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F40C51C9-459F-4C60-9EAB-CAFC8C3D4236}" xr6:coauthVersionLast="45" xr6:coauthVersionMax="47" xr10:uidLastSave="{00000000-0000-0000-0000-000000000000}"/>
  <bookViews>
    <workbookView xWindow="-120" yWindow="-120" windowWidth="29040" windowHeight="15840" tabRatio="864" firstSheet="1" activeTab="8" xr2:uid="{00000000-000D-0000-FFFF-FFFF00000000}"/>
  </bookViews>
  <sheets>
    <sheet name="Sheet2" sheetId="48" state="hidden" r:id="rId1"/>
    <sheet name="总纲" sheetId="65" r:id="rId2"/>
    <sheet name="基础状态预期" sheetId="67" r:id="rId3"/>
    <sheet name="圣人事件" sheetId="80" r:id="rId4"/>
    <sheet name="传记奖励" sheetId="82" r:id="rId5"/>
    <sheet name="产出汇总" sheetId="83" r:id="rId6"/>
    <sheet name="圣人杂项" sheetId="81" r:id="rId7"/>
    <sheet name="天赋内容设计（备份）" sheetId="84" r:id="rId8"/>
    <sheet name="圣人研究设计" sheetId="89" r:id="rId9"/>
    <sheet name="功能-圣人研究" sheetId="91" r:id="rId10"/>
    <sheet name="圣人天赋" sheetId="85" r:id="rId11"/>
    <sheet name="圣人主推（去掉）" sheetId="86" state="hidden" r:id="rId12"/>
    <sheet name="圣人评分" sheetId="68" r:id="rId13"/>
    <sheet name="圣人加成属性战力计算" sheetId="87" r:id="rId14"/>
    <sheet name="圣人好感度（废弃）" sheetId="66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S38" i="91" l="1"/>
  <c r="S28" i="91"/>
  <c r="S29" i="91"/>
  <c r="S30" i="91"/>
  <c r="S31" i="91"/>
  <c r="S32" i="91"/>
  <c r="S33" i="91"/>
  <c r="S34" i="91"/>
  <c r="S35" i="91"/>
  <c r="S36" i="91"/>
  <c r="S37" i="91"/>
  <c r="BE30" i="91" l="1"/>
  <c r="BE31" i="91"/>
  <c r="BE32" i="91"/>
  <c r="BE33" i="91"/>
  <c r="BE34" i="91"/>
  <c r="BE35" i="91"/>
  <c r="BE36" i="91"/>
  <c r="BE37" i="91"/>
  <c r="BE38" i="91"/>
  <c r="BE29" i="91"/>
  <c r="D54" i="68" l="1"/>
  <c r="D55" i="68"/>
  <c r="D56" i="68"/>
  <c r="D57" i="68"/>
  <c r="D58" i="68"/>
  <c r="D59" i="68"/>
  <c r="D60" i="68"/>
  <c r="D61" i="68"/>
  <c r="D62" i="68"/>
  <c r="D63" i="68"/>
  <c r="D64" i="68"/>
  <c r="D65" i="68"/>
  <c r="D66" i="68"/>
  <c r="D67" i="68"/>
  <c r="D68" i="68"/>
  <c r="D69" i="68"/>
  <c r="D70" i="68"/>
  <c r="D71" i="68"/>
  <c r="D72" i="68"/>
  <c r="D73" i="68"/>
  <c r="D74" i="68"/>
  <c r="D75" i="68"/>
  <c r="D76" i="68"/>
  <c r="D77" i="68"/>
  <c r="D78" i="68"/>
  <c r="D79" i="68"/>
  <c r="D80" i="68"/>
  <c r="D81" i="68"/>
  <c r="D82" i="68"/>
  <c r="D83" i="68"/>
  <c r="D84" i="68"/>
  <c r="C9" i="85"/>
  <c r="D9" i="85"/>
  <c r="E9" i="85"/>
  <c r="F9" i="85"/>
  <c r="G9" i="85"/>
  <c r="H9" i="85"/>
  <c r="I9" i="85"/>
  <c r="J9" i="85"/>
  <c r="K9" i="85"/>
  <c r="L9" i="85"/>
  <c r="M9" i="85"/>
  <c r="N9" i="85"/>
  <c r="O9" i="85"/>
  <c r="P9" i="85"/>
  <c r="Q9" i="85"/>
  <c r="R9" i="85"/>
  <c r="S9" i="85"/>
  <c r="T9" i="85"/>
  <c r="U9" i="85"/>
  <c r="V9" i="85"/>
  <c r="W9" i="85"/>
  <c r="X9" i="85"/>
  <c r="Y9" i="85"/>
  <c r="Z9" i="85"/>
  <c r="AA9" i="85"/>
  <c r="AB9" i="85"/>
  <c r="AC9" i="85"/>
  <c r="AD9" i="85"/>
  <c r="C10" i="85"/>
  <c r="D10" i="85"/>
  <c r="E10" i="85"/>
  <c r="F10" i="85"/>
  <c r="G10" i="85"/>
  <c r="H10" i="85"/>
  <c r="I10" i="85"/>
  <c r="J10" i="85"/>
  <c r="K10" i="85"/>
  <c r="L10" i="85"/>
  <c r="M10" i="85"/>
  <c r="N10" i="85"/>
  <c r="O10" i="85"/>
  <c r="P10" i="85"/>
  <c r="Q10" i="85"/>
  <c r="R10" i="85"/>
  <c r="S10" i="85"/>
  <c r="T10" i="85"/>
  <c r="U10" i="85"/>
  <c r="V10" i="85"/>
  <c r="W10" i="85"/>
  <c r="X10" i="85"/>
  <c r="Y10" i="85"/>
  <c r="Z10" i="85"/>
  <c r="AA10" i="85"/>
  <c r="AB10" i="85"/>
  <c r="AC10" i="85"/>
  <c r="AD10" i="85"/>
  <c r="C11" i="85"/>
  <c r="D11" i="85"/>
  <c r="E11" i="85"/>
  <c r="F11" i="85"/>
  <c r="G11" i="85"/>
  <c r="H11" i="85"/>
  <c r="I11" i="85"/>
  <c r="J11" i="85"/>
  <c r="K11" i="85"/>
  <c r="L11" i="85"/>
  <c r="M11" i="85"/>
  <c r="N11" i="85"/>
  <c r="O11" i="85"/>
  <c r="P11" i="85"/>
  <c r="Q11" i="85"/>
  <c r="R11" i="85"/>
  <c r="S11" i="85"/>
  <c r="T11" i="85"/>
  <c r="U11" i="85"/>
  <c r="V11" i="85"/>
  <c r="W11" i="85"/>
  <c r="X11" i="85"/>
  <c r="Y11" i="85"/>
  <c r="Z11" i="85"/>
  <c r="AA11" i="85"/>
  <c r="AB11" i="85"/>
  <c r="AC11" i="85"/>
  <c r="AD11" i="85"/>
  <c r="C12" i="85"/>
  <c r="D12" i="85"/>
  <c r="E12" i="85"/>
  <c r="F12" i="85"/>
  <c r="G12" i="85"/>
  <c r="H12" i="85"/>
  <c r="I12" i="85"/>
  <c r="J12" i="85"/>
  <c r="K12" i="85"/>
  <c r="L12" i="85"/>
  <c r="M12" i="85"/>
  <c r="N12" i="85"/>
  <c r="O12" i="85"/>
  <c r="P12" i="85"/>
  <c r="Q12" i="85"/>
  <c r="R12" i="85"/>
  <c r="S12" i="85"/>
  <c r="T12" i="85"/>
  <c r="U12" i="85"/>
  <c r="V12" i="85"/>
  <c r="W12" i="85"/>
  <c r="X12" i="85"/>
  <c r="Y12" i="85"/>
  <c r="Z12" i="85"/>
  <c r="AA12" i="85"/>
  <c r="AB12" i="85"/>
  <c r="AC12" i="85"/>
  <c r="AD12" i="85"/>
  <c r="C13" i="85"/>
  <c r="D13" i="85"/>
  <c r="E13" i="85"/>
  <c r="F13" i="85"/>
  <c r="G13" i="85"/>
  <c r="H13" i="85"/>
  <c r="I13" i="85"/>
  <c r="J13" i="85"/>
  <c r="K13" i="85"/>
  <c r="L13" i="85"/>
  <c r="M13" i="85"/>
  <c r="N13" i="85"/>
  <c r="O13" i="85"/>
  <c r="P13" i="85"/>
  <c r="Q13" i="85"/>
  <c r="R13" i="85"/>
  <c r="S13" i="85"/>
  <c r="T13" i="85"/>
  <c r="U13" i="85"/>
  <c r="V13" i="85"/>
  <c r="W13" i="85"/>
  <c r="X13" i="85"/>
  <c r="Y13" i="85"/>
  <c r="Z13" i="85"/>
  <c r="AA13" i="85"/>
  <c r="AB13" i="85"/>
  <c r="AC13" i="85"/>
  <c r="AD13" i="85"/>
  <c r="C14" i="85"/>
  <c r="D14" i="85"/>
  <c r="E14" i="85"/>
  <c r="F14" i="85"/>
  <c r="G14" i="85"/>
  <c r="H14" i="85"/>
  <c r="I14" i="85"/>
  <c r="J14" i="85"/>
  <c r="K14" i="85"/>
  <c r="L14" i="85"/>
  <c r="M14" i="85"/>
  <c r="N14" i="85"/>
  <c r="O14" i="85"/>
  <c r="P14" i="85"/>
  <c r="Q14" i="85"/>
  <c r="R14" i="85"/>
  <c r="S14" i="85"/>
  <c r="T14" i="85"/>
  <c r="U14" i="85"/>
  <c r="V14" i="85"/>
  <c r="W14" i="85"/>
  <c r="X14" i="85"/>
  <c r="Y14" i="85"/>
  <c r="Z14" i="85"/>
  <c r="AA14" i="85"/>
  <c r="AB14" i="85"/>
  <c r="AC14" i="85"/>
  <c r="AD14" i="85"/>
  <c r="C15" i="85"/>
  <c r="D15" i="85"/>
  <c r="E15" i="85"/>
  <c r="F15" i="85"/>
  <c r="G15" i="85"/>
  <c r="H15" i="85"/>
  <c r="I15" i="85"/>
  <c r="J15" i="85"/>
  <c r="K15" i="85"/>
  <c r="L15" i="85"/>
  <c r="M15" i="85"/>
  <c r="N15" i="85"/>
  <c r="O15" i="85"/>
  <c r="P15" i="85"/>
  <c r="Q15" i="85"/>
  <c r="R15" i="85"/>
  <c r="S15" i="85"/>
  <c r="T15" i="85"/>
  <c r="U15" i="85"/>
  <c r="V15" i="85"/>
  <c r="W15" i="85"/>
  <c r="X15" i="85"/>
  <c r="Y15" i="85"/>
  <c r="Z15" i="85"/>
  <c r="AA15" i="85"/>
  <c r="AB15" i="85"/>
  <c r="AC15" i="85"/>
  <c r="AD15" i="85"/>
  <c r="C16" i="85"/>
  <c r="D16" i="85"/>
  <c r="E16" i="85"/>
  <c r="F16" i="85"/>
  <c r="G16" i="85"/>
  <c r="H16" i="85"/>
  <c r="I16" i="85"/>
  <c r="J16" i="85"/>
  <c r="K16" i="85"/>
  <c r="L16" i="85"/>
  <c r="M16" i="85"/>
  <c r="N16" i="85"/>
  <c r="O16" i="85"/>
  <c r="P16" i="85"/>
  <c r="Q16" i="85"/>
  <c r="R16" i="85"/>
  <c r="S16" i="85"/>
  <c r="T16" i="85"/>
  <c r="U16" i="85"/>
  <c r="V16" i="85"/>
  <c r="W16" i="85"/>
  <c r="X16" i="85"/>
  <c r="Y16" i="85"/>
  <c r="Z16" i="85"/>
  <c r="AA16" i="85"/>
  <c r="AB16" i="85"/>
  <c r="AC16" i="85"/>
  <c r="AD16" i="85"/>
  <c r="C17" i="85"/>
  <c r="D17" i="85"/>
  <c r="E17" i="85"/>
  <c r="F17" i="85"/>
  <c r="G17" i="85"/>
  <c r="H17" i="85"/>
  <c r="I17" i="85"/>
  <c r="J17" i="85"/>
  <c r="K17" i="85"/>
  <c r="L17" i="85"/>
  <c r="M17" i="85"/>
  <c r="N17" i="85"/>
  <c r="O17" i="85"/>
  <c r="P17" i="85"/>
  <c r="Q17" i="85"/>
  <c r="R17" i="85"/>
  <c r="S17" i="85"/>
  <c r="T17" i="85"/>
  <c r="U17" i="85"/>
  <c r="V17" i="85"/>
  <c r="W17" i="85"/>
  <c r="X17" i="85"/>
  <c r="Y17" i="85"/>
  <c r="Z17" i="85"/>
  <c r="AA17" i="85"/>
  <c r="AB17" i="85"/>
  <c r="AC17" i="85"/>
  <c r="AD17" i="85"/>
  <c r="C18" i="85"/>
  <c r="D18" i="85"/>
  <c r="E18" i="85"/>
  <c r="F18" i="85"/>
  <c r="G18" i="85"/>
  <c r="H18" i="85"/>
  <c r="I18" i="85"/>
  <c r="J18" i="85"/>
  <c r="K18" i="85"/>
  <c r="L18" i="85"/>
  <c r="M18" i="85"/>
  <c r="N18" i="85"/>
  <c r="O18" i="85"/>
  <c r="P18" i="85"/>
  <c r="Q18" i="85"/>
  <c r="R18" i="85"/>
  <c r="S18" i="85"/>
  <c r="T18" i="85"/>
  <c r="U18" i="85"/>
  <c r="V18" i="85"/>
  <c r="W18" i="85"/>
  <c r="X18" i="85"/>
  <c r="Y18" i="85"/>
  <c r="Z18" i="85"/>
  <c r="AA18" i="85"/>
  <c r="AB18" i="85"/>
  <c r="AC18" i="85"/>
  <c r="AD18" i="85"/>
  <c r="C19" i="85"/>
  <c r="D19" i="85"/>
  <c r="E19" i="85"/>
  <c r="F19" i="85"/>
  <c r="G19" i="85"/>
  <c r="H19" i="85"/>
  <c r="I19" i="85"/>
  <c r="J19" i="85"/>
  <c r="K19" i="85"/>
  <c r="L19" i="85"/>
  <c r="M19" i="85"/>
  <c r="N19" i="85"/>
  <c r="O19" i="85"/>
  <c r="P19" i="85"/>
  <c r="Q19" i="85"/>
  <c r="R19" i="85"/>
  <c r="S19" i="85"/>
  <c r="T19" i="85"/>
  <c r="U19" i="85"/>
  <c r="V19" i="85"/>
  <c r="W19" i="85"/>
  <c r="X19" i="85"/>
  <c r="Y19" i="85"/>
  <c r="Z19" i="85"/>
  <c r="AA19" i="85"/>
  <c r="AB19" i="85"/>
  <c r="AC19" i="85"/>
  <c r="AD19" i="85"/>
  <c r="C20" i="85"/>
  <c r="D20" i="85"/>
  <c r="E20" i="85"/>
  <c r="F20" i="85"/>
  <c r="G20" i="85"/>
  <c r="H20" i="85"/>
  <c r="I20" i="85"/>
  <c r="J20" i="85"/>
  <c r="K20" i="85"/>
  <c r="L20" i="85"/>
  <c r="M20" i="85"/>
  <c r="N20" i="85"/>
  <c r="O20" i="85"/>
  <c r="P20" i="85"/>
  <c r="Q20" i="85"/>
  <c r="R20" i="85"/>
  <c r="S20" i="85"/>
  <c r="T20" i="85"/>
  <c r="U20" i="85"/>
  <c r="V20" i="85"/>
  <c r="W20" i="85"/>
  <c r="X20" i="85"/>
  <c r="Y20" i="85"/>
  <c r="Z20" i="85"/>
  <c r="AA20" i="85"/>
  <c r="AB20" i="85"/>
  <c r="AC20" i="85"/>
  <c r="AD20" i="85"/>
  <c r="C21" i="85"/>
  <c r="D21" i="85"/>
  <c r="E21" i="85"/>
  <c r="F21" i="85"/>
  <c r="G21" i="85"/>
  <c r="H21" i="85"/>
  <c r="I21" i="85"/>
  <c r="J21" i="85"/>
  <c r="K21" i="85"/>
  <c r="L21" i="85"/>
  <c r="M21" i="85"/>
  <c r="N21" i="85"/>
  <c r="O21" i="85"/>
  <c r="P21" i="85"/>
  <c r="Q21" i="85"/>
  <c r="R21" i="85"/>
  <c r="S21" i="85"/>
  <c r="T21" i="85"/>
  <c r="U21" i="85"/>
  <c r="V21" i="85"/>
  <c r="W21" i="85"/>
  <c r="X21" i="85"/>
  <c r="Y21" i="85"/>
  <c r="Z21" i="85"/>
  <c r="AA21" i="85"/>
  <c r="AB21" i="85"/>
  <c r="AC21" i="85"/>
  <c r="AD21" i="85"/>
  <c r="C22" i="85"/>
  <c r="D22" i="85"/>
  <c r="E22" i="85"/>
  <c r="F22" i="85"/>
  <c r="G22" i="85"/>
  <c r="H22" i="85"/>
  <c r="I22" i="85"/>
  <c r="J22" i="85"/>
  <c r="K22" i="85"/>
  <c r="L22" i="85"/>
  <c r="M22" i="85"/>
  <c r="N22" i="85"/>
  <c r="O22" i="85"/>
  <c r="P22" i="85"/>
  <c r="Q22" i="85"/>
  <c r="R22" i="85"/>
  <c r="S22" i="85"/>
  <c r="T22" i="85"/>
  <c r="U22" i="85"/>
  <c r="V22" i="85"/>
  <c r="W22" i="85"/>
  <c r="X22" i="85"/>
  <c r="Y22" i="85"/>
  <c r="Z22" i="85"/>
  <c r="AA22" i="85"/>
  <c r="AB22" i="85"/>
  <c r="AC22" i="85"/>
  <c r="AD22" i="85"/>
  <c r="C23" i="85"/>
  <c r="D23" i="85"/>
  <c r="E23" i="85"/>
  <c r="F23" i="85"/>
  <c r="G23" i="85"/>
  <c r="H23" i="85"/>
  <c r="I23" i="85"/>
  <c r="J23" i="85"/>
  <c r="K23" i="85"/>
  <c r="L23" i="85"/>
  <c r="M23" i="85"/>
  <c r="N23" i="85"/>
  <c r="O23" i="85"/>
  <c r="P23" i="85"/>
  <c r="Q23" i="85"/>
  <c r="R23" i="85"/>
  <c r="S23" i="85"/>
  <c r="T23" i="85"/>
  <c r="U23" i="85"/>
  <c r="V23" i="85"/>
  <c r="W23" i="85"/>
  <c r="X23" i="85"/>
  <c r="Y23" i="85"/>
  <c r="Z23" i="85"/>
  <c r="AA23" i="85"/>
  <c r="AB23" i="85"/>
  <c r="AC23" i="85"/>
  <c r="AD23" i="85"/>
  <c r="C24" i="85"/>
  <c r="D24" i="85"/>
  <c r="E24" i="85"/>
  <c r="F24" i="85"/>
  <c r="G24" i="85"/>
  <c r="H24" i="85"/>
  <c r="I24" i="85"/>
  <c r="J24" i="85"/>
  <c r="K24" i="85"/>
  <c r="L24" i="85"/>
  <c r="M24" i="85"/>
  <c r="N24" i="85"/>
  <c r="O24" i="85"/>
  <c r="P24" i="85"/>
  <c r="Q24" i="85"/>
  <c r="R24" i="85"/>
  <c r="S24" i="85"/>
  <c r="T24" i="85"/>
  <c r="U24" i="85"/>
  <c r="V24" i="85"/>
  <c r="W24" i="85"/>
  <c r="X24" i="85"/>
  <c r="Y24" i="85"/>
  <c r="Z24" i="85"/>
  <c r="AA24" i="85"/>
  <c r="AB24" i="85"/>
  <c r="AC24" i="85"/>
  <c r="AD24" i="85"/>
  <c r="C25" i="85"/>
  <c r="D25" i="85"/>
  <c r="E25" i="85"/>
  <c r="F25" i="85"/>
  <c r="G25" i="85"/>
  <c r="H25" i="85"/>
  <c r="I25" i="85"/>
  <c r="J25" i="85"/>
  <c r="K25" i="85"/>
  <c r="L25" i="85"/>
  <c r="M25" i="85"/>
  <c r="N25" i="85"/>
  <c r="O25" i="85"/>
  <c r="P25" i="85"/>
  <c r="Q25" i="85"/>
  <c r="R25" i="85"/>
  <c r="S25" i="85"/>
  <c r="T25" i="85"/>
  <c r="U25" i="85"/>
  <c r="V25" i="85"/>
  <c r="W25" i="85"/>
  <c r="X25" i="85"/>
  <c r="Y25" i="85"/>
  <c r="Z25" i="85"/>
  <c r="AA25" i="85"/>
  <c r="AB25" i="85"/>
  <c r="AC25" i="85"/>
  <c r="AD25" i="85"/>
  <c r="C26" i="85"/>
  <c r="D26" i="85"/>
  <c r="E26" i="85"/>
  <c r="F26" i="85"/>
  <c r="G26" i="85"/>
  <c r="H26" i="85"/>
  <c r="I26" i="85"/>
  <c r="J26" i="85"/>
  <c r="K26" i="85"/>
  <c r="L26" i="85"/>
  <c r="M26" i="85"/>
  <c r="N26" i="85"/>
  <c r="O26" i="85"/>
  <c r="P26" i="85"/>
  <c r="Q26" i="85"/>
  <c r="R26" i="85"/>
  <c r="S26" i="85"/>
  <c r="T26" i="85"/>
  <c r="U26" i="85"/>
  <c r="V26" i="85"/>
  <c r="W26" i="85"/>
  <c r="X26" i="85"/>
  <c r="Y26" i="85"/>
  <c r="Z26" i="85"/>
  <c r="AA26" i="85"/>
  <c r="AB26" i="85"/>
  <c r="AC26" i="85"/>
  <c r="AD26" i="85"/>
  <c r="C27" i="85"/>
  <c r="D27" i="85"/>
  <c r="E27" i="85"/>
  <c r="F27" i="85"/>
  <c r="G27" i="85"/>
  <c r="H27" i="85"/>
  <c r="I27" i="85"/>
  <c r="J27" i="85"/>
  <c r="K27" i="85"/>
  <c r="L27" i="85"/>
  <c r="M27" i="85"/>
  <c r="N27" i="85"/>
  <c r="O27" i="85"/>
  <c r="P27" i="85"/>
  <c r="Q27" i="85"/>
  <c r="R27" i="85"/>
  <c r="S27" i="85"/>
  <c r="T27" i="85"/>
  <c r="U27" i="85"/>
  <c r="V27" i="85"/>
  <c r="W27" i="85"/>
  <c r="X27" i="85"/>
  <c r="Y27" i="85"/>
  <c r="Z27" i="85"/>
  <c r="AA27" i="85"/>
  <c r="AB27" i="85"/>
  <c r="AC27" i="85"/>
  <c r="AD27" i="85"/>
  <c r="C28" i="85"/>
  <c r="D28" i="85"/>
  <c r="E28" i="85"/>
  <c r="F28" i="85"/>
  <c r="G28" i="85"/>
  <c r="H28" i="85"/>
  <c r="I28" i="85"/>
  <c r="J28" i="85"/>
  <c r="K28" i="85"/>
  <c r="L28" i="85"/>
  <c r="M28" i="85"/>
  <c r="N28" i="85"/>
  <c r="O28" i="85"/>
  <c r="P28" i="85"/>
  <c r="Q28" i="85"/>
  <c r="R28" i="85"/>
  <c r="S28" i="85"/>
  <c r="T28" i="85"/>
  <c r="U28" i="85"/>
  <c r="V28" i="85"/>
  <c r="W28" i="85"/>
  <c r="X28" i="85"/>
  <c r="Y28" i="85"/>
  <c r="Z28" i="85"/>
  <c r="AA28" i="85"/>
  <c r="AB28" i="85"/>
  <c r="AC28" i="85"/>
  <c r="AD28" i="85"/>
  <c r="C29" i="85"/>
  <c r="D29" i="85"/>
  <c r="E29" i="85"/>
  <c r="F29" i="85"/>
  <c r="G29" i="85"/>
  <c r="H29" i="85"/>
  <c r="I29" i="85"/>
  <c r="J29" i="85"/>
  <c r="K29" i="85"/>
  <c r="L29" i="85"/>
  <c r="M29" i="85"/>
  <c r="N29" i="85"/>
  <c r="O29" i="85"/>
  <c r="P29" i="85"/>
  <c r="Q29" i="85"/>
  <c r="R29" i="85"/>
  <c r="S29" i="85"/>
  <c r="T29" i="85"/>
  <c r="U29" i="85"/>
  <c r="V29" i="85"/>
  <c r="W29" i="85"/>
  <c r="X29" i="85"/>
  <c r="Y29" i="85"/>
  <c r="Z29" i="85"/>
  <c r="AA29" i="85"/>
  <c r="AB29" i="85"/>
  <c r="AC29" i="85"/>
  <c r="AD29" i="85"/>
  <c r="C30" i="85"/>
  <c r="D30" i="85"/>
  <c r="E30" i="85"/>
  <c r="F30" i="85"/>
  <c r="G30" i="85"/>
  <c r="H30" i="85"/>
  <c r="I30" i="85"/>
  <c r="J30" i="85"/>
  <c r="K30" i="85"/>
  <c r="L30" i="85"/>
  <c r="M30" i="85"/>
  <c r="N30" i="85"/>
  <c r="O30" i="85"/>
  <c r="P30" i="85"/>
  <c r="Q30" i="85"/>
  <c r="R30" i="85"/>
  <c r="S30" i="85"/>
  <c r="T30" i="85"/>
  <c r="U30" i="85"/>
  <c r="V30" i="85"/>
  <c r="W30" i="85"/>
  <c r="X30" i="85"/>
  <c r="Y30" i="85"/>
  <c r="Z30" i="85"/>
  <c r="AA30" i="85"/>
  <c r="AB30" i="85"/>
  <c r="AC30" i="85"/>
  <c r="AD30" i="85"/>
  <c r="C31" i="85"/>
  <c r="D31" i="85"/>
  <c r="E31" i="85"/>
  <c r="F31" i="85"/>
  <c r="G31" i="85"/>
  <c r="H31" i="85"/>
  <c r="I31" i="85"/>
  <c r="J31" i="85"/>
  <c r="K31" i="85"/>
  <c r="L31" i="85"/>
  <c r="M31" i="85"/>
  <c r="N31" i="85"/>
  <c r="O31" i="85"/>
  <c r="P31" i="85"/>
  <c r="Q31" i="85"/>
  <c r="R31" i="85"/>
  <c r="S31" i="85"/>
  <c r="T31" i="85"/>
  <c r="U31" i="85"/>
  <c r="V31" i="85"/>
  <c r="W31" i="85"/>
  <c r="X31" i="85"/>
  <c r="Y31" i="85"/>
  <c r="Z31" i="85"/>
  <c r="AA31" i="85"/>
  <c r="AB31" i="85"/>
  <c r="AC31" i="85"/>
  <c r="AD31" i="85"/>
  <c r="C32" i="85"/>
  <c r="D32" i="85"/>
  <c r="E32" i="85"/>
  <c r="F32" i="85"/>
  <c r="G32" i="85"/>
  <c r="H32" i="85"/>
  <c r="I32" i="85"/>
  <c r="J32" i="85"/>
  <c r="K32" i="85"/>
  <c r="L32" i="85"/>
  <c r="M32" i="85"/>
  <c r="N32" i="85"/>
  <c r="O32" i="85"/>
  <c r="P32" i="85"/>
  <c r="Q32" i="85"/>
  <c r="R32" i="85"/>
  <c r="S32" i="85"/>
  <c r="T32" i="85"/>
  <c r="U32" i="85"/>
  <c r="V32" i="85"/>
  <c r="W32" i="85"/>
  <c r="X32" i="85"/>
  <c r="Y32" i="85"/>
  <c r="Z32" i="85"/>
  <c r="AA32" i="85"/>
  <c r="AB32" i="85"/>
  <c r="AC32" i="85"/>
  <c r="AD32" i="85"/>
  <c r="C33" i="85"/>
  <c r="D33" i="85"/>
  <c r="E33" i="85"/>
  <c r="F33" i="85"/>
  <c r="G33" i="85"/>
  <c r="H33" i="85"/>
  <c r="I33" i="85"/>
  <c r="J33" i="85"/>
  <c r="K33" i="85"/>
  <c r="L33" i="85"/>
  <c r="M33" i="85"/>
  <c r="N33" i="85"/>
  <c r="O33" i="85"/>
  <c r="P33" i="85"/>
  <c r="Q33" i="85"/>
  <c r="R33" i="85"/>
  <c r="S33" i="85"/>
  <c r="T33" i="85"/>
  <c r="U33" i="85"/>
  <c r="V33" i="85"/>
  <c r="W33" i="85"/>
  <c r="X33" i="85"/>
  <c r="Y33" i="85"/>
  <c r="Z33" i="85"/>
  <c r="AA33" i="85"/>
  <c r="AB33" i="85"/>
  <c r="AC33" i="85"/>
  <c r="AD33" i="85"/>
  <c r="C34" i="85"/>
  <c r="D34" i="85"/>
  <c r="E34" i="85"/>
  <c r="F34" i="85"/>
  <c r="G34" i="85"/>
  <c r="H34" i="85"/>
  <c r="I34" i="85"/>
  <c r="J34" i="85"/>
  <c r="K34" i="85"/>
  <c r="L34" i="85"/>
  <c r="M34" i="85"/>
  <c r="N34" i="85"/>
  <c r="O34" i="85"/>
  <c r="P34" i="85"/>
  <c r="Q34" i="85"/>
  <c r="R34" i="85"/>
  <c r="S34" i="85"/>
  <c r="T34" i="85"/>
  <c r="U34" i="85"/>
  <c r="V34" i="85"/>
  <c r="W34" i="85"/>
  <c r="X34" i="85"/>
  <c r="Y34" i="85"/>
  <c r="Z34" i="85"/>
  <c r="AA34" i="85"/>
  <c r="AB34" i="85"/>
  <c r="AC34" i="85"/>
  <c r="AD34" i="85"/>
  <c r="C35" i="85"/>
  <c r="D35" i="85"/>
  <c r="E35" i="85"/>
  <c r="F35" i="85"/>
  <c r="G35" i="85"/>
  <c r="H35" i="85"/>
  <c r="I35" i="85"/>
  <c r="J35" i="85"/>
  <c r="K35" i="85"/>
  <c r="L35" i="85"/>
  <c r="M35" i="85"/>
  <c r="N35" i="85"/>
  <c r="O35" i="85"/>
  <c r="P35" i="85"/>
  <c r="Q35" i="85"/>
  <c r="R35" i="85"/>
  <c r="S35" i="85"/>
  <c r="T35" i="85"/>
  <c r="U35" i="85"/>
  <c r="V35" i="85"/>
  <c r="W35" i="85"/>
  <c r="X35" i="85"/>
  <c r="Y35" i="85"/>
  <c r="Z35" i="85"/>
  <c r="AA35" i="85"/>
  <c r="AB35" i="85"/>
  <c r="AC35" i="85"/>
  <c r="AD35" i="85"/>
  <c r="C36" i="85"/>
  <c r="D36" i="85"/>
  <c r="E36" i="85"/>
  <c r="F36" i="85"/>
  <c r="G36" i="85"/>
  <c r="H36" i="85"/>
  <c r="I36" i="85"/>
  <c r="J36" i="85"/>
  <c r="K36" i="85"/>
  <c r="L36" i="85"/>
  <c r="M36" i="85"/>
  <c r="N36" i="85"/>
  <c r="O36" i="85"/>
  <c r="P36" i="85"/>
  <c r="Q36" i="85"/>
  <c r="R36" i="85"/>
  <c r="S36" i="85"/>
  <c r="T36" i="85"/>
  <c r="U36" i="85"/>
  <c r="V36" i="85"/>
  <c r="W36" i="85"/>
  <c r="X36" i="85"/>
  <c r="Y36" i="85"/>
  <c r="Z36" i="85"/>
  <c r="AA36" i="85"/>
  <c r="AB36" i="85"/>
  <c r="AC36" i="85"/>
  <c r="AD36" i="85"/>
  <c r="C37" i="85"/>
  <c r="D37" i="85"/>
  <c r="E37" i="85"/>
  <c r="F37" i="85"/>
  <c r="G37" i="85"/>
  <c r="H37" i="85"/>
  <c r="I37" i="85"/>
  <c r="J37" i="85"/>
  <c r="K37" i="85"/>
  <c r="L37" i="85"/>
  <c r="M37" i="85"/>
  <c r="N37" i="85"/>
  <c r="O37" i="85"/>
  <c r="P37" i="85"/>
  <c r="Q37" i="85"/>
  <c r="R37" i="85"/>
  <c r="S37" i="85"/>
  <c r="T37" i="85"/>
  <c r="U37" i="85"/>
  <c r="V37" i="85"/>
  <c r="W37" i="85"/>
  <c r="X37" i="85"/>
  <c r="Y37" i="85"/>
  <c r="Z37" i="85"/>
  <c r="AA37" i="85"/>
  <c r="AB37" i="85"/>
  <c r="AC37" i="85"/>
  <c r="AD37" i="85"/>
  <c r="D8" i="85"/>
  <c r="E8" i="85"/>
  <c r="F8" i="85"/>
  <c r="G8" i="85"/>
  <c r="H8" i="85"/>
  <c r="I8" i="85"/>
  <c r="J8" i="85"/>
  <c r="K8" i="85"/>
  <c r="L8" i="85"/>
  <c r="M8" i="85"/>
  <c r="N8" i="85"/>
  <c r="O8" i="85"/>
  <c r="P8" i="85"/>
  <c r="Q8" i="85"/>
  <c r="R8" i="85"/>
  <c r="S8" i="85"/>
  <c r="T8" i="85"/>
  <c r="U8" i="85"/>
  <c r="V8" i="85"/>
  <c r="W8" i="85"/>
  <c r="X8" i="85"/>
  <c r="Y8" i="85"/>
  <c r="Z8" i="85"/>
  <c r="AA8" i="85"/>
  <c r="AB8" i="85"/>
  <c r="AC8" i="85"/>
  <c r="AD8" i="85"/>
  <c r="C8" i="85"/>
  <c r="BB63" i="91"/>
  <c r="BB64" i="91"/>
  <c r="BB65" i="91"/>
  <c r="BB66" i="91"/>
  <c r="BB67" i="91"/>
  <c r="BB68" i="91"/>
  <c r="BB69" i="91"/>
  <c r="BB70" i="91"/>
  <c r="BB71" i="91"/>
  <c r="BB72" i="91"/>
  <c r="BB73" i="91"/>
  <c r="BF63" i="91"/>
  <c r="BL63" i="91" s="1"/>
  <c r="BF64" i="91"/>
  <c r="BG64" i="91" s="1"/>
  <c r="BF65" i="91"/>
  <c r="BF66" i="91"/>
  <c r="BG66" i="91" s="1"/>
  <c r="BF67" i="91"/>
  <c r="BG67" i="91" s="1"/>
  <c r="BF68" i="91"/>
  <c r="BG68" i="91" s="1"/>
  <c r="BF69" i="91"/>
  <c r="BG69" i="91" s="1"/>
  <c r="BF70" i="91"/>
  <c r="BG70" i="91" s="1"/>
  <c r="BF71" i="91"/>
  <c r="BG71" i="91" s="1"/>
  <c r="BF72" i="91"/>
  <c r="BF73" i="91"/>
  <c r="BC63" i="91"/>
  <c r="BC64" i="91"/>
  <c r="BC65" i="91"/>
  <c r="BC66" i="91"/>
  <c r="BC67" i="91"/>
  <c r="BC68" i="91"/>
  <c r="BC69" i="91"/>
  <c r="BC70" i="91"/>
  <c r="BC71" i="91"/>
  <c r="BC72" i="91"/>
  <c r="BC73" i="91"/>
  <c r="BB28" i="91"/>
  <c r="BB29" i="91"/>
  <c r="BB30" i="91"/>
  <c r="BB31" i="91"/>
  <c r="BB32" i="91"/>
  <c r="BB33" i="91"/>
  <c r="BB34" i="91"/>
  <c r="BB35" i="91"/>
  <c r="BB36" i="91"/>
  <c r="BB37" i="91"/>
  <c r="BB38" i="91"/>
  <c r="W28" i="91"/>
  <c r="X28" i="91" s="1"/>
  <c r="W29" i="91"/>
  <c r="X29" i="91" s="1"/>
  <c r="W30" i="91"/>
  <c r="X30" i="91" s="1"/>
  <c r="W31" i="91"/>
  <c r="W32" i="91"/>
  <c r="W33" i="91"/>
  <c r="W34" i="91"/>
  <c r="X34" i="91" s="1"/>
  <c r="W35" i="91"/>
  <c r="X35" i="91" s="1"/>
  <c r="W36" i="91"/>
  <c r="W37" i="91"/>
  <c r="W38" i="91"/>
  <c r="G28" i="91"/>
  <c r="H28" i="91"/>
  <c r="I28" i="91"/>
  <c r="J28" i="91"/>
  <c r="G29" i="91"/>
  <c r="H29" i="91"/>
  <c r="I29" i="91"/>
  <c r="J29" i="91"/>
  <c r="G30" i="91"/>
  <c r="H30" i="91"/>
  <c r="I30" i="91"/>
  <c r="J30" i="91"/>
  <c r="G31" i="91"/>
  <c r="H31" i="91"/>
  <c r="I31" i="91"/>
  <c r="J31" i="91"/>
  <c r="G32" i="91"/>
  <c r="H32" i="91"/>
  <c r="I32" i="91"/>
  <c r="J32" i="91"/>
  <c r="G33" i="91"/>
  <c r="H33" i="91"/>
  <c r="I33" i="91"/>
  <c r="J33" i="91"/>
  <c r="G34" i="91"/>
  <c r="H34" i="91"/>
  <c r="I34" i="91"/>
  <c r="J34" i="91"/>
  <c r="G35" i="91"/>
  <c r="H35" i="91"/>
  <c r="I35" i="91"/>
  <c r="J35" i="91"/>
  <c r="G36" i="91"/>
  <c r="H36" i="91"/>
  <c r="I36" i="91"/>
  <c r="J36" i="91"/>
  <c r="G37" i="91"/>
  <c r="H37" i="91"/>
  <c r="I37" i="91"/>
  <c r="J37" i="91"/>
  <c r="G162" i="67"/>
  <c r="G163" i="67"/>
  <c r="G164" i="67"/>
  <c r="G165" i="67"/>
  <c r="G166" i="67"/>
  <c r="G167" i="67"/>
  <c r="G168" i="67"/>
  <c r="G169" i="67"/>
  <c r="G170" i="67"/>
  <c r="G171" i="67"/>
  <c r="G172" i="67"/>
  <c r="G129" i="67"/>
  <c r="G130" i="67"/>
  <c r="G131" i="67"/>
  <c r="G132" i="67"/>
  <c r="G133" i="67"/>
  <c r="G134" i="67"/>
  <c r="G135" i="67"/>
  <c r="G136" i="67"/>
  <c r="G137" i="67"/>
  <c r="G138" i="67"/>
  <c r="G139" i="67"/>
  <c r="G96" i="67"/>
  <c r="G97" i="67"/>
  <c r="G98" i="67"/>
  <c r="G99" i="67"/>
  <c r="G100" i="67"/>
  <c r="G101" i="67"/>
  <c r="G102" i="67"/>
  <c r="G103" i="67"/>
  <c r="G104" i="67"/>
  <c r="G105" i="67"/>
  <c r="G106" i="67"/>
  <c r="G63" i="67"/>
  <c r="G64" i="67"/>
  <c r="G65" i="67"/>
  <c r="G66" i="67"/>
  <c r="G67" i="67"/>
  <c r="G68" i="67"/>
  <c r="G69" i="67"/>
  <c r="G70" i="67"/>
  <c r="G71" i="67"/>
  <c r="G72" i="67"/>
  <c r="G73" i="67"/>
  <c r="G30" i="67"/>
  <c r="G31" i="67"/>
  <c r="G32" i="67"/>
  <c r="G33" i="67"/>
  <c r="G34" i="67"/>
  <c r="G35" i="67"/>
  <c r="G36" i="67"/>
  <c r="G37" i="67"/>
  <c r="G38" i="67"/>
  <c r="G39" i="67"/>
  <c r="G40" i="67"/>
  <c r="D30" i="67"/>
  <c r="D63" i="67" s="1"/>
  <c r="D96" i="67" s="1"/>
  <c r="D129" i="67" s="1"/>
  <c r="D162" i="67" s="1"/>
  <c r="D31" i="67"/>
  <c r="D64" i="67" s="1"/>
  <c r="D97" i="67" s="1"/>
  <c r="D130" i="67" s="1"/>
  <c r="D163" i="67" s="1"/>
  <c r="D32" i="67"/>
  <c r="D33" i="67"/>
  <c r="D66" i="67" s="1"/>
  <c r="D99" i="67" s="1"/>
  <c r="D132" i="67" s="1"/>
  <c r="D165" i="67" s="1"/>
  <c r="D34" i="67"/>
  <c r="D67" i="67" s="1"/>
  <c r="D100" i="67" s="1"/>
  <c r="D133" i="67" s="1"/>
  <c r="D166" i="67" s="1"/>
  <c r="D35" i="67"/>
  <c r="D68" i="67" s="1"/>
  <c r="D101" i="67" s="1"/>
  <c r="D134" i="67" s="1"/>
  <c r="D167" i="67" s="1"/>
  <c r="D36" i="67"/>
  <c r="D69" i="67" s="1"/>
  <c r="D102" i="67" s="1"/>
  <c r="D135" i="67" s="1"/>
  <c r="D168" i="67" s="1"/>
  <c r="D37" i="67"/>
  <c r="D70" i="67" s="1"/>
  <c r="D103" i="67" s="1"/>
  <c r="D136" i="67" s="1"/>
  <c r="D169" i="67" s="1"/>
  <c r="D38" i="67"/>
  <c r="D39" i="67"/>
  <c r="D72" i="67" s="1"/>
  <c r="D105" i="67" s="1"/>
  <c r="D138" i="67" s="1"/>
  <c r="D171" i="67" s="1"/>
  <c r="D40" i="67"/>
  <c r="D73" i="67" s="1"/>
  <c r="D106" i="67" s="1"/>
  <c r="D139" i="67" s="1"/>
  <c r="D172" i="67" s="1"/>
  <c r="BM104" i="65"/>
  <c r="BN104" i="65"/>
  <c r="BO104" i="65"/>
  <c r="BP104" i="65"/>
  <c r="BQ104" i="65"/>
  <c r="BM105" i="65"/>
  <c r="BN105" i="65"/>
  <c r="BO105" i="65"/>
  <c r="BP105" i="65"/>
  <c r="BQ105" i="65"/>
  <c r="BM106" i="65"/>
  <c r="BN106" i="65"/>
  <c r="BO106" i="65"/>
  <c r="BP106" i="65"/>
  <c r="BQ106" i="65"/>
  <c r="BM107" i="65"/>
  <c r="BN107" i="65"/>
  <c r="BO107" i="65"/>
  <c r="BP107" i="65"/>
  <c r="BQ107" i="65"/>
  <c r="BM108" i="65"/>
  <c r="BN108" i="65"/>
  <c r="BO108" i="65"/>
  <c r="BP108" i="65"/>
  <c r="BQ108" i="65"/>
  <c r="BM109" i="65"/>
  <c r="BN109" i="65"/>
  <c r="BO109" i="65"/>
  <c r="BP109" i="65"/>
  <c r="BQ109" i="65"/>
  <c r="BM110" i="65"/>
  <c r="BN110" i="65"/>
  <c r="BO110" i="65"/>
  <c r="BP110" i="65"/>
  <c r="BQ110" i="65"/>
  <c r="BM111" i="65"/>
  <c r="BN111" i="65"/>
  <c r="BO111" i="65"/>
  <c r="BP111" i="65"/>
  <c r="BQ111" i="65"/>
  <c r="BM112" i="65"/>
  <c r="BN112" i="65"/>
  <c r="BO112" i="65"/>
  <c r="BP112" i="65"/>
  <c r="BQ112" i="65"/>
  <c r="BM113" i="65"/>
  <c r="BN113" i="65"/>
  <c r="BO113" i="65"/>
  <c r="BP113" i="65"/>
  <c r="BQ113" i="65"/>
  <c r="BM114" i="65"/>
  <c r="BN114" i="65"/>
  <c r="BO114" i="65"/>
  <c r="BP114" i="65"/>
  <c r="BQ114" i="65"/>
  <c r="BM115" i="65"/>
  <c r="BN115" i="65"/>
  <c r="BO115" i="65"/>
  <c r="BP115" i="65"/>
  <c r="BQ115" i="65"/>
  <c r="BM116" i="65"/>
  <c r="BN116" i="65"/>
  <c r="BO116" i="65"/>
  <c r="BP116" i="65"/>
  <c r="BQ116" i="65"/>
  <c r="BM117" i="65"/>
  <c r="BN117" i="65"/>
  <c r="BO117" i="65"/>
  <c r="BP117" i="65"/>
  <c r="BQ117" i="65"/>
  <c r="BM118" i="65"/>
  <c r="BN118" i="65"/>
  <c r="BO118" i="65"/>
  <c r="BP118" i="65"/>
  <c r="BQ118" i="65"/>
  <c r="BM119" i="65"/>
  <c r="BN119" i="65"/>
  <c r="BO119" i="65"/>
  <c r="BP119" i="65"/>
  <c r="BQ119" i="65"/>
  <c r="BM120" i="65"/>
  <c r="BN120" i="65"/>
  <c r="BO120" i="65"/>
  <c r="BP120" i="65"/>
  <c r="BQ120" i="65"/>
  <c r="BM121" i="65"/>
  <c r="BN121" i="65"/>
  <c r="BO121" i="65"/>
  <c r="BP121" i="65"/>
  <c r="BQ121" i="65"/>
  <c r="BM122" i="65"/>
  <c r="BN122" i="65"/>
  <c r="BO122" i="65"/>
  <c r="BP122" i="65"/>
  <c r="BQ122" i="65"/>
  <c r="BM123" i="65"/>
  <c r="BN123" i="65"/>
  <c r="BO123" i="65"/>
  <c r="BP123" i="65"/>
  <c r="BQ123" i="65"/>
  <c r="BM124" i="65"/>
  <c r="BN124" i="65"/>
  <c r="BO124" i="65"/>
  <c r="BP124" i="65"/>
  <c r="BQ124" i="65"/>
  <c r="BM125" i="65"/>
  <c r="BN125" i="65"/>
  <c r="BO125" i="65"/>
  <c r="BP125" i="65"/>
  <c r="BQ125" i="65"/>
  <c r="BM126" i="65"/>
  <c r="BN126" i="65"/>
  <c r="BO126" i="65"/>
  <c r="BP126" i="65"/>
  <c r="BQ126" i="65"/>
  <c r="BM127" i="65"/>
  <c r="BN127" i="65"/>
  <c r="BO127" i="65"/>
  <c r="BP127" i="65"/>
  <c r="BQ127" i="65"/>
  <c r="BM128" i="65"/>
  <c r="BN128" i="65"/>
  <c r="BO128" i="65"/>
  <c r="BP128" i="65"/>
  <c r="BQ128" i="65"/>
  <c r="BM129" i="65"/>
  <c r="BN129" i="65"/>
  <c r="BO129" i="65"/>
  <c r="BP129" i="65"/>
  <c r="BQ129" i="65"/>
  <c r="BM130" i="65"/>
  <c r="BN130" i="65"/>
  <c r="BO130" i="65"/>
  <c r="BP130" i="65"/>
  <c r="BQ130" i="65"/>
  <c r="BM131" i="65"/>
  <c r="BN131" i="65"/>
  <c r="BO131" i="65"/>
  <c r="BP131" i="65"/>
  <c r="BQ131" i="65"/>
  <c r="BM132" i="65"/>
  <c r="BN132" i="65"/>
  <c r="BO132" i="65"/>
  <c r="BP132" i="65"/>
  <c r="BQ132" i="65"/>
  <c r="BM133" i="65"/>
  <c r="BN133" i="65"/>
  <c r="BO133" i="65"/>
  <c r="BP133" i="65"/>
  <c r="BQ133" i="65"/>
  <c r="BM134" i="65"/>
  <c r="BN134" i="65"/>
  <c r="BO134" i="65"/>
  <c r="BP134" i="65"/>
  <c r="BQ134" i="65"/>
  <c r="BM135" i="65"/>
  <c r="BN135" i="65"/>
  <c r="BO135" i="65"/>
  <c r="BP135" i="65"/>
  <c r="BQ135" i="65"/>
  <c r="BM136" i="65"/>
  <c r="BN136" i="65"/>
  <c r="BO136" i="65"/>
  <c r="BP136" i="65"/>
  <c r="BQ136" i="65"/>
  <c r="BM137" i="65"/>
  <c r="BN137" i="65"/>
  <c r="BO137" i="65"/>
  <c r="BP137" i="65"/>
  <c r="BQ137" i="65"/>
  <c r="BM138" i="65"/>
  <c r="BN138" i="65"/>
  <c r="BO138" i="65"/>
  <c r="BP138" i="65"/>
  <c r="BQ138" i="65"/>
  <c r="BM139" i="65"/>
  <c r="BN139" i="65"/>
  <c r="BO139" i="65"/>
  <c r="BP139" i="65"/>
  <c r="BQ139" i="65"/>
  <c r="BM140" i="65"/>
  <c r="BN140" i="65"/>
  <c r="BO140" i="65"/>
  <c r="BP140" i="65"/>
  <c r="BQ140" i="65"/>
  <c r="BM141" i="65"/>
  <c r="BN141" i="65"/>
  <c r="BO141" i="65"/>
  <c r="BP141" i="65"/>
  <c r="BQ141" i="65"/>
  <c r="BM142" i="65"/>
  <c r="BN142" i="65"/>
  <c r="BO142" i="65"/>
  <c r="BP142" i="65"/>
  <c r="BQ142" i="65"/>
  <c r="BM143" i="65"/>
  <c r="BN143" i="65"/>
  <c r="BO143" i="65"/>
  <c r="BP143" i="65"/>
  <c r="BQ143" i="65"/>
  <c r="BM144" i="65"/>
  <c r="BN144" i="65"/>
  <c r="BO144" i="65"/>
  <c r="BP144" i="65"/>
  <c r="BQ144" i="65"/>
  <c r="BM145" i="65"/>
  <c r="BN145" i="65"/>
  <c r="BO145" i="65"/>
  <c r="BP145" i="65"/>
  <c r="BQ145" i="65"/>
  <c r="BM146" i="65"/>
  <c r="BN146" i="65"/>
  <c r="BO146" i="65"/>
  <c r="BP146" i="65"/>
  <c r="BQ146" i="65"/>
  <c r="BM147" i="65"/>
  <c r="BN147" i="65"/>
  <c r="BO147" i="65"/>
  <c r="BP147" i="65"/>
  <c r="BQ147" i="65"/>
  <c r="BM148" i="65"/>
  <c r="BN148" i="65"/>
  <c r="BO148" i="65"/>
  <c r="BP148" i="65"/>
  <c r="BQ148" i="65"/>
  <c r="BM149" i="65"/>
  <c r="BN149" i="65"/>
  <c r="BO149" i="65"/>
  <c r="BP149" i="65"/>
  <c r="BQ149" i="65"/>
  <c r="BM150" i="65"/>
  <c r="BN150" i="65"/>
  <c r="BO150" i="65"/>
  <c r="BP150" i="65"/>
  <c r="BQ150" i="65"/>
  <c r="BM151" i="65"/>
  <c r="BN151" i="65"/>
  <c r="BO151" i="65"/>
  <c r="BP151" i="65"/>
  <c r="BQ151" i="65"/>
  <c r="BM152" i="65"/>
  <c r="BN152" i="65"/>
  <c r="BO152" i="65"/>
  <c r="BP152" i="65"/>
  <c r="BQ152" i="65"/>
  <c r="BM153" i="65"/>
  <c r="BN153" i="65"/>
  <c r="BO153" i="65"/>
  <c r="BP153" i="65"/>
  <c r="BQ153" i="65"/>
  <c r="BM154" i="65"/>
  <c r="BN154" i="65"/>
  <c r="BO154" i="65"/>
  <c r="BP154" i="65"/>
  <c r="BQ154" i="65"/>
  <c r="BM155" i="65"/>
  <c r="BN155" i="65"/>
  <c r="BO155" i="65"/>
  <c r="BP155" i="65"/>
  <c r="BQ155" i="65"/>
  <c r="BM156" i="65"/>
  <c r="BN156" i="65"/>
  <c r="BO156" i="65"/>
  <c r="BP156" i="65"/>
  <c r="BQ156" i="65"/>
  <c r="BM157" i="65"/>
  <c r="BN157" i="65"/>
  <c r="BO157" i="65"/>
  <c r="BP157" i="65"/>
  <c r="BQ157" i="65"/>
  <c r="BM158" i="65"/>
  <c r="BN158" i="65"/>
  <c r="BO158" i="65"/>
  <c r="BP158" i="65"/>
  <c r="BQ158" i="65"/>
  <c r="BM159" i="65"/>
  <c r="BN159" i="65"/>
  <c r="BO159" i="65"/>
  <c r="BP159" i="65"/>
  <c r="BQ159" i="65"/>
  <c r="BM160" i="65"/>
  <c r="BN160" i="65"/>
  <c r="BO160" i="65"/>
  <c r="BP160" i="65"/>
  <c r="BQ160" i="65"/>
  <c r="BM161" i="65"/>
  <c r="BN161" i="65"/>
  <c r="BO161" i="65"/>
  <c r="BP161" i="65"/>
  <c r="BQ161" i="65"/>
  <c r="BM162" i="65"/>
  <c r="BN162" i="65"/>
  <c r="BO162" i="65"/>
  <c r="BP162" i="65"/>
  <c r="BQ162" i="65"/>
  <c r="BM163" i="65"/>
  <c r="BN163" i="65"/>
  <c r="BO163" i="65"/>
  <c r="BP163" i="65"/>
  <c r="BQ163" i="65"/>
  <c r="BM164" i="65"/>
  <c r="BN164" i="65"/>
  <c r="BO164" i="65"/>
  <c r="BP164" i="65"/>
  <c r="BQ164" i="65"/>
  <c r="BH54" i="65"/>
  <c r="BH55" i="65"/>
  <c r="BH56" i="65"/>
  <c r="BH57" i="65"/>
  <c r="BH58" i="65"/>
  <c r="BH59" i="65"/>
  <c r="BH60" i="65"/>
  <c r="BH61" i="65"/>
  <c r="BH62" i="65"/>
  <c r="BH63" i="65"/>
  <c r="BH64" i="65"/>
  <c r="BH65" i="65"/>
  <c r="BH66" i="65"/>
  <c r="BH67" i="65"/>
  <c r="BH68" i="65"/>
  <c r="BH69" i="65"/>
  <c r="BH70" i="65"/>
  <c r="BH71" i="65"/>
  <c r="BH72" i="65"/>
  <c r="BH73" i="65"/>
  <c r="BH74" i="65"/>
  <c r="BH75" i="65"/>
  <c r="BH76" i="65"/>
  <c r="BH77" i="65"/>
  <c r="BH78" i="65"/>
  <c r="BH79" i="65"/>
  <c r="BH80" i="65"/>
  <c r="BH81" i="65"/>
  <c r="BH82" i="65"/>
  <c r="BH83" i="65"/>
  <c r="BH84" i="65"/>
  <c r="AX83" i="65"/>
  <c r="AY83" i="65"/>
  <c r="AZ83" i="65"/>
  <c r="BA83" i="65"/>
  <c r="BB83" i="65"/>
  <c r="AX84" i="65"/>
  <c r="AY84" i="65"/>
  <c r="AZ84" i="65"/>
  <c r="BA84" i="65"/>
  <c r="BB84" i="65"/>
  <c r="AX54" i="65"/>
  <c r="AY54" i="65"/>
  <c r="AZ54" i="65"/>
  <c r="BA54" i="65"/>
  <c r="BB54" i="65"/>
  <c r="AX55" i="65"/>
  <c r="AY55" i="65"/>
  <c r="AZ55" i="65"/>
  <c r="BA55" i="65"/>
  <c r="BB55" i="65"/>
  <c r="AX56" i="65"/>
  <c r="AY56" i="65"/>
  <c r="AZ56" i="65"/>
  <c r="BA56" i="65"/>
  <c r="BB56" i="65"/>
  <c r="AX57" i="65"/>
  <c r="AY57" i="65"/>
  <c r="AZ57" i="65"/>
  <c r="BA57" i="65"/>
  <c r="BB57" i="65"/>
  <c r="AX58" i="65"/>
  <c r="AY58" i="65"/>
  <c r="AZ58" i="65"/>
  <c r="BA58" i="65"/>
  <c r="BB58" i="65"/>
  <c r="AX59" i="65"/>
  <c r="AY59" i="65"/>
  <c r="AZ59" i="65"/>
  <c r="BA59" i="65"/>
  <c r="BB59" i="65"/>
  <c r="AX60" i="65"/>
  <c r="AY60" i="65"/>
  <c r="AZ60" i="65"/>
  <c r="BA60" i="65"/>
  <c r="BB60" i="65"/>
  <c r="AX61" i="65"/>
  <c r="AY61" i="65"/>
  <c r="AZ61" i="65"/>
  <c r="BA61" i="65"/>
  <c r="BB61" i="65"/>
  <c r="AX62" i="65"/>
  <c r="AY62" i="65"/>
  <c r="AZ62" i="65"/>
  <c r="BA62" i="65"/>
  <c r="BB62" i="65"/>
  <c r="AX63" i="65"/>
  <c r="AY63" i="65"/>
  <c r="AZ63" i="65"/>
  <c r="BA63" i="65"/>
  <c r="BB63" i="65"/>
  <c r="AX64" i="65"/>
  <c r="AY64" i="65"/>
  <c r="AZ64" i="65"/>
  <c r="BA64" i="65"/>
  <c r="BB64" i="65"/>
  <c r="AX65" i="65"/>
  <c r="AY65" i="65"/>
  <c r="AZ65" i="65"/>
  <c r="BA65" i="65"/>
  <c r="BB65" i="65"/>
  <c r="AX66" i="65"/>
  <c r="AY66" i="65"/>
  <c r="AZ66" i="65"/>
  <c r="BA66" i="65"/>
  <c r="BB66" i="65"/>
  <c r="AX67" i="65"/>
  <c r="AY67" i="65"/>
  <c r="AZ67" i="65"/>
  <c r="BA67" i="65"/>
  <c r="BB67" i="65"/>
  <c r="AX68" i="65"/>
  <c r="AY68" i="65"/>
  <c r="AZ68" i="65"/>
  <c r="BA68" i="65"/>
  <c r="BB68" i="65"/>
  <c r="AX69" i="65"/>
  <c r="AY69" i="65"/>
  <c r="AZ69" i="65"/>
  <c r="BA69" i="65"/>
  <c r="BB69" i="65"/>
  <c r="AX70" i="65"/>
  <c r="AY70" i="65"/>
  <c r="AZ70" i="65"/>
  <c r="BA70" i="65"/>
  <c r="BB70" i="65"/>
  <c r="AX71" i="65"/>
  <c r="AY71" i="65"/>
  <c r="AZ71" i="65"/>
  <c r="BA71" i="65"/>
  <c r="BB71" i="65"/>
  <c r="AX72" i="65"/>
  <c r="AY72" i="65"/>
  <c r="AZ72" i="65"/>
  <c r="BA72" i="65"/>
  <c r="BB72" i="65"/>
  <c r="AX73" i="65"/>
  <c r="AY73" i="65"/>
  <c r="AZ73" i="65"/>
  <c r="BA73" i="65"/>
  <c r="BB73" i="65"/>
  <c r="AX74" i="65"/>
  <c r="AY74" i="65"/>
  <c r="AZ74" i="65"/>
  <c r="BA74" i="65"/>
  <c r="BB74" i="65"/>
  <c r="AX75" i="65"/>
  <c r="AY75" i="65"/>
  <c r="AZ75" i="65"/>
  <c r="BA75" i="65"/>
  <c r="BB75" i="65"/>
  <c r="AX76" i="65"/>
  <c r="AY76" i="65"/>
  <c r="AZ76" i="65"/>
  <c r="BA76" i="65"/>
  <c r="BB76" i="65"/>
  <c r="AX77" i="65"/>
  <c r="AY77" i="65"/>
  <c r="AZ77" i="65"/>
  <c r="BA77" i="65"/>
  <c r="BB77" i="65"/>
  <c r="AX78" i="65"/>
  <c r="AY78" i="65"/>
  <c r="AZ78" i="65"/>
  <c r="BA78" i="65"/>
  <c r="BB78" i="65"/>
  <c r="AX79" i="65"/>
  <c r="AY79" i="65"/>
  <c r="AZ79" i="65"/>
  <c r="BA79" i="65"/>
  <c r="BB79" i="65"/>
  <c r="AX80" i="65"/>
  <c r="AY80" i="65"/>
  <c r="AZ80" i="65"/>
  <c r="BA80" i="65"/>
  <c r="BB80" i="65"/>
  <c r="AX81" i="65"/>
  <c r="AY81" i="65"/>
  <c r="AZ81" i="65"/>
  <c r="BA81" i="65"/>
  <c r="BB81" i="65"/>
  <c r="AX82" i="65"/>
  <c r="AY82" i="65"/>
  <c r="AZ82" i="65"/>
  <c r="BA82" i="65"/>
  <c r="BB82" i="65"/>
  <c r="AA54" i="65"/>
  <c r="DC57" i="91" s="1"/>
  <c r="AB54" i="65"/>
  <c r="DD57" i="91" s="1"/>
  <c r="AC54" i="65"/>
  <c r="DE57" i="91" s="1"/>
  <c r="AD54" i="65"/>
  <c r="DF57" i="91" s="1"/>
  <c r="AE54" i="65"/>
  <c r="DG57" i="91" s="1"/>
  <c r="AA55" i="65"/>
  <c r="DC58" i="91" s="1"/>
  <c r="AB55" i="65"/>
  <c r="AC55" i="65"/>
  <c r="DE58" i="91" s="1"/>
  <c r="AD55" i="65"/>
  <c r="DF58" i="91" s="1"/>
  <c r="AE55" i="65"/>
  <c r="AA56" i="65"/>
  <c r="DC59" i="91" s="1"/>
  <c r="AB56" i="65"/>
  <c r="AC56" i="65"/>
  <c r="DE59" i="91" s="1"/>
  <c r="AD56" i="65"/>
  <c r="AE56" i="65"/>
  <c r="AA57" i="65"/>
  <c r="DC60" i="91" s="1"/>
  <c r="AB57" i="65"/>
  <c r="AC57" i="65"/>
  <c r="DE60" i="91" s="1"/>
  <c r="AD57" i="65"/>
  <c r="AE57" i="65"/>
  <c r="AA58" i="65"/>
  <c r="DC61" i="91" s="1"/>
  <c r="AB58" i="65"/>
  <c r="DD61" i="91" s="1"/>
  <c r="AC58" i="65"/>
  <c r="DE61" i="91" s="1"/>
  <c r="AD58" i="65"/>
  <c r="DF61" i="91" s="1"/>
  <c r="AE58" i="65"/>
  <c r="DG61" i="91" s="1"/>
  <c r="AA59" i="65"/>
  <c r="DC62" i="91" s="1"/>
  <c r="AB59" i="65"/>
  <c r="AC59" i="65"/>
  <c r="AD59" i="65"/>
  <c r="AE59" i="65"/>
  <c r="AA60" i="65"/>
  <c r="AB60" i="65"/>
  <c r="AC60" i="65"/>
  <c r="DE63" i="91" s="1"/>
  <c r="AD60" i="65"/>
  <c r="DF63" i="91" s="1"/>
  <c r="AE60" i="65"/>
  <c r="DG63" i="91" s="1"/>
  <c r="AA61" i="65"/>
  <c r="DC64" i="91" s="1"/>
  <c r="AB61" i="65"/>
  <c r="DD64" i="91" s="1"/>
  <c r="AC61" i="65"/>
  <c r="DE64" i="91" s="1"/>
  <c r="AD61" i="65"/>
  <c r="AE61" i="65"/>
  <c r="DG64" i="91" s="1"/>
  <c r="AA62" i="65"/>
  <c r="DC65" i="91" s="1"/>
  <c r="AB62" i="65"/>
  <c r="DD65" i="91" s="1"/>
  <c r="AC62" i="65"/>
  <c r="DE65" i="91" s="1"/>
  <c r="AD62" i="65"/>
  <c r="DF65" i="91" s="1"/>
  <c r="AE62" i="65"/>
  <c r="AA63" i="65"/>
  <c r="AB63" i="65"/>
  <c r="AC63" i="65"/>
  <c r="DE66" i="91" s="1"/>
  <c r="AD63" i="65"/>
  <c r="AE63" i="65"/>
  <c r="AA64" i="65"/>
  <c r="DC67" i="91" s="1"/>
  <c r="AB64" i="65"/>
  <c r="DD67" i="91" s="1"/>
  <c r="AC64" i="65"/>
  <c r="AD64" i="65"/>
  <c r="DF67" i="91" s="1"/>
  <c r="AE64" i="65"/>
  <c r="DG67" i="91" s="1"/>
  <c r="AA65" i="65"/>
  <c r="DC68" i="91" s="1"/>
  <c r="AB65" i="65"/>
  <c r="DD68" i="91" s="1"/>
  <c r="AC65" i="65"/>
  <c r="DE68" i="91" s="1"/>
  <c r="AD65" i="65"/>
  <c r="AE65" i="65"/>
  <c r="DG68" i="91" s="1"/>
  <c r="AA66" i="65"/>
  <c r="AB66" i="65"/>
  <c r="AC66" i="65"/>
  <c r="DE69" i="91" s="1"/>
  <c r="AD66" i="65"/>
  <c r="AE66" i="65"/>
  <c r="DG69" i="91" s="1"/>
  <c r="AA67" i="65"/>
  <c r="AB67" i="65"/>
  <c r="AC67" i="65"/>
  <c r="DE70" i="91" s="1"/>
  <c r="AD67" i="65"/>
  <c r="DF70" i="91" s="1"/>
  <c r="AE67" i="65"/>
  <c r="DG70" i="91" s="1"/>
  <c r="AA68" i="65"/>
  <c r="DC71" i="91" s="1"/>
  <c r="AB68" i="65"/>
  <c r="DD71" i="91" s="1"/>
  <c r="AC68" i="65"/>
  <c r="DE71" i="91" s="1"/>
  <c r="AD68" i="65"/>
  <c r="DF71" i="91" s="1"/>
  <c r="AE68" i="65"/>
  <c r="DG71" i="91" s="1"/>
  <c r="AA69" i="65"/>
  <c r="AB69" i="65"/>
  <c r="DD72" i="91" s="1"/>
  <c r="AC69" i="65"/>
  <c r="DE72" i="91" s="1"/>
  <c r="AD69" i="65"/>
  <c r="DF72" i="91" s="1"/>
  <c r="AE69" i="65"/>
  <c r="DG72" i="91" s="1"/>
  <c r="AA70" i="65"/>
  <c r="DC73" i="91" s="1"/>
  <c r="AB70" i="65"/>
  <c r="AC70" i="65"/>
  <c r="DE73" i="91" s="1"/>
  <c r="AD70" i="65"/>
  <c r="DF73" i="91" s="1"/>
  <c r="AE70" i="65"/>
  <c r="DG73" i="91" s="1"/>
  <c r="AA71" i="65"/>
  <c r="DC74" i="91" s="1"/>
  <c r="AB71" i="65"/>
  <c r="DD74" i="91" s="1"/>
  <c r="AC71" i="65"/>
  <c r="DE74" i="91" s="1"/>
  <c r="AD71" i="65"/>
  <c r="DF74" i="91" s="1"/>
  <c r="AE71" i="65"/>
  <c r="DG74" i="91" s="1"/>
  <c r="AA72" i="65"/>
  <c r="AB72" i="65"/>
  <c r="DD75" i="91" s="1"/>
  <c r="AC72" i="65"/>
  <c r="DE75" i="91" s="1"/>
  <c r="AD72" i="65"/>
  <c r="AE72" i="65"/>
  <c r="DG75" i="91" s="1"/>
  <c r="AA73" i="65"/>
  <c r="DC76" i="91" s="1"/>
  <c r="AB73" i="65"/>
  <c r="AC73" i="65"/>
  <c r="DE76" i="91" s="1"/>
  <c r="AD73" i="65"/>
  <c r="DF76" i="91" s="1"/>
  <c r="AE73" i="65"/>
  <c r="DG76" i="91" s="1"/>
  <c r="AA74" i="65"/>
  <c r="DC77" i="91" s="1"/>
  <c r="AB74" i="65"/>
  <c r="AC74" i="65"/>
  <c r="AD74" i="65"/>
  <c r="AE74" i="65"/>
  <c r="AA75" i="65"/>
  <c r="AB75" i="65"/>
  <c r="AC75" i="65"/>
  <c r="DE78" i="91" s="1"/>
  <c r="AD75" i="65"/>
  <c r="AE75" i="65"/>
  <c r="AA76" i="65"/>
  <c r="DC79" i="91" s="1"/>
  <c r="AB76" i="65"/>
  <c r="AC76" i="65"/>
  <c r="DE79" i="91" s="1"/>
  <c r="AD76" i="65"/>
  <c r="DF79" i="91" s="1"/>
  <c r="AE76" i="65"/>
  <c r="DG79" i="91" s="1"/>
  <c r="AA77" i="65"/>
  <c r="DC80" i="91" s="1"/>
  <c r="AB77" i="65"/>
  <c r="AC77" i="65"/>
  <c r="AD77" i="65"/>
  <c r="AE77" i="65"/>
  <c r="AA78" i="65"/>
  <c r="AB78" i="65"/>
  <c r="AC78" i="65"/>
  <c r="DE81" i="91" s="1"/>
  <c r="AD78" i="65"/>
  <c r="AE78" i="65"/>
  <c r="DG81" i="91" s="1"/>
  <c r="AA79" i="65"/>
  <c r="DC82" i="91" s="1"/>
  <c r="AB79" i="65"/>
  <c r="DD82" i="91" s="1"/>
  <c r="AC79" i="65"/>
  <c r="DE82" i="91" s="1"/>
  <c r="AD79" i="65"/>
  <c r="AE79" i="65"/>
  <c r="DG82" i="91" s="1"/>
  <c r="AA80" i="65"/>
  <c r="DC83" i="91" s="1"/>
  <c r="AB80" i="65"/>
  <c r="DD83" i="91" s="1"/>
  <c r="AC80" i="65"/>
  <c r="DE83" i="91" s="1"/>
  <c r="AD80" i="65"/>
  <c r="DF83" i="91" s="1"/>
  <c r="AE80" i="65"/>
  <c r="AA81" i="65"/>
  <c r="AB81" i="65"/>
  <c r="AC81" i="65"/>
  <c r="DE84" i="91" s="1"/>
  <c r="AD81" i="65"/>
  <c r="AE81" i="65"/>
  <c r="AA82" i="65"/>
  <c r="DC85" i="91" s="1"/>
  <c r="AB82" i="65"/>
  <c r="DD85" i="91" s="1"/>
  <c r="AC82" i="65"/>
  <c r="AD82" i="65"/>
  <c r="DF85" i="91" s="1"/>
  <c r="AE82" i="65"/>
  <c r="DG85" i="91" s="1"/>
  <c r="AA83" i="65"/>
  <c r="DC86" i="91" s="1"/>
  <c r="AB83" i="65"/>
  <c r="DD86" i="91" s="1"/>
  <c r="AC83" i="65"/>
  <c r="DE86" i="91" s="1"/>
  <c r="AD83" i="65"/>
  <c r="AE83" i="65"/>
  <c r="DG86" i="91" s="1"/>
  <c r="AA84" i="65"/>
  <c r="AB84" i="65"/>
  <c r="AC84" i="65"/>
  <c r="DE87" i="91" s="1"/>
  <c r="AD84" i="65"/>
  <c r="AE84" i="65"/>
  <c r="D114" i="65"/>
  <c r="E114" i="65"/>
  <c r="F114" i="65"/>
  <c r="G114" i="65"/>
  <c r="H114" i="65"/>
  <c r="D115" i="65"/>
  <c r="E115" i="65"/>
  <c r="F115" i="65"/>
  <c r="G115" i="65"/>
  <c r="H115" i="65"/>
  <c r="D116" i="65"/>
  <c r="E116" i="65"/>
  <c r="F116" i="65"/>
  <c r="G116" i="65"/>
  <c r="H116" i="65"/>
  <c r="D117" i="65"/>
  <c r="E117" i="65"/>
  <c r="F117" i="65"/>
  <c r="G117" i="65"/>
  <c r="H117" i="65"/>
  <c r="D118" i="65"/>
  <c r="E118" i="65"/>
  <c r="F118" i="65"/>
  <c r="G118" i="65"/>
  <c r="H118" i="65"/>
  <c r="D119" i="65"/>
  <c r="E119" i="65"/>
  <c r="F119" i="65"/>
  <c r="G119" i="65"/>
  <c r="H119" i="65"/>
  <c r="D120" i="65"/>
  <c r="E120" i="65"/>
  <c r="F120" i="65"/>
  <c r="G120" i="65"/>
  <c r="H120" i="65"/>
  <c r="D121" i="65"/>
  <c r="E121" i="65"/>
  <c r="F121" i="65"/>
  <c r="G121" i="65"/>
  <c r="H121" i="65"/>
  <c r="D122" i="65"/>
  <c r="E122" i="65"/>
  <c r="F122" i="65"/>
  <c r="G122" i="65"/>
  <c r="H122" i="65"/>
  <c r="D123" i="65"/>
  <c r="E123" i="65"/>
  <c r="F123" i="65"/>
  <c r="G123" i="65"/>
  <c r="H123" i="65"/>
  <c r="D124" i="65"/>
  <c r="E124" i="65"/>
  <c r="F124" i="65"/>
  <c r="G124" i="65"/>
  <c r="H124" i="65"/>
  <c r="D125" i="65"/>
  <c r="E125" i="65"/>
  <c r="F125" i="65"/>
  <c r="G125" i="65"/>
  <c r="H125" i="65"/>
  <c r="D126" i="65"/>
  <c r="E126" i="65"/>
  <c r="F126" i="65"/>
  <c r="G126" i="65"/>
  <c r="H126" i="65"/>
  <c r="D127" i="65"/>
  <c r="E127" i="65"/>
  <c r="F127" i="65"/>
  <c r="G127" i="65"/>
  <c r="H127" i="65"/>
  <c r="D128" i="65"/>
  <c r="E128" i="65"/>
  <c r="F128" i="65"/>
  <c r="G128" i="65"/>
  <c r="H128" i="65"/>
  <c r="D129" i="65"/>
  <c r="E129" i="65"/>
  <c r="F129" i="65"/>
  <c r="G129" i="65"/>
  <c r="H129" i="65"/>
  <c r="D130" i="65"/>
  <c r="E130" i="65"/>
  <c r="F130" i="65"/>
  <c r="G130" i="65"/>
  <c r="H130" i="65"/>
  <c r="D131" i="65"/>
  <c r="E131" i="65"/>
  <c r="F131" i="65"/>
  <c r="G131" i="65"/>
  <c r="H131" i="65"/>
  <c r="D132" i="65"/>
  <c r="E132" i="65"/>
  <c r="F132" i="65"/>
  <c r="G132" i="65"/>
  <c r="H132" i="65"/>
  <c r="D133" i="65"/>
  <c r="E133" i="65"/>
  <c r="F133" i="65"/>
  <c r="G133" i="65"/>
  <c r="H133" i="65"/>
  <c r="D134" i="65"/>
  <c r="E134" i="65"/>
  <c r="F134" i="65"/>
  <c r="G134" i="65"/>
  <c r="H134" i="65"/>
  <c r="D135" i="65"/>
  <c r="E135" i="65"/>
  <c r="F135" i="65"/>
  <c r="G135" i="65"/>
  <c r="H135" i="65"/>
  <c r="D136" i="65"/>
  <c r="E136" i="65"/>
  <c r="F136" i="65"/>
  <c r="G136" i="65"/>
  <c r="H136" i="65"/>
  <c r="D137" i="65"/>
  <c r="E137" i="65"/>
  <c r="F137" i="65"/>
  <c r="G137" i="65"/>
  <c r="H137" i="65"/>
  <c r="D138" i="65"/>
  <c r="E138" i="65"/>
  <c r="F138" i="65"/>
  <c r="G138" i="65"/>
  <c r="H138" i="65"/>
  <c r="D139" i="65"/>
  <c r="E139" i="65"/>
  <c r="F139" i="65"/>
  <c r="G139" i="65"/>
  <c r="H139" i="65"/>
  <c r="D140" i="65"/>
  <c r="E140" i="65"/>
  <c r="F140" i="65"/>
  <c r="G140" i="65"/>
  <c r="H140" i="65"/>
  <c r="D141" i="65"/>
  <c r="E141" i="65"/>
  <c r="F141" i="65"/>
  <c r="G141" i="65"/>
  <c r="H141" i="65"/>
  <c r="D142" i="65"/>
  <c r="E142" i="65"/>
  <c r="F142" i="65"/>
  <c r="G142" i="65"/>
  <c r="H142" i="65"/>
  <c r="D143" i="65"/>
  <c r="E143" i="65"/>
  <c r="F143" i="65"/>
  <c r="G143" i="65"/>
  <c r="H143" i="65"/>
  <c r="D144" i="65"/>
  <c r="E144" i="65"/>
  <c r="F144" i="65"/>
  <c r="G144" i="65"/>
  <c r="H144" i="65"/>
  <c r="D145" i="65"/>
  <c r="E145" i="65"/>
  <c r="F145" i="65"/>
  <c r="G145" i="65"/>
  <c r="H145" i="65"/>
  <c r="D146" i="65"/>
  <c r="E146" i="65"/>
  <c r="F146" i="65"/>
  <c r="G146" i="65"/>
  <c r="H146" i="65"/>
  <c r="D147" i="65"/>
  <c r="E147" i="65"/>
  <c r="F147" i="65"/>
  <c r="G147" i="65"/>
  <c r="H147" i="65"/>
  <c r="D148" i="65"/>
  <c r="E148" i="65"/>
  <c r="F148" i="65"/>
  <c r="G148" i="65"/>
  <c r="H148" i="65"/>
  <c r="D149" i="65"/>
  <c r="E149" i="65"/>
  <c r="F149" i="65"/>
  <c r="G149" i="65"/>
  <c r="H149" i="65"/>
  <c r="D150" i="65"/>
  <c r="E150" i="65"/>
  <c r="F150" i="65"/>
  <c r="G150" i="65"/>
  <c r="H150" i="65"/>
  <c r="D151" i="65"/>
  <c r="E151" i="65"/>
  <c r="F151" i="65"/>
  <c r="G151" i="65"/>
  <c r="H151" i="65"/>
  <c r="D152" i="65"/>
  <c r="E152" i="65"/>
  <c r="F152" i="65"/>
  <c r="G152" i="65"/>
  <c r="H152" i="65"/>
  <c r="D153" i="65"/>
  <c r="E153" i="65"/>
  <c r="F153" i="65"/>
  <c r="G153" i="65"/>
  <c r="H153" i="65"/>
  <c r="D154" i="65"/>
  <c r="E154" i="65"/>
  <c r="F154" i="65"/>
  <c r="G154" i="65"/>
  <c r="H154" i="65"/>
  <c r="D155" i="65"/>
  <c r="E155" i="65"/>
  <c r="F155" i="65"/>
  <c r="G155" i="65"/>
  <c r="H155" i="65"/>
  <c r="D156" i="65"/>
  <c r="E156" i="65"/>
  <c r="F156" i="65"/>
  <c r="G156" i="65"/>
  <c r="H156" i="65"/>
  <c r="D157" i="65"/>
  <c r="E157" i="65"/>
  <c r="F157" i="65"/>
  <c r="G157" i="65"/>
  <c r="H157" i="65"/>
  <c r="D158" i="65"/>
  <c r="E158" i="65"/>
  <c r="F158" i="65"/>
  <c r="G158" i="65"/>
  <c r="H158" i="65"/>
  <c r="D159" i="65"/>
  <c r="E159" i="65"/>
  <c r="F159" i="65"/>
  <c r="G159" i="65"/>
  <c r="H159" i="65"/>
  <c r="D160" i="65"/>
  <c r="E160" i="65"/>
  <c r="F160" i="65"/>
  <c r="G160" i="65"/>
  <c r="H160" i="65"/>
  <c r="D161" i="65"/>
  <c r="E161" i="65"/>
  <c r="F161" i="65"/>
  <c r="G161" i="65"/>
  <c r="H161" i="65"/>
  <c r="D162" i="65"/>
  <c r="E162" i="65"/>
  <c r="L162" i="65" s="1"/>
  <c r="F162" i="65"/>
  <c r="G162" i="65"/>
  <c r="H162" i="65"/>
  <c r="D163" i="65"/>
  <c r="E163" i="65"/>
  <c r="F163" i="65"/>
  <c r="G163" i="65"/>
  <c r="H163" i="65"/>
  <c r="D164" i="65"/>
  <c r="E164" i="65"/>
  <c r="F164" i="65"/>
  <c r="G164" i="65"/>
  <c r="H164" i="65"/>
  <c r="N93" i="89"/>
  <c r="O93" i="89"/>
  <c r="P93" i="89"/>
  <c r="Q93" i="89"/>
  <c r="R93" i="89"/>
  <c r="S93" i="89"/>
  <c r="T93" i="89"/>
  <c r="U93" i="89"/>
  <c r="N94" i="89"/>
  <c r="O94" i="89"/>
  <c r="P94" i="89"/>
  <c r="Q94" i="89"/>
  <c r="R94" i="89"/>
  <c r="S94" i="89"/>
  <c r="T94" i="89"/>
  <c r="U94" i="89"/>
  <c r="N95" i="89"/>
  <c r="O95" i="89"/>
  <c r="P95" i="89"/>
  <c r="Q95" i="89"/>
  <c r="R95" i="89"/>
  <c r="S95" i="89"/>
  <c r="T95" i="89"/>
  <c r="U95" i="89"/>
  <c r="V95" i="89"/>
  <c r="N96" i="89"/>
  <c r="O96" i="89"/>
  <c r="P96" i="89"/>
  <c r="Q96" i="89"/>
  <c r="R96" i="89"/>
  <c r="S96" i="89"/>
  <c r="T96" i="89"/>
  <c r="U96" i="89"/>
  <c r="N97" i="89"/>
  <c r="O97" i="89"/>
  <c r="P97" i="89"/>
  <c r="Q97" i="89"/>
  <c r="R97" i="89"/>
  <c r="S97" i="89"/>
  <c r="T97" i="89"/>
  <c r="U97" i="89"/>
  <c r="N98" i="89"/>
  <c r="O98" i="89"/>
  <c r="P98" i="89"/>
  <c r="Q98" i="89"/>
  <c r="R98" i="89"/>
  <c r="S98" i="89"/>
  <c r="T98" i="89"/>
  <c r="U98" i="89"/>
  <c r="N99" i="89"/>
  <c r="O99" i="89"/>
  <c r="P99" i="89"/>
  <c r="V99" i="89" s="1"/>
  <c r="Q99" i="89"/>
  <c r="R99" i="89"/>
  <c r="S99" i="89"/>
  <c r="T99" i="89"/>
  <c r="U99" i="89"/>
  <c r="N100" i="89"/>
  <c r="O100" i="89"/>
  <c r="P100" i="89"/>
  <c r="Q100" i="89"/>
  <c r="R100" i="89"/>
  <c r="S100" i="89"/>
  <c r="T100" i="89"/>
  <c r="U100" i="89"/>
  <c r="N101" i="89"/>
  <c r="V101" i="89" s="1"/>
  <c r="O101" i="89"/>
  <c r="P101" i="89"/>
  <c r="Q101" i="89"/>
  <c r="R101" i="89"/>
  <c r="S101" i="89"/>
  <c r="T101" i="89"/>
  <c r="U101" i="89"/>
  <c r="N102" i="89"/>
  <c r="O102" i="89"/>
  <c r="P102" i="89"/>
  <c r="Q102" i="89"/>
  <c r="R102" i="89"/>
  <c r="S102" i="89"/>
  <c r="T102" i="89"/>
  <c r="U102" i="89"/>
  <c r="N103" i="89"/>
  <c r="O103" i="89"/>
  <c r="P103" i="89"/>
  <c r="Q103" i="89"/>
  <c r="R103" i="89"/>
  <c r="S103" i="89"/>
  <c r="T103" i="89"/>
  <c r="U103" i="89"/>
  <c r="M29" i="91"/>
  <c r="K24" i="91"/>
  <c r="K35" i="91"/>
  <c r="L28" i="91"/>
  <c r="O36" i="91"/>
  <c r="M30" i="91"/>
  <c r="O32" i="91"/>
  <c r="K23" i="91"/>
  <c r="K37" i="91"/>
  <c r="K29" i="91"/>
  <c r="M32" i="91"/>
  <c r="K27" i="91"/>
  <c r="L34" i="91"/>
  <c r="K11" i="91"/>
  <c r="K10" i="91"/>
  <c r="N34" i="91"/>
  <c r="N30" i="91"/>
  <c r="L30" i="91"/>
  <c r="K18" i="91"/>
  <c r="N36" i="91"/>
  <c r="M31" i="91"/>
  <c r="M37" i="91"/>
  <c r="M33" i="91"/>
  <c r="N28" i="91"/>
  <c r="N37" i="91"/>
  <c r="K13" i="91"/>
  <c r="K15" i="91"/>
  <c r="N32" i="91"/>
  <c r="K26" i="91"/>
  <c r="K36" i="91"/>
  <c r="O30" i="91"/>
  <c r="K25" i="91"/>
  <c r="K34" i="91"/>
  <c r="K19" i="91"/>
  <c r="N35" i="91"/>
  <c r="O28" i="91"/>
  <c r="N31" i="91"/>
  <c r="M34" i="91"/>
  <c r="L29" i="91"/>
  <c r="N29" i="91"/>
  <c r="K28" i="91"/>
  <c r="O35" i="91"/>
  <c r="K17" i="91"/>
  <c r="K12" i="91"/>
  <c r="O31" i="91"/>
  <c r="L31" i="91"/>
  <c r="K30" i="91"/>
  <c r="K32" i="91"/>
  <c r="L33" i="91"/>
  <c r="K9" i="91"/>
  <c r="K14" i="91"/>
  <c r="L32" i="91"/>
  <c r="K31" i="91"/>
  <c r="O33" i="91"/>
  <c r="L37" i="91"/>
  <c r="K21" i="91"/>
  <c r="K22" i="91"/>
  <c r="O37" i="91"/>
  <c r="L36" i="91"/>
  <c r="N33" i="91"/>
  <c r="O34" i="91"/>
  <c r="O29" i="91"/>
  <c r="K20" i="91"/>
  <c r="M28" i="91"/>
  <c r="L35" i="91"/>
  <c r="M36" i="91"/>
  <c r="K33" i="91"/>
  <c r="K16" i="91"/>
  <c r="M35" i="91"/>
  <c r="N162" i="65" l="1"/>
  <c r="K162" i="65"/>
  <c r="O161" i="65"/>
  <c r="AA36" i="91"/>
  <c r="X38" i="91"/>
  <c r="K164" i="65"/>
  <c r="M141" i="65"/>
  <c r="N161" i="65"/>
  <c r="M160" i="65"/>
  <c r="L159" i="65"/>
  <c r="M154" i="65"/>
  <c r="N149" i="65"/>
  <c r="M148" i="65"/>
  <c r="N143" i="65"/>
  <c r="M142" i="65"/>
  <c r="N137" i="65"/>
  <c r="M136" i="65"/>
  <c r="N131" i="65"/>
  <c r="M130" i="65"/>
  <c r="N125" i="65"/>
  <c r="M124" i="65"/>
  <c r="M118" i="65"/>
  <c r="AK84" i="65"/>
  <c r="AH81" i="65"/>
  <c r="AK78" i="65"/>
  <c r="AJ59" i="65"/>
  <c r="X32" i="91"/>
  <c r="BJ65" i="91"/>
  <c r="Y33" i="91"/>
  <c r="AB37" i="91"/>
  <c r="AB34" i="91"/>
  <c r="AB31" i="91"/>
  <c r="AA30" i="91"/>
  <c r="Z38" i="91"/>
  <c r="X36" i="91"/>
  <c r="Z32" i="91"/>
  <c r="BG63" i="91"/>
  <c r="BH72" i="91"/>
  <c r="AA37" i="91"/>
  <c r="AA31" i="91"/>
  <c r="Y38" i="91"/>
  <c r="Y32" i="91"/>
  <c r="O158" i="65"/>
  <c r="M144" i="65"/>
  <c r="M132" i="65"/>
  <c r="N115" i="65"/>
  <c r="E27" i="91"/>
  <c r="BD63" i="91" s="1"/>
  <c r="BJ64" i="91"/>
  <c r="BI64" i="91"/>
  <c r="BL64" i="91"/>
  <c r="BI69" i="91"/>
  <c r="BG73" i="91"/>
  <c r="BJ69" i="91"/>
  <c r="BJ70" i="91"/>
  <c r="BK69" i="91"/>
  <c r="BI71" i="91"/>
  <c r="BI70" i="91"/>
  <c r="BH71" i="91"/>
  <c r="BH70" i="91"/>
  <c r="BL68" i="91"/>
  <c r="BI65" i="91"/>
  <c r="AI58" i="65"/>
  <c r="E28" i="91"/>
  <c r="U29" i="91" s="1"/>
  <c r="E30" i="91"/>
  <c r="U31" i="91" s="1"/>
  <c r="AL84" i="65"/>
  <c r="AK83" i="65"/>
  <c r="AJ82" i="65"/>
  <c r="AI81" i="65"/>
  <c r="AL78" i="65"/>
  <c r="AK77" i="65"/>
  <c r="AI75" i="65"/>
  <c r="AJ64" i="65"/>
  <c r="DD84" i="91"/>
  <c r="O164" i="65"/>
  <c r="N163" i="65"/>
  <c r="L160" i="65"/>
  <c r="K159" i="65"/>
  <c r="N156" i="65"/>
  <c r="L154" i="65"/>
  <c r="K153" i="65"/>
  <c r="L148" i="65"/>
  <c r="K147" i="65"/>
  <c r="K141" i="65"/>
  <c r="L136" i="65"/>
  <c r="K135" i="65"/>
  <c r="K129" i="65"/>
  <c r="L124" i="65"/>
  <c r="K123" i="65"/>
  <c r="L118" i="65"/>
  <c r="K117" i="65"/>
  <c r="AL55" i="65"/>
  <c r="DF81" i="91"/>
  <c r="DD60" i="91"/>
  <c r="L150" i="65"/>
  <c r="L132" i="65"/>
  <c r="E34" i="91"/>
  <c r="U35" i="91" s="1"/>
  <c r="E32" i="91"/>
  <c r="U33" i="91" s="1"/>
  <c r="DF86" i="91"/>
  <c r="M163" i="65"/>
  <c r="AI84" i="65"/>
  <c r="DD87" i="91"/>
  <c r="AL82" i="65"/>
  <c r="DG84" i="91"/>
  <c r="AI78" i="65"/>
  <c r="DD81" i="91"/>
  <c r="DD58" i="91"/>
  <c r="AI55" i="65"/>
  <c r="AK65" i="65"/>
  <c r="DF68" i="91"/>
  <c r="AI63" i="65"/>
  <c r="DD66" i="91"/>
  <c r="AL60" i="65"/>
  <c r="DF62" i="91"/>
  <c r="AK59" i="65"/>
  <c r="AI56" i="65"/>
  <c r="DD59" i="91"/>
  <c r="DD78" i="91"/>
  <c r="DE67" i="91"/>
  <c r="AL59" i="65"/>
  <c r="DG62" i="91"/>
  <c r="AK57" i="65"/>
  <c r="DF60" i="91"/>
  <c r="AJ77" i="65"/>
  <c r="DE80" i="91"/>
  <c r="AI76" i="65"/>
  <c r="DD79" i="91"/>
  <c r="AH75" i="65"/>
  <c r="AK72" i="65"/>
  <c r="DF75" i="91"/>
  <c r="AI70" i="65"/>
  <c r="DD73" i="91"/>
  <c r="AH69" i="65"/>
  <c r="DC72" i="91"/>
  <c r="AK66" i="65"/>
  <c r="DF69" i="91"/>
  <c r="AH63" i="65"/>
  <c r="DC66" i="91"/>
  <c r="AK60" i="65"/>
  <c r="DC78" i="91"/>
  <c r="AL80" i="65"/>
  <c r="DG83" i="91"/>
  <c r="AK80" i="65"/>
  <c r="DF82" i="91"/>
  <c r="AI77" i="65"/>
  <c r="DD80" i="91"/>
  <c r="AI74" i="65"/>
  <c r="DD77" i="91"/>
  <c r="AH68" i="65"/>
  <c r="DC70" i="91"/>
  <c r="AL57" i="65"/>
  <c r="DG60" i="91"/>
  <c r="AK56" i="65"/>
  <c r="DF59" i="91"/>
  <c r="DF87" i="91"/>
  <c r="M164" i="65"/>
  <c r="N116" i="65"/>
  <c r="M115" i="65"/>
  <c r="AH84" i="65"/>
  <c r="DC87" i="91"/>
  <c r="AK81" i="65"/>
  <c r="DF84" i="91"/>
  <c r="AH78" i="65"/>
  <c r="DC81" i="91"/>
  <c r="AL74" i="65"/>
  <c r="DG77" i="91"/>
  <c r="AL62" i="65"/>
  <c r="DG65" i="91"/>
  <c r="AK62" i="65"/>
  <c r="DF64" i="91"/>
  <c r="AI57" i="65"/>
  <c r="DC84" i="91"/>
  <c r="DF80" i="91"/>
  <c r="L164" i="65"/>
  <c r="L157" i="65"/>
  <c r="K156" i="65"/>
  <c r="L151" i="65"/>
  <c r="K150" i="65"/>
  <c r="L145" i="65"/>
  <c r="K144" i="65"/>
  <c r="L139" i="65"/>
  <c r="K138" i="65"/>
  <c r="L133" i="65"/>
  <c r="K132" i="65"/>
  <c r="L127" i="65"/>
  <c r="K126" i="65"/>
  <c r="L121" i="65"/>
  <c r="K120" i="65"/>
  <c r="AL75" i="65"/>
  <c r="DG78" i="91"/>
  <c r="AK74" i="65"/>
  <c r="DF77" i="91"/>
  <c r="AI66" i="65"/>
  <c r="DD69" i="91"/>
  <c r="AL63" i="65"/>
  <c r="DG66" i="91"/>
  <c r="AI60" i="65"/>
  <c r="DD63" i="91"/>
  <c r="AI59" i="65"/>
  <c r="DD62" i="91"/>
  <c r="AH57" i="65"/>
  <c r="D71" i="67"/>
  <c r="D104" i="67" s="1"/>
  <c r="D137" i="67" s="1"/>
  <c r="D170" i="67" s="1"/>
  <c r="E35" i="91"/>
  <c r="D65" i="67"/>
  <c r="D98" i="67" s="1"/>
  <c r="D131" i="67" s="1"/>
  <c r="D164" i="67" s="1"/>
  <c r="E29" i="91"/>
  <c r="BD65" i="91" s="1"/>
  <c r="E33" i="91"/>
  <c r="BD34" i="91" s="1"/>
  <c r="DE62" i="91"/>
  <c r="DG58" i="91"/>
  <c r="AL77" i="65"/>
  <c r="DG80" i="91"/>
  <c r="AK75" i="65"/>
  <c r="DF78" i="91"/>
  <c r="AJ74" i="65"/>
  <c r="DE77" i="91"/>
  <c r="AI73" i="65"/>
  <c r="DD76" i="91"/>
  <c r="AH72" i="65"/>
  <c r="DC75" i="91"/>
  <c r="AI67" i="65"/>
  <c r="DD70" i="91"/>
  <c r="AH66" i="65"/>
  <c r="DC69" i="91"/>
  <c r="AK63" i="65"/>
  <c r="DF66" i="91"/>
  <c r="AH60" i="65"/>
  <c r="DC63" i="91"/>
  <c r="AL56" i="65"/>
  <c r="DG59" i="91"/>
  <c r="DG87" i="91"/>
  <c r="DE85" i="91"/>
  <c r="E37" i="91"/>
  <c r="U38" i="91" s="1"/>
  <c r="E31" i="91"/>
  <c r="U32" i="91" s="1"/>
  <c r="E36" i="91"/>
  <c r="BD72" i="91" s="1"/>
  <c r="Z35" i="91"/>
  <c r="AA33" i="91"/>
  <c r="Z29" i="91"/>
  <c r="BH73" i="91"/>
  <c r="BH69" i="91"/>
  <c r="BH67" i="91"/>
  <c r="BH65" i="91"/>
  <c r="BH64" i="91"/>
  <c r="BI66" i="91"/>
  <c r="Z36" i="91"/>
  <c r="Z33" i="91"/>
  <c r="Z30" i="91"/>
  <c r="X37" i="91"/>
  <c r="Y35" i="91"/>
  <c r="X33" i="91"/>
  <c r="X31" i="91"/>
  <c r="Y29" i="91"/>
  <c r="BJ71" i="91"/>
  <c r="BK70" i="91"/>
  <c r="BL66" i="91"/>
  <c r="BG65" i="91"/>
  <c r="BI72" i="91"/>
  <c r="Y36" i="91"/>
  <c r="AA34" i="91"/>
  <c r="Y30" i="91"/>
  <c r="BG72" i="91"/>
  <c r="BH66" i="91"/>
  <c r="BK64" i="91"/>
  <c r="BK68" i="91"/>
  <c r="BK73" i="91"/>
  <c r="BK67" i="91"/>
  <c r="BK72" i="91"/>
  <c r="BJ67" i="91"/>
  <c r="BI73" i="91"/>
  <c r="BJ72" i="91"/>
  <c r="BK71" i="91"/>
  <c r="BH68" i="91"/>
  <c r="BI67" i="91"/>
  <c r="BJ66" i="91"/>
  <c r="BK65" i="91"/>
  <c r="BL67" i="91"/>
  <c r="BJ68" i="91"/>
  <c r="BJ73" i="91"/>
  <c r="BI68" i="91"/>
  <c r="BK66" i="91"/>
  <c r="BL65" i="91"/>
  <c r="AB32" i="91"/>
  <c r="Z37" i="91"/>
  <c r="AB36" i="91"/>
  <c r="Z34" i="91"/>
  <c r="Z31" i="91"/>
  <c r="AB30" i="91"/>
  <c r="AB35" i="91"/>
  <c r="AB29" i="91"/>
  <c r="AA38" i="91"/>
  <c r="Y37" i="91"/>
  <c r="AA35" i="91"/>
  <c r="Y34" i="91"/>
  <c r="AA32" i="91"/>
  <c r="Y31" i="91"/>
  <c r="AA29" i="91"/>
  <c r="AB38" i="91"/>
  <c r="AB33" i="91"/>
  <c r="I30" i="67"/>
  <c r="I139" i="67"/>
  <c r="I106" i="67"/>
  <c r="I40" i="67"/>
  <c r="I172" i="67"/>
  <c r="I73" i="67"/>
  <c r="I105" i="67"/>
  <c r="I38" i="67"/>
  <c r="I72" i="67"/>
  <c r="I39" i="67"/>
  <c r="I170" i="67"/>
  <c r="I137" i="67"/>
  <c r="I171" i="67"/>
  <c r="I104" i="67"/>
  <c r="I138" i="67"/>
  <c r="I71" i="67"/>
  <c r="I169" i="67"/>
  <c r="I166" i="67"/>
  <c r="I163" i="67"/>
  <c r="I37" i="67"/>
  <c r="I168" i="67"/>
  <c r="I101" i="67"/>
  <c r="I34" i="67"/>
  <c r="I165" i="67"/>
  <c r="I98" i="67"/>
  <c r="I31" i="67"/>
  <c r="I135" i="67"/>
  <c r="I65" i="67"/>
  <c r="I102" i="67"/>
  <c r="I99" i="67"/>
  <c r="I136" i="67"/>
  <c r="I69" i="67"/>
  <c r="I133" i="67"/>
  <c r="I66" i="67"/>
  <c r="I130" i="67"/>
  <c r="I35" i="67"/>
  <c r="I32" i="67"/>
  <c r="I103" i="67"/>
  <c r="I36" i="67"/>
  <c r="I167" i="67"/>
  <c r="I100" i="67"/>
  <c r="I33" i="67"/>
  <c r="I164" i="67"/>
  <c r="I97" i="67"/>
  <c r="I68" i="67"/>
  <c r="I132" i="67"/>
  <c r="I70" i="67"/>
  <c r="I134" i="67"/>
  <c r="I67" i="67"/>
  <c r="I131" i="67"/>
  <c r="I64" i="67"/>
  <c r="AL68" i="65"/>
  <c r="N164" i="65"/>
  <c r="O157" i="65"/>
  <c r="O151" i="65"/>
  <c r="O145" i="65"/>
  <c r="O139" i="65"/>
  <c r="O133" i="65"/>
  <c r="O127" i="65"/>
  <c r="O121" i="65"/>
  <c r="N119" i="65"/>
  <c r="AL83" i="65"/>
  <c r="AK82" i="65"/>
  <c r="AJ80" i="65"/>
  <c r="AI79" i="65"/>
  <c r="AL73" i="65"/>
  <c r="AK71" i="65"/>
  <c r="AI69" i="65"/>
  <c r="AL65" i="65"/>
  <c r="AJ62" i="65"/>
  <c r="AI61" i="65"/>
  <c r="AH58" i="65"/>
  <c r="AH55" i="65"/>
  <c r="AI71" i="65"/>
  <c r="AK67" i="65"/>
  <c r="M157" i="65"/>
  <c r="O154" i="65"/>
  <c r="N152" i="65"/>
  <c r="M151" i="65"/>
  <c r="O148" i="65"/>
  <c r="N146" i="65"/>
  <c r="M145" i="65"/>
  <c r="O142" i="65"/>
  <c r="N140" i="65"/>
  <c r="M139" i="65"/>
  <c r="O136" i="65"/>
  <c r="N134" i="65"/>
  <c r="M133" i="65"/>
  <c r="O130" i="65"/>
  <c r="N128" i="65"/>
  <c r="M127" i="65"/>
  <c r="O124" i="65"/>
  <c r="N122" i="65"/>
  <c r="M121" i="65"/>
  <c r="AI83" i="65"/>
  <c r="AI72" i="65"/>
  <c r="AI65" i="65"/>
  <c r="AH65" i="65"/>
  <c r="AJ56" i="65"/>
  <c r="L158" i="65"/>
  <c r="O155" i="65"/>
  <c r="O149" i="65"/>
  <c r="O143" i="65"/>
  <c r="AJ79" i="65"/>
  <c r="AI68" i="65"/>
  <c r="AH77" i="65"/>
  <c r="AI80" i="65"/>
  <c r="L161" i="65"/>
  <c r="O152" i="65"/>
  <c r="O146" i="65"/>
  <c r="O128" i="65"/>
  <c r="AJ83" i="65"/>
  <c r="AI82" i="65"/>
  <c r="AI64" i="65"/>
  <c r="N158" i="65"/>
  <c r="O116" i="65"/>
  <c r="AK68" i="65"/>
  <c r="N159" i="65"/>
  <c r="N160" i="65"/>
  <c r="M159" i="65"/>
  <c r="O118" i="65"/>
  <c r="AK69" i="65"/>
  <c r="AI62" i="65"/>
  <c r="N157" i="65"/>
  <c r="O140" i="65"/>
  <c r="O134" i="65"/>
  <c r="O122" i="65"/>
  <c r="AJ66" i="65"/>
  <c r="O137" i="65"/>
  <c r="O131" i="65"/>
  <c r="O125" i="65"/>
  <c r="O119" i="65"/>
  <c r="AL71" i="65"/>
  <c r="N151" i="65"/>
  <c r="N142" i="65"/>
  <c r="N136" i="65"/>
  <c r="N127" i="65"/>
  <c r="N124" i="65"/>
  <c r="N118" i="65"/>
  <c r="AH80" i="65"/>
  <c r="AJ69" i="65"/>
  <c r="M150" i="65"/>
  <c r="M138" i="65"/>
  <c r="M135" i="65"/>
  <c r="M123" i="65"/>
  <c r="M120" i="65"/>
  <c r="AH82" i="65"/>
  <c r="AJ72" i="65"/>
  <c r="L153" i="65"/>
  <c r="L147" i="65"/>
  <c r="L142" i="65"/>
  <c r="L141" i="65"/>
  <c r="L130" i="65"/>
  <c r="L129" i="65"/>
  <c r="L123" i="65"/>
  <c r="L117" i="65"/>
  <c r="AK58" i="65"/>
  <c r="AK55" i="65"/>
  <c r="K158" i="65"/>
  <c r="K155" i="65"/>
  <c r="K152" i="65"/>
  <c r="K149" i="65"/>
  <c r="K146" i="65"/>
  <c r="K143" i="65"/>
  <c r="K140" i="65"/>
  <c r="K137" i="65"/>
  <c r="K134" i="65"/>
  <c r="K131" i="65"/>
  <c r="K128" i="65"/>
  <c r="K125" i="65"/>
  <c r="K122" i="65"/>
  <c r="K119" i="65"/>
  <c r="K116" i="65"/>
  <c r="AK79" i="65"/>
  <c r="AJ76" i="65"/>
  <c r="AH71" i="65"/>
  <c r="AL67" i="65"/>
  <c r="AK61" i="65"/>
  <c r="AJ58" i="65"/>
  <c r="AJ55" i="65"/>
  <c r="N155" i="65"/>
  <c r="N154" i="65"/>
  <c r="N148" i="65"/>
  <c r="N145" i="65"/>
  <c r="N139" i="65"/>
  <c r="N133" i="65"/>
  <c r="N130" i="65"/>
  <c r="N121" i="65"/>
  <c r="AK70" i="65"/>
  <c r="AJ67" i="65"/>
  <c r="AH61" i="65"/>
  <c r="K161" i="65"/>
  <c r="M156" i="65"/>
  <c r="M153" i="65"/>
  <c r="M147" i="65"/>
  <c r="M129" i="65"/>
  <c r="M126" i="65"/>
  <c r="M117" i="65"/>
  <c r="AK73" i="65"/>
  <c r="AJ70" i="65"/>
  <c r="O163" i="65"/>
  <c r="L156" i="65"/>
  <c r="L144" i="65"/>
  <c r="L138" i="65"/>
  <c r="L135" i="65"/>
  <c r="L126" i="65"/>
  <c r="L120" i="65"/>
  <c r="L115" i="65"/>
  <c r="AK76" i="65"/>
  <c r="AJ73" i="65"/>
  <c r="L163" i="65"/>
  <c r="M162" i="65"/>
  <c r="O160" i="65"/>
  <c r="O115" i="65"/>
  <c r="AH74" i="65"/>
  <c r="AL70" i="65"/>
  <c r="AK64" i="65"/>
  <c r="AJ61" i="65"/>
  <c r="AJ84" i="65"/>
  <c r="AH83" i="65"/>
  <c r="AJ81" i="65"/>
  <c r="AL79" i="65"/>
  <c r="AJ78" i="65"/>
  <c r="AL76" i="65"/>
  <c r="AJ75" i="65"/>
  <c r="AL64" i="65"/>
  <c r="AJ63" i="65"/>
  <c r="AH62" i="65"/>
  <c r="AL61" i="65"/>
  <c r="AJ60" i="65"/>
  <c r="AH59" i="65"/>
  <c r="AL58" i="65"/>
  <c r="AJ57" i="65"/>
  <c r="AH56" i="65"/>
  <c r="AL81" i="65"/>
  <c r="AH79" i="65"/>
  <c r="AH76" i="65"/>
  <c r="AH73" i="65"/>
  <c r="AL72" i="65"/>
  <c r="AJ71" i="65"/>
  <c r="AH70" i="65"/>
  <c r="AL69" i="65"/>
  <c r="AJ68" i="65"/>
  <c r="AH67" i="65"/>
  <c r="AL66" i="65"/>
  <c r="AJ65" i="65"/>
  <c r="AH64" i="65"/>
  <c r="K163" i="65"/>
  <c r="O162" i="65"/>
  <c r="M161" i="65"/>
  <c r="K160" i="65"/>
  <c r="O159" i="65"/>
  <c r="M158" i="65"/>
  <c r="K157" i="65"/>
  <c r="O156" i="65"/>
  <c r="M155" i="65"/>
  <c r="K154" i="65"/>
  <c r="O153" i="65"/>
  <c r="M152" i="65"/>
  <c r="K151" i="65"/>
  <c r="O150" i="65"/>
  <c r="M149" i="65"/>
  <c r="K148" i="65"/>
  <c r="O147" i="65"/>
  <c r="M146" i="65"/>
  <c r="K145" i="65"/>
  <c r="O144" i="65"/>
  <c r="M143" i="65"/>
  <c r="K142" i="65"/>
  <c r="O141" i="65"/>
  <c r="M140" i="65"/>
  <c r="K139" i="65"/>
  <c r="O138" i="65"/>
  <c r="M137" i="65"/>
  <c r="K136" i="65"/>
  <c r="O135" i="65"/>
  <c r="M134" i="65"/>
  <c r="K133" i="65"/>
  <c r="O132" i="65"/>
  <c r="M131" i="65"/>
  <c r="K130" i="65"/>
  <c r="O129" i="65"/>
  <c r="M128" i="65"/>
  <c r="K127" i="65"/>
  <c r="O126" i="65"/>
  <c r="M125" i="65"/>
  <c r="K124" i="65"/>
  <c r="O123" i="65"/>
  <c r="M122" i="65"/>
  <c r="K121" i="65"/>
  <c r="O120" i="65"/>
  <c r="M119" i="65"/>
  <c r="K118" i="65"/>
  <c r="O117" i="65"/>
  <c r="M116" i="65"/>
  <c r="K115" i="65"/>
  <c r="L155" i="65"/>
  <c r="N153" i="65"/>
  <c r="L152" i="65"/>
  <c r="N150" i="65"/>
  <c r="L149" i="65"/>
  <c r="N147" i="65"/>
  <c r="L146" i="65"/>
  <c r="N144" i="65"/>
  <c r="L143" i="65"/>
  <c r="N141" i="65"/>
  <c r="L140" i="65"/>
  <c r="N138" i="65"/>
  <c r="L137" i="65"/>
  <c r="N135" i="65"/>
  <c r="L134" i="65"/>
  <c r="N132" i="65"/>
  <c r="L131" i="65"/>
  <c r="N129" i="65"/>
  <c r="L128" i="65"/>
  <c r="N126" i="65"/>
  <c r="L125" i="65"/>
  <c r="N123" i="65"/>
  <c r="L122" i="65"/>
  <c r="N120" i="65"/>
  <c r="L119" i="65"/>
  <c r="N117" i="65"/>
  <c r="L116" i="65"/>
  <c r="V100" i="89"/>
  <c r="V102" i="89"/>
  <c r="V96" i="89"/>
  <c r="V93" i="89"/>
  <c r="V98" i="89"/>
  <c r="V97" i="89"/>
  <c r="V94" i="89"/>
  <c r="V103" i="89"/>
  <c r="M29" i="89"/>
  <c r="L25" i="89"/>
  <c r="J20" i="89"/>
  <c r="L15" i="89"/>
  <c r="BD35" i="91" l="1"/>
  <c r="BD70" i="91"/>
  <c r="BD68" i="91"/>
  <c r="BD28" i="91"/>
  <c r="U28" i="91"/>
  <c r="BD29" i="91"/>
  <c r="BD64" i="91"/>
  <c r="BD38" i="91"/>
  <c r="BD33" i="91"/>
  <c r="BD66" i="91"/>
  <c r="BD31" i="91"/>
  <c r="BD73" i="91"/>
  <c r="BD32" i="91"/>
  <c r="BD67" i="91"/>
  <c r="U37" i="91"/>
  <c r="BD37" i="91"/>
  <c r="U34" i="91"/>
  <c r="BD69" i="91"/>
  <c r="U30" i="91"/>
  <c r="BD30" i="91"/>
  <c r="BD71" i="91"/>
  <c r="U36" i="91"/>
  <c r="BD36" i="91"/>
  <c r="D5" i="68"/>
  <c r="J59" i="89" l="1"/>
  <c r="K8" i="91"/>
  <c r="BA228" i="89"/>
  <c r="AP185" i="89"/>
  <c r="AW203" i="89"/>
  <c r="BB181" i="89"/>
  <c r="AF220" i="89"/>
  <c r="AU175" i="89"/>
  <c r="AW227" i="89"/>
  <c r="AZ218" i="89"/>
  <c r="AE219" i="89"/>
  <c r="AK180" i="89"/>
  <c r="BA208" i="89"/>
  <c r="AU209" i="89"/>
  <c r="AW200" i="89"/>
  <c r="AH232" i="89"/>
  <c r="AB189" i="89"/>
  <c r="AE174" i="89"/>
  <c r="AV211" i="89"/>
  <c r="DK166" i="91"/>
  <c r="BB231" i="89"/>
  <c r="AP191" i="89"/>
  <c r="AB182" i="89"/>
  <c r="AQ232" i="89"/>
  <c r="AN208" i="89"/>
  <c r="AC173" i="89"/>
  <c r="C99" i="67"/>
  <c r="J164" i="68"/>
  <c r="AU192" i="89"/>
  <c r="AC186" i="89"/>
  <c r="AR213" i="89"/>
  <c r="AQ217" i="89"/>
  <c r="AU213" i="89"/>
  <c r="AM229" i="89"/>
  <c r="AG196" i="89"/>
  <c r="AZ226" i="89"/>
  <c r="AI176" i="89"/>
  <c r="AL189" i="89"/>
  <c r="BB212" i="89"/>
  <c r="C129" i="67"/>
  <c r="AE202" i="89"/>
  <c r="AU176" i="89"/>
  <c r="AH195" i="89"/>
  <c r="AY217" i="89"/>
  <c r="C172" i="67"/>
  <c r="AF179" i="89"/>
  <c r="AP232" i="89"/>
  <c r="AO219" i="89"/>
  <c r="AK193" i="89"/>
  <c r="AQ187" i="89"/>
  <c r="AN174" i="89"/>
  <c r="AK175" i="89"/>
  <c r="AT177" i="89"/>
  <c r="AF175" i="89"/>
  <c r="BB188" i="89"/>
  <c r="AP182" i="89"/>
  <c r="AQ221" i="89"/>
  <c r="AW223" i="89"/>
  <c r="AB180" i="89"/>
  <c r="AI216" i="89"/>
  <c r="AJ193" i="89"/>
  <c r="AP230" i="89"/>
  <c r="AU230" i="89"/>
  <c r="AG231" i="89"/>
  <c r="AM220" i="89"/>
  <c r="BA196" i="89"/>
  <c r="AS202" i="89"/>
  <c r="AJ179" i="89"/>
  <c r="AD222" i="89"/>
  <c r="AM205" i="89"/>
  <c r="AQ197" i="89"/>
  <c r="AD213" i="89"/>
  <c r="AC233" i="89"/>
  <c r="C101" i="67"/>
  <c r="AS205" i="89"/>
  <c r="AU233" i="89"/>
  <c r="AW178" i="89"/>
  <c r="AP225" i="89"/>
  <c r="AF219" i="89"/>
  <c r="AS207" i="89"/>
  <c r="AF197" i="89"/>
  <c r="AG176" i="89"/>
  <c r="AA219" i="89"/>
  <c r="BB223" i="89"/>
  <c r="C70" i="67"/>
  <c r="AJ184" i="89"/>
  <c r="AL180" i="89"/>
  <c r="AE227" i="89"/>
  <c r="AC224" i="89"/>
  <c r="AB222" i="89"/>
  <c r="AT180" i="89"/>
  <c r="AF184" i="89"/>
  <c r="M159" i="68"/>
  <c r="BB221" i="89"/>
  <c r="AP199" i="89"/>
  <c r="AO174" i="89"/>
  <c r="AR176" i="89"/>
  <c r="AD217" i="89"/>
  <c r="AO223" i="89"/>
  <c r="AL229" i="89"/>
  <c r="AG183" i="89"/>
  <c r="AS233" i="89"/>
  <c r="AL174" i="89"/>
  <c r="AD202" i="89"/>
  <c r="AL181" i="89"/>
  <c r="AX224" i="89"/>
  <c r="AJ213" i="89"/>
  <c r="AJ225" i="89"/>
  <c r="AD211" i="89"/>
  <c r="AE208" i="89"/>
  <c r="AQ184" i="89"/>
  <c r="AL214" i="89"/>
  <c r="AC219" i="89"/>
  <c r="AK217" i="89"/>
  <c r="AV177" i="89"/>
  <c r="AX193" i="89"/>
  <c r="AR196" i="89"/>
  <c r="AG185" i="89"/>
  <c r="AC227" i="89"/>
  <c r="AZ196" i="89"/>
  <c r="BA180" i="89"/>
  <c r="AY216" i="89"/>
  <c r="AE175" i="89"/>
  <c r="AM191" i="89"/>
  <c r="AW212" i="89"/>
  <c r="AG198" i="89"/>
  <c r="AW221" i="89"/>
  <c r="AH223" i="89"/>
  <c r="AN203" i="89"/>
  <c r="AB228" i="89"/>
  <c r="AX221" i="89"/>
  <c r="AY232" i="89"/>
  <c r="AO210" i="89"/>
  <c r="BA183" i="89"/>
  <c r="C171" i="67"/>
  <c r="AR191" i="89"/>
  <c r="AR200" i="89"/>
  <c r="AT222" i="89"/>
  <c r="AD229" i="89"/>
  <c r="AB212" i="89"/>
  <c r="AF202" i="89"/>
  <c r="AN218" i="89"/>
  <c r="AQ191" i="89"/>
  <c r="AH180" i="89"/>
  <c r="AN179" i="89"/>
  <c r="BA215" i="89"/>
  <c r="AD196" i="89"/>
  <c r="AL193" i="89"/>
  <c r="AJ209" i="89"/>
  <c r="AD233" i="89"/>
  <c r="AX175" i="89"/>
  <c r="AX189" i="89"/>
  <c r="AI222" i="89"/>
  <c r="AI205" i="89"/>
  <c r="AB206" i="89"/>
  <c r="AE210" i="89"/>
  <c r="AJ175" i="89"/>
  <c r="BB196" i="89"/>
  <c r="AR226" i="89"/>
  <c r="AQ204" i="89"/>
  <c r="AJ219" i="89"/>
  <c r="BA224" i="89"/>
  <c r="AC175" i="89"/>
  <c r="AT208" i="89"/>
  <c r="AK220" i="89"/>
  <c r="AC229" i="89"/>
  <c r="AR216" i="89"/>
  <c r="AW191" i="89"/>
  <c r="AN182" i="89"/>
  <c r="AH218" i="89"/>
  <c r="AY220" i="89"/>
  <c r="AV219" i="89"/>
  <c r="AR218" i="89"/>
  <c r="AX214" i="89"/>
  <c r="AQ230" i="89"/>
  <c r="AT210" i="89"/>
  <c r="AE215" i="89"/>
  <c r="AX218" i="89"/>
  <c r="AJ216" i="89"/>
  <c r="AF180" i="89"/>
  <c r="AB192" i="89"/>
  <c r="AD181" i="89"/>
  <c r="AX203" i="89"/>
  <c r="AO183" i="89"/>
  <c r="AM196" i="89"/>
  <c r="AT173" i="89"/>
  <c r="AA211" i="89"/>
  <c r="AR177" i="89"/>
  <c r="AO220" i="89"/>
  <c r="AV176" i="89"/>
  <c r="AY203" i="89"/>
  <c r="AO189" i="89"/>
  <c r="AB219" i="89"/>
  <c r="AI200" i="89"/>
  <c r="AL223" i="89"/>
  <c r="AM230" i="89"/>
  <c r="AW204" i="89"/>
  <c r="AT203" i="89"/>
  <c r="AC189" i="89"/>
  <c r="AT196" i="89"/>
  <c r="AB210" i="89"/>
  <c r="AG215" i="89"/>
  <c r="AP211" i="89"/>
  <c r="AR225" i="89"/>
  <c r="AT217" i="89"/>
  <c r="AC182" i="89"/>
  <c r="BB177" i="89"/>
  <c r="AI179" i="89"/>
  <c r="BA218" i="89"/>
  <c r="AF222" i="89"/>
  <c r="BB174" i="89"/>
  <c r="AI212" i="89"/>
  <c r="AJ211" i="89"/>
  <c r="AB194" i="89"/>
  <c r="C69" i="67"/>
  <c r="BB173" i="89"/>
  <c r="AY218" i="89"/>
  <c r="DN165" i="91"/>
  <c r="AU190" i="89"/>
  <c r="AK231" i="89"/>
  <c r="AD190" i="89"/>
  <c r="AR211" i="89"/>
  <c r="AN227" i="89"/>
  <c r="AA216" i="89"/>
  <c r="AC198" i="89"/>
  <c r="AX209" i="89"/>
  <c r="AT200" i="89"/>
  <c r="AS203" i="89"/>
  <c r="AD231" i="89"/>
  <c r="AB174" i="89"/>
  <c r="AI178" i="89"/>
  <c r="AN207" i="89"/>
  <c r="AM212" i="89"/>
  <c r="AG205" i="89"/>
  <c r="AO217" i="89"/>
  <c r="AJ218" i="89"/>
  <c r="AF188" i="89"/>
  <c r="AN205" i="89"/>
  <c r="AH183" i="89"/>
  <c r="AW229" i="89"/>
  <c r="AE229" i="89"/>
  <c r="AS187" i="89"/>
  <c r="AV213" i="89"/>
  <c r="AI201" i="89"/>
  <c r="AI227" i="89"/>
  <c r="AJ223" i="89"/>
  <c r="AA184" i="89"/>
  <c r="AJ226" i="89"/>
  <c r="AU193" i="89"/>
  <c r="AS232" i="89"/>
  <c r="AD224" i="89"/>
  <c r="AS194" i="89"/>
  <c r="BB214" i="89"/>
  <c r="AK192" i="89"/>
  <c r="AB191" i="89"/>
  <c r="AW177" i="89"/>
  <c r="AZ173" i="89"/>
  <c r="AA199" i="89"/>
  <c r="AO202" i="89"/>
  <c r="C106" i="67"/>
  <c r="AB185" i="89"/>
  <c r="AV216" i="89"/>
  <c r="AP202" i="89"/>
  <c r="AR194" i="89"/>
  <c r="AZ205" i="89"/>
  <c r="AM183" i="89"/>
  <c r="AK196" i="89"/>
  <c r="AK208" i="89"/>
  <c r="AW192" i="89"/>
  <c r="AM219" i="89"/>
  <c r="AE223" i="89"/>
  <c r="AA185" i="89"/>
  <c r="AR183" i="89"/>
  <c r="J162" i="68"/>
  <c r="AJ177" i="89"/>
  <c r="AF185" i="89"/>
  <c r="AY174" i="89"/>
  <c r="AU214" i="89"/>
  <c r="AP233" i="89"/>
  <c r="AM173" i="89"/>
  <c r="AE184" i="89"/>
  <c r="AL179" i="89"/>
  <c r="AX216" i="89"/>
  <c r="AG187" i="89"/>
  <c r="AP223" i="89"/>
  <c r="BA193" i="89"/>
  <c r="AM188" i="89"/>
  <c r="BB193" i="89"/>
  <c r="AH203" i="89"/>
  <c r="AF194" i="89"/>
  <c r="AG184" i="89"/>
  <c r="AV185" i="89"/>
  <c r="AO186" i="89"/>
  <c r="AU197" i="89"/>
  <c r="AJ173" i="89"/>
  <c r="AM197" i="89"/>
  <c r="AP197" i="89"/>
  <c r="AN190" i="89"/>
  <c r="AU231" i="89"/>
  <c r="AS206" i="89"/>
  <c r="AW208" i="89"/>
  <c r="AA230" i="89"/>
  <c r="AL209" i="89"/>
  <c r="AA178" i="89"/>
  <c r="AQ211" i="89"/>
  <c r="AH205" i="89"/>
  <c r="AI206" i="89"/>
  <c r="AF207" i="89"/>
  <c r="AL222" i="89"/>
  <c r="AB200" i="89"/>
  <c r="AG211" i="89"/>
  <c r="AK182" i="89"/>
  <c r="AX192" i="89"/>
  <c r="AB221" i="89"/>
  <c r="AS211" i="89"/>
  <c r="AF178" i="89"/>
  <c r="AD180" i="89"/>
  <c r="AO229" i="89"/>
  <c r="AH198" i="89"/>
  <c r="AH204" i="89"/>
  <c r="AP219" i="89"/>
  <c r="AQ177" i="89"/>
  <c r="BB182" i="89"/>
  <c r="AV220" i="89"/>
  <c r="AH225" i="89"/>
  <c r="AT231" i="89"/>
  <c r="AV233" i="89"/>
  <c r="AZ198" i="89"/>
  <c r="AJ202" i="89"/>
  <c r="DM165" i="91"/>
  <c r="AV183" i="89"/>
  <c r="AS219" i="89"/>
  <c r="BA202" i="89"/>
  <c r="AQ226" i="89"/>
  <c r="AY226" i="89"/>
  <c r="K158" i="68"/>
  <c r="AI217" i="89"/>
  <c r="AN178" i="89"/>
  <c r="AW174" i="89"/>
  <c r="AK219" i="89"/>
  <c r="AB196" i="89"/>
  <c r="BA206" i="89"/>
  <c r="AO173" i="89"/>
  <c r="BB190" i="89"/>
  <c r="AX207" i="89"/>
  <c r="AA218" i="89"/>
  <c r="AT202" i="89"/>
  <c r="AO178" i="89"/>
  <c r="AR206" i="89"/>
  <c r="AG174" i="89"/>
  <c r="AG218" i="89"/>
  <c r="AH173" i="89"/>
  <c r="AD194" i="89"/>
  <c r="AA226" i="89"/>
  <c r="AJ231" i="89"/>
  <c r="AG227" i="89"/>
  <c r="AF215" i="89"/>
  <c r="BB211" i="89"/>
  <c r="AK223" i="89"/>
  <c r="AR198" i="89"/>
  <c r="K162" i="68"/>
  <c r="AK194" i="89"/>
  <c r="BA205" i="89"/>
  <c r="AE195" i="89"/>
  <c r="AN231" i="89"/>
  <c r="AB193" i="89"/>
  <c r="AE218" i="89"/>
  <c r="AX227" i="89"/>
  <c r="AQ188" i="89"/>
  <c r="AK195" i="89"/>
  <c r="AN197" i="89"/>
  <c r="AG223" i="89"/>
  <c r="BA197" i="89"/>
  <c r="AR193" i="89"/>
  <c r="C30" i="67"/>
  <c r="AV223" i="89"/>
  <c r="AN187" i="89"/>
  <c r="AP187" i="89"/>
  <c r="AD182" i="89"/>
  <c r="AR203" i="89"/>
  <c r="AF173" i="89"/>
  <c r="AA220" i="89"/>
  <c r="AW230" i="89"/>
  <c r="AD228" i="89"/>
  <c r="AJ182" i="89"/>
  <c r="AP186" i="89"/>
  <c r="AY185" i="89"/>
  <c r="AA229" i="89"/>
  <c r="AR233" i="89"/>
  <c r="AJ222" i="89"/>
  <c r="AT182" i="89"/>
  <c r="AN181" i="89"/>
  <c r="AK210" i="89"/>
  <c r="AI215" i="89"/>
  <c r="AC232" i="89"/>
  <c r="AZ209" i="89"/>
  <c r="AU212" i="89"/>
  <c r="AS210" i="89"/>
  <c r="AX213" i="89"/>
  <c r="AI229" i="89"/>
  <c r="AA203" i="89"/>
  <c r="AH214" i="89"/>
  <c r="AY222" i="89"/>
  <c r="BB187" i="89"/>
  <c r="AB203" i="89"/>
  <c r="AG179" i="89"/>
  <c r="AN228" i="89"/>
  <c r="AS199" i="89"/>
  <c r="AG191" i="89"/>
  <c r="AC203" i="89"/>
  <c r="AN211" i="89"/>
  <c r="AV209" i="89"/>
  <c r="AJ178" i="89"/>
  <c r="AE179" i="89"/>
  <c r="AV206" i="89"/>
  <c r="AH215" i="89"/>
  <c r="AN223" i="89"/>
  <c r="AJ195" i="89"/>
  <c r="AA213" i="89"/>
  <c r="AY187" i="89"/>
  <c r="BB184" i="89"/>
  <c r="AJ192" i="89"/>
  <c r="AV184" i="89"/>
  <c r="AG219" i="89"/>
  <c r="AF230" i="89"/>
  <c r="AG224" i="89"/>
  <c r="AW184" i="89"/>
  <c r="AA228" i="89"/>
  <c r="AU199" i="89"/>
  <c r="AJ227" i="89"/>
  <c r="BA230" i="89"/>
  <c r="AB183" i="89"/>
  <c r="BB233" i="89"/>
  <c r="AC183" i="89"/>
  <c r="AD195" i="89"/>
  <c r="AW205" i="89"/>
  <c r="AS220" i="89"/>
  <c r="BA192" i="89"/>
  <c r="AI232" i="89"/>
  <c r="AZ191" i="89"/>
  <c r="AW199" i="89"/>
  <c r="AB231" i="89"/>
  <c r="AW206" i="89"/>
  <c r="AL198" i="89"/>
  <c r="AC210" i="89"/>
  <c r="AS180" i="89"/>
  <c r="AB215" i="89"/>
  <c r="AP203" i="89"/>
  <c r="AW209" i="89"/>
  <c r="AW189" i="89"/>
  <c r="BA173" i="89"/>
  <c r="AN177" i="89"/>
  <c r="AV198" i="89"/>
  <c r="AH221" i="89"/>
  <c r="AN230" i="89"/>
  <c r="AZ179" i="89"/>
  <c r="AF203" i="89"/>
  <c r="AH200" i="89"/>
  <c r="AW194" i="89"/>
  <c r="AF174" i="89"/>
  <c r="DK167" i="91"/>
  <c r="AR220" i="89"/>
  <c r="AR175" i="89"/>
  <c r="AJ198" i="89"/>
  <c r="AV202" i="89"/>
  <c r="AL178" i="89"/>
  <c r="AD183" i="89"/>
  <c r="AC226" i="89"/>
  <c r="C32" i="67"/>
  <c r="AV191" i="89"/>
  <c r="AI194" i="89"/>
  <c r="AG177" i="89"/>
  <c r="AA196" i="89"/>
  <c r="AP178" i="89"/>
  <c r="AN184" i="89"/>
  <c r="AH193" i="89"/>
  <c r="AM228" i="89"/>
  <c r="AE181" i="89"/>
  <c r="AE220" i="89"/>
  <c r="AQ214" i="89"/>
  <c r="M160" i="68"/>
  <c r="BA178" i="89"/>
  <c r="AZ231" i="89"/>
  <c r="AF176" i="89"/>
  <c r="AY229" i="89"/>
  <c r="AY228" i="89"/>
  <c r="AN192" i="89"/>
  <c r="AH211" i="89"/>
  <c r="BB224" i="89"/>
  <c r="DN164" i="91"/>
  <c r="AQ193" i="89"/>
  <c r="AX217" i="89"/>
  <c r="AW216" i="89"/>
  <c r="AM175" i="89"/>
  <c r="AO231" i="89"/>
  <c r="AT216" i="89"/>
  <c r="AD205" i="89"/>
  <c r="AQ213" i="89"/>
  <c r="AU223" i="89"/>
  <c r="AK174" i="89"/>
  <c r="AR219" i="89"/>
  <c r="AC195" i="89"/>
  <c r="AU224" i="89"/>
  <c r="AV180" i="89"/>
  <c r="AV182" i="89"/>
  <c r="AR227" i="89"/>
  <c r="AK227" i="89"/>
  <c r="DM162" i="91"/>
  <c r="AJ191" i="89"/>
  <c r="AX229" i="89"/>
  <c r="DN160" i="91"/>
  <c r="AS192" i="89"/>
  <c r="AT233" i="89"/>
  <c r="AO221" i="89"/>
  <c r="AN173" i="89"/>
  <c r="AN176" i="89"/>
  <c r="AU228" i="89"/>
  <c r="AZ230" i="89"/>
  <c r="AB184" i="89"/>
  <c r="AG221" i="89"/>
  <c r="AQ195" i="89"/>
  <c r="AR181" i="89"/>
  <c r="AJ189" i="89"/>
  <c r="BA200" i="89"/>
  <c r="AO194" i="89"/>
  <c r="AR173" i="89"/>
  <c r="AO209" i="89"/>
  <c r="AU185" i="89"/>
  <c r="AV175" i="89"/>
  <c r="AD200" i="89"/>
  <c r="AV207" i="89"/>
  <c r="AG225" i="89"/>
  <c r="AT232" i="89"/>
  <c r="AM207" i="89"/>
  <c r="AZ232" i="89"/>
  <c r="AT178" i="89"/>
  <c r="AE189" i="89"/>
  <c r="AK176" i="89"/>
  <c r="AL182" i="89"/>
  <c r="AB175" i="89"/>
  <c r="AU179" i="89"/>
  <c r="AG208" i="89"/>
  <c r="AK197" i="89"/>
  <c r="AU218" i="89"/>
  <c r="AT191" i="89"/>
  <c r="AA227" i="89"/>
  <c r="AE224" i="89"/>
  <c r="AL207" i="89"/>
  <c r="M164" i="68"/>
  <c r="AA182" i="89"/>
  <c r="AF211" i="89"/>
  <c r="AV173" i="89"/>
  <c r="AU182" i="89"/>
  <c r="AF231" i="89"/>
  <c r="AZ189" i="89"/>
  <c r="AE221" i="89"/>
  <c r="AL232" i="89"/>
  <c r="AP215" i="89"/>
  <c r="AU195" i="89"/>
  <c r="AW181" i="89"/>
  <c r="AM211" i="89"/>
  <c r="AE233" i="89"/>
  <c r="AD175" i="89"/>
  <c r="AV174" i="89"/>
  <c r="K163" i="68"/>
  <c r="AM200" i="89"/>
  <c r="AU222" i="89"/>
  <c r="AC209" i="89"/>
  <c r="AO224" i="89"/>
  <c r="AB187" i="89"/>
  <c r="AG180" i="89"/>
  <c r="AH188" i="89"/>
  <c r="AZ208" i="89"/>
  <c r="AE206" i="89"/>
  <c r="AH231" i="89"/>
  <c r="AS191" i="89"/>
  <c r="AY177" i="89"/>
  <c r="AZ186" i="89"/>
  <c r="L159" i="68"/>
  <c r="AM185" i="89"/>
  <c r="AL191" i="89"/>
  <c r="AZ190" i="89"/>
  <c r="AV196" i="89"/>
  <c r="AD225" i="89"/>
  <c r="AS215" i="89"/>
  <c r="AI186" i="89"/>
  <c r="AP208" i="89"/>
  <c r="AM233" i="89"/>
  <c r="AZ188" i="89"/>
  <c r="AE205" i="89"/>
  <c r="AB186" i="89"/>
  <c r="AN232" i="89"/>
  <c r="AE185" i="89"/>
  <c r="AM194" i="89"/>
  <c r="AT204" i="89"/>
  <c r="AQ231" i="89"/>
  <c r="AM208" i="89"/>
  <c r="AL219" i="89"/>
  <c r="AT174" i="89"/>
  <c r="AP210" i="89"/>
  <c r="C64" i="67"/>
  <c r="AD192" i="89"/>
  <c r="AY215" i="89"/>
  <c r="AR229" i="89"/>
  <c r="AF200" i="89"/>
  <c r="AQ181" i="89"/>
  <c r="AH184" i="89"/>
  <c r="C33" i="67"/>
  <c r="AM215" i="89"/>
  <c r="AV221" i="89"/>
  <c r="AU186" i="89"/>
  <c r="AW197" i="89"/>
  <c r="AA205" i="89"/>
  <c r="AN222" i="89"/>
  <c r="AX179" i="89"/>
  <c r="AC230" i="89"/>
  <c r="I164" i="68"/>
  <c r="AW186" i="89"/>
  <c r="AK181" i="89"/>
  <c r="AE213" i="89"/>
  <c r="AL211" i="89"/>
  <c r="AG230" i="89"/>
  <c r="AU174" i="89"/>
  <c r="AK228" i="89"/>
  <c r="AE187" i="89"/>
  <c r="AS197" i="89"/>
  <c r="AI184" i="89"/>
  <c r="BB226" i="89"/>
  <c r="BA229" i="89"/>
  <c r="AV189" i="89"/>
  <c r="AZ194" i="89"/>
  <c r="AA215" i="89"/>
  <c r="AP207" i="89"/>
  <c r="AQ192" i="89"/>
  <c r="AZ182" i="89"/>
  <c r="AH227" i="89"/>
  <c r="AU173" i="89"/>
  <c r="AF183" i="89"/>
  <c r="AU207" i="89"/>
  <c r="AN185" i="89"/>
  <c r="AQ202" i="89"/>
  <c r="AC181" i="89"/>
  <c r="AF210" i="89"/>
  <c r="AP214" i="89"/>
  <c r="AU205" i="89"/>
  <c r="AA206" i="89"/>
  <c r="AW179" i="89"/>
  <c r="AG228" i="89"/>
  <c r="AH197" i="89"/>
  <c r="BB183" i="89"/>
  <c r="BB232" i="89"/>
  <c r="AX205" i="89"/>
  <c r="AP227" i="89"/>
  <c r="AH213" i="89"/>
  <c r="BB203" i="89"/>
  <c r="DM163" i="91"/>
  <c r="AJ206" i="89"/>
  <c r="AY224" i="89"/>
  <c r="AQ216" i="89"/>
  <c r="AB233" i="89"/>
  <c r="AW226" i="89"/>
  <c r="BA203" i="89"/>
  <c r="AT218" i="89"/>
  <c r="AQ220" i="89"/>
  <c r="AX215" i="89"/>
  <c r="AR212" i="89"/>
  <c r="AS217" i="89"/>
  <c r="AR182" i="89"/>
  <c r="AQ180" i="89"/>
  <c r="AM232" i="89"/>
  <c r="AG181" i="89"/>
  <c r="AI221" i="89"/>
  <c r="AO215" i="89"/>
  <c r="AX204" i="89"/>
  <c r="BA209" i="89"/>
  <c r="AI187" i="89"/>
  <c r="AV217" i="89"/>
  <c r="DK164" i="91"/>
  <c r="AB220" i="89"/>
  <c r="AI195" i="89"/>
  <c r="AB207" i="89"/>
  <c r="AY200" i="89"/>
  <c r="AL192" i="89"/>
  <c r="AU183" i="89"/>
  <c r="AM190" i="89"/>
  <c r="AW193" i="89"/>
  <c r="AP179" i="89"/>
  <c r="AZ223" i="89"/>
  <c r="AT220" i="89"/>
  <c r="AS209" i="89"/>
  <c r="AQ178" i="89"/>
  <c r="AZ233" i="89"/>
  <c r="AU202" i="89"/>
  <c r="AF206" i="89"/>
  <c r="AA207" i="89"/>
  <c r="AO230" i="89"/>
  <c r="C66" i="67"/>
  <c r="AE209" i="89"/>
  <c r="AH179" i="89"/>
  <c r="AF221" i="89"/>
  <c r="AQ208" i="89"/>
  <c r="AZ175" i="89"/>
  <c r="AD214" i="89"/>
  <c r="AE186" i="89"/>
  <c r="DL164" i="91"/>
  <c r="AX220" i="89"/>
  <c r="BA175" i="89"/>
  <c r="AS181" i="89"/>
  <c r="AP198" i="89"/>
  <c r="AT195" i="89"/>
  <c r="AV214" i="89"/>
  <c r="AU196" i="89"/>
  <c r="AO222" i="89"/>
  <c r="AH216" i="89"/>
  <c r="AL228" i="89"/>
  <c r="AY195" i="89"/>
  <c r="AY188" i="89"/>
  <c r="AY213" i="89"/>
  <c r="BA213" i="89"/>
  <c r="AV193" i="89"/>
  <c r="AJ183" i="89"/>
  <c r="AA217" i="89"/>
  <c r="AU200" i="89"/>
  <c r="AZ195" i="89"/>
  <c r="AE191" i="89"/>
  <c r="AE176" i="89"/>
  <c r="AT211" i="89"/>
  <c r="AF212" i="89"/>
  <c r="AC177" i="89"/>
  <c r="AS176" i="89"/>
  <c r="AL173" i="89"/>
  <c r="AC211" i="89"/>
  <c r="AK178" i="89"/>
  <c r="AO175" i="89"/>
  <c r="AI219" i="89"/>
  <c r="AE192" i="89"/>
  <c r="AB199" i="89"/>
  <c r="AR217" i="89"/>
  <c r="AO198" i="89"/>
  <c r="AZ203" i="89"/>
  <c r="AX196" i="89"/>
  <c r="AY211" i="89"/>
  <c r="AX195" i="89"/>
  <c r="AQ199" i="89"/>
  <c r="C67" i="67"/>
  <c r="AO179" i="89"/>
  <c r="AO188" i="89"/>
  <c r="AQ215" i="89"/>
  <c r="AP184" i="89"/>
  <c r="AQ212" i="89"/>
  <c r="AZ180" i="89"/>
  <c r="AD220" i="89"/>
  <c r="DM161" i="91"/>
  <c r="AY186" i="89"/>
  <c r="AV205" i="89"/>
  <c r="AT226" i="89"/>
  <c r="AT224" i="89"/>
  <c r="AP193" i="89"/>
  <c r="AE197" i="89"/>
  <c r="AU217" i="89"/>
  <c r="AH186" i="89"/>
  <c r="C130" i="67"/>
  <c r="AA233" i="89"/>
  <c r="AC205" i="89"/>
  <c r="C97" i="67"/>
  <c r="AG197" i="89"/>
  <c r="AL226" i="89"/>
  <c r="C135" i="67"/>
  <c r="DL163" i="91"/>
  <c r="AG226" i="89"/>
  <c r="AT209" i="89"/>
  <c r="BA187" i="89"/>
  <c r="M162" i="68"/>
  <c r="AB201" i="89"/>
  <c r="AM209" i="89"/>
  <c r="AV231" i="89"/>
  <c r="M156" i="68"/>
  <c r="AT215" i="89"/>
  <c r="C165" i="67"/>
  <c r="AW196" i="89"/>
  <c r="AN186" i="89"/>
  <c r="AK209" i="89"/>
  <c r="AH212" i="89"/>
  <c r="AB217" i="89"/>
  <c r="AQ201" i="89"/>
  <c r="BB215" i="89"/>
  <c r="AJ230" i="89"/>
  <c r="AS225" i="89"/>
  <c r="AC225" i="89"/>
  <c r="AK213" i="89"/>
  <c r="AQ227" i="89"/>
  <c r="AO205" i="89"/>
  <c r="AJ187" i="89"/>
  <c r="AR179" i="89"/>
  <c r="AZ220" i="89"/>
  <c r="AS193" i="89"/>
  <c r="AW218" i="89"/>
  <c r="AQ205" i="89"/>
  <c r="AZ204" i="89"/>
  <c r="AI196" i="89"/>
  <c r="AH199" i="89"/>
  <c r="AW198" i="89"/>
  <c r="AV204" i="89"/>
  <c r="AQ176" i="89"/>
  <c r="AA221" i="89"/>
  <c r="AX211" i="89"/>
  <c r="C167" i="67"/>
  <c r="AB205" i="89"/>
  <c r="AD219" i="89"/>
  <c r="BA212" i="89"/>
  <c r="AD193" i="89"/>
  <c r="AE232" i="89"/>
  <c r="AA201" i="89"/>
  <c r="AC193" i="89"/>
  <c r="AH191" i="89"/>
  <c r="BB192" i="89"/>
  <c r="AY198" i="89"/>
  <c r="AO213" i="89"/>
  <c r="AS226" i="89"/>
  <c r="AP173" i="89"/>
  <c r="AQ190" i="89"/>
  <c r="AR232" i="89"/>
  <c r="AS196" i="89"/>
  <c r="AP200" i="89"/>
  <c r="C63" i="67"/>
  <c r="AI197" i="89"/>
  <c r="AO176" i="89"/>
  <c r="AR210" i="89"/>
  <c r="AX226" i="89"/>
  <c r="AI208" i="89"/>
  <c r="AK198" i="89"/>
  <c r="AY199" i="89"/>
  <c r="AN199" i="89"/>
  <c r="AL202" i="89"/>
  <c r="AO214" i="89"/>
  <c r="AE217" i="89"/>
  <c r="DM164" i="91"/>
  <c r="AJ204" i="89"/>
  <c r="AU220" i="89"/>
  <c r="AR199" i="89"/>
  <c r="AP195" i="89"/>
  <c r="AG206" i="89"/>
  <c r="DL162" i="91"/>
  <c r="AQ228" i="89"/>
  <c r="AT193" i="89"/>
  <c r="AR215" i="89"/>
  <c r="AY176" i="89"/>
  <c r="AW233" i="89"/>
  <c r="AK207" i="89"/>
  <c r="AY223" i="89"/>
  <c r="AB197" i="89"/>
  <c r="AS201" i="89"/>
  <c r="AO212" i="89"/>
  <c r="AM221" i="89"/>
  <c r="AA177" i="89"/>
  <c r="AS185" i="89"/>
  <c r="AW182" i="89"/>
  <c r="AW183" i="89"/>
  <c r="AP226" i="89"/>
  <c r="AU206" i="89"/>
  <c r="AD199" i="89"/>
  <c r="AG202" i="89"/>
  <c r="AQ194" i="89"/>
  <c r="BA195" i="89"/>
  <c r="AL177" i="89"/>
  <c r="AJ221" i="89"/>
  <c r="AJ196" i="89"/>
  <c r="AZ176" i="89"/>
  <c r="AF198" i="89"/>
  <c r="AA175" i="89"/>
  <c r="AV225" i="89"/>
  <c r="BA207" i="89"/>
  <c r="AJ232" i="89"/>
  <c r="AN217" i="89"/>
  <c r="BB209" i="89"/>
  <c r="AG213" i="89"/>
  <c r="AC204" i="89"/>
  <c r="L157" i="68"/>
  <c r="AN213" i="89"/>
  <c r="AR207" i="89"/>
  <c r="AX223" i="89"/>
  <c r="AK204" i="89"/>
  <c r="AA208" i="89"/>
  <c r="AC199" i="89"/>
  <c r="BA223" i="89"/>
  <c r="AF232" i="89"/>
  <c r="AK224" i="89"/>
  <c r="AC223" i="89"/>
  <c r="AL216" i="89"/>
  <c r="AH229" i="89"/>
  <c r="AY219" i="89"/>
  <c r="AM210" i="89"/>
  <c r="AJ197" i="89"/>
  <c r="AI173" i="89"/>
  <c r="AZ183" i="89"/>
  <c r="AM198" i="89"/>
  <c r="AZ228" i="89"/>
  <c r="AY194" i="89"/>
  <c r="AA183" i="89"/>
  <c r="AN175" i="89"/>
  <c r="AI192" i="89"/>
  <c r="AX231" i="89"/>
  <c r="AR190" i="89"/>
  <c r="AU181" i="89"/>
  <c r="C162" i="67"/>
  <c r="DN159" i="91"/>
  <c r="AP222" i="89"/>
  <c r="BB175" i="89"/>
  <c r="AN206" i="89"/>
  <c r="AO190" i="89"/>
  <c r="AO207" i="89"/>
  <c r="AN191" i="89"/>
  <c r="AK215" i="89"/>
  <c r="AY184" i="89"/>
  <c r="AG173" i="89"/>
  <c r="AP183" i="89"/>
  <c r="AY205" i="89"/>
  <c r="BA211" i="89"/>
  <c r="DM167" i="91"/>
  <c r="AX182" i="89"/>
  <c r="AM177" i="89"/>
  <c r="AG193" i="89"/>
  <c r="AH194" i="89"/>
  <c r="AZ225" i="89"/>
  <c r="AC174" i="89"/>
  <c r="AA180" i="89"/>
  <c r="AX190" i="89"/>
  <c r="AM189" i="89"/>
  <c r="AG212" i="89"/>
  <c r="AN196" i="89"/>
  <c r="M158" i="68"/>
  <c r="AU211" i="89"/>
  <c r="BB197" i="89"/>
  <c r="AW211" i="89"/>
  <c r="BA221" i="89"/>
  <c r="AF208" i="89"/>
  <c r="AL208" i="89"/>
  <c r="AM176" i="89"/>
  <c r="AJ188" i="89"/>
  <c r="AC215" i="89"/>
  <c r="AY206" i="89"/>
  <c r="AH182" i="89"/>
  <c r="BB228" i="89"/>
  <c r="BB218" i="89"/>
  <c r="AI210" i="89"/>
  <c r="AP220" i="89"/>
  <c r="BA181" i="89"/>
  <c r="AO193" i="89"/>
  <c r="AP196" i="89"/>
  <c r="AK202" i="89"/>
  <c r="AR187" i="89"/>
  <c r="AE177" i="89"/>
  <c r="C100" i="67"/>
  <c r="AJ201" i="89"/>
  <c r="AW210" i="89"/>
  <c r="AE226" i="89"/>
  <c r="AS229" i="89"/>
  <c r="AM184" i="89"/>
  <c r="AC218" i="89"/>
  <c r="AW201" i="89"/>
  <c r="AK185" i="89"/>
  <c r="AM214" i="89"/>
  <c r="AX199" i="89"/>
  <c r="AJ217" i="89"/>
  <c r="AL197" i="89"/>
  <c r="DN167" i="91"/>
  <c r="AC207" i="89"/>
  <c r="AJ228" i="89"/>
  <c r="AO203" i="89"/>
  <c r="BB206" i="89"/>
  <c r="AM178" i="89"/>
  <c r="AC200" i="89"/>
  <c r="AE196" i="89"/>
  <c r="AF225" i="89"/>
  <c r="AY190" i="89"/>
  <c r="C105" i="67"/>
  <c r="AS208" i="89"/>
  <c r="AI204" i="89"/>
  <c r="AH202" i="89"/>
  <c r="AJ180" i="89"/>
  <c r="AM224" i="89"/>
  <c r="AR204" i="89"/>
  <c r="AD186" i="89"/>
  <c r="AM227" i="89"/>
  <c r="AV179" i="89"/>
  <c r="AF209" i="89"/>
  <c r="AB173" i="89"/>
  <c r="AT189" i="89"/>
  <c r="AI228" i="89"/>
  <c r="AN202" i="89"/>
  <c r="AE201" i="89"/>
  <c r="L161" i="68"/>
  <c r="L163" i="68"/>
  <c r="BA226" i="89"/>
  <c r="AB225" i="89"/>
  <c r="AB214" i="89"/>
  <c r="AK205" i="89"/>
  <c r="AX230" i="89"/>
  <c r="AF196" i="89"/>
  <c r="AX201" i="89"/>
  <c r="AV218" i="89"/>
  <c r="AY221" i="89"/>
  <c r="AQ224" i="89"/>
  <c r="AT207" i="89"/>
  <c r="AY209" i="89"/>
  <c r="AN229" i="89"/>
  <c r="AN212" i="89"/>
  <c r="AZ200" i="89"/>
  <c r="AF214" i="89"/>
  <c r="AC184" i="89"/>
  <c r="AH228" i="89"/>
  <c r="AG192" i="89"/>
  <c r="AR221" i="89"/>
  <c r="AZ197" i="89"/>
  <c r="AS212" i="89"/>
  <c r="AL231" i="89"/>
  <c r="DL167" i="91"/>
  <c r="AT199" i="89"/>
  <c r="BA174" i="89"/>
  <c r="AL204" i="89"/>
  <c r="AZ219" i="89"/>
  <c r="AJ190" i="89"/>
  <c r="AW173" i="89"/>
  <c r="C34" i="67"/>
  <c r="AN219" i="89"/>
  <c r="AB229" i="89"/>
  <c r="AW195" i="89"/>
  <c r="AD207" i="89"/>
  <c r="AQ183" i="89"/>
  <c r="AY231" i="89"/>
  <c r="AJ185" i="89"/>
  <c r="AI188" i="89"/>
  <c r="AY233" i="89"/>
  <c r="AL227" i="89"/>
  <c r="AP174" i="89"/>
  <c r="AU232" i="89"/>
  <c r="DN163" i="91"/>
  <c r="AC201" i="89"/>
  <c r="AC228" i="89"/>
  <c r="AW217" i="89"/>
  <c r="C136" i="67"/>
  <c r="L162" i="68"/>
  <c r="AE188" i="89"/>
  <c r="AX187" i="89"/>
  <c r="AK222" i="89"/>
  <c r="AS183" i="89"/>
  <c r="AO177" i="89"/>
  <c r="BB216" i="89"/>
  <c r="AL184" i="89"/>
  <c r="AN233" i="89"/>
  <c r="AP192" i="89"/>
  <c r="AT213" i="89"/>
  <c r="AI223" i="89"/>
  <c r="AQ209" i="89"/>
  <c r="AK191" i="89"/>
  <c r="AB178" i="89"/>
  <c r="AD227" i="89"/>
  <c r="AG200" i="89"/>
  <c r="AG209" i="89"/>
  <c r="BB207" i="89"/>
  <c r="AZ177" i="89"/>
  <c r="AN200" i="89"/>
  <c r="AV229" i="89"/>
  <c r="AZ224" i="89"/>
  <c r="AB176" i="89"/>
  <c r="AE178" i="89"/>
  <c r="AF193" i="89"/>
  <c r="AZ178" i="89"/>
  <c r="AI181" i="89"/>
  <c r="AE183" i="89"/>
  <c r="AL218" i="89"/>
  <c r="AX225" i="89"/>
  <c r="BA198" i="89"/>
  <c r="AN194" i="89"/>
  <c r="AJ208" i="89"/>
  <c r="AV230" i="89"/>
  <c r="AQ174" i="89"/>
  <c r="AG186" i="89"/>
  <c r="AD184" i="89"/>
  <c r="AX184" i="89"/>
  <c r="AP177" i="89"/>
  <c r="AT219" i="89"/>
  <c r="AE212" i="89"/>
  <c r="AL206" i="89"/>
  <c r="AW219" i="89"/>
  <c r="AS213" i="89"/>
  <c r="AW215" i="89"/>
  <c r="AO185" i="89"/>
  <c r="AP194" i="89"/>
  <c r="AV232" i="89"/>
  <c r="AP218" i="89"/>
  <c r="AK225" i="89"/>
  <c r="AE199" i="89"/>
  <c r="BA179" i="89"/>
  <c r="AJ194" i="89"/>
  <c r="AE230" i="89"/>
  <c r="AC191" i="89"/>
  <c r="BA201" i="89"/>
  <c r="AW225" i="89"/>
  <c r="AD221" i="89"/>
  <c r="AY210" i="89"/>
  <c r="AP188" i="89"/>
  <c r="AL220" i="89"/>
  <c r="AR230" i="89"/>
  <c r="AE194" i="89"/>
  <c r="AC194" i="89"/>
  <c r="AJ233" i="89"/>
  <c r="AF224" i="89"/>
  <c r="AL196" i="89"/>
  <c r="AB216" i="89"/>
  <c r="AM187" i="89"/>
  <c r="AP221" i="89"/>
  <c r="AI202" i="89"/>
  <c r="AN216" i="89"/>
  <c r="AR208" i="89"/>
  <c r="AH175" i="89"/>
  <c r="AA188" i="89"/>
  <c r="AZ187" i="89"/>
  <c r="AD177" i="89"/>
  <c r="C31" i="67"/>
  <c r="AS223" i="89"/>
  <c r="AJ205" i="89"/>
  <c r="AG190" i="89"/>
  <c r="AG210" i="89"/>
  <c r="C133" i="67"/>
  <c r="AX183" i="89"/>
  <c r="AM216" i="89"/>
  <c r="AA193" i="89"/>
  <c r="AN210" i="89"/>
  <c r="AR209" i="89"/>
  <c r="AD185" i="89"/>
  <c r="AT225" i="89"/>
  <c r="DN161" i="91"/>
  <c r="AP217" i="89"/>
  <c r="C40" i="67"/>
  <c r="AV215" i="89"/>
  <c r="AL215" i="89"/>
  <c r="AB209" i="89"/>
  <c r="BA188" i="89"/>
  <c r="AR228" i="89"/>
  <c r="AB179" i="89"/>
  <c r="AD174" i="89"/>
  <c r="AD187" i="89"/>
  <c r="BA190" i="89"/>
  <c r="AZ199" i="89"/>
  <c r="AF229" i="89"/>
  <c r="AY180" i="89"/>
  <c r="AL185" i="89"/>
  <c r="AL230" i="89"/>
  <c r="AR180" i="89"/>
  <c r="AM180" i="89"/>
  <c r="DM160" i="91"/>
  <c r="AA214" i="89"/>
  <c r="AM223" i="89"/>
  <c r="AP228" i="89"/>
  <c r="AD198" i="89"/>
  <c r="AQ182" i="89"/>
  <c r="AO233" i="89"/>
  <c r="AI233" i="89"/>
  <c r="AK187" i="89"/>
  <c r="AU188" i="89"/>
  <c r="AY192" i="89"/>
  <c r="AG175" i="89"/>
  <c r="AP209" i="89"/>
  <c r="AF189" i="89"/>
  <c r="AF187" i="89"/>
  <c r="AN225" i="89"/>
  <c r="AL233" i="89"/>
  <c r="AU221" i="89"/>
  <c r="AE198" i="89"/>
  <c r="AK232" i="89"/>
  <c r="AC208" i="89"/>
  <c r="BB194" i="89"/>
  <c r="AE228" i="89"/>
  <c r="AQ198" i="89"/>
  <c r="BA204" i="89"/>
  <c r="AA209" i="89"/>
  <c r="AH192" i="89"/>
  <c r="AM199" i="89"/>
  <c r="AY202" i="89"/>
  <c r="AB224" i="89"/>
  <c r="AV181" i="89"/>
  <c r="C168" i="67"/>
  <c r="BA214" i="89"/>
  <c r="BB176" i="89"/>
  <c r="BA189" i="89"/>
  <c r="AP190" i="89"/>
  <c r="AU204" i="89"/>
  <c r="AS214" i="89"/>
  <c r="AL224" i="89"/>
  <c r="AC202" i="89"/>
  <c r="AI189" i="89"/>
  <c r="AL195" i="89"/>
  <c r="AC231" i="89"/>
  <c r="BB200" i="89"/>
  <c r="AX198" i="89"/>
  <c r="AL188" i="89"/>
  <c r="BA233" i="89"/>
  <c r="AI224" i="89"/>
  <c r="AG189" i="89"/>
  <c r="AG201" i="89"/>
  <c r="AH201" i="89"/>
  <c r="AE222" i="89"/>
  <c r="AA232" i="89"/>
  <c r="BB208" i="89"/>
  <c r="AL212" i="89"/>
  <c r="AK200" i="89"/>
  <c r="AI174" i="89"/>
  <c r="C37" i="67"/>
  <c r="AH207" i="89"/>
  <c r="C96" i="67"/>
  <c r="AG216" i="89"/>
  <c r="AA202" i="89"/>
  <c r="AV178" i="89"/>
  <c r="DL161" i="91"/>
  <c r="AT198" i="89"/>
  <c r="AH233" i="89"/>
  <c r="AI190" i="89"/>
  <c r="AK184" i="89"/>
  <c r="AM174" i="89"/>
  <c r="AU210" i="89"/>
  <c r="BB201" i="89"/>
  <c r="BA199" i="89"/>
  <c r="AT186" i="89"/>
  <c r="AC178" i="89"/>
  <c r="AT212" i="89"/>
  <c r="C102" i="67"/>
  <c r="AX222" i="89"/>
  <c r="AN221" i="89"/>
  <c r="AF226" i="89"/>
  <c r="AV199" i="89"/>
  <c r="AL225" i="89"/>
  <c r="C36" i="67"/>
  <c r="AF191" i="89"/>
  <c r="AY201" i="89"/>
  <c r="AQ219" i="89"/>
  <c r="AT229" i="89"/>
  <c r="AG217" i="89"/>
  <c r="M163" i="68"/>
  <c r="AF195" i="89"/>
  <c r="AZ229" i="89"/>
  <c r="AT194" i="89"/>
  <c r="AI183" i="89"/>
  <c r="AZ213" i="89"/>
  <c r="AJ199" i="89"/>
  <c r="AL217" i="89"/>
  <c r="AO195" i="89"/>
  <c r="AC220" i="89"/>
  <c r="AX194" i="89"/>
  <c r="AH185" i="89"/>
  <c r="AQ189" i="89"/>
  <c r="AG214" i="89"/>
  <c r="AJ203" i="89"/>
  <c r="AG203" i="89"/>
  <c r="AN188" i="89"/>
  <c r="AF227" i="89"/>
  <c r="BB229" i="89"/>
  <c r="AV186" i="89"/>
  <c r="AM202" i="89"/>
  <c r="AZ202" i="89"/>
  <c r="AC197" i="89"/>
  <c r="AJ229" i="89"/>
  <c r="C68" i="67"/>
  <c r="AR185" i="89"/>
  <c r="AS182" i="89"/>
  <c r="AF182" i="89"/>
  <c r="AR222" i="89"/>
  <c r="AB211" i="89"/>
  <c r="AK203" i="89"/>
  <c r="AC221" i="89"/>
  <c r="AA191" i="89"/>
  <c r="AU187" i="89"/>
  <c r="AQ210" i="89"/>
  <c r="AG232" i="89"/>
  <c r="AN214" i="89"/>
  <c r="AF177" i="89"/>
  <c r="AP206" i="89"/>
  <c r="AI225" i="89"/>
  <c r="BB210" i="89"/>
  <c r="AJ215" i="89"/>
  <c r="AR189" i="89"/>
  <c r="AD212" i="89"/>
  <c r="AB177" i="89"/>
  <c r="AX212" i="89"/>
  <c r="AS184" i="89"/>
  <c r="AS188" i="89"/>
  <c r="AR186" i="89"/>
  <c r="AT197" i="89"/>
  <c r="AY225" i="89"/>
  <c r="AK226" i="89"/>
  <c r="AH230" i="89"/>
  <c r="AD206" i="89"/>
  <c r="AO216" i="89"/>
  <c r="AF190" i="89"/>
  <c r="AH187" i="89"/>
  <c r="AG233" i="89"/>
  <c r="K160" i="68"/>
  <c r="L160" i="68"/>
  <c r="AS230" i="89"/>
  <c r="AY204" i="89"/>
  <c r="AF192" i="89"/>
  <c r="AX219" i="89"/>
  <c r="AU189" i="89"/>
  <c r="AA187" i="89"/>
  <c r="AA179" i="89"/>
  <c r="AG178" i="89"/>
  <c r="AV224" i="89"/>
  <c r="AX206" i="89"/>
  <c r="AW231" i="89"/>
  <c r="J163" i="68"/>
  <c r="AO228" i="89"/>
  <c r="AR205" i="89"/>
  <c r="AI211" i="89"/>
  <c r="AS195" i="89"/>
  <c r="AV190" i="89"/>
  <c r="BA216" i="89"/>
  <c r="AR195" i="89"/>
  <c r="AU208" i="89"/>
  <c r="AU194" i="89"/>
  <c r="AF186" i="89"/>
  <c r="AN209" i="89"/>
  <c r="BA191" i="89"/>
  <c r="AH190" i="89"/>
  <c r="AF181" i="89"/>
  <c r="AO208" i="89"/>
  <c r="AU198" i="89"/>
  <c r="AG222" i="89"/>
  <c r="AA195" i="89"/>
  <c r="AZ214" i="89"/>
  <c r="AC180" i="89"/>
  <c r="AX173" i="89"/>
  <c r="AQ222" i="89"/>
  <c r="AN198" i="89"/>
  <c r="AS221" i="89"/>
  <c r="AU219" i="89"/>
  <c r="AK211" i="89"/>
  <c r="AD223" i="89"/>
  <c r="AW175" i="89"/>
  <c r="AP176" i="89"/>
  <c r="AZ201" i="89"/>
  <c r="AN201" i="89"/>
  <c r="AH220" i="89"/>
  <c r="AE193" i="89"/>
  <c r="BB180" i="89"/>
  <c r="AW207" i="89"/>
  <c r="C73" i="67"/>
  <c r="AO227" i="89"/>
  <c r="AA197" i="89"/>
  <c r="AI209" i="89"/>
  <c r="AB232" i="89"/>
  <c r="AV201" i="89"/>
  <c r="C138" i="67"/>
  <c r="AT183" i="89"/>
  <c r="AM222" i="89"/>
  <c r="AO191" i="89"/>
  <c r="AF228" i="89"/>
  <c r="AW224" i="89"/>
  <c r="AI182" i="89"/>
  <c r="AY178" i="89"/>
  <c r="AL210" i="89"/>
  <c r="AZ181" i="89"/>
  <c r="AA173" i="89"/>
  <c r="AA204" i="89"/>
  <c r="AZ227" i="89"/>
  <c r="AH224" i="89"/>
  <c r="AP224" i="89"/>
  <c r="AX202" i="89"/>
  <c r="L158" i="68"/>
  <c r="AY196" i="89"/>
  <c r="BB186" i="89"/>
  <c r="AI231" i="89"/>
  <c r="AS186" i="89"/>
  <c r="AO180" i="89"/>
  <c r="AL213" i="89"/>
  <c r="K159" i="68"/>
  <c r="BB213" i="89"/>
  <c r="AK216" i="89"/>
  <c r="BB195" i="89"/>
  <c r="AU177" i="89"/>
  <c r="AJ200" i="89"/>
  <c r="AA222" i="89"/>
  <c r="AP204" i="89"/>
  <c r="AX232" i="89"/>
  <c r="AS173" i="89"/>
  <c r="BB225" i="89"/>
  <c r="AE180" i="89"/>
  <c r="AW228" i="89"/>
  <c r="AU184" i="89"/>
  <c r="AP213" i="89"/>
  <c r="AD210" i="89"/>
  <c r="AT228" i="89"/>
  <c r="AS178" i="89"/>
  <c r="DN162" i="91"/>
  <c r="AR178" i="89"/>
  <c r="AT179" i="89"/>
  <c r="AC190" i="89"/>
  <c r="AV208" i="89"/>
  <c r="AF204" i="89"/>
  <c r="AN226" i="89"/>
  <c r="AO206" i="89"/>
  <c r="AA176" i="89"/>
  <c r="AP229" i="89"/>
  <c r="BB202" i="89"/>
  <c r="AI213" i="89"/>
  <c r="AK179" i="89"/>
  <c r="AM182" i="89"/>
  <c r="AL194" i="89"/>
  <c r="AK218" i="89"/>
  <c r="AB204" i="89"/>
  <c r="AN189" i="89"/>
  <c r="C134" i="67"/>
  <c r="AK221" i="89"/>
  <c r="AU191" i="89"/>
  <c r="AI218" i="89"/>
  <c r="AF199" i="89"/>
  <c r="BB219" i="89"/>
  <c r="AE216" i="89"/>
  <c r="AD208" i="89"/>
  <c r="AD188" i="89"/>
  <c r="AB230" i="89"/>
  <c r="AA225" i="89"/>
  <c r="AV227" i="89"/>
  <c r="AS175" i="89"/>
  <c r="AD179" i="89"/>
  <c r="AG188" i="89"/>
  <c r="AA212" i="89"/>
  <c r="AM201" i="89"/>
  <c r="AC216" i="89"/>
  <c r="AN180" i="89"/>
  <c r="AH219" i="89"/>
  <c r="AT206" i="89"/>
  <c r="AA192" i="89"/>
  <c r="AK188" i="89"/>
  <c r="AT201" i="89"/>
  <c r="M157" i="68"/>
  <c r="AC217" i="89"/>
  <c r="AK199" i="89"/>
  <c r="AD189" i="89"/>
  <c r="AY179" i="89"/>
  <c r="AW185" i="89"/>
  <c r="AM186" i="89"/>
  <c r="AI175" i="89"/>
  <c r="AZ193" i="89"/>
  <c r="AT221" i="89"/>
  <c r="J161" i="68"/>
  <c r="BA176" i="89"/>
  <c r="AE200" i="89"/>
  <c r="AL186" i="89"/>
  <c r="AL200" i="89"/>
  <c r="AD209" i="89"/>
  <c r="AX177" i="89"/>
  <c r="AW214" i="89"/>
  <c r="AO200" i="89"/>
  <c r="AP216" i="89"/>
  <c r="AK212" i="89"/>
  <c r="AX228" i="89"/>
  <c r="DK165" i="91"/>
  <c r="AC212" i="89"/>
  <c r="BA186" i="89"/>
  <c r="AN183" i="89"/>
  <c r="AI207" i="89"/>
  <c r="AY193" i="89"/>
  <c r="AI203" i="89"/>
  <c r="AC185" i="89"/>
  <c r="AR202" i="89"/>
  <c r="BA222" i="89"/>
  <c r="AO196" i="89"/>
  <c r="AC187" i="89"/>
  <c r="AC192" i="89"/>
  <c r="AS198" i="89"/>
  <c r="BB185" i="89"/>
  <c r="AA224" i="89"/>
  <c r="AB218" i="89"/>
  <c r="AM195" i="89"/>
  <c r="K164" i="68"/>
  <c r="AZ217" i="89"/>
  <c r="AS218" i="89"/>
  <c r="AH208" i="89"/>
  <c r="AH206" i="89"/>
  <c r="AY175" i="89"/>
  <c r="AO199" i="89"/>
  <c r="AB202" i="89"/>
  <c r="AQ173" i="89"/>
  <c r="AY212" i="89"/>
  <c r="AD197" i="89"/>
  <c r="AZ215" i="89"/>
  <c r="AT190" i="89"/>
  <c r="AI191" i="89"/>
  <c r="AF233" i="89"/>
  <c r="BA225" i="89"/>
  <c r="AQ179" i="89"/>
  <c r="AX185" i="89"/>
  <c r="AD216" i="89"/>
  <c r="AR231" i="89"/>
  <c r="AF217" i="89"/>
  <c r="AK190" i="89"/>
  <c r="AI185" i="89"/>
  <c r="AW213" i="89"/>
  <c r="AE203" i="89"/>
  <c r="AA190" i="89"/>
  <c r="AE182" i="89"/>
  <c r="AE204" i="89"/>
  <c r="AX174" i="89"/>
  <c r="AV212" i="89"/>
  <c r="AY189" i="89"/>
  <c r="AH209" i="89"/>
  <c r="AU215" i="89"/>
  <c r="AH181" i="89"/>
  <c r="AQ229" i="89"/>
  <c r="AL203" i="89"/>
  <c r="AY230" i="89"/>
  <c r="AK214" i="89"/>
  <c r="AT230" i="89"/>
  <c r="AW188" i="89"/>
  <c r="AM203" i="89"/>
  <c r="AN215" i="89"/>
  <c r="AS179" i="89"/>
  <c r="BA227" i="89"/>
  <c r="AQ225" i="89"/>
  <c r="AT223" i="89"/>
  <c r="BA210" i="89"/>
  <c r="AJ207" i="89"/>
  <c r="AJ174" i="89"/>
  <c r="AS189" i="89"/>
  <c r="AK183" i="89"/>
  <c r="AH222" i="89"/>
  <c r="AT176" i="89"/>
  <c r="AC213" i="89"/>
  <c r="AO192" i="89"/>
  <c r="AK229" i="89"/>
  <c r="AB181" i="89"/>
  <c r="AD215" i="89"/>
  <c r="AB188" i="89"/>
  <c r="BB179" i="89"/>
  <c r="AK186" i="89"/>
  <c r="AI199" i="89"/>
  <c r="AA231" i="89"/>
  <c r="AR201" i="89"/>
  <c r="AK189" i="89"/>
  <c r="AZ207" i="89"/>
  <c r="AB226" i="89"/>
  <c r="AW176" i="89"/>
  <c r="C39" i="67"/>
  <c r="AX176" i="89"/>
  <c r="AT184" i="89"/>
  <c r="AS190" i="89"/>
  <c r="AS224" i="89"/>
  <c r="AM217" i="89"/>
  <c r="AQ175" i="89"/>
  <c r="AU201" i="89"/>
  <c r="AG194" i="89"/>
  <c r="AJ176" i="89"/>
  <c r="AB227" i="89"/>
  <c r="M161" i="68"/>
  <c r="AZ210" i="89"/>
  <c r="AE207" i="89"/>
  <c r="AJ214" i="89"/>
  <c r="AZ212" i="89"/>
  <c r="AP180" i="89"/>
  <c r="AW190" i="89"/>
  <c r="AI177" i="89"/>
  <c r="AV188" i="89"/>
  <c r="AG182" i="89"/>
  <c r="AF201" i="89"/>
  <c r="AL175" i="89"/>
  <c r="AY197" i="89"/>
  <c r="AX233" i="89"/>
  <c r="C169" i="67"/>
  <c r="AZ185" i="89"/>
  <c r="AT175" i="89"/>
  <c r="AM193" i="89"/>
  <c r="AQ233" i="89"/>
  <c r="AU226" i="89"/>
  <c r="AP212" i="89"/>
  <c r="AQ203" i="89"/>
  <c r="AP175" i="89"/>
  <c r="AJ220" i="89"/>
  <c r="AM181" i="89"/>
  <c r="AF223" i="89"/>
  <c r="AU180" i="89"/>
  <c r="AH210" i="89"/>
  <c r="AB190" i="89"/>
  <c r="AL205" i="89"/>
  <c r="AF213" i="89"/>
  <c r="AY183" i="89"/>
  <c r="AZ222" i="89"/>
  <c r="AD176" i="89"/>
  <c r="AA189" i="89"/>
  <c r="AE211" i="89"/>
  <c r="AY207" i="89"/>
  <c r="AC214" i="89"/>
  <c r="AT188" i="89"/>
  <c r="AG199" i="89"/>
  <c r="AK206" i="89"/>
  <c r="AA181" i="89"/>
  <c r="AT192" i="89"/>
  <c r="AQ186" i="89"/>
  <c r="AG204" i="89"/>
  <c r="AV210" i="89"/>
  <c r="AX181" i="89"/>
  <c r="AI193" i="89"/>
  <c r="AX200" i="89"/>
  <c r="AR184" i="89"/>
  <c r="AV203" i="89"/>
  <c r="AD173" i="89"/>
  <c r="AR174" i="89"/>
  <c r="AS216" i="89"/>
  <c r="AR188" i="89"/>
  <c r="DL166" i="91"/>
  <c r="AI198" i="89"/>
  <c r="AJ186" i="89"/>
  <c r="AO204" i="89"/>
  <c r="AN193" i="89"/>
  <c r="AF218" i="89"/>
  <c r="AE214" i="89"/>
  <c r="AH217" i="89"/>
  <c r="AC188" i="89"/>
  <c r="AR224" i="89"/>
  <c r="AZ174" i="89"/>
  <c r="AB213" i="89"/>
  <c r="BB199" i="89"/>
  <c r="AV197" i="89"/>
  <c r="AO225" i="89"/>
  <c r="AJ224" i="89"/>
  <c r="AA194" i="89"/>
  <c r="AH176" i="89"/>
  <c r="AY181" i="89"/>
  <c r="AW222" i="89"/>
  <c r="AA198" i="89"/>
  <c r="AU203" i="89"/>
  <c r="AM192" i="89"/>
  <c r="AZ192" i="89"/>
  <c r="C35" i="67"/>
  <c r="AA210" i="89"/>
  <c r="BA182" i="89"/>
  <c r="AV187" i="89"/>
  <c r="AT205" i="89"/>
  <c r="AP231" i="89"/>
  <c r="AF216" i="89"/>
  <c r="AC176" i="89"/>
  <c r="AD178" i="89"/>
  <c r="AL183" i="89"/>
  <c r="AV200" i="89"/>
  <c r="BA217" i="89"/>
  <c r="AY227" i="89"/>
  <c r="AV228" i="89"/>
  <c r="AO184" i="89"/>
  <c r="AH226" i="89"/>
  <c r="AW220" i="89"/>
  <c r="AI214" i="89"/>
  <c r="AK177" i="89"/>
  <c r="AV194" i="89"/>
  <c r="AZ184" i="89"/>
  <c r="C38" i="67"/>
  <c r="AO187" i="89"/>
  <c r="AB223" i="89"/>
  <c r="AG207" i="89"/>
  <c r="AD226" i="89"/>
  <c r="AH177" i="89"/>
  <c r="BB222" i="89"/>
  <c r="BA177" i="89"/>
  <c r="AV226" i="89"/>
  <c r="BB230" i="89"/>
  <c r="BB191" i="89"/>
  <c r="AU229" i="89"/>
  <c r="AY173" i="89"/>
  <c r="AX210" i="89"/>
  <c r="AJ212" i="89"/>
  <c r="AL176" i="89"/>
  <c r="BA232" i="89"/>
  <c r="AT187" i="89"/>
  <c r="AW232" i="89"/>
  <c r="AN220" i="89"/>
  <c r="AS200" i="89"/>
  <c r="DM166" i="91"/>
  <c r="AP201" i="89"/>
  <c r="AA174" i="89"/>
  <c r="AJ181" i="89"/>
  <c r="AD230" i="89"/>
  <c r="AC206" i="89"/>
  <c r="AV195" i="89"/>
  <c r="AC222" i="89"/>
  <c r="AJ210" i="89"/>
  <c r="C132" i="67"/>
  <c r="AO232" i="89"/>
  <c r="C103" i="67"/>
  <c r="AI230" i="89"/>
  <c r="AX208" i="89"/>
  <c r="AO226" i="89"/>
  <c r="BB189" i="89"/>
  <c r="AB208" i="89"/>
  <c r="AX197" i="89"/>
  <c r="AC179" i="89"/>
  <c r="AX191" i="89"/>
  <c r="AQ207" i="89"/>
  <c r="AU225" i="89"/>
  <c r="AX186" i="89"/>
  <c r="AA186" i="89"/>
  <c r="AB198" i="89"/>
  <c r="AS227" i="89"/>
  <c r="AE225" i="89"/>
  <c r="AZ221" i="89"/>
  <c r="AX180" i="89"/>
  <c r="AT227" i="89"/>
  <c r="AD218" i="89"/>
  <c r="AX178" i="89"/>
  <c r="AM218" i="89"/>
  <c r="AP181" i="89"/>
  <c r="AW180" i="89"/>
  <c r="AR214" i="89"/>
  <c r="AO218" i="89"/>
  <c r="AU216" i="89"/>
  <c r="AH189" i="89"/>
  <c r="AL199" i="89"/>
  <c r="BA219" i="89"/>
  <c r="AV192" i="89"/>
  <c r="AD232" i="89"/>
  <c r="AP205" i="89"/>
  <c r="AN195" i="89"/>
  <c r="AW202" i="89"/>
  <c r="AE173" i="89"/>
  <c r="AT214" i="89"/>
  <c r="BA194" i="89"/>
  <c r="AI180" i="89"/>
  <c r="AQ223" i="89"/>
  <c r="AI226" i="89"/>
  <c r="BA185" i="89"/>
  <c r="AW187" i="89"/>
  <c r="AQ218" i="89"/>
  <c r="DN166" i="91"/>
  <c r="AH178" i="89"/>
  <c r="AO201" i="89"/>
  <c r="AL187" i="89"/>
  <c r="AD191" i="89"/>
  <c r="AS231" i="89"/>
  <c r="AD203" i="89"/>
  <c r="AE190" i="89"/>
  <c r="BB204" i="89"/>
  <c r="AQ200" i="89"/>
  <c r="AX188" i="89"/>
  <c r="AH196" i="89"/>
  <c r="AS228" i="89"/>
  <c r="AA223" i="89"/>
  <c r="AZ211" i="89"/>
  <c r="AR197" i="89"/>
  <c r="L164" i="68"/>
  <c r="AL201" i="89"/>
  <c r="AT181" i="89"/>
  <c r="AO197" i="89"/>
  <c r="AS174" i="89"/>
  <c r="AQ185" i="89"/>
  <c r="AN204" i="89"/>
  <c r="AL190" i="89"/>
  <c r="AE231" i="89"/>
  <c r="AA200" i="89"/>
  <c r="AM213" i="89"/>
  <c r="AK230" i="89"/>
  <c r="C139" i="67"/>
  <c r="AG195" i="89"/>
  <c r="AY191" i="89"/>
  <c r="AR192" i="89"/>
  <c r="BA184" i="89"/>
  <c r="AN224" i="89"/>
  <c r="AY182" i="89"/>
  <c r="AK233" i="89"/>
  <c r="AO211" i="89"/>
  <c r="AT185" i="89"/>
  <c r="DJ167" i="91"/>
  <c r="AM206" i="89"/>
  <c r="BA220" i="89"/>
  <c r="C163" i="67"/>
  <c r="AS204" i="89"/>
  <c r="AB195" i="89"/>
  <c r="K161" i="68"/>
  <c r="BB178" i="89"/>
  <c r="AS222" i="89"/>
  <c r="AY208" i="89"/>
  <c r="AU227" i="89"/>
  <c r="DL165" i="91"/>
  <c r="AK173" i="89"/>
  <c r="AD204" i="89"/>
  <c r="AM204" i="89"/>
  <c r="C72" i="67"/>
  <c r="AZ206" i="89"/>
  <c r="AC196" i="89"/>
  <c r="C166" i="67"/>
  <c r="BA231" i="89"/>
  <c r="BB220" i="89"/>
  <c r="AG220" i="89"/>
  <c r="AM225" i="89"/>
  <c r="BB227" i="89"/>
  <c r="AM226" i="89"/>
  <c r="BB198" i="89"/>
  <c r="AM179" i="89"/>
  <c r="AU178" i="89"/>
  <c r="AH174" i="89"/>
  <c r="AO181" i="89"/>
  <c r="AL221" i="89"/>
  <c r="AY214" i="89"/>
  <c r="AP189" i="89"/>
  <c r="AQ196" i="89"/>
  <c r="AQ206" i="89"/>
  <c r="AF205" i="89"/>
  <c r="AO182" i="89"/>
  <c r="AI220" i="89"/>
  <c r="AM231" i="89"/>
  <c r="BB217" i="89"/>
  <c r="AD201" i="89"/>
  <c r="AG229" i="89"/>
  <c r="AR223" i="89"/>
  <c r="AZ216" i="89"/>
  <c r="AK201" i="89"/>
  <c r="AV222" i="89"/>
  <c r="BB205" i="89"/>
  <c r="AS177" i="89"/>
  <c r="U143" i="85" l="1"/>
  <c r="AD171" i="85"/>
  <c r="X188" i="85"/>
  <c r="M167" i="85"/>
  <c r="AB182" i="85"/>
  <c r="T189" i="85"/>
  <c r="I195" i="85"/>
  <c r="F167" i="85"/>
  <c r="AD183" i="85"/>
  <c r="O197" i="85"/>
  <c r="K186" i="85"/>
  <c r="Q148" i="85"/>
  <c r="H171" i="85"/>
  <c r="S172" i="85"/>
  <c r="S162" i="85"/>
  <c r="R155" i="85"/>
  <c r="AA180" i="85"/>
  <c r="N187" i="85"/>
  <c r="Q147" i="85"/>
  <c r="J140" i="85"/>
  <c r="W144" i="85"/>
  <c r="O145" i="85"/>
  <c r="AD164" i="85"/>
  <c r="O192" i="85"/>
  <c r="AD193" i="85"/>
  <c r="O191" i="85"/>
  <c r="I186" i="85"/>
  <c r="AD186" i="85"/>
  <c r="AC197" i="85"/>
  <c r="E162" i="85"/>
  <c r="AB172" i="85"/>
  <c r="O170" i="85"/>
  <c r="F170" i="85"/>
  <c r="M139" i="85"/>
  <c r="W193" i="85"/>
  <c r="AA174" i="85"/>
  <c r="U188" i="85"/>
  <c r="AD144" i="85"/>
  <c r="D161" i="85"/>
  <c r="U170" i="85"/>
  <c r="AC186" i="85"/>
  <c r="O172" i="85"/>
  <c r="V151" i="85"/>
  <c r="Q177" i="85"/>
  <c r="M199" i="85"/>
  <c r="AA148" i="85"/>
  <c r="P190" i="85"/>
  <c r="AC150" i="85"/>
  <c r="T158" i="85"/>
  <c r="AA157" i="85"/>
  <c r="I161" i="85"/>
  <c r="M196" i="85"/>
  <c r="O179" i="85"/>
  <c r="C166" i="85"/>
  <c r="G197" i="85"/>
  <c r="N156" i="85"/>
  <c r="P170" i="85"/>
  <c r="S151" i="85"/>
  <c r="U140" i="85"/>
  <c r="Q163" i="85"/>
  <c r="V147" i="85"/>
  <c r="N167" i="85"/>
  <c r="T163" i="85"/>
  <c r="AB177" i="85"/>
  <c r="C189" i="85"/>
  <c r="U194" i="85"/>
  <c r="J162" i="85"/>
  <c r="Z154" i="85"/>
  <c r="S166" i="85"/>
  <c r="AD170" i="85"/>
  <c r="G156" i="85"/>
  <c r="F169" i="85"/>
  <c r="U197" i="85"/>
  <c r="F157" i="85"/>
  <c r="N153" i="85"/>
  <c r="Q167" i="85"/>
  <c r="J144" i="85"/>
  <c r="S184" i="85"/>
  <c r="Y153" i="85"/>
  <c r="AC151" i="85"/>
  <c r="K192" i="85"/>
  <c r="S189" i="85"/>
  <c r="K146" i="85"/>
  <c r="AC160" i="85"/>
  <c r="V180" i="85"/>
  <c r="G139" i="85"/>
  <c r="Y168" i="85"/>
  <c r="P161" i="85"/>
  <c r="R171" i="85"/>
  <c r="F198" i="85"/>
  <c r="X158" i="85"/>
  <c r="AC185" i="85"/>
  <c r="N165" i="85"/>
  <c r="J155" i="85"/>
  <c r="W182" i="85"/>
  <c r="Q184" i="85"/>
  <c r="T180" i="85"/>
  <c r="Y146" i="85"/>
  <c r="R147" i="85"/>
  <c r="O184" i="85"/>
  <c r="Z144" i="85"/>
  <c r="F184" i="85"/>
  <c r="V193" i="85"/>
  <c r="Z146" i="85"/>
  <c r="AB187" i="85"/>
  <c r="G191" i="85"/>
  <c r="U193" i="85"/>
  <c r="D164" i="85"/>
  <c r="C152" i="85"/>
  <c r="Z152" i="85"/>
  <c r="W191" i="85"/>
  <c r="S173" i="85"/>
  <c r="Z157" i="85"/>
  <c r="E145" i="85"/>
  <c r="Z163" i="85"/>
  <c r="D174" i="85"/>
  <c r="AD155" i="85"/>
  <c r="Q192" i="85"/>
  <c r="Z174" i="85"/>
  <c r="K196" i="85"/>
  <c r="Q198" i="85"/>
  <c r="L176" i="85"/>
  <c r="E188" i="85"/>
  <c r="X161" i="85"/>
  <c r="E172" i="85"/>
  <c r="F196" i="85"/>
  <c r="L147" i="85"/>
  <c r="C140" i="85"/>
  <c r="R167" i="85"/>
  <c r="U166" i="85"/>
  <c r="P186" i="85"/>
  <c r="Y198" i="85"/>
  <c r="V153" i="85"/>
  <c r="AC198" i="85"/>
  <c r="N142" i="85"/>
  <c r="L178" i="85"/>
  <c r="Z176" i="85"/>
  <c r="AA139" i="85"/>
  <c r="W195" i="85"/>
  <c r="AD157" i="85"/>
  <c r="AD196" i="85"/>
  <c r="X192" i="85"/>
  <c r="AC143" i="85"/>
  <c r="AD188" i="85"/>
  <c r="J143" i="85"/>
  <c r="F192" i="85"/>
  <c r="I173" i="85"/>
  <c r="D189" i="85"/>
  <c r="Q153" i="85"/>
  <c r="AB150" i="85"/>
  <c r="X160" i="85"/>
  <c r="M143" i="85"/>
  <c r="K180" i="85"/>
  <c r="Y186" i="85"/>
  <c r="J192" i="85"/>
  <c r="Q150" i="85"/>
  <c r="X194" i="85"/>
  <c r="AA193" i="85"/>
  <c r="AC183" i="85"/>
  <c r="X166" i="85"/>
  <c r="N149" i="85"/>
  <c r="F144" i="85"/>
  <c r="E142" i="85"/>
  <c r="H182" i="85"/>
  <c r="R197" i="85"/>
  <c r="V171" i="85"/>
  <c r="X153" i="85"/>
  <c r="AC148" i="85"/>
  <c r="C176" i="85"/>
  <c r="AB158" i="85"/>
  <c r="O158" i="85"/>
  <c r="W169" i="85"/>
  <c r="C164" i="85"/>
  <c r="Y188" i="85"/>
  <c r="AA147" i="85"/>
  <c r="J142" i="85"/>
  <c r="C160" i="85"/>
  <c r="L190" i="85"/>
  <c r="Q191" i="85"/>
  <c r="X163" i="85"/>
  <c r="AD165" i="85"/>
  <c r="D179" i="85"/>
  <c r="AB140" i="85"/>
  <c r="T190" i="85"/>
  <c r="E154" i="85"/>
  <c r="J183" i="85"/>
  <c r="G180" i="85"/>
  <c r="H184" i="85"/>
  <c r="P159" i="85"/>
  <c r="Q170" i="85"/>
  <c r="L152" i="85"/>
  <c r="K164" i="85"/>
  <c r="T154" i="85"/>
  <c r="U182" i="85"/>
  <c r="T140" i="85"/>
  <c r="F139" i="85"/>
  <c r="X169" i="85"/>
  <c r="T150" i="85"/>
  <c r="Z166" i="85"/>
  <c r="K159" i="85"/>
  <c r="Z147" i="85"/>
  <c r="X176" i="85"/>
  <c r="I170" i="85"/>
  <c r="S152" i="85"/>
  <c r="V158" i="85"/>
  <c r="C147" i="85"/>
  <c r="M172" i="85"/>
  <c r="I165" i="85"/>
  <c r="V154" i="85"/>
  <c r="E180" i="85"/>
  <c r="AA173" i="85"/>
  <c r="G177" i="85"/>
  <c r="C155" i="85"/>
  <c r="F142" i="85"/>
  <c r="AB188" i="85"/>
  <c r="AA149" i="85"/>
  <c r="H179" i="85"/>
  <c r="N171" i="85"/>
  <c r="D156" i="85"/>
  <c r="J176" i="85"/>
  <c r="W146" i="85"/>
  <c r="H189" i="85"/>
  <c r="O147" i="85"/>
  <c r="L186" i="85"/>
  <c r="R141" i="85"/>
  <c r="S169" i="85"/>
  <c r="R178" i="85"/>
  <c r="W192" i="85"/>
  <c r="S199" i="85"/>
  <c r="O159" i="85"/>
  <c r="V141" i="85"/>
  <c r="AB151" i="85"/>
  <c r="Z199" i="85"/>
  <c r="AA163" i="85"/>
  <c r="N141" i="85"/>
  <c r="H167" i="85"/>
  <c r="I148" i="85"/>
  <c r="X154" i="85"/>
  <c r="K143" i="85"/>
  <c r="Y156" i="85"/>
  <c r="R146" i="85"/>
  <c r="AB178" i="85"/>
  <c r="L180" i="85"/>
  <c r="G173" i="85"/>
  <c r="AB176" i="85"/>
  <c r="D193" i="85"/>
  <c r="L142" i="85"/>
  <c r="I160" i="85"/>
  <c r="W167" i="85"/>
  <c r="S141" i="85"/>
  <c r="O183" i="85"/>
  <c r="U190" i="85"/>
  <c r="U156" i="85"/>
  <c r="V150" i="85"/>
  <c r="Z142" i="85"/>
  <c r="Y142" i="85"/>
  <c r="D192" i="85"/>
  <c r="AB173" i="85"/>
  <c r="M155" i="85"/>
  <c r="T167" i="85"/>
  <c r="C197" i="85"/>
  <c r="K165" i="85"/>
  <c r="M152" i="85"/>
  <c r="AD145" i="85"/>
  <c r="D154" i="85"/>
  <c r="F181" i="85"/>
  <c r="D147" i="85"/>
  <c r="M195" i="85"/>
  <c r="Q158" i="85"/>
  <c r="E179" i="85"/>
  <c r="V142" i="85"/>
  <c r="J188" i="85"/>
  <c r="M149" i="85"/>
  <c r="U155" i="85"/>
  <c r="L140" i="85"/>
  <c r="L173" i="85"/>
  <c r="AC176" i="85"/>
  <c r="V189" i="85"/>
  <c r="S191" i="85"/>
  <c r="AC193" i="85"/>
  <c r="U145" i="85"/>
  <c r="P181" i="85"/>
  <c r="O169" i="85"/>
  <c r="Y154" i="85"/>
  <c r="V196" i="85"/>
  <c r="M180" i="85"/>
  <c r="AA196" i="85"/>
  <c r="N169" i="85"/>
  <c r="S195" i="85"/>
  <c r="J147" i="85"/>
  <c r="W181" i="85"/>
  <c r="J175" i="85"/>
  <c r="AA155" i="85"/>
  <c r="X178" i="85"/>
  <c r="Z140" i="85"/>
  <c r="G170" i="85"/>
  <c r="G148" i="85"/>
  <c r="C156" i="85"/>
  <c r="G169" i="85"/>
  <c r="Y179" i="85"/>
  <c r="K151" i="85"/>
  <c r="M156" i="85"/>
  <c r="H183" i="85"/>
  <c r="T197" i="85"/>
  <c r="F182" i="85"/>
  <c r="Z151" i="85"/>
  <c r="S145" i="85"/>
  <c r="AC191" i="85"/>
  <c r="H199" i="85"/>
  <c r="K157" i="85"/>
  <c r="V156" i="85"/>
  <c r="AB181" i="85"/>
  <c r="F163" i="85"/>
  <c r="AA178" i="85"/>
  <c r="S139" i="85"/>
  <c r="D168" i="85"/>
  <c r="Q165" i="85"/>
  <c r="AA141" i="85"/>
  <c r="J172" i="85"/>
  <c r="J174" i="85"/>
  <c r="U184" i="85"/>
  <c r="AB183" i="85"/>
  <c r="O161" i="85"/>
  <c r="D184" i="85"/>
  <c r="C190" i="85"/>
  <c r="AD151" i="85"/>
  <c r="U164" i="85"/>
  <c r="E158" i="85"/>
  <c r="E153" i="85"/>
  <c r="Q162" i="85"/>
  <c r="AC188" i="85"/>
  <c r="T168" i="85"/>
  <c r="E151" i="85"/>
  <c r="K169" i="85"/>
  <c r="AA159" i="85"/>
  <c r="K173" i="85"/>
  <c r="P149" i="85"/>
  <c r="AC152" i="85"/>
  <c r="E178" i="85"/>
  <c r="Z194" i="85"/>
  <c r="M178" i="85"/>
  <c r="R182" i="85"/>
  <c r="Q166" i="85"/>
  <c r="Y180" i="85"/>
  <c r="Z143" i="85"/>
  <c r="F175" i="85"/>
  <c r="N166" i="85"/>
  <c r="N152" i="85"/>
  <c r="G166" i="85"/>
  <c r="AC142" i="85"/>
  <c r="V187" i="85"/>
  <c r="AB159" i="85"/>
  <c r="K141" i="85"/>
  <c r="O152" i="85"/>
  <c r="Y151" i="85"/>
  <c r="AA145" i="85"/>
  <c r="F155" i="85"/>
  <c r="M165" i="85"/>
  <c r="E183" i="85"/>
  <c r="V167" i="85"/>
  <c r="M154" i="85"/>
  <c r="C158" i="85"/>
  <c r="V172" i="85"/>
  <c r="J185" i="85"/>
  <c r="P146" i="85"/>
  <c r="E182" i="85"/>
  <c r="O167" i="85"/>
  <c r="C178" i="85"/>
  <c r="I154" i="85"/>
  <c r="F145" i="85"/>
  <c r="U141" i="85"/>
  <c r="X193" i="85"/>
  <c r="C191" i="85"/>
  <c r="D196" i="85"/>
  <c r="F154" i="85"/>
  <c r="F174" i="85"/>
  <c r="G182" i="85"/>
  <c r="AD185" i="85"/>
  <c r="H165" i="85"/>
  <c r="K184" i="85"/>
  <c r="W157" i="85"/>
  <c r="M187" i="85"/>
  <c r="P155" i="85"/>
  <c r="D170" i="85"/>
  <c r="M184" i="85"/>
  <c r="N160" i="85"/>
  <c r="O148" i="85"/>
  <c r="M145" i="85"/>
  <c r="K179" i="85"/>
  <c r="AD168" i="85"/>
  <c r="R195" i="85"/>
  <c r="C142" i="85"/>
  <c r="Q172" i="85"/>
  <c r="P192" i="85"/>
  <c r="H170" i="85"/>
  <c r="X174" i="85"/>
  <c r="E156" i="85"/>
  <c r="V145" i="85"/>
  <c r="T144" i="85"/>
  <c r="U144" i="85"/>
  <c r="V194" i="85"/>
  <c r="F176" i="85"/>
  <c r="R179" i="85"/>
  <c r="W150" i="85"/>
  <c r="Y194" i="85"/>
  <c r="G146" i="85"/>
  <c r="AD191" i="85"/>
  <c r="U139" i="85"/>
  <c r="Z198" i="85"/>
  <c r="R170" i="85"/>
  <c r="C188" i="85"/>
  <c r="L166" i="85"/>
  <c r="W143" i="85"/>
  <c r="AD161" i="85"/>
  <c r="M182" i="85"/>
  <c r="AD179" i="85"/>
  <c r="N179" i="85"/>
  <c r="Q146" i="85"/>
  <c r="U152" i="85"/>
  <c r="K197" i="85"/>
  <c r="AD152" i="85"/>
  <c r="AA162" i="85"/>
  <c r="Z168" i="85"/>
  <c r="R190" i="85"/>
  <c r="J190" i="85"/>
  <c r="AB193" i="85"/>
  <c r="C170" i="85"/>
  <c r="C139" i="85"/>
  <c r="AB147" i="85"/>
  <c r="N176" i="85"/>
  <c r="AA144" i="85"/>
  <c r="K148" i="85"/>
  <c r="Y190" i="85"/>
  <c r="H194" i="85"/>
  <c r="Q157" i="85"/>
  <c r="O188" i="85"/>
  <c r="V149" i="85"/>
  <c r="X167" i="85"/>
  <c r="D198" i="85"/>
  <c r="K175" i="85"/>
  <c r="C163" i="85"/>
  <c r="Q193" i="85"/>
  <c r="Y173" i="85"/>
  <c r="AD146" i="85"/>
  <c r="G159" i="85"/>
  <c r="J186" i="85"/>
  <c r="P167" i="85"/>
  <c r="AB167" i="85"/>
  <c r="R142" i="85"/>
  <c r="Y141" i="85"/>
  <c r="F189" i="85"/>
  <c r="M177" i="85"/>
  <c r="W185" i="85"/>
  <c r="U187" i="85"/>
  <c r="P164" i="85"/>
  <c r="S188" i="85"/>
  <c r="Z139" i="85"/>
  <c r="E146" i="85"/>
  <c r="AB180" i="85"/>
  <c r="C161" i="85"/>
  <c r="I188" i="85"/>
  <c r="W164" i="85"/>
  <c r="Q174" i="85"/>
  <c r="H147" i="85"/>
  <c r="J156" i="85"/>
  <c r="AC157" i="85"/>
  <c r="P175" i="85"/>
  <c r="H152" i="85"/>
  <c r="W160" i="85"/>
  <c r="W174" i="85"/>
  <c r="T161" i="85"/>
  <c r="AC182" i="85"/>
  <c r="X156" i="85"/>
  <c r="U161" i="85"/>
  <c r="K177" i="85"/>
  <c r="T171" i="85"/>
  <c r="Q194" i="85"/>
  <c r="Y197" i="85"/>
  <c r="Z172" i="85"/>
  <c r="X190" i="85"/>
  <c r="I144" i="85"/>
  <c r="C145" i="85"/>
  <c r="C153" i="85"/>
  <c r="W155" i="85"/>
  <c r="Z185" i="85"/>
  <c r="H158" i="85"/>
  <c r="AA170" i="85"/>
  <c r="U196" i="85"/>
  <c r="I199" i="85"/>
  <c r="J153" i="85"/>
  <c r="H156" i="85"/>
  <c r="Q182" i="85"/>
  <c r="F172" i="85"/>
  <c r="J196" i="85"/>
  <c r="M192" i="85"/>
  <c r="AA191" i="85"/>
  <c r="V163" i="85"/>
  <c r="T152" i="85"/>
  <c r="U154" i="85"/>
  <c r="U150" i="85"/>
  <c r="Z178" i="85"/>
  <c r="D143" i="85"/>
  <c r="F178" i="85"/>
  <c r="T155" i="85"/>
  <c r="L181" i="85"/>
  <c r="AD176" i="85"/>
  <c r="K191" i="85"/>
  <c r="R172" i="85"/>
  <c r="H143" i="85"/>
  <c r="P180" i="85"/>
  <c r="I198" i="85"/>
  <c r="S176" i="85"/>
  <c r="W153" i="85"/>
  <c r="C157" i="85"/>
  <c r="E187" i="85"/>
  <c r="M169" i="85"/>
  <c r="D177" i="85"/>
  <c r="T188" i="85"/>
  <c r="H148" i="85"/>
  <c r="U148" i="85"/>
  <c r="T151" i="85"/>
  <c r="L195" i="85"/>
  <c r="E163" i="85"/>
  <c r="AB168" i="85"/>
  <c r="O168" i="85"/>
  <c r="X152" i="85"/>
  <c r="AD195" i="85"/>
  <c r="H193" i="85"/>
  <c r="P154" i="85"/>
  <c r="I169" i="85"/>
  <c r="L169" i="85"/>
  <c r="I180" i="85"/>
  <c r="S155" i="85"/>
  <c r="J151" i="85"/>
  <c r="Z160" i="85"/>
  <c r="E186" i="85"/>
  <c r="Q161" i="85"/>
  <c r="N183" i="85"/>
  <c r="L165" i="85"/>
  <c r="AB179" i="85"/>
  <c r="K149" i="85"/>
  <c r="V160" i="85"/>
  <c r="AB195" i="85"/>
  <c r="H161" i="85"/>
  <c r="I183" i="85"/>
  <c r="V195" i="85"/>
  <c r="S185" i="85"/>
  <c r="AA167" i="85"/>
  <c r="H157" i="85"/>
  <c r="N191" i="85"/>
  <c r="X165" i="85"/>
  <c r="H192" i="85"/>
  <c r="P187" i="85"/>
  <c r="Z188" i="85"/>
  <c r="V178" i="85"/>
  <c r="E144" i="85"/>
  <c r="V152" i="85"/>
  <c r="AC165" i="85"/>
  <c r="AD167" i="85"/>
  <c r="W176" i="85"/>
  <c r="O140" i="85"/>
  <c r="M150" i="85"/>
  <c r="K156" i="85"/>
  <c r="J199" i="85"/>
  <c r="V164" i="85"/>
  <c r="X144" i="85"/>
  <c r="C168" i="85"/>
  <c r="I182" i="85"/>
  <c r="J173" i="85"/>
  <c r="K140" i="85"/>
  <c r="M166" i="85"/>
  <c r="N178" i="85"/>
  <c r="AD174" i="85"/>
  <c r="C198" i="85"/>
  <c r="G188" i="85"/>
  <c r="J167" i="85"/>
  <c r="I167" i="85"/>
  <c r="I155" i="85"/>
  <c r="K190" i="85"/>
  <c r="AC199" i="85"/>
  <c r="N154" i="85"/>
  <c r="Z164" i="85"/>
  <c r="AD166" i="85"/>
  <c r="E197" i="85"/>
  <c r="N161" i="85"/>
  <c r="K155" i="85"/>
  <c r="E168" i="85"/>
  <c r="N190" i="85"/>
  <c r="U180" i="85"/>
  <c r="W170" i="85"/>
  <c r="R156" i="85"/>
  <c r="AC155" i="85"/>
  <c r="AD142" i="85"/>
  <c r="AC180" i="85"/>
  <c r="X147" i="85"/>
  <c r="D190" i="85"/>
  <c r="AA168" i="85"/>
  <c r="O165" i="85"/>
  <c r="J158" i="85"/>
  <c r="C175" i="85"/>
  <c r="AC170" i="85"/>
  <c r="S164" i="85"/>
  <c r="G194" i="85"/>
  <c r="AD160" i="85"/>
  <c r="E174" i="85"/>
  <c r="M198" i="85"/>
  <c r="G164" i="85"/>
  <c r="W187" i="85"/>
  <c r="N199" i="85"/>
  <c r="P191" i="85"/>
  <c r="H153" i="85"/>
  <c r="H155" i="85"/>
  <c r="R175" i="85"/>
  <c r="I141" i="85"/>
  <c r="AA158" i="85"/>
  <c r="W154" i="85"/>
  <c r="M153" i="85"/>
  <c r="K199" i="85"/>
  <c r="Q199" i="85"/>
  <c r="S148" i="85"/>
  <c r="F164" i="85"/>
  <c r="R194" i="85"/>
  <c r="O189" i="85"/>
  <c r="C180" i="85"/>
  <c r="O146" i="85"/>
  <c r="T146" i="85"/>
  <c r="N196" i="85"/>
  <c r="N151" i="85"/>
  <c r="AA146" i="85"/>
  <c r="H195" i="85"/>
  <c r="AB165" i="85"/>
  <c r="AC156" i="85"/>
  <c r="F153" i="85"/>
  <c r="F140" i="85"/>
  <c r="D145" i="85"/>
  <c r="T194" i="85"/>
  <c r="AC154" i="85"/>
  <c r="D175" i="85"/>
  <c r="N181" i="85"/>
  <c r="X181" i="85"/>
  <c r="R183" i="85"/>
  <c r="V191" i="85"/>
  <c r="F151" i="85"/>
  <c r="T175" i="85"/>
  <c r="P176" i="85"/>
  <c r="C159" i="85"/>
  <c r="O182" i="85"/>
  <c r="Z149" i="85"/>
  <c r="I176" i="85"/>
  <c r="I156" i="85"/>
  <c r="L171" i="85"/>
  <c r="U189" i="85"/>
  <c r="F143" i="85"/>
  <c r="AB153" i="85"/>
  <c r="C154" i="85"/>
  <c r="J141" i="85"/>
  <c r="T174" i="85"/>
  <c r="P182" i="85"/>
  <c r="K168" i="85"/>
  <c r="R187" i="85"/>
  <c r="O153" i="85"/>
  <c r="D182" i="85"/>
  <c r="N162" i="85"/>
  <c r="H190" i="85"/>
  <c r="L199" i="85"/>
  <c r="E160" i="85"/>
  <c r="G160" i="85"/>
  <c r="T196" i="85"/>
  <c r="N186" i="85"/>
  <c r="R154" i="85"/>
  <c r="AA176" i="85"/>
  <c r="F187" i="85"/>
  <c r="Y191" i="85"/>
  <c r="AC167" i="85"/>
  <c r="E157" i="85"/>
  <c r="G196" i="85"/>
  <c r="L160" i="85"/>
  <c r="AC145" i="85"/>
  <c r="G165" i="85"/>
  <c r="M191" i="85"/>
  <c r="R184" i="85"/>
  <c r="X198" i="85"/>
  <c r="R160" i="85"/>
  <c r="Q151" i="85"/>
  <c r="Y181" i="85"/>
  <c r="U179" i="85"/>
  <c r="Y185" i="85"/>
  <c r="N172" i="85"/>
  <c r="G178" i="85"/>
  <c r="V185" i="85"/>
  <c r="R143" i="85"/>
  <c r="Z150" i="85"/>
  <c r="F150" i="85"/>
  <c r="I152" i="85"/>
  <c r="S140" i="85"/>
  <c r="X196" i="85"/>
  <c r="L174" i="85"/>
  <c r="P160" i="85"/>
  <c r="AC164" i="85"/>
  <c r="Z191" i="85"/>
  <c r="N184" i="85"/>
  <c r="G149" i="85"/>
  <c r="K147" i="85"/>
  <c r="AB144" i="85"/>
  <c r="H159" i="85"/>
  <c r="G144" i="85"/>
  <c r="D142" i="85"/>
  <c r="AB190" i="85"/>
  <c r="X195" i="85"/>
  <c r="P166" i="85"/>
  <c r="AB143" i="85"/>
  <c r="AD173" i="85"/>
  <c r="I175" i="85"/>
  <c r="I166" i="85"/>
  <c r="F193" i="85"/>
  <c r="D144" i="85"/>
  <c r="M157" i="85"/>
  <c r="S175" i="85"/>
  <c r="K189" i="85"/>
  <c r="V179" i="85"/>
  <c r="R158" i="85"/>
  <c r="P199" i="85"/>
  <c r="N150" i="85"/>
  <c r="AD182" i="85"/>
  <c r="Q143" i="85"/>
  <c r="U149" i="85"/>
  <c r="M188" i="85"/>
  <c r="Z153" i="85"/>
  <c r="G154" i="85"/>
  <c r="Y183" i="85"/>
  <c r="E194" i="85"/>
  <c r="E167" i="85"/>
  <c r="W198" i="85"/>
  <c r="R140" i="85"/>
  <c r="N193" i="85"/>
  <c r="AA199" i="85"/>
  <c r="K154" i="85"/>
  <c r="L151" i="85"/>
  <c r="AA197" i="85"/>
  <c r="S149" i="85"/>
  <c r="F173" i="85"/>
  <c r="Y161" i="85"/>
  <c r="D195" i="85"/>
  <c r="P185" i="85"/>
  <c r="Y139" i="85"/>
  <c r="L156" i="85"/>
  <c r="AB185" i="85"/>
  <c r="N170" i="85"/>
  <c r="AC140" i="85"/>
  <c r="V165" i="85"/>
  <c r="N197" i="85"/>
  <c r="U178" i="85"/>
  <c r="AB163" i="85"/>
  <c r="T187" i="85"/>
  <c r="I158" i="85"/>
  <c r="J194" i="85"/>
  <c r="E150" i="85"/>
  <c r="H180" i="85"/>
  <c r="AB166" i="85"/>
  <c r="P178" i="85"/>
  <c r="P195" i="85"/>
  <c r="AA175" i="85"/>
  <c r="V173" i="85"/>
  <c r="S190" i="85"/>
  <c r="AA187" i="85"/>
  <c r="X184" i="85"/>
  <c r="Z167" i="85"/>
  <c r="H162" i="85"/>
  <c r="Z196" i="85"/>
  <c r="M171" i="85"/>
  <c r="D180" i="85"/>
  <c r="D191" i="85"/>
  <c r="AC192" i="85"/>
  <c r="G167" i="85"/>
  <c r="P168" i="85"/>
  <c r="K194" i="85"/>
  <c r="V155" i="85"/>
  <c r="D139" i="85"/>
  <c r="H175" i="85"/>
  <c r="X145" i="85"/>
  <c r="O193" i="85"/>
  <c r="F152" i="85"/>
  <c r="T170" i="85"/>
  <c r="O190" i="85"/>
  <c r="L146" i="85"/>
  <c r="J168" i="85"/>
  <c r="K170" i="85"/>
  <c r="U174" i="85"/>
  <c r="AA156" i="85"/>
  <c r="H191" i="85"/>
  <c r="G162" i="85"/>
  <c r="E166" i="85"/>
  <c r="O144" i="85"/>
  <c r="AD172" i="85"/>
  <c r="Q169" i="85"/>
  <c r="L194" i="85"/>
  <c r="E173" i="85"/>
  <c r="N163" i="85"/>
  <c r="L183" i="85"/>
  <c r="Z165" i="85"/>
  <c r="O180" i="85"/>
  <c r="M151" i="85"/>
  <c r="Y167" i="85"/>
  <c r="E184" i="85"/>
  <c r="O150" i="85"/>
  <c r="U195" i="85"/>
  <c r="G192" i="85"/>
  <c r="Y176" i="85"/>
  <c r="L167" i="85"/>
  <c r="G143" i="85"/>
  <c r="T153" i="85"/>
  <c r="M168" i="85"/>
  <c r="R162" i="85"/>
  <c r="Q159" i="85"/>
  <c r="AC147" i="85"/>
  <c r="R186" i="85"/>
  <c r="K176" i="85"/>
  <c r="AD184" i="85"/>
  <c r="AD194" i="85"/>
  <c r="J148" i="85"/>
  <c r="AA172" i="85"/>
  <c r="E181" i="85"/>
  <c r="L154" i="85"/>
  <c r="O142" i="85"/>
  <c r="N174" i="85"/>
  <c r="H174" i="85"/>
  <c r="AC187" i="85"/>
  <c r="Y177" i="85"/>
  <c r="AD163" i="85"/>
  <c r="W177" i="85"/>
  <c r="P162" i="85"/>
  <c r="I178" i="85"/>
  <c r="O155" i="85"/>
  <c r="Z156" i="85"/>
  <c r="C146" i="85"/>
  <c r="E140" i="85"/>
  <c r="AB191" i="85"/>
  <c r="J160" i="85"/>
  <c r="I159" i="85"/>
  <c r="O143" i="85"/>
  <c r="Z148" i="85"/>
  <c r="AC177" i="85"/>
  <c r="AA171" i="85"/>
  <c r="R149" i="85"/>
  <c r="I139" i="85"/>
  <c r="AA150" i="85"/>
  <c r="M181" i="85"/>
  <c r="P157" i="85"/>
  <c r="Q173" i="85"/>
  <c r="Q156" i="85"/>
  <c r="P172" i="85"/>
  <c r="AD141" i="85"/>
  <c r="R188" i="85"/>
  <c r="W147" i="85"/>
  <c r="T156" i="85"/>
  <c r="Z197" i="85"/>
  <c r="K158" i="85"/>
  <c r="P141" i="85"/>
  <c r="C149" i="85"/>
  <c r="AA160" i="85"/>
  <c r="AB194" i="85"/>
  <c r="O164" i="85"/>
  <c r="AB149" i="85"/>
  <c r="K139" i="85"/>
  <c r="L163" i="85"/>
  <c r="O176" i="85"/>
  <c r="AA185" i="85"/>
  <c r="J195" i="85"/>
  <c r="N182" i="85"/>
  <c r="E189" i="85"/>
  <c r="M190" i="85"/>
  <c r="H198" i="85"/>
  <c r="AC189" i="85"/>
  <c r="E165" i="85"/>
  <c r="C174" i="85"/>
  <c r="M170" i="85"/>
  <c r="Z189" i="85"/>
  <c r="T173" i="85"/>
  <c r="P179" i="85"/>
  <c r="E170" i="85"/>
  <c r="I179" i="85"/>
  <c r="AD175" i="85"/>
  <c r="P183" i="85"/>
  <c r="L198" i="85"/>
  <c r="AC173" i="85"/>
  <c r="X191" i="85"/>
  <c r="C141" i="85"/>
  <c r="H164" i="85"/>
  <c r="AB142" i="85"/>
  <c r="L162" i="85"/>
  <c r="L187" i="85"/>
  <c r="N143" i="85"/>
  <c r="AC161" i="85"/>
  <c r="S160" i="85"/>
  <c r="I168" i="85"/>
  <c r="F165" i="85"/>
  <c r="W172" i="85"/>
  <c r="R192" i="85"/>
  <c r="Y149" i="85"/>
  <c r="Y148" i="85"/>
  <c r="U151" i="85"/>
  <c r="C143" i="85"/>
  <c r="O187" i="85"/>
  <c r="Q178" i="85"/>
  <c r="U167" i="85"/>
  <c r="D163" i="85"/>
  <c r="AA189" i="85"/>
  <c r="M173" i="85"/>
  <c r="Y199" i="85"/>
  <c r="AA142" i="85"/>
  <c r="T181" i="85"/>
  <c r="V159" i="85"/>
  <c r="S194" i="85"/>
  <c r="I172" i="85"/>
  <c r="R161" i="85"/>
  <c r="T165" i="85"/>
  <c r="W186" i="85"/>
  <c r="L170" i="85"/>
  <c r="G183" i="85"/>
  <c r="Q180" i="85"/>
  <c r="N168" i="85"/>
  <c r="P165" i="85"/>
  <c r="AA165" i="85"/>
  <c r="M164" i="85"/>
  <c r="K174" i="85"/>
  <c r="Z192" i="85"/>
  <c r="T176" i="85"/>
  <c r="Q142" i="85"/>
  <c r="K163" i="85"/>
  <c r="R166" i="85"/>
  <c r="U162" i="85"/>
  <c r="T198" i="85"/>
  <c r="S156" i="85"/>
  <c r="R139" i="85"/>
  <c r="U192" i="85"/>
  <c r="Q179" i="85"/>
  <c r="AA164" i="85"/>
  <c r="AD158" i="85"/>
  <c r="J157" i="85"/>
  <c r="E159" i="85"/>
  <c r="C167" i="85"/>
  <c r="G198" i="85"/>
  <c r="F159" i="85"/>
  <c r="AC178" i="85"/>
  <c r="F185" i="85"/>
  <c r="D171" i="85"/>
  <c r="Z177" i="85"/>
  <c r="C187" i="85"/>
  <c r="S142" i="85"/>
  <c r="X170" i="85"/>
  <c r="Y164" i="85"/>
  <c r="J165" i="85"/>
  <c r="K162" i="85"/>
  <c r="AB170" i="85"/>
  <c r="S171" i="85"/>
  <c r="Y184" i="85"/>
  <c r="U159" i="85"/>
  <c r="AB186" i="85"/>
  <c r="T145" i="85"/>
  <c r="L153" i="85"/>
  <c r="Q171" i="85"/>
  <c r="S193" i="85"/>
  <c r="M179" i="85"/>
  <c r="E191" i="85"/>
  <c r="U191" i="85"/>
  <c r="L196" i="85"/>
  <c r="AD181" i="85"/>
  <c r="S167" i="85"/>
  <c r="D183" i="85"/>
  <c r="J178" i="85"/>
  <c r="M175" i="85"/>
  <c r="P152" i="85"/>
  <c r="Y162" i="85"/>
  <c r="V181" i="85"/>
  <c r="X197" i="85"/>
  <c r="O175" i="85"/>
  <c r="D167" i="85"/>
  <c r="AC153" i="85"/>
  <c r="V175" i="85"/>
  <c r="I192" i="85"/>
  <c r="N192" i="85"/>
  <c r="I163" i="85"/>
  <c r="E171" i="85"/>
  <c r="C199" i="85"/>
  <c r="J152" i="85"/>
  <c r="W183" i="85"/>
  <c r="G163" i="85"/>
  <c r="R159" i="85"/>
  <c r="V190" i="85"/>
  <c r="V192" i="85"/>
  <c r="X171" i="85"/>
  <c r="AA152" i="85"/>
  <c r="F186" i="85"/>
  <c r="AB146" i="85"/>
  <c r="S178" i="85"/>
  <c r="R150" i="85"/>
  <c r="S181" i="85"/>
  <c r="Q154" i="85"/>
  <c r="Q145" i="85"/>
  <c r="S165" i="85"/>
  <c r="Z161" i="85"/>
  <c r="AA177" i="85"/>
  <c r="Z162" i="85"/>
  <c r="AB169" i="85"/>
  <c r="Q164" i="85"/>
  <c r="T183" i="85"/>
  <c r="D165" i="85"/>
  <c r="G158" i="85"/>
  <c r="K185" i="85"/>
  <c r="Q141" i="85"/>
  <c r="M144" i="85"/>
  <c r="E177" i="85"/>
  <c r="N139" i="85"/>
  <c r="U142" i="85"/>
  <c r="E143" i="85"/>
  <c r="H178" i="85"/>
  <c r="V177" i="85"/>
  <c r="G142" i="85"/>
  <c r="G157" i="85"/>
  <c r="AB161" i="85"/>
  <c r="W166" i="85"/>
  <c r="C183" i="85"/>
  <c r="L149" i="85"/>
  <c r="X159" i="85"/>
  <c r="AC179" i="85"/>
  <c r="AA179" i="85"/>
  <c r="AA154" i="85"/>
  <c r="AA161" i="85"/>
  <c r="N194" i="85"/>
  <c r="J182" i="85"/>
  <c r="Q188" i="85"/>
  <c r="W162" i="85"/>
  <c r="X180" i="85"/>
  <c r="V161" i="85"/>
  <c r="R164" i="85"/>
  <c r="U147" i="85"/>
  <c r="AC141" i="85"/>
  <c r="Z186" i="85"/>
  <c r="G152" i="85"/>
  <c r="F180" i="85"/>
  <c r="AB141" i="85"/>
  <c r="S174" i="85"/>
  <c r="H187" i="85"/>
  <c r="J145" i="85"/>
  <c r="G175" i="85"/>
  <c r="Q196" i="85"/>
  <c r="C173" i="85"/>
  <c r="H172" i="85"/>
  <c r="W168" i="85"/>
  <c r="AB199" i="85"/>
  <c r="S144" i="85"/>
  <c r="U175" i="85"/>
  <c r="V186" i="85"/>
  <c r="AB189" i="85"/>
  <c r="R145" i="85"/>
  <c r="Y159" i="85"/>
  <c r="O156" i="85"/>
  <c r="W149" i="85"/>
  <c r="N158" i="85"/>
  <c r="AA166" i="85"/>
  <c r="D173" i="85"/>
  <c r="K161" i="85"/>
  <c r="D186" i="85"/>
  <c r="X183" i="85"/>
  <c r="K153" i="85"/>
  <c r="AC175" i="85"/>
  <c r="Z170" i="85"/>
  <c r="Q181" i="85"/>
  <c r="K187" i="85"/>
  <c r="I147" i="85"/>
  <c r="O198" i="85"/>
  <c r="S146" i="85"/>
  <c r="T148" i="85"/>
  <c r="U183" i="85"/>
  <c r="T178" i="85"/>
  <c r="Z181" i="85"/>
  <c r="S186" i="85"/>
  <c r="V184" i="85"/>
  <c r="AC169" i="85"/>
  <c r="Y192" i="85"/>
  <c r="D199" i="85"/>
  <c r="S182" i="85"/>
  <c r="AA190" i="85"/>
  <c r="L172" i="85"/>
  <c r="AD169" i="85"/>
  <c r="J179" i="85"/>
  <c r="R193" i="85"/>
  <c r="Z171" i="85"/>
  <c r="AD198" i="85"/>
  <c r="AD149" i="85"/>
  <c r="J163" i="85"/>
  <c r="I194" i="85"/>
  <c r="Y145" i="85"/>
  <c r="C172" i="85"/>
  <c r="W171" i="85"/>
  <c r="R180" i="85"/>
  <c r="H176" i="85"/>
  <c r="E147" i="85"/>
  <c r="S168" i="85"/>
  <c r="P151" i="85"/>
  <c r="W173" i="85"/>
  <c r="H149" i="85"/>
  <c r="W139" i="85"/>
  <c r="J193" i="85"/>
  <c r="AB148" i="85"/>
  <c r="S158" i="85"/>
  <c r="R173" i="85"/>
  <c r="C181" i="85"/>
  <c r="AB160" i="85"/>
  <c r="X155" i="85"/>
  <c r="AC195" i="85"/>
  <c r="AD192" i="85"/>
  <c r="K150" i="85"/>
  <c r="U163" i="85"/>
  <c r="G153" i="85"/>
  <c r="M194" i="85"/>
  <c r="W140" i="85"/>
  <c r="I196" i="85"/>
  <c r="N177" i="85"/>
  <c r="G179" i="85"/>
  <c r="M147" i="85"/>
  <c r="Y152" i="85"/>
  <c r="E196" i="85"/>
  <c r="Z145" i="85"/>
  <c r="P188" i="85"/>
  <c r="C171" i="85"/>
  <c r="Y163" i="85"/>
  <c r="W152" i="85"/>
  <c r="X187" i="85"/>
  <c r="O181" i="85"/>
  <c r="J150" i="85"/>
  <c r="S147" i="85"/>
  <c r="H166" i="85"/>
  <c r="T195" i="85"/>
  <c r="AA181" i="85"/>
  <c r="F158" i="85"/>
  <c r="R176" i="85"/>
  <c r="V140" i="85"/>
  <c r="N185" i="85"/>
  <c r="O174" i="85"/>
  <c r="S197" i="85"/>
  <c r="V170" i="85"/>
  <c r="O160" i="85"/>
  <c r="G151" i="85"/>
  <c r="P198" i="85"/>
  <c r="D152" i="85"/>
  <c r="G171" i="85"/>
  <c r="AB154" i="85"/>
  <c r="O199" i="85"/>
  <c r="R174" i="85"/>
  <c r="K152" i="85"/>
  <c r="U181" i="85"/>
  <c r="F191" i="85"/>
  <c r="X162" i="85"/>
  <c r="AB156" i="85"/>
  <c r="N157" i="85"/>
  <c r="O151" i="85"/>
  <c r="AB152" i="85"/>
  <c r="AA143" i="85"/>
  <c r="U157" i="85"/>
  <c r="J197" i="85"/>
  <c r="G172" i="85"/>
  <c r="AB174" i="85"/>
  <c r="J154" i="85"/>
  <c r="I146" i="85"/>
  <c r="D153" i="85"/>
  <c r="Q190" i="85"/>
  <c r="E175" i="85"/>
  <c r="W188" i="85"/>
  <c r="O166" i="85"/>
  <c r="X140" i="85"/>
  <c r="F141" i="85"/>
  <c r="G199" i="85"/>
  <c r="O177" i="85"/>
  <c r="Y147" i="85"/>
  <c r="W161" i="85"/>
  <c r="R181" i="85"/>
  <c r="N198" i="85"/>
  <c r="G187" i="85"/>
  <c r="AB155" i="85"/>
  <c r="H197" i="85"/>
  <c r="W148" i="85"/>
  <c r="X139" i="85"/>
  <c r="H177" i="85"/>
  <c r="C148" i="85"/>
  <c r="N173" i="85"/>
  <c r="G190" i="85"/>
  <c r="C193" i="85"/>
  <c r="V157" i="85"/>
  <c r="W184" i="85"/>
  <c r="M163" i="85"/>
  <c r="I174" i="85"/>
  <c r="W145" i="85"/>
  <c r="D141" i="85"/>
  <c r="N148" i="85"/>
  <c r="M142" i="85"/>
  <c r="G155" i="85"/>
  <c r="V144" i="85"/>
  <c r="AB198" i="85"/>
  <c r="O173" i="85"/>
  <c r="V198" i="85"/>
  <c r="I191" i="85"/>
  <c r="X173" i="85"/>
  <c r="F166" i="85"/>
  <c r="X141" i="85"/>
  <c r="W151" i="85"/>
  <c r="Q175" i="85"/>
  <c r="T139" i="85"/>
  <c r="Q160" i="85"/>
  <c r="AC166" i="85"/>
  <c r="L155" i="85"/>
  <c r="T147" i="85"/>
  <c r="S161" i="85"/>
  <c r="I187" i="85"/>
  <c r="D150" i="85"/>
  <c r="AB196" i="85"/>
  <c r="W194" i="85"/>
  <c r="P142" i="85"/>
  <c r="P139" i="85"/>
  <c r="Q187" i="85"/>
  <c r="V199" i="85"/>
  <c r="U158" i="85"/>
  <c r="Z195" i="85"/>
  <c r="L157" i="85"/>
  <c r="M193" i="85"/>
  <c r="T193" i="85"/>
  <c r="X148" i="85"/>
  <c r="X146" i="85"/>
  <c r="W190" i="85"/>
  <c r="E161" i="85"/>
  <c r="T185" i="85"/>
  <c r="M140" i="85"/>
  <c r="W189" i="85"/>
  <c r="S179" i="85"/>
  <c r="F171" i="85"/>
  <c r="V182" i="85"/>
  <c r="Q197" i="85"/>
  <c r="O141" i="85"/>
  <c r="Y182" i="85"/>
  <c r="Z183" i="85"/>
  <c r="S159" i="85"/>
  <c r="AD190" i="85"/>
  <c r="J177" i="85"/>
  <c r="P158" i="85"/>
  <c r="AA194" i="85"/>
  <c r="AA195" i="85"/>
  <c r="H142" i="85"/>
  <c r="AB197" i="85"/>
  <c r="AC144" i="85"/>
  <c r="S180" i="85"/>
  <c r="G186" i="85"/>
  <c r="G147" i="85"/>
  <c r="O194" i="85"/>
  <c r="J159" i="85"/>
  <c r="P150" i="85"/>
  <c r="R144" i="85"/>
  <c r="C162" i="85"/>
  <c r="I143" i="85"/>
  <c r="K160" i="85"/>
  <c r="X157" i="85"/>
  <c r="E192" i="85"/>
  <c r="F149" i="85"/>
  <c r="N144" i="85"/>
  <c r="X168" i="85"/>
  <c r="L164" i="85"/>
  <c r="T141" i="85"/>
  <c r="T186" i="85"/>
  <c r="H140" i="85"/>
  <c r="Y160" i="85"/>
  <c r="J166" i="85"/>
  <c r="H169" i="85"/>
  <c r="AB145" i="85"/>
  <c r="P196" i="85"/>
  <c r="J187" i="85"/>
  <c r="X164" i="85"/>
  <c r="P143" i="85"/>
  <c r="AC139" i="85"/>
  <c r="Y155" i="85"/>
  <c r="Y175" i="85"/>
  <c r="R169" i="85"/>
  <c r="D181" i="85"/>
  <c r="U146" i="85"/>
  <c r="E176" i="85"/>
  <c r="N164" i="85"/>
  <c r="Y172" i="85"/>
  <c r="D197" i="85"/>
  <c r="Y165" i="85"/>
  <c r="AB157" i="85"/>
  <c r="K198" i="85"/>
  <c r="AC158" i="85"/>
  <c r="U186" i="85"/>
  <c r="Y171" i="85"/>
  <c r="F161" i="85"/>
  <c r="E149" i="85"/>
  <c r="AD199" i="85"/>
  <c r="D149" i="85"/>
  <c r="AC196" i="85"/>
  <c r="L193" i="85"/>
  <c r="W165" i="85"/>
  <c r="C194" i="85"/>
  <c r="Y150" i="85"/>
  <c r="I190" i="85"/>
  <c r="H196" i="85"/>
  <c r="I185" i="85"/>
  <c r="X150" i="85"/>
  <c r="L158" i="85"/>
  <c r="AD150" i="85"/>
  <c r="AA153" i="85"/>
  <c r="C179" i="85"/>
  <c r="L161" i="85"/>
  <c r="P189" i="85"/>
  <c r="J181" i="85"/>
  <c r="X172" i="85"/>
  <c r="G145" i="85"/>
  <c r="L144" i="85"/>
  <c r="X175" i="85"/>
  <c r="P177" i="85"/>
  <c r="E169" i="85"/>
  <c r="I157" i="85"/>
  <c r="U165" i="85"/>
  <c r="P194" i="85"/>
  <c r="I145" i="85"/>
  <c r="D169" i="85"/>
  <c r="AD153" i="85"/>
  <c r="AA188" i="85"/>
  <c r="J180" i="85"/>
  <c r="C169" i="85"/>
  <c r="K195" i="85"/>
  <c r="Z179" i="85"/>
  <c r="U176" i="85"/>
  <c r="W178" i="85"/>
  <c r="AB175" i="85"/>
  <c r="E198" i="85"/>
  <c r="K181" i="85"/>
  <c r="M176" i="85"/>
  <c r="P147" i="85"/>
  <c r="V148" i="85"/>
  <c r="L188" i="85"/>
  <c r="T199" i="85"/>
  <c r="C195" i="85"/>
  <c r="AA151" i="85"/>
  <c r="R152" i="85"/>
  <c r="L148" i="85"/>
  <c r="F194" i="85"/>
  <c r="Y196" i="85"/>
  <c r="C186" i="85"/>
  <c r="H139" i="85"/>
  <c r="T169" i="85"/>
  <c r="F148" i="85"/>
  <c r="R153" i="85"/>
  <c r="P153" i="85"/>
  <c r="X189" i="85"/>
  <c r="T159" i="85"/>
  <c r="AC163" i="85"/>
  <c r="I189" i="85"/>
  <c r="P163" i="85"/>
  <c r="M161" i="85"/>
  <c r="S154" i="85"/>
  <c r="Z193" i="85"/>
  <c r="G184" i="85"/>
  <c r="D159" i="85"/>
  <c r="P197" i="85"/>
  <c r="G161" i="85"/>
  <c r="AC171" i="85"/>
  <c r="M160" i="85"/>
  <c r="T164" i="85"/>
  <c r="M189" i="85"/>
  <c r="AD177" i="85"/>
  <c r="H181" i="85"/>
  <c r="I193" i="85"/>
  <c r="L197" i="85"/>
  <c r="C192" i="85"/>
  <c r="F160" i="85"/>
  <c r="J139" i="85"/>
  <c r="I184" i="85"/>
  <c r="I140" i="85"/>
  <c r="T172" i="85"/>
  <c r="Q144" i="85"/>
  <c r="V168" i="85"/>
  <c r="C184" i="85"/>
  <c r="Z173" i="85"/>
  <c r="AD156" i="85"/>
  <c r="Q139" i="85"/>
  <c r="AC172" i="85"/>
  <c r="D162" i="85"/>
  <c r="M185" i="85"/>
  <c r="Y140" i="85"/>
  <c r="P144" i="85"/>
  <c r="K183" i="85"/>
  <c r="AA192" i="85"/>
  <c r="S192" i="85"/>
  <c r="AC168" i="85"/>
  <c r="U185" i="85"/>
  <c r="X149" i="85"/>
  <c r="L168" i="85"/>
  <c r="AB164" i="85"/>
  <c r="X199" i="85"/>
  <c r="V197" i="85"/>
  <c r="J191" i="85"/>
  <c r="X186" i="85"/>
  <c r="AD148" i="85"/>
  <c r="S143" i="85"/>
  <c r="R185" i="85"/>
  <c r="J170" i="85"/>
  <c r="J164" i="85"/>
  <c r="Q195" i="85"/>
  <c r="F146" i="85"/>
  <c r="H144" i="85"/>
  <c r="U177" i="85"/>
  <c r="D187" i="85"/>
  <c r="Z158" i="85"/>
  <c r="M148" i="85"/>
  <c r="I177" i="85"/>
  <c r="D166" i="85"/>
  <c r="N188" i="85"/>
  <c r="H173" i="85"/>
  <c r="K172" i="85"/>
  <c r="J171" i="85"/>
  <c r="S177" i="85"/>
  <c r="C144" i="85"/>
  <c r="N175" i="85"/>
  <c r="C196" i="85"/>
  <c r="Y174" i="85"/>
  <c r="U172" i="85"/>
  <c r="W197" i="85"/>
  <c r="P156" i="85"/>
  <c r="R163" i="85"/>
  <c r="O163" i="85"/>
  <c r="L139" i="85"/>
  <c r="W163" i="85"/>
  <c r="Q152" i="85"/>
  <c r="X151" i="85"/>
  <c r="I150" i="85"/>
  <c r="H160" i="85"/>
  <c r="J169" i="85"/>
  <c r="AD159" i="85"/>
  <c r="O154" i="85"/>
  <c r="AC159" i="85"/>
  <c r="R189" i="85"/>
  <c r="I153" i="85"/>
  <c r="Z182" i="85"/>
  <c r="N145" i="85"/>
  <c r="G150" i="85"/>
  <c r="O139" i="85"/>
  <c r="R199" i="85"/>
  <c r="W180" i="85"/>
  <c r="AA140" i="85"/>
  <c r="H151" i="85"/>
  <c r="L143" i="85"/>
  <c r="T149" i="85"/>
  <c r="C151" i="85"/>
  <c r="G189" i="85"/>
  <c r="O185" i="85"/>
  <c r="Y158" i="85"/>
  <c r="M174" i="85"/>
  <c r="M162" i="85"/>
  <c r="O149" i="85"/>
  <c r="AB171" i="85"/>
  <c r="T160" i="85"/>
  <c r="R168" i="85"/>
  <c r="X182" i="85"/>
  <c r="D151" i="85"/>
  <c r="Q168" i="85"/>
  <c r="C165" i="85"/>
  <c r="AB139" i="85"/>
  <c r="Y143" i="85"/>
  <c r="D157" i="85"/>
  <c r="M158" i="85"/>
  <c r="AD180" i="85"/>
  <c r="U160" i="85"/>
  <c r="F190" i="85"/>
  <c r="U198" i="85"/>
  <c r="W159" i="85"/>
  <c r="L192" i="85"/>
  <c r="C150" i="85"/>
  <c r="L189" i="85"/>
  <c r="K193" i="85"/>
  <c r="K167" i="85"/>
  <c r="X179" i="85"/>
  <c r="U153" i="85"/>
  <c r="G195" i="85"/>
  <c r="Y195" i="85"/>
  <c r="J149" i="85"/>
  <c r="P171" i="85"/>
  <c r="H154" i="85"/>
  <c r="L184" i="85"/>
  <c r="Q183" i="85"/>
  <c r="I171" i="85"/>
  <c r="O178" i="85"/>
  <c r="P173" i="85"/>
  <c r="K144" i="85"/>
  <c r="D140" i="85"/>
  <c r="F197" i="85"/>
  <c r="U169" i="85"/>
  <c r="V166" i="85"/>
  <c r="Z175" i="85"/>
  <c r="E164" i="85"/>
  <c r="C182" i="85"/>
  <c r="P193" i="85"/>
  <c r="T177" i="85"/>
  <c r="F156" i="85"/>
  <c r="M197" i="85"/>
  <c r="W156" i="85"/>
  <c r="AA184" i="85"/>
  <c r="AD139" i="85"/>
  <c r="D160" i="85"/>
  <c r="L177" i="85"/>
  <c r="K178" i="85"/>
  <c r="AD140" i="85"/>
  <c r="H188" i="85"/>
  <c r="AC184" i="85"/>
  <c r="K145" i="85"/>
  <c r="AD143" i="85"/>
  <c r="E148" i="85"/>
  <c r="V183" i="85"/>
  <c r="T191" i="85"/>
  <c r="R177" i="85"/>
  <c r="I181" i="85"/>
  <c r="D176" i="85"/>
  <c r="V162" i="85"/>
  <c r="E155" i="85"/>
  <c r="V169" i="85"/>
  <c r="Y170" i="85"/>
  <c r="O196" i="85"/>
  <c r="N189" i="85"/>
  <c r="K166" i="85"/>
  <c r="D185" i="85"/>
  <c r="Q155" i="85"/>
  <c r="AA169" i="85"/>
  <c r="X142" i="85"/>
  <c r="Q186" i="85"/>
  <c r="T143" i="85"/>
  <c r="C177" i="85"/>
  <c r="V139" i="85"/>
  <c r="O162" i="85"/>
  <c r="Q149" i="85"/>
  <c r="Z169" i="85"/>
  <c r="F147" i="85"/>
  <c r="D158" i="85"/>
  <c r="H146" i="85"/>
  <c r="L182" i="85"/>
  <c r="Z184" i="85"/>
  <c r="G181" i="85"/>
  <c r="V176" i="85"/>
  <c r="S196" i="85"/>
  <c r="Z180" i="85"/>
  <c r="T184" i="85"/>
  <c r="X185" i="85"/>
  <c r="AA186" i="85"/>
  <c r="J184" i="85"/>
  <c r="P148" i="85"/>
  <c r="Y157" i="85"/>
  <c r="T182" i="85"/>
  <c r="E195" i="85"/>
  <c r="M186" i="85"/>
  <c r="V174" i="85"/>
  <c r="E141" i="85"/>
  <c r="AC190" i="85"/>
  <c r="L185" i="85"/>
  <c r="S170" i="85"/>
  <c r="T192" i="85"/>
  <c r="AD162" i="85"/>
  <c r="L141" i="85"/>
  <c r="G176" i="85"/>
  <c r="D172" i="85"/>
  <c r="K171" i="85"/>
  <c r="K188" i="85"/>
  <c r="Z155" i="85"/>
  <c r="Z141" i="85"/>
  <c r="F199" i="85"/>
  <c r="L175" i="85"/>
  <c r="N159" i="85"/>
  <c r="F162" i="85"/>
  <c r="AC181" i="85"/>
  <c r="P145" i="85"/>
  <c r="J146" i="85"/>
  <c r="S157" i="85"/>
  <c r="P184" i="85"/>
  <c r="H168" i="85"/>
  <c r="D178" i="85"/>
  <c r="F195" i="85"/>
  <c r="V188" i="85"/>
  <c r="T166" i="85"/>
  <c r="T157" i="85"/>
  <c r="AC149" i="85"/>
  <c r="Q176" i="85"/>
  <c r="AA198" i="85"/>
  <c r="Z187" i="85"/>
  <c r="D194" i="85"/>
  <c r="P169" i="85"/>
  <c r="J189" i="85"/>
  <c r="Y187" i="85"/>
  <c r="I164" i="85"/>
  <c r="Y178" i="85"/>
  <c r="O157" i="85"/>
  <c r="G141" i="85"/>
  <c r="AA182" i="85"/>
  <c r="AC146" i="85"/>
  <c r="AB162" i="85"/>
  <c r="E193" i="85"/>
  <c r="I151" i="85"/>
  <c r="T162" i="85"/>
  <c r="Z159" i="85"/>
  <c r="X143" i="85"/>
  <c r="M183" i="85"/>
  <c r="E185" i="85"/>
  <c r="N180" i="85"/>
  <c r="S150" i="85"/>
  <c r="G174" i="85"/>
  <c r="F177" i="85"/>
  <c r="L191" i="85"/>
  <c r="L179" i="85"/>
  <c r="Z190" i="85"/>
  <c r="N147" i="85"/>
  <c r="F168" i="85"/>
  <c r="N140" i="85"/>
  <c r="U199" i="85"/>
  <c r="I149" i="85"/>
  <c r="N195" i="85"/>
  <c r="Q189" i="85"/>
  <c r="F183" i="85"/>
  <c r="T142" i="85"/>
  <c r="Q140" i="85"/>
  <c r="R165" i="85"/>
  <c r="AD187" i="85"/>
  <c r="H150" i="85"/>
  <c r="V146" i="85"/>
  <c r="D188" i="85"/>
  <c r="E190" i="85"/>
  <c r="G193" i="85"/>
  <c r="N146" i="85"/>
  <c r="L150" i="85"/>
  <c r="AD189" i="85"/>
  <c r="C185" i="85"/>
  <c r="I142" i="85"/>
  <c r="H163" i="85"/>
  <c r="U173" i="85"/>
  <c r="H185" i="85"/>
  <c r="R191" i="85"/>
  <c r="Y144" i="85"/>
  <c r="W199" i="85"/>
  <c r="U171" i="85"/>
  <c r="E199" i="85"/>
  <c r="F179" i="85"/>
  <c r="S163" i="85"/>
  <c r="O171" i="85"/>
  <c r="F188" i="85"/>
  <c r="L145" i="85"/>
  <c r="U168" i="85"/>
  <c r="AC162" i="85"/>
  <c r="O186" i="85"/>
  <c r="I197" i="85"/>
  <c r="W196" i="85"/>
  <c r="R196" i="85"/>
  <c r="L159" i="85"/>
  <c r="K182" i="85"/>
  <c r="D146" i="85"/>
  <c r="Y189" i="85"/>
  <c r="S187" i="85"/>
  <c r="R148" i="85"/>
  <c r="AD154" i="85"/>
  <c r="H141" i="85"/>
  <c r="V143" i="85"/>
  <c r="M141" i="85"/>
  <c r="P140" i="85"/>
  <c r="S153" i="85"/>
  <c r="M159" i="85"/>
  <c r="Q185" i="85"/>
  <c r="R198" i="85"/>
  <c r="H145" i="85"/>
  <c r="AA183" i="85"/>
  <c r="J161" i="85"/>
  <c r="W142" i="85"/>
  <c r="G168" i="85"/>
  <c r="AD178" i="85"/>
  <c r="N155" i="85"/>
  <c r="K142" i="85"/>
  <c r="AB192" i="85"/>
  <c r="I162" i="85"/>
  <c r="O195" i="85"/>
  <c r="W179" i="85"/>
  <c r="S183" i="85"/>
  <c r="T179" i="85"/>
  <c r="E152" i="85"/>
  <c r="W158" i="85"/>
  <c r="E139" i="85"/>
  <c r="P174" i="85"/>
  <c r="S198" i="85"/>
  <c r="D148" i="85"/>
  <c r="R157" i="85"/>
  <c r="AD197" i="85"/>
  <c r="X177" i="85"/>
  <c r="G140" i="85"/>
  <c r="D155" i="85"/>
  <c r="J198" i="85"/>
  <c r="Y166" i="85"/>
  <c r="W175" i="85"/>
  <c r="AC174" i="85"/>
  <c r="M146" i="85"/>
  <c r="G185" i="85"/>
  <c r="AB184" i="85"/>
  <c r="Y193" i="85"/>
  <c r="W141" i="85"/>
  <c r="H186" i="85"/>
  <c r="AD147" i="85"/>
  <c r="Y169" i="85"/>
  <c r="R151" i="85"/>
  <c r="AC194" i="85"/>
  <c r="W9" i="91"/>
  <c r="W10" i="91"/>
  <c r="W11" i="91"/>
  <c r="W12" i="91"/>
  <c r="W13" i="91"/>
  <c r="W14" i="91"/>
  <c r="W15" i="91"/>
  <c r="W16" i="91"/>
  <c r="W17" i="91"/>
  <c r="W18" i="91"/>
  <c r="W19" i="91"/>
  <c r="W20" i="91"/>
  <c r="W21" i="91"/>
  <c r="W22" i="91"/>
  <c r="W23" i="91"/>
  <c r="W24" i="91"/>
  <c r="W25" i="91"/>
  <c r="W26" i="91"/>
  <c r="W27" i="91"/>
  <c r="W8" i="91"/>
  <c r="X26" i="91" l="1"/>
  <c r="X20" i="91"/>
  <c r="X14" i="91"/>
  <c r="X25" i="91"/>
  <c r="X19" i="91"/>
  <c r="X13" i="91"/>
  <c r="X24" i="91"/>
  <c r="X18" i="91"/>
  <c r="X12" i="91"/>
  <c r="X23" i="91"/>
  <c r="X17" i="91"/>
  <c r="X11" i="91"/>
  <c r="X22" i="91"/>
  <c r="X16" i="91"/>
  <c r="X10" i="91"/>
  <c r="X27" i="91"/>
  <c r="X21" i="91"/>
  <c r="X15" i="91"/>
  <c r="X9" i="91"/>
  <c r="D6" i="81" l="1"/>
  <c r="G60" i="89" l="1"/>
  <c r="G61" i="89"/>
  <c r="G59" i="89"/>
  <c r="G161" i="67"/>
  <c r="G160" i="67"/>
  <c r="G159" i="67"/>
  <c r="G158" i="67"/>
  <c r="G157" i="67"/>
  <c r="G156" i="67"/>
  <c r="G155" i="67"/>
  <c r="G154" i="67"/>
  <c r="G153" i="67"/>
  <c r="G152" i="67"/>
  <c r="G151" i="67"/>
  <c r="G150" i="67"/>
  <c r="G149" i="67"/>
  <c r="G148" i="67"/>
  <c r="G147" i="67"/>
  <c r="G146" i="67"/>
  <c r="G145" i="67"/>
  <c r="G144" i="67"/>
  <c r="G143" i="67"/>
  <c r="G128" i="67"/>
  <c r="G127" i="67"/>
  <c r="G126" i="67"/>
  <c r="G125" i="67"/>
  <c r="G124" i="67"/>
  <c r="G123" i="67"/>
  <c r="G122" i="67"/>
  <c r="G121" i="67"/>
  <c r="G120" i="67"/>
  <c r="G119" i="67"/>
  <c r="G118" i="67"/>
  <c r="G117" i="67"/>
  <c r="G116" i="67"/>
  <c r="G115" i="67"/>
  <c r="G114" i="67"/>
  <c r="G113" i="67"/>
  <c r="G112" i="67"/>
  <c r="G111" i="67"/>
  <c r="G110" i="67"/>
  <c r="G95" i="67"/>
  <c r="G94" i="67"/>
  <c r="G93" i="67"/>
  <c r="G92" i="67"/>
  <c r="G91" i="67"/>
  <c r="G90" i="67"/>
  <c r="G89" i="67"/>
  <c r="G88" i="67"/>
  <c r="G87" i="67"/>
  <c r="G86" i="67"/>
  <c r="G85" i="67"/>
  <c r="G84" i="67"/>
  <c r="G83" i="67"/>
  <c r="G82" i="67"/>
  <c r="G81" i="67"/>
  <c r="G80" i="67"/>
  <c r="G79" i="67"/>
  <c r="G78" i="67"/>
  <c r="G77" i="67"/>
  <c r="G45" i="67"/>
  <c r="G46" i="67"/>
  <c r="G47" i="67"/>
  <c r="G48" i="67"/>
  <c r="G49" i="67"/>
  <c r="G50" i="67"/>
  <c r="G51" i="67"/>
  <c r="G52" i="67"/>
  <c r="G53" i="67"/>
  <c r="G54" i="67"/>
  <c r="G55" i="67"/>
  <c r="G56" i="67"/>
  <c r="G57" i="67"/>
  <c r="G58" i="67"/>
  <c r="G59" i="67"/>
  <c r="G60" i="67"/>
  <c r="G61" i="67"/>
  <c r="G62" i="67"/>
  <c r="G44" i="67"/>
  <c r="G12" i="67"/>
  <c r="D8" i="82" s="1"/>
  <c r="G13" i="67"/>
  <c r="D9" i="82" s="1"/>
  <c r="P9" i="82" s="1"/>
  <c r="G14" i="67"/>
  <c r="D10" i="82" s="1"/>
  <c r="G15" i="67"/>
  <c r="D11" i="82" s="1"/>
  <c r="N11" i="82" s="1"/>
  <c r="G16" i="67"/>
  <c r="D12" i="82" s="1"/>
  <c r="G17" i="67"/>
  <c r="D13" i="82" s="1"/>
  <c r="G18" i="67"/>
  <c r="D14" i="82" s="1"/>
  <c r="G19" i="67"/>
  <c r="D15" i="82" s="1"/>
  <c r="P15" i="82" s="1"/>
  <c r="G20" i="67"/>
  <c r="D16" i="82" s="1"/>
  <c r="G21" i="67"/>
  <c r="D17" i="82" s="1"/>
  <c r="N17" i="82" s="1"/>
  <c r="G22" i="67"/>
  <c r="D18" i="82" s="1"/>
  <c r="G23" i="67"/>
  <c r="D19" i="82" s="1"/>
  <c r="G24" i="67"/>
  <c r="D20" i="82" s="1"/>
  <c r="G25" i="67"/>
  <c r="D21" i="82" s="1"/>
  <c r="G26" i="67"/>
  <c r="D22" i="82" s="1"/>
  <c r="G27" i="67"/>
  <c r="D23" i="82" s="1"/>
  <c r="N23" i="82" s="1"/>
  <c r="G28" i="67"/>
  <c r="D24" i="82" s="1"/>
  <c r="G29" i="67"/>
  <c r="D25" i="82" s="1"/>
  <c r="D26" i="82"/>
  <c r="G11" i="67"/>
  <c r="D7" i="82" s="1"/>
  <c r="P21" i="82" l="1"/>
  <c r="Q21" i="82"/>
  <c r="P24" i="82"/>
  <c r="Q24" i="82"/>
  <c r="N24" i="82"/>
  <c r="O24" i="82"/>
  <c r="P12" i="82"/>
  <c r="Q12" i="82"/>
  <c r="N12" i="82"/>
  <c r="O12" i="82"/>
  <c r="N22" i="82"/>
  <c r="Q22" i="82"/>
  <c r="O22" i="82"/>
  <c r="P22" i="82"/>
  <c r="N10" i="82"/>
  <c r="Q10" i="82"/>
  <c r="O10" i="82"/>
  <c r="P10" i="82"/>
  <c r="P18" i="82"/>
  <c r="Q18" i="82"/>
  <c r="N18" i="82"/>
  <c r="O18" i="82"/>
  <c r="N16" i="82"/>
  <c r="Q16" i="82"/>
  <c r="O16" i="82"/>
  <c r="P16" i="82"/>
  <c r="N26" i="82"/>
  <c r="O26" i="82"/>
  <c r="P26" i="82"/>
  <c r="Q26" i="82"/>
  <c r="N20" i="82"/>
  <c r="O20" i="82"/>
  <c r="P20" i="82"/>
  <c r="Q20" i="82"/>
  <c r="N14" i="82"/>
  <c r="O14" i="82"/>
  <c r="P14" i="82"/>
  <c r="Q14" i="82"/>
  <c r="N8" i="82"/>
  <c r="O8" i="82"/>
  <c r="P8" i="82"/>
  <c r="Q8" i="82"/>
  <c r="N25" i="82"/>
  <c r="O25" i="82"/>
  <c r="Q25" i="82"/>
  <c r="P25" i="82"/>
  <c r="N19" i="82"/>
  <c r="O19" i="82"/>
  <c r="Q19" i="82"/>
  <c r="P19" i="82"/>
  <c r="N13" i="82"/>
  <c r="O13" i="82"/>
  <c r="P13" i="82"/>
  <c r="Q13" i="82"/>
  <c r="O21" i="82"/>
  <c r="O15" i="82"/>
  <c r="N21" i="82"/>
  <c r="N15" i="82"/>
  <c r="N9" i="82"/>
  <c r="O9" i="82"/>
  <c r="Q23" i="82"/>
  <c r="Q17" i="82"/>
  <c r="Q11" i="82"/>
  <c r="P23" i="82"/>
  <c r="P17" i="82"/>
  <c r="P11" i="82"/>
  <c r="O23" i="82"/>
  <c r="O17" i="82"/>
  <c r="Q15" i="82"/>
  <c r="O11" i="82"/>
  <c r="Q9" i="82"/>
  <c r="N75" i="89"/>
  <c r="O75" i="89"/>
  <c r="P75" i="89"/>
  <c r="Q75" i="89"/>
  <c r="R75" i="89"/>
  <c r="S75" i="89"/>
  <c r="T75" i="89"/>
  <c r="U75" i="89"/>
  <c r="N76" i="89"/>
  <c r="O76" i="89"/>
  <c r="P76" i="89"/>
  <c r="Q76" i="89"/>
  <c r="R76" i="89"/>
  <c r="S76" i="89"/>
  <c r="T76" i="89"/>
  <c r="U76" i="89"/>
  <c r="N77" i="89"/>
  <c r="O77" i="89"/>
  <c r="P77" i="89"/>
  <c r="Q77" i="89"/>
  <c r="R77" i="89"/>
  <c r="S77" i="89"/>
  <c r="T77" i="89"/>
  <c r="U77" i="89"/>
  <c r="N78" i="89"/>
  <c r="O78" i="89"/>
  <c r="P78" i="89"/>
  <c r="Q78" i="89"/>
  <c r="R78" i="89"/>
  <c r="S78" i="89"/>
  <c r="T78" i="89"/>
  <c r="U78" i="89"/>
  <c r="N79" i="89"/>
  <c r="O79" i="89"/>
  <c r="P79" i="89"/>
  <c r="Q79" i="89"/>
  <c r="R79" i="89"/>
  <c r="S79" i="89"/>
  <c r="T79" i="89"/>
  <c r="U79" i="89"/>
  <c r="N80" i="89"/>
  <c r="O80" i="89"/>
  <c r="P80" i="89"/>
  <c r="Q80" i="89"/>
  <c r="R80" i="89"/>
  <c r="S80" i="89"/>
  <c r="T80" i="89"/>
  <c r="U80" i="89"/>
  <c r="N81" i="89"/>
  <c r="O81" i="89"/>
  <c r="P81" i="89"/>
  <c r="Q81" i="89"/>
  <c r="R81" i="89"/>
  <c r="S81" i="89"/>
  <c r="T81" i="89"/>
  <c r="U81" i="89"/>
  <c r="N82" i="89"/>
  <c r="O82" i="89"/>
  <c r="P82" i="89"/>
  <c r="Q82" i="89"/>
  <c r="R82" i="89"/>
  <c r="S82" i="89"/>
  <c r="T82" i="89"/>
  <c r="U82" i="89"/>
  <c r="N83" i="89"/>
  <c r="O83" i="89"/>
  <c r="P83" i="89"/>
  <c r="Q83" i="89"/>
  <c r="R83" i="89"/>
  <c r="S83" i="89"/>
  <c r="T83" i="89"/>
  <c r="U83" i="89"/>
  <c r="N84" i="89"/>
  <c r="O84" i="89"/>
  <c r="P84" i="89"/>
  <c r="Q84" i="89"/>
  <c r="R84" i="89"/>
  <c r="S84" i="89"/>
  <c r="T84" i="89"/>
  <c r="U84" i="89"/>
  <c r="N85" i="89"/>
  <c r="O85" i="89"/>
  <c r="P85" i="89"/>
  <c r="Q85" i="89"/>
  <c r="R85" i="89"/>
  <c r="S85" i="89"/>
  <c r="T85" i="89"/>
  <c r="U85" i="89"/>
  <c r="N86" i="89"/>
  <c r="O86" i="89"/>
  <c r="P86" i="89"/>
  <c r="Q86" i="89"/>
  <c r="R86" i="89"/>
  <c r="S86" i="89"/>
  <c r="T86" i="89"/>
  <c r="U86" i="89"/>
  <c r="N87" i="89"/>
  <c r="O87" i="89"/>
  <c r="P87" i="89"/>
  <c r="Q87" i="89"/>
  <c r="R87" i="89"/>
  <c r="S87" i="89"/>
  <c r="T87" i="89"/>
  <c r="U87" i="89"/>
  <c r="N88" i="89"/>
  <c r="O88" i="89"/>
  <c r="P88" i="89"/>
  <c r="Q88" i="89"/>
  <c r="R88" i="89"/>
  <c r="S88" i="89"/>
  <c r="T88" i="89"/>
  <c r="U88" i="89"/>
  <c r="N89" i="89"/>
  <c r="O89" i="89"/>
  <c r="P89" i="89"/>
  <c r="Q89" i="89"/>
  <c r="R89" i="89"/>
  <c r="S89" i="89"/>
  <c r="T89" i="89"/>
  <c r="U89" i="89"/>
  <c r="N90" i="89"/>
  <c r="O90" i="89"/>
  <c r="P90" i="89"/>
  <c r="Q90" i="89"/>
  <c r="R90" i="89"/>
  <c r="S90" i="89"/>
  <c r="T90" i="89"/>
  <c r="U90" i="89"/>
  <c r="N91" i="89"/>
  <c r="O91" i="89"/>
  <c r="P91" i="89"/>
  <c r="Q91" i="89"/>
  <c r="R91" i="89"/>
  <c r="S91" i="89"/>
  <c r="T91" i="89"/>
  <c r="U91" i="89"/>
  <c r="N92" i="89"/>
  <c r="O92" i="89"/>
  <c r="P92" i="89"/>
  <c r="Q92" i="89"/>
  <c r="R92" i="89"/>
  <c r="S92" i="89"/>
  <c r="T92" i="89"/>
  <c r="U92" i="89"/>
  <c r="O74" i="89"/>
  <c r="P74" i="89"/>
  <c r="Q74" i="89"/>
  <c r="R74" i="89"/>
  <c r="S74" i="89"/>
  <c r="T74" i="89"/>
  <c r="U74" i="89"/>
  <c r="N74" i="89"/>
  <c r="R17" i="82" l="1"/>
  <c r="R14" i="82"/>
  <c r="R11" i="82"/>
  <c r="R8" i="82"/>
  <c r="R24" i="82"/>
  <c r="R21" i="82"/>
  <c r="R18" i="82"/>
  <c r="R15" i="82"/>
  <c r="R12" i="82"/>
  <c r="R9" i="82"/>
  <c r="R26" i="82"/>
  <c r="R23" i="82"/>
  <c r="R20" i="82"/>
  <c r="R22" i="82"/>
  <c r="R19" i="82"/>
  <c r="R16" i="82"/>
  <c r="R10" i="82"/>
  <c r="R7" i="82"/>
  <c r="R13" i="82"/>
  <c r="R25" i="82"/>
  <c r="V81" i="89"/>
  <c r="V85" i="89"/>
  <c r="V79" i="89"/>
  <c r="V88" i="89"/>
  <c r="V82" i="89"/>
  <c r="V76" i="89"/>
  <c r="V87" i="89"/>
  <c r="V90" i="89"/>
  <c r="V84" i="89"/>
  <c r="V78" i="89"/>
  <c r="V91" i="89"/>
  <c r="V75" i="89"/>
  <c r="V92" i="89"/>
  <c r="V89" i="89"/>
  <c r="V86" i="89"/>
  <c r="V83" i="89"/>
  <c r="V80" i="89"/>
  <c r="V77" i="89"/>
  <c r="V74" i="89"/>
  <c r="P15" i="89" l="1"/>
  <c r="P20" i="89" s="1"/>
  <c r="P25" i="89" l="1"/>
  <c r="P30" i="89" s="1"/>
  <c r="K49" i="89" l="1"/>
  <c r="P49" i="89"/>
  <c r="U49" i="89"/>
  <c r="F49" i="89"/>
  <c r="BB57" i="91" l="1"/>
  <c r="BC57" i="91"/>
  <c r="BF57" i="91"/>
  <c r="BB58" i="91"/>
  <c r="BC58" i="91"/>
  <c r="BF58" i="91"/>
  <c r="BB59" i="91"/>
  <c r="BC59" i="91"/>
  <c r="BF59" i="91"/>
  <c r="BB60" i="91"/>
  <c r="BC60" i="91"/>
  <c r="BF60" i="91"/>
  <c r="BB61" i="91"/>
  <c r="BC61" i="91"/>
  <c r="BF61" i="91"/>
  <c r="BB62" i="91"/>
  <c r="BC62" i="91"/>
  <c r="BF62" i="91"/>
  <c r="BB22" i="91"/>
  <c r="BB23" i="91"/>
  <c r="BB24" i="91"/>
  <c r="BB25" i="91"/>
  <c r="BB26" i="91"/>
  <c r="BB27" i="91"/>
  <c r="S22" i="91"/>
  <c r="S23" i="91"/>
  <c r="S24" i="91"/>
  <c r="S25" i="91"/>
  <c r="S26" i="91"/>
  <c r="S27" i="91"/>
  <c r="G21" i="91"/>
  <c r="H21" i="91"/>
  <c r="I21" i="91"/>
  <c r="J21" i="91"/>
  <c r="G22" i="91"/>
  <c r="H22" i="91"/>
  <c r="I22" i="91"/>
  <c r="J22" i="91"/>
  <c r="G23" i="91"/>
  <c r="H23" i="91"/>
  <c r="I23" i="91"/>
  <c r="J23" i="91"/>
  <c r="G24" i="91"/>
  <c r="H24" i="91"/>
  <c r="I24" i="91"/>
  <c r="J24" i="91"/>
  <c r="G25" i="91"/>
  <c r="H25" i="91"/>
  <c r="I25" i="91"/>
  <c r="J25" i="91"/>
  <c r="G26" i="91"/>
  <c r="H26" i="91"/>
  <c r="I26" i="91"/>
  <c r="J26" i="91"/>
  <c r="G27" i="91"/>
  <c r="H27" i="91"/>
  <c r="I27" i="91"/>
  <c r="J27" i="91"/>
  <c r="D27" i="67"/>
  <c r="D28" i="67"/>
  <c r="D29" i="67"/>
  <c r="D25" i="67"/>
  <c r="D26" i="67"/>
  <c r="P69" i="66"/>
  <c r="P24" i="66"/>
  <c r="R19" i="66"/>
  <c r="P114" i="66"/>
  <c r="P46" i="66"/>
  <c r="P68" i="66"/>
  <c r="O23" i="91"/>
  <c r="L27" i="91"/>
  <c r="O24" i="91"/>
  <c r="N24" i="91"/>
  <c r="M21" i="91"/>
  <c r="P113" i="66"/>
  <c r="P20" i="66"/>
  <c r="M27" i="91"/>
  <c r="P92" i="66"/>
  <c r="M24" i="91"/>
  <c r="N27" i="91"/>
  <c r="P91" i="66"/>
  <c r="P88" i="66"/>
  <c r="P112" i="66"/>
  <c r="P115" i="66"/>
  <c r="P65" i="66"/>
  <c r="P43" i="66"/>
  <c r="O25" i="91"/>
  <c r="L26" i="91"/>
  <c r="L23" i="91"/>
  <c r="L25" i="91"/>
  <c r="N21" i="91"/>
  <c r="P111" i="66"/>
  <c r="R22" i="66"/>
  <c r="R18" i="66"/>
  <c r="N22" i="91"/>
  <c r="P19" i="66"/>
  <c r="P22" i="66"/>
  <c r="M23" i="91"/>
  <c r="P21" i="66"/>
  <c r="R20" i="66"/>
  <c r="P66" i="66"/>
  <c r="P67" i="66"/>
  <c r="R21" i="66"/>
  <c r="P45" i="66"/>
  <c r="N23" i="91"/>
  <c r="L22" i="91"/>
  <c r="O26" i="91"/>
  <c r="O27" i="91"/>
  <c r="P47" i="66"/>
  <c r="P89" i="66"/>
  <c r="O22" i="91"/>
  <c r="P42" i="66"/>
  <c r="P44" i="66"/>
  <c r="N26" i="91"/>
  <c r="R24" i="66"/>
  <c r="P90" i="66"/>
  <c r="P23" i="66"/>
  <c r="R23" i="66"/>
  <c r="P116" i="66"/>
  <c r="P70" i="66"/>
  <c r="M22" i="91"/>
  <c r="M25" i="91"/>
  <c r="N25" i="91"/>
  <c r="L21" i="91"/>
  <c r="M26" i="91"/>
  <c r="L24" i="91"/>
  <c r="P93" i="66"/>
  <c r="O21" i="91"/>
  <c r="D59" i="67" l="1"/>
  <c r="D92" i="67" s="1"/>
  <c r="D125" i="67" s="1"/>
  <c r="D158" i="67" s="1"/>
  <c r="E23" i="91"/>
  <c r="D58" i="67"/>
  <c r="D91" i="67" s="1"/>
  <c r="D124" i="67" s="1"/>
  <c r="D157" i="67" s="1"/>
  <c r="E22" i="91"/>
  <c r="D62" i="67"/>
  <c r="D95" i="67" s="1"/>
  <c r="D128" i="67" s="1"/>
  <c r="D161" i="67" s="1"/>
  <c r="E26" i="91"/>
  <c r="D61" i="67"/>
  <c r="D94" i="67" s="1"/>
  <c r="D127" i="67" s="1"/>
  <c r="D160" i="67" s="1"/>
  <c r="E25" i="91"/>
  <c r="D60" i="67"/>
  <c r="D93" i="67" s="1"/>
  <c r="D126" i="67" s="1"/>
  <c r="D159" i="67" s="1"/>
  <c r="E24" i="91"/>
  <c r="AB28" i="91"/>
  <c r="BK63" i="91"/>
  <c r="AA28" i="91"/>
  <c r="BJ63" i="91"/>
  <c r="Z28" i="91"/>
  <c r="BI63" i="91"/>
  <c r="Y28" i="91"/>
  <c r="BH63" i="91"/>
  <c r="I129" i="67"/>
  <c r="I63" i="67"/>
  <c r="I162" i="67"/>
  <c r="I96" i="67"/>
  <c r="Z26" i="91"/>
  <c r="Z23" i="91"/>
  <c r="Y26" i="91"/>
  <c r="Y23" i="91"/>
  <c r="Z27" i="91"/>
  <c r="AB25" i="91"/>
  <c r="AB22" i="91"/>
  <c r="AA25" i="91"/>
  <c r="AA22" i="91"/>
  <c r="AA26" i="91"/>
  <c r="Y25" i="91"/>
  <c r="AA23" i="91"/>
  <c r="Y22" i="91"/>
  <c r="AB27" i="91"/>
  <c r="AB24" i="91"/>
  <c r="AA27" i="91"/>
  <c r="AA24" i="91"/>
  <c r="Z24" i="91"/>
  <c r="Y27" i="91"/>
  <c r="Y24" i="91"/>
  <c r="AB26" i="91"/>
  <c r="Z25" i="91"/>
  <c r="AB23" i="91"/>
  <c r="Z22" i="91"/>
  <c r="BJ59" i="91"/>
  <c r="BK59" i="91"/>
  <c r="BI59" i="91"/>
  <c r="BG59" i="91"/>
  <c r="BH59" i="91"/>
  <c r="BG61" i="91"/>
  <c r="BK61" i="91"/>
  <c r="BH61" i="91"/>
  <c r="BI61" i="91"/>
  <c r="BJ61" i="91"/>
  <c r="BG62" i="91"/>
  <c r="BK62" i="91"/>
  <c r="BH62" i="91"/>
  <c r="BI62" i="91"/>
  <c r="BJ62" i="91"/>
  <c r="BK60" i="91"/>
  <c r="BJ60" i="91"/>
  <c r="BI60" i="91"/>
  <c r="BG60" i="91"/>
  <c r="BH60" i="91"/>
  <c r="BI58" i="91"/>
  <c r="BG58" i="91"/>
  <c r="BJ58" i="91"/>
  <c r="BH58" i="91"/>
  <c r="BK58" i="91"/>
  <c r="BH57" i="91"/>
  <c r="BG57" i="91"/>
  <c r="BI57" i="91"/>
  <c r="BJ57" i="91"/>
  <c r="BK57" i="91"/>
  <c r="I28" i="67"/>
  <c r="I25" i="67"/>
  <c r="I24" i="67"/>
  <c r="I29" i="67"/>
  <c r="I26" i="67"/>
  <c r="I27" i="67"/>
  <c r="I123" i="67"/>
  <c r="I127" i="67"/>
  <c r="I59" i="67"/>
  <c r="I94" i="67"/>
  <c r="I157" i="67"/>
  <c r="I124" i="67"/>
  <c r="I126" i="67"/>
  <c r="I61" i="67"/>
  <c r="I125" i="67"/>
  <c r="I93" i="67"/>
  <c r="I60" i="67"/>
  <c r="I57" i="67"/>
  <c r="I58" i="67"/>
  <c r="I159" i="67"/>
  <c r="I92" i="67"/>
  <c r="I161" i="67"/>
  <c r="I62" i="67"/>
  <c r="I90" i="67"/>
  <c r="I128" i="67"/>
  <c r="I158" i="67"/>
  <c r="I160" i="67"/>
  <c r="I156" i="67"/>
  <c r="I91" i="67"/>
  <c r="I95" i="67"/>
  <c r="BD58" i="91" l="1"/>
  <c r="U23" i="91"/>
  <c r="BD23" i="91"/>
  <c r="BD26" i="91"/>
  <c r="BD61" i="91"/>
  <c r="U26" i="91"/>
  <c r="U24" i="91"/>
  <c r="BD24" i="91"/>
  <c r="BD59" i="91"/>
  <c r="U25" i="91"/>
  <c r="BD60" i="91"/>
  <c r="BD25" i="91"/>
  <c r="BD27" i="91"/>
  <c r="U27" i="91"/>
  <c r="BD62" i="91"/>
  <c r="BB44" i="91"/>
  <c r="BB45" i="91"/>
  <c r="BB46" i="91"/>
  <c r="BB47" i="91"/>
  <c r="BB48" i="91"/>
  <c r="BB49" i="91"/>
  <c r="BB50" i="91"/>
  <c r="BB51" i="91"/>
  <c r="BB52" i="91"/>
  <c r="BB53" i="91"/>
  <c r="BB54" i="91"/>
  <c r="BB55" i="91"/>
  <c r="BB56" i="91"/>
  <c r="S10" i="91"/>
  <c r="BE8" i="91"/>
  <c r="BF32" i="91" l="1"/>
  <c r="BF30" i="91"/>
  <c r="BF31" i="91"/>
  <c r="BF35" i="91"/>
  <c r="BF36" i="91"/>
  <c r="BF38" i="91"/>
  <c r="BF33" i="91"/>
  <c r="BF37" i="91"/>
  <c r="BF28" i="91"/>
  <c r="BF29" i="91"/>
  <c r="BF34" i="91"/>
  <c r="BF22" i="91"/>
  <c r="BF25" i="91"/>
  <c r="BF26" i="91"/>
  <c r="BF23" i="91"/>
  <c r="BF24" i="91"/>
  <c r="BF27" i="91"/>
  <c r="BB9" i="91"/>
  <c r="BB10" i="91"/>
  <c r="BB11" i="91"/>
  <c r="BB12" i="91"/>
  <c r="BB13" i="91"/>
  <c r="BB14" i="91"/>
  <c r="BB15" i="91"/>
  <c r="BB16" i="91"/>
  <c r="BB17" i="91"/>
  <c r="BB18" i="91"/>
  <c r="BB19" i="91"/>
  <c r="BB20" i="91"/>
  <c r="BB21" i="91"/>
  <c r="BF44" i="91"/>
  <c r="BF45" i="91"/>
  <c r="BF46" i="91"/>
  <c r="BF47" i="91"/>
  <c r="BF48" i="91"/>
  <c r="BF49" i="91"/>
  <c r="BF50" i="91"/>
  <c r="BF51" i="91"/>
  <c r="BF52" i="91"/>
  <c r="BF53" i="91"/>
  <c r="BF54" i="91"/>
  <c r="BF55" i="91"/>
  <c r="BF56" i="91"/>
  <c r="BF43" i="91"/>
  <c r="BF9" i="91"/>
  <c r="BH38" i="91" l="1"/>
  <c r="BI38" i="91"/>
  <c r="BG38" i="91"/>
  <c r="BJ38" i="91"/>
  <c r="BK38" i="91"/>
  <c r="BG34" i="91"/>
  <c r="BI34" i="91"/>
  <c r="BJ34" i="91"/>
  <c r="BK34" i="91"/>
  <c r="BH34" i="91"/>
  <c r="BK36" i="91"/>
  <c r="BH36" i="91"/>
  <c r="BG36" i="91"/>
  <c r="BI36" i="91"/>
  <c r="BJ36" i="91"/>
  <c r="BG29" i="91"/>
  <c r="BJ29" i="91"/>
  <c r="BK29" i="91"/>
  <c r="BH29" i="91"/>
  <c r="BI29" i="91"/>
  <c r="BG35" i="91"/>
  <c r="BJ35" i="91"/>
  <c r="BI35" i="91"/>
  <c r="BH35" i="91"/>
  <c r="BK35" i="91"/>
  <c r="BG28" i="91"/>
  <c r="BI28" i="91"/>
  <c r="BJ28" i="91"/>
  <c r="BK28" i="91"/>
  <c r="BH28" i="91"/>
  <c r="BI31" i="91"/>
  <c r="BG31" i="91"/>
  <c r="BK31" i="91"/>
  <c r="BJ31" i="91"/>
  <c r="BH31" i="91"/>
  <c r="BI37" i="91"/>
  <c r="BG37" i="91"/>
  <c r="BJ37" i="91"/>
  <c r="BK37" i="91"/>
  <c r="BH37" i="91"/>
  <c r="BI30" i="91"/>
  <c r="BJ30" i="91"/>
  <c r="BK30" i="91"/>
  <c r="BH30" i="91"/>
  <c r="BG30" i="91"/>
  <c r="BJ33" i="91"/>
  <c r="BK33" i="91"/>
  <c r="BH33" i="91"/>
  <c r="BG33" i="91"/>
  <c r="BI33" i="91"/>
  <c r="BI32" i="91"/>
  <c r="BH32" i="91"/>
  <c r="BK32" i="91"/>
  <c r="BJ32" i="91"/>
  <c r="BG32" i="91"/>
  <c r="BI27" i="91"/>
  <c r="BJ27" i="91"/>
  <c r="BG27" i="91"/>
  <c r="BH27" i="91"/>
  <c r="BK27" i="91"/>
  <c r="BG55" i="91"/>
  <c r="BJ22" i="91"/>
  <c r="BH22" i="91"/>
  <c r="BK22" i="91"/>
  <c r="BI22" i="91"/>
  <c r="BG22" i="91"/>
  <c r="BG46" i="91"/>
  <c r="BK23" i="91"/>
  <c r="BI23" i="91"/>
  <c r="BJ23" i="91"/>
  <c r="BG23" i="91"/>
  <c r="BH23" i="91"/>
  <c r="BG54" i="91"/>
  <c r="BG47" i="91"/>
  <c r="BG9" i="91"/>
  <c r="BG45" i="91"/>
  <c r="BH26" i="91"/>
  <c r="BG26" i="91"/>
  <c r="BI26" i="91"/>
  <c r="BJ26" i="91"/>
  <c r="BK26" i="91"/>
  <c r="BG49" i="91"/>
  <c r="BG48" i="91"/>
  <c r="BG53" i="91"/>
  <c r="BG24" i="91"/>
  <c r="BH24" i="91"/>
  <c r="BI24" i="91"/>
  <c r="BJ24" i="91"/>
  <c r="BK24" i="91"/>
  <c r="BG52" i="91"/>
  <c r="BG51" i="91"/>
  <c r="BG56" i="91"/>
  <c r="BG50" i="91"/>
  <c r="BG44" i="91"/>
  <c r="BG25" i="91"/>
  <c r="BK25" i="91"/>
  <c r="BH25" i="91"/>
  <c r="BI25" i="91"/>
  <c r="BJ25" i="91"/>
  <c r="S11" i="91"/>
  <c r="S12" i="91"/>
  <c r="S13" i="91"/>
  <c r="S14" i="91"/>
  <c r="S15" i="91"/>
  <c r="S16" i="91"/>
  <c r="S17" i="91"/>
  <c r="S18" i="91"/>
  <c r="S19" i="91"/>
  <c r="S20" i="91"/>
  <c r="S21" i="91"/>
  <c r="BM87" i="65" l="1"/>
  <c r="BN87" i="65"/>
  <c r="BO87" i="65"/>
  <c r="BP87" i="65"/>
  <c r="BQ87" i="65"/>
  <c r="BM88" i="65"/>
  <c r="BN88" i="65"/>
  <c r="BO88" i="65"/>
  <c r="BP88" i="65"/>
  <c r="BQ88" i="65"/>
  <c r="BM89" i="65"/>
  <c r="BN89" i="65"/>
  <c r="BO89" i="65"/>
  <c r="BP89" i="65"/>
  <c r="BQ89" i="65"/>
  <c r="BM90" i="65"/>
  <c r="BN90" i="65"/>
  <c r="BO90" i="65"/>
  <c r="BP90" i="65"/>
  <c r="BQ90" i="65"/>
  <c r="BM91" i="65"/>
  <c r="BN91" i="65"/>
  <c r="BO91" i="65"/>
  <c r="BP91" i="65"/>
  <c r="BQ91" i="65"/>
  <c r="BM92" i="65"/>
  <c r="BN92" i="65"/>
  <c r="BO92" i="65"/>
  <c r="BP92" i="65"/>
  <c r="BQ92" i="65"/>
  <c r="BM93" i="65"/>
  <c r="BN93" i="65"/>
  <c r="BO93" i="65"/>
  <c r="BP93" i="65"/>
  <c r="BQ93" i="65"/>
  <c r="BM94" i="65"/>
  <c r="BN94" i="65"/>
  <c r="BO94" i="65"/>
  <c r="BP94" i="65"/>
  <c r="BQ94" i="65"/>
  <c r="BM95" i="65"/>
  <c r="BN95" i="65"/>
  <c r="BO95" i="65"/>
  <c r="BP95" i="65"/>
  <c r="BQ95" i="65"/>
  <c r="BM96" i="65"/>
  <c r="BN96" i="65"/>
  <c r="BO96" i="65"/>
  <c r="BP96" i="65"/>
  <c r="BQ96" i="65"/>
  <c r="BM97" i="65"/>
  <c r="BN97" i="65"/>
  <c r="BO97" i="65"/>
  <c r="BP97" i="65"/>
  <c r="BQ97" i="65"/>
  <c r="BM98" i="65"/>
  <c r="BN98" i="65"/>
  <c r="BO98" i="65"/>
  <c r="BP98" i="65"/>
  <c r="BQ98" i="65"/>
  <c r="BM99" i="65"/>
  <c r="BN99" i="65"/>
  <c r="BO99" i="65"/>
  <c r="BP99" i="65"/>
  <c r="BQ99" i="65"/>
  <c r="BM100" i="65"/>
  <c r="BN100" i="65"/>
  <c r="BO100" i="65"/>
  <c r="BP100" i="65"/>
  <c r="BQ100" i="65"/>
  <c r="BM101" i="65"/>
  <c r="BN101" i="65"/>
  <c r="BO101" i="65"/>
  <c r="BP101" i="65"/>
  <c r="BQ101" i="65"/>
  <c r="BM102" i="65"/>
  <c r="BN102" i="65"/>
  <c r="BO102" i="65"/>
  <c r="BP102" i="65"/>
  <c r="BQ102" i="65"/>
  <c r="BM103" i="65"/>
  <c r="BN103" i="65"/>
  <c r="BO103" i="65"/>
  <c r="BP103" i="65"/>
  <c r="BQ103" i="65"/>
  <c r="BM7" i="65"/>
  <c r="BN7" i="65"/>
  <c r="BO7" i="65"/>
  <c r="BP7" i="65"/>
  <c r="BQ7" i="65"/>
  <c r="BM8" i="65"/>
  <c r="BN8" i="65"/>
  <c r="BO8" i="65"/>
  <c r="BP8" i="65"/>
  <c r="BQ8" i="65"/>
  <c r="BM9" i="65"/>
  <c r="BN9" i="65"/>
  <c r="BO9" i="65"/>
  <c r="BP9" i="65"/>
  <c r="BQ9" i="65"/>
  <c r="BM10" i="65"/>
  <c r="BN10" i="65"/>
  <c r="BO10" i="65"/>
  <c r="BP10" i="65"/>
  <c r="BQ10" i="65"/>
  <c r="BM11" i="65"/>
  <c r="BN11" i="65"/>
  <c r="BO11" i="65"/>
  <c r="BP11" i="65"/>
  <c r="BQ11" i="65"/>
  <c r="BM12" i="65"/>
  <c r="BN12" i="65"/>
  <c r="BO12" i="65"/>
  <c r="BP12" i="65"/>
  <c r="BQ12" i="65"/>
  <c r="BM13" i="65"/>
  <c r="BN13" i="65"/>
  <c r="BO13" i="65"/>
  <c r="BP13" i="65"/>
  <c r="BQ13" i="65"/>
  <c r="BM14" i="65"/>
  <c r="BN14" i="65"/>
  <c r="BO14" i="65"/>
  <c r="BP14" i="65"/>
  <c r="BQ14" i="65"/>
  <c r="BM15" i="65"/>
  <c r="BN15" i="65"/>
  <c r="BO15" i="65"/>
  <c r="BP15" i="65"/>
  <c r="BQ15" i="65"/>
  <c r="BM16" i="65"/>
  <c r="BN16" i="65"/>
  <c r="BO16" i="65"/>
  <c r="BP16" i="65"/>
  <c r="BQ16" i="65"/>
  <c r="BM17" i="65"/>
  <c r="BN17" i="65"/>
  <c r="BO17" i="65"/>
  <c r="BP17" i="65"/>
  <c r="BQ17" i="65"/>
  <c r="BM18" i="65"/>
  <c r="BN18" i="65"/>
  <c r="BO18" i="65"/>
  <c r="BP18" i="65"/>
  <c r="BQ18" i="65"/>
  <c r="BM19" i="65"/>
  <c r="BN19" i="65"/>
  <c r="BO19" i="65"/>
  <c r="BP19" i="65"/>
  <c r="BQ19" i="65"/>
  <c r="BM20" i="65"/>
  <c r="BN20" i="65"/>
  <c r="BO20" i="65"/>
  <c r="BP20" i="65"/>
  <c r="BQ20" i="65"/>
  <c r="BM21" i="65"/>
  <c r="BN21" i="65"/>
  <c r="BO21" i="65"/>
  <c r="BP21" i="65"/>
  <c r="BQ21" i="65"/>
  <c r="BM22" i="65"/>
  <c r="BN22" i="65"/>
  <c r="BO22" i="65"/>
  <c r="BP22" i="65"/>
  <c r="BQ22" i="65"/>
  <c r="BM23" i="65"/>
  <c r="BN23" i="65"/>
  <c r="BO23" i="65"/>
  <c r="BP23" i="65"/>
  <c r="BQ23" i="65"/>
  <c r="BM24" i="65"/>
  <c r="BN24" i="65"/>
  <c r="BO24" i="65"/>
  <c r="BP24" i="65"/>
  <c r="BQ24" i="65"/>
  <c r="BM25" i="65"/>
  <c r="BN25" i="65"/>
  <c r="BO25" i="65"/>
  <c r="BP25" i="65"/>
  <c r="BQ25" i="65"/>
  <c r="BM26" i="65"/>
  <c r="BN26" i="65"/>
  <c r="BO26" i="65"/>
  <c r="BP26" i="65"/>
  <c r="BQ26" i="65"/>
  <c r="BM27" i="65"/>
  <c r="BN27" i="65"/>
  <c r="BO27" i="65"/>
  <c r="BP27" i="65"/>
  <c r="BQ27" i="65"/>
  <c r="BM28" i="65"/>
  <c r="BN28" i="65"/>
  <c r="BO28" i="65"/>
  <c r="BP28" i="65"/>
  <c r="BQ28" i="65"/>
  <c r="BM29" i="65"/>
  <c r="BN29" i="65"/>
  <c r="BO29" i="65"/>
  <c r="BP29" i="65"/>
  <c r="BQ29" i="65"/>
  <c r="BM30" i="65"/>
  <c r="BN30" i="65"/>
  <c r="BO30" i="65"/>
  <c r="BP30" i="65"/>
  <c r="BQ30" i="65"/>
  <c r="BM31" i="65"/>
  <c r="BN31" i="65"/>
  <c r="BO31" i="65"/>
  <c r="BP31" i="65"/>
  <c r="BQ31" i="65"/>
  <c r="BM32" i="65"/>
  <c r="BN32" i="65"/>
  <c r="BO32" i="65"/>
  <c r="BP32" i="65"/>
  <c r="BQ32" i="65"/>
  <c r="BM33" i="65"/>
  <c r="BN33" i="65"/>
  <c r="BO33" i="65"/>
  <c r="BP33" i="65"/>
  <c r="BQ33" i="65"/>
  <c r="BM34" i="65"/>
  <c r="BN34" i="65"/>
  <c r="BO34" i="65"/>
  <c r="BP34" i="65"/>
  <c r="BQ34" i="65"/>
  <c r="BM35" i="65"/>
  <c r="BN35" i="65"/>
  <c r="BO35" i="65"/>
  <c r="BP35" i="65"/>
  <c r="BQ35" i="65"/>
  <c r="BM36" i="65"/>
  <c r="BN36" i="65"/>
  <c r="BO36" i="65"/>
  <c r="BP36" i="65"/>
  <c r="BQ36" i="65"/>
  <c r="BM37" i="65"/>
  <c r="BN37" i="65"/>
  <c r="BO37" i="65"/>
  <c r="BP37" i="65"/>
  <c r="BQ37" i="65"/>
  <c r="BM38" i="65"/>
  <c r="BN38" i="65"/>
  <c r="BO38" i="65"/>
  <c r="BP38" i="65"/>
  <c r="BQ38" i="65"/>
  <c r="BM39" i="65"/>
  <c r="BN39" i="65"/>
  <c r="BO39" i="65"/>
  <c r="BP39" i="65"/>
  <c r="BQ39" i="65"/>
  <c r="BM40" i="65"/>
  <c r="BN40" i="65"/>
  <c r="BO40" i="65"/>
  <c r="BP40" i="65"/>
  <c r="BQ40" i="65"/>
  <c r="BM41" i="65"/>
  <c r="BN41" i="65"/>
  <c r="BO41" i="65"/>
  <c r="BP41" i="65"/>
  <c r="BQ41" i="65"/>
  <c r="BM42" i="65"/>
  <c r="BN42" i="65"/>
  <c r="BO42" i="65"/>
  <c r="BP42" i="65"/>
  <c r="BQ42" i="65"/>
  <c r="BM43" i="65"/>
  <c r="BN43" i="65"/>
  <c r="BO43" i="65"/>
  <c r="BP43" i="65"/>
  <c r="BQ43" i="65"/>
  <c r="BM44" i="65"/>
  <c r="BN44" i="65"/>
  <c r="BO44" i="65"/>
  <c r="BP44" i="65"/>
  <c r="BQ44" i="65"/>
  <c r="BM45" i="65"/>
  <c r="BN45" i="65"/>
  <c r="BO45" i="65"/>
  <c r="BP45" i="65"/>
  <c r="BQ45" i="65"/>
  <c r="BM46" i="65"/>
  <c r="BN46" i="65"/>
  <c r="BO46" i="65"/>
  <c r="BP46" i="65"/>
  <c r="BQ46" i="65"/>
  <c r="BM47" i="65"/>
  <c r="BN47" i="65"/>
  <c r="BO47" i="65"/>
  <c r="BP47" i="65"/>
  <c r="BQ47" i="65"/>
  <c r="BM48" i="65"/>
  <c r="BN48" i="65"/>
  <c r="BO48" i="65"/>
  <c r="BP48" i="65"/>
  <c r="BQ48" i="65"/>
  <c r="BM49" i="65"/>
  <c r="BN49" i="65"/>
  <c r="BO49" i="65"/>
  <c r="BP49" i="65"/>
  <c r="BQ49" i="65"/>
  <c r="BM50" i="65"/>
  <c r="BN50" i="65"/>
  <c r="BO50" i="65"/>
  <c r="BP50" i="65"/>
  <c r="BQ50" i="65"/>
  <c r="BM51" i="65"/>
  <c r="BN51" i="65"/>
  <c r="BO51" i="65"/>
  <c r="BP51" i="65"/>
  <c r="BQ51" i="65"/>
  <c r="BM52" i="65"/>
  <c r="BN52" i="65"/>
  <c r="BO52" i="65"/>
  <c r="BP52" i="65"/>
  <c r="BQ52" i="65"/>
  <c r="BM53" i="65"/>
  <c r="BN53" i="65"/>
  <c r="BO53" i="65"/>
  <c r="BP53" i="65"/>
  <c r="BQ53" i="65"/>
  <c r="BM54" i="65"/>
  <c r="BN54" i="65"/>
  <c r="BO54" i="65"/>
  <c r="BP54" i="65"/>
  <c r="BQ54" i="65"/>
  <c r="BM55" i="65"/>
  <c r="BN55" i="65"/>
  <c r="BO55" i="65"/>
  <c r="BP55" i="65"/>
  <c r="BQ55" i="65"/>
  <c r="BM56" i="65"/>
  <c r="BN56" i="65"/>
  <c r="BO56" i="65"/>
  <c r="BP56" i="65"/>
  <c r="BQ56" i="65"/>
  <c r="BM57" i="65"/>
  <c r="BN57" i="65"/>
  <c r="BO57" i="65"/>
  <c r="BP57" i="65"/>
  <c r="BQ57" i="65"/>
  <c r="BM58" i="65"/>
  <c r="BN58" i="65"/>
  <c r="BO58" i="65"/>
  <c r="BP58" i="65"/>
  <c r="BQ58" i="65"/>
  <c r="BM59" i="65"/>
  <c r="BN59" i="65"/>
  <c r="BO59" i="65"/>
  <c r="BP59" i="65"/>
  <c r="BQ59" i="65"/>
  <c r="BM60" i="65"/>
  <c r="BN60" i="65"/>
  <c r="BO60" i="65"/>
  <c r="BP60" i="65"/>
  <c r="BQ60" i="65"/>
  <c r="BM61" i="65"/>
  <c r="BN61" i="65"/>
  <c r="BO61" i="65"/>
  <c r="BP61" i="65"/>
  <c r="BQ61" i="65"/>
  <c r="BM62" i="65"/>
  <c r="BN62" i="65"/>
  <c r="BO62" i="65"/>
  <c r="BP62" i="65"/>
  <c r="BQ62" i="65"/>
  <c r="BM63" i="65"/>
  <c r="BN63" i="65"/>
  <c r="BO63" i="65"/>
  <c r="BP63" i="65"/>
  <c r="BQ63" i="65"/>
  <c r="BM64" i="65"/>
  <c r="BN64" i="65"/>
  <c r="BO64" i="65"/>
  <c r="BP64" i="65"/>
  <c r="BQ64" i="65"/>
  <c r="BM65" i="65"/>
  <c r="BN65" i="65"/>
  <c r="BO65" i="65"/>
  <c r="BP65" i="65"/>
  <c r="BQ65" i="65"/>
  <c r="BM66" i="65"/>
  <c r="BN66" i="65"/>
  <c r="BO66" i="65"/>
  <c r="BP66" i="65"/>
  <c r="BQ66" i="65"/>
  <c r="BM67" i="65"/>
  <c r="BN67" i="65"/>
  <c r="BO67" i="65"/>
  <c r="BP67" i="65"/>
  <c r="BQ67" i="65"/>
  <c r="BM68" i="65"/>
  <c r="BN68" i="65"/>
  <c r="BO68" i="65"/>
  <c r="BP68" i="65"/>
  <c r="BQ68" i="65"/>
  <c r="BM69" i="65"/>
  <c r="BN69" i="65"/>
  <c r="BO69" i="65"/>
  <c r="BP69" i="65"/>
  <c r="BQ69" i="65"/>
  <c r="BM70" i="65"/>
  <c r="BN70" i="65"/>
  <c r="BO70" i="65"/>
  <c r="BP70" i="65"/>
  <c r="BQ70" i="65"/>
  <c r="BM71" i="65"/>
  <c r="BN71" i="65"/>
  <c r="BO71" i="65"/>
  <c r="BP71" i="65"/>
  <c r="BQ71" i="65"/>
  <c r="BM72" i="65"/>
  <c r="BN72" i="65"/>
  <c r="BO72" i="65"/>
  <c r="BP72" i="65"/>
  <c r="BQ72" i="65"/>
  <c r="BM73" i="65"/>
  <c r="BN73" i="65"/>
  <c r="BO73" i="65"/>
  <c r="BP73" i="65"/>
  <c r="BQ73" i="65"/>
  <c r="BM74" i="65"/>
  <c r="BN74" i="65"/>
  <c r="BO74" i="65"/>
  <c r="BP74" i="65"/>
  <c r="BQ74" i="65"/>
  <c r="BM75" i="65"/>
  <c r="BN75" i="65"/>
  <c r="BO75" i="65"/>
  <c r="BP75" i="65"/>
  <c r="BQ75" i="65"/>
  <c r="BM76" i="65"/>
  <c r="BN76" i="65"/>
  <c r="BO76" i="65"/>
  <c r="BP76" i="65"/>
  <c r="BQ76" i="65"/>
  <c r="BM77" i="65"/>
  <c r="BN77" i="65"/>
  <c r="BO77" i="65"/>
  <c r="BP77" i="65"/>
  <c r="BQ77" i="65"/>
  <c r="BM78" i="65"/>
  <c r="BN78" i="65"/>
  <c r="BO78" i="65"/>
  <c r="BP78" i="65"/>
  <c r="BQ78" i="65"/>
  <c r="BM79" i="65"/>
  <c r="BN79" i="65"/>
  <c r="BO79" i="65"/>
  <c r="BP79" i="65"/>
  <c r="BQ79" i="65"/>
  <c r="BM80" i="65"/>
  <c r="BN80" i="65"/>
  <c r="BO80" i="65"/>
  <c r="BP80" i="65"/>
  <c r="BQ80" i="65"/>
  <c r="BM81" i="65"/>
  <c r="BN81" i="65"/>
  <c r="BO81" i="65"/>
  <c r="BP81" i="65"/>
  <c r="BQ81" i="65"/>
  <c r="BM82" i="65"/>
  <c r="BN82" i="65"/>
  <c r="BO82" i="65"/>
  <c r="BP82" i="65"/>
  <c r="BQ82" i="65"/>
  <c r="BM83" i="65"/>
  <c r="BN83" i="65"/>
  <c r="BO83" i="65"/>
  <c r="BP83" i="65"/>
  <c r="BQ83" i="65"/>
  <c r="BM84" i="65"/>
  <c r="BN84" i="65"/>
  <c r="BO84" i="65"/>
  <c r="BP84" i="65"/>
  <c r="BQ84" i="65"/>
  <c r="BM85" i="65"/>
  <c r="BN85" i="65"/>
  <c r="BO85" i="65"/>
  <c r="BP85" i="65"/>
  <c r="BQ85" i="65"/>
  <c r="BM86" i="65"/>
  <c r="BN86" i="65"/>
  <c r="BO86" i="65"/>
  <c r="BP86" i="65"/>
  <c r="BQ86" i="65"/>
  <c r="BM6" i="65"/>
  <c r="BN6" i="65"/>
  <c r="BO6" i="65"/>
  <c r="BP6" i="65"/>
  <c r="BQ6" i="65"/>
  <c r="BN5" i="65"/>
  <c r="BO5" i="65"/>
  <c r="BP5" i="65"/>
  <c r="BQ5" i="65"/>
  <c r="BM5" i="65"/>
  <c r="G9" i="91" l="1"/>
  <c r="H9" i="91"/>
  <c r="I9" i="91"/>
  <c r="J9" i="91"/>
  <c r="G10" i="91"/>
  <c r="H10" i="91"/>
  <c r="I10" i="91"/>
  <c r="J10" i="91"/>
  <c r="G11" i="91"/>
  <c r="H11" i="91"/>
  <c r="I11" i="91"/>
  <c r="J11" i="91"/>
  <c r="G12" i="91"/>
  <c r="H12" i="91"/>
  <c r="I12" i="91"/>
  <c r="J12" i="91"/>
  <c r="G13" i="91"/>
  <c r="H13" i="91"/>
  <c r="I13" i="91"/>
  <c r="J13" i="91"/>
  <c r="G14" i="91"/>
  <c r="H14" i="91"/>
  <c r="I14" i="91"/>
  <c r="J14" i="91"/>
  <c r="G15" i="91"/>
  <c r="H15" i="91"/>
  <c r="I15" i="91"/>
  <c r="J15" i="91"/>
  <c r="G16" i="91"/>
  <c r="H16" i="91"/>
  <c r="I16" i="91"/>
  <c r="J16" i="91"/>
  <c r="G17" i="91"/>
  <c r="H17" i="91"/>
  <c r="I17" i="91"/>
  <c r="J17" i="91"/>
  <c r="G18" i="91"/>
  <c r="H18" i="91"/>
  <c r="I18" i="91"/>
  <c r="J18" i="91"/>
  <c r="G19" i="91"/>
  <c r="H19" i="91"/>
  <c r="I19" i="91"/>
  <c r="J19" i="91"/>
  <c r="G20" i="91"/>
  <c r="H20" i="91"/>
  <c r="I20" i="91"/>
  <c r="J20" i="91"/>
  <c r="H8" i="91"/>
  <c r="I8" i="91"/>
  <c r="J8" i="91"/>
  <c r="G8" i="91"/>
  <c r="M16" i="91"/>
  <c r="N14" i="91"/>
  <c r="O8" i="91"/>
  <c r="L16" i="91"/>
  <c r="O13" i="91"/>
  <c r="N8" i="91"/>
  <c r="N18" i="91"/>
  <c r="N15" i="91"/>
  <c r="O20" i="91"/>
  <c r="M9" i="91"/>
  <c r="O9" i="91"/>
  <c r="M17" i="91"/>
  <c r="N13" i="91"/>
  <c r="M19" i="91"/>
  <c r="L9" i="91"/>
  <c r="M14" i="91"/>
  <c r="N10" i="91"/>
  <c r="O15" i="91"/>
  <c r="N11" i="91"/>
  <c r="N16" i="91"/>
  <c r="M10" i="91"/>
  <c r="M11" i="91"/>
  <c r="L20" i="91"/>
  <c r="M8" i="91"/>
  <c r="M13" i="91"/>
  <c r="O19" i="91"/>
  <c r="M15" i="91"/>
  <c r="L18" i="91"/>
  <c r="L19" i="91"/>
  <c r="N19" i="91"/>
  <c r="O17" i="91"/>
  <c r="L14" i="91"/>
  <c r="O16" i="91"/>
  <c r="L15" i="91"/>
  <c r="M20" i="91"/>
  <c r="N12" i="91"/>
  <c r="L8" i="91"/>
  <c r="N20" i="91"/>
  <c r="M18" i="91"/>
  <c r="O18" i="91"/>
  <c r="N9" i="91"/>
  <c r="O14" i="91"/>
  <c r="L11" i="91"/>
  <c r="L10" i="91"/>
  <c r="O11" i="91"/>
  <c r="L12" i="91"/>
  <c r="N17" i="91"/>
  <c r="L17" i="91"/>
  <c r="O10" i="91"/>
  <c r="O12" i="91"/>
  <c r="M12" i="91"/>
  <c r="L13" i="91"/>
  <c r="AH76" i="91"/>
  <c r="BO60" i="91"/>
  <c r="BU59" i="91"/>
  <c r="BU79" i="91"/>
  <c r="BV76" i="91"/>
  <c r="BU57" i="91"/>
  <c r="BU65" i="91"/>
  <c r="AG77" i="91"/>
  <c r="AF79" i="91"/>
  <c r="BR82" i="91"/>
  <c r="BT64" i="91"/>
  <c r="BP69" i="91"/>
  <c r="AJ69" i="91"/>
  <c r="BW60" i="91"/>
  <c r="BX57" i="91"/>
  <c r="BT83" i="91"/>
  <c r="AF73" i="91"/>
  <c r="BR67" i="91"/>
  <c r="BS81" i="91"/>
  <c r="AJ86" i="91"/>
  <c r="BU84" i="91"/>
  <c r="BP86" i="91"/>
  <c r="AI62" i="91"/>
  <c r="BR87" i="91"/>
  <c r="BS65" i="91"/>
  <c r="BP67" i="91"/>
  <c r="BW75" i="91"/>
  <c r="BW68" i="91"/>
  <c r="BU74" i="91"/>
  <c r="AJ68" i="91"/>
  <c r="BV72" i="91"/>
  <c r="BO70" i="91"/>
  <c r="BS83" i="91"/>
  <c r="AF65" i="91"/>
  <c r="AQ160" i="91"/>
  <c r="AJ77" i="91"/>
  <c r="AI78" i="91"/>
  <c r="BO86" i="91"/>
  <c r="AG84" i="91"/>
  <c r="BT79" i="91"/>
  <c r="BW74" i="91"/>
  <c r="AF86" i="91"/>
  <c r="BX60" i="91"/>
  <c r="BP66" i="91"/>
  <c r="BR64" i="91"/>
  <c r="BX77" i="91"/>
  <c r="AF80" i="91"/>
  <c r="AJ83" i="91"/>
  <c r="BQ80" i="91"/>
  <c r="BT59" i="91"/>
  <c r="BO81" i="91"/>
  <c r="AI83" i="91"/>
  <c r="BO65" i="91"/>
  <c r="AJ64" i="91"/>
  <c r="BO78" i="91"/>
  <c r="BO69" i="91"/>
  <c r="BO59" i="91"/>
  <c r="AJ85" i="91"/>
  <c r="BW87" i="91"/>
  <c r="CI163" i="91" s="1"/>
  <c r="BW57" i="91"/>
  <c r="AH79" i="91"/>
  <c r="AH62" i="91"/>
  <c r="BX69" i="91"/>
  <c r="BQ62" i="91"/>
  <c r="AG83" i="91"/>
  <c r="BO87" i="91"/>
  <c r="CA167" i="91" s="1"/>
  <c r="AG58" i="91"/>
  <c r="BO84" i="91"/>
  <c r="AH74" i="91"/>
  <c r="BO67" i="91"/>
  <c r="AG85" i="91"/>
  <c r="AH59" i="91"/>
  <c r="AF56" i="91"/>
  <c r="AF85" i="91"/>
  <c r="AI58" i="91"/>
  <c r="BS85" i="91"/>
  <c r="BX86" i="91"/>
  <c r="BP74" i="91"/>
  <c r="AH63" i="91"/>
  <c r="BV83" i="91"/>
  <c r="BR72" i="91"/>
  <c r="BP81" i="91"/>
  <c r="BV82" i="91"/>
  <c r="BQ83" i="91"/>
  <c r="BU58" i="91"/>
  <c r="AI71" i="91"/>
  <c r="BT76" i="91"/>
  <c r="BW64" i="91"/>
  <c r="CI162" i="91"/>
  <c r="BR60" i="91"/>
  <c r="AQ165" i="91"/>
  <c r="AI82" i="91"/>
  <c r="BV61" i="91"/>
  <c r="BQ81" i="91"/>
  <c r="AF82" i="91"/>
  <c r="BP59" i="91"/>
  <c r="BQ87" i="91"/>
  <c r="BQ75" i="91"/>
  <c r="AG73" i="91"/>
  <c r="AF66" i="91"/>
  <c r="CI167" i="91"/>
  <c r="AF74" i="91"/>
  <c r="BV78" i="91"/>
  <c r="AJ66" i="91"/>
  <c r="AQ163" i="91"/>
  <c r="BV60" i="91"/>
  <c r="BO85" i="91"/>
  <c r="BX61" i="91"/>
  <c r="BX74" i="91"/>
  <c r="BW85" i="91"/>
  <c r="BW65" i="91"/>
  <c r="AI70" i="91"/>
  <c r="AG63" i="91"/>
  <c r="BT84" i="91"/>
  <c r="BO63" i="91"/>
  <c r="BU61" i="91"/>
  <c r="AJ63" i="91"/>
  <c r="AF69" i="91"/>
  <c r="BU78" i="91"/>
  <c r="BU82" i="91"/>
  <c r="BX81" i="91"/>
  <c r="AF68" i="91"/>
  <c r="BR76" i="91"/>
  <c r="BU68" i="91"/>
  <c r="AG72" i="91"/>
  <c r="BP61" i="91"/>
  <c r="BR59" i="91"/>
  <c r="AH77" i="91"/>
  <c r="AF76" i="91"/>
  <c r="AH86" i="91"/>
  <c r="BS57" i="91"/>
  <c r="BS60" i="91"/>
  <c r="AI60" i="91"/>
  <c r="AI81" i="91"/>
  <c r="BW62" i="91"/>
  <c r="BV70" i="91"/>
  <c r="BV85" i="91"/>
  <c r="BU81" i="91"/>
  <c r="BT69" i="91"/>
  <c r="BS76" i="91"/>
  <c r="BX76" i="91"/>
  <c r="BP73" i="91"/>
  <c r="BS79" i="91"/>
  <c r="BW70" i="91"/>
  <c r="BQ71" i="91"/>
  <c r="AI66" i="91"/>
  <c r="AH66" i="91"/>
  <c r="BS71" i="91"/>
  <c r="AF75" i="91"/>
  <c r="BO80" i="91"/>
  <c r="BR68" i="91"/>
  <c r="BS80" i="91"/>
  <c r="AJ82" i="91"/>
  <c r="BR84" i="91"/>
  <c r="BQ57" i="91"/>
  <c r="BX63" i="91"/>
  <c r="BT74" i="91"/>
  <c r="BX75" i="91"/>
  <c r="AJ62" i="91"/>
  <c r="CA165" i="91"/>
  <c r="AQ158" i="91"/>
  <c r="BO77" i="91"/>
  <c r="BQ74" i="91"/>
  <c r="BV87" i="91"/>
  <c r="BX58" i="91"/>
  <c r="BV80" i="91"/>
  <c r="CI164" i="91"/>
  <c r="CH167" i="91"/>
  <c r="BQ79" i="91"/>
  <c r="BR69" i="91"/>
  <c r="AO160" i="91"/>
  <c r="BT62" i="91"/>
  <c r="AG82" i="91"/>
  <c r="BW79" i="91"/>
  <c r="BT77" i="91"/>
  <c r="BW73" i="91"/>
  <c r="BU77" i="91"/>
  <c r="AJ72" i="91"/>
  <c r="BS82" i="91"/>
  <c r="BP57" i="91"/>
  <c r="BW63" i="91"/>
  <c r="BV63" i="91"/>
  <c r="AI84" i="91"/>
  <c r="AO164" i="91"/>
  <c r="BX84" i="91"/>
  <c r="BS75" i="91"/>
  <c r="BQ84" i="91"/>
  <c r="BQ76" i="91"/>
  <c r="BS72" i="91"/>
  <c r="AJ84" i="91"/>
  <c r="AG71" i="91"/>
  <c r="BV71" i="91"/>
  <c r="AH85" i="91"/>
  <c r="AJ81" i="91"/>
  <c r="BQ59" i="91"/>
  <c r="BQ66" i="91"/>
  <c r="AI57" i="91"/>
  <c r="AG61" i="91"/>
  <c r="AH69" i="91"/>
  <c r="BS62" i="91"/>
  <c r="BW80" i="91"/>
  <c r="CH165" i="91"/>
  <c r="BV75" i="91"/>
  <c r="BS58" i="91"/>
  <c r="BO68" i="91"/>
  <c r="BP71" i="91"/>
  <c r="BQ77" i="91"/>
  <c r="BV59" i="91"/>
  <c r="BS70" i="91"/>
  <c r="BW81" i="91"/>
  <c r="BV79" i="91"/>
  <c r="CA166" i="91"/>
  <c r="AQ164" i="91"/>
  <c r="CD161" i="91"/>
  <c r="AF71" i="91"/>
  <c r="BX62" i="91"/>
  <c r="BP83" i="91"/>
  <c r="BR86" i="91"/>
  <c r="BQ69" i="91"/>
  <c r="BR85" i="91"/>
  <c r="BX65" i="91"/>
  <c r="CD167" i="91"/>
  <c r="BT73" i="91"/>
  <c r="AH72" i="91"/>
  <c r="BT57" i="91"/>
  <c r="AJ71" i="91"/>
  <c r="AI80" i="91"/>
  <c r="AG76" i="91"/>
  <c r="BS84" i="91"/>
  <c r="BO64" i="91"/>
  <c r="AG62" i="91"/>
  <c r="BR70" i="91"/>
  <c r="BW77" i="91"/>
  <c r="AG75" i="91"/>
  <c r="BQ86" i="91"/>
  <c r="AH84" i="91"/>
  <c r="BW67" i="91"/>
  <c r="BS68" i="91"/>
  <c r="AF84" i="91"/>
  <c r="BT86" i="91"/>
  <c r="BT67" i="91"/>
  <c r="CI166" i="91"/>
  <c r="CA164" i="91"/>
  <c r="AI77" i="91"/>
  <c r="BU60" i="91"/>
  <c r="BQ67" i="91"/>
  <c r="AF81" i="91"/>
  <c r="AQ161" i="91"/>
  <c r="BS59" i="91"/>
  <c r="AF77" i="91"/>
  <c r="AH78" i="91"/>
  <c r="AF63" i="91"/>
  <c r="AI63" i="91"/>
  <c r="BT71" i="91"/>
  <c r="AH83" i="91"/>
  <c r="BX67" i="91"/>
  <c r="AH56" i="91"/>
  <c r="BT66" i="91"/>
  <c r="AH82" i="91"/>
  <c r="AG60" i="91"/>
  <c r="AI56" i="91"/>
  <c r="AG68" i="91"/>
  <c r="BU76" i="91"/>
  <c r="AF70" i="91"/>
  <c r="AH58" i="91"/>
  <c r="BR74" i="91"/>
  <c r="CA163" i="91"/>
  <c r="AQ162" i="91"/>
  <c r="CD160" i="91"/>
  <c r="AH67" i="91"/>
  <c r="BU75" i="91"/>
  <c r="AG56" i="91"/>
  <c r="AH65" i="91"/>
  <c r="BR75" i="91"/>
  <c r="AJ57" i="91"/>
  <c r="AH75" i="91"/>
  <c r="BX87" i="91"/>
  <c r="BU83" i="91"/>
  <c r="BP87" i="91"/>
  <c r="BU72" i="91"/>
  <c r="BU71" i="91"/>
  <c r="BR57" i="91"/>
  <c r="BT65" i="91"/>
  <c r="BP60" i="91"/>
  <c r="BV57" i="91"/>
  <c r="BT70" i="91"/>
  <c r="AF58" i="91"/>
  <c r="BP58" i="91"/>
  <c r="AF78" i="91"/>
  <c r="AG64" i="91"/>
  <c r="BP64" i="91"/>
  <c r="AG74" i="91"/>
  <c r="BX79" i="91"/>
  <c r="AO163" i="91"/>
  <c r="BW71" i="91"/>
  <c r="BU62" i="91"/>
  <c r="BO71" i="91"/>
  <c r="BS77" i="91"/>
  <c r="BT80" i="91"/>
  <c r="BV84" i="91"/>
  <c r="AI75" i="91"/>
  <c r="CH164" i="91"/>
  <c r="BV74" i="91"/>
  <c r="BQ72" i="91"/>
  <c r="BO74" i="91"/>
  <c r="BO75" i="91"/>
  <c r="CC166" i="91"/>
  <c r="BS66" i="91"/>
  <c r="AG86" i="91"/>
  <c r="AN163" i="91" s="1"/>
  <c r="AG57" i="91"/>
  <c r="AH73" i="91"/>
  <c r="BV66" i="91"/>
  <c r="BU63" i="91"/>
  <c r="BU70" i="91"/>
  <c r="BV58" i="91"/>
  <c r="BP80" i="91"/>
  <c r="BR78" i="91"/>
  <c r="AG79" i="91"/>
  <c r="AF83" i="91"/>
  <c r="BS74" i="91"/>
  <c r="CH163" i="91"/>
  <c r="AQ159" i="91"/>
  <c r="CD166" i="91"/>
  <c r="BU80" i="91"/>
  <c r="AI74" i="91"/>
  <c r="BT72" i="91"/>
  <c r="AJ76" i="91"/>
  <c r="BO79" i="91"/>
  <c r="BT85" i="91"/>
  <c r="BU85" i="91"/>
  <c r="AG67" i="91"/>
  <c r="CJ165" i="91"/>
  <c r="BX85" i="91"/>
  <c r="BR58" i="91"/>
  <c r="AI79" i="91"/>
  <c r="AN164" i="91"/>
  <c r="BR61" i="91"/>
  <c r="BX68" i="91"/>
  <c r="AJ79" i="91"/>
  <c r="BR80" i="91"/>
  <c r="BP65" i="91"/>
  <c r="BU64" i="91"/>
  <c r="BQ61" i="91"/>
  <c r="BQ64" i="91"/>
  <c r="BP76" i="91"/>
  <c r="AG70" i="91"/>
  <c r="BX70" i="91"/>
  <c r="AO166" i="91"/>
  <c r="BT78" i="91"/>
  <c r="AI85" i="91"/>
  <c r="BO57" i="91"/>
  <c r="BV81" i="91"/>
  <c r="AJ58" i="91"/>
  <c r="BV65" i="91"/>
  <c r="CH162" i="91"/>
  <c r="BX66" i="91"/>
  <c r="BO61" i="91"/>
  <c r="AO161" i="91"/>
  <c r="BS73" i="91"/>
  <c r="BP84" i="91"/>
  <c r="BP75" i="91"/>
  <c r="AG59" i="91"/>
  <c r="BS86" i="91"/>
  <c r="AF61" i="91"/>
  <c r="BW69" i="91"/>
  <c r="BP68" i="91"/>
  <c r="BS78" i="91"/>
  <c r="BU73" i="91"/>
  <c r="BQ70" i="91"/>
  <c r="AI86" i="91"/>
  <c r="AG78" i="91"/>
  <c r="BQ82" i="91"/>
  <c r="BV86" i="91"/>
  <c r="BO58" i="91"/>
  <c r="BV73" i="91"/>
  <c r="BT81" i="91"/>
  <c r="BX71" i="91"/>
  <c r="CH166" i="91"/>
  <c r="CJ163" i="91"/>
  <c r="CD165" i="91"/>
  <c r="AP159" i="91"/>
  <c r="AF67" i="91"/>
  <c r="BT61" i="91"/>
  <c r="BX82" i="91"/>
  <c r="AJ70" i="91"/>
  <c r="BW61" i="91"/>
  <c r="BS69" i="91"/>
  <c r="BW76" i="91"/>
  <c r="AH64" i="91"/>
  <c r="AH80" i="91"/>
  <c r="BT58" i="91"/>
  <c r="BQ85" i="91"/>
  <c r="BO83" i="91"/>
  <c r="AF62" i="91"/>
  <c r="BR77" i="91"/>
  <c r="BO76" i="91"/>
  <c r="CH161" i="91"/>
  <c r="BP85" i="91"/>
  <c r="BT63" i="91"/>
  <c r="BX64" i="91"/>
  <c r="CC167" i="91"/>
  <c r="BO66" i="91"/>
  <c r="AJ75" i="91"/>
  <c r="BX73" i="91"/>
  <c r="BP82" i="91"/>
  <c r="AH81" i="91"/>
  <c r="AI72" i="91"/>
  <c r="BP78" i="91"/>
  <c r="BV77" i="91"/>
  <c r="BW86" i="91"/>
  <c r="BQ58" i="91"/>
  <c r="BR66" i="91"/>
  <c r="BP77" i="91"/>
  <c r="BV62" i="91"/>
  <c r="AH70" i="91"/>
  <c r="AG65" i="91"/>
  <c r="AH60" i="91"/>
  <c r="BT75" i="91"/>
  <c r="AG81" i="91"/>
  <c r="BP62" i="91"/>
  <c r="CC162" i="91"/>
  <c r="BT60" i="91"/>
  <c r="AJ60" i="91"/>
  <c r="AI65" i="91"/>
  <c r="BT87" i="91"/>
  <c r="AI68" i="91"/>
  <c r="AF60" i="91"/>
  <c r="BQ60" i="91"/>
  <c r="CJ160" i="91"/>
  <c r="AG66" i="91"/>
  <c r="BR63" i="91"/>
  <c r="BW82" i="91"/>
  <c r="BU87" i="91"/>
  <c r="BX72" i="91"/>
  <c r="AG69" i="91"/>
  <c r="BS64" i="91"/>
  <c r="BU66" i="91"/>
  <c r="BW83" i="91"/>
  <c r="BS87" i="91"/>
  <c r="BX59" i="91"/>
  <c r="AI76" i="91"/>
  <c r="CB164" i="91"/>
  <c r="CI165" i="91"/>
  <c r="CC164" i="91"/>
  <c r="CJ164" i="91"/>
  <c r="CD164" i="91"/>
  <c r="AP164" i="91"/>
  <c r="CE167" i="91"/>
  <c r="AF57" i="91"/>
  <c r="BR65" i="91"/>
  <c r="AJ73" i="91"/>
  <c r="BR79" i="91"/>
  <c r="AH61" i="91"/>
  <c r="BT68" i="91"/>
  <c r="BO73" i="91"/>
  <c r="BV68" i="91"/>
  <c r="AJ61" i="91"/>
  <c r="CB166" i="91"/>
  <c r="BQ65" i="91"/>
  <c r="AJ74" i="91"/>
  <c r="BU67" i="91"/>
  <c r="BS61" i="91"/>
  <c r="AG80" i="91"/>
  <c r="AJ65" i="91"/>
  <c r="BW84" i="91"/>
  <c r="BQ78" i="91"/>
  <c r="BQ73" i="91"/>
  <c r="AI67" i="91"/>
  <c r="BR62" i="91"/>
  <c r="AJ67" i="91"/>
  <c r="BW78" i="91"/>
  <c r="BO82" i="91"/>
  <c r="AJ78" i="91"/>
  <c r="BP70" i="91"/>
  <c r="BW59" i="91"/>
  <c r="BX78" i="91"/>
  <c r="BS63" i="91"/>
  <c r="BX83" i="91"/>
  <c r="AF64" i="91"/>
  <c r="BW58" i="91"/>
  <c r="BP72" i="91"/>
  <c r="BP63" i="91"/>
  <c r="AH68" i="91"/>
  <c r="BR73" i="91"/>
  <c r="BS67" i="91"/>
  <c r="BW66" i="91"/>
  <c r="AI61" i="91"/>
  <c r="BP79" i="91"/>
  <c r="BW72" i="91"/>
  <c r="AI64" i="91"/>
  <c r="AJ56" i="91"/>
  <c r="AH57" i="91"/>
  <c r="BQ63" i="91"/>
  <c r="AH71" i="91"/>
  <c r="AJ59" i="91"/>
  <c r="BV64" i="91"/>
  <c r="AI69" i="91"/>
  <c r="BV69" i="91"/>
  <c r="AI73" i="91"/>
  <c r="CI161" i="91"/>
  <c r="CC165" i="91"/>
  <c r="CJ159" i="91"/>
  <c r="CD163" i="91"/>
  <c r="AP163" i="91"/>
  <c r="CB162" i="91"/>
  <c r="BR71" i="91"/>
  <c r="BO72" i="91"/>
  <c r="BO62" i="91"/>
  <c r="AF72" i="91"/>
  <c r="BU69" i="91"/>
  <c r="BT82" i="91"/>
  <c r="AF59" i="91"/>
  <c r="AI59" i="91"/>
  <c r="BU86" i="91"/>
  <c r="AJ80" i="91"/>
  <c r="BX80" i="91"/>
  <c r="BR83" i="91"/>
  <c r="BQ68" i="91"/>
  <c r="AQ166" i="91"/>
  <c r="BV67" i="91"/>
  <c r="BR81" i="91"/>
  <c r="AP161" i="91"/>
  <c r="CC161" i="91"/>
  <c r="CC163" i="91"/>
  <c r="AO165" i="91"/>
  <c r="AO162" i="91"/>
  <c r="CJ161" i="91"/>
  <c r="CJ162" i="91"/>
  <c r="CJ166" i="91"/>
  <c r="CB165" i="91"/>
  <c r="CB167" i="91"/>
  <c r="CB163" i="91"/>
  <c r="AP165" i="91"/>
  <c r="AP162" i="91"/>
  <c r="AP160" i="91"/>
  <c r="AP166" i="91"/>
  <c r="CF167" i="91"/>
  <c r="CF165" i="91"/>
  <c r="CF166" i="91"/>
  <c r="CF164" i="91"/>
  <c r="CF163" i="91"/>
  <c r="CG166" i="91"/>
  <c r="CG164" i="91"/>
  <c r="CG162" i="91"/>
  <c r="CG165" i="91"/>
  <c r="CG167" i="91"/>
  <c r="CG163" i="91"/>
  <c r="CE165" i="91"/>
  <c r="CE164" i="91"/>
  <c r="CE159" i="91"/>
  <c r="CE161" i="91"/>
  <c r="CE163" i="91"/>
  <c r="CE166" i="91"/>
  <c r="CE160" i="91"/>
  <c r="CE162" i="91"/>
  <c r="CQ167" i="91" l="1"/>
  <c r="CQ165" i="91"/>
  <c r="CQ163" i="91"/>
  <c r="CQ162" i="91"/>
  <c r="CQ161" i="91"/>
  <c r="CQ164" i="91"/>
  <c r="CQ160" i="91"/>
  <c r="CP161" i="91"/>
  <c r="CP164" i="91"/>
  <c r="CP167" i="91"/>
  <c r="CP165" i="91"/>
  <c r="CP166" i="91"/>
  <c r="AW166" i="91"/>
  <c r="AW163" i="91"/>
  <c r="AW162" i="91"/>
  <c r="AW160" i="91"/>
  <c r="AW165" i="91"/>
  <c r="AW164" i="91"/>
  <c r="CV165" i="91"/>
  <c r="CV162" i="91"/>
  <c r="CV163" i="91"/>
  <c r="CV166" i="91"/>
  <c r="CV161" i="91"/>
  <c r="CV164" i="91"/>
  <c r="CT166" i="91"/>
  <c r="CT167" i="91"/>
  <c r="CT162" i="91"/>
  <c r="CT165" i="91"/>
  <c r="CT164" i="91"/>
  <c r="CN166" i="91"/>
  <c r="CS166" i="91"/>
  <c r="CU166" i="91"/>
  <c r="CU164" i="91"/>
  <c r="CU162" i="91"/>
  <c r="AV163" i="91"/>
  <c r="AX159" i="91"/>
  <c r="AW161" i="91"/>
  <c r="CQ166" i="91"/>
  <c r="CU165" i="91"/>
  <c r="CN167" i="91"/>
  <c r="AX161" i="91"/>
  <c r="CO166" i="91"/>
  <c r="CO167" i="91"/>
  <c r="CV160" i="91"/>
  <c r="CT163" i="91"/>
  <c r="AV166" i="91"/>
  <c r="AX165" i="91"/>
  <c r="CO163" i="91"/>
  <c r="AV164" i="91"/>
  <c r="CO162" i="91"/>
  <c r="AV165" i="91"/>
  <c r="CS167" i="91"/>
  <c r="AX163" i="91"/>
  <c r="CU163" i="91"/>
  <c r="CN165" i="91"/>
  <c r="CU167" i="91"/>
  <c r="AX164" i="91"/>
  <c r="CS165" i="91"/>
  <c r="AX166" i="91"/>
  <c r="AV162" i="91"/>
  <c r="AX160" i="91"/>
  <c r="AV161" i="91"/>
  <c r="AX162" i="91"/>
  <c r="AU164" i="91"/>
  <c r="CO165" i="91"/>
  <c r="CO164" i="91"/>
  <c r="Z17" i="91"/>
  <c r="BI52" i="91"/>
  <c r="AA21" i="91"/>
  <c r="BJ56" i="91"/>
  <c r="Y20" i="91"/>
  <c r="BH55" i="91"/>
  <c r="AA18" i="91"/>
  <c r="BJ53" i="91"/>
  <c r="Y17" i="91"/>
  <c r="BH52" i="91"/>
  <c r="AA15" i="91"/>
  <c r="BJ50" i="91"/>
  <c r="Y14" i="91"/>
  <c r="BH49" i="91"/>
  <c r="AA12" i="91"/>
  <c r="BJ47" i="91"/>
  <c r="Y11" i="91"/>
  <c r="BH46" i="91"/>
  <c r="AB18" i="91"/>
  <c r="BK53" i="91"/>
  <c r="Z11" i="91"/>
  <c r="BI46" i="91"/>
  <c r="Y9" i="91"/>
  <c r="BH9" i="91"/>
  <c r="BH44" i="91"/>
  <c r="Z21" i="91"/>
  <c r="BI56" i="91"/>
  <c r="AB19" i="91"/>
  <c r="BK54" i="91"/>
  <c r="Z18" i="91"/>
  <c r="BI53" i="91"/>
  <c r="AB16" i="91"/>
  <c r="BK51" i="91"/>
  <c r="Z15" i="91"/>
  <c r="BI50" i="91"/>
  <c r="AB13" i="91"/>
  <c r="BK48" i="91"/>
  <c r="Z12" i="91"/>
  <c r="BI47" i="91"/>
  <c r="AB10" i="91"/>
  <c r="BK45" i="91"/>
  <c r="AB21" i="91"/>
  <c r="BK56" i="91"/>
  <c r="Z14" i="91"/>
  <c r="BI49" i="91"/>
  <c r="AB9" i="91"/>
  <c r="BK44" i="91"/>
  <c r="BK9" i="91"/>
  <c r="Y21" i="91"/>
  <c r="BH56" i="91"/>
  <c r="AA19" i="91"/>
  <c r="BJ54" i="91"/>
  <c r="Y18" i="91"/>
  <c r="BH53" i="91"/>
  <c r="AA16" i="91"/>
  <c r="BJ51" i="91"/>
  <c r="Y15" i="91"/>
  <c r="BH50" i="91"/>
  <c r="AA13" i="91"/>
  <c r="BJ48" i="91"/>
  <c r="Y12" i="91"/>
  <c r="BH47" i="91"/>
  <c r="AA10" i="91"/>
  <c r="BJ45" i="91"/>
  <c r="Z20" i="91"/>
  <c r="BI55" i="91"/>
  <c r="AB15" i="91"/>
  <c r="BK50" i="91"/>
  <c r="AA9" i="91"/>
  <c r="BJ44" i="91"/>
  <c r="BJ9" i="91"/>
  <c r="AB20" i="91"/>
  <c r="BK55" i="91"/>
  <c r="Z19" i="91"/>
  <c r="BI54" i="91"/>
  <c r="AB17" i="91"/>
  <c r="BK52" i="91"/>
  <c r="Z16" i="91"/>
  <c r="BI51" i="91"/>
  <c r="AB14" i="91"/>
  <c r="BK49" i="91"/>
  <c r="Z13" i="91"/>
  <c r="BI48" i="91"/>
  <c r="AB11" i="91"/>
  <c r="BK46" i="91"/>
  <c r="Z10" i="91"/>
  <c r="BI45" i="91"/>
  <c r="AB12" i="91"/>
  <c r="BK47" i="91"/>
  <c r="Z9" i="91"/>
  <c r="BI9" i="91"/>
  <c r="BI44" i="91"/>
  <c r="AA20" i="91"/>
  <c r="BJ55" i="91"/>
  <c r="Y19" i="91"/>
  <c r="BH54" i="91"/>
  <c r="AA17" i="91"/>
  <c r="BJ52" i="91"/>
  <c r="Y16" i="91"/>
  <c r="BH51" i="91"/>
  <c r="AA14" i="91"/>
  <c r="BJ49" i="91"/>
  <c r="Y13" i="91"/>
  <c r="BH48" i="91"/>
  <c r="AA11" i="91"/>
  <c r="BJ46" i="91"/>
  <c r="Y10" i="91"/>
  <c r="BH45" i="91"/>
  <c r="I11" i="67"/>
  <c r="I23" i="67"/>
  <c r="I14" i="67"/>
  <c r="I22" i="67"/>
  <c r="I13" i="67"/>
  <c r="I15" i="67"/>
  <c r="I21" i="67"/>
  <c r="I16" i="67"/>
  <c r="I17" i="67"/>
  <c r="I20" i="67"/>
  <c r="I12" i="67"/>
  <c r="I18" i="67"/>
  <c r="I19" i="67"/>
  <c r="I118" i="67"/>
  <c r="I149" i="67"/>
  <c r="I86" i="67"/>
  <c r="I147" i="67"/>
  <c r="I146" i="67"/>
  <c r="I84" i="67"/>
  <c r="I79" i="67"/>
  <c r="I144" i="67"/>
  <c r="I119" i="67"/>
  <c r="I55" i="67"/>
  <c r="I113" i="67"/>
  <c r="I87" i="67"/>
  <c r="I121" i="67"/>
  <c r="I152" i="67"/>
  <c r="I51" i="67"/>
  <c r="I114" i="67"/>
  <c r="I155" i="67"/>
  <c r="I47" i="67"/>
  <c r="I78" i="67"/>
  <c r="I117" i="67"/>
  <c r="I49" i="67"/>
  <c r="I46" i="67"/>
  <c r="I56" i="67"/>
  <c r="I110" i="67"/>
  <c r="I81" i="67"/>
  <c r="I143" i="67"/>
  <c r="I154" i="67"/>
  <c r="I145" i="67"/>
  <c r="I120" i="67"/>
  <c r="I153" i="67"/>
  <c r="I54" i="67"/>
  <c r="I53" i="67"/>
  <c r="I52" i="67"/>
  <c r="I150" i="67"/>
  <c r="I77" i="67"/>
  <c r="I45" i="67"/>
  <c r="I89" i="67"/>
  <c r="I88" i="67"/>
  <c r="I80" i="67"/>
  <c r="I50" i="67"/>
  <c r="I151" i="67"/>
  <c r="I115" i="67"/>
  <c r="I112" i="67"/>
  <c r="I44" i="67"/>
  <c r="I111" i="67"/>
  <c r="I48" i="67"/>
  <c r="I85" i="67"/>
  <c r="I148" i="67"/>
  <c r="I122" i="67"/>
  <c r="I116" i="67"/>
  <c r="I83" i="67"/>
  <c r="I82" i="67"/>
  <c r="BC45" i="91"/>
  <c r="BC46" i="91"/>
  <c r="BC47" i="91"/>
  <c r="BC48" i="91"/>
  <c r="BC49" i="91"/>
  <c r="BC50" i="91"/>
  <c r="BC51" i="91"/>
  <c r="BC52" i="91"/>
  <c r="BC53" i="91"/>
  <c r="BC54" i="91"/>
  <c r="BC55" i="91"/>
  <c r="BC56" i="91"/>
  <c r="BC43" i="91"/>
  <c r="BF10" i="91"/>
  <c r="BL10" i="91" s="1"/>
  <c r="BF11" i="91"/>
  <c r="BL11" i="91" s="1"/>
  <c r="BF12" i="91"/>
  <c r="BL12" i="91" s="1"/>
  <c r="BF13" i="91"/>
  <c r="BL13" i="91" s="1"/>
  <c r="BF14" i="91"/>
  <c r="BL14" i="91" s="1"/>
  <c r="BF15" i="91"/>
  <c r="BL15" i="91" s="1"/>
  <c r="BF16" i="91"/>
  <c r="BL16" i="91" s="1"/>
  <c r="BF17" i="91"/>
  <c r="BL17" i="91" s="1"/>
  <c r="BF18" i="91"/>
  <c r="BL18" i="91" s="1"/>
  <c r="BF19" i="91"/>
  <c r="BL19" i="91" s="1"/>
  <c r="BF20" i="91"/>
  <c r="BF21" i="91"/>
  <c r="BF8" i="91"/>
  <c r="R5" i="66"/>
  <c r="CJ167" i="91"/>
  <c r="AN165" i="91"/>
  <c r="CD162" i="91"/>
  <c r="AM166" i="91"/>
  <c r="AN166" i="91"/>
  <c r="CI160" i="91"/>
  <c r="CU161" i="91" l="1"/>
  <c r="CV167" i="91"/>
  <c r="AU165" i="91"/>
  <c r="CP163" i="91"/>
  <c r="CP162" i="91"/>
  <c r="AU166" i="91"/>
  <c r="BJ10" i="91"/>
  <c r="BK10" i="91"/>
  <c r="BH10" i="91"/>
  <c r="BG10" i="91"/>
  <c r="BI10" i="91"/>
  <c r="BH14" i="91"/>
  <c r="BI14" i="91"/>
  <c r="BJ14" i="91"/>
  <c r="BG14" i="91"/>
  <c r="BK14" i="91"/>
  <c r="BJ16" i="91"/>
  <c r="BI16" i="91"/>
  <c r="BK16" i="91"/>
  <c r="BG16" i="91"/>
  <c r="BH16" i="91"/>
  <c r="BI21" i="91"/>
  <c r="BH21" i="91"/>
  <c r="BJ21" i="91"/>
  <c r="BK21" i="91"/>
  <c r="BG21" i="91"/>
  <c r="BG13" i="91"/>
  <c r="BH13" i="91"/>
  <c r="BI13" i="91"/>
  <c r="BK13" i="91"/>
  <c r="BJ13" i="91"/>
  <c r="BI15" i="91"/>
  <c r="BJ15" i="91"/>
  <c r="BG15" i="91"/>
  <c r="BH15" i="91"/>
  <c r="BK15" i="91"/>
  <c r="BG19" i="91"/>
  <c r="BH19" i="91"/>
  <c r="BI19" i="91"/>
  <c r="BJ19" i="91"/>
  <c r="BK19" i="91"/>
  <c r="BG18" i="91"/>
  <c r="BJ18" i="91"/>
  <c r="BH18" i="91"/>
  <c r="BI18" i="91"/>
  <c r="BK18" i="91"/>
  <c r="BJ12" i="91"/>
  <c r="BG12" i="91"/>
  <c r="BK12" i="91"/>
  <c r="BH12" i="91"/>
  <c r="BI12" i="91"/>
  <c r="BH20" i="91"/>
  <c r="BI20" i="91"/>
  <c r="BG20" i="91"/>
  <c r="BJ20" i="91"/>
  <c r="BK20" i="91"/>
  <c r="BK17" i="91"/>
  <c r="BI17" i="91"/>
  <c r="BG17" i="91"/>
  <c r="BJ17" i="91"/>
  <c r="BH17" i="91"/>
  <c r="BK11" i="91"/>
  <c r="BJ11" i="91"/>
  <c r="BG11" i="91"/>
  <c r="BH11" i="91"/>
  <c r="BI11" i="91"/>
  <c r="D11" i="67"/>
  <c r="E8" i="91" l="1"/>
  <c r="AM8" i="85" l="1"/>
  <c r="AN10" i="85"/>
  <c r="AM14" i="85"/>
  <c r="AM16" i="85"/>
  <c r="AN12" i="85"/>
  <c r="AJ18" i="85"/>
  <c r="AN13" i="85"/>
  <c r="AK17" i="85"/>
  <c r="AJ10" i="85"/>
  <c r="AN15" i="85"/>
  <c r="AK8" i="85"/>
  <c r="AK12" i="85"/>
  <c r="AN11" i="85"/>
  <c r="AM11" i="85"/>
  <c r="AJ8" i="85"/>
  <c r="AM12" i="85"/>
  <c r="AJ16" i="85"/>
  <c r="AL16" i="85"/>
  <c r="AK10" i="85"/>
  <c r="AL14" i="85"/>
  <c r="AJ17" i="85"/>
  <c r="AN8" i="85"/>
  <c r="AM10" i="85"/>
  <c r="AJ12" i="85"/>
  <c r="AL13" i="85"/>
  <c r="AL9" i="85"/>
  <c r="AJ11" i="85"/>
  <c r="AL15" i="85"/>
  <c r="AL8" i="85"/>
  <c r="AN9" i="85"/>
  <c r="AL10" i="85"/>
  <c r="AM9" i="85"/>
  <c r="AL11" i="85"/>
  <c r="AN14" i="85"/>
  <c r="AJ9" i="85"/>
  <c r="AK14" i="85"/>
  <c r="AM15" i="85"/>
  <c r="AK9" i="85"/>
  <c r="AL17" i="85"/>
  <c r="AM13" i="85"/>
  <c r="AJ13" i="85"/>
  <c r="AK15" i="85"/>
  <c r="AK16" i="85"/>
  <c r="AL12" i="85"/>
  <c r="AK13" i="85"/>
  <c r="AJ14" i="85"/>
  <c r="AJ15" i="85"/>
  <c r="AK11" i="85"/>
  <c r="U9" i="91"/>
  <c r="BD9" i="91"/>
  <c r="BD44" i="91"/>
  <c r="J16" i="66"/>
  <c r="J17" i="66" s="1"/>
  <c r="J18" i="66" s="1"/>
  <c r="J19" i="66" s="1"/>
  <c r="J20" i="66" s="1"/>
  <c r="J21" i="66" s="1"/>
  <c r="J22" i="66" s="1"/>
  <c r="J23" i="66" s="1"/>
  <c r="AK125" i="85"/>
  <c r="AL160" i="85"/>
  <c r="AJ114" i="85"/>
  <c r="AN110" i="85"/>
  <c r="AL149" i="85"/>
  <c r="AM137" i="85"/>
  <c r="AM135" i="85"/>
  <c r="AL111" i="85"/>
  <c r="AK139" i="85"/>
  <c r="AL148" i="85"/>
  <c r="AK109" i="85"/>
  <c r="AN130" i="85"/>
  <c r="AM130" i="85"/>
  <c r="AK165" i="85"/>
  <c r="AM141" i="85"/>
  <c r="AN161" i="85"/>
  <c r="AN166" i="85"/>
  <c r="AK151" i="85"/>
  <c r="AM160" i="85"/>
  <c r="AM120" i="85"/>
  <c r="AL152" i="85"/>
  <c r="AN164" i="85"/>
  <c r="AM149" i="85"/>
  <c r="AJ164" i="85"/>
  <c r="AN122" i="85"/>
  <c r="AK116" i="85"/>
  <c r="AM146" i="85"/>
  <c r="AK164" i="85"/>
  <c r="AJ125" i="85"/>
  <c r="AJ159" i="85"/>
  <c r="AJ124" i="85"/>
  <c r="AJ167" i="85"/>
  <c r="AK112" i="85"/>
  <c r="AK147" i="85"/>
  <c r="AN133" i="85"/>
  <c r="AN118" i="85"/>
  <c r="AJ126" i="85"/>
  <c r="AL119" i="85"/>
  <c r="AL133" i="85"/>
  <c r="AL130" i="85"/>
  <c r="AK162" i="85"/>
  <c r="AK160" i="85"/>
  <c r="AL151" i="85"/>
  <c r="AJ116" i="85"/>
  <c r="AK107" i="85"/>
  <c r="AK138" i="85"/>
  <c r="AJ155" i="85"/>
  <c r="AJ147" i="85"/>
  <c r="AJ113" i="85"/>
  <c r="AK113" i="85"/>
  <c r="AL132" i="85"/>
  <c r="AM118" i="85"/>
  <c r="AM166" i="85"/>
  <c r="AJ145" i="85"/>
  <c r="AL139" i="85"/>
  <c r="AN150" i="85"/>
  <c r="AN159" i="85"/>
  <c r="AK155" i="85"/>
  <c r="AL114" i="85"/>
  <c r="AJ154" i="85"/>
  <c r="AJ115" i="85"/>
  <c r="AN152" i="85"/>
  <c r="AK156" i="85"/>
  <c r="AN132" i="85"/>
  <c r="AN112" i="85"/>
  <c r="AM143" i="85"/>
  <c r="AM167" i="85"/>
  <c r="AK128" i="85"/>
  <c r="AL118" i="85"/>
  <c r="AK117" i="85"/>
  <c r="AN163" i="85"/>
  <c r="AK114" i="85"/>
  <c r="AJ111" i="85"/>
  <c r="AM128" i="85"/>
  <c r="AM138" i="85"/>
  <c r="AL122" i="85"/>
  <c r="AN136" i="85"/>
  <c r="AN148" i="85"/>
  <c r="AK145" i="85"/>
  <c r="AK143" i="85"/>
  <c r="AM122" i="85"/>
  <c r="AM119" i="85"/>
  <c r="AJ117" i="85"/>
  <c r="AL158" i="85"/>
  <c r="AN158" i="85"/>
  <c r="AN135" i="85"/>
  <c r="AK154" i="85"/>
  <c r="AJ135" i="85"/>
  <c r="AM111" i="85"/>
  <c r="AK118" i="85"/>
  <c r="AM131" i="85"/>
  <c r="AN114" i="85"/>
  <c r="AK136" i="85"/>
  <c r="AL156" i="85"/>
  <c r="AJ141" i="85"/>
  <c r="AL154" i="85"/>
  <c r="AJ131" i="85"/>
  <c r="AK166" i="85"/>
  <c r="AJ157" i="85"/>
  <c r="AN111" i="85"/>
  <c r="AL167" i="85"/>
  <c r="AN115" i="85"/>
  <c r="AN167" i="85"/>
  <c r="AM150" i="85"/>
  <c r="AN144" i="85"/>
  <c r="AL109" i="85"/>
  <c r="AM144" i="85"/>
  <c r="AJ150" i="85"/>
  <c r="AL141" i="85"/>
  <c r="AJ149" i="85"/>
  <c r="AN127" i="85"/>
  <c r="AK142" i="85"/>
  <c r="AN137" i="85"/>
  <c r="AJ165" i="85"/>
  <c r="AL121" i="85"/>
  <c r="AM152" i="85"/>
  <c r="AN113" i="85"/>
  <c r="AK148" i="85"/>
  <c r="AM163" i="85"/>
  <c r="AJ133" i="85"/>
  <c r="AL140" i="85"/>
  <c r="AL125" i="85"/>
  <c r="AK123" i="85"/>
  <c r="AL143" i="85"/>
  <c r="AJ153" i="85"/>
  <c r="AN108" i="85"/>
  <c r="AL134" i="85"/>
  <c r="AJ109" i="85"/>
  <c r="AJ138" i="85"/>
  <c r="AN155" i="85"/>
  <c r="AJ121" i="85"/>
  <c r="AJ146" i="85"/>
  <c r="AK152" i="85"/>
  <c r="AJ140" i="85"/>
  <c r="AL124" i="85"/>
  <c r="AJ123" i="85"/>
  <c r="AM154" i="85"/>
  <c r="AM115" i="85"/>
  <c r="AM133" i="85"/>
  <c r="AJ139" i="85"/>
  <c r="AJ152" i="85"/>
  <c r="AN134" i="85"/>
  <c r="AN162" i="85"/>
  <c r="AM125" i="85"/>
  <c r="AJ162" i="85"/>
  <c r="AK153" i="85"/>
  <c r="AL110" i="85"/>
  <c r="AJ128" i="85"/>
  <c r="AJ130" i="85"/>
  <c r="AN142" i="85"/>
  <c r="AL136" i="85"/>
  <c r="AM165" i="85"/>
  <c r="AL131" i="85"/>
  <c r="AJ119" i="85"/>
  <c r="AK124" i="85"/>
  <c r="AM158" i="85"/>
  <c r="AM140" i="85"/>
  <c r="AJ110" i="85"/>
  <c r="AJ120" i="85"/>
  <c r="AN139" i="85"/>
  <c r="AK132" i="85"/>
  <c r="AM112" i="85"/>
  <c r="AN157" i="85"/>
  <c r="AN124" i="85"/>
  <c r="AK161" i="85"/>
  <c r="AN119" i="85"/>
  <c r="AN141" i="85"/>
  <c r="AK110" i="85"/>
  <c r="AN116" i="85"/>
  <c r="AK122" i="85"/>
  <c r="AL164" i="85"/>
  <c r="AJ163" i="85"/>
  <c r="AJ151" i="85"/>
  <c r="AL144" i="85"/>
  <c r="AM147" i="85"/>
  <c r="AL129" i="85"/>
  <c r="AK140" i="85"/>
  <c r="AN154" i="85"/>
  <c r="AJ134" i="85"/>
  <c r="AJ142" i="85"/>
  <c r="AM142" i="85"/>
  <c r="AM145" i="85"/>
  <c r="AN129" i="85"/>
  <c r="AN107" i="85"/>
  <c r="AM156" i="85"/>
  <c r="AK126" i="85"/>
  <c r="AM110" i="85"/>
  <c r="AK149" i="85"/>
  <c r="AM155" i="85"/>
  <c r="AN120" i="85"/>
  <c r="AJ127" i="85"/>
  <c r="AK131" i="85"/>
  <c r="AL150" i="85"/>
  <c r="AL155" i="85"/>
  <c r="AM124" i="85"/>
  <c r="AL107" i="85"/>
  <c r="AK133" i="85"/>
  <c r="AM148" i="85"/>
  <c r="AN117" i="85"/>
  <c r="AL145" i="85"/>
  <c r="AL161" i="85"/>
  <c r="AL146" i="85"/>
  <c r="AK115" i="85"/>
  <c r="AM108" i="85"/>
  <c r="AL113" i="85"/>
  <c r="AK129" i="85"/>
  <c r="AN147" i="85"/>
  <c r="AK163" i="85"/>
  <c r="AM116" i="85"/>
  <c r="AK146" i="85"/>
  <c r="AJ107" i="85"/>
  <c r="AL162" i="85"/>
  <c r="AN125" i="85"/>
  <c r="AK119" i="85"/>
  <c r="AJ136" i="85"/>
  <c r="AL115" i="85"/>
  <c r="AL112" i="85"/>
  <c r="AM127" i="85"/>
  <c r="AM126" i="85"/>
  <c r="AM123" i="85"/>
  <c r="AL126" i="85"/>
  <c r="AL142" i="85"/>
  <c r="AJ108" i="85"/>
  <c r="AN138" i="85"/>
  <c r="AM114" i="85"/>
  <c r="AL120" i="85"/>
  <c r="AM161" i="85"/>
  <c r="AN109" i="85"/>
  <c r="AK137" i="85"/>
  <c r="AK134" i="85"/>
  <c r="AK157" i="85"/>
  <c r="AN160" i="85"/>
  <c r="AL147" i="85"/>
  <c r="AM107" i="85"/>
  <c r="AJ166" i="85"/>
  <c r="AM129" i="85"/>
  <c r="AK111" i="85"/>
  <c r="AM109" i="85"/>
  <c r="AJ160" i="85"/>
  <c r="AJ118" i="85"/>
  <c r="AN143" i="85"/>
  <c r="AL117" i="85"/>
  <c r="AJ122" i="85"/>
  <c r="AL137" i="85"/>
  <c r="AL138" i="85"/>
  <c r="AN140" i="85"/>
  <c r="AN165" i="85"/>
  <c r="AL128" i="85"/>
  <c r="AK141" i="85"/>
  <c r="AM117" i="85"/>
  <c r="AM153" i="85"/>
  <c r="AL108" i="85"/>
  <c r="AJ144" i="85"/>
  <c r="AK144" i="85"/>
  <c r="AK167" i="85"/>
  <c r="AL116" i="85"/>
  <c r="AK135" i="85"/>
  <c r="AJ161" i="85"/>
  <c r="AM151" i="85"/>
  <c r="AL123" i="85"/>
  <c r="AL135" i="85"/>
  <c r="AN123" i="85"/>
  <c r="AL153" i="85"/>
  <c r="AN128" i="85"/>
  <c r="AM136" i="85"/>
  <c r="AJ132" i="85"/>
  <c r="AK121" i="85"/>
  <c r="AN126" i="85"/>
  <c r="AL127" i="85"/>
  <c r="AJ156" i="85"/>
  <c r="AK120" i="85"/>
  <c r="AL163" i="85"/>
  <c r="AM157" i="85"/>
  <c r="AJ112" i="85"/>
  <c r="AK108" i="85"/>
  <c r="AL159" i="85"/>
  <c r="AN145" i="85"/>
  <c r="AN153" i="85"/>
  <c r="AM121" i="85"/>
  <c r="AN121" i="85"/>
  <c r="AN149" i="85"/>
  <c r="AL166" i="85"/>
  <c r="AN146" i="85"/>
  <c r="AL157" i="85"/>
  <c r="AK158" i="85"/>
  <c r="AN131" i="85"/>
  <c r="AM162" i="85"/>
  <c r="AK150" i="85"/>
  <c r="AJ158" i="85"/>
  <c r="AM132" i="85"/>
  <c r="AM134" i="85"/>
  <c r="AL165" i="85"/>
  <c r="AK127" i="85"/>
  <c r="AJ137" i="85"/>
  <c r="AM159" i="85"/>
  <c r="AN151" i="85"/>
  <c r="AJ143" i="85"/>
  <c r="AN156" i="85"/>
  <c r="AM139" i="85"/>
  <c r="AK159" i="85"/>
  <c r="AM113" i="85"/>
  <c r="AK130" i="85"/>
  <c r="AJ148" i="85"/>
  <c r="AJ129" i="85"/>
  <c r="AM164" i="85"/>
  <c r="FB115" i="85" l="1"/>
  <c r="FC147" i="85"/>
  <c r="FC155" i="85"/>
  <c r="FC131" i="85"/>
  <c r="FA162" i="85"/>
  <c r="EZ165" i="85"/>
  <c r="FA128" i="85"/>
  <c r="FA149" i="85"/>
  <c r="FA113" i="85"/>
  <c r="EZ135" i="85"/>
  <c r="EY123" i="85"/>
  <c r="FB148" i="85"/>
  <c r="FC163" i="85"/>
  <c r="EY127" i="85"/>
  <c r="FB146" i="85"/>
  <c r="FC158" i="85"/>
  <c r="EZ164" i="85"/>
  <c r="EY116" i="85"/>
  <c r="FC109" i="85"/>
  <c r="FA148" i="85"/>
  <c r="FC150" i="85"/>
  <c r="EY119" i="85"/>
  <c r="FC120" i="85"/>
  <c r="FB150" i="85"/>
  <c r="FB129" i="85"/>
  <c r="EY161" i="85"/>
  <c r="EZ128" i="85"/>
  <c r="FA155" i="85"/>
  <c r="FC126" i="85"/>
  <c r="FA156" i="85"/>
  <c r="FC113" i="85"/>
  <c r="FA138" i="85"/>
  <c r="FC119" i="85"/>
  <c r="FA142" i="85"/>
  <c r="FB127" i="85"/>
  <c r="FC161" i="85"/>
  <c r="FB165" i="85"/>
  <c r="FC164" i="85"/>
  <c r="FB144" i="85"/>
  <c r="EZ129" i="85"/>
  <c r="FB157" i="85"/>
  <c r="EZ134" i="85"/>
  <c r="FB154" i="85"/>
  <c r="FA157" i="85"/>
  <c r="EZ159" i="85"/>
  <c r="FB138" i="85"/>
  <c r="FA160" i="85"/>
  <c r="EY136" i="85"/>
  <c r="FA127" i="85"/>
  <c r="FA137" i="85"/>
  <c r="FA151" i="85"/>
  <c r="FA126" i="85"/>
  <c r="FB152" i="85"/>
  <c r="FA147" i="85"/>
  <c r="EZ109" i="85"/>
  <c r="EZ119" i="85"/>
  <c r="EZ148" i="85"/>
  <c r="FB133" i="85"/>
  <c r="FC105" i="85"/>
  <c r="FA118" i="85"/>
  <c r="FB130" i="85"/>
  <c r="EY151" i="85"/>
  <c r="FB162" i="85"/>
  <c r="FB107" i="85"/>
  <c r="FA109" i="85"/>
  <c r="FC112" i="85"/>
  <c r="FA114" i="85"/>
  <c r="FA154" i="85"/>
  <c r="FC159" i="85"/>
  <c r="FB122" i="85"/>
  <c r="FB126" i="85"/>
  <c r="FB113" i="85"/>
  <c r="EY137" i="85"/>
  <c r="FA135" i="85"/>
  <c r="EY141" i="85"/>
  <c r="EY125" i="85"/>
  <c r="FC157" i="85"/>
  <c r="EY113" i="85"/>
  <c r="EY147" i="85"/>
  <c r="FA152" i="85"/>
  <c r="EY164" i="85"/>
  <c r="EY117" i="85"/>
  <c r="EZ126" i="85"/>
  <c r="FB120" i="85"/>
  <c r="EY139" i="85"/>
  <c r="EZ111" i="85"/>
  <c r="EY160" i="85"/>
  <c r="FB111" i="85"/>
  <c r="FB123" i="85"/>
  <c r="FA130" i="85"/>
  <c r="FC146" i="85"/>
  <c r="FC135" i="85"/>
  <c r="EZ156" i="85"/>
  <c r="FB121" i="85"/>
  <c r="FB105" i="85"/>
  <c r="FC118" i="85"/>
  <c r="FA158" i="85"/>
  <c r="FA107" i="85"/>
  <c r="FC115" i="85"/>
  <c r="FC108" i="85"/>
  <c r="FC125" i="85"/>
  <c r="FB131" i="85"/>
  <c r="FC121" i="85"/>
  <c r="EY122" i="85"/>
  <c r="FA134" i="85"/>
  <c r="EY124" i="85"/>
  <c r="EZ125" i="85"/>
  <c r="FA105" i="85"/>
  <c r="EZ130" i="85"/>
  <c r="EZ161" i="85"/>
  <c r="EZ147" i="85"/>
  <c r="FA143" i="85"/>
  <c r="FB149" i="85"/>
  <c r="FC141" i="85"/>
  <c r="FB132" i="85"/>
  <c r="EY153" i="85"/>
  <c r="EY162" i="85"/>
  <c r="FA120" i="85"/>
  <c r="FB112" i="85"/>
  <c r="FB156" i="85"/>
  <c r="FC133" i="85"/>
  <c r="FA140" i="85"/>
  <c r="FA111" i="85"/>
  <c r="FA125" i="85"/>
  <c r="FA150" i="85"/>
  <c r="EY120" i="85"/>
  <c r="EZ118" i="85"/>
  <c r="FC139" i="85"/>
  <c r="FC122" i="85"/>
  <c r="EZ136" i="85"/>
  <c r="FA136" i="85"/>
  <c r="EZ142" i="85"/>
  <c r="EZ139" i="85"/>
  <c r="FA115" i="85"/>
  <c r="FC137" i="85"/>
  <c r="FB151" i="85"/>
  <c r="FC134" i="85"/>
  <c r="EZ151" i="85"/>
  <c r="FC127" i="85"/>
  <c r="EY158" i="85"/>
  <c r="FA141" i="85"/>
  <c r="EY106" i="85"/>
  <c r="EZ144" i="85"/>
  <c r="EZ157" i="85"/>
  <c r="FC153" i="85"/>
  <c r="FA122" i="85"/>
  <c r="EY110" i="85"/>
  <c r="FC111" i="85"/>
  <c r="FA133" i="85"/>
  <c r="FC140" i="85"/>
  <c r="FB145" i="85"/>
  <c r="FA106" i="85"/>
  <c r="EZ141" i="85"/>
  <c r="FB158" i="85"/>
  <c r="EY154" i="85"/>
  <c r="FC148" i="85"/>
  <c r="FB159" i="85"/>
  <c r="EZ138" i="85"/>
  <c r="EZ162" i="85"/>
  <c r="EY134" i="85"/>
  <c r="FC136" i="85"/>
  <c r="EY128" i="85"/>
  <c r="FB106" i="85"/>
  <c r="EZ124" i="85"/>
  <c r="FC145" i="85"/>
  <c r="EZ158" i="85"/>
  <c r="EZ155" i="85"/>
  <c r="EY140" i="85"/>
  <c r="FA165" i="85"/>
  <c r="EY163" i="85"/>
  <c r="EZ146" i="85"/>
  <c r="EZ112" i="85"/>
  <c r="EY129" i="85"/>
  <c r="FA144" i="85"/>
  <c r="FA110" i="85"/>
  <c r="FC116" i="85"/>
  <c r="FA153" i="85"/>
  <c r="EY143" i="85"/>
  <c r="EY159" i="85"/>
  <c r="FB125" i="85"/>
  <c r="FB135" i="85"/>
  <c r="FB143" i="85"/>
  <c r="EY144" i="85"/>
  <c r="EY150" i="85"/>
  <c r="FA121" i="85"/>
  <c r="FA108" i="85"/>
  <c r="FB164" i="85"/>
  <c r="EY121" i="85"/>
  <c r="EY126" i="85"/>
  <c r="EZ127" i="85"/>
  <c r="FC144" i="85"/>
  <c r="FC149" i="85"/>
  <c r="FB110" i="85"/>
  <c r="FA117" i="85"/>
  <c r="EZ116" i="85"/>
  <c r="FC143" i="85"/>
  <c r="EY133" i="85"/>
  <c r="FB116" i="85"/>
  <c r="FC132" i="85"/>
  <c r="FA139" i="85"/>
  <c r="FB163" i="85"/>
  <c r="EY105" i="85"/>
  <c r="EY130" i="85"/>
  <c r="EZ131" i="85"/>
  <c r="EY146" i="85"/>
  <c r="FB137" i="85"/>
  <c r="FA119" i="85"/>
  <c r="FA123" i="85"/>
  <c r="EZ121" i="85"/>
  <c r="EY115" i="85"/>
  <c r="EY112" i="85"/>
  <c r="FC162" i="85"/>
  <c r="FB136" i="85"/>
  <c r="FA112" i="85"/>
  <c r="EZ108" i="85"/>
  <c r="EZ114" i="85"/>
  <c r="EY135" i="85"/>
  <c r="FA129" i="85"/>
  <c r="FA159" i="85"/>
  <c r="FC117" i="85"/>
  <c r="EZ117" i="85"/>
  <c r="EY165" i="85"/>
  <c r="EY107" i="85"/>
  <c r="EY148" i="85"/>
  <c r="EZ145" i="85"/>
  <c r="FB142" i="85"/>
  <c r="FB153" i="85"/>
  <c r="EZ122" i="85"/>
  <c r="FC106" i="85"/>
  <c r="EZ110" i="85"/>
  <c r="EY109" i="85"/>
  <c r="FC165" i="85"/>
  <c r="FA163" i="85"/>
  <c r="FA145" i="85"/>
  <c r="FA132" i="85"/>
  <c r="FC130" i="85"/>
  <c r="FC154" i="85"/>
  <c r="EY118" i="85"/>
  <c r="FB118" i="85"/>
  <c r="FC123" i="85"/>
  <c r="EY157" i="85"/>
  <c r="EZ163" i="85"/>
  <c r="EY156" i="85"/>
  <c r="EY145" i="85"/>
  <c r="FC124" i="85"/>
  <c r="FB139" i="85"/>
  <c r="EZ120" i="85"/>
  <c r="EZ107" i="85"/>
  <c r="EZ113" i="85"/>
  <c r="FA131" i="85"/>
  <c r="FC107" i="85"/>
  <c r="FB160" i="85"/>
  <c r="EY108" i="85"/>
  <c r="FB117" i="85"/>
  <c r="EY111" i="85"/>
  <c r="FC142" i="85"/>
  <c r="EZ150" i="85"/>
  <c r="EZ143" i="85"/>
  <c r="EZ152" i="85"/>
  <c r="FB114" i="85"/>
  <c r="EZ105" i="85"/>
  <c r="FB109" i="85"/>
  <c r="FC160" i="85"/>
  <c r="FC110" i="85"/>
  <c r="FB128" i="85"/>
  <c r="EY131" i="85"/>
  <c r="FB147" i="85"/>
  <c r="FA146" i="85"/>
  <c r="FC129" i="85"/>
  <c r="EY152" i="85"/>
  <c r="FA164" i="85"/>
  <c r="EY114" i="85"/>
  <c r="EY132" i="85"/>
  <c r="EZ123" i="85"/>
  <c r="FB140" i="85"/>
  <c r="EZ160" i="85"/>
  <c r="EY138" i="85"/>
  <c r="EZ153" i="85"/>
  <c r="EZ106" i="85"/>
  <c r="FA116" i="85"/>
  <c r="FB119" i="85"/>
  <c r="FA124" i="85"/>
  <c r="FC156" i="85"/>
  <c r="EZ154" i="85"/>
  <c r="EY149" i="85"/>
  <c r="FB108" i="85"/>
  <c r="FB155" i="85"/>
  <c r="EY155" i="85"/>
  <c r="FC128" i="85"/>
  <c r="FA161" i="85"/>
  <c r="EY142" i="85"/>
  <c r="EZ140" i="85"/>
  <c r="FB124" i="85"/>
  <c r="EZ137" i="85"/>
  <c r="FC138" i="85"/>
  <c r="FB134" i="85"/>
  <c r="EZ133" i="85"/>
  <c r="EZ115" i="85"/>
  <c r="FB141" i="85"/>
  <c r="FC151" i="85"/>
  <c r="FC152" i="85"/>
  <c r="FC114" i="85"/>
  <c r="EZ149" i="85"/>
  <c r="FB161" i="85"/>
  <c r="EZ132" i="85"/>
  <c r="JB139" i="85"/>
  <c r="BG139" i="85"/>
  <c r="DI139" i="85"/>
  <c r="BP139" i="85"/>
  <c r="CQ139" i="85"/>
  <c r="EJ139" i="85"/>
  <c r="IS139" i="85"/>
  <c r="FT139" i="85"/>
  <c r="HI139" i="85"/>
  <c r="DR139" i="85"/>
  <c r="HR139" i="85"/>
  <c r="CH139" i="85"/>
  <c r="IJ139" i="85"/>
  <c r="GH139" i="85"/>
  <c r="GZ139" i="85"/>
  <c r="EA139" i="85"/>
  <c r="ES139" i="85"/>
  <c r="BY139" i="85"/>
  <c r="AX139" i="85"/>
  <c r="IA139" i="85"/>
  <c r="CZ139" i="85"/>
  <c r="GQ139" i="85"/>
  <c r="IZ131" i="85"/>
  <c r="BN131" i="85"/>
  <c r="IQ131" i="85"/>
  <c r="CO131" i="85"/>
  <c r="CF131" i="85"/>
  <c r="BE131" i="85"/>
  <c r="HG131" i="85"/>
  <c r="FR131" i="85"/>
  <c r="GX131" i="85"/>
  <c r="DG131" i="85"/>
  <c r="CX131" i="85"/>
  <c r="EH131" i="85"/>
  <c r="DP131" i="85"/>
  <c r="BW131" i="85"/>
  <c r="DY131" i="85"/>
  <c r="GF131" i="85"/>
  <c r="IH131" i="85"/>
  <c r="HY131" i="85"/>
  <c r="AV131" i="85"/>
  <c r="GO131" i="85"/>
  <c r="EQ131" i="85"/>
  <c r="HP131" i="85"/>
  <c r="BN125" i="85"/>
  <c r="IZ125" i="85"/>
  <c r="CF125" i="85"/>
  <c r="GX125" i="85"/>
  <c r="HG125" i="85"/>
  <c r="CO125" i="85"/>
  <c r="CX125" i="85"/>
  <c r="IQ125" i="85"/>
  <c r="BE125" i="85"/>
  <c r="DP125" i="85"/>
  <c r="HY125" i="85"/>
  <c r="FR125" i="85"/>
  <c r="DY125" i="85"/>
  <c r="GF125" i="85"/>
  <c r="HP125" i="85"/>
  <c r="IH125" i="85"/>
  <c r="BW125" i="85"/>
  <c r="EH125" i="85"/>
  <c r="EQ125" i="85"/>
  <c r="GO125" i="85"/>
  <c r="AV125" i="85"/>
  <c r="DG125" i="85"/>
  <c r="BO129" i="85"/>
  <c r="JA129" i="85"/>
  <c r="CG129" i="85"/>
  <c r="IR129" i="85"/>
  <c r="CP129" i="85"/>
  <c r="GY129" i="85"/>
  <c r="BF129" i="85"/>
  <c r="DH129" i="85"/>
  <c r="HZ129" i="85"/>
  <c r="HH129" i="85"/>
  <c r="FS129" i="85"/>
  <c r="HQ129" i="85"/>
  <c r="DQ129" i="85"/>
  <c r="DZ129" i="85"/>
  <c r="BX129" i="85"/>
  <c r="II129" i="85"/>
  <c r="GG129" i="85"/>
  <c r="EI129" i="85"/>
  <c r="GP129" i="85"/>
  <c r="CY129" i="85"/>
  <c r="ER129" i="85"/>
  <c r="AW129" i="85"/>
  <c r="IY139" i="85"/>
  <c r="BM139" i="85"/>
  <c r="IP139" i="85"/>
  <c r="BD139" i="85"/>
  <c r="HF139" i="85"/>
  <c r="FQ139" i="85"/>
  <c r="DF139" i="85"/>
  <c r="CN139" i="85"/>
  <c r="EG139" i="85"/>
  <c r="HO139" i="85"/>
  <c r="CE139" i="85"/>
  <c r="GW139" i="85"/>
  <c r="IG139" i="85"/>
  <c r="BV139" i="85"/>
  <c r="DO139" i="85"/>
  <c r="GE139" i="85"/>
  <c r="DX139" i="85"/>
  <c r="EP139" i="85"/>
  <c r="GN139" i="85"/>
  <c r="AU139" i="85"/>
  <c r="HX139" i="85"/>
  <c r="CW139" i="85"/>
  <c r="IZ148" i="85"/>
  <c r="BN148" i="85"/>
  <c r="EH148" i="85"/>
  <c r="GO148" i="85"/>
  <c r="IQ148" i="85"/>
  <c r="BE148" i="85"/>
  <c r="HG148" i="85"/>
  <c r="CF148" i="85"/>
  <c r="CX148" i="85"/>
  <c r="HP148" i="85"/>
  <c r="BW148" i="85"/>
  <c r="GF148" i="85"/>
  <c r="IH148" i="85"/>
  <c r="DG148" i="85"/>
  <c r="DY148" i="85"/>
  <c r="FR148" i="85"/>
  <c r="AV148" i="85"/>
  <c r="DP148" i="85"/>
  <c r="CO148" i="85"/>
  <c r="HY148" i="85"/>
  <c r="EQ148" i="85"/>
  <c r="GX148" i="85"/>
  <c r="IZ164" i="85"/>
  <c r="BN164" i="85"/>
  <c r="CX164" i="85"/>
  <c r="DY164" i="85"/>
  <c r="HY164" i="85"/>
  <c r="BW164" i="85"/>
  <c r="AV164" i="85"/>
  <c r="EQ164" i="85"/>
  <c r="DG164" i="85"/>
  <c r="CO164" i="85"/>
  <c r="EH164" i="85"/>
  <c r="IH164" i="85"/>
  <c r="GF164" i="85"/>
  <c r="GX164" i="85"/>
  <c r="HG164" i="85"/>
  <c r="HP164" i="85"/>
  <c r="FR164" i="85"/>
  <c r="DP164" i="85"/>
  <c r="IQ164" i="85"/>
  <c r="CF164" i="85"/>
  <c r="BE164" i="85"/>
  <c r="GO164" i="85"/>
  <c r="BP157" i="85"/>
  <c r="JB157" i="85"/>
  <c r="EA157" i="85"/>
  <c r="FT157" i="85"/>
  <c r="GQ157" i="85"/>
  <c r="IS157" i="85"/>
  <c r="CH157" i="85"/>
  <c r="CQ157" i="85"/>
  <c r="IJ157" i="85"/>
  <c r="BG157" i="85"/>
  <c r="HI157" i="85"/>
  <c r="DR157" i="85"/>
  <c r="GZ157" i="85"/>
  <c r="ES157" i="85"/>
  <c r="BY157" i="85"/>
  <c r="AX157" i="85"/>
  <c r="DI157" i="85"/>
  <c r="GH157" i="85"/>
  <c r="CZ157" i="85"/>
  <c r="EJ157" i="85"/>
  <c r="IA157" i="85"/>
  <c r="HR157" i="85"/>
  <c r="BP150" i="85"/>
  <c r="JB150" i="85"/>
  <c r="IS150" i="85"/>
  <c r="GQ150" i="85"/>
  <c r="EJ150" i="85"/>
  <c r="CH150" i="85"/>
  <c r="AX150" i="85"/>
  <c r="CQ150" i="85"/>
  <c r="DI150" i="85"/>
  <c r="HR150" i="85"/>
  <c r="IA150" i="85"/>
  <c r="BY150" i="85"/>
  <c r="BG150" i="85"/>
  <c r="GZ150" i="85"/>
  <c r="DR150" i="85"/>
  <c r="CZ150" i="85"/>
  <c r="EA150" i="85"/>
  <c r="IJ150" i="85"/>
  <c r="FT150" i="85"/>
  <c r="HI150" i="85"/>
  <c r="ES150" i="85"/>
  <c r="GH150" i="85"/>
  <c r="JC161" i="85"/>
  <c r="BQ161" i="85"/>
  <c r="CR161" i="85"/>
  <c r="IK161" i="85"/>
  <c r="BH161" i="85"/>
  <c r="IT161" i="85"/>
  <c r="EB161" i="85"/>
  <c r="IB161" i="85"/>
  <c r="AY161" i="85"/>
  <c r="DA161" i="85"/>
  <c r="CI161" i="85"/>
  <c r="GR161" i="85"/>
  <c r="ET161" i="85"/>
  <c r="FU161" i="85"/>
  <c r="BZ161" i="85"/>
  <c r="HJ161" i="85"/>
  <c r="EK161" i="85"/>
  <c r="GI161" i="85"/>
  <c r="HS161" i="85"/>
  <c r="DS161" i="85"/>
  <c r="HA161" i="85"/>
  <c r="DJ161" i="85"/>
  <c r="BN117" i="85"/>
  <c r="IZ117" i="85"/>
  <c r="IQ117" i="85"/>
  <c r="DP117" i="85"/>
  <c r="CF117" i="85"/>
  <c r="CO117" i="85"/>
  <c r="GF117" i="85"/>
  <c r="HG117" i="85"/>
  <c r="CX117" i="85"/>
  <c r="DG117" i="85"/>
  <c r="BE117" i="85"/>
  <c r="IH117" i="85"/>
  <c r="GX117" i="85"/>
  <c r="HP117" i="85"/>
  <c r="BW117" i="85"/>
  <c r="EQ117" i="85"/>
  <c r="DY117" i="85"/>
  <c r="FR117" i="85"/>
  <c r="EH117" i="85"/>
  <c r="GO117" i="85"/>
  <c r="HY117" i="85"/>
  <c r="AV117" i="85"/>
  <c r="JL117" i="85"/>
  <c r="KI117" i="85"/>
  <c r="JZ117" i="85"/>
  <c r="KR117" i="85"/>
  <c r="BP110" i="85"/>
  <c r="JB110" i="85"/>
  <c r="DR110" i="85"/>
  <c r="CH110" i="85"/>
  <c r="EA110" i="85"/>
  <c r="GQ110" i="85"/>
  <c r="HI110" i="85"/>
  <c r="GH110" i="85"/>
  <c r="IS110" i="85"/>
  <c r="BG110" i="85"/>
  <c r="EJ110" i="85"/>
  <c r="CZ110" i="85"/>
  <c r="CQ110" i="85"/>
  <c r="ES110" i="85"/>
  <c r="GZ110" i="85"/>
  <c r="BY110" i="85"/>
  <c r="FT110" i="85"/>
  <c r="IA110" i="85"/>
  <c r="AX110" i="85"/>
  <c r="IJ110" i="85"/>
  <c r="HR110" i="85"/>
  <c r="DI110" i="85"/>
  <c r="IY145" i="85"/>
  <c r="BM145" i="85"/>
  <c r="EG145" i="85"/>
  <c r="BD145" i="85"/>
  <c r="HX145" i="85"/>
  <c r="GW145" i="85"/>
  <c r="CE145" i="85"/>
  <c r="FQ145" i="85"/>
  <c r="DO145" i="85"/>
  <c r="IP145" i="85"/>
  <c r="DF145" i="85"/>
  <c r="GE145" i="85"/>
  <c r="GN145" i="85"/>
  <c r="CN145" i="85"/>
  <c r="EP145" i="85"/>
  <c r="HO145" i="85"/>
  <c r="CW145" i="85"/>
  <c r="HF145" i="85"/>
  <c r="BV145" i="85"/>
  <c r="IG145" i="85"/>
  <c r="DX145" i="85"/>
  <c r="AU145" i="85"/>
  <c r="BN105" i="85"/>
  <c r="IZ105" i="85"/>
  <c r="GO105" i="85"/>
  <c r="DY105" i="85"/>
  <c r="GF105" i="85"/>
  <c r="EH105" i="85"/>
  <c r="DP105" i="85"/>
  <c r="HG105" i="85"/>
  <c r="CF105" i="85"/>
  <c r="IQ105" i="85"/>
  <c r="BE105" i="85"/>
  <c r="CO105" i="85"/>
  <c r="CX105" i="85"/>
  <c r="EQ105" i="85"/>
  <c r="DG105" i="85"/>
  <c r="IH105" i="85"/>
  <c r="HP105" i="85"/>
  <c r="GX105" i="85"/>
  <c r="HY105" i="85"/>
  <c r="BW105" i="85"/>
  <c r="AV105" i="85"/>
  <c r="FR105" i="85"/>
  <c r="JC116" i="85"/>
  <c r="BQ116" i="85"/>
  <c r="DS116" i="85"/>
  <c r="CI116" i="85"/>
  <c r="EK116" i="85"/>
  <c r="IT116" i="85"/>
  <c r="HJ116" i="85"/>
  <c r="EB116" i="85"/>
  <c r="BH116" i="85"/>
  <c r="GI116" i="85"/>
  <c r="GR116" i="85"/>
  <c r="CR116" i="85"/>
  <c r="DA116" i="85"/>
  <c r="DJ116" i="85"/>
  <c r="ET116" i="85"/>
  <c r="HA116" i="85"/>
  <c r="HS116" i="85"/>
  <c r="BZ116" i="85"/>
  <c r="IK116" i="85"/>
  <c r="FU116" i="85"/>
  <c r="AY116" i="85"/>
  <c r="IB116" i="85"/>
  <c r="JB165" i="85"/>
  <c r="BP165" i="85"/>
  <c r="IS165" i="85"/>
  <c r="CQ165" i="85"/>
  <c r="ES165" i="85"/>
  <c r="EJ165" i="85"/>
  <c r="DI165" i="85"/>
  <c r="EA165" i="85"/>
  <c r="HR165" i="85"/>
  <c r="BY165" i="85"/>
  <c r="CH165" i="85"/>
  <c r="GQ165" i="85"/>
  <c r="GZ165" i="85"/>
  <c r="IA165" i="85"/>
  <c r="IJ165" i="85"/>
  <c r="FT165" i="85"/>
  <c r="AX165" i="85"/>
  <c r="BG165" i="85"/>
  <c r="CZ165" i="85"/>
  <c r="DR165" i="85"/>
  <c r="GH165" i="85"/>
  <c r="HI165" i="85"/>
  <c r="BO140" i="85"/>
  <c r="JA140" i="85"/>
  <c r="EI140" i="85"/>
  <c r="IR140" i="85"/>
  <c r="CP140" i="85"/>
  <c r="GY140" i="85"/>
  <c r="HH140" i="85"/>
  <c r="FS140" i="85"/>
  <c r="II140" i="85"/>
  <c r="DQ140" i="85"/>
  <c r="HZ140" i="85"/>
  <c r="CG140" i="85"/>
  <c r="DZ140" i="85"/>
  <c r="DH140" i="85"/>
  <c r="HQ140" i="85"/>
  <c r="GG140" i="85"/>
  <c r="ER140" i="85"/>
  <c r="AW140" i="85"/>
  <c r="GP140" i="85"/>
  <c r="CY140" i="85"/>
  <c r="BX140" i="85"/>
  <c r="BF140" i="85"/>
  <c r="BP136" i="85"/>
  <c r="IS136" i="85"/>
  <c r="JB136" i="85"/>
  <c r="BG136" i="85"/>
  <c r="DI136" i="85"/>
  <c r="IA136" i="85"/>
  <c r="CZ136" i="85"/>
  <c r="CQ136" i="85"/>
  <c r="FT136" i="85"/>
  <c r="HI136" i="85"/>
  <c r="EJ136" i="85"/>
  <c r="DR136" i="85"/>
  <c r="IJ136" i="85"/>
  <c r="HR136" i="85"/>
  <c r="CH136" i="85"/>
  <c r="EA136" i="85"/>
  <c r="AX136" i="85"/>
  <c r="GH136" i="85"/>
  <c r="BY136" i="85"/>
  <c r="GZ136" i="85"/>
  <c r="ES136" i="85"/>
  <c r="GQ136" i="85"/>
  <c r="BQ135" i="85"/>
  <c r="JC135" i="85"/>
  <c r="EB135" i="85"/>
  <c r="IT135" i="85"/>
  <c r="CI135" i="85"/>
  <c r="AY135" i="85"/>
  <c r="GR135" i="85"/>
  <c r="BH135" i="85"/>
  <c r="FU135" i="85"/>
  <c r="DA135" i="85"/>
  <c r="HA135" i="85"/>
  <c r="HJ135" i="85"/>
  <c r="DJ135" i="85"/>
  <c r="HS135" i="85"/>
  <c r="IK135" i="85"/>
  <c r="IB135" i="85"/>
  <c r="DS135" i="85"/>
  <c r="CR135" i="85"/>
  <c r="GI135" i="85"/>
  <c r="EK135" i="85"/>
  <c r="BZ135" i="85"/>
  <c r="ET135" i="85"/>
  <c r="CP163" i="85"/>
  <c r="JA163" i="85"/>
  <c r="BO163" i="85"/>
  <c r="DH163" i="85"/>
  <c r="HZ163" i="85"/>
  <c r="GG163" i="85"/>
  <c r="IR163" i="85"/>
  <c r="ER163" i="85"/>
  <c r="AW163" i="85"/>
  <c r="GP163" i="85"/>
  <c r="DZ163" i="85"/>
  <c r="GY163" i="85"/>
  <c r="HH163" i="85"/>
  <c r="BX163" i="85"/>
  <c r="FS163" i="85"/>
  <c r="II163" i="85"/>
  <c r="EI163" i="85"/>
  <c r="BF163" i="85"/>
  <c r="HQ163" i="85"/>
  <c r="CG163" i="85"/>
  <c r="CY163" i="85"/>
  <c r="DQ163" i="85"/>
  <c r="JC162" i="85"/>
  <c r="BQ162" i="85"/>
  <c r="CR162" i="85"/>
  <c r="DJ162" i="85"/>
  <c r="BH162" i="85"/>
  <c r="IT162" i="85"/>
  <c r="HS162" i="85"/>
  <c r="IB162" i="85"/>
  <c r="CI162" i="85"/>
  <c r="GR162" i="85"/>
  <c r="DA162" i="85"/>
  <c r="BZ162" i="85"/>
  <c r="AY162" i="85"/>
  <c r="DS162" i="85"/>
  <c r="HA162" i="85"/>
  <c r="EB162" i="85"/>
  <c r="GI162" i="85"/>
  <c r="EK162" i="85"/>
  <c r="HJ162" i="85"/>
  <c r="IK162" i="85"/>
  <c r="FU162" i="85"/>
  <c r="ET162" i="85"/>
  <c r="BN115" i="85"/>
  <c r="IZ115" i="85"/>
  <c r="CF115" i="85"/>
  <c r="EH115" i="85"/>
  <c r="GO115" i="85"/>
  <c r="DY115" i="85"/>
  <c r="HG115" i="85"/>
  <c r="DP115" i="85"/>
  <c r="GF115" i="85"/>
  <c r="IQ115" i="85"/>
  <c r="BE115" i="85"/>
  <c r="CX115" i="85"/>
  <c r="CO115" i="85"/>
  <c r="GX115" i="85"/>
  <c r="EQ115" i="85"/>
  <c r="DG115" i="85"/>
  <c r="HP115" i="85"/>
  <c r="BW115" i="85"/>
  <c r="HY115" i="85"/>
  <c r="AV115" i="85"/>
  <c r="FR115" i="85"/>
  <c r="IH115" i="85"/>
  <c r="BP130" i="85"/>
  <c r="JB130" i="85"/>
  <c r="IS130" i="85"/>
  <c r="CH130" i="85"/>
  <c r="DI130" i="85"/>
  <c r="HI130" i="85"/>
  <c r="GZ130" i="85"/>
  <c r="CZ130" i="85"/>
  <c r="BG130" i="85"/>
  <c r="FT130" i="85"/>
  <c r="CQ130" i="85"/>
  <c r="HR130" i="85"/>
  <c r="ES130" i="85"/>
  <c r="IJ130" i="85"/>
  <c r="IA130" i="85"/>
  <c r="GH130" i="85"/>
  <c r="EA130" i="85"/>
  <c r="GQ130" i="85"/>
  <c r="BY130" i="85"/>
  <c r="DR130" i="85"/>
  <c r="EJ130" i="85"/>
  <c r="AX130" i="85"/>
  <c r="BM113" i="85"/>
  <c r="DO113" i="85"/>
  <c r="CE113" i="85"/>
  <c r="DX113" i="85"/>
  <c r="GE113" i="85"/>
  <c r="GN113" i="85"/>
  <c r="EG113" i="85"/>
  <c r="HF113" i="85"/>
  <c r="IP113" i="85"/>
  <c r="CW113" i="85"/>
  <c r="CN113" i="85"/>
  <c r="GW113" i="85"/>
  <c r="DF113" i="85"/>
  <c r="EP113" i="85"/>
  <c r="HO113" i="85"/>
  <c r="BV113" i="85"/>
  <c r="IG113" i="85"/>
  <c r="BD113" i="85"/>
  <c r="FQ113" i="85"/>
  <c r="AU113" i="85"/>
  <c r="HX113" i="85"/>
  <c r="IY113" i="85"/>
  <c r="BN139" i="85"/>
  <c r="IZ139" i="85"/>
  <c r="EH139" i="85"/>
  <c r="BE139" i="85"/>
  <c r="DG139" i="85"/>
  <c r="CO139" i="85"/>
  <c r="HG139" i="85"/>
  <c r="FR139" i="85"/>
  <c r="IQ139" i="85"/>
  <c r="IH139" i="85"/>
  <c r="BW139" i="85"/>
  <c r="DP139" i="85"/>
  <c r="HP139" i="85"/>
  <c r="CF139" i="85"/>
  <c r="GX139" i="85"/>
  <c r="GF139" i="85"/>
  <c r="GO139" i="85"/>
  <c r="HY139" i="85"/>
  <c r="CX139" i="85"/>
  <c r="DY139" i="85"/>
  <c r="EQ139" i="85"/>
  <c r="AV139" i="85"/>
  <c r="IY132" i="85"/>
  <c r="BM132" i="85"/>
  <c r="GE132" i="85"/>
  <c r="CE132" i="85"/>
  <c r="IP132" i="85"/>
  <c r="GW132" i="85"/>
  <c r="CN132" i="85"/>
  <c r="DF132" i="85"/>
  <c r="HF132" i="85"/>
  <c r="HX132" i="85"/>
  <c r="BD132" i="85"/>
  <c r="HO132" i="85"/>
  <c r="DO132" i="85"/>
  <c r="DX132" i="85"/>
  <c r="FQ132" i="85"/>
  <c r="EG132" i="85"/>
  <c r="IG132" i="85"/>
  <c r="AU132" i="85"/>
  <c r="EP132" i="85"/>
  <c r="BV132" i="85"/>
  <c r="GN132" i="85"/>
  <c r="CW132" i="85"/>
  <c r="JC132" i="85"/>
  <c r="BQ132" i="85"/>
  <c r="GI132" i="85"/>
  <c r="HA132" i="85"/>
  <c r="DJ132" i="85"/>
  <c r="CR132" i="85"/>
  <c r="IB132" i="85"/>
  <c r="CI132" i="85"/>
  <c r="BH132" i="85"/>
  <c r="HJ132" i="85"/>
  <c r="IT132" i="85"/>
  <c r="FU132" i="85"/>
  <c r="IK132" i="85"/>
  <c r="HS132" i="85"/>
  <c r="DS132" i="85"/>
  <c r="EK132" i="85"/>
  <c r="BZ132" i="85"/>
  <c r="EB132" i="85"/>
  <c r="AY132" i="85"/>
  <c r="ET132" i="85"/>
  <c r="DA132" i="85"/>
  <c r="GR132" i="85"/>
  <c r="IZ144" i="85"/>
  <c r="BN144" i="85"/>
  <c r="HG144" i="85"/>
  <c r="HY144" i="85"/>
  <c r="FR144" i="85"/>
  <c r="CX144" i="85"/>
  <c r="GX144" i="85"/>
  <c r="IH144" i="85"/>
  <c r="AV144" i="85"/>
  <c r="CF144" i="85"/>
  <c r="BW144" i="85"/>
  <c r="GF144" i="85"/>
  <c r="EQ144" i="85"/>
  <c r="DP144" i="85"/>
  <c r="HP144" i="85"/>
  <c r="CO144" i="85"/>
  <c r="GO144" i="85"/>
  <c r="IQ144" i="85"/>
  <c r="DY144" i="85"/>
  <c r="BE144" i="85"/>
  <c r="DG144" i="85"/>
  <c r="EH144" i="85"/>
  <c r="IY148" i="85"/>
  <c r="BM148" i="85"/>
  <c r="IP148" i="85"/>
  <c r="EG148" i="85"/>
  <c r="CE148" i="85"/>
  <c r="GN148" i="85"/>
  <c r="CW148" i="85"/>
  <c r="BD148" i="85"/>
  <c r="HF148" i="85"/>
  <c r="DF148" i="85"/>
  <c r="HO148" i="85"/>
  <c r="DX148" i="85"/>
  <c r="IG148" i="85"/>
  <c r="BV148" i="85"/>
  <c r="FQ148" i="85"/>
  <c r="DO148" i="85"/>
  <c r="EP148" i="85"/>
  <c r="GW148" i="85"/>
  <c r="HX148" i="85"/>
  <c r="CN148" i="85"/>
  <c r="AU148" i="85"/>
  <c r="GE148" i="85"/>
  <c r="JC165" i="85"/>
  <c r="BQ165" i="85"/>
  <c r="BH165" i="85"/>
  <c r="DA165" i="85"/>
  <c r="HJ165" i="85"/>
  <c r="AY165" i="85"/>
  <c r="HS165" i="85"/>
  <c r="BZ165" i="85"/>
  <c r="GI165" i="85"/>
  <c r="DS165" i="85"/>
  <c r="DJ165" i="85"/>
  <c r="EB165" i="85"/>
  <c r="CI165" i="85"/>
  <c r="EK165" i="85"/>
  <c r="IT165" i="85"/>
  <c r="HA165" i="85"/>
  <c r="IK165" i="85"/>
  <c r="FU165" i="85"/>
  <c r="IB165" i="85"/>
  <c r="ET165" i="85"/>
  <c r="GR165" i="85"/>
  <c r="CR165" i="85"/>
  <c r="BO153" i="85"/>
  <c r="JA153" i="85"/>
  <c r="IR153" i="85"/>
  <c r="GP153" i="85"/>
  <c r="CG153" i="85"/>
  <c r="EI153" i="85"/>
  <c r="AW153" i="85"/>
  <c r="CP153" i="85"/>
  <c r="DH153" i="85"/>
  <c r="HQ153" i="85"/>
  <c r="CY153" i="85"/>
  <c r="FS153" i="85"/>
  <c r="BX153" i="85"/>
  <c r="HZ153" i="85"/>
  <c r="DQ153" i="85"/>
  <c r="DZ153" i="85"/>
  <c r="ER153" i="85"/>
  <c r="BF153" i="85"/>
  <c r="GY153" i="85"/>
  <c r="II153" i="85"/>
  <c r="HH153" i="85"/>
  <c r="GG153" i="85"/>
  <c r="BN110" i="85"/>
  <c r="IZ110" i="85"/>
  <c r="DP110" i="85"/>
  <c r="GO110" i="85"/>
  <c r="EH110" i="85"/>
  <c r="CF110" i="85"/>
  <c r="GF110" i="85"/>
  <c r="DY110" i="85"/>
  <c r="CX110" i="85"/>
  <c r="HG110" i="85"/>
  <c r="BE110" i="85"/>
  <c r="IQ110" i="85"/>
  <c r="CO110" i="85"/>
  <c r="EQ110" i="85"/>
  <c r="GX110" i="85"/>
  <c r="DG110" i="85"/>
  <c r="HP110" i="85"/>
  <c r="BW110" i="85"/>
  <c r="FR110" i="85"/>
  <c r="AV110" i="85"/>
  <c r="IH110" i="85"/>
  <c r="HY110" i="85"/>
  <c r="BQ156" i="85"/>
  <c r="JC156" i="85"/>
  <c r="AY156" i="85"/>
  <c r="GI156" i="85"/>
  <c r="CI156" i="85"/>
  <c r="IT156" i="85"/>
  <c r="GR156" i="85"/>
  <c r="EK156" i="85"/>
  <c r="ET156" i="85"/>
  <c r="BZ156" i="85"/>
  <c r="DJ156" i="85"/>
  <c r="EB156" i="85"/>
  <c r="CR156" i="85"/>
  <c r="HS156" i="85"/>
  <c r="DS156" i="85"/>
  <c r="IB156" i="85"/>
  <c r="BH156" i="85"/>
  <c r="HA156" i="85"/>
  <c r="DA156" i="85"/>
  <c r="HJ156" i="85"/>
  <c r="IK156" i="85"/>
  <c r="FU156" i="85"/>
  <c r="BP113" i="85"/>
  <c r="DR113" i="85"/>
  <c r="GQ113" i="85"/>
  <c r="CH113" i="85"/>
  <c r="EA113" i="85"/>
  <c r="GH113" i="85"/>
  <c r="EJ113" i="85"/>
  <c r="IS113" i="85"/>
  <c r="CZ113" i="85"/>
  <c r="HI113" i="85"/>
  <c r="BG113" i="85"/>
  <c r="CQ113" i="85"/>
  <c r="ES113" i="85"/>
  <c r="GZ113" i="85"/>
  <c r="DI113" i="85"/>
  <c r="BY113" i="85"/>
  <c r="HR113" i="85"/>
  <c r="IJ113" i="85"/>
  <c r="FT113" i="85"/>
  <c r="IA113" i="85"/>
  <c r="AX113" i="85"/>
  <c r="JB113" i="85"/>
  <c r="BP162" i="85"/>
  <c r="JB162" i="85"/>
  <c r="CH162" i="85"/>
  <c r="EA162" i="85"/>
  <c r="HR162" i="85"/>
  <c r="IS162" i="85"/>
  <c r="GQ162" i="85"/>
  <c r="CZ162" i="85"/>
  <c r="BY162" i="85"/>
  <c r="CQ162" i="85"/>
  <c r="DR162" i="85"/>
  <c r="GZ162" i="85"/>
  <c r="GH162" i="85"/>
  <c r="IA162" i="85"/>
  <c r="AX162" i="85"/>
  <c r="DI162" i="85"/>
  <c r="BG162" i="85"/>
  <c r="EJ162" i="85"/>
  <c r="ES162" i="85"/>
  <c r="HI162" i="85"/>
  <c r="IJ162" i="85"/>
  <c r="FT162" i="85"/>
  <c r="JA119" i="85"/>
  <c r="BO119" i="85"/>
  <c r="DQ119" i="85"/>
  <c r="CG119" i="85"/>
  <c r="CP119" i="85"/>
  <c r="IR119" i="85"/>
  <c r="GG119" i="85"/>
  <c r="CY119" i="85"/>
  <c r="BF119" i="85"/>
  <c r="HH119" i="85"/>
  <c r="DH119" i="85"/>
  <c r="ER119" i="85"/>
  <c r="GY119" i="85"/>
  <c r="DZ119" i="85"/>
  <c r="BX119" i="85"/>
  <c r="HZ119" i="85"/>
  <c r="GP119" i="85"/>
  <c r="II119" i="85"/>
  <c r="FS119" i="85"/>
  <c r="HQ119" i="85"/>
  <c r="AW119" i="85"/>
  <c r="EI119" i="85"/>
  <c r="JB135" i="85"/>
  <c r="BP135" i="85"/>
  <c r="CH135" i="85"/>
  <c r="IS135" i="85"/>
  <c r="DI135" i="85"/>
  <c r="GQ135" i="85"/>
  <c r="GZ135" i="85"/>
  <c r="HI135" i="85"/>
  <c r="EA135" i="85"/>
  <c r="BG135" i="85"/>
  <c r="AX135" i="85"/>
  <c r="CZ135" i="85"/>
  <c r="IA135" i="85"/>
  <c r="FT135" i="85"/>
  <c r="DR135" i="85"/>
  <c r="IJ135" i="85"/>
  <c r="BY135" i="85"/>
  <c r="HR135" i="85"/>
  <c r="GH135" i="85"/>
  <c r="CQ135" i="85"/>
  <c r="ES135" i="85"/>
  <c r="EJ135" i="85"/>
  <c r="BM130" i="85"/>
  <c r="IY130" i="85"/>
  <c r="CE130" i="85"/>
  <c r="IP130" i="85"/>
  <c r="GW130" i="85"/>
  <c r="CN130" i="85"/>
  <c r="DF130" i="85"/>
  <c r="HF130" i="85"/>
  <c r="CW130" i="85"/>
  <c r="FQ130" i="85"/>
  <c r="HX130" i="85"/>
  <c r="BD130" i="85"/>
  <c r="HO130" i="85"/>
  <c r="GE130" i="85"/>
  <c r="DO130" i="85"/>
  <c r="EP130" i="85"/>
  <c r="BV130" i="85"/>
  <c r="DX130" i="85"/>
  <c r="IG130" i="85"/>
  <c r="AU130" i="85"/>
  <c r="EG130" i="85"/>
  <c r="GN130" i="85"/>
  <c r="BM156" i="85"/>
  <c r="IY156" i="85"/>
  <c r="GE156" i="85"/>
  <c r="EP156" i="85"/>
  <c r="IG156" i="85"/>
  <c r="CN156" i="85"/>
  <c r="HX156" i="85"/>
  <c r="HF156" i="85"/>
  <c r="AU156" i="85"/>
  <c r="IP156" i="85"/>
  <c r="GN156" i="85"/>
  <c r="DF156" i="85"/>
  <c r="CE156" i="85"/>
  <c r="CW156" i="85"/>
  <c r="BV156" i="85"/>
  <c r="DO156" i="85"/>
  <c r="FQ156" i="85"/>
  <c r="BD156" i="85"/>
  <c r="GW156" i="85"/>
  <c r="EG156" i="85"/>
  <c r="HO156" i="85"/>
  <c r="DX156" i="85"/>
  <c r="JA135" i="85"/>
  <c r="BO135" i="85"/>
  <c r="DZ135" i="85"/>
  <c r="IR135" i="85"/>
  <c r="CG135" i="85"/>
  <c r="GY135" i="85"/>
  <c r="DH135" i="85"/>
  <c r="AW135" i="85"/>
  <c r="CY135" i="85"/>
  <c r="HH135" i="85"/>
  <c r="GP135" i="85"/>
  <c r="FS135" i="85"/>
  <c r="BF135" i="85"/>
  <c r="HZ135" i="85"/>
  <c r="II135" i="85"/>
  <c r="BX135" i="85"/>
  <c r="HQ135" i="85"/>
  <c r="GG135" i="85"/>
  <c r="DQ135" i="85"/>
  <c r="CP135" i="85"/>
  <c r="EI135" i="85"/>
  <c r="ER135" i="85"/>
  <c r="BN114" i="85"/>
  <c r="IZ114" i="85"/>
  <c r="CF114" i="85"/>
  <c r="GO114" i="85"/>
  <c r="DP114" i="85"/>
  <c r="EH114" i="85"/>
  <c r="CX114" i="85"/>
  <c r="IQ114" i="85"/>
  <c r="GF114" i="85"/>
  <c r="BE114" i="85"/>
  <c r="HG114" i="85"/>
  <c r="CO114" i="85"/>
  <c r="EQ114" i="85"/>
  <c r="DY114" i="85"/>
  <c r="GX114" i="85"/>
  <c r="DG114" i="85"/>
  <c r="BW114" i="85"/>
  <c r="HP114" i="85"/>
  <c r="FR114" i="85"/>
  <c r="AV114" i="85"/>
  <c r="IH114" i="85"/>
  <c r="HY114" i="85"/>
  <c r="BO134" i="85"/>
  <c r="JA134" i="85"/>
  <c r="IR134" i="85"/>
  <c r="CG134" i="85"/>
  <c r="EI134" i="85"/>
  <c r="GY134" i="85"/>
  <c r="CP134" i="85"/>
  <c r="DH134" i="85"/>
  <c r="BF134" i="85"/>
  <c r="GG134" i="85"/>
  <c r="DQ134" i="85"/>
  <c r="BX134" i="85"/>
  <c r="DZ134" i="85"/>
  <c r="HQ134" i="85"/>
  <c r="ER134" i="85"/>
  <c r="CY134" i="85"/>
  <c r="HZ134" i="85"/>
  <c r="GP134" i="85"/>
  <c r="II134" i="85"/>
  <c r="AW134" i="85"/>
  <c r="HH134" i="85"/>
  <c r="FS134" i="85"/>
  <c r="BN130" i="85"/>
  <c r="IZ130" i="85"/>
  <c r="CF130" i="85"/>
  <c r="CO130" i="85"/>
  <c r="GX130" i="85"/>
  <c r="IQ130" i="85"/>
  <c r="DG130" i="85"/>
  <c r="FR130" i="85"/>
  <c r="BE130" i="85"/>
  <c r="CX130" i="85"/>
  <c r="HG130" i="85"/>
  <c r="IH130" i="85"/>
  <c r="EQ130" i="85"/>
  <c r="HP130" i="85"/>
  <c r="DP130" i="85"/>
  <c r="HY130" i="85"/>
  <c r="DY130" i="85"/>
  <c r="BW130" i="85"/>
  <c r="GF130" i="85"/>
  <c r="AV130" i="85"/>
  <c r="EH130" i="85"/>
  <c r="GO130" i="85"/>
  <c r="JA158" i="85"/>
  <c r="BO158" i="85"/>
  <c r="DQ158" i="85"/>
  <c r="AW158" i="85"/>
  <c r="HQ158" i="85"/>
  <c r="HH158" i="85"/>
  <c r="FS158" i="85"/>
  <c r="GP158" i="85"/>
  <c r="EI158" i="85"/>
  <c r="GG158" i="85"/>
  <c r="GY158" i="85"/>
  <c r="BF158" i="85"/>
  <c r="CG158" i="85"/>
  <c r="CP158" i="85"/>
  <c r="BX158" i="85"/>
  <c r="ER158" i="85"/>
  <c r="CY158" i="85"/>
  <c r="II158" i="85"/>
  <c r="DZ158" i="85"/>
  <c r="IR158" i="85"/>
  <c r="HZ158" i="85"/>
  <c r="DH158" i="85"/>
  <c r="JC128" i="85"/>
  <c r="BQ128" i="85"/>
  <c r="HA128" i="85"/>
  <c r="CR128" i="85"/>
  <c r="BH128" i="85"/>
  <c r="DA128" i="85"/>
  <c r="HJ128" i="85"/>
  <c r="FU128" i="85"/>
  <c r="DJ128" i="85"/>
  <c r="DS128" i="85"/>
  <c r="HS128" i="85"/>
  <c r="IB128" i="85"/>
  <c r="BZ128" i="85"/>
  <c r="EB128" i="85"/>
  <c r="GI128" i="85"/>
  <c r="AY128" i="85"/>
  <c r="GR128" i="85"/>
  <c r="CI128" i="85"/>
  <c r="EK128" i="85"/>
  <c r="ET128" i="85"/>
  <c r="IT128" i="85"/>
  <c r="IK128" i="85"/>
  <c r="JA152" i="85"/>
  <c r="BO152" i="85"/>
  <c r="BF152" i="85"/>
  <c r="CY152" i="85"/>
  <c r="HH152" i="85"/>
  <c r="FS152" i="85"/>
  <c r="DQ152" i="85"/>
  <c r="HZ152" i="85"/>
  <c r="HQ152" i="85"/>
  <c r="EI152" i="85"/>
  <c r="IR152" i="85"/>
  <c r="BX152" i="85"/>
  <c r="II152" i="85"/>
  <c r="GG152" i="85"/>
  <c r="DZ152" i="85"/>
  <c r="GP152" i="85"/>
  <c r="CG152" i="85"/>
  <c r="ER152" i="85"/>
  <c r="AW152" i="85"/>
  <c r="CP152" i="85"/>
  <c r="GY152" i="85"/>
  <c r="DH152" i="85"/>
  <c r="BN134" i="85"/>
  <c r="IZ134" i="85"/>
  <c r="IQ134" i="85"/>
  <c r="GX134" i="85"/>
  <c r="CO134" i="85"/>
  <c r="DG134" i="85"/>
  <c r="CF134" i="85"/>
  <c r="EH134" i="85"/>
  <c r="BE134" i="85"/>
  <c r="HP134" i="85"/>
  <c r="DP134" i="85"/>
  <c r="HY134" i="85"/>
  <c r="BW134" i="85"/>
  <c r="DY134" i="85"/>
  <c r="GF134" i="85"/>
  <c r="GO134" i="85"/>
  <c r="AV134" i="85"/>
  <c r="EQ134" i="85"/>
  <c r="HG134" i="85"/>
  <c r="FR134" i="85"/>
  <c r="IH134" i="85"/>
  <c r="CX134" i="85"/>
  <c r="JA109" i="85"/>
  <c r="BO109" i="85"/>
  <c r="DQ109" i="85"/>
  <c r="EI109" i="85"/>
  <c r="CG109" i="85"/>
  <c r="DZ109" i="85"/>
  <c r="GP109" i="85"/>
  <c r="IR109" i="85"/>
  <c r="BF109" i="85"/>
  <c r="CY109" i="85"/>
  <c r="HH109" i="85"/>
  <c r="ER109" i="85"/>
  <c r="GY109" i="85"/>
  <c r="DH109" i="85"/>
  <c r="GG109" i="85"/>
  <c r="HQ109" i="85"/>
  <c r="II109" i="85"/>
  <c r="FS109" i="85"/>
  <c r="AW109" i="85"/>
  <c r="BX109" i="85"/>
  <c r="CP109" i="85"/>
  <c r="HZ109" i="85"/>
  <c r="BQ130" i="85"/>
  <c r="JC130" i="85"/>
  <c r="CI130" i="85"/>
  <c r="IT130" i="85"/>
  <c r="DJ130" i="85"/>
  <c r="HA130" i="85"/>
  <c r="HJ130" i="85"/>
  <c r="DA130" i="85"/>
  <c r="CR130" i="85"/>
  <c r="BH130" i="85"/>
  <c r="FU130" i="85"/>
  <c r="IB130" i="85"/>
  <c r="DS130" i="85"/>
  <c r="HS130" i="85"/>
  <c r="EB130" i="85"/>
  <c r="BZ130" i="85"/>
  <c r="IK130" i="85"/>
  <c r="AY130" i="85"/>
  <c r="EK130" i="85"/>
  <c r="ET130" i="85"/>
  <c r="GI130" i="85"/>
  <c r="GR130" i="85"/>
  <c r="JC121" i="85"/>
  <c r="BQ121" i="85"/>
  <c r="DS121" i="85"/>
  <c r="CI121" i="85"/>
  <c r="CR121" i="85"/>
  <c r="IT121" i="85"/>
  <c r="DA121" i="85"/>
  <c r="GI121" i="85"/>
  <c r="BH121" i="85"/>
  <c r="HJ121" i="85"/>
  <c r="EK121" i="85"/>
  <c r="ET121" i="85"/>
  <c r="DJ121" i="85"/>
  <c r="HA121" i="85"/>
  <c r="BZ121" i="85"/>
  <c r="HS121" i="85"/>
  <c r="EB121" i="85"/>
  <c r="GR121" i="85"/>
  <c r="IB121" i="85"/>
  <c r="IK121" i="85"/>
  <c r="FU121" i="85"/>
  <c r="AY121" i="85"/>
  <c r="BQ124" i="85"/>
  <c r="JC124" i="85"/>
  <c r="IT124" i="85"/>
  <c r="CI124" i="85"/>
  <c r="FU124" i="85"/>
  <c r="HA124" i="85"/>
  <c r="CR124" i="85"/>
  <c r="BH124" i="85"/>
  <c r="DA124" i="85"/>
  <c r="HJ124" i="85"/>
  <c r="DJ124" i="85"/>
  <c r="IB124" i="85"/>
  <c r="DS124" i="85"/>
  <c r="GI124" i="85"/>
  <c r="BZ124" i="85"/>
  <c r="EB124" i="85"/>
  <c r="HS124" i="85"/>
  <c r="GR124" i="85"/>
  <c r="AY124" i="85"/>
  <c r="ET124" i="85"/>
  <c r="EK124" i="85"/>
  <c r="IK124" i="85"/>
  <c r="BP127" i="85"/>
  <c r="FT127" i="85"/>
  <c r="JB127" i="85"/>
  <c r="IS127" i="85"/>
  <c r="CH127" i="85"/>
  <c r="CQ127" i="85"/>
  <c r="GZ127" i="85"/>
  <c r="AX127" i="85"/>
  <c r="BG127" i="85"/>
  <c r="HI127" i="85"/>
  <c r="CZ127" i="85"/>
  <c r="IA127" i="85"/>
  <c r="DI127" i="85"/>
  <c r="DR127" i="85"/>
  <c r="EA127" i="85"/>
  <c r="BY127" i="85"/>
  <c r="IJ127" i="85"/>
  <c r="HR127" i="85"/>
  <c r="ES127" i="85"/>
  <c r="EJ127" i="85"/>
  <c r="GQ127" i="85"/>
  <c r="GH127" i="85"/>
  <c r="JB147" i="85"/>
  <c r="CZ147" i="85"/>
  <c r="IA147" i="85"/>
  <c r="BP147" i="85"/>
  <c r="BG147" i="85"/>
  <c r="FT147" i="85"/>
  <c r="DR147" i="85"/>
  <c r="GQ147" i="85"/>
  <c r="IS147" i="85"/>
  <c r="GZ147" i="85"/>
  <c r="EJ147" i="85"/>
  <c r="EA147" i="85"/>
  <c r="BY147" i="85"/>
  <c r="ES147" i="85"/>
  <c r="CQ147" i="85"/>
  <c r="GH147" i="85"/>
  <c r="CH147" i="85"/>
  <c r="HR147" i="85"/>
  <c r="DI147" i="85"/>
  <c r="HI147" i="85"/>
  <c r="AX147" i="85"/>
  <c r="IJ147" i="85"/>
  <c r="BM133" i="85"/>
  <c r="IY133" i="85"/>
  <c r="CW133" i="85"/>
  <c r="CE133" i="85"/>
  <c r="IP133" i="85"/>
  <c r="GW133" i="85"/>
  <c r="EP133" i="85"/>
  <c r="DF133" i="85"/>
  <c r="BD133" i="85"/>
  <c r="CN133" i="85"/>
  <c r="GN133" i="85"/>
  <c r="HF133" i="85"/>
  <c r="HX133" i="85"/>
  <c r="HO133" i="85"/>
  <c r="DO133" i="85"/>
  <c r="IG133" i="85"/>
  <c r="FQ133" i="85"/>
  <c r="AU133" i="85"/>
  <c r="BV133" i="85"/>
  <c r="DX133" i="85"/>
  <c r="GE133" i="85"/>
  <c r="EG133" i="85"/>
  <c r="BM162" i="85"/>
  <c r="IY162" i="85"/>
  <c r="HF162" i="85"/>
  <c r="AU162" i="85"/>
  <c r="EG162" i="85"/>
  <c r="IG162" i="85"/>
  <c r="FQ162" i="85"/>
  <c r="DF162" i="85"/>
  <c r="EP162" i="85"/>
  <c r="BD162" i="85"/>
  <c r="IP162" i="85"/>
  <c r="CN162" i="85"/>
  <c r="HO162" i="85"/>
  <c r="GW162" i="85"/>
  <c r="GE162" i="85"/>
  <c r="HX162" i="85"/>
  <c r="CE162" i="85"/>
  <c r="CW162" i="85"/>
  <c r="DO162" i="85"/>
  <c r="GN162" i="85"/>
  <c r="DX162" i="85"/>
  <c r="BV162" i="85"/>
  <c r="JC163" i="85"/>
  <c r="CR163" i="85"/>
  <c r="BQ163" i="85"/>
  <c r="CI163" i="85"/>
  <c r="BH163" i="85"/>
  <c r="DA163" i="85"/>
  <c r="BZ163" i="85"/>
  <c r="IK163" i="85"/>
  <c r="EB163" i="85"/>
  <c r="DS163" i="85"/>
  <c r="HA163" i="85"/>
  <c r="HS163" i="85"/>
  <c r="HJ163" i="85"/>
  <c r="DJ163" i="85"/>
  <c r="IB163" i="85"/>
  <c r="GI163" i="85"/>
  <c r="IT163" i="85"/>
  <c r="FU163" i="85"/>
  <c r="EK163" i="85"/>
  <c r="ET163" i="85"/>
  <c r="AY163" i="85"/>
  <c r="GR163" i="85"/>
  <c r="JB120" i="85"/>
  <c r="HI120" i="85"/>
  <c r="BP120" i="85"/>
  <c r="DR120" i="85"/>
  <c r="CH120" i="85"/>
  <c r="IS120" i="85"/>
  <c r="CQ120" i="85"/>
  <c r="BG120" i="85"/>
  <c r="CZ120" i="85"/>
  <c r="GH120" i="85"/>
  <c r="DI120" i="85"/>
  <c r="GZ120" i="85"/>
  <c r="HR120" i="85"/>
  <c r="ES120" i="85"/>
  <c r="BY120" i="85"/>
  <c r="EA120" i="85"/>
  <c r="IJ120" i="85"/>
  <c r="GQ120" i="85"/>
  <c r="AX120" i="85"/>
  <c r="EJ120" i="85"/>
  <c r="FT120" i="85"/>
  <c r="IA120" i="85"/>
  <c r="BN123" i="85"/>
  <c r="IZ123" i="85"/>
  <c r="CF123" i="85"/>
  <c r="GX123" i="85"/>
  <c r="CO123" i="85"/>
  <c r="CX123" i="85"/>
  <c r="BE123" i="85"/>
  <c r="HG123" i="85"/>
  <c r="FR123" i="85"/>
  <c r="DG123" i="85"/>
  <c r="HY123" i="85"/>
  <c r="HP123" i="85"/>
  <c r="GF123" i="85"/>
  <c r="DP123" i="85"/>
  <c r="DY123" i="85"/>
  <c r="EH123" i="85"/>
  <c r="EQ123" i="85"/>
  <c r="IH123" i="85"/>
  <c r="KI123" i="85"/>
  <c r="AV123" i="85"/>
  <c r="IQ123" i="85"/>
  <c r="JZ123" i="85"/>
  <c r="BW123" i="85"/>
  <c r="GO123" i="85"/>
  <c r="JL123" i="85"/>
  <c r="KR123" i="85"/>
  <c r="IY165" i="85"/>
  <c r="BM165" i="85"/>
  <c r="CE165" i="85"/>
  <c r="GN165" i="85"/>
  <c r="GW165" i="85"/>
  <c r="IP165" i="85"/>
  <c r="BD165" i="85"/>
  <c r="EP165" i="85"/>
  <c r="GE165" i="85"/>
  <c r="CW165" i="85"/>
  <c r="HF165" i="85"/>
  <c r="HO165" i="85"/>
  <c r="DF165" i="85"/>
  <c r="DO165" i="85"/>
  <c r="HX165" i="85"/>
  <c r="BV165" i="85"/>
  <c r="EG165" i="85"/>
  <c r="DX165" i="85"/>
  <c r="CN165" i="85"/>
  <c r="FQ165" i="85"/>
  <c r="IG165" i="85"/>
  <c r="JY165" i="85"/>
  <c r="KH165" i="85"/>
  <c r="AU165" i="85"/>
  <c r="KQ165" i="85"/>
  <c r="JK165" i="85"/>
  <c r="BN153" i="85"/>
  <c r="IZ153" i="85"/>
  <c r="EH153" i="85"/>
  <c r="GO153" i="85"/>
  <c r="CF153" i="85"/>
  <c r="IQ153" i="85"/>
  <c r="CO153" i="85"/>
  <c r="AV153" i="85"/>
  <c r="DG153" i="85"/>
  <c r="HP153" i="85"/>
  <c r="BE153" i="85"/>
  <c r="HY153" i="85"/>
  <c r="FR153" i="85"/>
  <c r="DP153" i="85"/>
  <c r="DY153" i="85"/>
  <c r="EQ153" i="85"/>
  <c r="BW153" i="85"/>
  <c r="HG153" i="85"/>
  <c r="CX153" i="85"/>
  <c r="GX153" i="85"/>
  <c r="IH153" i="85"/>
  <c r="GF153" i="85"/>
  <c r="KR153" i="85"/>
  <c r="JZ153" i="85"/>
  <c r="KI153" i="85"/>
  <c r="JL153" i="85"/>
  <c r="BP143" i="85"/>
  <c r="CH143" i="85"/>
  <c r="IS143" i="85"/>
  <c r="JB143" i="85"/>
  <c r="CZ143" i="85"/>
  <c r="GQ143" i="85"/>
  <c r="DI143" i="85"/>
  <c r="AX143" i="85"/>
  <c r="EJ143" i="85"/>
  <c r="GZ143" i="85"/>
  <c r="FT143" i="85"/>
  <c r="EA143" i="85"/>
  <c r="BG143" i="85"/>
  <c r="IA143" i="85"/>
  <c r="DR143" i="85"/>
  <c r="IJ143" i="85"/>
  <c r="HR143" i="85"/>
  <c r="ES143" i="85"/>
  <c r="CQ143" i="85"/>
  <c r="GH143" i="85"/>
  <c r="BY143" i="85"/>
  <c r="KK143" i="85"/>
  <c r="KT143" i="85"/>
  <c r="JN143" i="85"/>
  <c r="KB143" i="85"/>
  <c r="HI143" i="85"/>
  <c r="JB152" i="85"/>
  <c r="HI152" i="85"/>
  <c r="BG152" i="85"/>
  <c r="CZ152" i="85"/>
  <c r="IA152" i="85"/>
  <c r="BP152" i="85"/>
  <c r="FT152" i="85"/>
  <c r="IS152" i="85"/>
  <c r="HR152" i="85"/>
  <c r="DR152" i="85"/>
  <c r="EJ152" i="85"/>
  <c r="EA152" i="85"/>
  <c r="GH152" i="85"/>
  <c r="BY152" i="85"/>
  <c r="IJ152" i="85"/>
  <c r="CH152" i="85"/>
  <c r="GQ152" i="85"/>
  <c r="AX152" i="85"/>
  <c r="ES152" i="85"/>
  <c r="CQ152" i="85"/>
  <c r="GZ152" i="85"/>
  <c r="DI152" i="85"/>
  <c r="IY119" i="85"/>
  <c r="BM119" i="85"/>
  <c r="IP119" i="85"/>
  <c r="DO119" i="85"/>
  <c r="CE119" i="85"/>
  <c r="HF119" i="85"/>
  <c r="BD119" i="85"/>
  <c r="GE119" i="85"/>
  <c r="CN119" i="85"/>
  <c r="EP119" i="85"/>
  <c r="CW119" i="85"/>
  <c r="HO119" i="85"/>
  <c r="DF119" i="85"/>
  <c r="DX119" i="85"/>
  <c r="BV119" i="85"/>
  <c r="GW119" i="85"/>
  <c r="EG119" i="85"/>
  <c r="HX119" i="85"/>
  <c r="IG119" i="85"/>
  <c r="AU119" i="85"/>
  <c r="GN119" i="85"/>
  <c r="FQ119" i="85"/>
  <c r="IZ151" i="85"/>
  <c r="EH151" i="85"/>
  <c r="IQ151" i="85"/>
  <c r="BN151" i="85"/>
  <c r="CF151" i="85"/>
  <c r="BE151" i="85"/>
  <c r="GO151" i="85"/>
  <c r="CX151" i="85"/>
  <c r="HG151" i="85"/>
  <c r="DG151" i="85"/>
  <c r="HP151" i="85"/>
  <c r="DY151" i="85"/>
  <c r="BW151" i="85"/>
  <c r="IH151" i="85"/>
  <c r="GF151" i="85"/>
  <c r="FR151" i="85"/>
  <c r="HY151" i="85"/>
  <c r="EQ151" i="85"/>
  <c r="DP151" i="85"/>
  <c r="AV151" i="85"/>
  <c r="GX151" i="85"/>
  <c r="CO151" i="85"/>
  <c r="JB133" i="85"/>
  <c r="CZ133" i="85"/>
  <c r="BP133" i="85"/>
  <c r="CH133" i="85"/>
  <c r="IS133" i="85"/>
  <c r="CQ133" i="85"/>
  <c r="DI133" i="85"/>
  <c r="GQ133" i="85"/>
  <c r="GZ133" i="85"/>
  <c r="HI133" i="85"/>
  <c r="FT133" i="85"/>
  <c r="AX133" i="85"/>
  <c r="ES133" i="85"/>
  <c r="BG133" i="85"/>
  <c r="IJ133" i="85"/>
  <c r="DR133" i="85"/>
  <c r="HR133" i="85"/>
  <c r="GH133" i="85"/>
  <c r="IA133" i="85"/>
  <c r="BY133" i="85"/>
  <c r="EA133" i="85"/>
  <c r="EJ133" i="85"/>
  <c r="BO145" i="85"/>
  <c r="HZ145" i="85"/>
  <c r="JA145" i="85"/>
  <c r="BF145" i="85"/>
  <c r="IR145" i="85"/>
  <c r="EI145" i="85"/>
  <c r="GY145" i="85"/>
  <c r="FS145" i="85"/>
  <c r="DQ145" i="85"/>
  <c r="DH145" i="85"/>
  <c r="CG145" i="85"/>
  <c r="GP145" i="85"/>
  <c r="GG145" i="85"/>
  <c r="HQ145" i="85"/>
  <c r="CP145" i="85"/>
  <c r="ER145" i="85"/>
  <c r="II145" i="85"/>
  <c r="DZ145" i="85"/>
  <c r="AW145" i="85"/>
  <c r="BX145" i="85"/>
  <c r="CY145" i="85"/>
  <c r="HH145" i="85"/>
  <c r="BM121" i="85"/>
  <c r="IY121" i="85"/>
  <c r="DO121" i="85"/>
  <c r="CE121" i="85"/>
  <c r="IP121" i="85"/>
  <c r="GE121" i="85"/>
  <c r="HF121" i="85"/>
  <c r="CW121" i="85"/>
  <c r="CN121" i="85"/>
  <c r="EG121" i="85"/>
  <c r="BD121" i="85"/>
  <c r="EP121" i="85"/>
  <c r="HO121" i="85"/>
  <c r="GW121" i="85"/>
  <c r="DF121" i="85"/>
  <c r="BV121" i="85"/>
  <c r="DX121" i="85"/>
  <c r="IG121" i="85"/>
  <c r="HX121" i="85"/>
  <c r="FQ121" i="85"/>
  <c r="AU121" i="85"/>
  <c r="GN121" i="85"/>
  <c r="CN163" i="85"/>
  <c r="IY163" i="85"/>
  <c r="BM163" i="85"/>
  <c r="EP163" i="85"/>
  <c r="BD163" i="85"/>
  <c r="CW163" i="85"/>
  <c r="BV163" i="85"/>
  <c r="DX163" i="85"/>
  <c r="CE163" i="85"/>
  <c r="FQ163" i="85"/>
  <c r="IG163" i="85"/>
  <c r="DO163" i="85"/>
  <c r="GW163" i="85"/>
  <c r="HO163" i="85"/>
  <c r="EG163" i="85"/>
  <c r="HF163" i="85"/>
  <c r="HX163" i="85"/>
  <c r="GE163" i="85"/>
  <c r="AU163" i="85"/>
  <c r="GN163" i="85"/>
  <c r="IP163" i="85"/>
  <c r="DF163" i="85"/>
  <c r="BN106" i="85"/>
  <c r="IZ106" i="85"/>
  <c r="DP106" i="85"/>
  <c r="GF106" i="85"/>
  <c r="CF106" i="85"/>
  <c r="EH106" i="85"/>
  <c r="DY106" i="85"/>
  <c r="CX106" i="85"/>
  <c r="GO106" i="85"/>
  <c r="IQ106" i="85"/>
  <c r="BE106" i="85"/>
  <c r="HG106" i="85"/>
  <c r="CO106" i="85"/>
  <c r="EQ106" i="85"/>
  <c r="GX106" i="85"/>
  <c r="DG106" i="85"/>
  <c r="HP106" i="85"/>
  <c r="IH106" i="85"/>
  <c r="FR106" i="85"/>
  <c r="HY106" i="85"/>
  <c r="BW106" i="85"/>
  <c r="AV106" i="85"/>
  <c r="IY160" i="85"/>
  <c r="BM160" i="85"/>
  <c r="CE160" i="85"/>
  <c r="DX160" i="85"/>
  <c r="EG160" i="85"/>
  <c r="BD160" i="85"/>
  <c r="HX160" i="85"/>
  <c r="BV160" i="85"/>
  <c r="IP160" i="85"/>
  <c r="CW160" i="85"/>
  <c r="DO160" i="85"/>
  <c r="GN160" i="85"/>
  <c r="EP160" i="85"/>
  <c r="HF160" i="85"/>
  <c r="DF160" i="85"/>
  <c r="AU160" i="85"/>
  <c r="GW160" i="85"/>
  <c r="IG160" i="85"/>
  <c r="FQ160" i="85"/>
  <c r="CN160" i="85"/>
  <c r="GE160" i="85"/>
  <c r="HO160" i="85"/>
  <c r="IZ161" i="85"/>
  <c r="BN161" i="85"/>
  <c r="DG161" i="85"/>
  <c r="HY161" i="85"/>
  <c r="CX161" i="85"/>
  <c r="CF161" i="85"/>
  <c r="EH161" i="85"/>
  <c r="GF161" i="85"/>
  <c r="DP161" i="85"/>
  <c r="EQ161" i="85"/>
  <c r="GX161" i="85"/>
  <c r="FR161" i="85"/>
  <c r="BW161" i="85"/>
  <c r="BE161" i="85"/>
  <c r="GO161" i="85"/>
  <c r="IQ161" i="85"/>
  <c r="DY161" i="85"/>
  <c r="AV161" i="85"/>
  <c r="IH161" i="85"/>
  <c r="CO161" i="85"/>
  <c r="HG161" i="85"/>
  <c r="HP161" i="85"/>
  <c r="BO123" i="85"/>
  <c r="JA123" i="85"/>
  <c r="CG123" i="85"/>
  <c r="CP123" i="85"/>
  <c r="GY123" i="85"/>
  <c r="BF123" i="85"/>
  <c r="CY123" i="85"/>
  <c r="HH123" i="85"/>
  <c r="FS123" i="85"/>
  <c r="DH123" i="85"/>
  <c r="HQ123" i="85"/>
  <c r="HZ123" i="85"/>
  <c r="GG123" i="85"/>
  <c r="II123" i="85"/>
  <c r="BX123" i="85"/>
  <c r="DZ123" i="85"/>
  <c r="DQ123" i="85"/>
  <c r="AW123" i="85"/>
  <c r="GP123" i="85"/>
  <c r="EI123" i="85"/>
  <c r="ER123" i="85"/>
  <c r="IR123" i="85"/>
  <c r="HF144" i="85"/>
  <c r="IY144" i="85"/>
  <c r="BM144" i="85"/>
  <c r="HX144" i="85"/>
  <c r="FQ144" i="85"/>
  <c r="CW144" i="85"/>
  <c r="AU144" i="85"/>
  <c r="GW144" i="85"/>
  <c r="DX144" i="85"/>
  <c r="DO144" i="85"/>
  <c r="BV144" i="85"/>
  <c r="EP144" i="85"/>
  <c r="HO144" i="85"/>
  <c r="IG144" i="85"/>
  <c r="CE144" i="85"/>
  <c r="BD144" i="85"/>
  <c r="GE144" i="85"/>
  <c r="EG144" i="85"/>
  <c r="IP144" i="85"/>
  <c r="DF144" i="85"/>
  <c r="GN144" i="85"/>
  <c r="CN144" i="85"/>
  <c r="BQ143" i="85"/>
  <c r="JC143" i="85"/>
  <c r="CI143" i="85"/>
  <c r="IT143" i="85"/>
  <c r="DJ143" i="85"/>
  <c r="AY143" i="85"/>
  <c r="GR143" i="85"/>
  <c r="EK143" i="85"/>
  <c r="EB143" i="85"/>
  <c r="FU143" i="85"/>
  <c r="HA143" i="85"/>
  <c r="BH143" i="85"/>
  <c r="DA143" i="85"/>
  <c r="DS143" i="85"/>
  <c r="BZ143" i="85"/>
  <c r="ET143" i="85"/>
  <c r="IK143" i="85"/>
  <c r="IB143" i="85"/>
  <c r="HS143" i="85"/>
  <c r="HJ143" i="85"/>
  <c r="GI143" i="85"/>
  <c r="CR143" i="85"/>
  <c r="BQ137" i="85"/>
  <c r="DJ137" i="85"/>
  <c r="IT137" i="85"/>
  <c r="HA137" i="85"/>
  <c r="CR137" i="85"/>
  <c r="JC137" i="85"/>
  <c r="FU137" i="85"/>
  <c r="CI137" i="85"/>
  <c r="BH137" i="85"/>
  <c r="HS137" i="85"/>
  <c r="DS137" i="85"/>
  <c r="IB137" i="85"/>
  <c r="EB137" i="85"/>
  <c r="AY137" i="85"/>
  <c r="GR137" i="85"/>
  <c r="ET137" i="85"/>
  <c r="IK137" i="85"/>
  <c r="BZ137" i="85"/>
  <c r="EK137" i="85"/>
  <c r="DA137" i="85"/>
  <c r="HJ137" i="85"/>
  <c r="GI137" i="85"/>
  <c r="HJ152" i="85"/>
  <c r="BH152" i="85"/>
  <c r="BQ152" i="85"/>
  <c r="DA152" i="85"/>
  <c r="DS152" i="85"/>
  <c r="JC152" i="85"/>
  <c r="FU152" i="85"/>
  <c r="HS152" i="85"/>
  <c r="IT152" i="85"/>
  <c r="IB152" i="85"/>
  <c r="BZ152" i="85"/>
  <c r="GI152" i="85"/>
  <c r="EB152" i="85"/>
  <c r="EK152" i="85"/>
  <c r="IK152" i="85"/>
  <c r="GR152" i="85"/>
  <c r="CI152" i="85"/>
  <c r="AY152" i="85"/>
  <c r="HA152" i="85"/>
  <c r="CR152" i="85"/>
  <c r="DJ152" i="85"/>
  <c r="ET152" i="85"/>
  <c r="BM115" i="85"/>
  <c r="IY115" i="85"/>
  <c r="DO115" i="85"/>
  <c r="CE115" i="85"/>
  <c r="GE115" i="85"/>
  <c r="EG115" i="85"/>
  <c r="BD115" i="85"/>
  <c r="GN115" i="85"/>
  <c r="CW115" i="85"/>
  <c r="HF115" i="85"/>
  <c r="DX115" i="85"/>
  <c r="IP115" i="85"/>
  <c r="CN115" i="85"/>
  <c r="EP115" i="85"/>
  <c r="DF115" i="85"/>
  <c r="GW115" i="85"/>
  <c r="HO115" i="85"/>
  <c r="BV115" i="85"/>
  <c r="IG115" i="85"/>
  <c r="FQ115" i="85"/>
  <c r="HX115" i="85"/>
  <c r="AU115" i="85"/>
  <c r="BQ112" i="85"/>
  <c r="JC112" i="85"/>
  <c r="CI112" i="85"/>
  <c r="GI112" i="85"/>
  <c r="EK112" i="85"/>
  <c r="EB112" i="85"/>
  <c r="BH112" i="85"/>
  <c r="HJ112" i="85"/>
  <c r="IT112" i="85"/>
  <c r="GR112" i="85"/>
  <c r="DA112" i="85"/>
  <c r="CR112" i="85"/>
  <c r="ET112" i="85"/>
  <c r="BZ112" i="85"/>
  <c r="HS112" i="85"/>
  <c r="HA112" i="85"/>
  <c r="DJ112" i="85"/>
  <c r="IB112" i="85"/>
  <c r="IK112" i="85"/>
  <c r="FU112" i="85"/>
  <c r="DS112" i="85"/>
  <c r="AY112" i="85"/>
  <c r="JC109" i="85"/>
  <c r="BQ109" i="85"/>
  <c r="DS109" i="85"/>
  <c r="CI109" i="85"/>
  <c r="EK109" i="85"/>
  <c r="EB109" i="85"/>
  <c r="GI109" i="85"/>
  <c r="GR109" i="85"/>
  <c r="IT109" i="85"/>
  <c r="HJ109" i="85"/>
  <c r="DA109" i="85"/>
  <c r="BH109" i="85"/>
  <c r="ET109" i="85"/>
  <c r="DJ109" i="85"/>
  <c r="HA109" i="85"/>
  <c r="HS109" i="85"/>
  <c r="BZ109" i="85"/>
  <c r="AY109" i="85"/>
  <c r="IK109" i="85"/>
  <c r="FU109" i="85"/>
  <c r="CR109" i="85"/>
  <c r="IB109" i="85"/>
  <c r="JB119" i="85"/>
  <c r="BP119" i="85"/>
  <c r="IS119" i="85"/>
  <c r="DR119" i="85"/>
  <c r="GH119" i="85"/>
  <c r="CH119" i="85"/>
  <c r="CQ119" i="85"/>
  <c r="BG119" i="85"/>
  <c r="CZ119" i="85"/>
  <c r="HI119" i="85"/>
  <c r="ES119" i="85"/>
  <c r="GZ119" i="85"/>
  <c r="HR119" i="85"/>
  <c r="DI119" i="85"/>
  <c r="EA119" i="85"/>
  <c r="BY119" i="85"/>
  <c r="IA119" i="85"/>
  <c r="IJ119" i="85"/>
  <c r="AX119" i="85"/>
  <c r="FT119" i="85"/>
  <c r="EJ119" i="85"/>
  <c r="GQ119" i="85"/>
  <c r="BQ146" i="85"/>
  <c r="JC146" i="85"/>
  <c r="DA146" i="85"/>
  <c r="AY146" i="85"/>
  <c r="GR146" i="85"/>
  <c r="HJ146" i="85"/>
  <c r="HA146" i="85"/>
  <c r="EK146" i="85"/>
  <c r="DJ146" i="85"/>
  <c r="BZ146" i="85"/>
  <c r="FU146" i="85"/>
  <c r="ET146" i="85"/>
  <c r="IK146" i="85"/>
  <c r="DS146" i="85"/>
  <c r="IT146" i="85"/>
  <c r="IB146" i="85"/>
  <c r="CI146" i="85"/>
  <c r="CR146" i="85"/>
  <c r="HS146" i="85"/>
  <c r="BH146" i="85"/>
  <c r="GI146" i="85"/>
  <c r="EB146" i="85"/>
  <c r="IY109" i="85"/>
  <c r="BM109" i="85"/>
  <c r="DO109" i="85"/>
  <c r="GE109" i="85"/>
  <c r="DX109" i="85"/>
  <c r="CE109" i="85"/>
  <c r="GN109" i="85"/>
  <c r="IP109" i="85"/>
  <c r="EG109" i="85"/>
  <c r="BD109" i="85"/>
  <c r="CW109" i="85"/>
  <c r="HF109" i="85"/>
  <c r="EP109" i="85"/>
  <c r="GW109" i="85"/>
  <c r="DF109" i="85"/>
  <c r="BV109" i="85"/>
  <c r="AU109" i="85"/>
  <c r="IG109" i="85"/>
  <c r="FQ109" i="85"/>
  <c r="HX109" i="85"/>
  <c r="HO109" i="85"/>
  <c r="CN109" i="85"/>
  <c r="JA161" i="85"/>
  <c r="BO161" i="85"/>
  <c r="BF161" i="85"/>
  <c r="IR161" i="85"/>
  <c r="DZ161" i="85"/>
  <c r="AW161" i="85"/>
  <c r="II161" i="85"/>
  <c r="GP161" i="85"/>
  <c r="HQ161" i="85"/>
  <c r="HH161" i="85"/>
  <c r="DH161" i="85"/>
  <c r="DQ161" i="85"/>
  <c r="ER161" i="85"/>
  <c r="GY161" i="85"/>
  <c r="FS161" i="85"/>
  <c r="CG161" i="85"/>
  <c r="CP161" i="85"/>
  <c r="BX161" i="85"/>
  <c r="HZ161" i="85"/>
  <c r="CY161" i="85"/>
  <c r="EI161" i="85"/>
  <c r="GG161" i="85"/>
  <c r="BP134" i="85"/>
  <c r="JB134" i="85"/>
  <c r="IS134" i="85"/>
  <c r="DI134" i="85"/>
  <c r="GZ134" i="85"/>
  <c r="EJ134" i="85"/>
  <c r="CH134" i="85"/>
  <c r="BG134" i="85"/>
  <c r="CQ134" i="85"/>
  <c r="IA134" i="85"/>
  <c r="HR134" i="85"/>
  <c r="GH134" i="85"/>
  <c r="DR134" i="85"/>
  <c r="BY134" i="85"/>
  <c r="EA134" i="85"/>
  <c r="GQ134" i="85"/>
  <c r="ES134" i="85"/>
  <c r="AX134" i="85"/>
  <c r="HI134" i="85"/>
  <c r="CZ134" i="85"/>
  <c r="FT134" i="85"/>
  <c r="IJ134" i="85"/>
  <c r="IY151" i="85"/>
  <c r="EG151" i="85"/>
  <c r="IP151" i="85"/>
  <c r="BM151" i="85"/>
  <c r="CE151" i="85"/>
  <c r="GN151" i="85"/>
  <c r="BD151" i="85"/>
  <c r="CW151" i="85"/>
  <c r="HF151" i="85"/>
  <c r="HO151" i="85"/>
  <c r="DF151" i="85"/>
  <c r="BV151" i="85"/>
  <c r="GE151" i="85"/>
  <c r="DX151" i="85"/>
  <c r="IG151" i="85"/>
  <c r="HX151" i="85"/>
  <c r="DO151" i="85"/>
  <c r="FQ151" i="85"/>
  <c r="CN151" i="85"/>
  <c r="GW151" i="85"/>
  <c r="AU151" i="85"/>
  <c r="EP151" i="85"/>
  <c r="IZ111" i="85"/>
  <c r="BN111" i="85"/>
  <c r="DP111" i="85"/>
  <c r="CF111" i="85"/>
  <c r="DY111" i="85"/>
  <c r="GO111" i="85"/>
  <c r="GF111" i="85"/>
  <c r="EH111" i="85"/>
  <c r="HG111" i="85"/>
  <c r="CX111" i="85"/>
  <c r="IQ111" i="85"/>
  <c r="BE111" i="85"/>
  <c r="CO111" i="85"/>
  <c r="GX111" i="85"/>
  <c r="DG111" i="85"/>
  <c r="BW111" i="85"/>
  <c r="EQ111" i="85"/>
  <c r="HP111" i="85"/>
  <c r="HY111" i="85"/>
  <c r="AV111" i="85"/>
  <c r="IH111" i="85"/>
  <c r="FR111" i="85"/>
  <c r="JB116" i="85"/>
  <c r="BP116" i="85"/>
  <c r="DR116" i="85"/>
  <c r="CH116" i="85"/>
  <c r="EA116" i="85"/>
  <c r="GH116" i="85"/>
  <c r="EJ116" i="85"/>
  <c r="GQ116" i="85"/>
  <c r="BG116" i="85"/>
  <c r="CZ116" i="85"/>
  <c r="IS116" i="85"/>
  <c r="HI116" i="85"/>
  <c r="CQ116" i="85"/>
  <c r="DI116" i="85"/>
  <c r="ES116" i="85"/>
  <c r="HR116" i="85"/>
  <c r="BY116" i="85"/>
  <c r="GZ116" i="85"/>
  <c r="IA116" i="85"/>
  <c r="AX116" i="85"/>
  <c r="IJ116" i="85"/>
  <c r="FT116" i="85"/>
  <c r="BQ140" i="85"/>
  <c r="JC140" i="85"/>
  <c r="EK140" i="85"/>
  <c r="IT140" i="85"/>
  <c r="HA140" i="85"/>
  <c r="CR140" i="85"/>
  <c r="HJ140" i="85"/>
  <c r="FU140" i="85"/>
  <c r="IK140" i="85"/>
  <c r="HS140" i="85"/>
  <c r="DS140" i="85"/>
  <c r="IB140" i="85"/>
  <c r="GI140" i="85"/>
  <c r="CI140" i="85"/>
  <c r="DJ140" i="85"/>
  <c r="EB140" i="85"/>
  <c r="DA140" i="85"/>
  <c r="AY140" i="85"/>
  <c r="GR140" i="85"/>
  <c r="BZ140" i="85"/>
  <c r="BH140" i="85"/>
  <c r="ET140" i="85"/>
  <c r="BM137" i="85"/>
  <c r="IY137" i="85"/>
  <c r="DF137" i="85"/>
  <c r="IP137" i="85"/>
  <c r="GW137" i="85"/>
  <c r="FQ137" i="85"/>
  <c r="BD137" i="85"/>
  <c r="CN137" i="85"/>
  <c r="HO137" i="85"/>
  <c r="DO137" i="85"/>
  <c r="HX137" i="85"/>
  <c r="DX137" i="85"/>
  <c r="GE137" i="85"/>
  <c r="CE137" i="85"/>
  <c r="AU137" i="85"/>
  <c r="GN137" i="85"/>
  <c r="EP137" i="85"/>
  <c r="CW137" i="85"/>
  <c r="IG137" i="85"/>
  <c r="BV137" i="85"/>
  <c r="HF137" i="85"/>
  <c r="EG137" i="85"/>
  <c r="BN146" i="85"/>
  <c r="IZ146" i="85"/>
  <c r="GO146" i="85"/>
  <c r="CX146" i="85"/>
  <c r="AV146" i="85"/>
  <c r="HG146" i="85"/>
  <c r="GX146" i="85"/>
  <c r="EH146" i="85"/>
  <c r="EQ146" i="85"/>
  <c r="DG146" i="85"/>
  <c r="BW146" i="85"/>
  <c r="IH146" i="85"/>
  <c r="FR146" i="85"/>
  <c r="HY146" i="85"/>
  <c r="CF146" i="85"/>
  <c r="IQ146" i="85"/>
  <c r="GF146" i="85"/>
  <c r="HP146" i="85"/>
  <c r="BE146" i="85"/>
  <c r="DP146" i="85"/>
  <c r="CO146" i="85"/>
  <c r="DY146" i="85"/>
  <c r="BO157" i="85"/>
  <c r="JA157" i="85"/>
  <c r="DZ157" i="85"/>
  <c r="BF157" i="85"/>
  <c r="II157" i="85"/>
  <c r="CY157" i="85"/>
  <c r="DQ157" i="85"/>
  <c r="FS157" i="85"/>
  <c r="DH157" i="85"/>
  <c r="ER157" i="85"/>
  <c r="AW157" i="85"/>
  <c r="GG157" i="85"/>
  <c r="HH157" i="85"/>
  <c r="HZ157" i="85"/>
  <c r="GP157" i="85"/>
  <c r="GY157" i="85"/>
  <c r="HQ157" i="85"/>
  <c r="IR157" i="85"/>
  <c r="CP157" i="85"/>
  <c r="BX157" i="85"/>
  <c r="CG157" i="85"/>
  <c r="EI157" i="85"/>
  <c r="BP149" i="85"/>
  <c r="JB149" i="85"/>
  <c r="BG149" i="85"/>
  <c r="CZ149" i="85"/>
  <c r="HI149" i="85"/>
  <c r="DI149" i="85"/>
  <c r="IS149" i="85"/>
  <c r="EJ149" i="85"/>
  <c r="EA149" i="85"/>
  <c r="BY149" i="85"/>
  <c r="CH149" i="85"/>
  <c r="IJ149" i="85"/>
  <c r="AX149" i="85"/>
  <c r="ES149" i="85"/>
  <c r="GZ149" i="85"/>
  <c r="CQ149" i="85"/>
  <c r="HR149" i="85"/>
  <c r="FT149" i="85"/>
  <c r="IA149" i="85"/>
  <c r="GQ149" i="85"/>
  <c r="GH149" i="85"/>
  <c r="DR149" i="85"/>
  <c r="BO106" i="85"/>
  <c r="JA106" i="85"/>
  <c r="DQ106" i="85"/>
  <c r="DZ106" i="85"/>
  <c r="EI106" i="85"/>
  <c r="CG106" i="85"/>
  <c r="GG106" i="85"/>
  <c r="BF106" i="85"/>
  <c r="IR106" i="85"/>
  <c r="HH106" i="85"/>
  <c r="GP106" i="85"/>
  <c r="CY106" i="85"/>
  <c r="CP106" i="85"/>
  <c r="ER106" i="85"/>
  <c r="DH106" i="85"/>
  <c r="GY106" i="85"/>
  <c r="HQ106" i="85"/>
  <c r="HZ106" i="85"/>
  <c r="II106" i="85"/>
  <c r="FS106" i="85"/>
  <c r="BX106" i="85"/>
  <c r="AW106" i="85"/>
  <c r="JA155" i="85"/>
  <c r="BO155" i="85"/>
  <c r="DH155" i="85"/>
  <c r="FS155" i="85"/>
  <c r="CG155" i="85"/>
  <c r="GG155" i="85"/>
  <c r="DQ155" i="85"/>
  <c r="HZ155" i="85"/>
  <c r="ER155" i="85"/>
  <c r="CP155" i="85"/>
  <c r="EI155" i="85"/>
  <c r="BF155" i="85"/>
  <c r="GY155" i="85"/>
  <c r="CY155" i="85"/>
  <c r="HH155" i="85"/>
  <c r="HQ155" i="85"/>
  <c r="BX155" i="85"/>
  <c r="AW155" i="85"/>
  <c r="GP155" i="85"/>
  <c r="DZ155" i="85"/>
  <c r="II155" i="85"/>
  <c r="IR155" i="85"/>
  <c r="IZ112" i="85"/>
  <c r="BN112" i="85"/>
  <c r="CF112" i="85"/>
  <c r="EH112" i="85"/>
  <c r="GF112" i="85"/>
  <c r="GO112" i="85"/>
  <c r="IQ112" i="85"/>
  <c r="CX112" i="85"/>
  <c r="DY112" i="85"/>
  <c r="BE112" i="85"/>
  <c r="CO112" i="85"/>
  <c r="EQ112" i="85"/>
  <c r="DG112" i="85"/>
  <c r="GX112" i="85"/>
  <c r="HG112" i="85"/>
  <c r="HP112" i="85"/>
  <c r="BW112" i="85"/>
  <c r="AV112" i="85"/>
  <c r="IH112" i="85"/>
  <c r="HY112" i="85"/>
  <c r="DP112" i="85"/>
  <c r="FR112" i="85"/>
  <c r="JB105" i="85"/>
  <c r="BP105" i="85"/>
  <c r="DR105" i="85"/>
  <c r="CH105" i="85"/>
  <c r="GH105" i="85"/>
  <c r="EJ105" i="85"/>
  <c r="GQ105" i="85"/>
  <c r="CZ105" i="85"/>
  <c r="IS105" i="85"/>
  <c r="BG105" i="85"/>
  <c r="EA105" i="85"/>
  <c r="HI105" i="85"/>
  <c r="ES105" i="85"/>
  <c r="DI105" i="85"/>
  <c r="CQ105" i="85"/>
  <c r="GZ105" i="85"/>
  <c r="IJ105" i="85"/>
  <c r="HR105" i="85"/>
  <c r="AX105" i="85"/>
  <c r="IA105" i="85"/>
  <c r="BY105" i="85"/>
  <c r="FT105" i="85"/>
  <c r="DS122" i="85"/>
  <c r="IT122" i="85"/>
  <c r="BQ122" i="85"/>
  <c r="CI122" i="85"/>
  <c r="CR122" i="85"/>
  <c r="HJ122" i="85"/>
  <c r="GI122" i="85"/>
  <c r="BH122" i="85"/>
  <c r="DA122" i="85"/>
  <c r="ET122" i="85"/>
  <c r="HS122" i="85"/>
  <c r="DJ122" i="85"/>
  <c r="HA122" i="85"/>
  <c r="EB122" i="85"/>
  <c r="GR122" i="85"/>
  <c r="IB122" i="85"/>
  <c r="BZ122" i="85"/>
  <c r="IK122" i="85"/>
  <c r="FU122" i="85"/>
  <c r="JC122" i="85"/>
  <c r="EK122" i="85"/>
  <c r="AY122" i="85"/>
  <c r="JA128" i="85"/>
  <c r="BO128" i="85"/>
  <c r="CY128" i="85"/>
  <c r="CP128" i="85"/>
  <c r="HH128" i="85"/>
  <c r="BF128" i="85"/>
  <c r="GY128" i="85"/>
  <c r="FS128" i="85"/>
  <c r="HQ128" i="85"/>
  <c r="DH128" i="85"/>
  <c r="DQ128" i="85"/>
  <c r="HZ128" i="85"/>
  <c r="BX128" i="85"/>
  <c r="DZ128" i="85"/>
  <c r="GG128" i="85"/>
  <c r="II128" i="85"/>
  <c r="EI128" i="85"/>
  <c r="GP128" i="85"/>
  <c r="AW128" i="85"/>
  <c r="ER128" i="85"/>
  <c r="CG128" i="85"/>
  <c r="IR128" i="85"/>
  <c r="IZ128" i="85"/>
  <c r="BN128" i="85"/>
  <c r="CO128" i="85"/>
  <c r="GX128" i="85"/>
  <c r="CX128" i="85"/>
  <c r="BE128" i="85"/>
  <c r="FR128" i="85"/>
  <c r="HG128" i="85"/>
  <c r="HY128" i="85"/>
  <c r="HP128" i="85"/>
  <c r="DG128" i="85"/>
  <c r="BW128" i="85"/>
  <c r="DY128" i="85"/>
  <c r="IH128" i="85"/>
  <c r="DP128" i="85"/>
  <c r="GF128" i="85"/>
  <c r="EQ128" i="85"/>
  <c r="EH128" i="85"/>
  <c r="GO128" i="85"/>
  <c r="AV128" i="85"/>
  <c r="CF128" i="85"/>
  <c r="IQ128" i="85"/>
  <c r="BP141" i="85"/>
  <c r="DR141" i="85"/>
  <c r="IA141" i="85"/>
  <c r="AX141" i="85"/>
  <c r="IS141" i="85"/>
  <c r="JB141" i="85"/>
  <c r="DI141" i="85"/>
  <c r="IJ141" i="85"/>
  <c r="CH141" i="85"/>
  <c r="FT141" i="85"/>
  <c r="CZ141" i="85"/>
  <c r="GH141" i="85"/>
  <c r="CQ141" i="85"/>
  <c r="BY141" i="85"/>
  <c r="EA141" i="85"/>
  <c r="ES141" i="85"/>
  <c r="GQ141" i="85"/>
  <c r="HI141" i="85"/>
  <c r="EJ141" i="85"/>
  <c r="BG141" i="85"/>
  <c r="HR141" i="85"/>
  <c r="GZ141" i="85"/>
  <c r="IY108" i="85"/>
  <c r="BM108" i="85"/>
  <c r="DO108" i="85"/>
  <c r="GE108" i="85"/>
  <c r="EG108" i="85"/>
  <c r="GN108" i="85"/>
  <c r="DX108" i="85"/>
  <c r="CW108" i="85"/>
  <c r="CE108" i="85"/>
  <c r="IP108" i="85"/>
  <c r="BD108" i="85"/>
  <c r="HF108" i="85"/>
  <c r="CN108" i="85"/>
  <c r="EP108" i="85"/>
  <c r="DF108" i="85"/>
  <c r="GW108" i="85"/>
  <c r="IG108" i="85"/>
  <c r="HO108" i="85"/>
  <c r="BV108" i="85"/>
  <c r="HX108" i="85"/>
  <c r="AU108" i="85"/>
  <c r="FQ108" i="85"/>
  <c r="BM123" i="85"/>
  <c r="CN123" i="85"/>
  <c r="IY123" i="85"/>
  <c r="CE123" i="85"/>
  <c r="GW123" i="85"/>
  <c r="HF123" i="85"/>
  <c r="CW123" i="85"/>
  <c r="BD123" i="85"/>
  <c r="FQ123" i="85"/>
  <c r="DO123" i="85"/>
  <c r="DF123" i="85"/>
  <c r="BV123" i="85"/>
  <c r="GE123" i="85"/>
  <c r="DX123" i="85"/>
  <c r="HX123" i="85"/>
  <c r="HO123" i="85"/>
  <c r="EG123" i="85"/>
  <c r="GN123" i="85"/>
  <c r="AU123" i="85"/>
  <c r="IG123" i="85"/>
  <c r="EP123" i="85"/>
  <c r="IP123" i="85"/>
  <c r="BP129" i="85"/>
  <c r="JB129" i="85"/>
  <c r="IS129" i="85"/>
  <c r="CH129" i="85"/>
  <c r="CQ129" i="85"/>
  <c r="DI129" i="85"/>
  <c r="IA129" i="85"/>
  <c r="GZ129" i="85"/>
  <c r="BG129" i="85"/>
  <c r="FT129" i="85"/>
  <c r="HI129" i="85"/>
  <c r="HR129" i="85"/>
  <c r="DR129" i="85"/>
  <c r="IJ129" i="85"/>
  <c r="BY129" i="85"/>
  <c r="GH129" i="85"/>
  <c r="EA129" i="85"/>
  <c r="ES129" i="85"/>
  <c r="GQ129" i="85"/>
  <c r="CZ129" i="85"/>
  <c r="EJ129" i="85"/>
  <c r="AX129" i="85"/>
  <c r="JB121" i="85"/>
  <c r="BP121" i="85"/>
  <c r="DR121" i="85"/>
  <c r="GH121" i="85"/>
  <c r="CQ121" i="85"/>
  <c r="CH121" i="85"/>
  <c r="IS121" i="85"/>
  <c r="BG121" i="85"/>
  <c r="HI121" i="85"/>
  <c r="CZ121" i="85"/>
  <c r="ES121" i="85"/>
  <c r="EJ121" i="85"/>
  <c r="GZ121" i="85"/>
  <c r="DI121" i="85"/>
  <c r="HR121" i="85"/>
  <c r="EA121" i="85"/>
  <c r="IA121" i="85"/>
  <c r="BY121" i="85"/>
  <c r="AX121" i="85"/>
  <c r="IJ121" i="85"/>
  <c r="GQ121" i="85"/>
  <c r="FT121" i="85"/>
  <c r="BP123" i="85"/>
  <c r="JB123" i="85"/>
  <c r="CH123" i="85"/>
  <c r="GZ123" i="85"/>
  <c r="CQ123" i="85"/>
  <c r="BG123" i="85"/>
  <c r="HI123" i="85"/>
  <c r="CZ123" i="85"/>
  <c r="FT123" i="85"/>
  <c r="DR123" i="85"/>
  <c r="IA123" i="85"/>
  <c r="BY123" i="85"/>
  <c r="EA123" i="85"/>
  <c r="DI123" i="85"/>
  <c r="HR123" i="85"/>
  <c r="GH123" i="85"/>
  <c r="GQ123" i="85"/>
  <c r="AX123" i="85"/>
  <c r="ES123" i="85"/>
  <c r="IJ123" i="85"/>
  <c r="EJ123" i="85"/>
  <c r="IS123" i="85"/>
  <c r="IY127" i="85"/>
  <c r="FQ127" i="85"/>
  <c r="BM127" i="85"/>
  <c r="CE127" i="85"/>
  <c r="IP127" i="85"/>
  <c r="HF127" i="85"/>
  <c r="BD127" i="85"/>
  <c r="CW127" i="85"/>
  <c r="AU127" i="85"/>
  <c r="CN127" i="85"/>
  <c r="GW127" i="85"/>
  <c r="HO127" i="85"/>
  <c r="DO127" i="85"/>
  <c r="HX127" i="85"/>
  <c r="GE127" i="85"/>
  <c r="BV127" i="85"/>
  <c r="DX127" i="85"/>
  <c r="DF127" i="85"/>
  <c r="IG127" i="85"/>
  <c r="EG127" i="85"/>
  <c r="GN127" i="85"/>
  <c r="EP127" i="85"/>
  <c r="JC136" i="85"/>
  <c r="BQ136" i="85"/>
  <c r="IB136" i="85"/>
  <c r="DA136" i="85"/>
  <c r="CR136" i="85"/>
  <c r="IT136" i="85"/>
  <c r="DJ136" i="85"/>
  <c r="FU136" i="85"/>
  <c r="HJ136" i="85"/>
  <c r="BH136" i="85"/>
  <c r="EK136" i="85"/>
  <c r="IK136" i="85"/>
  <c r="BZ136" i="85"/>
  <c r="CI136" i="85"/>
  <c r="HS136" i="85"/>
  <c r="HA136" i="85"/>
  <c r="GI136" i="85"/>
  <c r="AY136" i="85"/>
  <c r="GR136" i="85"/>
  <c r="DS136" i="85"/>
  <c r="EB136" i="85"/>
  <c r="ET136" i="85"/>
  <c r="BQ157" i="85"/>
  <c r="JC157" i="85"/>
  <c r="AY157" i="85"/>
  <c r="EK157" i="85"/>
  <c r="EB157" i="85"/>
  <c r="GR157" i="85"/>
  <c r="IT157" i="85"/>
  <c r="CI157" i="85"/>
  <c r="DA157" i="85"/>
  <c r="CR157" i="85"/>
  <c r="BH157" i="85"/>
  <c r="ET157" i="85"/>
  <c r="HJ157" i="85"/>
  <c r="IB157" i="85"/>
  <c r="HS157" i="85"/>
  <c r="FU157" i="85"/>
  <c r="BZ157" i="85"/>
  <c r="GI157" i="85"/>
  <c r="DJ157" i="85"/>
  <c r="IK157" i="85"/>
  <c r="HA157" i="85"/>
  <c r="DS157" i="85"/>
  <c r="BP114" i="85"/>
  <c r="JB114" i="85"/>
  <c r="CH114" i="85"/>
  <c r="EA114" i="85"/>
  <c r="GH114" i="85"/>
  <c r="EJ114" i="85"/>
  <c r="GQ114" i="85"/>
  <c r="DR114" i="85"/>
  <c r="BG114" i="85"/>
  <c r="HI114" i="85"/>
  <c r="CZ114" i="85"/>
  <c r="IS114" i="85"/>
  <c r="CQ114" i="85"/>
  <c r="GZ114" i="85"/>
  <c r="ES114" i="85"/>
  <c r="HR114" i="85"/>
  <c r="BY114" i="85"/>
  <c r="IJ114" i="85"/>
  <c r="IA114" i="85"/>
  <c r="AX114" i="85"/>
  <c r="DI114" i="85"/>
  <c r="FT114" i="85"/>
  <c r="CQ163" i="85"/>
  <c r="JB163" i="85"/>
  <c r="BP163" i="85"/>
  <c r="FT163" i="85"/>
  <c r="DR163" i="85"/>
  <c r="GZ163" i="85"/>
  <c r="EJ163" i="85"/>
  <c r="HI163" i="85"/>
  <c r="DI163" i="85"/>
  <c r="IA163" i="85"/>
  <c r="GH163" i="85"/>
  <c r="IS163" i="85"/>
  <c r="ES163" i="85"/>
  <c r="BY163" i="85"/>
  <c r="AX163" i="85"/>
  <c r="GQ163" i="85"/>
  <c r="CH163" i="85"/>
  <c r="BG163" i="85"/>
  <c r="CZ163" i="85"/>
  <c r="IJ163" i="85"/>
  <c r="HR163" i="85"/>
  <c r="EA163" i="85"/>
  <c r="JA120" i="85"/>
  <c r="BO120" i="85"/>
  <c r="HH120" i="85"/>
  <c r="IR120" i="85"/>
  <c r="DQ120" i="85"/>
  <c r="CP120" i="85"/>
  <c r="GG120" i="85"/>
  <c r="BF120" i="85"/>
  <c r="CY120" i="85"/>
  <c r="CG120" i="85"/>
  <c r="ER120" i="85"/>
  <c r="GY120" i="85"/>
  <c r="DH120" i="85"/>
  <c r="HQ120" i="85"/>
  <c r="BX120" i="85"/>
  <c r="DZ120" i="85"/>
  <c r="HZ120" i="85"/>
  <c r="GP120" i="85"/>
  <c r="II120" i="85"/>
  <c r="FS120" i="85"/>
  <c r="EI120" i="85"/>
  <c r="AW120" i="85"/>
  <c r="JC118" i="85"/>
  <c r="DS118" i="85"/>
  <c r="IT118" i="85"/>
  <c r="BQ118" i="85"/>
  <c r="GI118" i="85"/>
  <c r="CR118" i="85"/>
  <c r="CI118" i="85"/>
  <c r="BH118" i="85"/>
  <c r="DA118" i="85"/>
  <c r="HJ118" i="85"/>
  <c r="ET118" i="85"/>
  <c r="HA118" i="85"/>
  <c r="DJ118" i="85"/>
  <c r="HS118" i="85"/>
  <c r="EB118" i="85"/>
  <c r="IK118" i="85"/>
  <c r="FU118" i="85"/>
  <c r="IB118" i="85"/>
  <c r="BZ118" i="85"/>
  <c r="EK118" i="85"/>
  <c r="GR118" i="85"/>
  <c r="AY118" i="85"/>
  <c r="BQ125" i="85"/>
  <c r="JC125" i="85"/>
  <c r="IT125" i="85"/>
  <c r="CI125" i="85"/>
  <c r="CR125" i="85"/>
  <c r="HA125" i="85"/>
  <c r="BH125" i="85"/>
  <c r="HJ125" i="85"/>
  <c r="FU125" i="85"/>
  <c r="DA125" i="85"/>
  <c r="HS125" i="85"/>
  <c r="IB125" i="85"/>
  <c r="BZ125" i="85"/>
  <c r="IK125" i="85"/>
  <c r="DS125" i="85"/>
  <c r="EB125" i="85"/>
  <c r="GI125" i="85"/>
  <c r="ET125" i="85"/>
  <c r="GR125" i="85"/>
  <c r="DJ125" i="85"/>
  <c r="EK125" i="85"/>
  <c r="AY125" i="85"/>
  <c r="IZ133" i="85"/>
  <c r="BN133" i="85"/>
  <c r="CX133" i="85"/>
  <c r="CF133" i="85"/>
  <c r="IQ133" i="85"/>
  <c r="EQ133" i="85"/>
  <c r="DG133" i="85"/>
  <c r="GX133" i="85"/>
  <c r="GO133" i="85"/>
  <c r="CO133" i="85"/>
  <c r="HG133" i="85"/>
  <c r="BE133" i="85"/>
  <c r="AV133" i="85"/>
  <c r="FR133" i="85"/>
  <c r="HY133" i="85"/>
  <c r="DP133" i="85"/>
  <c r="IH133" i="85"/>
  <c r="HP133" i="85"/>
  <c r="BW133" i="85"/>
  <c r="DY133" i="85"/>
  <c r="GF133" i="85"/>
  <c r="EH133" i="85"/>
  <c r="BP156" i="85"/>
  <c r="JB156" i="85"/>
  <c r="FT156" i="85"/>
  <c r="CH156" i="85"/>
  <c r="IS156" i="85"/>
  <c r="EJ156" i="85"/>
  <c r="BY156" i="85"/>
  <c r="DI156" i="85"/>
  <c r="CQ156" i="85"/>
  <c r="HR156" i="85"/>
  <c r="BG156" i="85"/>
  <c r="CZ156" i="85"/>
  <c r="HI156" i="85"/>
  <c r="GZ156" i="85"/>
  <c r="IA156" i="85"/>
  <c r="EA156" i="85"/>
  <c r="GH156" i="85"/>
  <c r="GQ156" i="85"/>
  <c r="AX156" i="85"/>
  <c r="ES156" i="85"/>
  <c r="DR156" i="85"/>
  <c r="IJ156" i="85"/>
  <c r="BO113" i="85"/>
  <c r="DQ113" i="85"/>
  <c r="CG113" i="85"/>
  <c r="EI113" i="85"/>
  <c r="DZ113" i="85"/>
  <c r="GG113" i="85"/>
  <c r="GP113" i="85"/>
  <c r="BF113" i="85"/>
  <c r="CY113" i="85"/>
  <c r="HH113" i="85"/>
  <c r="IR113" i="85"/>
  <c r="GY113" i="85"/>
  <c r="DH113" i="85"/>
  <c r="ER113" i="85"/>
  <c r="CP113" i="85"/>
  <c r="BX113" i="85"/>
  <c r="HQ113" i="85"/>
  <c r="FS113" i="85"/>
  <c r="HZ113" i="85"/>
  <c r="AW113" i="85"/>
  <c r="JA113" i="85"/>
  <c r="II113" i="85"/>
  <c r="JC144" i="85"/>
  <c r="BQ144" i="85"/>
  <c r="HJ144" i="85"/>
  <c r="IB144" i="85"/>
  <c r="DA144" i="85"/>
  <c r="FU144" i="85"/>
  <c r="HA144" i="85"/>
  <c r="AY144" i="85"/>
  <c r="CI144" i="85"/>
  <c r="IK144" i="85"/>
  <c r="DS144" i="85"/>
  <c r="HS144" i="85"/>
  <c r="GI144" i="85"/>
  <c r="EB144" i="85"/>
  <c r="ET144" i="85"/>
  <c r="BH144" i="85"/>
  <c r="BZ144" i="85"/>
  <c r="DJ144" i="85"/>
  <c r="EK144" i="85"/>
  <c r="GR144" i="85"/>
  <c r="KC144" i="85"/>
  <c r="IT144" i="85"/>
  <c r="KL144" i="85"/>
  <c r="CR144" i="85"/>
  <c r="JO144" i="85"/>
  <c r="KU144" i="85"/>
  <c r="BQ108" i="85"/>
  <c r="JC108" i="85"/>
  <c r="EK108" i="85"/>
  <c r="CI108" i="85"/>
  <c r="GI108" i="85"/>
  <c r="GR108" i="85"/>
  <c r="DS108" i="85"/>
  <c r="EB108" i="85"/>
  <c r="IT108" i="85"/>
  <c r="HJ108" i="85"/>
  <c r="CR108" i="85"/>
  <c r="ET108" i="85"/>
  <c r="DJ108" i="85"/>
  <c r="BH108" i="85"/>
  <c r="HA108" i="85"/>
  <c r="DA108" i="85"/>
  <c r="HS108" i="85"/>
  <c r="IK108" i="85"/>
  <c r="IB108" i="85"/>
  <c r="FU108" i="85"/>
  <c r="AY108" i="85"/>
  <c r="KC108" i="85"/>
  <c r="KU108" i="85"/>
  <c r="KL108" i="85"/>
  <c r="JO108" i="85"/>
  <c r="BZ108" i="85"/>
  <c r="IY116" i="85"/>
  <c r="BM116" i="85"/>
  <c r="CE116" i="85"/>
  <c r="EG116" i="85"/>
  <c r="DO116" i="85"/>
  <c r="GE116" i="85"/>
  <c r="BD116" i="85"/>
  <c r="HF116" i="85"/>
  <c r="IP116" i="85"/>
  <c r="GN116" i="85"/>
  <c r="CW116" i="85"/>
  <c r="DX116" i="85"/>
  <c r="CN116" i="85"/>
  <c r="GW116" i="85"/>
  <c r="DF116" i="85"/>
  <c r="EP116" i="85"/>
  <c r="HO116" i="85"/>
  <c r="BV116" i="85"/>
  <c r="IG116" i="85"/>
  <c r="FQ116" i="85"/>
  <c r="HX116" i="85"/>
  <c r="JK116" i="85"/>
  <c r="AU116" i="85"/>
  <c r="JY116" i="85"/>
  <c r="KQ116" i="85"/>
  <c r="KH116" i="85"/>
  <c r="BM158" i="85"/>
  <c r="IY158" i="85"/>
  <c r="FQ158" i="85"/>
  <c r="CN158" i="85"/>
  <c r="IG158" i="85"/>
  <c r="BV158" i="85"/>
  <c r="GE158" i="85"/>
  <c r="BD158" i="85"/>
  <c r="CW158" i="85"/>
  <c r="CE158" i="85"/>
  <c r="AU158" i="85"/>
  <c r="DF158" i="85"/>
  <c r="DO158" i="85"/>
  <c r="HX158" i="85"/>
  <c r="GN158" i="85"/>
  <c r="EP158" i="85"/>
  <c r="DX158" i="85"/>
  <c r="HF158" i="85"/>
  <c r="EG158" i="85"/>
  <c r="IP158" i="85"/>
  <c r="KH158" i="85"/>
  <c r="JY158" i="85"/>
  <c r="KQ158" i="85"/>
  <c r="HO158" i="85"/>
  <c r="JK158" i="85"/>
  <c r="GW158" i="85"/>
  <c r="JA165" i="85"/>
  <c r="BO165" i="85"/>
  <c r="DZ165" i="85"/>
  <c r="GP165" i="85"/>
  <c r="GY165" i="85"/>
  <c r="HZ165" i="85"/>
  <c r="FS165" i="85"/>
  <c r="EI165" i="85"/>
  <c r="AW165" i="85"/>
  <c r="BF165" i="85"/>
  <c r="CP165" i="85"/>
  <c r="GG165" i="85"/>
  <c r="IR165" i="85"/>
  <c r="HH165" i="85"/>
  <c r="DH165" i="85"/>
  <c r="HQ165" i="85"/>
  <c r="II165" i="85"/>
  <c r="ER165" i="85"/>
  <c r="CG165" i="85"/>
  <c r="CY165" i="85"/>
  <c r="DQ165" i="85"/>
  <c r="BX165" i="85"/>
  <c r="BQ123" i="85"/>
  <c r="JC123" i="85"/>
  <c r="HA123" i="85"/>
  <c r="CR123" i="85"/>
  <c r="BH123" i="85"/>
  <c r="DA123" i="85"/>
  <c r="HJ123" i="85"/>
  <c r="CI123" i="85"/>
  <c r="DJ123" i="85"/>
  <c r="HS123" i="85"/>
  <c r="IB123" i="85"/>
  <c r="FU123" i="85"/>
  <c r="DS123" i="85"/>
  <c r="EB123" i="85"/>
  <c r="BZ123" i="85"/>
  <c r="GI123" i="85"/>
  <c r="ET123" i="85"/>
  <c r="IK123" i="85"/>
  <c r="EK123" i="85"/>
  <c r="AY123" i="85"/>
  <c r="IT123" i="85"/>
  <c r="GR123" i="85"/>
  <c r="BP140" i="85"/>
  <c r="JB140" i="85"/>
  <c r="EJ140" i="85"/>
  <c r="FT140" i="85"/>
  <c r="GZ140" i="85"/>
  <c r="IS140" i="85"/>
  <c r="HI140" i="85"/>
  <c r="CQ140" i="85"/>
  <c r="IJ140" i="85"/>
  <c r="HR140" i="85"/>
  <c r="CH140" i="85"/>
  <c r="DR140" i="85"/>
  <c r="IA140" i="85"/>
  <c r="EA140" i="85"/>
  <c r="DI140" i="85"/>
  <c r="GH140" i="85"/>
  <c r="AX140" i="85"/>
  <c r="CZ140" i="85"/>
  <c r="BY140" i="85"/>
  <c r="GQ140" i="85"/>
  <c r="ES140" i="85"/>
  <c r="BG140" i="85"/>
  <c r="IY107" i="85"/>
  <c r="BM107" i="85"/>
  <c r="DO107" i="85"/>
  <c r="EG107" i="85"/>
  <c r="CE107" i="85"/>
  <c r="GN107" i="85"/>
  <c r="BD107" i="85"/>
  <c r="HF107" i="85"/>
  <c r="IP107" i="85"/>
  <c r="GE107" i="85"/>
  <c r="CW107" i="85"/>
  <c r="DX107" i="85"/>
  <c r="CN107" i="85"/>
  <c r="EP107" i="85"/>
  <c r="DF107" i="85"/>
  <c r="GW107" i="85"/>
  <c r="HX107" i="85"/>
  <c r="HO107" i="85"/>
  <c r="AU107" i="85"/>
  <c r="FQ107" i="85"/>
  <c r="IG107" i="85"/>
  <c r="BV107" i="85"/>
  <c r="JB128" i="85"/>
  <c r="BP128" i="85"/>
  <c r="GZ128" i="85"/>
  <c r="CQ128" i="85"/>
  <c r="CZ128" i="85"/>
  <c r="BG128" i="85"/>
  <c r="HI128" i="85"/>
  <c r="FT128" i="85"/>
  <c r="DI128" i="85"/>
  <c r="DR128" i="85"/>
  <c r="BY128" i="85"/>
  <c r="EA128" i="85"/>
  <c r="GH128" i="85"/>
  <c r="HR128" i="85"/>
  <c r="AX128" i="85"/>
  <c r="ES128" i="85"/>
  <c r="EJ128" i="85"/>
  <c r="GQ128" i="85"/>
  <c r="IJ128" i="85"/>
  <c r="IA128" i="85"/>
  <c r="CH128" i="85"/>
  <c r="IS128" i="85"/>
  <c r="BP115" i="85"/>
  <c r="CH115" i="85"/>
  <c r="JB115" i="85"/>
  <c r="GH115" i="85"/>
  <c r="EJ115" i="85"/>
  <c r="DR115" i="85"/>
  <c r="GQ115" i="85"/>
  <c r="CZ115" i="85"/>
  <c r="HI115" i="85"/>
  <c r="BG115" i="85"/>
  <c r="IS115" i="85"/>
  <c r="EA115" i="85"/>
  <c r="CQ115" i="85"/>
  <c r="ES115" i="85"/>
  <c r="GZ115" i="85"/>
  <c r="HR115" i="85"/>
  <c r="BY115" i="85"/>
  <c r="FT115" i="85"/>
  <c r="IJ115" i="85"/>
  <c r="IA115" i="85"/>
  <c r="AX115" i="85"/>
  <c r="DI115" i="85"/>
  <c r="BQ115" i="85"/>
  <c r="JC115" i="85"/>
  <c r="DS115" i="85"/>
  <c r="CI115" i="85"/>
  <c r="EB115" i="85"/>
  <c r="EK115" i="85"/>
  <c r="GI115" i="85"/>
  <c r="GR115" i="85"/>
  <c r="DA115" i="85"/>
  <c r="BH115" i="85"/>
  <c r="IT115" i="85"/>
  <c r="HJ115" i="85"/>
  <c r="ET115" i="85"/>
  <c r="CR115" i="85"/>
  <c r="DJ115" i="85"/>
  <c r="HA115" i="85"/>
  <c r="BZ115" i="85"/>
  <c r="HS115" i="85"/>
  <c r="IK115" i="85"/>
  <c r="AY115" i="85"/>
  <c r="FU115" i="85"/>
  <c r="IB115" i="85"/>
  <c r="BQ106" i="85"/>
  <c r="JC106" i="85"/>
  <c r="DS106" i="85"/>
  <c r="CI106" i="85"/>
  <c r="EB106" i="85"/>
  <c r="GI106" i="85"/>
  <c r="EK106" i="85"/>
  <c r="GR106" i="85"/>
  <c r="HJ106" i="85"/>
  <c r="IT106" i="85"/>
  <c r="BH106" i="85"/>
  <c r="DA106" i="85"/>
  <c r="CR106" i="85"/>
  <c r="ET106" i="85"/>
  <c r="HA106" i="85"/>
  <c r="DJ106" i="85"/>
  <c r="HS106" i="85"/>
  <c r="BZ106" i="85"/>
  <c r="AY106" i="85"/>
  <c r="IB106" i="85"/>
  <c r="IK106" i="85"/>
  <c r="FU106" i="85"/>
  <c r="CF113" i="85"/>
  <c r="BN113" i="85"/>
  <c r="GF113" i="85"/>
  <c r="EH113" i="85"/>
  <c r="DP113" i="85"/>
  <c r="DY113" i="85"/>
  <c r="IQ113" i="85"/>
  <c r="BE113" i="85"/>
  <c r="GO113" i="85"/>
  <c r="CX113" i="85"/>
  <c r="HG113" i="85"/>
  <c r="CO113" i="85"/>
  <c r="EQ113" i="85"/>
  <c r="DG113" i="85"/>
  <c r="HP113" i="85"/>
  <c r="GX113" i="85"/>
  <c r="AV113" i="85"/>
  <c r="BW113" i="85"/>
  <c r="HY113" i="85"/>
  <c r="IH113" i="85"/>
  <c r="FR113" i="85"/>
  <c r="IZ113" i="85"/>
  <c r="BO149" i="85"/>
  <c r="JA149" i="85"/>
  <c r="BF149" i="85"/>
  <c r="CY149" i="85"/>
  <c r="HH149" i="85"/>
  <c r="DH149" i="85"/>
  <c r="EI149" i="85"/>
  <c r="DZ149" i="85"/>
  <c r="BX149" i="85"/>
  <c r="IR149" i="85"/>
  <c r="II149" i="85"/>
  <c r="GP149" i="85"/>
  <c r="CG149" i="85"/>
  <c r="CP149" i="85"/>
  <c r="GY149" i="85"/>
  <c r="ER149" i="85"/>
  <c r="HQ149" i="85"/>
  <c r="GG149" i="85"/>
  <c r="FS149" i="85"/>
  <c r="DQ149" i="85"/>
  <c r="AW149" i="85"/>
  <c r="HZ149" i="85"/>
  <c r="JC164" i="85"/>
  <c r="BQ164" i="85"/>
  <c r="CI164" i="85"/>
  <c r="EK164" i="85"/>
  <c r="HS164" i="85"/>
  <c r="DJ164" i="85"/>
  <c r="KU164" i="85"/>
  <c r="KC164" i="85"/>
  <c r="HA164" i="85"/>
  <c r="IT164" i="85"/>
  <c r="FU164" i="85"/>
  <c r="DS164" i="85"/>
  <c r="KL164" i="85"/>
  <c r="BH164" i="85"/>
  <c r="DA164" i="85"/>
  <c r="IB164" i="85"/>
  <c r="GR164" i="85"/>
  <c r="AY164" i="85"/>
  <c r="ET164" i="85"/>
  <c r="IK164" i="85"/>
  <c r="BZ164" i="85"/>
  <c r="GI164" i="85"/>
  <c r="CR164" i="85"/>
  <c r="JO164" i="85"/>
  <c r="HJ164" i="85"/>
  <c r="EB164" i="85"/>
  <c r="JC147" i="85"/>
  <c r="IB147" i="85"/>
  <c r="DA147" i="85"/>
  <c r="DS147" i="85"/>
  <c r="IT147" i="85"/>
  <c r="BQ147" i="85"/>
  <c r="FU147" i="85"/>
  <c r="BH147" i="85"/>
  <c r="GR147" i="85"/>
  <c r="HA147" i="85"/>
  <c r="EK147" i="85"/>
  <c r="CI147" i="85"/>
  <c r="ET147" i="85"/>
  <c r="EB147" i="85"/>
  <c r="BZ147" i="85"/>
  <c r="GI147" i="85"/>
  <c r="CR147" i="85"/>
  <c r="HS147" i="85"/>
  <c r="DJ147" i="85"/>
  <c r="IK147" i="85"/>
  <c r="AY147" i="85"/>
  <c r="HJ147" i="85"/>
  <c r="IY118" i="85"/>
  <c r="BM118" i="85"/>
  <c r="CE118" i="85"/>
  <c r="GE118" i="85"/>
  <c r="CN118" i="85"/>
  <c r="CW118" i="85"/>
  <c r="BD118" i="85"/>
  <c r="IP118" i="85"/>
  <c r="HF118" i="85"/>
  <c r="EP118" i="85"/>
  <c r="DO118" i="85"/>
  <c r="HO118" i="85"/>
  <c r="GW118" i="85"/>
  <c r="BV118" i="85"/>
  <c r="DX118" i="85"/>
  <c r="DF118" i="85"/>
  <c r="HX118" i="85"/>
  <c r="IG118" i="85"/>
  <c r="FQ118" i="85"/>
  <c r="AU118" i="85"/>
  <c r="EG118" i="85"/>
  <c r="GN118" i="85"/>
  <c r="IZ121" i="85"/>
  <c r="BN121" i="85"/>
  <c r="IQ121" i="85"/>
  <c r="CO121" i="85"/>
  <c r="HG121" i="85"/>
  <c r="CX121" i="85"/>
  <c r="DP121" i="85"/>
  <c r="BE121" i="85"/>
  <c r="CF121" i="85"/>
  <c r="EH121" i="85"/>
  <c r="GF121" i="85"/>
  <c r="EQ121" i="85"/>
  <c r="GX121" i="85"/>
  <c r="DG121" i="85"/>
  <c r="HP121" i="85"/>
  <c r="BW121" i="85"/>
  <c r="DY121" i="85"/>
  <c r="FR121" i="85"/>
  <c r="GO121" i="85"/>
  <c r="IH121" i="85"/>
  <c r="AV121" i="85"/>
  <c r="HY121" i="85"/>
  <c r="JB132" i="85"/>
  <c r="BP132" i="85"/>
  <c r="GH132" i="85"/>
  <c r="CH132" i="85"/>
  <c r="IS132" i="85"/>
  <c r="IA132" i="85"/>
  <c r="DI132" i="85"/>
  <c r="GZ132" i="85"/>
  <c r="BG132" i="85"/>
  <c r="HI132" i="85"/>
  <c r="FT132" i="85"/>
  <c r="EJ132" i="85"/>
  <c r="CQ132" i="85"/>
  <c r="IJ132" i="85"/>
  <c r="DR132" i="85"/>
  <c r="BY132" i="85"/>
  <c r="HR132" i="85"/>
  <c r="ES132" i="85"/>
  <c r="AX132" i="85"/>
  <c r="EA132" i="85"/>
  <c r="CZ132" i="85"/>
  <c r="GQ132" i="85"/>
  <c r="JA131" i="85"/>
  <c r="BO131" i="85"/>
  <c r="CG131" i="85"/>
  <c r="DH131" i="85"/>
  <c r="CP131" i="85"/>
  <c r="IR131" i="85"/>
  <c r="GY131" i="85"/>
  <c r="FS131" i="85"/>
  <c r="CY131" i="85"/>
  <c r="HH131" i="85"/>
  <c r="EI131" i="85"/>
  <c r="BF131" i="85"/>
  <c r="HZ131" i="85"/>
  <c r="II131" i="85"/>
  <c r="BX131" i="85"/>
  <c r="DZ131" i="85"/>
  <c r="DQ131" i="85"/>
  <c r="GG131" i="85"/>
  <c r="AW131" i="85"/>
  <c r="ER131" i="85"/>
  <c r="GP131" i="85"/>
  <c r="HQ131" i="85"/>
  <c r="BN141" i="85"/>
  <c r="DP141" i="85"/>
  <c r="HY141" i="85"/>
  <c r="IQ141" i="85"/>
  <c r="IZ141" i="85"/>
  <c r="AV141" i="85"/>
  <c r="DG141" i="85"/>
  <c r="FR141" i="85"/>
  <c r="IH141" i="85"/>
  <c r="CO141" i="85"/>
  <c r="HP141" i="85"/>
  <c r="BW141" i="85"/>
  <c r="CX141" i="85"/>
  <c r="DY141" i="85"/>
  <c r="HG141" i="85"/>
  <c r="GF141" i="85"/>
  <c r="CF141" i="85"/>
  <c r="EQ141" i="85"/>
  <c r="BE141" i="85"/>
  <c r="GO141" i="85"/>
  <c r="GX141" i="85"/>
  <c r="EH141" i="85"/>
  <c r="JB109" i="85"/>
  <c r="BP109" i="85"/>
  <c r="DR109" i="85"/>
  <c r="BG109" i="85"/>
  <c r="EA109" i="85"/>
  <c r="CH109" i="85"/>
  <c r="CZ109" i="85"/>
  <c r="HI109" i="85"/>
  <c r="GH109" i="85"/>
  <c r="EJ109" i="85"/>
  <c r="GQ109" i="85"/>
  <c r="IS109" i="85"/>
  <c r="ES109" i="85"/>
  <c r="DI109" i="85"/>
  <c r="GZ109" i="85"/>
  <c r="HR109" i="85"/>
  <c r="FT109" i="85"/>
  <c r="IA109" i="85"/>
  <c r="BY109" i="85"/>
  <c r="AX109" i="85"/>
  <c r="IJ109" i="85"/>
  <c r="CQ109" i="85"/>
  <c r="JB161" i="85"/>
  <c r="BP161" i="85"/>
  <c r="GQ161" i="85"/>
  <c r="FT161" i="85"/>
  <c r="BG161" i="85"/>
  <c r="DI161" i="85"/>
  <c r="EA161" i="85"/>
  <c r="IA161" i="85"/>
  <c r="CH161" i="85"/>
  <c r="EJ161" i="85"/>
  <c r="HR161" i="85"/>
  <c r="BY161" i="85"/>
  <c r="HI161" i="85"/>
  <c r="CQ161" i="85"/>
  <c r="IS161" i="85"/>
  <c r="GH161" i="85"/>
  <c r="DR161" i="85"/>
  <c r="AX161" i="85"/>
  <c r="GZ161" i="85"/>
  <c r="CZ161" i="85"/>
  <c r="ES161" i="85"/>
  <c r="IJ161" i="85"/>
  <c r="BN124" i="85"/>
  <c r="IZ124" i="85"/>
  <c r="IQ124" i="85"/>
  <c r="CO124" i="85"/>
  <c r="FR124" i="85"/>
  <c r="CF124" i="85"/>
  <c r="GX124" i="85"/>
  <c r="HG124" i="85"/>
  <c r="BE124" i="85"/>
  <c r="HY124" i="85"/>
  <c r="DG124" i="85"/>
  <c r="DP124" i="85"/>
  <c r="HP124" i="85"/>
  <c r="CX124" i="85"/>
  <c r="BW124" i="85"/>
  <c r="GF124" i="85"/>
  <c r="AV124" i="85"/>
  <c r="EQ124" i="85"/>
  <c r="EH124" i="85"/>
  <c r="GO124" i="85"/>
  <c r="DY124" i="85"/>
  <c r="IH124" i="85"/>
  <c r="BQ110" i="85"/>
  <c r="JC110" i="85"/>
  <c r="DS110" i="85"/>
  <c r="EK110" i="85"/>
  <c r="GI110" i="85"/>
  <c r="IT110" i="85"/>
  <c r="BH110" i="85"/>
  <c r="CI110" i="85"/>
  <c r="DA110" i="85"/>
  <c r="EB110" i="85"/>
  <c r="GR110" i="85"/>
  <c r="HJ110" i="85"/>
  <c r="CR110" i="85"/>
  <c r="HA110" i="85"/>
  <c r="DJ110" i="85"/>
  <c r="ET110" i="85"/>
  <c r="HS110" i="85"/>
  <c r="BZ110" i="85"/>
  <c r="AY110" i="85"/>
  <c r="IK110" i="85"/>
  <c r="FU110" i="85"/>
  <c r="IB110" i="85"/>
  <c r="IY147" i="85"/>
  <c r="BM147" i="85"/>
  <c r="CW147" i="85"/>
  <c r="FQ147" i="85"/>
  <c r="BD147" i="85"/>
  <c r="GN147" i="85"/>
  <c r="IP147" i="85"/>
  <c r="DO147" i="85"/>
  <c r="HX147" i="85"/>
  <c r="EG147" i="85"/>
  <c r="BV147" i="85"/>
  <c r="EP147" i="85"/>
  <c r="GW147" i="85"/>
  <c r="CE147" i="85"/>
  <c r="CN147" i="85"/>
  <c r="HO147" i="85"/>
  <c r="DX147" i="85"/>
  <c r="GE147" i="85"/>
  <c r="IG147" i="85"/>
  <c r="HF147" i="85"/>
  <c r="AU147" i="85"/>
  <c r="DF147" i="85"/>
  <c r="IY161" i="85"/>
  <c r="BM161" i="85"/>
  <c r="CW161" i="85"/>
  <c r="CE161" i="85"/>
  <c r="EG161" i="85"/>
  <c r="GE161" i="85"/>
  <c r="DO161" i="85"/>
  <c r="HO161" i="85"/>
  <c r="EP161" i="85"/>
  <c r="GW161" i="85"/>
  <c r="HF161" i="85"/>
  <c r="IG161" i="85"/>
  <c r="DX161" i="85"/>
  <c r="CN161" i="85"/>
  <c r="DF161" i="85"/>
  <c r="HX161" i="85"/>
  <c r="BV161" i="85"/>
  <c r="AU161" i="85"/>
  <c r="BD161" i="85"/>
  <c r="GN161" i="85"/>
  <c r="FQ161" i="85"/>
  <c r="IP161" i="85"/>
  <c r="JB155" i="85"/>
  <c r="BP155" i="85"/>
  <c r="HR155" i="85"/>
  <c r="IA155" i="85"/>
  <c r="GQ155" i="85"/>
  <c r="FT155" i="85"/>
  <c r="CH155" i="85"/>
  <c r="EA155" i="85"/>
  <c r="DR155" i="85"/>
  <c r="GH155" i="85"/>
  <c r="EJ155" i="85"/>
  <c r="ES155" i="85"/>
  <c r="CQ155" i="85"/>
  <c r="BG155" i="85"/>
  <c r="CZ155" i="85"/>
  <c r="IJ155" i="85"/>
  <c r="IS155" i="85"/>
  <c r="HI155" i="85"/>
  <c r="DI155" i="85"/>
  <c r="AX155" i="85"/>
  <c r="BY155" i="85"/>
  <c r="GZ155" i="85"/>
  <c r="IZ118" i="85"/>
  <c r="BN118" i="85"/>
  <c r="CF118" i="85"/>
  <c r="DP118" i="85"/>
  <c r="IQ118" i="85"/>
  <c r="CO118" i="85"/>
  <c r="GF118" i="85"/>
  <c r="BE118" i="85"/>
  <c r="HG118" i="85"/>
  <c r="CX118" i="85"/>
  <c r="EQ118" i="85"/>
  <c r="DG118" i="85"/>
  <c r="HP118" i="85"/>
  <c r="BW118" i="85"/>
  <c r="DY118" i="85"/>
  <c r="GX118" i="85"/>
  <c r="FR118" i="85"/>
  <c r="GO118" i="85"/>
  <c r="HY118" i="85"/>
  <c r="EH118" i="85"/>
  <c r="AV118" i="85"/>
  <c r="IH118" i="85"/>
  <c r="BP145" i="85"/>
  <c r="EJ145" i="85"/>
  <c r="JB145" i="85"/>
  <c r="IA145" i="85"/>
  <c r="GZ145" i="85"/>
  <c r="BG145" i="85"/>
  <c r="IS145" i="85"/>
  <c r="CH145" i="85"/>
  <c r="FT145" i="85"/>
  <c r="DI145" i="85"/>
  <c r="DR145" i="85"/>
  <c r="GH145" i="85"/>
  <c r="GQ145" i="85"/>
  <c r="HR145" i="85"/>
  <c r="CZ145" i="85"/>
  <c r="AX145" i="85"/>
  <c r="CQ145" i="85"/>
  <c r="ES145" i="85"/>
  <c r="EA145" i="85"/>
  <c r="BY145" i="85"/>
  <c r="HI145" i="85"/>
  <c r="IJ145" i="85"/>
  <c r="JC107" i="85"/>
  <c r="BQ107" i="85"/>
  <c r="DS107" i="85"/>
  <c r="EB107" i="85"/>
  <c r="EK107" i="85"/>
  <c r="CI107" i="85"/>
  <c r="GR107" i="85"/>
  <c r="DA107" i="85"/>
  <c r="BH107" i="85"/>
  <c r="IT107" i="85"/>
  <c r="HJ107" i="85"/>
  <c r="GI107" i="85"/>
  <c r="CR107" i="85"/>
  <c r="DJ107" i="85"/>
  <c r="ET107" i="85"/>
  <c r="HA107" i="85"/>
  <c r="IB107" i="85"/>
  <c r="HS107" i="85"/>
  <c r="FU107" i="85"/>
  <c r="BZ107" i="85"/>
  <c r="AY107" i="85"/>
  <c r="IK107" i="85"/>
  <c r="IZ160" i="85"/>
  <c r="BN160" i="85"/>
  <c r="CO160" i="85"/>
  <c r="GF160" i="85"/>
  <c r="HG160" i="85"/>
  <c r="BE160" i="85"/>
  <c r="HY160" i="85"/>
  <c r="IQ160" i="85"/>
  <c r="CX160" i="85"/>
  <c r="DP160" i="85"/>
  <c r="GO160" i="85"/>
  <c r="EQ160" i="85"/>
  <c r="CF160" i="85"/>
  <c r="AV160" i="85"/>
  <c r="GX160" i="85"/>
  <c r="FR160" i="85"/>
  <c r="DY160" i="85"/>
  <c r="DG160" i="85"/>
  <c r="EH160" i="85"/>
  <c r="IH160" i="85"/>
  <c r="BW160" i="85"/>
  <c r="HP160" i="85"/>
  <c r="IY120" i="85"/>
  <c r="BM120" i="85"/>
  <c r="DO120" i="85"/>
  <c r="HF120" i="85"/>
  <c r="GE120" i="85"/>
  <c r="CE120" i="85"/>
  <c r="IP120" i="85"/>
  <c r="CN120" i="85"/>
  <c r="CW120" i="85"/>
  <c r="BD120" i="85"/>
  <c r="DF120" i="85"/>
  <c r="GW120" i="85"/>
  <c r="DX120" i="85"/>
  <c r="HO120" i="85"/>
  <c r="BV120" i="85"/>
  <c r="FQ120" i="85"/>
  <c r="EP120" i="85"/>
  <c r="EG120" i="85"/>
  <c r="GN120" i="85"/>
  <c r="AU120" i="85"/>
  <c r="IG120" i="85"/>
  <c r="HX120" i="85"/>
  <c r="JA126" i="85"/>
  <c r="CG126" i="85"/>
  <c r="IR126" i="85"/>
  <c r="BO126" i="85"/>
  <c r="CP126" i="85"/>
  <c r="GY126" i="85"/>
  <c r="BF126" i="85"/>
  <c r="CY126" i="85"/>
  <c r="HH126" i="85"/>
  <c r="FS126" i="85"/>
  <c r="DH126" i="85"/>
  <c r="HZ126" i="85"/>
  <c r="DQ126" i="85"/>
  <c r="II126" i="85"/>
  <c r="HQ126" i="85"/>
  <c r="BX126" i="85"/>
  <c r="GG126" i="85"/>
  <c r="ER126" i="85"/>
  <c r="GP126" i="85"/>
  <c r="AW126" i="85"/>
  <c r="EI126" i="85"/>
  <c r="DZ126" i="85"/>
  <c r="JC142" i="85"/>
  <c r="GR142" i="85"/>
  <c r="CI142" i="85"/>
  <c r="BH142" i="85"/>
  <c r="HA142" i="85"/>
  <c r="IB142" i="85"/>
  <c r="BQ142" i="85"/>
  <c r="DJ142" i="85"/>
  <c r="DS142" i="85"/>
  <c r="EK142" i="85"/>
  <c r="EB142" i="85"/>
  <c r="IK142" i="85"/>
  <c r="BZ142" i="85"/>
  <c r="FU142" i="85"/>
  <c r="GI142" i="85"/>
  <c r="CR142" i="85"/>
  <c r="DA142" i="85"/>
  <c r="IT142" i="85"/>
  <c r="HS142" i="85"/>
  <c r="ET142" i="85"/>
  <c r="HJ142" i="85"/>
  <c r="AY142" i="85"/>
  <c r="BQ131" i="85"/>
  <c r="JC131" i="85"/>
  <c r="IT131" i="85"/>
  <c r="DA131" i="85"/>
  <c r="HA131" i="85"/>
  <c r="DJ131" i="85"/>
  <c r="CR131" i="85"/>
  <c r="HJ131" i="85"/>
  <c r="BH131" i="85"/>
  <c r="FU131" i="85"/>
  <c r="EK131" i="85"/>
  <c r="IK131" i="85"/>
  <c r="CI131" i="85"/>
  <c r="IB131" i="85"/>
  <c r="DS131" i="85"/>
  <c r="BZ131" i="85"/>
  <c r="EB131" i="85"/>
  <c r="GI131" i="85"/>
  <c r="ET131" i="85"/>
  <c r="GR131" i="85"/>
  <c r="AY131" i="85"/>
  <c r="HS131" i="85"/>
  <c r="BN157" i="85"/>
  <c r="IZ157" i="85"/>
  <c r="DY157" i="85"/>
  <c r="HY157" i="85"/>
  <c r="DG157" i="85"/>
  <c r="GX157" i="85"/>
  <c r="GF157" i="85"/>
  <c r="HG157" i="85"/>
  <c r="HP157" i="85"/>
  <c r="FR157" i="85"/>
  <c r="IH157" i="85"/>
  <c r="EH157" i="85"/>
  <c r="BW157" i="85"/>
  <c r="AV157" i="85"/>
  <c r="BE157" i="85"/>
  <c r="DP157" i="85"/>
  <c r="GO157" i="85"/>
  <c r="EQ157" i="85"/>
  <c r="IQ157" i="85"/>
  <c r="CF157" i="85"/>
  <c r="CX157" i="85"/>
  <c r="CO157" i="85"/>
  <c r="BN135" i="85"/>
  <c r="IZ135" i="85"/>
  <c r="DY135" i="85"/>
  <c r="IQ135" i="85"/>
  <c r="CF135" i="85"/>
  <c r="GX135" i="85"/>
  <c r="AV135" i="85"/>
  <c r="DG135" i="85"/>
  <c r="FR135" i="85"/>
  <c r="CX135" i="85"/>
  <c r="HG135" i="85"/>
  <c r="BE135" i="85"/>
  <c r="GO135" i="85"/>
  <c r="HY135" i="85"/>
  <c r="HP135" i="85"/>
  <c r="IH135" i="85"/>
  <c r="DP135" i="85"/>
  <c r="CO135" i="85"/>
  <c r="BW135" i="85"/>
  <c r="GF135" i="85"/>
  <c r="EH135" i="85"/>
  <c r="EQ135" i="85"/>
  <c r="BQ117" i="85"/>
  <c r="JC117" i="85"/>
  <c r="CI117" i="85"/>
  <c r="IT117" i="85"/>
  <c r="GI117" i="85"/>
  <c r="DS117" i="85"/>
  <c r="BH117" i="85"/>
  <c r="DA117" i="85"/>
  <c r="HJ117" i="85"/>
  <c r="CR117" i="85"/>
  <c r="HA117" i="85"/>
  <c r="HS117" i="85"/>
  <c r="ET117" i="85"/>
  <c r="EB117" i="85"/>
  <c r="DJ117" i="85"/>
  <c r="IK117" i="85"/>
  <c r="BZ117" i="85"/>
  <c r="GR117" i="85"/>
  <c r="FU117" i="85"/>
  <c r="AY117" i="85"/>
  <c r="IB117" i="85"/>
  <c r="EK117" i="85"/>
  <c r="BM141" i="85"/>
  <c r="DO141" i="85"/>
  <c r="AU141" i="85"/>
  <c r="HX141" i="85"/>
  <c r="IY141" i="85"/>
  <c r="IP141" i="85"/>
  <c r="DF141" i="85"/>
  <c r="FQ141" i="85"/>
  <c r="CN141" i="85"/>
  <c r="BV141" i="85"/>
  <c r="IG141" i="85"/>
  <c r="HO141" i="85"/>
  <c r="HF141" i="85"/>
  <c r="CE141" i="85"/>
  <c r="GE141" i="85"/>
  <c r="GN141" i="85"/>
  <c r="CW141" i="85"/>
  <c r="BD141" i="85"/>
  <c r="DX141" i="85"/>
  <c r="EG141" i="85"/>
  <c r="GW141" i="85"/>
  <c r="EP141" i="85"/>
  <c r="JC159" i="85"/>
  <c r="BQ159" i="85"/>
  <c r="AY159" i="85"/>
  <c r="EB159" i="85"/>
  <c r="IT159" i="85"/>
  <c r="DA159" i="85"/>
  <c r="ET159" i="85"/>
  <c r="CR159" i="85"/>
  <c r="DS159" i="85"/>
  <c r="IK159" i="85"/>
  <c r="FU159" i="85"/>
  <c r="GR159" i="85"/>
  <c r="HA159" i="85"/>
  <c r="GI159" i="85"/>
  <c r="CI159" i="85"/>
  <c r="HS159" i="85"/>
  <c r="IB159" i="85"/>
  <c r="BZ159" i="85"/>
  <c r="BH159" i="85"/>
  <c r="DJ159" i="85"/>
  <c r="EK159" i="85"/>
  <c r="HJ159" i="85"/>
  <c r="JB151" i="85"/>
  <c r="BP151" i="85"/>
  <c r="IS151" i="85"/>
  <c r="GQ151" i="85"/>
  <c r="CH151" i="85"/>
  <c r="EJ151" i="85"/>
  <c r="HI151" i="85"/>
  <c r="BG151" i="85"/>
  <c r="CZ151" i="85"/>
  <c r="HR151" i="85"/>
  <c r="DI151" i="85"/>
  <c r="IJ151" i="85"/>
  <c r="BY151" i="85"/>
  <c r="GH151" i="85"/>
  <c r="EA151" i="85"/>
  <c r="GZ151" i="85"/>
  <c r="CQ151" i="85"/>
  <c r="AX151" i="85"/>
  <c r="IA151" i="85"/>
  <c r="FT151" i="85"/>
  <c r="DR151" i="85"/>
  <c r="ES151" i="85"/>
  <c r="BO108" i="85"/>
  <c r="JA108" i="85"/>
  <c r="DQ108" i="85"/>
  <c r="DZ108" i="85"/>
  <c r="CG108" i="85"/>
  <c r="GG108" i="85"/>
  <c r="GP108" i="85"/>
  <c r="EI108" i="85"/>
  <c r="BF108" i="85"/>
  <c r="CY108" i="85"/>
  <c r="HH108" i="85"/>
  <c r="IR108" i="85"/>
  <c r="CP108" i="85"/>
  <c r="GY108" i="85"/>
  <c r="ER108" i="85"/>
  <c r="DH108" i="85"/>
  <c r="HQ108" i="85"/>
  <c r="II108" i="85"/>
  <c r="FS108" i="85"/>
  <c r="AW108" i="85"/>
  <c r="BX108" i="85"/>
  <c r="HZ108" i="85"/>
  <c r="BM157" i="85"/>
  <c r="IY157" i="85"/>
  <c r="DX157" i="85"/>
  <c r="HF157" i="85"/>
  <c r="DO157" i="85"/>
  <c r="CN157" i="85"/>
  <c r="EP157" i="85"/>
  <c r="HO157" i="85"/>
  <c r="BV157" i="85"/>
  <c r="GE157" i="85"/>
  <c r="HX157" i="85"/>
  <c r="EG157" i="85"/>
  <c r="CW157" i="85"/>
  <c r="CE157" i="85"/>
  <c r="FQ157" i="85"/>
  <c r="IG157" i="85"/>
  <c r="DF157" i="85"/>
  <c r="GW157" i="85"/>
  <c r="GN157" i="85"/>
  <c r="BD157" i="85"/>
  <c r="AU157" i="85"/>
  <c r="IP157" i="85"/>
  <c r="BQ113" i="85"/>
  <c r="CI113" i="85"/>
  <c r="DS113" i="85"/>
  <c r="EB113" i="85"/>
  <c r="GI113" i="85"/>
  <c r="GR113" i="85"/>
  <c r="HJ113" i="85"/>
  <c r="EK113" i="85"/>
  <c r="BH113" i="85"/>
  <c r="IT113" i="85"/>
  <c r="CR113" i="85"/>
  <c r="ET113" i="85"/>
  <c r="DA113" i="85"/>
  <c r="HA113" i="85"/>
  <c r="DJ113" i="85"/>
  <c r="HS113" i="85"/>
  <c r="BZ113" i="85"/>
  <c r="IK113" i="85"/>
  <c r="IB113" i="85"/>
  <c r="FU113" i="85"/>
  <c r="AY113" i="85"/>
  <c r="JC113" i="85"/>
  <c r="BP158" i="85"/>
  <c r="JB158" i="85"/>
  <c r="BG158" i="85"/>
  <c r="GZ158" i="85"/>
  <c r="DI158" i="85"/>
  <c r="DR158" i="85"/>
  <c r="EA158" i="85"/>
  <c r="HR158" i="85"/>
  <c r="IS158" i="85"/>
  <c r="EJ158" i="85"/>
  <c r="BY158" i="85"/>
  <c r="GH158" i="85"/>
  <c r="CZ158" i="85"/>
  <c r="IJ158" i="85"/>
  <c r="AX158" i="85"/>
  <c r="IA158" i="85"/>
  <c r="FT158" i="85"/>
  <c r="CQ158" i="85"/>
  <c r="CH158" i="85"/>
  <c r="GQ158" i="85"/>
  <c r="ES158" i="85"/>
  <c r="HI158" i="85"/>
  <c r="JC151" i="85"/>
  <c r="CI151" i="85"/>
  <c r="BQ151" i="85"/>
  <c r="GR151" i="85"/>
  <c r="EK151" i="85"/>
  <c r="IT151" i="85"/>
  <c r="DA151" i="85"/>
  <c r="HJ151" i="85"/>
  <c r="BH151" i="85"/>
  <c r="DJ151" i="85"/>
  <c r="HS151" i="85"/>
  <c r="EB151" i="85"/>
  <c r="GI151" i="85"/>
  <c r="IK151" i="85"/>
  <c r="BZ151" i="85"/>
  <c r="HA151" i="85"/>
  <c r="CR151" i="85"/>
  <c r="DS151" i="85"/>
  <c r="ET151" i="85"/>
  <c r="AY151" i="85"/>
  <c r="IB151" i="85"/>
  <c r="FU151" i="85"/>
  <c r="JB108" i="85"/>
  <c r="BP108" i="85"/>
  <c r="DR108" i="85"/>
  <c r="EA108" i="85"/>
  <c r="CH108" i="85"/>
  <c r="GH108" i="85"/>
  <c r="EJ108" i="85"/>
  <c r="GQ108" i="85"/>
  <c r="IS108" i="85"/>
  <c r="BG108" i="85"/>
  <c r="HI108" i="85"/>
  <c r="CZ108" i="85"/>
  <c r="CQ108" i="85"/>
  <c r="ES108" i="85"/>
  <c r="GZ108" i="85"/>
  <c r="DI108" i="85"/>
  <c r="HR108" i="85"/>
  <c r="IJ108" i="85"/>
  <c r="FT108" i="85"/>
  <c r="IA108" i="85"/>
  <c r="BY108" i="85"/>
  <c r="AX108" i="85"/>
  <c r="BO150" i="85"/>
  <c r="GP150" i="85"/>
  <c r="EI150" i="85"/>
  <c r="CG150" i="85"/>
  <c r="IR150" i="85"/>
  <c r="CP150" i="85"/>
  <c r="JA150" i="85"/>
  <c r="AW150" i="85"/>
  <c r="DH150" i="85"/>
  <c r="HZ150" i="85"/>
  <c r="HQ150" i="85"/>
  <c r="DZ150" i="85"/>
  <c r="FS150" i="85"/>
  <c r="ER150" i="85"/>
  <c r="II150" i="85"/>
  <c r="CY150" i="85"/>
  <c r="BF150" i="85"/>
  <c r="GG150" i="85"/>
  <c r="GY150" i="85"/>
  <c r="HH150" i="85"/>
  <c r="DQ150" i="85"/>
  <c r="BX150" i="85"/>
  <c r="IZ107" i="85"/>
  <c r="DP107" i="85"/>
  <c r="DY107" i="85"/>
  <c r="GF107" i="85"/>
  <c r="CF107" i="85"/>
  <c r="EH107" i="85"/>
  <c r="GO107" i="85"/>
  <c r="BE107" i="85"/>
  <c r="HG107" i="85"/>
  <c r="IQ107" i="85"/>
  <c r="BN107" i="85"/>
  <c r="CX107" i="85"/>
  <c r="CO107" i="85"/>
  <c r="DG107" i="85"/>
  <c r="GX107" i="85"/>
  <c r="HY107" i="85"/>
  <c r="HP107" i="85"/>
  <c r="EQ107" i="85"/>
  <c r="FR107" i="85"/>
  <c r="IH107" i="85"/>
  <c r="BW107" i="85"/>
  <c r="AV107" i="85"/>
  <c r="JC155" i="85"/>
  <c r="BQ155" i="85"/>
  <c r="DS155" i="85"/>
  <c r="AY155" i="85"/>
  <c r="HS155" i="85"/>
  <c r="BZ155" i="85"/>
  <c r="IK155" i="85"/>
  <c r="IT155" i="85"/>
  <c r="FU155" i="85"/>
  <c r="IB155" i="85"/>
  <c r="CR155" i="85"/>
  <c r="EB155" i="85"/>
  <c r="GI155" i="85"/>
  <c r="GR155" i="85"/>
  <c r="EK155" i="85"/>
  <c r="DJ155" i="85"/>
  <c r="CI155" i="85"/>
  <c r="HA155" i="85"/>
  <c r="BH155" i="85"/>
  <c r="DA155" i="85"/>
  <c r="HJ155" i="85"/>
  <c r="ET155" i="85"/>
  <c r="JB112" i="85"/>
  <c r="CH112" i="85"/>
  <c r="EA112" i="85"/>
  <c r="EJ112" i="85"/>
  <c r="BP112" i="85"/>
  <c r="CZ112" i="85"/>
  <c r="BG112" i="85"/>
  <c r="GH112" i="85"/>
  <c r="HI112" i="85"/>
  <c r="GQ112" i="85"/>
  <c r="IS112" i="85"/>
  <c r="CQ112" i="85"/>
  <c r="ES112" i="85"/>
  <c r="GZ112" i="85"/>
  <c r="DI112" i="85"/>
  <c r="HR112" i="85"/>
  <c r="BY112" i="85"/>
  <c r="AX112" i="85"/>
  <c r="IJ112" i="85"/>
  <c r="DR112" i="85"/>
  <c r="FT112" i="85"/>
  <c r="IA112" i="85"/>
  <c r="IY155" i="85"/>
  <c r="BM155" i="85"/>
  <c r="GW155" i="85"/>
  <c r="BV155" i="85"/>
  <c r="IG155" i="85"/>
  <c r="BD155" i="85"/>
  <c r="HF155" i="85"/>
  <c r="DF155" i="85"/>
  <c r="GE155" i="85"/>
  <c r="GN155" i="85"/>
  <c r="AU155" i="85"/>
  <c r="EP155" i="85"/>
  <c r="IP155" i="85"/>
  <c r="DO155" i="85"/>
  <c r="FQ155" i="85"/>
  <c r="CE155" i="85"/>
  <c r="HO155" i="85"/>
  <c r="EG155" i="85"/>
  <c r="CW155" i="85"/>
  <c r="HX155" i="85"/>
  <c r="CN155" i="85"/>
  <c r="DX155" i="85"/>
  <c r="BO143" i="85"/>
  <c r="JA143" i="85"/>
  <c r="CG143" i="85"/>
  <c r="IR143" i="85"/>
  <c r="DH143" i="85"/>
  <c r="GP143" i="85"/>
  <c r="CY143" i="85"/>
  <c r="AW143" i="85"/>
  <c r="EI143" i="85"/>
  <c r="FS143" i="85"/>
  <c r="BF143" i="85"/>
  <c r="DZ143" i="85"/>
  <c r="GY143" i="85"/>
  <c r="DQ143" i="85"/>
  <c r="ER143" i="85"/>
  <c r="II143" i="85"/>
  <c r="HZ143" i="85"/>
  <c r="BX143" i="85"/>
  <c r="HH143" i="85"/>
  <c r="GG143" i="85"/>
  <c r="CP143" i="85"/>
  <c r="HQ143" i="85"/>
  <c r="BM149" i="85"/>
  <c r="IY149" i="85"/>
  <c r="HF149" i="85"/>
  <c r="BD149" i="85"/>
  <c r="CW149" i="85"/>
  <c r="DF149" i="85"/>
  <c r="EG149" i="85"/>
  <c r="IP149" i="85"/>
  <c r="DX149" i="85"/>
  <c r="BV149" i="85"/>
  <c r="IG149" i="85"/>
  <c r="GN149" i="85"/>
  <c r="EP149" i="85"/>
  <c r="AU149" i="85"/>
  <c r="GW149" i="85"/>
  <c r="CE149" i="85"/>
  <c r="CN149" i="85"/>
  <c r="HO149" i="85"/>
  <c r="DO149" i="85"/>
  <c r="FQ149" i="85"/>
  <c r="GE149" i="85"/>
  <c r="HX149" i="85"/>
  <c r="BN149" i="85"/>
  <c r="IZ149" i="85"/>
  <c r="BE149" i="85"/>
  <c r="CX149" i="85"/>
  <c r="HG149" i="85"/>
  <c r="DG149" i="85"/>
  <c r="IQ149" i="85"/>
  <c r="EH149" i="85"/>
  <c r="DY149" i="85"/>
  <c r="IH149" i="85"/>
  <c r="BW149" i="85"/>
  <c r="CF149" i="85"/>
  <c r="AV149" i="85"/>
  <c r="EQ149" i="85"/>
  <c r="GO149" i="85"/>
  <c r="CO149" i="85"/>
  <c r="GX149" i="85"/>
  <c r="HY149" i="85"/>
  <c r="HP149" i="85"/>
  <c r="DP149" i="85"/>
  <c r="FR149" i="85"/>
  <c r="GF149" i="85"/>
  <c r="BM106" i="85"/>
  <c r="IY106" i="85"/>
  <c r="DO106" i="85"/>
  <c r="CE106" i="85"/>
  <c r="DX106" i="85"/>
  <c r="EG106" i="85"/>
  <c r="IP106" i="85"/>
  <c r="CW106" i="85"/>
  <c r="GN106" i="85"/>
  <c r="HF106" i="85"/>
  <c r="GE106" i="85"/>
  <c r="BD106" i="85"/>
  <c r="DF106" i="85"/>
  <c r="CN106" i="85"/>
  <c r="GW106" i="85"/>
  <c r="HO106" i="85"/>
  <c r="EP106" i="85"/>
  <c r="FQ106" i="85"/>
  <c r="AU106" i="85"/>
  <c r="HX106" i="85"/>
  <c r="BV106" i="85"/>
  <c r="IG106" i="85"/>
  <c r="CH154" i="85"/>
  <c r="JB154" i="85"/>
  <c r="EJ154" i="85"/>
  <c r="GQ154" i="85"/>
  <c r="HI154" i="85"/>
  <c r="BP154" i="85"/>
  <c r="BG154" i="85"/>
  <c r="CZ154" i="85"/>
  <c r="HR154" i="85"/>
  <c r="DI154" i="85"/>
  <c r="GH154" i="85"/>
  <c r="EA154" i="85"/>
  <c r="BY154" i="85"/>
  <c r="ES154" i="85"/>
  <c r="DR154" i="85"/>
  <c r="AX154" i="85"/>
  <c r="CQ154" i="85"/>
  <c r="IS154" i="85"/>
  <c r="GZ154" i="85"/>
  <c r="IJ154" i="85"/>
  <c r="FT154" i="85"/>
  <c r="IA154" i="85"/>
  <c r="JA111" i="85"/>
  <c r="BO111" i="85"/>
  <c r="DQ111" i="85"/>
  <c r="DZ111" i="85"/>
  <c r="CG111" i="85"/>
  <c r="GP111" i="85"/>
  <c r="HH111" i="85"/>
  <c r="GG111" i="85"/>
  <c r="BF111" i="85"/>
  <c r="CY111" i="85"/>
  <c r="IR111" i="85"/>
  <c r="CP111" i="85"/>
  <c r="GY111" i="85"/>
  <c r="ER111" i="85"/>
  <c r="HQ111" i="85"/>
  <c r="EI111" i="85"/>
  <c r="DH111" i="85"/>
  <c r="II111" i="85"/>
  <c r="FS111" i="85"/>
  <c r="HZ111" i="85"/>
  <c r="AW111" i="85"/>
  <c r="BX111" i="85"/>
  <c r="DR122" i="85"/>
  <c r="BP122" i="85"/>
  <c r="CH122" i="85"/>
  <c r="IS122" i="85"/>
  <c r="CQ122" i="85"/>
  <c r="GH122" i="85"/>
  <c r="CZ122" i="85"/>
  <c r="BG122" i="85"/>
  <c r="HI122" i="85"/>
  <c r="GZ122" i="85"/>
  <c r="DI122" i="85"/>
  <c r="HR122" i="85"/>
  <c r="ES122" i="85"/>
  <c r="BY122" i="85"/>
  <c r="EA122" i="85"/>
  <c r="IJ122" i="85"/>
  <c r="FT122" i="85"/>
  <c r="AX122" i="85"/>
  <c r="GQ122" i="85"/>
  <c r="EJ122" i="85"/>
  <c r="IA122" i="85"/>
  <c r="JB122" i="85"/>
  <c r="IZ142" i="85"/>
  <c r="GO142" i="85"/>
  <c r="BN142" i="85"/>
  <c r="CF142" i="85"/>
  <c r="DG142" i="85"/>
  <c r="BE142" i="85"/>
  <c r="GX142" i="85"/>
  <c r="HY142" i="85"/>
  <c r="IH142" i="85"/>
  <c r="DP142" i="85"/>
  <c r="EH142" i="85"/>
  <c r="DY142" i="85"/>
  <c r="IQ142" i="85"/>
  <c r="BW142" i="85"/>
  <c r="FR142" i="85"/>
  <c r="AV142" i="85"/>
  <c r="CO142" i="85"/>
  <c r="HG142" i="85"/>
  <c r="EQ142" i="85"/>
  <c r="HP142" i="85"/>
  <c r="GF142" i="85"/>
  <c r="CX142" i="85"/>
  <c r="IZ165" i="85"/>
  <c r="BN165" i="85"/>
  <c r="EH165" i="85"/>
  <c r="IH165" i="85"/>
  <c r="CF165" i="85"/>
  <c r="CX165" i="85"/>
  <c r="BE165" i="85"/>
  <c r="DP165" i="85"/>
  <c r="CO165" i="85"/>
  <c r="GF165" i="85"/>
  <c r="HG165" i="85"/>
  <c r="DY165" i="85"/>
  <c r="EQ165" i="85"/>
  <c r="GO165" i="85"/>
  <c r="AV165" i="85"/>
  <c r="BW165" i="85"/>
  <c r="JZ165" i="85"/>
  <c r="DG165" i="85"/>
  <c r="JL165" i="85"/>
  <c r="KI165" i="85"/>
  <c r="HP165" i="85"/>
  <c r="HY165" i="85"/>
  <c r="KR165" i="85"/>
  <c r="IQ165" i="85"/>
  <c r="FR165" i="85"/>
  <c r="GX165" i="85"/>
  <c r="JB107" i="85"/>
  <c r="DR107" i="85"/>
  <c r="BP107" i="85"/>
  <c r="GH107" i="85"/>
  <c r="GQ107" i="85"/>
  <c r="BG107" i="85"/>
  <c r="CH107" i="85"/>
  <c r="EJ107" i="85"/>
  <c r="EA107" i="85"/>
  <c r="CZ107" i="85"/>
  <c r="IS107" i="85"/>
  <c r="GZ107" i="85"/>
  <c r="IA107" i="85"/>
  <c r="CQ107" i="85"/>
  <c r="HI107" i="85"/>
  <c r="ES107" i="85"/>
  <c r="DI107" i="85"/>
  <c r="HR107" i="85"/>
  <c r="IJ107" i="85"/>
  <c r="AX107" i="85"/>
  <c r="FT107" i="85"/>
  <c r="JN107" i="85"/>
  <c r="KK107" i="85"/>
  <c r="KB107" i="85"/>
  <c r="BY107" i="85"/>
  <c r="KT107" i="85"/>
  <c r="CW152" i="85"/>
  <c r="BD152" i="85"/>
  <c r="BM152" i="85"/>
  <c r="HF152" i="85"/>
  <c r="IY152" i="85"/>
  <c r="HO152" i="85"/>
  <c r="EG152" i="85"/>
  <c r="DO152" i="85"/>
  <c r="IP152" i="85"/>
  <c r="FQ152" i="85"/>
  <c r="IG152" i="85"/>
  <c r="DX152" i="85"/>
  <c r="BV152" i="85"/>
  <c r="GE152" i="85"/>
  <c r="CE152" i="85"/>
  <c r="HX152" i="85"/>
  <c r="GN152" i="85"/>
  <c r="GW152" i="85"/>
  <c r="EP152" i="85"/>
  <c r="AU152" i="85"/>
  <c r="CN152" i="85"/>
  <c r="DF152" i="85"/>
  <c r="KQ152" i="85"/>
  <c r="JK152" i="85"/>
  <c r="KH152" i="85"/>
  <c r="JY152" i="85"/>
  <c r="IZ159" i="85"/>
  <c r="BN159" i="85"/>
  <c r="HY159" i="85"/>
  <c r="HG159" i="85"/>
  <c r="BW159" i="85"/>
  <c r="GF159" i="85"/>
  <c r="GO159" i="85"/>
  <c r="CF159" i="85"/>
  <c r="BE159" i="85"/>
  <c r="CX159" i="85"/>
  <c r="DG159" i="85"/>
  <c r="AV159" i="85"/>
  <c r="DY159" i="85"/>
  <c r="EQ159" i="85"/>
  <c r="HP159" i="85"/>
  <c r="CO159" i="85"/>
  <c r="FR159" i="85"/>
  <c r="EH159" i="85"/>
  <c r="JZ159" i="85"/>
  <c r="GX159" i="85"/>
  <c r="JL159" i="85"/>
  <c r="IQ159" i="85"/>
  <c r="KI159" i="85"/>
  <c r="IH159" i="85"/>
  <c r="DP159" i="85"/>
  <c r="KR159" i="85"/>
  <c r="JB131" i="85"/>
  <c r="BP131" i="85"/>
  <c r="IS131" i="85"/>
  <c r="CH131" i="85"/>
  <c r="CQ131" i="85"/>
  <c r="GZ131" i="85"/>
  <c r="CZ131" i="85"/>
  <c r="DI131" i="85"/>
  <c r="BG131" i="85"/>
  <c r="HI131" i="85"/>
  <c r="FT131" i="85"/>
  <c r="EJ131" i="85"/>
  <c r="DR131" i="85"/>
  <c r="IJ131" i="85"/>
  <c r="IA131" i="85"/>
  <c r="EA131" i="85"/>
  <c r="GH131" i="85"/>
  <c r="GQ131" i="85"/>
  <c r="AX131" i="85"/>
  <c r="ES131" i="85"/>
  <c r="KT131" i="85"/>
  <c r="HR131" i="85"/>
  <c r="JN131" i="85"/>
  <c r="KB131" i="85"/>
  <c r="KK131" i="85"/>
  <c r="BY131" i="85"/>
  <c r="EH154" i="85"/>
  <c r="CF154" i="85"/>
  <c r="GO154" i="85"/>
  <c r="IZ154" i="85"/>
  <c r="BN154" i="85"/>
  <c r="CX154" i="85"/>
  <c r="HG154" i="85"/>
  <c r="BE154" i="85"/>
  <c r="DG154" i="85"/>
  <c r="HP154" i="85"/>
  <c r="BW154" i="85"/>
  <c r="IH154" i="85"/>
  <c r="GF154" i="85"/>
  <c r="DY154" i="85"/>
  <c r="IQ154" i="85"/>
  <c r="CO154" i="85"/>
  <c r="FR154" i="85"/>
  <c r="HY154" i="85"/>
  <c r="GX154" i="85"/>
  <c r="EQ154" i="85"/>
  <c r="DP154" i="85"/>
  <c r="AV154" i="85"/>
  <c r="JC145" i="85"/>
  <c r="IB145" i="85"/>
  <c r="EK145" i="85"/>
  <c r="BQ145" i="85"/>
  <c r="IT145" i="85"/>
  <c r="HA145" i="85"/>
  <c r="CI145" i="85"/>
  <c r="FU145" i="85"/>
  <c r="BH145" i="85"/>
  <c r="DS145" i="85"/>
  <c r="GI145" i="85"/>
  <c r="DJ145" i="85"/>
  <c r="GR145" i="85"/>
  <c r="HS145" i="85"/>
  <c r="DA145" i="85"/>
  <c r="HJ145" i="85"/>
  <c r="AY145" i="85"/>
  <c r="CR145" i="85"/>
  <c r="ET145" i="85"/>
  <c r="BZ145" i="85"/>
  <c r="IK145" i="85"/>
  <c r="EB145" i="85"/>
  <c r="BO110" i="85"/>
  <c r="JA110" i="85"/>
  <c r="CG110" i="85"/>
  <c r="DZ110" i="85"/>
  <c r="DQ110" i="85"/>
  <c r="EI110" i="85"/>
  <c r="CY110" i="85"/>
  <c r="GG110" i="85"/>
  <c r="IR110" i="85"/>
  <c r="HH110" i="85"/>
  <c r="BF110" i="85"/>
  <c r="GP110" i="85"/>
  <c r="CP110" i="85"/>
  <c r="DH110" i="85"/>
  <c r="GY110" i="85"/>
  <c r="ER110" i="85"/>
  <c r="HQ110" i="85"/>
  <c r="BX110" i="85"/>
  <c r="II110" i="85"/>
  <c r="HZ110" i="85"/>
  <c r="AW110" i="85"/>
  <c r="FS110" i="85"/>
  <c r="IZ108" i="85"/>
  <c r="BN108" i="85"/>
  <c r="DP108" i="85"/>
  <c r="EH108" i="85"/>
  <c r="DY108" i="85"/>
  <c r="CF108" i="85"/>
  <c r="IQ108" i="85"/>
  <c r="HG108" i="85"/>
  <c r="GF108" i="85"/>
  <c r="BE108" i="85"/>
  <c r="GO108" i="85"/>
  <c r="CX108" i="85"/>
  <c r="GX108" i="85"/>
  <c r="CO108" i="85"/>
  <c r="EQ108" i="85"/>
  <c r="DG108" i="85"/>
  <c r="HP108" i="85"/>
  <c r="AV108" i="85"/>
  <c r="HY108" i="85"/>
  <c r="BW108" i="85"/>
  <c r="IH108" i="85"/>
  <c r="FR108" i="85"/>
  <c r="IY105" i="85"/>
  <c r="BM105" i="85"/>
  <c r="DO105" i="85"/>
  <c r="EG105" i="85"/>
  <c r="CE105" i="85"/>
  <c r="DX105" i="85"/>
  <c r="GN105" i="85"/>
  <c r="IP105" i="85"/>
  <c r="BD105" i="85"/>
  <c r="CW105" i="85"/>
  <c r="GE105" i="85"/>
  <c r="HF105" i="85"/>
  <c r="CN105" i="85"/>
  <c r="DF105" i="85"/>
  <c r="GW105" i="85"/>
  <c r="EP105" i="85"/>
  <c r="HO105" i="85"/>
  <c r="IG105" i="85"/>
  <c r="FQ105" i="85"/>
  <c r="BV105" i="85"/>
  <c r="HX105" i="85"/>
  <c r="AU105" i="85"/>
  <c r="BP111" i="85"/>
  <c r="JB111" i="85"/>
  <c r="CH111" i="85"/>
  <c r="DR111" i="85"/>
  <c r="GH111" i="85"/>
  <c r="EJ111" i="85"/>
  <c r="GQ111" i="85"/>
  <c r="IS111" i="85"/>
  <c r="EA111" i="85"/>
  <c r="BG111" i="85"/>
  <c r="CZ111" i="85"/>
  <c r="HI111" i="85"/>
  <c r="CQ111" i="85"/>
  <c r="GZ111" i="85"/>
  <c r="DI111" i="85"/>
  <c r="ES111" i="85"/>
  <c r="BY111" i="85"/>
  <c r="FT111" i="85"/>
  <c r="IJ111" i="85"/>
  <c r="HR111" i="85"/>
  <c r="IA111" i="85"/>
  <c r="AX111" i="85"/>
  <c r="BO114" i="85"/>
  <c r="JA114" i="85"/>
  <c r="DQ114" i="85"/>
  <c r="GG114" i="85"/>
  <c r="EI114" i="85"/>
  <c r="GP114" i="85"/>
  <c r="IR114" i="85"/>
  <c r="HH114" i="85"/>
  <c r="DZ114" i="85"/>
  <c r="BF114" i="85"/>
  <c r="CG114" i="85"/>
  <c r="CY114" i="85"/>
  <c r="DH114" i="85"/>
  <c r="ER114" i="85"/>
  <c r="GY114" i="85"/>
  <c r="CP114" i="85"/>
  <c r="HQ114" i="85"/>
  <c r="BX114" i="85"/>
  <c r="II114" i="85"/>
  <c r="FS114" i="85"/>
  <c r="AW114" i="85"/>
  <c r="HZ114" i="85"/>
  <c r="JA107" i="85"/>
  <c r="BO107" i="85"/>
  <c r="GP107" i="85"/>
  <c r="EI107" i="85"/>
  <c r="DZ107" i="85"/>
  <c r="GG107" i="85"/>
  <c r="DQ107" i="85"/>
  <c r="IR107" i="85"/>
  <c r="CG107" i="85"/>
  <c r="CY107" i="85"/>
  <c r="HH107" i="85"/>
  <c r="CP107" i="85"/>
  <c r="BF107" i="85"/>
  <c r="ER107" i="85"/>
  <c r="GY107" i="85"/>
  <c r="DH107" i="85"/>
  <c r="HZ107" i="85"/>
  <c r="BX107" i="85"/>
  <c r="HQ107" i="85"/>
  <c r="II107" i="85"/>
  <c r="FS107" i="85"/>
  <c r="AW107" i="85"/>
  <c r="JB118" i="85"/>
  <c r="BP118" i="85"/>
  <c r="DR118" i="85"/>
  <c r="IS118" i="85"/>
  <c r="CH118" i="85"/>
  <c r="CZ118" i="85"/>
  <c r="CQ118" i="85"/>
  <c r="HI118" i="85"/>
  <c r="GH118" i="85"/>
  <c r="BG118" i="85"/>
  <c r="ES118" i="85"/>
  <c r="HR118" i="85"/>
  <c r="GZ118" i="85"/>
  <c r="DI118" i="85"/>
  <c r="BY118" i="85"/>
  <c r="EJ118" i="85"/>
  <c r="AX118" i="85"/>
  <c r="EA118" i="85"/>
  <c r="IA118" i="85"/>
  <c r="FT118" i="85"/>
  <c r="GQ118" i="85"/>
  <c r="IJ118" i="85"/>
  <c r="BP137" i="85"/>
  <c r="DI137" i="85"/>
  <c r="JB137" i="85"/>
  <c r="IS137" i="85"/>
  <c r="CQ137" i="85"/>
  <c r="FT137" i="85"/>
  <c r="BG137" i="85"/>
  <c r="GZ137" i="85"/>
  <c r="DR137" i="85"/>
  <c r="IA137" i="85"/>
  <c r="HR137" i="85"/>
  <c r="EA137" i="85"/>
  <c r="GH137" i="85"/>
  <c r="CZ137" i="85"/>
  <c r="CH137" i="85"/>
  <c r="GQ137" i="85"/>
  <c r="AX137" i="85"/>
  <c r="KK137" i="85"/>
  <c r="BY137" i="85"/>
  <c r="IJ137" i="85"/>
  <c r="KT137" i="85"/>
  <c r="EJ137" i="85"/>
  <c r="KB137" i="85"/>
  <c r="JN137" i="85"/>
  <c r="HI137" i="85"/>
  <c r="ES137" i="85"/>
  <c r="BP125" i="85"/>
  <c r="JB125" i="85"/>
  <c r="CH125" i="85"/>
  <c r="IS125" i="85"/>
  <c r="CZ125" i="85"/>
  <c r="CQ125" i="85"/>
  <c r="BG125" i="85"/>
  <c r="HI125" i="85"/>
  <c r="GZ125" i="85"/>
  <c r="FT125" i="85"/>
  <c r="HR125" i="85"/>
  <c r="IA125" i="85"/>
  <c r="DR125" i="85"/>
  <c r="IJ125" i="85"/>
  <c r="BY125" i="85"/>
  <c r="AX125" i="85"/>
  <c r="EJ125" i="85"/>
  <c r="GH125" i="85"/>
  <c r="GQ125" i="85"/>
  <c r="ES125" i="85"/>
  <c r="DI125" i="85"/>
  <c r="EA125" i="85"/>
  <c r="IY131" i="85"/>
  <c r="BM131" i="85"/>
  <c r="CE131" i="85"/>
  <c r="IP131" i="85"/>
  <c r="CW131" i="85"/>
  <c r="GW131" i="85"/>
  <c r="DF131" i="85"/>
  <c r="FQ131" i="85"/>
  <c r="CN131" i="85"/>
  <c r="BD131" i="85"/>
  <c r="EG131" i="85"/>
  <c r="HF131" i="85"/>
  <c r="DO131" i="85"/>
  <c r="HX131" i="85"/>
  <c r="IG131" i="85"/>
  <c r="GE131" i="85"/>
  <c r="BV131" i="85"/>
  <c r="GN131" i="85"/>
  <c r="EP131" i="85"/>
  <c r="DX131" i="85"/>
  <c r="AU131" i="85"/>
  <c r="HO131" i="85"/>
  <c r="JA148" i="85"/>
  <c r="CG148" i="85"/>
  <c r="EI148" i="85"/>
  <c r="BO148" i="85"/>
  <c r="IR148" i="85"/>
  <c r="GP148" i="85"/>
  <c r="BF148" i="85"/>
  <c r="HH148" i="85"/>
  <c r="CY148" i="85"/>
  <c r="HQ148" i="85"/>
  <c r="DH148" i="85"/>
  <c r="GG148" i="85"/>
  <c r="DZ148" i="85"/>
  <c r="BX148" i="85"/>
  <c r="II148" i="85"/>
  <c r="FS148" i="85"/>
  <c r="HZ148" i="85"/>
  <c r="CP148" i="85"/>
  <c r="DQ148" i="85"/>
  <c r="AW148" i="85"/>
  <c r="GY148" i="85"/>
  <c r="ER148" i="85"/>
  <c r="BM111" i="85"/>
  <c r="IY111" i="85"/>
  <c r="DO111" i="85"/>
  <c r="EG111" i="85"/>
  <c r="DX111" i="85"/>
  <c r="GN111" i="85"/>
  <c r="BD111" i="85"/>
  <c r="CW111" i="85"/>
  <c r="CE111" i="85"/>
  <c r="GE111" i="85"/>
  <c r="HF111" i="85"/>
  <c r="IP111" i="85"/>
  <c r="DF111" i="85"/>
  <c r="EP111" i="85"/>
  <c r="CN111" i="85"/>
  <c r="BV111" i="85"/>
  <c r="HO111" i="85"/>
  <c r="HX111" i="85"/>
  <c r="AU111" i="85"/>
  <c r="GW111" i="85"/>
  <c r="FQ111" i="85"/>
  <c r="IG111" i="85"/>
  <c r="BN145" i="85"/>
  <c r="EH145" i="85"/>
  <c r="IZ145" i="85"/>
  <c r="HY145" i="85"/>
  <c r="BE145" i="85"/>
  <c r="FR145" i="85"/>
  <c r="CF145" i="85"/>
  <c r="IQ145" i="85"/>
  <c r="GX145" i="85"/>
  <c r="DP145" i="85"/>
  <c r="GF145" i="85"/>
  <c r="GO145" i="85"/>
  <c r="HP145" i="85"/>
  <c r="AV145" i="85"/>
  <c r="CX145" i="85"/>
  <c r="HG145" i="85"/>
  <c r="CO145" i="85"/>
  <c r="DY145" i="85"/>
  <c r="DG145" i="85"/>
  <c r="EQ145" i="85"/>
  <c r="BW145" i="85"/>
  <c r="IH145" i="85"/>
  <c r="JA116" i="85"/>
  <c r="BO116" i="85"/>
  <c r="DQ116" i="85"/>
  <c r="CG116" i="85"/>
  <c r="GG116" i="85"/>
  <c r="GP116" i="85"/>
  <c r="DZ116" i="85"/>
  <c r="CY116" i="85"/>
  <c r="BF116" i="85"/>
  <c r="HH116" i="85"/>
  <c r="IR116" i="85"/>
  <c r="CP116" i="85"/>
  <c r="EI116" i="85"/>
  <c r="ER116" i="85"/>
  <c r="GY116" i="85"/>
  <c r="BX116" i="85"/>
  <c r="DH116" i="85"/>
  <c r="HQ116" i="85"/>
  <c r="AW116" i="85"/>
  <c r="HZ116" i="85"/>
  <c r="FS116" i="85"/>
  <c r="II116" i="85"/>
  <c r="JC160" i="85"/>
  <c r="BQ160" i="85"/>
  <c r="BH160" i="85"/>
  <c r="DS160" i="85"/>
  <c r="IT160" i="85"/>
  <c r="DA160" i="85"/>
  <c r="GR160" i="85"/>
  <c r="CI160" i="85"/>
  <c r="CR160" i="85"/>
  <c r="DJ160" i="85"/>
  <c r="AY160" i="85"/>
  <c r="HA160" i="85"/>
  <c r="IK160" i="85"/>
  <c r="HS160" i="85"/>
  <c r="FU160" i="85"/>
  <c r="EB160" i="85"/>
  <c r="BZ160" i="85"/>
  <c r="HJ160" i="85"/>
  <c r="EK160" i="85"/>
  <c r="ET160" i="85"/>
  <c r="IB160" i="85"/>
  <c r="GI160" i="85"/>
  <c r="BM140" i="85"/>
  <c r="IY140" i="85"/>
  <c r="EG140" i="85"/>
  <c r="FQ140" i="85"/>
  <c r="CN140" i="85"/>
  <c r="HF140" i="85"/>
  <c r="IP140" i="85"/>
  <c r="GW140" i="85"/>
  <c r="IG140" i="85"/>
  <c r="CE140" i="85"/>
  <c r="DO140" i="85"/>
  <c r="HO140" i="85"/>
  <c r="HX140" i="85"/>
  <c r="DF140" i="85"/>
  <c r="GE140" i="85"/>
  <c r="GN140" i="85"/>
  <c r="DX140" i="85"/>
  <c r="EP140" i="85"/>
  <c r="CW140" i="85"/>
  <c r="AU140" i="85"/>
  <c r="BV140" i="85"/>
  <c r="BD140" i="85"/>
  <c r="BO138" i="85"/>
  <c r="JA138" i="85"/>
  <c r="IR138" i="85"/>
  <c r="BF138" i="85"/>
  <c r="GY138" i="85"/>
  <c r="HZ138" i="85"/>
  <c r="FS138" i="85"/>
  <c r="DH138" i="85"/>
  <c r="HH138" i="85"/>
  <c r="CG138" i="85"/>
  <c r="II138" i="85"/>
  <c r="HQ138" i="85"/>
  <c r="DQ138" i="85"/>
  <c r="BX138" i="85"/>
  <c r="DZ138" i="85"/>
  <c r="GG138" i="85"/>
  <c r="EI138" i="85"/>
  <c r="GP138" i="85"/>
  <c r="CY138" i="85"/>
  <c r="ER138" i="85"/>
  <c r="AW138" i="85"/>
  <c r="CP138" i="85"/>
  <c r="JA159" i="85"/>
  <c r="BO159" i="85"/>
  <c r="II159" i="85"/>
  <c r="FS159" i="85"/>
  <c r="HH159" i="85"/>
  <c r="EI159" i="85"/>
  <c r="BX159" i="85"/>
  <c r="HZ159" i="85"/>
  <c r="GP159" i="85"/>
  <c r="GG159" i="85"/>
  <c r="CG159" i="85"/>
  <c r="BF159" i="85"/>
  <c r="DH159" i="85"/>
  <c r="DQ159" i="85"/>
  <c r="CY159" i="85"/>
  <c r="AW159" i="85"/>
  <c r="GY159" i="85"/>
  <c r="ER159" i="85"/>
  <c r="IR159" i="85"/>
  <c r="CP159" i="85"/>
  <c r="DZ159" i="85"/>
  <c r="HQ159" i="85"/>
  <c r="BO125" i="85"/>
  <c r="JA125" i="85"/>
  <c r="IR125" i="85"/>
  <c r="CG125" i="85"/>
  <c r="CP125" i="85"/>
  <c r="GY125" i="85"/>
  <c r="BF125" i="85"/>
  <c r="CY125" i="85"/>
  <c r="HH125" i="85"/>
  <c r="FS125" i="85"/>
  <c r="DQ125" i="85"/>
  <c r="HQ125" i="85"/>
  <c r="II125" i="85"/>
  <c r="BX125" i="85"/>
  <c r="DZ125" i="85"/>
  <c r="GG125" i="85"/>
  <c r="AW125" i="85"/>
  <c r="ER125" i="85"/>
  <c r="HZ125" i="85"/>
  <c r="EI125" i="85"/>
  <c r="GP125" i="85"/>
  <c r="DH125" i="85"/>
  <c r="BM138" i="85"/>
  <c r="IY138" i="85"/>
  <c r="BD138" i="85"/>
  <c r="IP138" i="85"/>
  <c r="HX138" i="85"/>
  <c r="HF138" i="85"/>
  <c r="DF138" i="85"/>
  <c r="FQ138" i="85"/>
  <c r="GW138" i="85"/>
  <c r="IG138" i="85"/>
  <c r="HO138" i="85"/>
  <c r="BV138" i="85"/>
  <c r="DO138" i="85"/>
  <c r="DX138" i="85"/>
  <c r="GE138" i="85"/>
  <c r="CE138" i="85"/>
  <c r="EG138" i="85"/>
  <c r="CW138" i="85"/>
  <c r="AU138" i="85"/>
  <c r="EP138" i="85"/>
  <c r="GN138" i="85"/>
  <c r="CN138" i="85"/>
  <c r="IY134" i="85"/>
  <c r="BM134" i="85"/>
  <c r="CE134" i="85"/>
  <c r="IP134" i="85"/>
  <c r="EG134" i="85"/>
  <c r="CN134" i="85"/>
  <c r="DF134" i="85"/>
  <c r="GW134" i="85"/>
  <c r="BD134" i="85"/>
  <c r="HO134" i="85"/>
  <c r="DO134" i="85"/>
  <c r="HX134" i="85"/>
  <c r="AU134" i="85"/>
  <c r="BV134" i="85"/>
  <c r="GE134" i="85"/>
  <c r="GN134" i="85"/>
  <c r="DX134" i="85"/>
  <c r="EP134" i="85"/>
  <c r="FQ134" i="85"/>
  <c r="CW134" i="85"/>
  <c r="IG134" i="85"/>
  <c r="HF134" i="85"/>
  <c r="BM125" i="85"/>
  <c r="IY125" i="85"/>
  <c r="IP125" i="85"/>
  <c r="CE125" i="85"/>
  <c r="CN125" i="85"/>
  <c r="GW125" i="85"/>
  <c r="CW125" i="85"/>
  <c r="HF125" i="85"/>
  <c r="BD125" i="85"/>
  <c r="FQ125" i="85"/>
  <c r="DO125" i="85"/>
  <c r="HX125" i="85"/>
  <c r="HO125" i="85"/>
  <c r="DX125" i="85"/>
  <c r="BV125" i="85"/>
  <c r="GE125" i="85"/>
  <c r="GN125" i="85"/>
  <c r="AU125" i="85"/>
  <c r="EG125" i="85"/>
  <c r="EP125" i="85"/>
  <c r="IG125" i="85"/>
  <c r="DF125" i="85"/>
  <c r="BM124" i="85"/>
  <c r="CE124" i="85"/>
  <c r="IY124" i="85"/>
  <c r="HF124" i="85"/>
  <c r="IP124" i="85"/>
  <c r="CN124" i="85"/>
  <c r="BD124" i="85"/>
  <c r="FQ124" i="85"/>
  <c r="CW124" i="85"/>
  <c r="GW124" i="85"/>
  <c r="HO124" i="85"/>
  <c r="HX124" i="85"/>
  <c r="DF124" i="85"/>
  <c r="DO124" i="85"/>
  <c r="DX124" i="85"/>
  <c r="BV124" i="85"/>
  <c r="IG124" i="85"/>
  <c r="EG124" i="85"/>
  <c r="GE124" i="85"/>
  <c r="AU124" i="85"/>
  <c r="GN124" i="85"/>
  <c r="EP124" i="85"/>
  <c r="JA146" i="85"/>
  <c r="BO146" i="85"/>
  <c r="CY146" i="85"/>
  <c r="AW146" i="85"/>
  <c r="GY146" i="85"/>
  <c r="DH146" i="85"/>
  <c r="GP146" i="85"/>
  <c r="HH146" i="85"/>
  <c r="EI146" i="85"/>
  <c r="FS146" i="85"/>
  <c r="ER146" i="85"/>
  <c r="II146" i="85"/>
  <c r="BX146" i="85"/>
  <c r="IR146" i="85"/>
  <c r="DQ146" i="85"/>
  <c r="HZ146" i="85"/>
  <c r="CG146" i="85"/>
  <c r="CP146" i="85"/>
  <c r="GG146" i="85"/>
  <c r="HQ146" i="85"/>
  <c r="BF146" i="85"/>
  <c r="DZ146" i="85"/>
  <c r="BP138" i="85"/>
  <c r="JB138" i="85"/>
  <c r="IS138" i="85"/>
  <c r="BG138" i="85"/>
  <c r="DI138" i="85"/>
  <c r="GZ138" i="85"/>
  <c r="FT138" i="85"/>
  <c r="HI138" i="85"/>
  <c r="IA138" i="85"/>
  <c r="IJ138" i="85"/>
  <c r="BY138" i="85"/>
  <c r="HR138" i="85"/>
  <c r="CH138" i="85"/>
  <c r="DR138" i="85"/>
  <c r="EA138" i="85"/>
  <c r="GH138" i="85"/>
  <c r="ES138" i="85"/>
  <c r="GQ138" i="85"/>
  <c r="CZ138" i="85"/>
  <c r="AX138" i="85"/>
  <c r="CQ138" i="85"/>
  <c r="EJ138" i="85"/>
  <c r="JA162" i="85"/>
  <c r="BO162" i="85"/>
  <c r="IR162" i="85"/>
  <c r="DQ162" i="85"/>
  <c r="GP162" i="85"/>
  <c r="CY162" i="85"/>
  <c r="BX162" i="85"/>
  <c r="GY162" i="85"/>
  <c r="DZ162" i="85"/>
  <c r="GG162" i="85"/>
  <c r="HZ162" i="85"/>
  <c r="CG162" i="85"/>
  <c r="HH162" i="85"/>
  <c r="EI162" i="85"/>
  <c r="II162" i="85"/>
  <c r="FS162" i="85"/>
  <c r="ER162" i="85"/>
  <c r="BF162" i="85"/>
  <c r="CP162" i="85"/>
  <c r="HQ162" i="85"/>
  <c r="AW162" i="85"/>
  <c r="DH162" i="85"/>
  <c r="BN119" i="85"/>
  <c r="IQ119" i="85"/>
  <c r="DP119" i="85"/>
  <c r="GF119" i="85"/>
  <c r="CO119" i="85"/>
  <c r="IZ119" i="85"/>
  <c r="CF119" i="85"/>
  <c r="CX119" i="85"/>
  <c r="HG119" i="85"/>
  <c r="EQ119" i="85"/>
  <c r="BE119" i="85"/>
  <c r="GX119" i="85"/>
  <c r="DG119" i="85"/>
  <c r="HP119" i="85"/>
  <c r="DY119" i="85"/>
  <c r="GO119" i="85"/>
  <c r="FR119" i="85"/>
  <c r="EH119" i="85"/>
  <c r="BW119" i="85"/>
  <c r="HY119" i="85"/>
  <c r="AV119" i="85"/>
  <c r="IH119" i="85"/>
  <c r="IY114" i="85"/>
  <c r="BM114" i="85"/>
  <c r="CE114" i="85"/>
  <c r="DO114" i="85"/>
  <c r="DX114" i="85"/>
  <c r="GE114" i="85"/>
  <c r="IP114" i="85"/>
  <c r="BD114" i="85"/>
  <c r="CW114" i="85"/>
  <c r="EG114" i="85"/>
  <c r="GN114" i="85"/>
  <c r="CN114" i="85"/>
  <c r="HF114" i="85"/>
  <c r="EP114" i="85"/>
  <c r="DF114" i="85"/>
  <c r="IG114" i="85"/>
  <c r="GW114" i="85"/>
  <c r="HO114" i="85"/>
  <c r="AU114" i="85"/>
  <c r="BV114" i="85"/>
  <c r="HX114" i="85"/>
  <c r="FQ114" i="85"/>
  <c r="BP124" i="85"/>
  <c r="CQ124" i="85"/>
  <c r="JB124" i="85"/>
  <c r="CH124" i="85"/>
  <c r="IS124" i="85"/>
  <c r="FT124" i="85"/>
  <c r="GZ124" i="85"/>
  <c r="CZ124" i="85"/>
  <c r="BG124" i="85"/>
  <c r="HI124" i="85"/>
  <c r="HR124" i="85"/>
  <c r="DR124" i="85"/>
  <c r="DI124" i="85"/>
  <c r="EA124" i="85"/>
  <c r="GH124" i="85"/>
  <c r="IA124" i="85"/>
  <c r="BY124" i="85"/>
  <c r="IJ124" i="85"/>
  <c r="AX124" i="85"/>
  <c r="ES124" i="85"/>
  <c r="GQ124" i="85"/>
  <c r="EJ124" i="85"/>
  <c r="IZ127" i="85"/>
  <c r="FR127" i="85"/>
  <c r="BN127" i="85"/>
  <c r="IQ127" i="85"/>
  <c r="CF127" i="85"/>
  <c r="CO127" i="85"/>
  <c r="CX127" i="85"/>
  <c r="HG127" i="85"/>
  <c r="AV127" i="85"/>
  <c r="BE127" i="85"/>
  <c r="GX127" i="85"/>
  <c r="DP127" i="85"/>
  <c r="HP127" i="85"/>
  <c r="HY127" i="85"/>
  <c r="DG127" i="85"/>
  <c r="GF127" i="85"/>
  <c r="IH127" i="85"/>
  <c r="BW127" i="85"/>
  <c r="DY127" i="85"/>
  <c r="GO127" i="85"/>
  <c r="EQ127" i="85"/>
  <c r="EH127" i="85"/>
  <c r="IY128" i="85"/>
  <c r="BM128" i="85"/>
  <c r="CN128" i="85"/>
  <c r="HF128" i="85"/>
  <c r="GW128" i="85"/>
  <c r="BD128" i="85"/>
  <c r="FQ128" i="85"/>
  <c r="CW128" i="85"/>
  <c r="HO128" i="85"/>
  <c r="DO128" i="85"/>
  <c r="HX128" i="85"/>
  <c r="DF128" i="85"/>
  <c r="GE128" i="85"/>
  <c r="BV128" i="85"/>
  <c r="DX128" i="85"/>
  <c r="AU128" i="85"/>
  <c r="IP128" i="85"/>
  <c r="GN128" i="85"/>
  <c r="CE128" i="85"/>
  <c r="EG128" i="85"/>
  <c r="EP128" i="85"/>
  <c r="IG128" i="85"/>
  <c r="JC148" i="85"/>
  <c r="GR148" i="85"/>
  <c r="EK148" i="85"/>
  <c r="CI148" i="85"/>
  <c r="BQ148" i="85"/>
  <c r="IT148" i="85"/>
  <c r="BH148" i="85"/>
  <c r="DA148" i="85"/>
  <c r="HJ148" i="85"/>
  <c r="HS148" i="85"/>
  <c r="DJ148" i="85"/>
  <c r="IK148" i="85"/>
  <c r="EB148" i="85"/>
  <c r="GI148" i="85"/>
  <c r="BZ148" i="85"/>
  <c r="FU148" i="85"/>
  <c r="IB148" i="85"/>
  <c r="ET148" i="85"/>
  <c r="CR148" i="85"/>
  <c r="HA148" i="85"/>
  <c r="DS148" i="85"/>
  <c r="AY148" i="85"/>
  <c r="JC133" i="85"/>
  <c r="BQ133" i="85"/>
  <c r="DA133" i="85"/>
  <c r="IT133" i="85"/>
  <c r="CI133" i="85"/>
  <c r="CR133" i="85"/>
  <c r="HA133" i="85"/>
  <c r="GR133" i="85"/>
  <c r="ET133" i="85"/>
  <c r="DJ133" i="85"/>
  <c r="BH133" i="85"/>
  <c r="IB133" i="85"/>
  <c r="AY133" i="85"/>
  <c r="FU133" i="85"/>
  <c r="HJ133" i="85"/>
  <c r="DS133" i="85"/>
  <c r="IK133" i="85"/>
  <c r="BZ133" i="85"/>
  <c r="EB133" i="85"/>
  <c r="HS133" i="85"/>
  <c r="GI133" i="85"/>
  <c r="EK133" i="85"/>
  <c r="BQ129" i="85"/>
  <c r="JC129" i="85"/>
  <c r="CI129" i="85"/>
  <c r="IT129" i="85"/>
  <c r="CR129" i="85"/>
  <c r="IB129" i="85"/>
  <c r="DJ129" i="85"/>
  <c r="HA129" i="85"/>
  <c r="HJ129" i="85"/>
  <c r="BH129" i="85"/>
  <c r="FU129" i="85"/>
  <c r="IK129" i="85"/>
  <c r="DS129" i="85"/>
  <c r="EB129" i="85"/>
  <c r="BZ129" i="85"/>
  <c r="GI129" i="85"/>
  <c r="AY129" i="85"/>
  <c r="EK129" i="85"/>
  <c r="GR129" i="85"/>
  <c r="HS129" i="85"/>
  <c r="ET129" i="85"/>
  <c r="DA129" i="85"/>
  <c r="HH144" i="85"/>
  <c r="BO144" i="85"/>
  <c r="JA144" i="85"/>
  <c r="HZ144" i="85"/>
  <c r="CY144" i="85"/>
  <c r="FS144" i="85"/>
  <c r="AW144" i="85"/>
  <c r="DQ144" i="85"/>
  <c r="DZ144" i="85"/>
  <c r="GY144" i="85"/>
  <c r="CG144" i="85"/>
  <c r="II144" i="85"/>
  <c r="BX144" i="85"/>
  <c r="GG144" i="85"/>
  <c r="HQ144" i="85"/>
  <c r="ER144" i="85"/>
  <c r="BF144" i="85"/>
  <c r="EI144" i="85"/>
  <c r="CP144" i="85"/>
  <c r="IR144" i="85"/>
  <c r="DH144" i="85"/>
  <c r="GP144" i="85"/>
  <c r="JA151" i="85"/>
  <c r="GP151" i="85"/>
  <c r="BO151" i="85"/>
  <c r="CG151" i="85"/>
  <c r="IR151" i="85"/>
  <c r="CY151" i="85"/>
  <c r="BF151" i="85"/>
  <c r="HH151" i="85"/>
  <c r="HQ151" i="85"/>
  <c r="EI151" i="85"/>
  <c r="DH151" i="85"/>
  <c r="DZ151" i="85"/>
  <c r="BX151" i="85"/>
  <c r="GG151" i="85"/>
  <c r="II151" i="85"/>
  <c r="FS151" i="85"/>
  <c r="AW151" i="85"/>
  <c r="HZ151" i="85"/>
  <c r="ER151" i="85"/>
  <c r="GY151" i="85"/>
  <c r="CP151" i="85"/>
  <c r="DQ151" i="85"/>
  <c r="BQ149" i="85"/>
  <c r="JC149" i="85"/>
  <c r="DA149" i="85"/>
  <c r="HJ149" i="85"/>
  <c r="BH149" i="85"/>
  <c r="DJ149" i="85"/>
  <c r="EK149" i="85"/>
  <c r="IT149" i="85"/>
  <c r="BZ149" i="85"/>
  <c r="IK149" i="85"/>
  <c r="EB149" i="85"/>
  <c r="CI149" i="85"/>
  <c r="GR149" i="85"/>
  <c r="CR149" i="85"/>
  <c r="AY149" i="85"/>
  <c r="ET149" i="85"/>
  <c r="HA149" i="85"/>
  <c r="HS149" i="85"/>
  <c r="DS149" i="85"/>
  <c r="GI149" i="85"/>
  <c r="IB149" i="85"/>
  <c r="FU149" i="85"/>
  <c r="BP106" i="85"/>
  <c r="JB106" i="85"/>
  <c r="DR106" i="85"/>
  <c r="EA106" i="85"/>
  <c r="GH106" i="85"/>
  <c r="GQ106" i="85"/>
  <c r="HI106" i="85"/>
  <c r="BG106" i="85"/>
  <c r="CH106" i="85"/>
  <c r="IS106" i="85"/>
  <c r="CZ106" i="85"/>
  <c r="EJ106" i="85"/>
  <c r="CQ106" i="85"/>
  <c r="GZ106" i="85"/>
  <c r="DI106" i="85"/>
  <c r="ES106" i="85"/>
  <c r="IJ106" i="85"/>
  <c r="IA106" i="85"/>
  <c r="BY106" i="85"/>
  <c r="AX106" i="85"/>
  <c r="HR106" i="85"/>
  <c r="FT106" i="85"/>
  <c r="IZ132" i="85"/>
  <c r="BN132" i="85"/>
  <c r="GF132" i="85"/>
  <c r="IQ132" i="85"/>
  <c r="CO132" i="85"/>
  <c r="HY132" i="85"/>
  <c r="GX132" i="85"/>
  <c r="CF132" i="85"/>
  <c r="BE132" i="85"/>
  <c r="HG132" i="85"/>
  <c r="DG132" i="85"/>
  <c r="FR132" i="85"/>
  <c r="HP132" i="85"/>
  <c r="IH132" i="85"/>
  <c r="BW132" i="85"/>
  <c r="DP132" i="85"/>
  <c r="EH132" i="85"/>
  <c r="DY132" i="85"/>
  <c r="GO132" i="85"/>
  <c r="EQ132" i="85"/>
  <c r="AV132" i="85"/>
  <c r="CX132" i="85"/>
  <c r="JB144" i="85"/>
  <c r="BP144" i="85"/>
  <c r="HI144" i="85"/>
  <c r="IA144" i="85"/>
  <c r="CZ144" i="85"/>
  <c r="FT144" i="85"/>
  <c r="AX144" i="85"/>
  <c r="GZ144" i="85"/>
  <c r="BY144" i="85"/>
  <c r="IJ144" i="85"/>
  <c r="EA144" i="85"/>
  <c r="DR144" i="85"/>
  <c r="CH144" i="85"/>
  <c r="GH144" i="85"/>
  <c r="ES144" i="85"/>
  <c r="HR144" i="85"/>
  <c r="CQ144" i="85"/>
  <c r="GQ144" i="85"/>
  <c r="EJ144" i="85"/>
  <c r="IS144" i="85"/>
  <c r="DI144" i="85"/>
  <c r="BG144" i="85"/>
  <c r="BQ153" i="85"/>
  <c r="JC153" i="85"/>
  <c r="EK153" i="85"/>
  <c r="CI153" i="85"/>
  <c r="GR153" i="85"/>
  <c r="IT153" i="85"/>
  <c r="AY153" i="85"/>
  <c r="CR153" i="85"/>
  <c r="HS153" i="85"/>
  <c r="DJ153" i="85"/>
  <c r="ET153" i="85"/>
  <c r="GI153" i="85"/>
  <c r="IB153" i="85"/>
  <c r="EB153" i="85"/>
  <c r="FU153" i="85"/>
  <c r="HJ153" i="85"/>
  <c r="HA153" i="85"/>
  <c r="DS153" i="85"/>
  <c r="IK153" i="85"/>
  <c r="DA153" i="85"/>
  <c r="BZ153" i="85"/>
  <c r="BH153" i="85"/>
  <c r="BN143" i="85"/>
  <c r="IQ143" i="85"/>
  <c r="IZ143" i="85"/>
  <c r="CF143" i="85"/>
  <c r="CX143" i="85"/>
  <c r="AV143" i="85"/>
  <c r="DG143" i="85"/>
  <c r="GO143" i="85"/>
  <c r="EH143" i="85"/>
  <c r="DY143" i="85"/>
  <c r="FR143" i="85"/>
  <c r="BE143" i="85"/>
  <c r="HY143" i="85"/>
  <c r="GX143" i="85"/>
  <c r="IH143" i="85"/>
  <c r="EQ143" i="85"/>
  <c r="DP143" i="85"/>
  <c r="BW143" i="85"/>
  <c r="HP143" i="85"/>
  <c r="GF143" i="85"/>
  <c r="HG143" i="85"/>
  <c r="CO143" i="85"/>
  <c r="BP146" i="85"/>
  <c r="JB146" i="85"/>
  <c r="AX146" i="85"/>
  <c r="CZ146" i="85"/>
  <c r="GQ146" i="85"/>
  <c r="EJ146" i="85"/>
  <c r="DI146" i="85"/>
  <c r="HI146" i="85"/>
  <c r="IJ146" i="85"/>
  <c r="ES146" i="85"/>
  <c r="GZ146" i="85"/>
  <c r="FT146" i="85"/>
  <c r="BY146" i="85"/>
  <c r="CH146" i="85"/>
  <c r="IA146" i="85"/>
  <c r="GH146" i="85"/>
  <c r="DR146" i="85"/>
  <c r="IS146" i="85"/>
  <c r="CQ146" i="85"/>
  <c r="BG146" i="85"/>
  <c r="HR146" i="85"/>
  <c r="EA146" i="85"/>
  <c r="JB148" i="85"/>
  <c r="BP148" i="85"/>
  <c r="CH148" i="85"/>
  <c r="IS148" i="85"/>
  <c r="GQ148" i="85"/>
  <c r="EJ148" i="85"/>
  <c r="HI148" i="85"/>
  <c r="BG148" i="85"/>
  <c r="CZ148" i="85"/>
  <c r="HR148" i="85"/>
  <c r="DI148" i="85"/>
  <c r="IJ148" i="85"/>
  <c r="GH148" i="85"/>
  <c r="BY148" i="85"/>
  <c r="EA148" i="85"/>
  <c r="ES148" i="85"/>
  <c r="GZ148" i="85"/>
  <c r="FT148" i="85"/>
  <c r="AX148" i="85"/>
  <c r="CQ148" i="85"/>
  <c r="DR148" i="85"/>
  <c r="IA148" i="85"/>
  <c r="BO105" i="85"/>
  <c r="DQ105" i="85"/>
  <c r="EI105" i="85"/>
  <c r="JA105" i="85"/>
  <c r="DZ105" i="85"/>
  <c r="GG105" i="85"/>
  <c r="HH105" i="85"/>
  <c r="GP105" i="85"/>
  <c r="IR105" i="85"/>
  <c r="BF105" i="85"/>
  <c r="CG105" i="85"/>
  <c r="CY105" i="85"/>
  <c r="CP105" i="85"/>
  <c r="GY105" i="85"/>
  <c r="DH105" i="85"/>
  <c r="ER105" i="85"/>
  <c r="II105" i="85"/>
  <c r="HQ105" i="85"/>
  <c r="FS105" i="85"/>
  <c r="HZ105" i="85"/>
  <c r="BX105" i="85"/>
  <c r="AW105" i="85"/>
  <c r="JA127" i="85"/>
  <c r="FS127" i="85"/>
  <c r="BO127" i="85"/>
  <c r="IR127" i="85"/>
  <c r="CG127" i="85"/>
  <c r="CP127" i="85"/>
  <c r="GY127" i="85"/>
  <c r="CY127" i="85"/>
  <c r="BF127" i="85"/>
  <c r="HH127" i="85"/>
  <c r="DH127" i="85"/>
  <c r="AW127" i="85"/>
  <c r="HQ127" i="85"/>
  <c r="DQ127" i="85"/>
  <c r="HZ127" i="85"/>
  <c r="GG127" i="85"/>
  <c r="II127" i="85"/>
  <c r="BX127" i="85"/>
  <c r="DZ127" i="85"/>
  <c r="ER127" i="85"/>
  <c r="GP127" i="85"/>
  <c r="EI127" i="85"/>
  <c r="IZ136" i="85"/>
  <c r="HY136" i="85"/>
  <c r="BN136" i="85"/>
  <c r="BE136" i="85"/>
  <c r="CO136" i="85"/>
  <c r="CX136" i="85"/>
  <c r="HG136" i="85"/>
  <c r="IQ136" i="85"/>
  <c r="FR136" i="85"/>
  <c r="DG136" i="85"/>
  <c r="EH136" i="85"/>
  <c r="HP136" i="85"/>
  <c r="BW136" i="85"/>
  <c r="IH136" i="85"/>
  <c r="AV136" i="85"/>
  <c r="GF136" i="85"/>
  <c r="GX136" i="85"/>
  <c r="DP136" i="85"/>
  <c r="DY136" i="85"/>
  <c r="CF136" i="85"/>
  <c r="GO136" i="85"/>
  <c r="EQ136" i="85"/>
  <c r="JA121" i="85"/>
  <c r="BO121" i="85"/>
  <c r="IR121" i="85"/>
  <c r="CG121" i="85"/>
  <c r="GG121" i="85"/>
  <c r="CP121" i="85"/>
  <c r="DQ121" i="85"/>
  <c r="BF121" i="85"/>
  <c r="CY121" i="85"/>
  <c r="HH121" i="85"/>
  <c r="EI121" i="85"/>
  <c r="HQ121" i="85"/>
  <c r="ER121" i="85"/>
  <c r="GY121" i="85"/>
  <c r="DZ121" i="85"/>
  <c r="DH121" i="85"/>
  <c r="BX121" i="85"/>
  <c r="GP121" i="85"/>
  <c r="AW121" i="85"/>
  <c r="II121" i="85"/>
  <c r="FS121" i="85"/>
  <c r="HZ121" i="85"/>
  <c r="IY142" i="85"/>
  <c r="BM142" i="85"/>
  <c r="CE142" i="85"/>
  <c r="GN142" i="85"/>
  <c r="BD142" i="85"/>
  <c r="DO142" i="85"/>
  <c r="GW142" i="85"/>
  <c r="HX142" i="85"/>
  <c r="DF142" i="85"/>
  <c r="EG142" i="85"/>
  <c r="IG142" i="85"/>
  <c r="BV142" i="85"/>
  <c r="IP142" i="85"/>
  <c r="GE142" i="85"/>
  <c r="FQ142" i="85"/>
  <c r="DX142" i="85"/>
  <c r="HF142" i="85"/>
  <c r="AU142" i="85"/>
  <c r="CW142" i="85"/>
  <c r="HO142" i="85"/>
  <c r="CN142" i="85"/>
  <c r="EP142" i="85"/>
  <c r="BM143" i="85"/>
  <c r="CE143" i="85"/>
  <c r="IY143" i="85"/>
  <c r="GN143" i="85"/>
  <c r="IP143" i="85"/>
  <c r="EG143" i="85"/>
  <c r="AU143" i="85"/>
  <c r="CW143" i="85"/>
  <c r="DF143" i="85"/>
  <c r="DX143" i="85"/>
  <c r="GW143" i="85"/>
  <c r="BD143" i="85"/>
  <c r="DO143" i="85"/>
  <c r="FQ143" i="85"/>
  <c r="HX143" i="85"/>
  <c r="EP143" i="85"/>
  <c r="IG143" i="85"/>
  <c r="BV143" i="85"/>
  <c r="HF143" i="85"/>
  <c r="CN143" i="85"/>
  <c r="GE143" i="85"/>
  <c r="HO143" i="85"/>
  <c r="JA147" i="85"/>
  <c r="HZ147" i="85"/>
  <c r="BO147" i="85"/>
  <c r="CY147" i="85"/>
  <c r="IR147" i="85"/>
  <c r="GP147" i="85"/>
  <c r="DQ147" i="85"/>
  <c r="FS147" i="85"/>
  <c r="BF147" i="85"/>
  <c r="GY147" i="85"/>
  <c r="CG147" i="85"/>
  <c r="EI147" i="85"/>
  <c r="DZ147" i="85"/>
  <c r="ER147" i="85"/>
  <c r="HQ147" i="85"/>
  <c r="BX147" i="85"/>
  <c r="CP147" i="85"/>
  <c r="GG147" i="85"/>
  <c r="II147" i="85"/>
  <c r="AW147" i="85"/>
  <c r="HH147" i="85"/>
  <c r="DH147" i="85"/>
  <c r="IZ162" i="85"/>
  <c r="BN162" i="85"/>
  <c r="GO162" i="85"/>
  <c r="CX162" i="85"/>
  <c r="BW162" i="85"/>
  <c r="GF162" i="85"/>
  <c r="HY162" i="85"/>
  <c r="HG162" i="85"/>
  <c r="AV162" i="85"/>
  <c r="EH162" i="85"/>
  <c r="IH162" i="85"/>
  <c r="FR162" i="85"/>
  <c r="DG162" i="85"/>
  <c r="EQ162" i="85"/>
  <c r="BE162" i="85"/>
  <c r="CF162" i="85"/>
  <c r="IQ162" i="85"/>
  <c r="DP162" i="85"/>
  <c r="DY162" i="85"/>
  <c r="CO162" i="85"/>
  <c r="GX162" i="85"/>
  <c r="HP162" i="85"/>
  <c r="BP153" i="85"/>
  <c r="JB153" i="85"/>
  <c r="CH153" i="85"/>
  <c r="IS153" i="85"/>
  <c r="EJ153" i="85"/>
  <c r="GQ153" i="85"/>
  <c r="AX153" i="85"/>
  <c r="CQ153" i="85"/>
  <c r="HR153" i="85"/>
  <c r="BG153" i="85"/>
  <c r="DR153" i="85"/>
  <c r="EA153" i="85"/>
  <c r="CZ153" i="85"/>
  <c r="GZ153" i="85"/>
  <c r="IJ153" i="85"/>
  <c r="IA153" i="85"/>
  <c r="DI153" i="85"/>
  <c r="BY153" i="85"/>
  <c r="HI153" i="85"/>
  <c r="GH153" i="85"/>
  <c r="ES153" i="85"/>
  <c r="FT153" i="85"/>
  <c r="BM135" i="85"/>
  <c r="IY135" i="85"/>
  <c r="DX135" i="85"/>
  <c r="CE135" i="85"/>
  <c r="AU135" i="85"/>
  <c r="IP135" i="85"/>
  <c r="DF135" i="85"/>
  <c r="GN135" i="85"/>
  <c r="GW135" i="85"/>
  <c r="HF135" i="85"/>
  <c r="BD135" i="85"/>
  <c r="FQ135" i="85"/>
  <c r="CW135" i="85"/>
  <c r="HX135" i="85"/>
  <c r="DO135" i="85"/>
  <c r="HO135" i="85"/>
  <c r="GE135" i="85"/>
  <c r="IG135" i="85"/>
  <c r="BV135" i="85"/>
  <c r="EG135" i="85"/>
  <c r="EP135" i="85"/>
  <c r="CN135" i="85"/>
  <c r="BM122" i="85"/>
  <c r="CE122" i="85"/>
  <c r="DO122" i="85"/>
  <c r="GE122" i="85"/>
  <c r="IP122" i="85"/>
  <c r="HF122" i="85"/>
  <c r="CN122" i="85"/>
  <c r="BD122" i="85"/>
  <c r="CW122" i="85"/>
  <c r="EP122" i="85"/>
  <c r="GW122" i="85"/>
  <c r="DF122" i="85"/>
  <c r="HO122" i="85"/>
  <c r="BV122" i="85"/>
  <c r="HX122" i="85"/>
  <c r="EG122" i="85"/>
  <c r="AU122" i="85"/>
  <c r="DX122" i="85"/>
  <c r="IG122" i="85"/>
  <c r="FQ122" i="85"/>
  <c r="JY122" i="85"/>
  <c r="GN122" i="85"/>
  <c r="JK122" i="85"/>
  <c r="KH122" i="85"/>
  <c r="KQ122" i="85"/>
  <c r="IY122" i="85"/>
  <c r="JA124" i="85"/>
  <c r="BO124" i="85"/>
  <c r="IR124" i="85"/>
  <c r="CG124" i="85"/>
  <c r="GY124" i="85"/>
  <c r="FS124" i="85"/>
  <c r="CY124" i="85"/>
  <c r="CP124" i="85"/>
  <c r="BF124" i="85"/>
  <c r="HH124" i="85"/>
  <c r="DQ124" i="85"/>
  <c r="HZ124" i="85"/>
  <c r="DH124" i="85"/>
  <c r="BX124" i="85"/>
  <c r="DZ124" i="85"/>
  <c r="HQ124" i="85"/>
  <c r="GG124" i="85"/>
  <c r="EI124" i="85"/>
  <c r="GP124" i="85"/>
  <c r="JM124" i="85"/>
  <c r="KJ124" i="85"/>
  <c r="KA124" i="85"/>
  <c r="ER124" i="85"/>
  <c r="II124" i="85"/>
  <c r="AW124" i="85"/>
  <c r="KS124" i="85"/>
  <c r="BM110" i="85"/>
  <c r="IY110" i="85"/>
  <c r="CE110" i="85"/>
  <c r="GE110" i="85"/>
  <c r="GN110" i="85"/>
  <c r="DX110" i="85"/>
  <c r="IP110" i="85"/>
  <c r="BD110" i="85"/>
  <c r="DO110" i="85"/>
  <c r="CW110" i="85"/>
  <c r="HF110" i="85"/>
  <c r="CN110" i="85"/>
  <c r="EG110" i="85"/>
  <c r="EP110" i="85"/>
  <c r="DF110" i="85"/>
  <c r="GW110" i="85"/>
  <c r="BV110" i="85"/>
  <c r="HO110" i="85"/>
  <c r="IG110" i="85"/>
  <c r="AU110" i="85"/>
  <c r="JK110" i="85"/>
  <c r="FQ110" i="85"/>
  <c r="KH110" i="85"/>
  <c r="KQ110" i="85"/>
  <c r="JY110" i="85"/>
  <c r="HX110" i="85"/>
  <c r="BQ114" i="85"/>
  <c r="JC114" i="85"/>
  <c r="DS114" i="85"/>
  <c r="CI114" i="85"/>
  <c r="GR114" i="85"/>
  <c r="EK114" i="85"/>
  <c r="EB114" i="85"/>
  <c r="GI114" i="85"/>
  <c r="BH114" i="85"/>
  <c r="HJ114" i="85"/>
  <c r="IT114" i="85"/>
  <c r="DA114" i="85"/>
  <c r="DJ114" i="85"/>
  <c r="ET114" i="85"/>
  <c r="HA114" i="85"/>
  <c r="IK114" i="85"/>
  <c r="CR114" i="85"/>
  <c r="BZ114" i="85"/>
  <c r="FU114" i="85"/>
  <c r="KL114" i="85"/>
  <c r="KC114" i="85"/>
  <c r="IB114" i="85"/>
  <c r="JO114" i="85"/>
  <c r="AY114" i="85"/>
  <c r="HS114" i="85"/>
  <c r="KU114" i="85"/>
  <c r="BM146" i="85"/>
  <c r="IY146" i="85"/>
  <c r="AU146" i="85"/>
  <c r="GN146" i="85"/>
  <c r="EG146" i="85"/>
  <c r="CW146" i="85"/>
  <c r="DF146" i="85"/>
  <c r="GW146" i="85"/>
  <c r="HF146" i="85"/>
  <c r="BV146" i="85"/>
  <c r="FQ146" i="85"/>
  <c r="EP146" i="85"/>
  <c r="IP146" i="85"/>
  <c r="IG146" i="85"/>
  <c r="DO146" i="85"/>
  <c r="HX146" i="85"/>
  <c r="CN146" i="85"/>
  <c r="GE146" i="85"/>
  <c r="BD146" i="85"/>
  <c r="DX146" i="85"/>
  <c r="HO146" i="85"/>
  <c r="JY146" i="85"/>
  <c r="KQ146" i="85"/>
  <c r="CE146" i="85"/>
  <c r="KH146" i="85"/>
  <c r="JK146" i="85"/>
  <c r="IZ147" i="85"/>
  <c r="CX147" i="85"/>
  <c r="HY147" i="85"/>
  <c r="BN147" i="85"/>
  <c r="BE147" i="85"/>
  <c r="IQ147" i="85"/>
  <c r="DP147" i="85"/>
  <c r="FR147" i="85"/>
  <c r="GO147" i="85"/>
  <c r="EH147" i="85"/>
  <c r="GX147" i="85"/>
  <c r="BW147" i="85"/>
  <c r="EQ147" i="85"/>
  <c r="DY147" i="85"/>
  <c r="CF147" i="85"/>
  <c r="GF147" i="85"/>
  <c r="CO147" i="85"/>
  <c r="HP147" i="85"/>
  <c r="DG147" i="85"/>
  <c r="HG147" i="85"/>
  <c r="IH147" i="85"/>
  <c r="AV147" i="85"/>
  <c r="BM154" i="85"/>
  <c r="CE154" i="85"/>
  <c r="IY154" i="85"/>
  <c r="GN154" i="85"/>
  <c r="BD154" i="85"/>
  <c r="HF154" i="85"/>
  <c r="CW154" i="85"/>
  <c r="EG154" i="85"/>
  <c r="HO154" i="85"/>
  <c r="DF154" i="85"/>
  <c r="DX154" i="85"/>
  <c r="IG154" i="85"/>
  <c r="GE154" i="85"/>
  <c r="BV154" i="85"/>
  <c r="IP154" i="85"/>
  <c r="DO154" i="85"/>
  <c r="HX154" i="85"/>
  <c r="FQ154" i="85"/>
  <c r="GW154" i="85"/>
  <c r="AU154" i="85"/>
  <c r="CN154" i="85"/>
  <c r="EP154" i="85"/>
  <c r="BQ139" i="85"/>
  <c r="IT139" i="85"/>
  <c r="JC139" i="85"/>
  <c r="BH139" i="85"/>
  <c r="DJ139" i="85"/>
  <c r="EK139" i="85"/>
  <c r="CR139" i="85"/>
  <c r="HJ139" i="85"/>
  <c r="FU139" i="85"/>
  <c r="HA139" i="85"/>
  <c r="IK139" i="85"/>
  <c r="BZ139" i="85"/>
  <c r="DS139" i="85"/>
  <c r="HS139" i="85"/>
  <c r="CI139" i="85"/>
  <c r="EB139" i="85"/>
  <c r="GI139" i="85"/>
  <c r="ET139" i="85"/>
  <c r="GR139" i="85"/>
  <c r="IB139" i="85"/>
  <c r="DA139" i="85"/>
  <c r="AY139" i="85"/>
  <c r="BM150" i="85"/>
  <c r="IY150" i="85"/>
  <c r="CE150" i="85"/>
  <c r="GN150" i="85"/>
  <c r="IP150" i="85"/>
  <c r="EG150" i="85"/>
  <c r="CN150" i="85"/>
  <c r="AU150" i="85"/>
  <c r="HO150" i="85"/>
  <c r="DF150" i="85"/>
  <c r="GW150" i="85"/>
  <c r="GE150" i="85"/>
  <c r="CW150" i="85"/>
  <c r="HX150" i="85"/>
  <c r="DX150" i="85"/>
  <c r="FQ150" i="85"/>
  <c r="HF150" i="85"/>
  <c r="EP150" i="85"/>
  <c r="BD150" i="85"/>
  <c r="DO150" i="85"/>
  <c r="BV150" i="85"/>
  <c r="IG150" i="85"/>
  <c r="JA142" i="85"/>
  <c r="CG142" i="85"/>
  <c r="GP142" i="85"/>
  <c r="BF142" i="85"/>
  <c r="BO142" i="85"/>
  <c r="DQ142" i="85"/>
  <c r="DH142" i="85"/>
  <c r="GY142" i="85"/>
  <c r="HZ142" i="85"/>
  <c r="II142" i="85"/>
  <c r="BX142" i="85"/>
  <c r="IR142" i="85"/>
  <c r="DZ142" i="85"/>
  <c r="GG142" i="85"/>
  <c r="EI142" i="85"/>
  <c r="HQ142" i="85"/>
  <c r="ER142" i="85"/>
  <c r="CP142" i="85"/>
  <c r="CY142" i="85"/>
  <c r="FS142" i="85"/>
  <c r="AW142" i="85"/>
  <c r="HH142" i="85"/>
  <c r="BQ158" i="85"/>
  <c r="JC158" i="85"/>
  <c r="DA158" i="85"/>
  <c r="IB158" i="85"/>
  <c r="EB158" i="85"/>
  <c r="HS158" i="85"/>
  <c r="IT158" i="85"/>
  <c r="HJ158" i="85"/>
  <c r="HA158" i="85"/>
  <c r="EK158" i="85"/>
  <c r="DJ158" i="85"/>
  <c r="FU158" i="85"/>
  <c r="CI158" i="85"/>
  <c r="CR158" i="85"/>
  <c r="GR158" i="85"/>
  <c r="BZ158" i="85"/>
  <c r="GI158" i="85"/>
  <c r="ET158" i="85"/>
  <c r="BH158" i="85"/>
  <c r="AY158" i="85"/>
  <c r="IK158" i="85"/>
  <c r="DS158" i="85"/>
  <c r="IY159" i="85"/>
  <c r="BM159" i="85"/>
  <c r="GN159" i="85"/>
  <c r="HX159" i="85"/>
  <c r="CE159" i="85"/>
  <c r="BD159" i="85"/>
  <c r="DF159" i="85"/>
  <c r="AU159" i="85"/>
  <c r="DX159" i="85"/>
  <c r="GW159" i="85"/>
  <c r="HO159" i="85"/>
  <c r="DO159" i="85"/>
  <c r="CW159" i="85"/>
  <c r="EG159" i="85"/>
  <c r="IP159" i="85"/>
  <c r="IG159" i="85"/>
  <c r="HF159" i="85"/>
  <c r="BV159" i="85"/>
  <c r="FQ159" i="85"/>
  <c r="EP159" i="85"/>
  <c r="CN159" i="85"/>
  <c r="GE159" i="85"/>
  <c r="JC119" i="85"/>
  <c r="BQ119" i="85"/>
  <c r="DS119" i="85"/>
  <c r="CI119" i="85"/>
  <c r="IT119" i="85"/>
  <c r="GI119" i="85"/>
  <c r="CR119" i="85"/>
  <c r="BH119" i="85"/>
  <c r="HJ119" i="85"/>
  <c r="DA119" i="85"/>
  <c r="ET119" i="85"/>
  <c r="DJ119" i="85"/>
  <c r="HA119" i="85"/>
  <c r="HS119" i="85"/>
  <c r="BZ119" i="85"/>
  <c r="FU119" i="85"/>
  <c r="AY119" i="85"/>
  <c r="EK119" i="85"/>
  <c r="GR119" i="85"/>
  <c r="IK119" i="85"/>
  <c r="EB119" i="85"/>
  <c r="IB119" i="85"/>
  <c r="JA156" i="85"/>
  <c r="BO156" i="85"/>
  <c r="GY156" i="85"/>
  <c r="HQ156" i="85"/>
  <c r="DQ156" i="85"/>
  <c r="DZ156" i="85"/>
  <c r="CY156" i="85"/>
  <c r="EI156" i="85"/>
  <c r="FS156" i="85"/>
  <c r="HH156" i="85"/>
  <c r="II156" i="85"/>
  <c r="CG156" i="85"/>
  <c r="IR156" i="85"/>
  <c r="CP156" i="85"/>
  <c r="HZ156" i="85"/>
  <c r="BF156" i="85"/>
  <c r="GP156" i="85"/>
  <c r="DH156" i="85"/>
  <c r="BX156" i="85"/>
  <c r="GG156" i="85"/>
  <c r="ER156" i="85"/>
  <c r="AW156" i="85"/>
  <c r="BN150" i="85"/>
  <c r="IZ150" i="85"/>
  <c r="EH150" i="85"/>
  <c r="CF150" i="85"/>
  <c r="GO150" i="85"/>
  <c r="IQ150" i="85"/>
  <c r="AV150" i="85"/>
  <c r="CO150" i="85"/>
  <c r="DG150" i="85"/>
  <c r="HP150" i="85"/>
  <c r="BE150" i="85"/>
  <c r="DP150" i="85"/>
  <c r="EQ150" i="85"/>
  <c r="CX150" i="85"/>
  <c r="IH150" i="85"/>
  <c r="HG150" i="85"/>
  <c r="GF150" i="85"/>
  <c r="HY150" i="85"/>
  <c r="BW150" i="85"/>
  <c r="FR150" i="85"/>
  <c r="DY150" i="85"/>
  <c r="GX150" i="85"/>
  <c r="BO130" i="85"/>
  <c r="JA130" i="85"/>
  <c r="CG130" i="85"/>
  <c r="CP130" i="85"/>
  <c r="GY130" i="85"/>
  <c r="CY130" i="85"/>
  <c r="IR130" i="85"/>
  <c r="FS130" i="85"/>
  <c r="DH130" i="85"/>
  <c r="BF130" i="85"/>
  <c r="HH130" i="85"/>
  <c r="HQ130" i="85"/>
  <c r="DQ130" i="85"/>
  <c r="ER130" i="85"/>
  <c r="II130" i="85"/>
  <c r="HZ130" i="85"/>
  <c r="BX130" i="85"/>
  <c r="DZ130" i="85"/>
  <c r="GG130" i="85"/>
  <c r="EI130" i="85"/>
  <c r="GP130" i="85"/>
  <c r="KS130" i="85"/>
  <c r="AW130" i="85"/>
  <c r="KJ130" i="85"/>
  <c r="KA130" i="85"/>
  <c r="JM130" i="85"/>
  <c r="BM153" i="85"/>
  <c r="IY153" i="85"/>
  <c r="CE153" i="85"/>
  <c r="IP153" i="85"/>
  <c r="EG153" i="85"/>
  <c r="GN153" i="85"/>
  <c r="CN153" i="85"/>
  <c r="AU153" i="85"/>
  <c r="DF153" i="85"/>
  <c r="HO153" i="85"/>
  <c r="BD153" i="85"/>
  <c r="HF153" i="85"/>
  <c r="IG153" i="85"/>
  <c r="BV153" i="85"/>
  <c r="DO153" i="85"/>
  <c r="GE153" i="85"/>
  <c r="CW153" i="85"/>
  <c r="FQ153" i="85"/>
  <c r="HX153" i="85"/>
  <c r="DX153" i="85"/>
  <c r="EP153" i="85"/>
  <c r="GW153" i="85"/>
  <c r="IZ109" i="85"/>
  <c r="BN109" i="85"/>
  <c r="DP109" i="85"/>
  <c r="DY109" i="85"/>
  <c r="EH109" i="85"/>
  <c r="GF109" i="85"/>
  <c r="CF109" i="85"/>
  <c r="CX109" i="85"/>
  <c r="HG109" i="85"/>
  <c r="BE109" i="85"/>
  <c r="EQ109" i="85"/>
  <c r="IQ109" i="85"/>
  <c r="GO109" i="85"/>
  <c r="DG109" i="85"/>
  <c r="GX109" i="85"/>
  <c r="HP109" i="85"/>
  <c r="HY109" i="85"/>
  <c r="FR109" i="85"/>
  <c r="IH109" i="85"/>
  <c r="BW109" i="85"/>
  <c r="AV109" i="85"/>
  <c r="CO109" i="85"/>
  <c r="JC126" i="85"/>
  <c r="BQ126" i="85"/>
  <c r="CI126" i="85"/>
  <c r="IT126" i="85"/>
  <c r="CR126" i="85"/>
  <c r="HA126" i="85"/>
  <c r="DA126" i="85"/>
  <c r="HJ126" i="85"/>
  <c r="BH126" i="85"/>
  <c r="FU126" i="85"/>
  <c r="IB126" i="85"/>
  <c r="DJ126" i="85"/>
  <c r="DS126" i="85"/>
  <c r="HS126" i="85"/>
  <c r="BZ126" i="85"/>
  <c r="EB126" i="85"/>
  <c r="GI126" i="85"/>
  <c r="IK126" i="85"/>
  <c r="ET126" i="85"/>
  <c r="EK126" i="85"/>
  <c r="AY126" i="85"/>
  <c r="GR126" i="85"/>
  <c r="BQ105" i="85"/>
  <c r="JC105" i="85"/>
  <c r="DS105" i="85"/>
  <c r="EB105" i="85"/>
  <c r="GR105" i="85"/>
  <c r="GI105" i="85"/>
  <c r="CI105" i="85"/>
  <c r="DA105" i="85"/>
  <c r="HJ105" i="85"/>
  <c r="EK105" i="85"/>
  <c r="IT105" i="85"/>
  <c r="BH105" i="85"/>
  <c r="CR105" i="85"/>
  <c r="HA105" i="85"/>
  <c r="DJ105" i="85"/>
  <c r="ET105" i="85"/>
  <c r="HS105" i="85"/>
  <c r="BZ105" i="85"/>
  <c r="AY105" i="85"/>
  <c r="IK105" i="85"/>
  <c r="FU105" i="85"/>
  <c r="IB105" i="85"/>
  <c r="JA132" i="85"/>
  <c r="GG132" i="85"/>
  <c r="BO132" i="85"/>
  <c r="CG132" i="85"/>
  <c r="IR132" i="85"/>
  <c r="DH132" i="85"/>
  <c r="GY132" i="85"/>
  <c r="HZ132" i="85"/>
  <c r="HH132" i="85"/>
  <c r="BF132" i="85"/>
  <c r="CP132" i="85"/>
  <c r="FS132" i="85"/>
  <c r="HQ132" i="85"/>
  <c r="DQ132" i="85"/>
  <c r="DZ132" i="85"/>
  <c r="BX132" i="85"/>
  <c r="EI132" i="85"/>
  <c r="GP132" i="85"/>
  <c r="II132" i="85"/>
  <c r="ER132" i="85"/>
  <c r="CY132" i="85"/>
  <c r="AW132" i="85"/>
  <c r="JB164" i="85"/>
  <c r="BP164" i="85"/>
  <c r="FT164" i="85"/>
  <c r="GH164" i="85"/>
  <c r="GZ164" i="85"/>
  <c r="HI164" i="85"/>
  <c r="CH164" i="85"/>
  <c r="IS164" i="85"/>
  <c r="HR164" i="85"/>
  <c r="IJ164" i="85"/>
  <c r="DR164" i="85"/>
  <c r="BG164" i="85"/>
  <c r="CZ164" i="85"/>
  <c r="GQ164" i="85"/>
  <c r="EA164" i="85"/>
  <c r="IA164" i="85"/>
  <c r="BY164" i="85"/>
  <c r="EJ164" i="85"/>
  <c r="DI164" i="85"/>
  <c r="AX164" i="85"/>
  <c r="CQ164" i="85"/>
  <c r="ES164" i="85"/>
  <c r="BN158" i="85"/>
  <c r="IZ158" i="85"/>
  <c r="HG158" i="85"/>
  <c r="EH158" i="85"/>
  <c r="IQ158" i="85"/>
  <c r="GX158" i="85"/>
  <c r="BW158" i="85"/>
  <c r="EQ158" i="85"/>
  <c r="BE158" i="85"/>
  <c r="CX158" i="85"/>
  <c r="CF158" i="85"/>
  <c r="CO158" i="85"/>
  <c r="IH158" i="85"/>
  <c r="AV158" i="85"/>
  <c r="DG158" i="85"/>
  <c r="FR158" i="85"/>
  <c r="HY158" i="85"/>
  <c r="GO158" i="85"/>
  <c r="DP158" i="85"/>
  <c r="HP158" i="85"/>
  <c r="DY158" i="85"/>
  <c r="GF158" i="85"/>
  <c r="JA118" i="85"/>
  <c r="BO118" i="85"/>
  <c r="DQ118" i="85"/>
  <c r="IR118" i="85"/>
  <c r="GG118" i="85"/>
  <c r="CG118" i="85"/>
  <c r="CP118" i="85"/>
  <c r="HH118" i="85"/>
  <c r="CY118" i="85"/>
  <c r="BF118" i="85"/>
  <c r="DH118" i="85"/>
  <c r="GY118" i="85"/>
  <c r="HQ118" i="85"/>
  <c r="BX118" i="85"/>
  <c r="DZ118" i="85"/>
  <c r="EI118" i="85"/>
  <c r="AW118" i="85"/>
  <c r="GP118" i="85"/>
  <c r="II118" i="85"/>
  <c r="FS118" i="85"/>
  <c r="HZ118" i="85"/>
  <c r="ER118" i="85"/>
  <c r="BN122" i="85"/>
  <c r="CF122" i="85"/>
  <c r="IQ122" i="85"/>
  <c r="DP122" i="85"/>
  <c r="CO122" i="85"/>
  <c r="GF122" i="85"/>
  <c r="CX122" i="85"/>
  <c r="BE122" i="85"/>
  <c r="HG122" i="85"/>
  <c r="GX122" i="85"/>
  <c r="EQ122" i="85"/>
  <c r="DG122" i="85"/>
  <c r="DY122" i="85"/>
  <c r="HP122" i="85"/>
  <c r="BW122" i="85"/>
  <c r="HY122" i="85"/>
  <c r="FR122" i="85"/>
  <c r="EH122" i="85"/>
  <c r="GO122" i="85"/>
  <c r="IH122" i="85"/>
  <c r="AV122" i="85"/>
  <c r="IZ122" i="85"/>
  <c r="IZ116" i="85"/>
  <c r="DP116" i="85"/>
  <c r="BN116" i="85"/>
  <c r="CF116" i="85"/>
  <c r="GO116" i="85"/>
  <c r="DY116" i="85"/>
  <c r="EH116" i="85"/>
  <c r="BE116" i="85"/>
  <c r="GF116" i="85"/>
  <c r="CX116" i="85"/>
  <c r="HG116" i="85"/>
  <c r="EQ116" i="85"/>
  <c r="GX116" i="85"/>
  <c r="DG116" i="85"/>
  <c r="IQ116" i="85"/>
  <c r="CO116" i="85"/>
  <c r="HP116" i="85"/>
  <c r="BW116" i="85"/>
  <c r="FR116" i="85"/>
  <c r="HY116" i="85"/>
  <c r="IH116" i="85"/>
  <c r="AV116" i="85"/>
  <c r="BO139" i="85"/>
  <c r="BF139" i="85"/>
  <c r="IR139" i="85"/>
  <c r="CP139" i="85"/>
  <c r="JA139" i="85"/>
  <c r="DH139" i="85"/>
  <c r="EI139" i="85"/>
  <c r="FS139" i="85"/>
  <c r="HH139" i="85"/>
  <c r="BX139" i="85"/>
  <c r="CG139" i="85"/>
  <c r="GY139" i="85"/>
  <c r="DQ139" i="85"/>
  <c r="GG139" i="85"/>
  <c r="DZ139" i="85"/>
  <c r="HQ139" i="85"/>
  <c r="II139" i="85"/>
  <c r="GP139" i="85"/>
  <c r="CY139" i="85"/>
  <c r="AW139" i="85"/>
  <c r="HZ139" i="85"/>
  <c r="ER139" i="85"/>
  <c r="BN152" i="85"/>
  <c r="BE152" i="85"/>
  <c r="CX152" i="85"/>
  <c r="IZ152" i="85"/>
  <c r="HG152" i="85"/>
  <c r="HP152" i="85"/>
  <c r="DP152" i="85"/>
  <c r="FR152" i="85"/>
  <c r="HY152" i="85"/>
  <c r="EH152" i="85"/>
  <c r="IQ152" i="85"/>
  <c r="DY152" i="85"/>
  <c r="BW152" i="85"/>
  <c r="IH152" i="85"/>
  <c r="GF152" i="85"/>
  <c r="EQ152" i="85"/>
  <c r="CO152" i="85"/>
  <c r="GO152" i="85"/>
  <c r="GX152" i="85"/>
  <c r="CF152" i="85"/>
  <c r="AV152" i="85"/>
  <c r="DG152" i="85"/>
  <c r="JA112" i="85"/>
  <c r="CG112" i="85"/>
  <c r="BO112" i="85"/>
  <c r="DZ112" i="85"/>
  <c r="EI112" i="85"/>
  <c r="GG112" i="85"/>
  <c r="BF112" i="85"/>
  <c r="GP112" i="85"/>
  <c r="HH112" i="85"/>
  <c r="IR112" i="85"/>
  <c r="CY112" i="85"/>
  <c r="CP112" i="85"/>
  <c r="ER112" i="85"/>
  <c r="GY112" i="85"/>
  <c r="DH112" i="85"/>
  <c r="HQ112" i="85"/>
  <c r="II112" i="85"/>
  <c r="FS112" i="85"/>
  <c r="BX112" i="85"/>
  <c r="AW112" i="85"/>
  <c r="HZ112" i="85"/>
  <c r="DQ112" i="85"/>
  <c r="JB117" i="85"/>
  <c r="BP117" i="85"/>
  <c r="IS117" i="85"/>
  <c r="CH117" i="85"/>
  <c r="CQ117" i="85"/>
  <c r="GH117" i="85"/>
  <c r="CZ117" i="85"/>
  <c r="BG117" i="85"/>
  <c r="HI117" i="85"/>
  <c r="DR117" i="85"/>
  <c r="ES117" i="85"/>
  <c r="DI117" i="85"/>
  <c r="GZ117" i="85"/>
  <c r="HR117" i="85"/>
  <c r="IJ117" i="85"/>
  <c r="AX117" i="85"/>
  <c r="EA117" i="85"/>
  <c r="IA117" i="85"/>
  <c r="EJ117" i="85"/>
  <c r="FT117" i="85"/>
  <c r="GQ117" i="85"/>
  <c r="BY117" i="85"/>
  <c r="IZ156" i="85"/>
  <c r="BN156" i="85"/>
  <c r="DP156" i="85"/>
  <c r="DY156" i="85"/>
  <c r="BE156" i="85"/>
  <c r="HG156" i="85"/>
  <c r="GO156" i="85"/>
  <c r="FR156" i="85"/>
  <c r="HY156" i="85"/>
  <c r="AV156" i="85"/>
  <c r="IH156" i="85"/>
  <c r="GF156" i="85"/>
  <c r="IQ156" i="85"/>
  <c r="EQ156" i="85"/>
  <c r="DG156" i="85"/>
  <c r="EH156" i="85"/>
  <c r="BW156" i="85"/>
  <c r="HP156" i="85"/>
  <c r="CF156" i="85"/>
  <c r="CO156" i="85"/>
  <c r="CX156" i="85"/>
  <c r="GX156" i="85"/>
  <c r="BO154" i="85"/>
  <c r="JA154" i="85"/>
  <c r="EI154" i="85"/>
  <c r="CG154" i="85"/>
  <c r="GP154" i="85"/>
  <c r="BF154" i="85"/>
  <c r="HH154" i="85"/>
  <c r="CY154" i="85"/>
  <c r="HQ154" i="85"/>
  <c r="DH154" i="85"/>
  <c r="DZ154" i="85"/>
  <c r="BX154" i="85"/>
  <c r="II154" i="85"/>
  <c r="GG154" i="85"/>
  <c r="GY154" i="85"/>
  <c r="AW154" i="85"/>
  <c r="CP154" i="85"/>
  <c r="IR154" i="85"/>
  <c r="DQ154" i="85"/>
  <c r="FS154" i="85"/>
  <c r="HZ154" i="85"/>
  <c r="ER154" i="85"/>
  <c r="IY117" i="85"/>
  <c r="BM117" i="85"/>
  <c r="DO117" i="85"/>
  <c r="IP117" i="85"/>
  <c r="CE117" i="85"/>
  <c r="GE117" i="85"/>
  <c r="CN117" i="85"/>
  <c r="BD117" i="85"/>
  <c r="CW117" i="85"/>
  <c r="GW117" i="85"/>
  <c r="HF117" i="85"/>
  <c r="EP117" i="85"/>
  <c r="DF117" i="85"/>
  <c r="HO117" i="85"/>
  <c r="BV117" i="85"/>
  <c r="DX117" i="85"/>
  <c r="IG117" i="85"/>
  <c r="EG117" i="85"/>
  <c r="HX117" i="85"/>
  <c r="AU117" i="85"/>
  <c r="FQ117" i="85"/>
  <c r="GN117" i="85"/>
  <c r="BN155" i="85"/>
  <c r="IZ155" i="85"/>
  <c r="EQ155" i="85"/>
  <c r="CO155" i="85"/>
  <c r="DY155" i="85"/>
  <c r="EH155" i="85"/>
  <c r="IQ155" i="85"/>
  <c r="CX155" i="85"/>
  <c r="GX155" i="85"/>
  <c r="HG155" i="85"/>
  <c r="DG155" i="85"/>
  <c r="HP155" i="85"/>
  <c r="BW155" i="85"/>
  <c r="GO155" i="85"/>
  <c r="IH155" i="85"/>
  <c r="FR155" i="85"/>
  <c r="HY155" i="85"/>
  <c r="GF155" i="85"/>
  <c r="BE155" i="85"/>
  <c r="AV155" i="85"/>
  <c r="CF155" i="85"/>
  <c r="DP155" i="85"/>
  <c r="IY112" i="85"/>
  <c r="BM112" i="85"/>
  <c r="CE112" i="85"/>
  <c r="GN112" i="85"/>
  <c r="GE112" i="85"/>
  <c r="DX112" i="85"/>
  <c r="EG112" i="85"/>
  <c r="CW112" i="85"/>
  <c r="IP112" i="85"/>
  <c r="HF112" i="85"/>
  <c r="BD112" i="85"/>
  <c r="CN112" i="85"/>
  <c r="EP112" i="85"/>
  <c r="DF112" i="85"/>
  <c r="GW112" i="85"/>
  <c r="BV112" i="85"/>
  <c r="FQ112" i="85"/>
  <c r="AU112" i="85"/>
  <c r="HO112" i="85"/>
  <c r="HX112" i="85"/>
  <c r="IG112" i="85"/>
  <c r="DO112" i="85"/>
  <c r="JB160" i="85"/>
  <c r="BP160" i="85"/>
  <c r="DI160" i="85"/>
  <c r="IJ160" i="85"/>
  <c r="FT160" i="85"/>
  <c r="CQ160" i="85"/>
  <c r="AX160" i="85"/>
  <c r="GZ160" i="85"/>
  <c r="HR160" i="85"/>
  <c r="EA160" i="85"/>
  <c r="EJ160" i="85"/>
  <c r="BY160" i="85"/>
  <c r="CH160" i="85"/>
  <c r="IA160" i="85"/>
  <c r="GH160" i="85"/>
  <c r="IS160" i="85"/>
  <c r="CZ160" i="85"/>
  <c r="DR160" i="85"/>
  <c r="GQ160" i="85"/>
  <c r="BG160" i="85"/>
  <c r="ES160" i="85"/>
  <c r="HI160" i="85"/>
  <c r="BO117" i="85"/>
  <c r="JA117" i="85"/>
  <c r="CG117" i="85"/>
  <c r="DQ117" i="85"/>
  <c r="IR117" i="85"/>
  <c r="CP117" i="85"/>
  <c r="HH117" i="85"/>
  <c r="BF117" i="85"/>
  <c r="GG117" i="85"/>
  <c r="CY117" i="85"/>
  <c r="HQ117" i="85"/>
  <c r="ER117" i="85"/>
  <c r="DH117" i="85"/>
  <c r="GY117" i="85"/>
  <c r="II117" i="85"/>
  <c r="BX117" i="85"/>
  <c r="DZ117" i="85"/>
  <c r="HZ117" i="85"/>
  <c r="AW117" i="85"/>
  <c r="EI117" i="85"/>
  <c r="FS117" i="85"/>
  <c r="GP117" i="85"/>
  <c r="BM164" i="85"/>
  <c r="IY164" i="85"/>
  <c r="AU164" i="85"/>
  <c r="HX164" i="85"/>
  <c r="IG164" i="85"/>
  <c r="BV164" i="85"/>
  <c r="EP164" i="85"/>
  <c r="DF164" i="85"/>
  <c r="GE164" i="85"/>
  <c r="CN164" i="85"/>
  <c r="HF164" i="85"/>
  <c r="EG164" i="85"/>
  <c r="GW164" i="85"/>
  <c r="CE164" i="85"/>
  <c r="GN164" i="85"/>
  <c r="IP164" i="85"/>
  <c r="HO164" i="85"/>
  <c r="DO164" i="85"/>
  <c r="BD164" i="85"/>
  <c r="DX164" i="85"/>
  <c r="CW164" i="85"/>
  <c r="FQ164" i="85"/>
  <c r="JC120" i="85"/>
  <c r="CI120" i="85"/>
  <c r="IT120" i="85"/>
  <c r="HJ120" i="85"/>
  <c r="DS120" i="85"/>
  <c r="BQ120" i="85"/>
  <c r="GI120" i="85"/>
  <c r="CR120" i="85"/>
  <c r="BH120" i="85"/>
  <c r="DA120" i="85"/>
  <c r="HS120" i="85"/>
  <c r="ET120" i="85"/>
  <c r="DJ120" i="85"/>
  <c r="HA120" i="85"/>
  <c r="EB120" i="85"/>
  <c r="IB120" i="85"/>
  <c r="GR120" i="85"/>
  <c r="IK120" i="85"/>
  <c r="EK120" i="85"/>
  <c r="AY120" i="85"/>
  <c r="BZ120" i="85"/>
  <c r="FU120" i="85"/>
  <c r="BO122" i="85"/>
  <c r="DQ122" i="85"/>
  <c r="CG122" i="85"/>
  <c r="IR122" i="85"/>
  <c r="GG122" i="85"/>
  <c r="BF122" i="85"/>
  <c r="HH122" i="85"/>
  <c r="CY122" i="85"/>
  <c r="CP122" i="85"/>
  <c r="ER122" i="85"/>
  <c r="GY122" i="85"/>
  <c r="DH122" i="85"/>
  <c r="HQ122" i="85"/>
  <c r="BX122" i="85"/>
  <c r="DZ122" i="85"/>
  <c r="EI122" i="85"/>
  <c r="GP122" i="85"/>
  <c r="FS122" i="85"/>
  <c r="II122" i="85"/>
  <c r="HZ122" i="85"/>
  <c r="AW122" i="85"/>
  <c r="JA122" i="85"/>
  <c r="JB126" i="85"/>
  <c r="BP126" i="85"/>
  <c r="CH126" i="85"/>
  <c r="IS126" i="85"/>
  <c r="GZ126" i="85"/>
  <c r="CQ126" i="85"/>
  <c r="CZ126" i="85"/>
  <c r="HI126" i="85"/>
  <c r="BG126" i="85"/>
  <c r="FT126" i="85"/>
  <c r="DR126" i="85"/>
  <c r="IA126" i="85"/>
  <c r="DI126" i="85"/>
  <c r="HR126" i="85"/>
  <c r="IJ126" i="85"/>
  <c r="EA126" i="85"/>
  <c r="GH126" i="85"/>
  <c r="ES126" i="85"/>
  <c r="BY126" i="85"/>
  <c r="GQ126" i="85"/>
  <c r="AX126" i="85"/>
  <c r="EJ126" i="85"/>
  <c r="IZ163" i="85"/>
  <c r="CO163" i="85"/>
  <c r="BN163" i="85"/>
  <c r="HY163" i="85"/>
  <c r="GF163" i="85"/>
  <c r="IQ163" i="85"/>
  <c r="EQ163" i="85"/>
  <c r="AV163" i="85"/>
  <c r="GO163" i="85"/>
  <c r="BE163" i="85"/>
  <c r="BW163" i="85"/>
  <c r="DY163" i="85"/>
  <c r="CF163" i="85"/>
  <c r="CX163" i="85"/>
  <c r="FR163" i="85"/>
  <c r="IH163" i="85"/>
  <c r="DG163" i="85"/>
  <c r="DP163" i="85"/>
  <c r="GX163" i="85"/>
  <c r="HP163" i="85"/>
  <c r="EH163" i="85"/>
  <c r="HG163" i="85"/>
  <c r="BN137" i="85"/>
  <c r="IZ137" i="85"/>
  <c r="DG137" i="85"/>
  <c r="IQ137" i="85"/>
  <c r="GX137" i="85"/>
  <c r="FR137" i="85"/>
  <c r="CO137" i="85"/>
  <c r="BE137" i="85"/>
  <c r="HP137" i="85"/>
  <c r="DP137" i="85"/>
  <c r="CF137" i="85"/>
  <c r="HY137" i="85"/>
  <c r="GF137" i="85"/>
  <c r="EQ137" i="85"/>
  <c r="DY137" i="85"/>
  <c r="AV137" i="85"/>
  <c r="GO137" i="85"/>
  <c r="IH137" i="85"/>
  <c r="HG137" i="85"/>
  <c r="EH137" i="85"/>
  <c r="CX137" i="85"/>
  <c r="BW137" i="85"/>
  <c r="IZ120" i="85"/>
  <c r="HG120" i="85"/>
  <c r="IQ120" i="85"/>
  <c r="DP120" i="85"/>
  <c r="BN120" i="85"/>
  <c r="CF120" i="85"/>
  <c r="CO120" i="85"/>
  <c r="GF120" i="85"/>
  <c r="CX120" i="85"/>
  <c r="BE120" i="85"/>
  <c r="DG120" i="85"/>
  <c r="GX120" i="85"/>
  <c r="EQ120" i="85"/>
  <c r="HP120" i="85"/>
  <c r="DY120" i="85"/>
  <c r="BW120" i="85"/>
  <c r="EH120" i="85"/>
  <c r="IH120" i="85"/>
  <c r="HY120" i="85"/>
  <c r="FR120" i="85"/>
  <c r="GO120" i="85"/>
  <c r="AV120" i="85"/>
  <c r="BP142" i="85"/>
  <c r="JB142" i="85"/>
  <c r="GQ142" i="85"/>
  <c r="BG142" i="85"/>
  <c r="DI142" i="85"/>
  <c r="CH142" i="85"/>
  <c r="DR142" i="85"/>
  <c r="IA142" i="85"/>
  <c r="GZ142" i="85"/>
  <c r="IJ142" i="85"/>
  <c r="EJ142" i="85"/>
  <c r="EA142" i="85"/>
  <c r="IS142" i="85"/>
  <c r="FT142" i="85"/>
  <c r="BY142" i="85"/>
  <c r="GH142" i="85"/>
  <c r="HR142" i="85"/>
  <c r="ES142" i="85"/>
  <c r="AX142" i="85"/>
  <c r="CZ142" i="85"/>
  <c r="CQ142" i="85"/>
  <c r="HI142" i="85"/>
  <c r="JC141" i="85"/>
  <c r="IB141" i="85"/>
  <c r="AY141" i="85"/>
  <c r="DS141" i="85"/>
  <c r="IT141" i="85"/>
  <c r="BQ141" i="85"/>
  <c r="DJ141" i="85"/>
  <c r="FU141" i="85"/>
  <c r="HS141" i="85"/>
  <c r="BZ141" i="85"/>
  <c r="CR141" i="85"/>
  <c r="CI141" i="85"/>
  <c r="DA141" i="85"/>
  <c r="GI141" i="85"/>
  <c r="HJ141" i="85"/>
  <c r="EB141" i="85"/>
  <c r="IK141" i="85"/>
  <c r="GR141" i="85"/>
  <c r="ET141" i="85"/>
  <c r="BH141" i="85"/>
  <c r="EK141" i="85"/>
  <c r="HA141" i="85"/>
  <c r="BO164" i="85"/>
  <c r="JA164" i="85"/>
  <c r="HH164" i="85"/>
  <c r="IR164" i="85"/>
  <c r="BF164" i="85"/>
  <c r="CY164" i="85"/>
  <c r="GP164" i="85"/>
  <c r="DZ164" i="85"/>
  <c r="FS164" i="85"/>
  <c r="BX164" i="85"/>
  <c r="AW164" i="85"/>
  <c r="ER164" i="85"/>
  <c r="CP164" i="85"/>
  <c r="CG164" i="85"/>
  <c r="DH164" i="85"/>
  <c r="GG164" i="85"/>
  <c r="HQ164" i="85"/>
  <c r="DQ164" i="85"/>
  <c r="II164" i="85"/>
  <c r="HZ164" i="85"/>
  <c r="EI164" i="85"/>
  <c r="GY164" i="85"/>
  <c r="BO137" i="85"/>
  <c r="JA137" i="85"/>
  <c r="DH137" i="85"/>
  <c r="IR137" i="85"/>
  <c r="CP137" i="85"/>
  <c r="FS137" i="85"/>
  <c r="GY137" i="85"/>
  <c r="BF137" i="85"/>
  <c r="HQ137" i="85"/>
  <c r="CG137" i="85"/>
  <c r="DQ137" i="85"/>
  <c r="HZ137" i="85"/>
  <c r="GG137" i="85"/>
  <c r="DZ137" i="85"/>
  <c r="CY137" i="85"/>
  <c r="EI137" i="85"/>
  <c r="AW137" i="85"/>
  <c r="GP137" i="85"/>
  <c r="ER137" i="85"/>
  <c r="HH137" i="85"/>
  <c r="II137" i="85"/>
  <c r="BX137" i="85"/>
  <c r="IZ126" i="85"/>
  <c r="BN126" i="85"/>
  <c r="IQ126" i="85"/>
  <c r="CF126" i="85"/>
  <c r="BE126" i="85"/>
  <c r="HG126" i="85"/>
  <c r="GX126" i="85"/>
  <c r="CO126" i="85"/>
  <c r="CX126" i="85"/>
  <c r="FR126" i="85"/>
  <c r="HP126" i="85"/>
  <c r="HY126" i="85"/>
  <c r="DP126" i="85"/>
  <c r="GF126" i="85"/>
  <c r="DG126" i="85"/>
  <c r="IH126" i="85"/>
  <c r="BW126" i="85"/>
  <c r="DY126" i="85"/>
  <c r="GO126" i="85"/>
  <c r="EH126" i="85"/>
  <c r="AV126" i="85"/>
  <c r="EQ126" i="85"/>
  <c r="IY136" i="85"/>
  <c r="IP136" i="85"/>
  <c r="HX136" i="85"/>
  <c r="BM136" i="85"/>
  <c r="DF136" i="85"/>
  <c r="BD136" i="85"/>
  <c r="CN136" i="85"/>
  <c r="CW136" i="85"/>
  <c r="FQ136" i="85"/>
  <c r="HF136" i="85"/>
  <c r="EG136" i="85"/>
  <c r="IG136" i="85"/>
  <c r="HO136" i="85"/>
  <c r="DO136" i="85"/>
  <c r="CE136" i="85"/>
  <c r="BV136" i="85"/>
  <c r="DX136" i="85"/>
  <c r="AU136" i="85"/>
  <c r="GE136" i="85"/>
  <c r="GW136" i="85"/>
  <c r="EP136" i="85"/>
  <c r="GN136" i="85"/>
  <c r="JA115" i="85"/>
  <c r="BO115" i="85"/>
  <c r="DQ115" i="85"/>
  <c r="CG115" i="85"/>
  <c r="GG115" i="85"/>
  <c r="GP115" i="85"/>
  <c r="DZ115" i="85"/>
  <c r="IR115" i="85"/>
  <c r="BF115" i="85"/>
  <c r="HH115" i="85"/>
  <c r="EI115" i="85"/>
  <c r="CY115" i="85"/>
  <c r="CP115" i="85"/>
  <c r="ER115" i="85"/>
  <c r="GY115" i="85"/>
  <c r="DH115" i="85"/>
  <c r="BX115" i="85"/>
  <c r="FS115" i="85"/>
  <c r="HZ115" i="85"/>
  <c r="HQ115" i="85"/>
  <c r="AW115" i="85"/>
  <c r="II115" i="85"/>
  <c r="AW141" i="85"/>
  <c r="BO141" i="85"/>
  <c r="JA141" i="85"/>
  <c r="DQ141" i="85"/>
  <c r="IR141" i="85"/>
  <c r="DH141" i="85"/>
  <c r="HZ141" i="85"/>
  <c r="FS141" i="85"/>
  <c r="HQ141" i="85"/>
  <c r="BX141" i="85"/>
  <c r="CP141" i="85"/>
  <c r="CG141" i="85"/>
  <c r="HH141" i="85"/>
  <c r="DZ141" i="85"/>
  <c r="GG141" i="85"/>
  <c r="II141" i="85"/>
  <c r="CY141" i="85"/>
  <c r="EI141" i="85"/>
  <c r="ER141" i="85"/>
  <c r="GP141" i="85"/>
  <c r="BF141" i="85"/>
  <c r="GY141" i="85"/>
  <c r="BN138" i="85"/>
  <c r="IZ138" i="85"/>
  <c r="BE138" i="85"/>
  <c r="GX138" i="85"/>
  <c r="DG138" i="85"/>
  <c r="HY138" i="85"/>
  <c r="FR138" i="85"/>
  <c r="HG138" i="85"/>
  <c r="IQ138" i="85"/>
  <c r="BW138" i="85"/>
  <c r="DP138" i="85"/>
  <c r="CF138" i="85"/>
  <c r="HP138" i="85"/>
  <c r="DY138" i="85"/>
  <c r="GF138" i="85"/>
  <c r="IH138" i="85"/>
  <c r="EH138" i="85"/>
  <c r="CX138" i="85"/>
  <c r="EQ138" i="85"/>
  <c r="AV138" i="85"/>
  <c r="CO138" i="85"/>
  <c r="GO138" i="85"/>
  <c r="BP159" i="85"/>
  <c r="JB159" i="85"/>
  <c r="DR159" i="85"/>
  <c r="BG159" i="85"/>
  <c r="CZ159" i="85"/>
  <c r="DI159" i="85"/>
  <c r="GZ159" i="85"/>
  <c r="ES159" i="85"/>
  <c r="EJ159" i="85"/>
  <c r="HR159" i="85"/>
  <c r="CQ159" i="85"/>
  <c r="IJ159" i="85"/>
  <c r="FT159" i="85"/>
  <c r="IS159" i="85"/>
  <c r="IA159" i="85"/>
  <c r="HI159" i="85"/>
  <c r="AX159" i="85"/>
  <c r="BY159" i="85"/>
  <c r="GQ159" i="85"/>
  <c r="EA159" i="85"/>
  <c r="GH159" i="85"/>
  <c r="CH159" i="85"/>
  <c r="BM129" i="85"/>
  <c r="IY129" i="85"/>
  <c r="CE129" i="85"/>
  <c r="HX129" i="85"/>
  <c r="GW129" i="85"/>
  <c r="IP129" i="85"/>
  <c r="CN129" i="85"/>
  <c r="DF129" i="85"/>
  <c r="BD129" i="85"/>
  <c r="HF129" i="85"/>
  <c r="FQ129" i="85"/>
  <c r="IG129" i="85"/>
  <c r="HO129" i="85"/>
  <c r="BV129" i="85"/>
  <c r="DX129" i="85"/>
  <c r="DO129" i="85"/>
  <c r="AU129" i="85"/>
  <c r="EP129" i="85"/>
  <c r="EG129" i="85"/>
  <c r="GN129" i="85"/>
  <c r="GE129" i="85"/>
  <c r="CW129" i="85"/>
  <c r="JC154" i="85"/>
  <c r="BQ154" i="85"/>
  <c r="GR154" i="85"/>
  <c r="EK154" i="85"/>
  <c r="CI154" i="85"/>
  <c r="BH154" i="85"/>
  <c r="DA154" i="85"/>
  <c r="HJ154" i="85"/>
  <c r="DJ154" i="85"/>
  <c r="HS154" i="85"/>
  <c r="BZ154" i="85"/>
  <c r="IK154" i="85"/>
  <c r="EB154" i="85"/>
  <c r="IT154" i="85"/>
  <c r="GI154" i="85"/>
  <c r="HA154" i="85"/>
  <c r="IB154" i="85"/>
  <c r="FU154" i="85"/>
  <c r="DS154" i="85"/>
  <c r="AY154" i="85"/>
  <c r="ET154" i="85"/>
  <c r="CR154" i="85"/>
  <c r="BQ134" i="85"/>
  <c r="JC134" i="85"/>
  <c r="CI134" i="85"/>
  <c r="DJ134" i="85"/>
  <c r="CR134" i="85"/>
  <c r="EK134" i="85"/>
  <c r="HA134" i="85"/>
  <c r="IT134" i="85"/>
  <c r="BH134" i="85"/>
  <c r="DS134" i="85"/>
  <c r="HS134" i="85"/>
  <c r="IB134" i="85"/>
  <c r="EB134" i="85"/>
  <c r="GI134" i="85"/>
  <c r="BZ134" i="85"/>
  <c r="ET134" i="85"/>
  <c r="FU134" i="85"/>
  <c r="DA134" i="85"/>
  <c r="IK134" i="85"/>
  <c r="GR134" i="85"/>
  <c r="HJ134" i="85"/>
  <c r="AY134" i="85"/>
  <c r="JC111" i="85"/>
  <c r="BQ111" i="85"/>
  <c r="DS111" i="85"/>
  <c r="CI111" i="85"/>
  <c r="EB111" i="85"/>
  <c r="GI111" i="85"/>
  <c r="IT111" i="85"/>
  <c r="BH111" i="85"/>
  <c r="DA111" i="85"/>
  <c r="HJ111" i="85"/>
  <c r="GR111" i="85"/>
  <c r="EK111" i="85"/>
  <c r="CR111" i="85"/>
  <c r="ET111" i="85"/>
  <c r="HA111" i="85"/>
  <c r="DJ111" i="85"/>
  <c r="HS111" i="85"/>
  <c r="BZ111" i="85"/>
  <c r="AY111" i="85"/>
  <c r="IK111" i="85"/>
  <c r="FU111" i="85"/>
  <c r="IB111" i="85"/>
  <c r="BN140" i="85"/>
  <c r="IZ140" i="85"/>
  <c r="IQ140" i="85"/>
  <c r="EH140" i="85"/>
  <c r="CO140" i="85"/>
  <c r="HG140" i="85"/>
  <c r="FR140" i="85"/>
  <c r="GX140" i="85"/>
  <c r="IH140" i="85"/>
  <c r="HP140" i="85"/>
  <c r="CF140" i="85"/>
  <c r="DG140" i="85"/>
  <c r="DY140" i="85"/>
  <c r="GF140" i="85"/>
  <c r="DP140" i="85"/>
  <c r="HY140" i="85"/>
  <c r="AV140" i="85"/>
  <c r="CX140" i="85"/>
  <c r="EQ140" i="85"/>
  <c r="GO140" i="85"/>
  <c r="BE140" i="85"/>
  <c r="BW140" i="85"/>
  <c r="JA133" i="85"/>
  <c r="BO133" i="85"/>
  <c r="CY133" i="85"/>
  <c r="CG133" i="85"/>
  <c r="ER133" i="85"/>
  <c r="GP133" i="85"/>
  <c r="CP133" i="85"/>
  <c r="BF133" i="85"/>
  <c r="IR133" i="85"/>
  <c r="GY133" i="85"/>
  <c r="HH133" i="85"/>
  <c r="AW133" i="85"/>
  <c r="HZ133" i="85"/>
  <c r="FS133" i="85"/>
  <c r="DH133" i="85"/>
  <c r="HQ133" i="85"/>
  <c r="II133" i="85"/>
  <c r="DZ133" i="85"/>
  <c r="DQ133" i="85"/>
  <c r="BX133" i="85"/>
  <c r="EI133" i="85"/>
  <c r="GG133" i="85"/>
  <c r="IY126" i="85"/>
  <c r="BM126" i="85"/>
  <c r="IP126" i="85"/>
  <c r="CE126" i="85"/>
  <c r="GW126" i="85"/>
  <c r="CN126" i="85"/>
  <c r="BD126" i="85"/>
  <c r="CW126" i="85"/>
  <c r="HF126" i="85"/>
  <c r="FQ126" i="85"/>
  <c r="HO126" i="85"/>
  <c r="DF126" i="85"/>
  <c r="IG126" i="85"/>
  <c r="DO126" i="85"/>
  <c r="HX126" i="85"/>
  <c r="BV126" i="85"/>
  <c r="DX126" i="85"/>
  <c r="GE126" i="85"/>
  <c r="EG126" i="85"/>
  <c r="GN126" i="85"/>
  <c r="AU126" i="85"/>
  <c r="EP126" i="85"/>
  <c r="JC127" i="85"/>
  <c r="CI127" i="85"/>
  <c r="IT127" i="85"/>
  <c r="BQ127" i="85"/>
  <c r="CR127" i="85"/>
  <c r="HA127" i="85"/>
  <c r="FU127" i="85"/>
  <c r="BH127" i="85"/>
  <c r="AY127" i="85"/>
  <c r="DA127" i="85"/>
  <c r="HJ127" i="85"/>
  <c r="DJ127" i="85"/>
  <c r="HS127" i="85"/>
  <c r="BZ127" i="85"/>
  <c r="IB127" i="85"/>
  <c r="EB127" i="85"/>
  <c r="IK127" i="85"/>
  <c r="DS127" i="85"/>
  <c r="GI127" i="85"/>
  <c r="GR127" i="85"/>
  <c r="EK127" i="85"/>
  <c r="ET127" i="85"/>
  <c r="BQ138" i="85"/>
  <c r="DJ138" i="85"/>
  <c r="BH138" i="85"/>
  <c r="IB138" i="85"/>
  <c r="IT138" i="85"/>
  <c r="JC138" i="85"/>
  <c r="FU138" i="85"/>
  <c r="HA138" i="85"/>
  <c r="HJ138" i="85"/>
  <c r="DS138" i="85"/>
  <c r="HS138" i="85"/>
  <c r="BZ138" i="85"/>
  <c r="IK138" i="85"/>
  <c r="CI138" i="85"/>
  <c r="EB138" i="85"/>
  <c r="GI138" i="85"/>
  <c r="EK138" i="85"/>
  <c r="DA138" i="85"/>
  <c r="ET138" i="85"/>
  <c r="CR138" i="85"/>
  <c r="KL138" i="85"/>
  <c r="AY138" i="85"/>
  <c r="KC138" i="85"/>
  <c r="GR138" i="85"/>
  <c r="KU138" i="85"/>
  <c r="JO138" i="85"/>
  <c r="BQ150" i="85"/>
  <c r="JC150" i="85"/>
  <c r="IT150" i="85"/>
  <c r="CI150" i="85"/>
  <c r="EK150" i="85"/>
  <c r="GR150" i="85"/>
  <c r="CR150" i="85"/>
  <c r="AY150" i="85"/>
  <c r="DJ150" i="85"/>
  <c r="HS150" i="85"/>
  <c r="IB150" i="85"/>
  <c r="FU150" i="85"/>
  <c r="HJ150" i="85"/>
  <c r="DS150" i="85"/>
  <c r="EB150" i="85"/>
  <c r="BZ150" i="85"/>
  <c r="IK150" i="85"/>
  <c r="HA150" i="85"/>
  <c r="GI150" i="85"/>
  <c r="JO150" i="85"/>
  <c r="KC150" i="85"/>
  <c r="BH150" i="85"/>
  <c r="ET150" i="85"/>
  <c r="KL150" i="85"/>
  <c r="KU150" i="85"/>
  <c r="DA150" i="85"/>
  <c r="BO136" i="85"/>
  <c r="JA136" i="85"/>
  <c r="HZ136" i="85"/>
  <c r="BF136" i="85"/>
  <c r="IR136" i="85"/>
  <c r="CP136" i="85"/>
  <c r="CY136" i="85"/>
  <c r="HH136" i="85"/>
  <c r="DH136" i="85"/>
  <c r="EI136" i="85"/>
  <c r="FS136" i="85"/>
  <c r="CG136" i="85"/>
  <c r="DQ136" i="85"/>
  <c r="BX136" i="85"/>
  <c r="HQ136" i="85"/>
  <c r="II136" i="85"/>
  <c r="DZ136" i="85"/>
  <c r="GY136" i="85"/>
  <c r="GG136" i="85"/>
  <c r="ER136" i="85"/>
  <c r="GP136" i="85"/>
  <c r="KA136" i="85"/>
  <c r="KJ136" i="85"/>
  <c r="KS136" i="85"/>
  <c r="AW136" i="85"/>
  <c r="JM136" i="85"/>
  <c r="BN129" i="85"/>
  <c r="IQ129" i="85"/>
  <c r="GX129" i="85"/>
  <c r="IZ129" i="85"/>
  <c r="CO129" i="85"/>
  <c r="DG129" i="85"/>
  <c r="HY129" i="85"/>
  <c r="HG129" i="85"/>
  <c r="CF129" i="85"/>
  <c r="BE129" i="85"/>
  <c r="FR129" i="85"/>
  <c r="HP129" i="85"/>
  <c r="DP129" i="85"/>
  <c r="IH129" i="85"/>
  <c r="GF129" i="85"/>
  <c r="BW129" i="85"/>
  <c r="GO129" i="85"/>
  <c r="DY129" i="85"/>
  <c r="AV129" i="85"/>
  <c r="EQ129" i="85"/>
  <c r="KI129" i="85"/>
  <c r="JZ129" i="85"/>
  <c r="JL129" i="85"/>
  <c r="CX129" i="85"/>
  <c r="KR129" i="85"/>
  <c r="EH129" i="85"/>
  <c r="JA160" i="85"/>
  <c r="BO160" i="85"/>
  <c r="CY160" i="85"/>
  <c r="HH160" i="85"/>
  <c r="HZ160" i="85"/>
  <c r="GY160" i="85"/>
  <c r="HQ160" i="85"/>
  <c r="CG160" i="85"/>
  <c r="GG160" i="85"/>
  <c r="DZ160" i="85"/>
  <c r="EI160" i="85"/>
  <c r="ER160" i="85"/>
  <c r="II160" i="85"/>
  <c r="FS160" i="85"/>
  <c r="BF160" i="85"/>
  <c r="DH160" i="85"/>
  <c r="BX160" i="85"/>
  <c r="DQ160" i="85"/>
  <c r="AW160" i="85"/>
  <c r="IR160" i="85"/>
  <c r="JM160" i="85"/>
  <c r="KJ160" i="85"/>
  <c r="CP160" i="85"/>
  <c r="GP160" i="85"/>
  <c r="KS160" i="85"/>
  <c r="KA160" i="85"/>
  <c r="JK160" i="85"/>
  <c r="KH160" i="85"/>
  <c r="JY160" i="85"/>
  <c r="KQ160" i="85"/>
  <c r="KJ165" i="85"/>
  <c r="KA165" i="85"/>
  <c r="KS165" i="85"/>
  <c r="JM165" i="85"/>
  <c r="JO147" i="85"/>
  <c r="KC147" i="85"/>
  <c r="KL147" i="85"/>
  <c r="KU147" i="85"/>
  <c r="KT125" i="85"/>
  <c r="KB125" i="85"/>
  <c r="KK125" i="85"/>
  <c r="JN125" i="85"/>
  <c r="KH153" i="85"/>
  <c r="JY153" i="85"/>
  <c r="KQ153" i="85"/>
  <c r="JK153" i="85"/>
  <c r="KT110" i="85"/>
  <c r="KB110" i="85"/>
  <c r="KK110" i="85"/>
  <c r="JN110" i="85"/>
  <c r="JZ161" i="85"/>
  <c r="JL161" i="85"/>
  <c r="KR161" i="85"/>
  <c r="KI161" i="85"/>
  <c r="JN139" i="85"/>
  <c r="KK139" i="85"/>
  <c r="KT139" i="85"/>
  <c r="KB139" i="85"/>
  <c r="JY118" i="85"/>
  <c r="KH118" i="85"/>
  <c r="KQ118" i="85"/>
  <c r="JK118" i="85"/>
  <c r="KQ131" i="85"/>
  <c r="JY131" i="85"/>
  <c r="KH131" i="85"/>
  <c r="JK131" i="85"/>
  <c r="KR109" i="85"/>
  <c r="JZ109" i="85"/>
  <c r="KI109" i="85"/>
  <c r="JL109" i="85"/>
  <c r="KQ145" i="85"/>
  <c r="JK145" i="85"/>
  <c r="JY145" i="85"/>
  <c r="KH145" i="85"/>
  <c r="JM123" i="85"/>
  <c r="KJ123" i="85"/>
  <c r="KA123" i="85"/>
  <c r="KS123" i="85"/>
  <c r="JN152" i="85"/>
  <c r="KT152" i="85"/>
  <c r="KB152" i="85"/>
  <c r="KK152" i="85"/>
  <c r="JZ121" i="85"/>
  <c r="KR121" i="85"/>
  <c r="JL121" i="85"/>
  <c r="KI121" i="85"/>
  <c r="KJ148" i="85"/>
  <c r="KA148" i="85"/>
  <c r="JM148" i="85"/>
  <c r="KS148" i="85"/>
  <c r="KU126" i="85"/>
  <c r="KC126" i="85"/>
  <c r="KL126" i="85"/>
  <c r="JO126" i="85"/>
  <c r="KI105" i="85"/>
  <c r="JZ105" i="85"/>
  <c r="KR105" i="85"/>
  <c r="JL105" i="85"/>
  <c r="KQ144" i="85"/>
  <c r="JK144" i="85"/>
  <c r="JY144" i="85"/>
  <c r="KH144" i="85"/>
  <c r="KR154" i="85"/>
  <c r="KI154" i="85"/>
  <c r="JL154" i="85"/>
  <c r="JZ154" i="85"/>
  <c r="JN132" i="85"/>
  <c r="KB132" i="85"/>
  <c r="KT132" i="85"/>
  <c r="KK132" i="85"/>
  <c r="JY111" i="85"/>
  <c r="KQ111" i="85"/>
  <c r="JK111" i="85"/>
  <c r="KH111" i="85"/>
  <c r="JO105" i="85"/>
  <c r="KU105" i="85"/>
  <c r="KC105" i="85"/>
  <c r="KL105" i="85"/>
  <c r="KU116" i="85"/>
  <c r="KL116" i="85"/>
  <c r="KC116" i="85"/>
  <c r="JO116" i="85"/>
  <c r="KU143" i="85"/>
  <c r="JO143" i="85"/>
  <c r="KC143" i="85"/>
  <c r="KL143" i="85"/>
  <c r="KI147" i="85"/>
  <c r="JZ147" i="85"/>
  <c r="JL147" i="85"/>
  <c r="KR147" i="85"/>
  <c r="KJ131" i="85"/>
  <c r="KS131" i="85"/>
  <c r="JM131" i="85"/>
  <c r="KA131" i="85"/>
  <c r="KI145" i="85"/>
  <c r="KR145" i="85"/>
  <c r="JL145" i="85"/>
  <c r="JZ145" i="85"/>
  <c r="KS132" i="85"/>
  <c r="KA132" i="85"/>
  <c r="KJ132" i="85"/>
  <c r="JM132" i="85"/>
  <c r="KT165" i="85"/>
  <c r="KK165" i="85"/>
  <c r="JN165" i="85"/>
  <c r="KB165" i="85"/>
  <c r="JO137" i="85"/>
  <c r="KC137" i="85"/>
  <c r="KL137" i="85"/>
  <c r="KU137" i="85"/>
  <c r="KC123" i="85"/>
  <c r="KL123" i="85"/>
  <c r="JO123" i="85"/>
  <c r="KU123" i="85"/>
  <c r="KR141" i="85"/>
  <c r="KI141" i="85"/>
  <c r="JZ141" i="85"/>
  <c r="JL141" i="85"/>
  <c r="KS116" i="85"/>
  <c r="KA116" i="85"/>
  <c r="JM116" i="85"/>
  <c r="KJ116" i="85"/>
  <c r="KK164" i="85"/>
  <c r="KB164" i="85"/>
  <c r="KT164" i="85"/>
  <c r="JN164" i="85"/>
  <c r="JM140" i="85"/>
  <c r="KA140" i="85"/>
  <c r="KJ140" i="85"/>
  <c r="KS140" i="85"/>
  <c r="JO152" i="85"/>
  <c r="KC152" i="85"/>
  <c r="KU152" i="85"/>
  <c r="KL152" i="85"/>
  <c r="JL131" i="85"/>
  <c r="JZ131" i="85"/>
  <c r="KR131" i="85"/>
  <c r="KI131" i="85"/>
  <c r="KT109" i="85"/>
  <c r="KB109" i="85"/>
  <c r="KK109" i="85"/>
  <c r="JN109" i="85"/>
  <c r="KC160" i="85"/>
  <c r="JO160" i="85"/>
  <c r="KU160" i="85"/>
  <c r="KL160" i="85"/>
  <c r="KR158" i="85"/>
  <c r="KI158" i="85"/>
  <c r="JZ158" i="85"/>
  <c r="JL158" i="85"/>
  <c r="KK136" i="85"/>
  <c r="KT136" i="85"/>
  <c r="JN136" i="85"/>
  <c r="KB136" i="85"/>
  <c r="JY115" i="85"/>
  <c r="KH115" i="85"/>
  <c r="JK115" i="85"/>
  <c r="KQ115" i="85"/>
  <c r="KQ119" i="85"/>
  <c r="JK119" i="85"/>
  <c r="KH119" i="85"/>
  <c r="JY119" i="85"/>
  <c r="KT161" i="85"/>
  <c r="KB161" i="85"/>
  <c r="JN161" i="85"/>
  <c r="KK161" i="85"/>
  <c r="JK140" i="85"/>
  <c r="KQ140" i="85"/>
  <c r="KH140" i="85"/>
  <c r="JY140" i="85"/>
  <c r="KS118" i="85"/>
  <c r="KA118" i="85"/>
  <c r="JM118" i="85"/>
  <c r="KJ118" i="85"/>
  <c r="KL135" i="85"/>
  <c r="KU135" i="85"/>
  <c r="KC135" i="85"/>
  <c r="JO135" i="85"/>
  <c r="KU112" i="85"/>
  <c r="KL112" i="85"/>
  <c r="JO112" i="85"/>
  <c r="KC112" i="85"/>
  <c r="JO145" i="85"/>
  <c r="KC145" i="85"/>
  <c r="KU145" i="85"/>
  <c r="KL145" i="85"/>
  <c r="JZ124" i="85"/>
  <c r="KR124" i="85"/>
  <c r="JL124" i="85"/>
  <c r="KI124" i="85"/>
  <c r="KS138" i="85"/>
  <c r="JM138" i="85"/>
  <c r="KJ138" i="85"/>
  <c r="KA138" i="85"/>
  <c r="JZ122" i="85"/>
  <c r="KR122" i="85"/>
  <c r="JL122" i="85"/>
  <c r="KI122" i="85"/>
  <c r="KS163" i="85"/>
  <c r="KJ163" i="85"/>
  <c r="KA163" i="85"/>
  <c r="JM163" i="85"/>
  <c r="JO109" i="85"/>
  <c r="KL109" i="85"/>
  <c r="KC109" i="85"/>
  <c r="KU109" i="85"/>
  <c r="KH154" i="85"/>
  <c r="JY154" i="85"/>
  <c r="JK154" i="85"/>
  <c r="KQ154" i="85"/>
  <c r="JO110" i="85"/>
  <c r="KL110" i="85"/>
  <c r="KC110" i="85"/>
  <c r="KU110" i="85"/>
  <c r="KS159" i="85"/>
  <c r="JM159" i="85"/>
  <c r="KJ159" i="85"/>
  <c r="KA159" i="85"/>
  <c r="JL116" i="85"/>
  <c r="KI116" i="85"/>
  <c r="JZ116" i="85"/>
  <c r="KR116" i="85"/>
  <c r="KC162" i="85"/>
  <c r="JO162" i="85"/>
  <c r="KL162" i="85"/>
  <c r="KU162" i="85"/>
  <c r="KT119" i="85"/>
  <c r="KB119" i="85"/>
  <c r="KK119" i="85"/>
  <c r="JN119" i="85"/>
  <c r="KK140" i="85"/>
  <c r="JN140" i="85"/>
  <c r="KT140" i="85"/>
  <c r="KB140" i="85"/>
  <c r="KQ147" i="85"/>
  <c r="JK147" i="85"/>
  <c r="JY147" i="85"/>
  <c r="KH147" i="85"/>
  <c r="KS125" i="85"/>
  <c r="JM125" i="85"/>
  <c r="KJ125" i="85"/>
  <c r="KA125" i="85"/>
  <c r="KS139" i="85"/>
  <c r="KJ139" i="85"/>
  <c r="KA139" i="85"/>
  <c r="JM139" i="85"/>
  <c r="JL115" i="85"/>
  <c r="KI115" i="85"/>
  <c r="JZ115" i="85"/>
  <c r="KR115" i="85"/>
  <c r="KU146" i="85"/>
  <c r="JO146" i="85"/>
  <c r="KC146" i="85"/>
  <c r="KL146" i="85"/>
  <c r="KR125" i="85"/>
  <c r="JL125" i="85"/>
  <c r="KI125" i="85"/>
  <c r="JZ125" i="85"/>
  <c r="JK161" i="85"/>
  <c r="KQ161" i="85"/>
  <c r="KH161" i="85"/>
  <c r="JY161" i="85"/>
  <c r="JK138" i="85"/>
  <c r="JY138" i="85"/>
  <c r="KH138" i="85"/>
  <c r="KQ138" i="85"/>
  <c r="KR152" i="85"/>
  <c r="KI152" i="85"/>
  <c r="JL152" i="85"/>
  <c r="JZ152" i="85"/>
  <c r="KT130" i="85"/>
  <c r="KK130" i="85"/>
  <c r="KB130" i="85"/>
  <c r="JN130" i="85"/>
  <c r="JK109" i="85"/>
  <c r="KH109" i="85"/>
  <c r="KQ109" i="85"/>
  <c r="JY109" i="85"/>
  <c r="KR151" i="85"/>
  <c r="KI151" i="85"/>
  <c r="JZ151" i="85"/>
  <c r="JL151" i="85"/>
  <c r="KB155" i="85"/>
  <c r="KK155" i="85"/>
  <c r="JN155" i="85"/>
  <c r="KT155" i="85"/>
  <c r="KQ134" i="85"/>
  <c r="JK134" i="85"/>
  <c r="JY134" i="85"/>
  <c r="KH134" i="85"/>
  <c r="KA112" i="85"/>
  <c r="KJ112" i="85"/>
  <c r="KS112" i="85"/>
  <c r="JM112" i="85"/>
  <c r="JK113" i="85"/>
  <c r="KH113" i="85"/>
  <c r="JY113" i="85"/>
  <c r="KQ113" i="85"/>
  <c r="KJ161" i="85"/>
  <c r="JM161" i="85"/>
  <c r="KS161" i="85"/>
  <c r="KA161" i="85"/>
  <c r="KU139" i="85"/>
  <c r="KL139" i="85"/>
  <c r="KC139" i="85"/>
  <c r="JO139" i="85"/>
  <c r="JL118" i="85"/>
  <c r="KI118" i="85"/>
  <c r="JZ118" i="85"/>
  <c r="KR118" i="85"/>
  <c r="JK125" i="85"/>
  <c r="KH125" i="85"/>
  <c r="JY125" i="85"/>
  <c r="KQ125" i="85"/>
  <c r="JN117" i="85"/>
  <c r="KK117" i="85"/>
  <c r="KT117" i="85"/>
  <c r="KB117" i="85"/>
  <c r="KI139" i="85"/>
  <c r="JL139" i="85"/>
  <c r="KR139" i="85"/>
  <c r="JZ139" i="85"/>
  <c r="KT134" i="85"/>
  <c r="JN134" i="85"/>
  <c r="KB134" i="85"/>
  <c r="KK134" i="85"/>
  <c r="JM110" i="85"/>
  <c r="KJ110" i="85"/>
  <c r="KA110" i="85"/>
  <c r="KS110" i="85"/>
  <c r="KK145" i="85"/>
  <c r="KB145" i="85"/>
  <c r="KT145" i="85"/>
  <c r="JN145" i="85"/>
  <c r="KQ124" i="85"/>
  <c r="JY124" i="85"/>
  <c r="JK124" i="85"/>
  <c r="KH124" i="85"/>
  <c r="KR156" i="85"/>
  <c r="KI156" i="85"/>
  <c r="JL156" i="85"/>
  <c r="JZ156" i="85"/>
  <c r="KH132" i="85"/>
  <c r="JK132" i="85"/>
  <c r="JY132" i="85"/>
  <c r="KQ132" i="85"/>
  <c r="KH151" i="85"/>
  <c r="JY151" i="85"/>
  <c r="JK151" i="85"/>
  <c r="KQ151" i="85"/>
  <c r="KS129" i="85"/>
  <c r="JM129" i="85"/>
  <c r="KJ129" i="85"/>
  <c r="KA129" i="85"/>
  <c r="KU107" i="85"/>
  <c r="KC107" i="85"/>
  <c r="KL107" i="85"/>
  <c r="JO107" i="85"/>
  <c r="JM146" i="85"/>
  <c r="KA146" i="85"/>
  <c r="KJ146" i="85"/>
  <c r="KS146" i="85"/>
  <c r="KS154" i="85"/>
  <c r="KJ154" i="85"/>
  <c r="JM154" i="85"/>
  <c r="KA154" i="85"/>
  <c r="KL132" i="85"/>
  <c r="KU132" i="85"/>
  <c r="JO132" i="85"/>
  <c r="KC132" i="85"/>
  <c r="KI111" i="85"/>
  <c r="KR111" i="85"/>
  <c r="JZ111" i="85"/>
  <c r="JL111" i="85"/>
  <c r="JY107" i="85"/>
  <c r="KQ107" i="85"/>
  <c r="JK107" i="85"/>
  <c r="KH107" i="85"/>
  <c r="JZ160" i="85"/>
  <c r="KR160" i="85"/>
  <c r="KI160" i="85"/>
  <c r="JL160" i="85"/>
  <c r="JN138" i="85"/>
  <c r="KB138" i="85"/>
  <c r="KK138" i="85"/>
  <c r="KT138" i="85"/>
  <c r="JY117" i="85"/>
  <c r="KH117" i="85"/>
  <c r="KQ117" i="85"/>
  <c r="JK117" i="85"/>
  <c r="KI144" i="85"/>
  <c r="JZ144" i="85"/>
  <c r="JL144" i="85"/>
  <c r="KR144" i="85"/>
  <c r="JN116" i="85"/>
  <c r="KK116" i="85"/>
  <c r="KT116" i="85"/>
  <c r="KB116" i="85"/>
  <c r="KH150" i="85"/>
  <c r="JY150" i="85"/>
  <c r="KQ150" i="85"/>
  <c r="JK150" i="85"/>
  <c r="KQ120" i="85"/>
  <c r="JK120" i="85"/>
  <c r="KH120" i="85"/>
  <c r="JY120" i="85"/>
  <c r="KS162" i="85"/>
  <c r="KJ162" i="85"/>
  <c r="KA162" i="85"/>
  <c r="JM162" i="85"/>
  <c r="KR155" i="85"/>
  <c r="KI155" i="85"/>
  <c r="JL155" i="85"/>
  <c r="JZ155" i="85"/>
  <c r="KH148" i="85"/>
  <c r="JY148" i="85"/>
  <c r="KQ148" i="85"/>
  <c r="JK148" i="85"/>
  <c r="KU140" i="85"/>
  <c r="KL140" i="85"/>
  <c r="KC140" i="85"/>
  <c r="JO140" i="85"/>
  <c r="KT133" i="85"/>
  <c r="KK133" i="85"/>
  <c r="JN133" i="85"/>
  <c r="KB133" i="85"/>
  <c r="KS126" i="85"/>
  <c r="JM126" i="85"/>
  <c r="KJ126" i="85"/>
  <c r="KA126" i="85"/>
  <c r="JZ119" i="85"/>
  <c r="KR119" i="85"/>
  <c r="JL119" i="85"/>
  <c r="KI119" i="85"/>
  <c r="JK112" i="85"/>
  <c r="KH112" i="85"/>
  <c r="JY112" i="85"/>
  <c r="KQ112" i="85"/>
  <c r="KU165" i="85"/>
  <c r="KC165" i="85"/>
  <c r="JO165" i="85"/>
  <c r="KL165" i="85"/>
  <c r="KQ137" i="85"/>
  <c r="JY137" i="85"/>
  <c r="JK137" i="85"/>
  <c r="KH137" i="85"/>
  <c r="JL108" i="85"/>
  <c r="KI108" i="85"/>
  <c r="JZ108" i="85"/>
  <c r="KR108" i="85"/>
  <c r="JO142" i="85"/>
  <c r="KC142" i="85"/>
  <c r="KU142" i="85"/>
  <c r="KL142" i="85"/>
  <c r="JY114" i="85"/>
  <c r="KH114" i="85"/>
  <c r="KQ114" i="85"/>
  <c r="JK114" i="85"/>
  <c r="KT160" i="85"/>
  <c r="JN160" i="85"/>
  <c r="KK160" i="85"/>
  <c r="KB160" i="85"/>
  <c r="KS153" i="85"/>
  <c r="KA153" i="85"/>
  <c r="JM153" i="85"/>
  <c r="KJ153" i="85"/>
  <c r="KI146" i="85"/>
  <c r="JZ146" i="85"/>
  <c r="JL146" i="85"/>
  <c r="KR146" i="85"/>
  <c r="JK139" i="85"/>
  <c r="JY139" i="85"/>
  <c r="KH139" i="85"/>
  <c r="KQ139" i="85"/>
  <c r="KL131" i="85"/>
  <c r="JO131" i="85"/>
  <c r="KC131" i="85"/>
  <c r="KU131" i="85"/>
  <c r="KT124" i="85"/>
  <c r="KB124" i="85"/>
  <c r="KK124" i="85"/>
  <c r="JN124" i="85"/>
  <c r="KS117" i="85"/>
  <c r="KA117" i="85"/>
  <c r="JM117" i="85"/>
  <c r="KJ117" i="85"/>
  <c r="KR110" i="85"/>
  <c r="JZ110" i="85"/>
  <c r="KI110" i="85"/>
  <c r="JL110" i="85"/>
  <c r="KJ157" i="85"/>
  <c r="KA157" i="85"/>
  <c r="JM157" i="85"/>
  <c r="KS157" i="85"/>
  <c r="KT128" i="85"/>
  <c r="JN128" i="85"/>
  <c r="KB128" i="85"/>
  <c r="KK128" i="85"/>
  <c r="KR157" i="85"/>
  <c r="KI157" i="85"/>
  <c r="JZ157" i="85"/>
  <c r="JL157" i="85"/>
  <c r="KI127" i="85"/>
  <c r="KR127" i="85"/>
  <c r="JL127" i="85"/>
  <c r="JZ127" i="85"/>
  <c r="KH164" i="85"/>
  <c r="JY164" i="85"/>
  <c r="JK164" i="85"/>
  <c r="KQ164" i="85"/>
  <c r="JO156" i="85"/>
  <c r="KU156" i="85"/>
  <c r="KC156" i="85"/>
  <c r="KL156" i="85"/>
  <c r="JN149" i="85"/>
  <c r="KB149" i="85"/>
  <c r="KK149" i="85"/>
  <c r="KT149" i="85"/>
  <c r="KS142" i="85"/>
  <c r="JM142" i="85"/>
  <c r="KA142" i="85"/>
  <c r="KJ142" i="85"/>
  <c r="KI135" i="85"/>
  <c r="KR135" i="85"/>
  <c r="JL135" i="85"/>
  <c r="JZ135" i="85"/>
  <c r="KQ128" i="85"/>
  <c r="JK128" i="85"/>
  <c r="KH128" i="85"/>
  <c r="JY128" i="85"/>
  <c r="KC120" i="85"/>
  <c r="JO120" i="85"/>
  <c r="KL120" i="85"/>
  <c r="KU120" i="85"/>
  <c r="KB113" i="85"/>
  <c r="JN113" i="85"/>
  <c r="KK113" i="85"/>
  <c r="KT113" i="85"/>
  <c r="KJ106" i="85"/>
  <c r="KA106" i="85"/>
  <c r="JM106" i="85"/>
  <c r="KS106" i="85"/>
  <c r="KS145" i="85"/>
  <c r="JM145" i="85"/>
  <c r="KA145" i="85"/>
  <c r="KJ145" i="85"/>
  <c r="KU117" i="85"/>
  <c r="KL117" i="85"/>
  <c r="KC117" i="85"/>
  <c r="JO117" i="85"/>
  <c r="KL148" i="85"/>
  <c r="JO148" i="85"/>
  <c r="KU148" i="85"/>
  <c r="KC148" i="85"/>
  <c r="JM122" i="85"/>
  <c r="KJ122" i="85"/>
  <c r="KA122" i="85"/>
  <c r="KS122" i="85"/>
  <c r="JN162" i="85"/>
  <c r="KT162" i="85"/>
  <c r="KB162" i="85"/>
  <c r="KK162" i="85"/>
  <c r="KS155" i="85"/>
  <c r="KA155" i="85"/>
  <c r="KJ155" i="85"/>
  <c r="JM155" i="85"/>
  <c r="KR148" i="85"/>
  <c r="JL148" i="85"/>
  <c r="JZ148" i="85"/>
  <c r="KI148" i="85"/>
  <c r="KQ141" i="85"/>
  <c r="JK141" i="85"/>
  <c r="KH141" i="85"/>
  <c r="JY141" i="85"/>
  <c r="KU133" i="85"/>
  <c r="KC133" i="85"/>
  <c r="KL133" i="85"/>
  <c r="JO133" i="85"/>
  <c r="KT126" i="85"/>
  <c r="JN126" i="85"/>
  <c r="KK126" i="85"/>
  <c r="KB126" i="85"/>
  <c r="JM119" i="85"/>
  <c r="KJ119" i="85"/>
  <c r="KS119" i="85"/>
  <c r="KA119" i="85"/>
  <c r="JL112" i="85"/>
  <c r="JZ112" i="85"/>
  <c r="KR112" i="85"/>
  <c r="KI112" i="85"/>
  <c r="JY105" i="85"/>
  <c r="KQ105" i="85"/>
  <c r="JK105" i="85"/>
  <c r="KH105" i="85"/>
  <c r="KC159" i="85"/>
  <c r="JO159" i="85"/>
  <c r="KU159" i="85"/>
  <c r="KL159" i="85"/>
  <c r="KL129" i="85"/>
  <c r="KC129" i="85"/>
  <c r="JO129" i="85"/>
  <c r="KU129" i="85"/>
  <c r="KR163" i="85"/>
  <c r="KI163" i="85"/>
  <c r="JZ163" i="85"/>
  <c r="JL163" i="85"/>
  <c r="JN135" i="85"/>
  <c r="KB135" i="85"/>
  <c r="KK135" i="85"/>
  <c r="KT135" i="85"/>
  <c r="KK105" i="85"/>
  <c r="KB105" i="85"/>
  <c r="KT105" i="85"/>
  <c r="JN105" i="85"/>
  <c r="JO158" i="85"/>
  <c r="KC158" i="85"/>
  <c r="KU158" i="85"/>
  <c r="KL158" i="85"/>
  <c r="JN151" i="85"/>
  <c r="KK151" i="85"/>
  <c r="KB151" i="85"/>
  <c r="KT151" i="85"/>
  <c r="JM144" i="85"/>
  <c r="KA144" i="85"/>
  <c r="KS144" i="85"/>
  <c r="KJ144" i="85"/>
  <c r="JL137" i="85"/>
  <c r="JZ137" i="85"/>
  <c r="KI137" i="85"/>
  <c r="KR137" i="85"/>
  <c r="KH130" i="85"/>
  <c r="KQ130" i="85"/>
  <c r="JK130" i="85"/>
  <c r="JY130" i="85"/>
  <c r="KC122" i="85"/>
  <c r="KL122" i="85"/>
  <c r="JO122" i="85"/>
  <c r="KU122" i="85"/>
  <c r="JN115" i="85"/>
  <c r="KK115" i="85"/>
  <c r="KT115" i="85"/>
  <c r="KB115" i="85"/>
  <c r="KS108" i="85"/>
  <c r="JM108" i="85"/>
  <c r="KJ108" i="85"/>
  <c r="KA108" i="85"/>
  <c r="KS151" i="85"/>
  <c r="KA151" i="85"/>
  <c r="KJ151" i="85"/>
  <c r="JM151" i="85"/>
  <c r="JZ120" i="85"/>
  <c r="KR120" i="85"/>
  <c r="JL120" i="85"/>
  <c r="KI120" i="85"/>
  <c r="KH156" i="85"/>
  <c r="JY156" i="85"/>
  <c r="JK156" i="85"/>
  <c r="KQ156" i="85"/>
  <c r="KJ128" i="85"/>
  <c r="KA128" i="85"/>
  <c r="JM128" i="85"/>
  <c r="KS128" i="85"/>
  <c r="KR164" i="85"/>
  <c r="KI164" i="85"/>
  <c r="JL164" i="85"/>
  <c r="JZ164" i="85"/>
  <c r="KH157" i="85"/>
  <c r="JY157" i="85"/>
  <c r="JK157" i="85"/>
  <c r="KQ157" i="85"/>
  <c r="KC149" i="85"/>
  <c r="KL149" i="85"/>
  <c r="JO149" i="85"/>
  <c r="KU149" i="85"/>
  <c r="KK142" i="85"/>
  <c r="JN142" i="85"/>
  <c r="KB142" i="85"/>
  <c r="KT142" i="85"/>
  <c r="KS135" i="85"/>
  <c r="KA135" i="85"/>
  <c r="JM135" i="85"/>
  <c r="KJ135" i="85"/>
  <c r="JL128" i="85"/>
  <c r="JZ128" i="85"/>
  <c r="KI128" i="85"/>
  <c r="KR128" i="85"/>
  <c r="KQ121" i="85"/>
  <c r="JK121" i="85"/>
  <c r="KH121" i="85"/>
  <c r="JY121" i="85"/>
  <c r="JO113" i="85"/>
  <c r="KL113" i="85"/>
  <c r="KU113" i="85"/>
  <c r="KC113" i="85"/>
  <c r="JN106" i="85"/>
  <c r="KT106" i="85"/>
  <c r="KB106" i="85"/>
  <c r="KK106" i="85"/>
  <c r="JO141" i="85"/>
  <c r="KC141" i="85"/>
  <c r="KL141" i="85"/>
  <c r="KU141" i="85"/>
  <c r="JL114" i="85"/>
  <c r="KI114" i="85"/>
  <c r="JZ114" i="85"/>
  <c r="KR114" i="85"/>
  <c r="KB141" i="85"/>
  <c r="KT141" i="85"/>
  <c r="KK141" i="85"/>
  <c r="JN141" i="85"/>
  <c r="JN111" i="85"/>
  <c r="KK111" i="85"/>
  <c r="KB111" i="85"/>
  <c r="KT111" i="85"/>
  <c r="JN158" i="85"/>
  <c r="KT158" i="85"/>
  <c r="KK158" i="85"/>
  <c r="KB158" i="85"/>
  <c r="KR132" i="85"/>
  <c r="KI132" i="85"/>
  <c r="JL132" i="85"/>
  <c r="JZ132" i="85"/>
  <c r="KS164" i="85"/>
  <c r="KA164" i="85"/>
  <c r="KJ164" i="85"/>
  <c r="JM164" i="85"/>
  <c r="KJ134" i="85"/>
  <c r="KA134" i="85"/>
  <c r="KS134" i="85"/>
  <c r="JM134" i="85"/>
  <c r="JY108" i="85"/>
  <c r="KQ108" i="85"/>
  <c r="JK108" i="85"/>
  <c r="KH108" i="85"/>
  <c r="JY159" i="85"/>
  <c r="KH159" i="85"/>
  <c r="JK159" i="85"/>
  <c r="KQ159" i="85"/>
  <c r="JO151" i="85"/>
  <c r="KU151" i="85"/>
  <c r="KC151" i="85"/>
  <c r="KL151" i="85"/>
  <c r="KK144" i="85"/>
  <c r="KT144" i="85"/>
  <c r="KB144" i="85"/>
  <c r="JN144" i="85"/>
  <c r="KJ137" i="85"/>
  <c r="KS137" i="85"/>
  <c r="JM137" i="85"/>
  <c r="KA137" i="85"/>
  <c r="KR130" i="85"/>
  <c r="JL130" i="85"/>
  <c r="JZ130" i="85"/>
  <c r="KI130" i="85"/>
  <c r="KQ123" i="85"/>
  <c r="JY123" i="85"/>
  <c r="JK123" i="85"/>
  <c r="KH123" i="85"/>
  <c r="KU115" i="85"/>
  <c r="KL115" i="85"/>
  <c r="KC115" i="85"/>
  <c r="JO115" i="85"/>
  <c r="KT108" i="85"/>
  <c r="JN108" i="85"/>
  <c r="KK108" i="85"/>
  <c r="KB108" i="85"/>
  <c r="JO153" i="85"/>
  <c r="KL153" i="85"/>
  <c r="KU153" i="85"/>
  <c r="KC153" i="85"/>
  <c r="JL126" i="85"/>
  <c r="KI126" i="85"/>
  <c r="JZ126" i="85"/>
  <c r="KR126" i="85"/>
  <c r="JM158" i="85"/>
  <c r="KS158" i="85"/>
  <c r="KJ158" i="85"/>
  <c r="KA158" i="85"/>
  <c r="JN129" i="85"/>
  <c r="KB129" i="85"/>
  <c r="KK129" i="85"/>
  <c r="KT129" i="85"/>
  <c r="JN157" i="85"/>
  <c r="KT157" i="85"/>
  <c r="KK157" i="85"/>
  <c r="KB157" i="85"/>
  <c r="KS150" i="85"/>
  <c r="KA150" i="85"/>
  <c r="JM150" i="85"/>
  <c r="KJ150" i="85"/>
  <c r="KI143" i="85"/>
  <c r="KR143" i="85"/>
  <c r="JZ143" i="85"/>
  <c r="JL143" i="85"/>
  <c r="KH136" i="85"/>
  <c r="KQ136" i="85"/>
  <c r="JY136" i="85"/>
  <c r="JK136" i="85"/>
  <c r="KL128" i="85"/>
  <c r="JO128" i="85"/>
  <c r="KC128" i="85"/>
  <c r="KU128" i="85"/>
  <c r="KT121" i="85"/>
  <c r="KB121" i="85"/>
  <c r="KK121" i="85"/>
  <c r="JN121" i="85"/>
  <c r="KS114" i="85"/>
  <c r="KA114" i="85"/>
  <c r="JM114" i="85"/>
  <c r="KJ114" i="85"/>
  <c r="JL107" i="85"/>
  <c r="KI107" i="85"/>
  <c r="JZ107" i="85"/>
  <c r="KR107" i="85"/>
  <c r="KK146" i="85"/>
  <c r="JN146" i="85"/>
  <c r="KT146" i="85"/>
  <c r="KB146" i="85"/>
  <c r="KS115" i="85"/>
  <c r="KA115" i="85"/>
  <c r="JM115" i="85"/>
  <c r="KJ115" i="85"/>
  <c r="KS152" i="85"/>
  <c r="JM152" i="85"/>
  <c r="KA152" i="85"/>
  <c r="KJ152" i="85"/>
  <c r="KT123" i="85"/>
  <c r="KB123" i="85"/>
  <c r="KK123" i="85"/>
  <c r="JN123" i="85"/>
  <c r="KQ163" i="85"/>
  <c r="KH163" i="85"/>
  <c r="JY163" i="85"/>
  <c r="JK163" i="85"/>
  <c r="JO155" i="85"/>
  <c r="KC155" i="85"/>
  <c r="KU155" i="85"/>
  <c r="KL155" i="85"/>
  <c r="KT148" i="85"/>
  <c r="JN148" i="85"/>
  <c r="KB148" i="85"/>
  <c r="KK148" i="85"/>
  <c r="JM141" i="85"/>
  <c r="KS141" i="85"/>
  <c r="KA141" i="85"/>
  <c r="KJ141" i="85"/>
  <c r="JL134" i="85"/>
  <c r="JZ134" i="85"/>
  <c r="KI134" i="85"/>
  <c r="KR134" i="85"/>
  <c r="KQ127" i="85"/>
  <c r="JY127" i="85"/>
  <c r="KH127" i="85"/>
  <c r="JK127" i="85"/>
  <c r="KC119" i="85"/>
  <c r="KL119" i="85"/>
  <c r="KU119" i="85"/>
  <c r="JO119" i="85"/>
  <c r="JN112" i="85"/>
  <c r="KK112" i="85"/>
  <c r="KB112" i="85"/>
  <c r="KT112" i="85"/>
  <c r="JM105" i="85"/>
  <c r="KS105" i="85"/>
  <c r="KA105" i="85"/>
  <c r="KJ105" i="85"/>
  <c r="KI138" i="85"/>
  <c r="JZ138" i="85"/>
  <c r="KR138" i="85"/>
  <c r="JL138" i="85"/>
  <c r="JM109" i="85"/>
  <c r="KJ109" i="85"/>
  <c r="KS109" i="85"/>
  <c r="KA109" i="85"/>
  <c r="KU136" i="85"/>
  <c r="KC136" i="85"/>
  <c r="JO136" i="85"/>
  <c r="KL136" i="85"/>
  <c r="KL106" i="85"/>
  <c r="KU106" i="85"/>
  <c r="JO106" i="85"/>
  <c r="KC106" i="85"/>
  <c r="KH155" i="85"/>
  <c r="JY155" i="85"/>
  <c r="JK155" i="85"/>
  <c r="KQ155" i="85"/>
  <c r="JM127" i="85"/>
  <c r="KA127" i="85"/>
  <c r="KS127" i="85"/>
  <c r="KJ127" i="85"/>
  <c r="JN159" i="85"/>
  <c r="KT159" i="85"/>
  <c r="KK159" i="85"/>
  <c r="KB159" i="85"/>
  <c r="KU130" i="85"/>
  <c r="JO130" i="85"/>
  <c r="KL130" i="85"/>
  <c r="KC130" i="85"/>
  <c r="JO157" i="85"/>
  <c r="KU157" i="85"/>
  <c r="KL157" i="85"/>
  <c r="KC157" i="85"/>
  <c r="KB150" i="85"/>
  <c r="KK150" i="85"/>
  <c r="JN150" i="85"/>
  <c r="KT150" i="85"/>
  <c r="KS143" i="85"/>
  <c r="JM143" i="85"/>
  <c r="KA143" i="85"/>
  <c r="KJ143" i="85"/>
  <c r="KR136" i="85"/>
  <c r="JL136" i="85"/>
  <c r="JZ136" i="85"/>
  <c r="KI136" i="85"/>
  <c r="KH129" i="85"/>
  <c r="JK129" i="85"/>
  <c r="JY129" i="85"/>
  <c r="KQ129" i="85"/>
  <c r="KC121" i="85"/>
  <c r="JO121" i="85"/>
  <c r="KL121" i="85"/>
  <c r="KU121" i="85"/>
  <c r="JN114" i="85"/>
  <c r="KK114" i="85"/>
  <c r="KT114" i="85"/>
  <c r="KB114" i="85"/>
  <c r="KS107" i="85"/>
  <c r="JM107" i="85"/>
  <c r="KJ107" i="85"/>
  <c r="KA107" i="85"/>
  <c r="KQ149" i="85"/>
  <c r="JK149" i="85"/>
  <c r="KH149" i="85"/>
  <c r="JY149" i="85"/>
  <c r="JM121" i="85"/>
  <c r="KJ121" i="85"/>
  <c r="KS121" i="85"/>
  <c r="KA121" i="85"/>
  <c r="JO154" i="85"/>
  <c r="KC154" i="85"/>
  <c r="KL154" i="85"/>
  <c r="KU154" i="85"/>
  <c r="KC124" i="85"/>
  <c r="KL124" i="85"/>
  <c r="JO124" i="85"/>
  <c r="KU124" i="85"/>
  <c r="JN163" i="85"/>
  <c r="KT163" i="85"/>
  <c r="KK163" i="85"/>
  <c r="KB163" i="85"/>
  <c r="KS156" i="85"/>
  <c r="JM156" i="85"/>
  <c r="KJ156" i="85"/>
  <c r="KA156" i="85"/>
  <c r="JL149" i="85"/>
  <c r="KR149" i="85"/>
  <c r="KI149" i="85"/>
  <c r="JZ149" i="85"/>
  <c r="JK142" i="85"/>
  <c r="KQ142" i="85"/>
  <c r="JY142" i="85"/>
  <c r="KH142" i="85"/>
  <c r="KL134" i="85"/>
  <c r="JO134" i="85"/>
  <c r="KC134" i="85"/>
  <c r="KU134" i="85"/>
  <c r="KK127" i="85"/>
  <c r="JN127" i="85"/>
  <c r="KB127" i="85"/>
  <c r="KT127" i="85"/>
  <c r="JM120" i="85"/>
  <c r="KJ120" i="85"/>
  <c r="KS120" i="85"/>
  <c r="KA120" i="85"/>
  <c r="KR113" i="85"/>
  <c r="KI113" i="85"/>
  <c r="JL113" i="85"/>
  <c r="JZ113" i="85"/>
  <c r="KH106" i="85"/>
  <c r="JY106" i="85"/>
  <c r="JK106" i="85"/>
  <c r="KQ106" i="85"/>
  <c r="JK143" i="85"/>
  <c r="JY143" i="85"/>
  <c r="KQ143" i="85"/>
  <c r="KH143" i="85"/>
  <c r="KU111" i="85"/>
  <c r="JO111" i="85"/>
  <c r="KL111" i="85"/>
  <c r="KC111" i="85"/>
  <c r="KK147" i="85"/>
  <c r="JN147" i="85"/>
  <c r="KB147" i="85"/>
  <c r="KT147" i="85"/>
  <c r="KU118" i="85"/>
  <c r="KL118" i="85"/>
  <c r="KC118" i="85"/>
  <c r="JO118" i="85"/>
  <c r="KC161" i="85"/>
  <c r="JO161" i="85"/>
  <c r="KU161" i="85"/>
  <c r="KL161" i="85"/>
  <c r="JN154" i="85"/>
  <c r="KK154" i="85"/>
  <c r="KB154" i="85"/>
  <c r="KT154" i="85"/>
  <c r="KS147" i="85"/>
  <c r="KJ147" i="85"/>
  <c r="KA147" i="85"/>
  <c r="JM147" i="85"/>
  <c r="JZ140" i="85"/>
  <c r="KR140" i="85"/>
  <c r="KI140" i="85"/>
  <c r="JL140" i="85"/>
  <c r="KH133" i="85"/>
  <c r="JY133" i="85"/>
  <c r="KQ133" i="85"/>
  <c r="JK133" i="85"/>
  <c r="JO125" i="85"/>
  <c r="KL125" i="85"/>
  <c r="KU125" i="85"/>
  <c r="KC125" i="85"/>
  <c r="JN118" i="85"/>
  <c r="KK118" i="85"/>
  <c r="KT118" i="85"/>
  <c r="KB118" i="85"/>
  <c r="KA111" i="85"/>
  <c r="JM111" i="85"/>
  <c r="KS111" i="85"/>
  <c r="KJ111" i="85"/>
  <c r="KR162" i="85"/>
  <c r="KI162" i="85"/>
  <c r="JZ162" i="85"/>
  <c r="JL162" i="85"/>
  <c r="KJ133" i="85"/>
  <c r="JM133" i="85"/>
  <c r="KA133" i="85"/>
  <c r="KS133" i="85"/>
  <c r="KQ162" i="85"/>
  <c r="KH162" i="85"/>
  <c r="JY162" i="85"/>
  <c r="JK162" i="85"/>
  <c r="KR133" i="85"/>
  <c r="JL133" i="85"/>
  <c r="JZ133" i="85"/>
  <c r="KI133" i="85"/>
  <c r="KR150" i="85"/>
  <c r="KI150" i="85"/>
  <c r="JL150" i="85"/>
  <c r="JZ150" i="85"/>
  <c r="KT122" i="85"/>
  <c r="KB122" i="85"/>
  <c r="KK122" i="85"/>
  <c r="JN122" i="85"/>
  <c r="KK153" i="85"/>
  <c r="JN153" i="85"/>
  <c r="KT153" i="85"/>
  <c r="KB153" i="85"/>
  <c r="JY126" i="85"/>
  <c r="KQ126" i="85"/>
  <c r="JK126" i="85"/>
  <c r="KH126" i="85"/>
  <c r="KC163" i="85"/>
  <c r="JO163" i="85"/>
  <c r="KL163" i="85"/>
  <c r="KU163" i="85"/>
  <c r="KB156" i="85"/>
  <c r="KK156" i="85"/>
  <c r="JN156" i="85"/>
  <c r="KT156" i="85"/>
  <c r="KA149" i="85"/>
  <c r="KJ149" i="85"/>
  <c r="KS149" i="85"/>
  <c r="JM149" i="85"/>
  <c r="KI142" i="85"/>
  <c r="KR142" i="85"/>
  <c r="JZ142" i="85"/>
  <c r="JL142" i="85"/>
  <c r="JK135" i="85"/>
  <c r="JY135" i="85"/>
  <c r="KH135" i="85"/>
  <c r="KQ135" i="85"/>
  <c r="KU127" i="85"/>
  <c r="KL127" i="85"/>
  <c r="JO127" i="85"/>
  <c r="KC127" i="85"/>
  <c r="KT120" i="85"/>
  <c r="KB120" i="85"/>
  <c r="KK120" i="85"/>
  <c r="JN120" i="85"/>
  <c r="KA113" i="85"/>
  <c r="KS113" i="85"/>
  <c r="KJ113" i="85"/>
  <c r="JM113" i="85"/>
  <c r="JL106" i="85"/>
  <c r="KR106" i="85"/>
  <c r="JZ106" i="85"/>
  <c r="KI106" i="85"/>
  <c r="E32" i="84"/>
  <c r="E33" i="84"/>
  <c r="E31" i="84"/>
  <c r="D202" i="87" l="1"/>
  <c r="D22" i="87"/>
  <c r="D112" i="87"/>
  <c r="D67" i="87"/>
  <c r="D157" i="87"/>
  <c r="D62" i="87"/>
  <c r="D152" i="87"/>
  <c r="D197" i="87"/>
  <c r="D17" i="87"/>
  <c r="D107" i="87"/>
  <c r="D108" i="87"/>
  <c r="D63" i="87"/>
  <c r="D153" i="87"/>
  <c r="D198" i="87"/>
  <c r="D18" i="87"/>
  <c r="D203" i="87"/>
  <c r="D23" i="87"/>
  <c r="D113" i="87"/>
  <c r="D68" i="87"/>
  <c r="D158" i="87"/>
  <c r="D20" i="87"/>
  <c r="D110" i="87"/>
  <c r="D65" i="87"/>
  <c r="D155" i="87"/>
  <c r="D200" i="87"/>
  <c r="D109" i="87"/>
  <c r="D64" i="87"/>
  <c r="D154" i="87"/>
  <c r="D199" i="87"/>
  <c r="D19" i="87"/>
  <c r="D201" i="87"/>
  <c r="D21" i="87"/>
  <c r="D111" i="87"/>
  <c r="D66" i="87"/>
  <c r="D156" i="87"/>
  <c r="I13" i="66"/>
  <c r="AQ4" i="66"/>
  <c r="E154" i="87" l="1"/>
  <c r="N154" i="87" s="1"/>
  <c r="M154" i="87"/>
  <c r="M18" i="87"/>
  <c r="E18" i="87"/>
  <c r="N18" i="87" s="1"/>
  <c r="E198" i="87"/>
  <c r="N198" i="87" s="1"/>
  <c r="M198" i="87"/>
  <c r="M153" i="87"/>
  <c r="E153" i="87"/>
  <c r="N153" i="87" s="1"/>
  <c r="M155" i="87"/>
  <c r="E155" i="87"/>
  <c r="N155" i="87" s="1"/>
  <c r="M63" i="87"/>
  <c r="E63" i="87"/>
  <c r="N63" i="87" s="1"/>
  <c r="M67" i="87"/>
  <c r="E67" i="87"/>
  <c r="N67" i="87" s="1"/>
  <c r="M109" i="87"/>
  <c r="E109" i="87"/>
  <c r="N109" i="87" s="1"/>
  <c r="E202" i="87"/>
  <c r="N202" i="87" s="1"/>
  <c r="M202" i="87"/>
  <c r="E108" i="87"/>
  <c r="N108" i="87" s="1"/>
  <c r="M108" i="87"/>
  <c r="E107" i="87"/>
  <c r="N107" i="87" s="1"/>
  <c r="M107" i="87"/>
  <c r="M21" i="87"/>
  <c r="E21" i="87"/>
  <c r="N21" i="87" s="1"/>
  <c r="E158" i="87"/>
  <c r="N158" i="87" s="1"/>
  <c r="M158" i="87"/>
  <c r="M197" i="87"/>
  <c r="E197" i="87"/>
  <c r="N197" i="87" s="1"/>
  <c r="M203" i="87"/>
  <c r="E203" i="87"/>
  <c r="N203" i="87" s="1"/>
  <c r="M112" i="87"/>
  <c r="E112" i="87"/>
  <c r="N112" i="87" s="1"/>
  <c r="M200" i="87"/>
  <c r="E200" i="87"/>
  <c r="N200" i="87" s="1"/>
  <c r="M156" i="87"/>
  <c r="E156" i="87"/>
  <c r="N156" i="87" s="1"/>
  <c r="E110" i="87"/>
  <c r="N110" i="87" s="1"/>
  <c r="M110" i="87"/>
  <c r="M111" i="87"/>
  <c r="E111" i="87"/>
  <c r="N111" i="87" s="1"/>
  <c r="E201" i="87"/>
  <c r="N201" i="87" s="1"/>
  <c r="M201" i="87"/>
  <c r="M152" i="87"/>
  <c r="E152" i="87"/>
  <c r="N152" i="87" s="1"/>
  <c r="E19" i="87"/>
  <c r="N19" i="87" s="1"/>
  <c r="M19" i="87"/>
  <c r="E113" i="87"/>
  <c r="N113" i="87" s="1"/>
  <c r="M113" i="87"/>
  <c r="E62" i="87"/>
  <c r="N62" i="87" s="1"/>
  <c r="M62" i="87"/>
  <c r="M64" i="87"/>
  <c r="E64" i="87"/>
  <c r="N64" i="87" s="1"/>
  <c r="E22" i="87"/>
  <c r="N22" i="87" s="1"/>
  <c r="M22" i="87"/>
  <c r="E65" i="87"/>
  <c r="N65" i="87" s="1"/>
  <c r="M65" i="87"/>
  <c r="M66" i="87"/>
  <c r="E66" i="87"/>
  <c r="N66" i="87" s="1"/>
  <c r="M20" i="87"/>
  <c r="E20" i="87"/>
  <c r="N20" i="87" s="1"/>
  <c r="M17" i="87"/>
  <c r="E17" i="87"/>
  <c r="N17" i="87" s="1"/>
  <c r="E68" i="87"/>
  <c r="N68" i="87" s="1"/>
  <c r="M68" i="87"/>
  <c r="E199" i="87"/>
  <c r="N199" i="87" s="1"/>
  <c r="M199" i="87"/>
  <c r="M23" i="87"/>
  <c r="E23" i="87"/>
  <c r="N23" i="87" s="1"/>
  <c r="E157" i="87"/>
  <c r="N157" i="87" s="1"/>
  <c r="M157" i="87"/>
  <c r="I14" i="66"/>
  <c r="I15" i="66" s="1"/>
  <c r="I16" i="66" s="1"/>
  <c r="I17" i="66" s="1"/>
  <c r="AP5" i="66" l="1"/>
  <c r="AQ5" i="66" s="1"/>
  <c r="AP6" i="66" l="1"/>
  <c r="AQ6" i="66" s="1"/>
  <c r="AP7" i="66" l="1"/>
  <c r="AQ7" i="66" s="1"/>
  <c r="I18" i="66" l="1"/>
  <c r="I19" i="66" s="1"/>
  <c r="I20" i="66" s="1"/>
  <c r="I21" i="66" s="1"/>
  <c r="I22" i="66" s="1"/>
  <c r="I23" i="66" s="1"/>
  <c r="AP8" i="66"/>
  <c r="AQ8" i="66" s="1"/>
  <c r="AP9" i="66" l="1"/>
  <c r="AQ9" i="66" s="1"/>
  <c r="D11" i="66"/>
  <c r="E11" i="66" s="1"/>
  <c r="A11" i="66" l="1"/>
  <c r="AP10" i="66"/>
  <c r="AQ10" i="66" s="1"/>
  <c r="D12" i="66"/>
  <c r="AP11" i="66" l="1"/>
  <c r="AQ11" i="66" s="1"/>
  <c r="D13" i="66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AP12" i="66" l="1"/>
  <c r="AQ12" i="66" s="1"/>
  <c r="F14" i="84"/>
  <c r="AP13" i="66" l="1"/>
  <c r="AQ13" i="66" s="1"/>
  <c r="N37" i="84"/>
  <c r="O37" i="84" s="1"/>
  <c r="AP14" i="66" l="1"/>
  <c r="AQ14" i="66" s="1"/>
  <c r="JE3" i="85"/>
  <c r="AP15" i="66" l="1"/>
  <c r="AQ15" i="66" s="1"/>
  <c r="U1" i="87"/>
  <c r="U199" i="87" l="1"/>
  <c r="U154" i="87"/>
  <c r="U109" i="87"/>
  <c r="U64" i="87"/>
  <c r="U19" i="87"/>
  <c r="U112" i="87"/>
  <c r="U22" i="87"/>
  <c r="U200" i="87"/>
  <c r="U155" i="87"/>
  <c r="U110" i="87"/>
  <c r="U65" i="87"/>
  <c r="U20" i="87"/>
  <c r="U157" i="87"/>
  <c r="U67" i="87"/>
  <c r="U201" i="87"/>
  <c r="U156" i="87"/>
  <c r="U111" i="87"/>
  <c r="U66" i="87"/>
  <c r="U21" i="87"/>
  <c r="U202" i="87"/>
  <c r="U203" i="87"/>
  <c r="U158" i="87"/>
  <c r="U113" i="87"/>
  <c r="U68" i="87"/>
  <c r="U23" i="87"/>
  <c r="U198" i="87"/>
  <c r="U153" i="87"/>
  <c r="U108" i="87"/>
  <c r="U63" i="87"/>
  <c r="U18" i="87"/>
  <c r="AP16" i="66"/>
  <c r="AQ16" i="66" s="1"/>
  <c r="T6" i="86"/>
  <c r="U6" i="86"/>
  <c r="V6" i="86"/>
  <c r="W6" i="86"/>
  <c r="AP17" i="66" l="1"/>
  <c r="AQ17" i="66" s="1"/>
  <c r="K14" i="84"/>
  <c r="AP18" i="66" l="1"/>
  <c r="AQ18" i="66" s="1"/>
  <c r="P14" i="84"/>
  <c r="U14" i="84" s="1"/>
  <c r="U24" i="84" l="1"/>
  <c r="P24" i="84"/>
  <c r="AP19" i="66"/>
  <c r="AQ19" i="66" s="1"/>
  <c r="K24" i="84"/>
  <c r="F24" i="84"/>
  <c r="D6" i="68"/>
  <c r="D7" i="68"/>
  <c r="D8" i="68"/>
  <c r="D9" i="68"/>
  <c r="D10" i="68"/>
  <c r="D11" i="68"/>
  <c r="D12" i="68"/>
  <c r="D13" i="68"/>
  <c r="D14" i="68"/>
  <c r="D15" i="68"/>
  <c r="D16" i="68"/>
  <c r="D17" i="68"/>
  <c r="D18" i="68"/>
  <c r="D19" i="68"/>
  <c r="D20" i="68"/>
  <c r="D21" i="68"/>
  <c r="D22" i="68"/>
  <c r="D23" i="68"/>
  <c r="D24" i="68"/>
  <c r="D25" i="68"/>
  <c r="D26" i="68"/>
  <c r="D27" i="68"/>
  <c r="D28" i="68"/>
  <c r="D29" i="68"/>
  <c r="D30" i="68"/>
  <c r="D31" i="68"/>
  <c r="D32" i="68"/>
  <c r="D33" i="68"/>
  <c r="D34" i="68"/>
  <c r="D35" i="68"/>
  <c r="D36" i="68"/>
  <c r="D37" i="68"/>
  <c r="D38" i="68"/>
  <c r="D39" i="68"/>
  <c r="D40" i="68"/>
  <c r="D41" i="68"/>
  <c r="D42" i="68"/>
  <c r="D43" i="68"/>
  <c r="D44" i="68"/>
  <c r="D45" i="68"/>
  <c r="D46" i="68"/>
  <c r="D47" i="68"/>
  <c r="D48" i="68"/>
  <c r="D49" i="68"/>
  <c r="D50" i="68"/>
  <c r="D51" i="68"/>
  <c r="D52" i="68"/>
  <c r="D53" i="68"/>
  <c r="AP20" i="66" l="1"/>
  <c r="AQ20" i="66" s="1"/>
  <c r="D7" i="81"/>
  <c r="D8" i="81"/>
  <c r="D5" i="81"/>
  <c r="AP21" i="66" l="1"/>
  <c r="AQ21" i="66" s="1"/>
  <c r="D12" i="67"/>
  <c r="E9" i="91" s="1"/>
  <c r="D13" i="67"/>
  <c r="E10" i="91" s="1"/>
  <c r="D14" i="67"/>
  <c r="E11" i="91" s="1"/>
  <c r="D15" i="67"/>
  <c r="E12" i="91" s="1"/>
  <c r="D16" i="67"/>
  <c r="E13" i="91" s="1"/>
  <c r="D17" i="67"/>
  <c r="E14" i="91" s="1"/>
  <c r="D18" i="67"/>
  <c r="E15" i="91" s="1"/>
  <c r="D19" i="67"/>
  <c r="E16" i="91" s="1"/>
  <c r="D20" i="67"/>
  <c r="E17" i="91" s="1"/>
  <c r="D21" i="67"/>
  <c r="E18" i="91" s="1"/>
  <c r="D22" i="67"/>
  <c r="E19" i="91" s="1"/>
  <c r="D23" i="67"/>
  <c r="E20" i="91" s="1"/>
  <c r="D24" i="67"/>
  <c r="E21" i="91" s="1"/>
  <c r="D44" i="67"/>
  <c r="D77" i="67" s="1"/>
  <c r="D110" i="67" s="1"/>
  <c r="D143" i="67" s="1"/>
  <c r="P97" i="66"/>
  <c r="P101" i="66"/>
  <c r="P55" i="66"/>
  <c r="P84" i="66"/>
  <c r="P40" i="66"/>
  <c r="P51" i="66"/>
  <c r="P105" i="66"/>
  <c r="P82" i="66"/>
  <c r="P31" i="66"/>
  <c r="P56" i="66"/>
  <c r="P53" i="66"/>
  <c r="P37" i="66"/>
  <c r="P110" i="66"/>
  <c r="P102" i="66"/>
  <c r="P29" i="66"/>
  <c r="P61" i="66"/>
  <c r="P35" i="66"/>
  <c r="P57" i="66"/>
  <c r="P41" i="66"/>
  <c r="P87" i="66"/>
  <c r="P74" i="66"/>
  <c r="P78" i="66"/>
  <c r="P54" i="66"/>
  <c r="P80" i="66"/>
  <c r="P38" i="66"/>
  <c r="P39" i="66"/>
  <c r="P79" i="66"/>
  <c r="P99" i="66"/>
  <c r="P62" i="66"/>
  <c r="P34" i="66"/>
  <c r="P103" i="66"/>
  <c r="P28" i="66"/>
  <c r="P81" i="66"/>
  <c r="P60" i="66"/>
  <c r="P77" i="66"/>
  <c r="P59" i="66"/>
  <c r="P98" i="66"/>
  <c r="P36" i="66"/>
  <c r="P83" i="66"/>
  <c r="P76" i="66"/>
  <c r="P75" i="66"/>
  <c r="P104" i="66"/>
  <c r="P33" i="66"/>
  <c r="P32" i="66"/>
  <c r="P64" i="66"/>
  <c r="P86" i="66"/>
  <c r="P106" i="66"/>
  <c r="P52" i="66"/>
  <c r="P85" i="66"/>
  <c r="P30" i="66"/>
  <c r="P58" i="66"/>
  <c r="P109" i="66"/>
  <c r="P108" i="66"/>
  <c r="P100" i="66"/>
  <c r="P107" i="66"/>
  <c r="P63" i="66"/>
  <c r="BD22" i="91" l="1"/>
  <c r="BD57" i="91"/>
  <c r="U22" i="91"/>
  <c r="D57" i="67"/>
  <c r="D90" i="67" s="1"/>
  <c r="D123" i="67" s="1"/>
  <c r="D156" i="67" s="1"/>
  <c r="D56" i="67"/>
  <c r="D89" i="67" s="1"/>
  <c r="D122" i="67" s="1"/>
  <c r="D155" i="67" s="1"/>
  <c r="D55" i="67"/>
  <c r="D88" i="67" s="1"/>
  <c r="D121" i="67" s="1"/>
  <c r="D154" i="67" s="1"/>
  <c r="D54" i="67"/>
  <c r="D87" i="67" s="1"/>
  <c r="D120" i="67" s="1"/>
  <c r="D153" i="67" s="1"/>
  <c r="D53" i="67"/>
  <c r="D86" i="67" s="1"/>
  <c r="D119" i="67" s="1"/>
  <c r="D152" i="67" s="1"/>
  <c r="D52" i="67"/>
  <c r="D85" i="67" s="1"/>
  <c r="D118" i="67" s="1"/>
  <c r="D151" i="67" s="1"/>
  <c r="D51" i="67"/>
  <c r="D84" i="67" s="1"/>
  <c r="D117" i="67" s="1"/>
  <c r="D150" i="67" s="1"/>
  <c r="D50" i="67"/>
  <c r="D83" i="67" s="1"/>
  <c r="D116" i="67" s="1"/>
  <c r="D149" i="67" s="1"/>
  <c r="D49" i="67"/>
  <c r="D82" i="67" s="1"/>
  <c r="D115" i="67" s="1"/>
  <c r="D148" i="67" s="1"/>
  <c r="D48" i="67"/>
  <c r="D81" i="67" s="1"/>
  <c r="D114" i="67" s="1"/>
  <c r="D147" i="67" s="1"/>
  <c r="D47" i="67"/>
  <c r="D80" i="67" s="1"/>
  <c r="D113" i="67" s="1"/>
  <c r="D146" i="67" s="1"/>
  <c r="D46" i="67"/>
  <c r="D79" i="67" s="1"/>
  <c r="D112" i="67" s="1"/>
  <c r="D145" i="67" s="1"/>
  <c r="D45" i="67"/>
  <c r="D78" i="67" s="1"/>
  <c r="D111" i="67" s="1"/>
  <c r="D144" i="67" s="1"/>
  <c r="AP22" i="66"/>
  <c r="AQ22" i="66" s="1"/>
  <c r="AN16" i="85"/>
  <c r="BD47" i="91" l="1"/>
  <c r="BD50" i="91"/>
  <c r="BD53" i="91"/>
  <c r="BD56" i="91"/>
  <c r="BD46" i="91"/>
  <c r="BD49" i="91"/>
  <c r="BD52" i="91"/>
  <c r="BD55" i="91"/>
  <c r="BD45" i="91"/>
  <c r="BD48" i="91"/>
  <c r="BD51" i="91"/>
  <c r="BD54" i="91"/>
  <c r="S6" i="86"/>
  <c r="BD10" i="91"/>
  <c r="U10" i="91"/>
  <c r="U11" i="91"/>
  <c r="BD11" i="91"/>
  <c r="BD12" i="91"/>
  <c r="U12" i="91"/>
  <c r="BD13" i="91"/>
  <c r="U13" i="91"/>
  <c r="U14" i="91"/>
  <c r="BD14" i="91"/>
  <c r="U15" i="91"/>
  <c r="BD15" i="91"/>
  <c r="U16" i="91"/>
  <c r="BD16" i="91"/>
  <c r="U17" i="91"/>
  <c r="BD17" i="91"/>
  <c r="U18" i="91"/>
  <c r="BD18" i="91"/>
  <c r="U19" i="91"/>
  <c r="BD19" i="91"/>
  <c r="U20" i="91"/>
  <c r="BD20" i="91"/>
  <c r="U21" i="91"/>
  <c r="BD21" i="91"/>
  <c r="AP23" i="66"/>
  <c r="AQ23" i="66" s="1"/>
  <c r="P17" i="66"/>
  <c r="P10" i="66"/>
  <c r="R9" i="66"/>
  <c r="P8" i="66"/>
  <c r="R16" i="66"/>
  <c r="R11" i="66"/>
  <c r="R14" i="66"/>
  <c r="P15" i="66"/>
  <c r="P9" i="66"/>
  <c r="P7" i="66"/>
  <c r="R8" i="66"/>
  <c r="R12" i="66"/>
  <c r="P13" i="66"/>
  <c r="P14" i="66"/>
  <c r="R13" i="66"/>
  <c r="R10" i="66"/>
  <c r="R6" i="66"/>
  <c r="P11" i="66"/>
  <c r="P5" i="66"/>
  <c r="R17" i="66"/>
  <c r="P12" i="66"/>
  <c r="R7" i="66"/>
  <c r="P6" i="66"/>
  <c r="R15" i="66"/>
  <c r="AK104" i="85"/>
  <c r="AN103" i="85"/>
  <c r="AM64" i="85"/>
  <c r="AL75" i="85"/>
  <c r="AK46" i="85"/>
  <c r="AN39" i="85"/>
  <c r="AL88" i="85"/>
  <c r="AL77" i="85"/>
  <c r="AK41" i="85"/>
  <c r="AK18" i="85"/>
  <c r="AN77" i="85"/>
  <c r="AN49" i="85"/>
  <c r="AN23" i="85"/>
  <c r="AJ98" i="85"/>
  <c r="AK56" i="85"/>
  <c r="AJ85" i="85"/>
  <c r="AL36" i="85"/>
  <c r="AK69" i="85"/>
  <c r="AN96" i="85"/>
  <c r="AM70" i="85"/>
  <c r="AK49" i="85"/>
  <c r="AJ53" i="85"/>
  <c r="AJ93" i="85"/>
  <c r="AJ91" i="85"/>
  <c r="AM78" i="85"/>
  <c r="AN64" i="85"/>
  <c r="AM54" i="85"/>
  <c r="AN78" i="85"/>
  <c r="AL104" i="85"/>
  <c r="AN53" i="85"/>
  <c r="AK84" i="85"/>
  <c r="AL46" i="85"/>
  <c r="AM40" i="85"/>
  <c r="AJ40" i="85"/>
  <c r="AN98" i="85"/>
  <c r="AK35" i="85"/>
  <c r="AN33" i="85"/>
  <c r="AM85" i="85"/>
  <c r="AK94" i="85"/>
  <c r="AJ19" i="85"/>
  <c r="AJ42" i="85"/>
  <c r="AM75" i="85"/>
  <c r="AL81" i="85"/>
  <c r="AJ20" i="85"/>
  <c r="AL92" i="85"/>
  <c r="AK72" i="85"/>
  <c r="AL86" i="85"/>
  <c r="AN84" i="85"/>
  <c r="AK53" i="85"/>
  <c r="AM55" i="85"/>
  <c r="AN101" i="85"/>
  <c r="AK22" i="85"/>
  <c r="AK57" i="85"/>
  <c r="AJ106" i="85"/>
  <c r="AJ65" i="85"/>
  <c r="AL31" i="85"/>
  <c r="AN68" i="85"/>
  <c r="AL35" i="85"/>
  <c r="AL23" i="85"/>
  <c r="AM19" i="85"/>
  <c r="AN24" i="85"/>
  <c r="AK36" i="85"/>
  <c r="AM91" i="85"/>
  <c r="AJ24" i="85"/>
  <c r="AN88" i="85"/>
  <c r="AN75" i="85"/>
  <c r="AM97" i="85"/>
  <c r="AK58" i="85"/>
  <c r="AK68" i="85"/>
  <c r="AL34" i="85"/>
  <c r="AN87" i="85"/>
  <c r="AL106" i="85"/>
  <c r="AM73" i="85"/>
  <c r="AM81" i="85"/>
  <c r="AN81" i="85"/>
  <c r="AK32" i="85"/>
  <c r="AM76" i="85"/>
  <c r="AK89" i="85"/>
  <c r="AL96" i="85"/>
  <c r="AM45" i="85"/>
  <c r="AM80" i="85"/>
  <c r="AK62" i="85"/>
  <c r="AK25" i="85"/>
  <c r="AL61" i="85"/>
  <c r="AJ74" i="85"/>
  <c r="AL18" i="85"/>
  <c r="AN65" i="85"/>
  <c r="AN25" i="85"/>
  <c r="AJ102" i="85"/>
  <c r="AM38" i="85"/>
  <c r="AK76" i="85"/>
  <c r="AN29" i="85"/>
  <c r="AL85" i="85"/>
  <c r="AJ26" i="85"/>
  <c r="AM95" i="85"/>
  <c r="AK23" i="85"/>
  <c r="AJ68" i="85"/>
  <c r="AM65" i="85"/>
  <c r="AN28" i="85"/>
  <c r="AK74" i="85"/>
  <c r="AM94" i="85"/>
  <c r="AK43" i="85"/>
  <c r="AN76" i="85"/>
  <c r="AL67" i="85"/>
  <c r="AJ49" i="85"/>
  <c r="AL44" i="85"/>
  <c r="AK106" i="85"/>
  <c r="AL83" i="85"/>
  <c r="AL47" i="85"/>
  <c r="AM90" i="85"/>
  <c r="AM86" i="85"/>
  <c r="AM47" i="85"/>
  <c r="AN45" i="85"/>
  <c r="AL99" i="85"/>
  <c r="AL70" i="85"/>
  <c r="AM66" i="85"/>
  <c r="AN94" i="85"/>
  <c r="AJ72" i="85"/>
  <c r="AN73" i="85"/>
  <c r="AM60" i="85"/>
  <c r="AM44" i="85"/>
  <c r="AJ71" i="85"/>
  <c r="AL105" i="85"/>
  <c r="AN52" i="85"/>
  <c r="AN60" i="85"/>
  <c r="AJ66" i="85"/>
  <c r="AL57" i="85"/>
  <c r="AK66" i="85"/>
  <c r="AJ79" i="85"/>
  <c r="AJ92" i="85"/>
  <c r="AJ39" i="85"/>
  <c r="AN19" i="85"/>
  <c r="AM28" i="85"/>
  <c r="AK34" i="85"/>
  <c r="AK54" i="85"/>
  <c r="AL73" i="85"/>
  <c r="AN62" i="85"/>
  <c r="AM56" i="85"/>
  <c r="AJ81" i="85"/>
  <c r="AJ87" i="85"/>
  <c r="AM68" i="85"/>
  <c r="AM51" i="85"/>
  <c r="AM50" i="85"/>
  <c r="AK73" i="85"/>
  <c r="AL60" i="85"/>
  <c r="AL53" i="85"/>
  <c r="AM105" i="85"/>
  <c r="AN67" i="85"/>
  <c r="AK20" i="85"/>
  <c r="AL30" i="85"/>
  <c r="AM61" i="85"/>
  <c r="AL21" i="85"/>
  <c r="AL65" i="85"/>
  <c r="AJ83" i="85"/>
  <c r="AN22" i="85"/>
  <c r="AL58" i="85"/>
  <c r="AK48" i="85"/>
  <c r="AM26" i="85"/>
  <c r="AK85" i="85"/>
  <c r="AN86" i="85"/>
  <c r="AM22" i="85"/>
  <c r="AL48" i="85"/>
  <c r="AJ44" i="85"/>
  <c r="AK83" i="85"/>
  <c r="AL93" i="85"/>
  <c r="AK40" i="85"/>
  <c r="AJ59" i="85"/>
  <c r="AK38" i="85"/>
  <c r="AM106" i="85"/>
  <c r="AM77" i="85"/>
  <c r="AM100" i="85"/>
  <c r="AN102" i="85"/>
  <c r="AK101" i="85"/>
  <c r="AM62" i="85"/>
  <c r="AL97" i="85"/>
  <c r="AN104" i="85"/>
  <c r="AK75" i="85"/>
  <c r="AK45" i="85"/>
  <c r="AJ28" i="85"/>
  <c r="AJ23" i="85"/>
  <c r="AL41" i="85"/>
  <c r="AJ34" i="85"/>
  <c r="AN27" i="85"/>
  <c r="AK95" i="85"/>
  <c r="AL63" i="85"/>
  <c r="AN69" i="85"/>
  <c r="AL101" i="85"/>
  <c r="AJ47" i="85"/>
  <c r="AN95" i="85"/>
  <c r="AL26" i="85"/>
  <c r="AJ77" i="85"/>
  <c r="AM27" i="85"/>
  <c r="AN66" i="85"/>
  <c r="AN85" i="85"/>
  <c r="AM34" i="85"/>
  <c r="AL28" i="85"/>
  <c r="AL80" i="85"/>
  <c r="AL50" i="85"/>
  <c r="AK100" i="85"/>
  <c r="AJ104" i="85"/>
  <c r="AN72" i="85"/>
  <c r="AL66" i="85"/>
  <c r="AL32" i="85"/>
  <c r="AK67" i="85"/>
  <c r="AN41" i="85"/>
  <c r="AK63" i="85"/>
  <c r="AK30" i="85"/>
  <c r="AM71" i="85"/>
  <c r="AK79" i="85"/>
  <c r="AK50" i="85"/>
  <c r="AL82" i="85"/>
  <c r="AJ55" i="85"/>
  <c r="AN97" i="85"/>
  <c r="AN58" i="85"/>
  <c r="AN61" i="85"/>
  <c r="AM24" i="85"/>
  <c r="AL25" i="85"/>
  <c r="AM59" i="85"/>
  <c r="AM20" i="85"/>
  <c r="AL76" i="85"/>
  <c r="AJ64" i="85"/>
  <c r="AJ54" i="85"/>
  <c r="AJ57" i="85"/>
  <c r="AM33" i="85"/>
  <c r="AJ80" i="85"/>
  <c r="AM48" i="85"/>
  <c r="AL22" i="85"/>
  <c r="AL27" i="85"/>
  <c r="AL29" i="85"/>
  <c r="AL39" i="85"/>
  <c r="AL19" i="85"/>
  <c r="AM103" i="85"/>
  <c r="AM39" i="85"/>
  <c r="AL72" i="85"/>
  <c r="AJ62" i="85"/>
  <c r="AJ43" i="85"/>
  <c r="AJ78" i="85"/>
  <c r="AJ50" i="85"/>
  <c r="AJ33" i="85"/>
  <c r="AM102" i="85"/>
  <c r="AM46" i="85"/>
  <c r="AL98" i="85"/>
  <c r="AN47" i="85"/>
  <c r="AM74" i="85"/>
  <c r="AK103" i="85"/>
  <c r="AJ84" i="85"/>
  <c r="AM72" i="85"/>
  <c r="AL62" i="85"/>
  <c r="AN100" i="85"/>
  <c r="AK29" i="85"/>
  <c r="AN43" i="85"/>
  <c r="AL55" i="85"/>
  <c r="AN48" i="85"/>
  <c r="AJ69" i="85"/>
  <c r="AJ30" i="85"/>
  <c r="AM37" i="85"/>
  <c r="AK44" i="85"/>
  <c r="AM79" i="85"/>
  <c r="AN42" i="85"/>
  <c r="AJ38" i="85"/>
  <c r="AN30" i="85"/>
  <c r="AJ31" i="85"/>
  <c r="AK97" i="85"/>
  <c r="AN20" i="85"/>
  <c r="AM104" i="85"/>
  <c r="AN80" i="85"/>
  <c r="AL90" i="85"/>
  <c r="AK60" i="85"/>
  <c r="AJ58" i="85"/>
  <c r="AJ97" i="85"/>
  <c r="AJ96" i="85"/>
  <c r="AM29" i="85"/>
  <c r="AM63" i="85"/>
  <c r="AM92" i="85"/>
  <c r="AK82" i="85"/>
  <c r="AK102" i="85"/>
  <c r="AK80" i="85"/>
  <c r="AN83" i="85"/>
  <c r="AJ25" i="85"/>
  <c r="AL33" i="85"/>
  <c r="AJ48" i="85"/>
  <c r="AL95" i="85"/>
  <c r="AN34" i="85"/>
  <c r="AN38" i="85"/>
  <c r="AJ35" i="85"/>
  <c r="AN90" i="85"/>
  <c r="AN36" i="85"/>
  <c r="AM84" i="85"/>
  <c r="AL37" i="85"/>
  <c r="AJ52" i="85"/>
  <c r="AN91" i="85"/>
  <c r="AJ90" i="85"/>
  <c r="AM67" i="85"/>
  <c r="AJ103" i="85"/>
  <c r="AN32" i="85"/>
  <c r="AK65" i="85"/>
  <c r="AM49" i="85"/>
  <c r="AK59" i="85"/>
  <c r="AK99" i="85"/>
  <c r="AM58" i="85"/>
  <c r="AM25" i="85"/>
  <c r="AL71" i="85"/>
  <c r="AN55" i="85"/>
  <c r="AK42" i="85"/>
  <c r="AN51" i="85"/>
  <c r="AJ21" i="85"/>
  <c r="AK37" i="85"/>
  <c r="AM21" i="85"/>
  <c r="AK98" i="85"/>
  <c r="AJ76" i="85"/>
  <c r="AM87" i="85"/>
  <c r="AJ41" i="85"/>
  <c r="AM17" i="85"/>
  <c r="AM53" i="85"/>
  <c r="AM32" i="85"/>
  <c r="AK77" i="85"/>
  <c r="AJ75" i="85"/>
  <c r="AM23" i="85"/>
  <c r="AK51" i="85"/>
  <c r="AM18" i="85"/>
  <c r="AM83" i="85"/>
  <c r="AK92" i="85"/>
  <c r="AL40" i="85"/>
  <c r="AJ63" i="85"/>
  <c r="AK88" i="85"/>
  <c r="AN46" i="85"/>
  <c r="AK96" i="85"/>
  <c r="AN106" i="85"/>
  <c r="AL52" i="85"/>
  <c r="AJ27" i="85"/>
  <c r="AN105" i="85"/>
  <c r="AN79" i="85"/>
  <c r="AL24" i="85"/>
  <c r="AK33" i="85"/>
  <c r="AN18" i="85"/>
  <c r="AJ88" i="85"/>
  <c r="AL84" i="85"/>
  <c r="AK52" i="85"/>
  <c r="AK61" i="85"/>
  <c r="AN92" i="85"/>
  <c r="AJ94" i="85"/>
  <c r="AL78" i="85"/>
  <c r="AJ89" i="85"/>
  <c r="AN50" i="85"/>
  <c r="AM42" i="85"/>
  <c r="AL43" i="85"/>
  <c r="AN57" i="85"/>
  <c r="AK70" i="85"/>
  <c r="AK105" i="85"/>
  <c r="AJ46" i="85"/>
  <c r="AK90" i="85"/>
  <c r="AJ51" i="85"/>
  <c r="AK81" i="85"/>
  <c r="AL59" i="85"/>
  <c r="AL89" i="85"/>
  <c r="AJ32" i="85"/>
  <c r="AM69" i="85"/>
  <c r="AK31" i="85"/>
  <c r="AK26" i="85"/>
  <c r="AL103" i="85"/>
  <c r="AJ95" i="85"/>
  <c r="AK86" i="85"/>
  <c r="AL49" i="85"/>
  <c r="AM99" i="85"/>
  <c r="AK78" i="85"/>
  <c r="AL56" i="85"/>
  <c r="AJ60" i="85"/>
  <c r="AL100" i="85"/>
  <c r="AL20" i="85"/>
  <c r="AN31" i="85"/>
  <c r="AL64" i="85"/>
  <c r="AM98" i="85"/>
  <c r="AL51" i="85"/>
  <c r="AJ86" i="85"/>
  <c r="AJ22" i="85"/>
  <c r="AK71" i="85"/>
  <c r="AK27" i="85"/>
  <c r="AJ99" i="85"/>
  <c r="AJ37" i="85"/>
  <c r="AN93" i="85"/>
  <c r="AM101" i="85"/>
  <c r="AN54" i="85"/>
  <c r="AM31" i="85"/>
  <c r="AN63" i="85"/>
  <c r="AK87" i="85"/>
  <c r="AJ73" i="85"/>
  <c r="AM88" i="85"/>
  <c r="AM41" i="85"/>
  <c r="AL102" i="85"/>
  <c r="AM57" i="85"/>
  <c r="AN21" i="85"/>
  <c r="AN71" i="85"/>
  <c r="AL45" i="85"/>
  <c r="AN17" i="85"/>
  <c r="AN70" i="85"/>
  <c r="AJ70" i="85"/>
  <c r="AK19" i="85"/>
  <c r="AK24" i="85"/>
  <c r="AM43" i="85"/>
  <c r="AJ100" i="85"/>
  <c r="AM35" i="85"/>
  <c r="AL74" i="85"/>
  <c r="AL68" i="85"/>
  <c r="AN44" i="85"/>
  <c r="AM82" i="85"/>
  <c r="AK64" i="85"/>
  <c r="AK91" i="85"/>
  <c r="AN89" i="85"/>
  <c r="AK28" i="85"/>
  <c r="AL54" i="85"/>
  <c r="AN59" i="85"/>
  <c r="AJ29" i="85"/>
  <c r="AJ105" i="85"/>
  <c r="AJ61" i="85"/>
  <c r="AJ56" i="85"/>
  <c r="AM93" i="85"/>
  <c r="AM52" i="85"/>
  <c r="AL38" i="85"/>
  <c r="AN56" i="85"/>
  <c r="AM36" i="85"/>
  <c r="AJ36" i="85"/>
  <c r="AN26" i="85"/>
  <c r="AL87" i="85"/>
  <c r="AM96" i="85"/>
  <c r="AM30" i="85"/>
  <c r="AK39" i="85"/>
  <c r="AJ67" i="85"/>
  <c r="AK21" i="85"/>
  <c r="AL79" i="85"/>
  <c r="AN82" i="85"/>
  <c r="AL42" i="85"/>
  <c r="AN99" i="85"/>
  <c r="AK55" i="85"/>
  <c r="AL69" i="85"/>
  <c r="AJ82" i="85"/>
  <c r="AL91" i="85"/>
  <c r="AK93" i="85"/>
  <c r="AN74" i="85"/>
  <c r="AJ45" i="85"/>
  <c r="AL94" i="85"/>
  <c r="AN35" i="85"/>
  <c r="AN37" i="85"/>
  <c r="AN40" i="85"/>
  <c r="AM89" i="85"/>
  <c r="AJ101" i="85"/>
  <c r="AK47" i="85"/>
  <c r="AP24" i="66" l="1"/>
  <c r="AQ24" i="66" s="1"/>
  <c r="P16" i="66"/>
  <c r="P18" i="66"/>
  <c r="AP25" i="66" l="1"/>
  <c r="AQ25" i="66" s="1"/>
  <c r="J5" i="80"/>
  <c r="K5" i="80" s="1"/>
  <c r="L5" i="80" s="1"/>
  <c r="M5" i="80" s="1"/>
  <c r="J6" i="80"/>
  <c r="K6" i="80" s="1"/>
  <c r="J4" i="80"/>
  <c r="AP26" i="66" l="1"/>
  <c r="AQ26" i="66" s="1"/>
  <c r="L6" i="80"/>
  <c r="K4" i="80"/>
  <c r="AP27" i="66" l="1"/>
  <c r="AQ27" i="66" s="1"/>
  <c r="P7" i="82"/>
  <c r="Q7" i="82"/>
  <c r="O7" i="82"/>
  <c r="N7" i="82"/>
  <c r="M6" i="80"/>
  <c r="L4" i="80"/>
  <c r="AP28" i="66" l="1"/>
  <c r="AQ28" i="66" s="1"/>
  <c r="M4" i="80"/>
  <c r="AP29" i="66" l="1"/>
  <c r="AQ29" i="66" s="1"/>
  <c r="BH5" i="65"/>
  <c r="BH6" i="65"/>
  <c r="BH7" i="65"/>
  <c r="BH8" i="65"/>
  <c r="BH9" i="65"/>
  <c r="BH10" i="65"/>
  <c r="BH11" i="65"/>
  <c r="BH12" i="65"/>
  <c r="BH13" i="65"/>
  <c r="BH14" i="65"/>
  <c r="BH15" i="65"/>
  <c r="BH16" i="65"/>
  <c r="BH17" i="65"/>
  <c r="BH18" i="65"/>
  <c r="BH19" i="65"/>
  <c r="BH20" i="65"/>
  <c r="BH21" i="65"/>
  <c r="BH22" i="65"/>
  <c r="BH23" i="65"/>
  <c r="BH24" i="65"/>
  <c r="BH25" i="65"/>
  <c r="BH26" i="65"/>
  <c r="BH27" i="65"/>
  <c r="BH28" i="65"/>
  <c r="BH29" i="65"/>
  <c r="BH30" i="65"/>
  <c r="BH31" i="65"/>
  <c r="BH32" i="65"/>
  <c r="BH33" i="65"/>
  <c r="BH34" i="65"/>
  <c r="BH35" i="65"/>
  <c r="BH36" i="65"/>
  <c r="BH37" i="65"/>
  <c r="BH38" i="65"/>
  <c r="BH39" i="65"/>
  <c r="BH40" i="65"/>
  <c r="BH41" i="65"/>
  <c r="BH42" i="65"/>
  <c r="BH43" i="65"/>
  <c r="BH44" i="65"/>
  <c r="BH45" i="65"/>
  <c r="BH46" i="65"/>
  <c r="BH47" i="65"/>
  <c r="BH48" i="65"/>
  <c r="BH49" i="65"/>
  <c r="BH50" i="65"/>
  <c r="BH51" i="65"/>
  <c r="BH52" i="65"/>
  <c r="BH53" i="65"/>
  <c r="AP30" i="66" l="1"/>
  <c r="AQ30" i="66" s="1"/>
  <c r="E7" i="81"/>
  <c r="E8" i="81"/>
  <c r="E5" i="81"/>
  <c r="E6" i="81"/>
  <c r="AP31" i="66" l="1"/>
  <c r="E10" i="66"/>
  <c r="N89" i="66"/>
  <c r="N28" i="66"/>
  <c r="N47" i="66"/>
  <c r="N42" i="66"/>
  <c r="N92" i="66"/>
  <c r="N44" i="66"/>
  <c r="N65" i="66"/>
  <c r="N114" i="66"/>
  <c r="N112" i="66"/>
  <c r="N5" i="66"/>
  <c r="N69" i="66"/>
  <c r="N93" i="66"/>
  <c r="N43" i="66"/>
  <c r="N116" i="66"/>
  <c r="N74" i="66"/>
  <c r="N67" i="66"/>
  <c r="N111" i="66"/>
  <c r="N66" i="66"/>
  <c r="N51" i="66"/>
  <c r="N68" i="66"/>
  <c r="N45" i="66"/>
  <c r="N90" i="66"/>
  <c r="N91" i="66"/>
  <c r="N88" i="66"/>
  <c r="N70" i="66"/>
  <c r="N115" i="66"/>
  <c r="N46" i="66"/>
  <c r="N113" i="66"/>
  <c r="O115" i="66" l="1"/>
  <c r="O43" i="66"/>
  <c r="O47" i="66"/>
  <c r="O92" i="66"/>
  <c r="O113" i="66"/>
  <c r="O46" i="66"/>
  <c r="O70" i="66"/>
  <c r="O88" i="66"/>
  <c r="O42" i="66"/>
  <c r="O116" i="66"/>
  <c r="O45" i="66"/>
  <c r="O114" i="66"/>
  <c r="O65" i="66"/>
  <c r="O111" i="66"/>
  <c r="O66" i="66"/>
  <c r="O112" i="66"/>
  <c r="O68" i="66"/>
  <c r="O89" i="66"/>
  <c r="O69" i="66"/>
  <c r="O67" i="66"/>
  <c r="O90" i="66"/>
  <c r="O91" i="66"/>
  <c r="O44" i="66"/>
  <c r="O93" i="66"/>
  <c r="A10" i="66"/>
  <c r="AQ31" i="66"/>
  <c r="AP32" i="66"/>
  <c r="H10" i="66"/>
  <c r="N52" i="66"/>
  <c r="N75" i="66"/>
  <c r="N29" i="66"/>
  <c r="N97" i="66"/>
  <c r="N6" i="66"/>
  <c r="AP33" i="66" l="1"/>
  <c r="AQ32" i="66"/>
  <c r="H11" i="66"/>
  <c r="O28" i="66"/>
  <c r="O51" i="66"/>
  <c r="O74" i="66"/>
  <c r="O97" i="66"/>
  <c r="AA6" i="65"/>
  <c r="DC9" i="91" s="1"/>
  <c r="AB6" i="65"/>
  <c r="DD9" i="91" s="1"/>
  <c r="AC6" i="65"/>
  <c r="DE9" i="91" s="1"/>
  <c r="AD6" i="65"/>
  <c r="DF9" i="91" s="1"/>
  <c r="AE6" i="65"/>
  <c r="DG9" i="91" s="1"/>
  <c r="AA7" i="65"/>
  <c r="DC10" i="91" s="1"/>
  <c r="AB7" i="65"/>
  <c r="DD10" i="91" s="1"/>
  <c r="AC7" i="65"/>
  <c r="DE10" i="91" s="1"/>
  <c r="AD7" i="65"/>
  <c r="DF10" i="91" s="1"/>
  <c r="AE7" i="65"/>
  <c r="DG10" i="91" s="1"/>
  <c r="AA8" i="65"/>
  <c r="DC11" i="91" s="1"/>
  <c r="AB8" i="65"/>
  <c r="DD11" i="91" s="1"/>
  <c r="AC8" i="65"/>
  <c r="DE11" i="91" s="1"/>
  <c r="AD8" i="65"/>
  <c r="DF11" i="91" s="1"/>
  <c r="AE8" i="65"/>
  <c r="DG11" i="91" s="1"/>
  <c r="AA9" i="65"/>
  <c r="DC12" i="91" s="1"/>
  <c r="AB9" i="65"/>
  <c r="DD12" i="91" s="1"/>
  <c r="AC9" i="65"/>
  <c r="DE12" i="91" s="1"/>
  <c r="AD9" i="65"/>
  <c r="DF12" i="91" s="1"/>
  <c r="AE9" i="65"/>
  <c r="DG12" i="91" s="1"/>
  <c r="AA10" i="65"/>
  <c r="DC13" i="91" s="1"/>
  <c r="AB10" i="65"/>
  <c r="DD13" i="91" s="1"/>
  <c r="AC10" i="65"/>
  <c r="DE13" i="91" s="1"/>
  <c r="AD10" i="65"/>
  <c r="DF13" i="91" s="1"/>
  <c r="AE10" i="65"/>
  <c r="DG13" i="91" s="1"/>
  <c r="AA11" i="65"/>
  <c r="DC14" i="91" s="1"/>
  <c r="AB11" i="65"/>
  <c r="DD14" i="91" s="1"/>
  <c r="AC11" i="65"/>
  <c r="DE14" i="91" s="1"/>
  <c r="AD11" i="65"/>
  <c r="DF14" i="91" s="1"/>
  <c r="AE11" i="65"/>
  <c r="DG14" i="91" s="1"/>
  <c r="AA12" i="65"/>
  <c r="DC15" i="91" s="1"/>
  <c r="AB12" i="65"/>
  <c r="DD15" i="91" s="1"/>
  <c r="AC12" i="65"/>
  <c r="DE15" i="91" s="1"/>
  <c r="AD12" i="65"/>
  <c r="DF15" i="91" s="1"/>
  <c r="AE12" i="65"/>
  <c r="DG15" i="91" s="1"/>
  <c r="AA13" i="65"/>
  <c r="DC16" i="91" s="1"/>
  <c r="AB13" i="65"/>
  <c r="DD16" i="91" s="1"/>
  <c r="AC13" i="65"/>
  <c r="DE16" i="91" s="1"/>
  <c r="AD13" i="65"/>
  <c r="DF16" i="91" s="1"/>
  <c r="AE13" i="65"/>
  <c r="DG16" i="91" s="1"/>
  <c r="AA14" i="65"/>
  <c r="DC17" i="91" s="1"/>
  <c r="AB14" i="65"/>
  <c r="DD17" i="91" s="1"/>
  <c r="AC14" i="65"/>
  <c r="DE17" i="91" s="1"/>
  <c r="AD14" i="65"/>
  <c r="DF17" i="91" s="1"/>
  <c r="AE14" i="65"/>
  <c r="DG17" i="91" s="1"/>
  <c r="AA15" i="65"/>
  <c r="DC18" i="91" s="1"/>
  <c r="AB15" i="65"/>
  <c r="DD18" i="91" s="1"/>
  <c r="AC15" i="65"/>
  <c r="DE18" i="91" s="1"/>
  <c r="AD15" i="65"/>
  <c r="DF18" i="91" s="1"/>
  <c r="AE15" i="65"/>
  <c r="DG18" i="91" s="1"/>
  <c r="AA16" i="65"/>
  <c r="DC19" i="91" s="1"/>
  <c r="AB16" i="65"/>
  <c r="DD19" i="91" s="1"/>
  <c r="AC16" i="65"/>
  <c r="DE19" i="91" s="1"/>
  <c r="AD16" i="65"/>
  <c r="DF19" i="91" s="1"/>
  <c r="AE16" i="65"/>
  <c r="DG19" i="91" s="1"/>
  <c r="AA17" i="65"/>
  <c r="DC20" i="91" s="1"/>
  <c r="AB17" i="65"/>
  <c r="DD20" i="91" s="1"/>
  <c r="AC17" i="65"/>
  <c r="DE20" i="91" s="1"/>
  <c r="AD17" i="65"/>
  <c r="DF20" i="91" s="1"/>
  <c r="AE17" i="65"/>
  <c r="DG20" i="91" s="1"/>
  <c r="AA18" i="65"/>
  <c r="DC21" i="91" s="1"/>
  <c r="AB18" i="65"/>
  <c r="DD21" i="91" s="1"/>
  <c r="AC18" i="65"/>
  <c r="DE21" i="91" s="1"/>
  <c r="AD18" i="65"/>
  <c r="DF21" i="91" s="1"/>
  <c r="AE18" i="65"/>
  <c r="DG21" i="91" s="1"/>
  <c r="AA19" i="65"/>
  <c r="DC22" i="91" s="1"/>
  <c r="AB19" i="65"/>
  <c r="DD22" i="91" s="1"/>
  <c r="AC19" i="65"/>
  <c r="DE22" i="91" s="1"/>
  <c r="AD19" i="65"/>
  <c r="DF22" i="91" s="1"/>
  <c r="AE19" i="65"/>
  <c r="DG22" i="91" s="1"/>
  <c r="AA20" i="65"/>
  <c r="DC23" i="91" s="1"/>
  <c r="AB20" i="65"/>
  <c r="DD23" i="91" s="1"/>
  <c r="AC20" i="65"/>
  <c r="DE23" i="91" s="1"/>
  <c r="AD20" i="65"/>
  <c r="DF23" i="91" s="1"/>
  <c r="AE20" i="65"/>
  <c r="DG23" i="91" s="1"/>
  <c r="AA21" i="65"/>
  <c r="DC24" i="91" s="1"/>
  <c r="AB21" i="65"/>
  <c r="DD24" i="91" s="1"/>
  <c r="AC21" i="65"/>
  <c r="DE24" i="91" s="1"/>
  <c r="AD21" i="65"/>
  <c r="DF24" i="91" s="1"/>
  <c r="AE21" i="65"/>
  <c r="DG24" i="91" s="1"/>
  <c r="AA22" i="65"/>
  <c r="DC25" i="91" s="1"/>
  <c r="AB22" i="65"/>
  <c r="DD25" i="91" s="1"/>
  <c r="AC22" i="65"/>
  <c r="DE25" i="91" s="1"/>
  <c r="AD22" i="65"/>
  <c r="DF25" i="91" s="1"/>
  <c r="AE22" i="65"/>
  <c r="DG25" i="91" s="1"/>
  <c r="AA23" i="65"/>
  <c r="DC26" i="91" s="1"/>
  <c r="AB23" i="65"/>
  <c r="DD26" i="91" s="1"/>
  <c r="AC23" i="65"/>
  <c r="DE26" i="91" s="1"/>
  <c r="AD23" i="65"/>
  <c r="DF26" i="91" s="1"/>
  <c r="AE23" i="65"/>
  <c r="DG26" i="91" s="1"/>
  <c r="AA24" i="65"/>
  <c r="DC27" i="91" s="1"/>
  <c r="AB24" i="65"/>
  <c r="DD27" i="91" s="1"/>
  <c r="AC24" i="65"/>
  <c r="DE27" i="91" s="1"/>
  <c r="AD24" i="65"/>
  <c r="DF27" i="91" s="1"/>
  <c r="AE24" i="65"/>
  <c r="DG27" i="91" s="1"/>
  <c r="AA25" i="65"/>
  <c r="DC28" i="91" s="1"/>
  <c r="AB25" i="65"/>
  <c r="DD28" i="91" s="1"/>
  <c r="AC25" i="65"/>
  <c r="DE28" i="91" s="1"/>
  <c r="AD25" i="65"/>
  <c r="DF28" i="91" s="1"/>
  <c r="AE25" i="65"/>
  <c r="DG28" i="91" s="1"/>
  <c r="AA26" i="65"/>
  <c r="DC29" i="91" s="1"/>
  <c r="AB26" i="65"/>
  <c r="DD29" i="91" s="1"/>
  <c r="AC26" i="65"/>
  <c r="DE29" i="91" s="1"/>
  <c r="AD26" i="65"/>
  <c r="DF29" i="91" s="1"/>
  <c r="AE26" i="65"/>
  <c r="DG29" i="91" s="1"/>
  <c r="AA27" i="65"/>
  <c r="DC30" i="91" s="1"/>
  <c r="AB27" i="65"/>
  <c r="DD30" i="91" s="1"/>
  <c r="AC27" i="65"/>
  <c r="DE30" i="91" s="1"/>
  <c r="AD27" i="65"/>
  <c r="DF30" i="91" s="1"/>
  <c r="AE27" i="65"/>
  <c r="DG30" i="91" s="1"/>
  <c r="AA28" i="65"/>
  <c r="DC31" i="91" s="1"/>
  <c r="AB28" i="65"/>
  <c r="DD31" i="91" s="1"/>
  <c r="AC28" i="65"/>
  <c r="DE31" i="91" s="1"/>
  <c r="AD28" i="65"/>
  <c r="DF31" i="91" s="1"/>
  <c r="AE28" i="65"/>
  <c r="DG31" i="91" s="1"/>
  <c r="AA29" i="65"/>
  <c r="DC32" i="91" s="1"/>
  <c r="AB29" i="65"/>
  <c r="DD32" i="91" s="1"/>
  <c r="AC29" i="65"/>
  <c r="DE32" i="91" s="1"/>
  <c r="AD29" i="65"/>
  <c r="DF32" i="91" s="1"/>
  <c r="AE29" i="65"/>
  <c r="DG32" i="91" s="1"/>
  <c r="AA30" i="65"/>
  <c r="DC33" i="91" s="1"/>
  <c r="AB30" i="65"/>
  <c r="DD33" i="91" s="1"/>
  <c r="AC30" i="65"/>
  <c r="DE33" i="91" s="1"/>
  <c r="AD30" i="65"/>
  <c r="DF33" i="91" s="1"/>
  <c r="AE30" i="65"/>
  <c r="DG33" i="91" s="1"/>
  <c r="AA31" i="65"/>
  <c r="DC34" i="91" s="1"/>
  <c r="AB31" i="65"/>
  <c r="DD34" i="91" s="1"/>
  <c r="AC31" i="65"/>
  <c r="DE34" i="91" s="1"/>
  <c r="AD31" i="65"/>
  <c r="DF34" i="91" s="1"/>
  <c r="AE31" i="65"/>
  <c r="DG34" i="91" s="1"/>
  <c r="AA32" i="65"/>
  <c r="DC35" i="91" s="1"/>
  <c r="AB32" i="65"/>
  <c r="DD35" i="91" s="1"/>
  <c r="AC32" i="65"/>
  <c r="DE35" i="91" s="1"/>
  <c r="AD32" i="65"/>
  <c r="DF35" i="91" s="1"/>
  <c r="AE32" i="65"/>
  <c r="DG35" i="91" s="1"/>
  <c r="AA33" i="65"/>
  <c r="DC36" i="91" s="1"/>
  <c r="AB33" i="65"/>
  <c r="DD36" i="91" s="1"/>
  <c r="AC33" i="65"/>
  <c r="DE36" i="91" s="1"/>
  <c r="AD33" i="65"/>
  <c r="DF36" i="91" s="1"/>
  <c r="AE33" i="65"/>
  <c r="DG36" i="91" s="1"/>
  <c r="AA34" i="65"/>
  <c r="DC37" i="91" s="1"/>
  <c r="AB34" i="65"/>
  <c r="DD37" i="91" s="1"/>
  <c r="AC34" i="65"/>
  <c r="DE37" i="91" s="1"/>
  <c r="AD34" i="65"/>
  <c r="DF37" i="91" s="1"/>
  <c r="AE34" i="65"/>
  <c r="DG37" i="91" s="1"/>
  <c r="AA35" i="65"/>
  <c r="DC38" i="91" s="1"/>
  <c r="AB35" i="65"/>
  <c r="DD38" i="91" s="1"/>
  <c r="AC35" i="65"/>
  <c r="DE38" i="91" s="1"/>
  <c r="AD35" i="65"/>
  <c r="DF38" i="91" s="1"/>
  <c r="AE35" i="65"/>
  <c r="DG38" i="91" s="1"/>
  <c r="AA36" i="65"/>
  <c r="DC39" i="91" s="1"/>
  <c r="AB36" i="65"/>
  <c r="DD39" i="91" s="1"/>
  <c r="AC36" i="65"/>
  <c r="DE39" i="91" s="1"/>
  <c r="AD36" i="65"/>
  <c r="DF39" i="91" s="1"/>
  <c r="AE36" i="65"/>
  <c r="DG39" i="91" s="1"/>
  <c r="AA37" i="65"/>
  <c r="DC40" i="91" s="1"/>
  <c r="AB37" i="65"/>
  <c r="DD40" i="91" s="1"/>
  <c r="AC37" i="65"/>
  <c r="DE40" i="91" s="1"/>
  <c r="AD37" i="65"/>
  <c r="DF40" i="91" s="1"/>
  <c r="AE37" i="65"/>
  <c r="DG40" i="91" s="1"/>
  <c r="AA38" i="65"/>
  <c r="DC41" i="91" s="1"/>
  <c r="AB38" i="65"/>
  <c r="DD41" i="91" s="1"/>
  <c r="AC38" i="65"/>
  <c r="DE41" i="91" s="1"/>
  <c r="AD38" i="65"/>
  <c r="DF41" i="91" s="1"/>
  <c r="AE38" i="65"/>
  <c r="DG41" i="91" s="1"/>
  <c r="AA39" i="65"/>
  <c r="DC42" i="91" s="1"/>
  <c r="AB39" i="65"/>
  <c r="DD42" i="91" s="1"/>
  <c r="AC39" i="65"/>
  <c r="DE42" i="91" s="1"/>
  <c r="AD39" i="65"/>
  <c r="DF42" i="91" s="1"/>
  <c r="AE39" i="65"/>
  <c r="DG42" i="91" s="1"/>
  <c r="AA40" i="65"/>
  <c r="DC43" i="91" s="1"/>
  <c r="AB40" i="65"/>
  <c r="DD43" i="91" s="1"/>
  <c r="AC40" i="65"/>
  <c r="DE43" i="91" s="1"/>
  <c r="AD40" i="65"/>
  <c r="DF43" i="91" s="1"/>
  <c r="AE40" i="65"/>
  <c r="DG43" i="91" s="1"/>
  <c r="AA41" i="65"/>
  <c r="DC44" i="91" s="1"/>
  <c r="AB41" i="65"/>
  <c r="DD44" i="91" s="1"/>
  <c r="AC41" i="65"/>
  <c r="DE44" i="91" s="1"/>
  <c r="AD41" i="65"/>
  <c r="DF44" i="91" s="1"/>
  <c r="AE41" i="65"/>
  <c r="DG44" i="91" s="1"/>
  <c r="AA42" i="65"/>
  <c r="DC45" i="91" s="1"/>
  <c r="AB42" i="65"/>
  <c r="DD45" i="91" s="1"/>
  <c r="AC42" i="65"/>
  <c r="DE45" i="91" s="1"/>
  <c r="AD42" i="65"/>
  <c r="DF45" i="91" s="1"/>
  <c r="AE42" i="65"/>
  <c r="DG45" i="91" s="1"/>
  <c r="AA43" i="65"/>
  <c r="DC46" i="91" s="1"/>
  <c r="AB43" i="65"/>
  <c r="DD46" i="91" s="1"/>
  <c r="AC43" i="65"/>
  <c r="DE46" i="91" s="1"/>
  <c r="AD43" i="65"/>
  <c r="DF46" i="91" s="1"/>
  <c r="AE43" i="65"/>
  <c r="DG46" i="91" s="1"/>
  <c r="AA44" i="65"/>
  <c r="DC47" i="91" s="1"/>
  <c r="AB44" i="65"/>
  <c r="DD47" i="91" s="1"/>
  <c r="AC44" i="65"/>
  <c r="DE47" i="91" s="1"/>
  <c r="AD44" i="65"/>
  <c r="DF47" i="91" s="1"/>
  <c r="AE44" i="65"/>
  <c r="DG47" i="91" s="1"/>
  <c r="AA45" i="65"/>
  <c r="DC48" i="91" s="1"/>
  <c r="AB45" i="65"/>
  <c r="DD48" i="91" s="1"/>
  <c r="AC45" i="65"/>
  <c r="DE48" i="91" s="1"/>
  <c r="AD45" i="65"/>
  <c r="DF48" i="91" s="1"/>
  <c r="AE45" i="65"/>
  <c r="DG48" i="91" s="1"/>
  <c r="AA46" i="65"/>
  <c r="DC49" i="91" s="1"/>
  <c r="AB46" i="65"/>
  <c r="DD49" i="91" s="1"/>
  <c r="AC46" i="65"/>
  <c r="DE49" i="91" s="1"/>
  <c r="AD46" i="65"/>
  <c r="DF49" i="91" s="1"/>
  <c r="AE46" i="65"/>
  <c r="DG49" i="91" s="1"/>
  <c r="AA47" i="65"/>
  <c r="DC50" i="91" s="1"/>
  <c r="AB47" i="65"/>
  <c r="DD50" i="91" s="1"/>
  <c r="AC47" i="65"/>
  <c r="DE50" i="91" s="1"/>
  <c r="AD47" i="65"/>
  <c r="DF50" i="91" s="1"/>
  <c r="AE47" i="65"/>
  <c r="DG50" i="91" s="1"/>
  <c r="AA48" i="65"/>
  <c r="DC51" i="91" s="1"/>
  <c r="AB48" i="65"/>
  <c r="DD51" i="91" s="1"/>
  <c r="AC48" i="65"/>
  <c r="DE51" i="91" s="1"/>
  <c r="AD48" i="65"/>
  <c r="DF51" i="91" s="1"/>
  <c r="AE48" i="65"/>
  <c r="DG51" i="91" s="1"/>
  <c r="AA49" i="65"/>
  <c r="DC52" i="91" s="1"/>
  <c r="AB49" i="65"/>
  <c r="DD52" i="91" s="1"/>
  <c r="AC49" i="65"/>
  <c r="DE52" i="91" s="1"/>
  <c r="AD49" i="65"/>
  <c r="DF52" i="91" s="1"/>
  <c r="AE49" i="65"/>
  <c r="DG52" i="91" s="1"/>
  <c r="AA50" i="65"/>
  <c r="DC53" i="91" s="1"/>
  <c r="AB50" i="65"/>
  <c r="DD53" i="91" s="1"/>
  <c r="AC50" i="65"/>
  <c r="DE53" i="91" s="1"/>
  <c r="AD50" i="65"/>
  <c r="DF53" i="91" s="1"/>
  <c r="AE50" i="65"/>
  <c r="DG53" i="91" s="1"/>
  <c r="AA51" i="65"/>
  <c r="DC54" i="91" s="1"/>
  <c r="AB51" i="65"/>
  <c r="DD54" i="91" s="1"/>
  <c r="AC51" i="65"/>
  <c r="DE54" i="91" s="1"/>
  <c r="AD51" i="65"/>
  <c r="DF54" i="91" s="1"/>
  <c r="AE51" i="65"/>
  <c r="DG54" i="91" s="1"/>
  <c r="AA52" i="65"/>
  <c r="DC55" i="91" s="1"/>
  <c r="AB52" i="65"/>
  <c r="DD55" i="91" s="1"/>
  <c r="AC52" i="65"/>
  <c r="DE55" i="91" s="1"/>
  <c r="AD52" i="65"/>
  <c r="DF55" i="91" s="1"/>
  <c r="AE52" i="65"/>
  <c r="DG55" i="91" s="1"/>
  <c r="AA53" i="65"/>
  <c r="AB53" i="65"/>
  <c r="AC53" i="65"/>
  <c r="AD53" i="65"/>
  <c r="AE53" i="65"/>
  <c r="AB5" i="65"/>
  <c r="AC5" i="65"/>
  <c r="AD5" i="65"/>
  <c r="AE5" i="65"/>
  <c r="AA5" i="65"/>
  <c r="CC124" i="91"/>
  <c r="CE135" i="91"/>
  <c r="CH130" i="91"/>
  <c r="CJ154" i="91"/>
  <c r="CG132" i="91"/>
  <c r="CA148" i="91"/>
  <c r="CH120" i="91"/>
  <c r="CI158" i="91"/>
  <c r="DM155" i="91"/>
  <c r="CI138" i="91"/>
  <c r="M142" i="68"/>
  <c r="CB126" i="91"/>
  <c r="AP153" i="91"/>
  <c r="CE134" i="91"/>
  <c r="CI121" i="91"/>
  <c r="CG159" i="91"/>
  <c r="CG154" i="91"/>
  <c r="CA146" i="91"/>
  <c r="CA143" i="91"/>
  <c r="DN148" i="91"/>
  <c r="CB148" i="91"/>
  <c r="CI127" i="91"/>
  <c r="AQ155" i="91"/>
  <c r="CI129" i="91"/>
  <c r="CH157" i="91"/>
  <c r="CC139" i="91"/>
  <c r="CH154" i="91"/>
  <c r="CH124" i="91"/>
  <c r="AQ152" i="91"/>
  <c r="CJ142" i="91"/>
  <c r="CD150" i="91"/>
  <c r="CE127" i="91"/>
  <c r="CF133" i="91"/>
  <c r="CB134" i="91"/>
  <c r="CG137" i="91"/>
  <c r="CA118" i="91"/>
  <c r="CD144" i="91"/>
  <c r="CJ125" i="91"/>
  <c r="CD156" i="91"/>
  <c r="CA154" i="91"/>
  <c r="CH122" i="91"/>
  <c r="CJ144" i="91"/>
  <c r="CD126" i="91"/>
  <c r="CI135" i="91"/>
  <c r="CG157" i="91"/>
  <c r="CF129" i="91"/>
  <c r="CE137" i="91"/>
  <c r="M145" i="68"/>
  <c r="CG158" i="91"/>
  <c r="CH143" i="91"/>
  <c r="CI128" i="91"/>
  <c r="CA150" i="91"/>
  <c r="CG125" i="91"/>
  <c r="CC145" i="91"/>
  <c r="CH160" i="91"/>
  <c r="CE144" i="91"/>
  <c r="CJ118" i="91"/>
  <c r="M149" i="68"/>
  <c r="CF126" i="91"/>
  <c r="CB123" i="91"/>
  <c r="CD139" i="91"/>
  <c r="CE130" i="91"/>
  <c r="CA125" i="91"/>
  <c r="AQ148" i="91"/>
  <c r="DM156" i="91"/>
  <c r="CG117" i="91"/>
  <c r="CH121" i="91"/>
  <c r="CC123" i="91"/>
  <c r="CA149" i="91"/>
  <c r="AQ157" i="91"/>
  <c r="CA131" i="91"/>
  <c r="CF149" i="91"/>
  <c r="DN153" i="91"/>
  <c r="CD157" i="91"/>
  <c r="CJ121" i="91"/>
  <c r="CG134" i="91"/>
  <c r="CF141" i="91"/>
  <c r="CE140" i="91"/>
  <c r="CF142" i="91"/>
  <c r="M152" i="68"/>
  <c r="CD145" i="91"/>
  <c r="CI117" i="91"/>
  <c r="CC131" i="91"/>
  <c r="L152" i="68"/>
  <c r="CA120" i="91"/>
  <c r="CD121" i="91"/>
  <c r="CI151" i="91"/>
  <c r="CJ126" i="91"/>
  <c r="CE143" i="91"/>
  <c r="CA137" i="91"/>
  <c r="CJ155" i="91"/>
  <c r="CI136" i="91"/>
  <c r="CF151" i="91"/>
  <c r="CJ156" i="91"/>
  <c r="CG146" i="91"/>
  <c r="CG161" i="91"/>
  <c r="CC148" i="91"/>
  <c r="CB119" i="91"/>
  <c r="CB127" i="91"/>
  <c r="CD143" i="91"/>
  <c r="CC144" i="91"/>
  <c r="DN149" i="91"/>
  <c r="CF145" i="91"/>
  <c r="CE145" i="91"/>
  <c r="CC153" i="91"/>
  <c r="CB128" i="91"/>
  <c r="CH153" i="91"/>
  <c r="CJ140" i="91"/>
  <c r="CD132" i="91"/>
  <c r="CD120" i="91"/>
  <c r="M140" i="68"/>
  <c r="CG160" i="91"/>
  <c r="CC126" i="91"/>
  <c r="CI157" i="91"/>
  <c r="CH135" i="91"/>
  <c r="CG145" i="91"/>
  <c r="CB118" i="91"/>
  <c r="CG150" i="91"/>
  <c r="CI159" i="91"/>
  <c r="CJ124" i="91"/>
  <c r="CC117" i="91"/>
  <c r="L151" i="68"/>
  <c r="CE146" i="91"/>
  <c r="CG143" i="91"/>
  <c r="CD159" i="91"/>
  <c r="CD125" i="91"/>
  <c r="CA126" i="91"/>
  <c r="CC142" i="91"/>
  <c r="CE129" i="91"/>
  <c r="CJ139" i="91"/>
  <c r="CB125" i="91"/>
  <c r="CI156" i="91"/>
  <c r="DN152" i="91"/>
  <c r="CD141" i="91"/>
  <c r="CB143" i="91"/>
  <c r="DL160" i="91"/>
  <c r="CE138" i="91"/>
  <c r="CG128" i="91"/>
  <c r="CI118" i="91"/>
  <c r="CA129" i="91"/>
  <c r="CC138" i="91"/>
  <c r="CC140" i="91"/>
  <c r="CA119" i="91"/>
  <c r="CF153" i="91"/>
  <c r="CF140" i="91"/>
  <c r="CA152" i="91"/>
  <c r="CC121" i="91"/>
  <c r="CH129" i="91"/>
  <c r="CJ123" i="91"/>
  <c r="CG119" i="91"/>
  <c r="CE131" i="91"/>
  <c r="L155" i="68"/>
  <c r="CF150" i="91"/>
  <c r="CD155" i="91"/>
  <c r="CB129" i="91"/>
  <c r="CI142" i="91"/>
  <c r="CH117" i="91"/>
  <c r="CE155" i="91"/>
  <c r="CA145" i="91"/>
  <c r="CB147" i="91"/>
  <c r="CJ149" i="91"/>
  <c r="CB130" i="91"/>
  <c r="CG118" i="91"/>
  <c r="CD149" i="91"/>
  <c r="CE147" i="91"/>
  <c r="CJ143" i="91"/>
  <c r="CH134" i="91"/>
  <c r="CG141" i="91"/>
  <c r="CF128" i="91"/>
  <c r="CD153" i="91"/>
  <c r="CC130" i="91"/>
  <c r="CI131" i="91"/>
  <c r="CB160" i="91"/>
  <c r="CD118" i="91"/>
  <c r="AQ153" i="91"/>
  <c r="AQ143" i="91"/>
  <c r="CB135" i="91"/>
  <c r="CD124" i="91"/>
  <c r="CB139" i="91"/>
  <c r="CE123" i="91"/>
  <c r="AO159" i="91"/>
  <c r="CF144" i="91"/>
  <c r="CD136" i="91"/>
  <c r="K156" i="68"/>
  <c r="CD128" i="91"/>
  <c r="CI148" i="91"/>
  <c r="CH119" i="91"/>
  <c r="CF118" i="91"/>
  <c r="CH149" i="91"/>
  <c r="CG127" i="91"/>
  <c r="CA128" i="91"/>
  <c r="CI143" i="91"/>
  <c r="CB137" i="91"/>
  <c r="DM154" i="91"/>
  <c r="CA159" i="91"/>
  <c r="CJ132" i="91"/>
  <c r="CF152" i="91"/>
  <c r="CD148" i="91"/>
  <c r="CA157" i="91"/>
  <c r="DN145" i="91"/>
  <c r="CC152" i="91"/>
  <c r="CG139" i="91"/>
  <c r="CB145" i="91"/>
  <c r="CB124" i="91"/>
  <c r="AP156" i="91"/>
  <c r="DN156" i="91"/>
  <c r="CJ153" i="91"/>
  <c r="CA158" i="91"/>
  <c r="M151" i="68"/>
  <c r="CG155" i="91"/>
  <c r="CA160" i="91"/>
  <c r="CA151" i="91"/>
  <c r="CE132" i="91"/>
  <c r="CD127" i="91"/>
  <c r="CC150" i="91"/>
  <c r="CF135" i="91"/>
  <c r="AQ149" i="91"/>
  <c r="AQ150" i="91"/>
  <c r="DN157" i="91"/>
  <c r="CC119" i="91"/>
  <c r="AQ147" i="91"/>
  <c r="CC160" i="91"/>
  <c r="CG142" i="91"/>
  <c r="CI134" i="91"/>
  <c r="CF134" i="91"/>
  <c r="DM159" i="91"/>
  <c r="CH125" i="91"/>
  <c r="CH142" i="91"/>
  <c r="CB136" i="91"/>
  <c r="CA132" i="91"/>
  <c r="CI119" i="91"/>
  <c r="DN144" i="91"/>
  <c r="CF136" i="91"/>
  <c r="AQ151" i="91"/>
  <c r="CH136" i="91"/>
  <c r="CB153" i="91"/>
  <c r="CC158" i="91"/>
  <c r="CF160" i="91"/>
  <c r="AQ144" i="91"/>
  <c r="CC147" i="91"/>
  <c r="CG136" i="91"/>
  <c r="CJ129" i="91"/>
  <c r="CG148" i="91"/>
  <c r="CA141" i="91"/>
  <c r="CF158" i="91"/>
  <c r="CB150" i="91"/>
  <c r="AQ142" i="91"/>
  <c r="CD140" i="91"/>
  <c r="CF138" i="91"/>
  <c r="CH118" i="91"/>
  <c r="CI155" i="91"/>
  <c r="CJ146" i="91"/>
  <c r="CG138" i="91"/>
  <c r="CA130" i="91"/>
  <c r="CD146" i="91"/>
  <c r="CB140" i="91"/>
  <c r="CE153" i="91"/>
  <c r="CF147" i="91"/>
  <c r="M141" i="68"/>
  <c r="CB151" i="91"/>
  <c r="DM158" i="91"/>
  <c r="DN155" i="91"/>
  <c r="CH147" i="91"/>
  <c r="CB132" i="91"/>
  <c r="CA134" i="91"/>
  <c r="CI144" i="91"/>
  <c r="CD142" i="91"/>
  <c r="CB117" i="91"/>
  <c r="CC143" i="91"/>
  <c r="CG123" i="91"/>
  <c r="CJ148" i="91"/>
  <c r="CD138" i="91"/>
  <c r="CI125" i="91"/>
  <c r="CD119" i="91"/>
  <c r="CE148" i="91"/>
  <c r="CJ117" i="91"/>
  <c r="CB133" i="91"/>
  <c r="CD158" i="91"/>
  <c r="CH127" i="91"/>
  <c r="CI149" i="91"/>
  <c r="CE142" i="91"/>
  <c r="CC127" i="91"/>
  <c r="CE139" i="91"/>
  <c r="AP157" i="91"/>
  <c r="CH141" i="91"/>
  <c r="CD134" i="91"/>
  <c r="CD152" i="91"/>
  <c r="M147" i="68"/>
  <c r="CB138" i="91"/>
  <c r="CI145" i="91"/>
  <c r="CJ136" i="91"/>
  <c r="CF120" i="91"/>
  <c r="CH137" i="91"/>
  <c r="CG135" i="91"/>
  <c r="AQ156" i="91"/>
  <c r="CD147" i="91"/>
  <c r="CG153" i="91"/>
  <c r="CG144" i="91"/>
  <c r="CE136" i="91"/>
  <c r="CH123" i="91"/>
  <c r="CC151" i="91"/>
  <c r="CE141" i="91"/>
  <c r="CH128" i="91"/>
  <c r="CA147" i="91"/>
  <c r="CC159" i="91"/>
  <c r="CA138" i="91"/>
  <c r="CH152" i="91"/>
  <c r="CA121" i="91"/>
  <c r="CI126" i="91"/>
  <c r="K157" i="68"/>
  <c r="CF119" i="91"/>
  <c r="CE126" i="91"/>
  <c r="CE121" i="91"/>
  <c r="CJ135" i="91"/>
  <c r="CC134" i="91"/>
  <c r="CG126" i="91"/>
  <c r="CJ134" i="91"/>
  <c r="CC157" i="91"/>
  <c r="CA144" i="91"/>
  <c r="CC136" i="91"/>
  <c r="M153" i="68"/>
  <c r="CH156" i="91"/>
  <c r="CB131" i="91"/>
  <c r="CF155" i="91"/>
  <c r="CJ120" i="91"/>
  <c r="DM157" i="91"/>
  <c r="CE122" i="91"/>
  <c r="CI132" i="91"/>
  <c r="CJ145" i="91"/>
  <c r="CJ128" i="91"/>
  <c r="M146" i="68"/>
  <c r="CG152" i="91"/>
  <c r="CI147" i="91"/>
  <c r="CJ133" i="91"/>
  <c r="CE118" i="91"/>
  <c r="CA156" i="91"/>
  <c r="AP155" i="91"/>
  <c r="CI154" i="91"/>
  <c r="CC128" i="91"/>
  <c r="AP154" i="91"/>
  <c r="CA139" i="91"/>
  <c r="CH133" i="91"/>
  <c r="CF143" i="91"/>
  <c r="CA123" i="91"/>
  <c r="CC146" i="91"/>
  <c r="CG122" i="91"/>
  <c r="CH132" i="91"/>
  <c r="CD131" i="91"/>
  <c r="CC122" i="91"/>
  <c r="CH150" i="91"/>
  <c r="CB161" i="91"/>
  <c r="CC120" i="91"/>
  <c r="DL159" i="91"/>
  <c r="CG120" i="91"/>
  <c r="CE151" i="91"/>
  <c r="CD122" i="91"/>
  <c r="L156" i="68"/>
  <c r="CA161" i="91"/>
  <c r="CG151" i="91"/>
  <c r="CJ137" i="91"/>
  <c r="CJ157" i="91"/>
  <c r="DN154" i="91"/>
  <c r="CA135" i="91"/>
  <c r="CB142" i="91"/>
  <c r="CC141" i="91"/>
  <c r="CB159" i="91"/>
  <c r="CC125" i="91"/>
  <c r="DN151" i="91"/>
  <c r="CA127" i="91"/>
  <c r="CF159" i="91"/>
  <c r="CC156" i="91"/>
  <c r="CF161" i="91"/>
  <c r="CC149" i="91"/>
  <c r="CI133" i="91"/>
  <c r="M144" i="68"/>
  <c r="CD130" i="91"/>
  <c r="M143" i="68"/>
  <c r="CB155" i="91"/>
  <c r="CD151" i="91"/>
  <c r="CI130" i="91"/>
  <c r="CC137" i="91"/>
  <c r="CF121" i="91"/>
  <c r="CJ152" i="91"/>
  <c r="CH146" i="91"/>
  <c r="CB158" i="91"/>
  <c r="CF132" i="91"/>
  <c r="CB144" i="91"/>
  <c r="CF156" i="91"/>
  <c r="CG121" i="91"/>
  <c r="DN146" i="91"/>
  <c r="CJ122" i="91"/>
  <c r="CF157" i="91"/>
  <c r="CJ150" i="91"/>
  <c r="CI140" i="91"/>
  <c r="CF139" i="91"/>
  <c r="CH139" i="91"/>
  <c r="AQ154" i="91"/>
  <c r="CE158" i="91"/>
  <c r="CG149" i="91"/>
  <c r="CD154" i="91"/>
  <c r="CE149" i="91"/>
  <c r="AQ145" i="91"/>
  <c r="CJ119" i="91"/>
  <c r="CA122" i="91"/>
  <c r="AO158" i="91"/>
  <c r="CJ147" i="91"/>
  <c r="CA136" i="91"/>
  <c r="CA133" i="91"/>
  <c r="CJ131" i="91"/>
  <c r="CE119" i="91"/>
  <c r="CF162" i="91"/>
  <c r="CH140" i="91"/>
  <c r="CI141" i="91"/>
  <c r="CF130" i="91"/>
  <c r="CB157" i="91"/>
  <c r="L154" i="68"/>
  <c r="CI123" i="91"/>
  <c r="CF137" i="91"/>
  <c r="CI137" i="91"/>
  <c r="CH144" i="91"/>
  <c r="CJ127" i="91"/>
  <c r="CA124" i="91"/>
  <c r="CF117" i="91"/>
  <c r="CF146" i="91"/>
  <c r="CA162" i="91"/>
  <c r="CA153" i="91"/>
  <c r="CJ130" i="91"/>
  <c r="CD137" i="91"/>
  <c r="CB156" i="91"/>
  <c r="CE157" i="91"/>
  <c r="CD129" i="91"/>
  <c r="CI120" i="91"/>
  <c r="CH158" i="91"/>
  <c r="CC133" i="91"/>
  <c r="CC135" i="91"/>
  <c r="CA117" i="91"/>
  <c r="CI153" i="91"/>
  <c r="CF131" i="91"/>
  <c r="CB122" i="91"/>
  <c r="CD123" i="91"/>
  <c r="CH145" i="91"/>
  <c r="CB154" i="91"/>
  <c r="CG131" i="91"/>
  <c r="CC118" i="91"/>
  <c r="CG133" i="91"/>
  <c r="CI139" i="91"/>
  <c r="CE124" i="91"/>
  <c r="CD135" i="91"/>
  <c r="CH131" i="91"/>
  <c r="CJ151" i="91"/>
  <c r="CB146" i="91"/>
  <c r="CE156" i="91"/>
  <c r="CE154" i="91"/>
  <c r="CE150" i="91"/>
  <c r="M150" i="68"/>
  <c r="CF127" i="91"/>
  <c r="CG124" i="91"/>
  <c r="CD117" i="91"/>
  <c r="AP158" i="91"/>
  <c r="CF124" i="91"/>
  <c r="CH148" i="91"/>
  <c r="CH138" i="91"/>
  <c r="CC132" i="91"/>
  <c r="CH151" i="91"/>
  <c r="CG147" i="91"/>
  <c r="CE117" i="91"/>
  <c r="CB141" i="91"/>
  <c r="CF123" i="91"/>
  <c r="AQ146" i="91"/>
  <c r="CH159" i="91"/>
  <c r="CE128" i="91"/>
  <c r="CE152" i="91"/>
  <c r="CF148" i="91"/>
  <c r="M148" i="68"/>
  <c r="CF154" i="91"/>
  <c r="CE120" i="91"/>
  <c r="CG156" i="91"/>
  <c r="CA140" i="91"/>
  <c r="CD133" i="91"/>
  <c r="CF125" i="91"/>
  <c r="CE125" i="91"/>
  <c r="CE133" i="91"/>
  <c r="M154" i="68"/>
  <c r="CJ158" i="91"/>
  <c r="DN158" i="91"/>
  <c r="CC155" i="91"/>
  <c r="CA142" i="91"/>
  <c r="CC129" i="91"/>
  <c r="CB120" i="91"/>
  <c r="CC154" i="91"/>
  <c r="CG130" i="91"/>
  <c r="DN143" i="91"/>
  <c r="CI152" i="91"/>
  <c r="CI146" i="91"/>
  <c r="CJ141" i="91"/>
  <c r="CH155" i="91"/>
  <c r="CI124" i="91"/>
  <c r="CI122" i="91"/>
  <c r="CB152" i="91"/>
  <c r="CF122" i="91"/>
  <c r="DN147" i="91"/>
  <c r="CJ138" i="91"/>
  <c r="CB149" i="91"/>
  <c r="CG129" i="91"/>
  <c r="CB121" i="91"/>
  <c r="L153" i="68"/>
  <c r="CH126" i="91"/>
  <c r="CI150" i="91"/>
  <c r="CA155" i="91"/>
  <c r="CG140" i="91"/>
  <c r="DN150" i="91"/>
  <c r="M155" i="68"/>
  <c r="AW155" i="91" l="1"/>
  <c r="AW156" i="91"/>
  <c r="CU157" i="91"/>
  <c r="CP159" i="91"/>
  <c r="CP160" i="91"/>
  <c r="CP158" i="91"/>
  <c r="AW158" i="91"/>
  <c r="AW159" i="91"/>
  <c r="CP156" i="91"/>
  <c r="CP157" i="91"/>
  <c r="AW157" i="91"/>
  <c r="CU155" i="91"/>
  <c r="CU160" i="91"/>
  <c r="CU159" i="91"/>
  <c r="CP155" i="91"/>
  <c r="CU158" i="91"/>
  <c r="CU156" i="91"/>
  <c r="AW154" i="91"/>
  <c r="AX144" i="91"/>
  <c r="AX143" i="91"/>
  <c r="AX153" i="91"/>
  <c r="AX145" i="91"/>
  <c r="CQ147" i="91"/>
  <c r="CV149" i="91"/>
  <c r="AX155" i="91"/>
  <c r="CQ156" i="91"/>
  <c r="CV154" i="91"/>
  <c r="CV153" i="91"/>
  <c r="CQ153" i="91"/>
  <c r="CV145" i="91"/>
  <c r="AX148" i="91"/>
  <c r="CV151" i="91"/>
  <c r="CQ152" i="91"/>
  <c r="CV150" i="91"/>
  <c r="CV156" i="91"/>
  <c r="CV157" i="91"/>
  <c r="AX154" i="91"/>
  <c r="CQ148" i="91"/>
  <c r="AX156" i="91"/>
  <c r="CQ144" i="91"/>
  <c r="CQ146" i="91"/>
  <c r="CQ145" i="91"/>
  <c r="AX158" i="91"/>
  <c r="AX157" i="91"/>
  <c r="CQ154" i="91"/>
  <c r="CQ150" i="91"/>
  <c r="CV158" i="91"/>
  <c r="CV159" i="91"/>
  <c r="CQ155" i="91"/>
  <c r="CQ149" i="91"/>
  <c r="AX150" i="91"/>
  <c r="AX151" i="91"/>
  <c r="AX146" i="91"/>
  <c r="AX149" i="91"/>
  <c r="CV147" i="91"/>
  <c r="CV146" i="91"/>
  <c r="CQ157" i="91"/>
  <c r="CQ158" i="91"/>
  <c r="CQ159" i="91"/>
  <c r="CV152" i="91"/>
  <c r="CV155" i="91"/>
  <c r="AX147" i="91"/>
  <c r="CV148" i="91"/>
  <c r="CQ151" i="91"/>
  <c r="AX152" i="91"/>
  <c r="CV144" i="91"/>
  <c r="AV159" i="91"/>
  <c r="AV160" i="91"/>
  <c r="CO161" i="91"/>
  <c r="CO160" i="91"/>
  <c r="CT161" i="91"/>
  <c r="CT160" i="91"/>
  <c r="CU148" i="91"/>
  <c r="CU130" i="91"/>
  <c r="CU123" i="91"/>
  <c r="CU152" i="91"/>
  <c r="CU143" i="91"/>
  <c r="CU146" i="91"/>
  <c r="CU127" i="91"/>
  <c r="CU131" i="91"/>
  <c r="CU139" i="91"/>
  <c r="CU129" i="91"/>
  <c r="CU144" i="91"/>
  <c r="CU119" i="91"/>
  <c r="CU137" i="91"/>
  <c r="CU134" i="91"/>
  <c r="CU126" i="91"/>
  <c r="CU136" i="91"/>
  <c r="CU118" i="91"/>
  <c r="CU121" i="91"/>
  <c r="CU125" i="91"/>
  <c r="CU133" i="91"/>
  <c r="CU147" i="91"/>
  <c r="CU135" i="91"/>
  <c r="CU150" i="91"/>
  <c r="CU151" i="91"/>
  <c r="CU124" i="91"/>
  <c r="CU140" i="91"/>
  <c r="CU149" i="91"/>
  <c r="CU141" i="91"/>
  <c r="CU122" i="91"/>
  <c r="CU153" i="91"/>
  <c r="CU154" i="91"/>
  <c r="CU132" i="91"/>
  <c r="CU145" i="91"/>
  <c r="CU128" i="91"/>
  <c r="CU120" i="91"/>
  <c r="CU138" i="91"/>
  <c r="CU142" i="91"/>
  <c r="CP152" i="91"/>
  <c r="CP130" i="91"/>
  <c r="CP144" i="91"/>
  <c r="CP138" i="91"/>
  <c r="CP149" i="91"/>
  <c r="CP124" i="91"/>
  <c r="CP119" i="91"/>
  <c r="CP123" i="91"/>
  <c r="CP147" i="91"/>
  <c r="CP151" i="91"/>
  <c r="CP127" i="91"/>
  <c r="CP129" i="91"/>
  <c r="CP143" i="91"/>
  <c r="CP137" i="91"/>
  <c r="CP148" i="91"/>
  <c r="CP125" i="91"/>
  <c r="CP135" i="91"/>
  <c r="CP133" i="91"/>
  <c r="CP131" i="91"/>
  <c r="CP146" i="91"/>
  <c r="CP126" i="91"/>
  <c r="CP142" i="91"/>
  <c r="CP118" i="91"/>
  <c r="CP153" i="91"/>
  <c r="CP154" i="91"/>
  <c r="CP128" i="91"/>
  <c r="CP141" i="91"/>
  <c r="CP136" i="91"/>
  <c r="CP145" i="91"/>
  <c r="CP122" i="91"/>
  <c r="CP121" i="91"/>
  <c r="CP140" i="91"/>
  <c r="CP120" i="91"/>
  <c r="CP150" i="91"/>
  <c r="CP132" i="91"/>
  <c r="CP139" i="91"/>
  <c r="CP134" i="91"/>
  <c r="CT120" i="91"/>
  <c r="CT153" i="91"/>
  <c r="CT148" i="91"/>
  <c r="CT142" i="91"/>
  <c r="CT136" i="91"/>
  <c r="CT129" i="91"/>
  <c r="CT119" i="91"/>
  <c r="CT152" i="91"/>
  <c r="CT130" i="91"/>
  <c r="CT127" i="91"/>
  <c r="CT154" i="91"/>
  <c r="CT147" i="91"/>
  <c r="CT141" i="91"/>
  <c r="CT134" i="91"/>
  <c r="CT157" i="91"/>
  <c r="CT125" i="91"/>
  <c r="CT118" i="91"/>
  <c r="CT135" i="91"/>
  <c r="CT159" i="91"/>
  <c r="CT158" i="91"/>
  <c r="CT126" i="91"/>
  <c r="CT150" i="91"/>
  <c r="CT132" i="91"/>
  <c r="CT138" i="91"/>
  <c r="CT151" i="91"/>
  <c r="CT146" i="91"/>
  <c r="CT140" i="91"/>
  <c r="CT133" i="91"/>
  <c r="CT156" i="91"/>
  <c r="CT155" i="91"/>
  <c r="CT149" i="91"/>
  <c r="CT143" i="91"/>
  <c r="CT137" i="91"/>
  <c r="CT131" i="91"/>
  <c r="CT145" i="91"/>
  <c r="CT121" i="91"/>
  <c r="CT128" i="91"/>
  <c r="CT123" i="91"/>
  <c r="CT124" i="91"/>
  <c r="CT139" i="91"/>
  <c r="CT122" i="91"/>
  <c r="CT144" i="91"/>
  <c r="CO159" i="91"/>
  <c r="CO158" i="91"/>
  <c r="CO133" i="91"/>
  <c r="CO135" i="91"/>
  <c r="CO150" i="91"/>
  <c r="CO144" i="91"/>
  <c r="CO126" i="91"/>
  <c r="CO120" i="91"/>
  <c r="CO130" i="91"/>
  <c r="CO131" i="91"/>
  <c r="CO136" i="91"/>
  <c r="CO119" i="91"/>
  <c r="CO127" i="91"/>
  <c r="CO155" i="91"/>
  <c r="CO132" i="91"/>
  <c r="CO149" i="91"/>
  <c r="CO143" i="91"/>
  <c r="CO152" i="91"/>
  <c r="CO124" i="91"/>
  <c r="CO137" i="91"/>
  <c r="CO147" i="91"/>
  <c r="CO125" i="91"/>
  <c r="CO129" i="91"/>
  <c r="CO157" i="91"/>
  <c r="CO142" i="91"/>
  <c r="CO151" i="91"/>
  <c r="CO146" i="91"/>
  <c r="CO140" i="91"/>
  <c r="CO156" i="91"/>
  <c r="CO138" i="91"/>
  <c r="CO148" i="91"/>
  <c r="CO141" i="91"/>
  <c r="CO153" i="91"/>
  <c r="CO128" i="91"/>
  <c r="CO122" i="91"/>
  <c r="CO145" i="91"/>
  <c r="CO118" i="91"/>
  <c r="CO154" i="91"/>
  <c r="CO123" i="91"/>
  <c r="CO134" i="91"/>
  <c r="CO139" i="91"/>
  <c r="CO121" i="91"/>
  <c r="CS150" i="91"/>
  <c r="CS118" i="91"/>
  <c r="CS140" i="91"/>
  <c r="CS121" i="91"/>
  <c r="CS151" i="91"/>
  <c r="CS161" i="91"/>
  <c r="CS148" i="91"/>
  <c r="CS128" i="91"/>
  <c r="CS156" i="91"/>
  <c r="CS146" i="91"/>
  <c r="CS135" i="91"/>
  <c r="CS157" i="91"/>
  <c r="CS149" i="91"/>
  <c r="CS131" i="91"/>
  <c r="CS139" i="91"/>
  <c r="CS152" i="91"/>
  <c r="CS154" i="91"/>
  <c r="CS129" i="91"/>
  <c r="CS163" i="91"/>
  <c r="CS164" i="91"/>
  <c r="CS122" i="91"/>
  <c r="CS124" i="91"/>
  <c r="CS132" i="91"/>
  <c r="CS130" i="91"/>
  <c r="CS143" i="91"/>
  <c r="CS127" i="91"/>
  <c r="CS155" i="91"/>
  <c r="CS138" i="91"/>
  <c r="CS125" i="91"/>
  <c r="CS145" i="91"/>
  <c r="CS126" i="91"/>
  <c r="CS162" i="91"/>
  <c r="CS160" i="91"/>
  <c r="CS141" i="91"/>
  <c r="CS134" i="91"/>
  <c r="CS123" i="91"/>
  <c r="CS136" i="91"/>
  <c r="CS142" i="91"/>
  <c r="CS144" i="91"/>
  <c r="CS119" i="91"/>
  <c r="CS158" i="91"/>
  <c r="CS133" i="91"/>
  <c r="CS120" i="91"/>
  <c r="CS147" i="91"/>
  <c r="CS137" i="91"/>
  <c r="CS153" i="91"/>
  <c r="CS159" i="91"/>
  <c r="CN136" i="91"/>
  <c r="CN152" i="91"/>
  <c r="CN145" i="91"/>
  <c r="CN122" i="91"/>
  <c r="CN133" i="91"/>
  <c r="CN129" i="91"/>
  <c r="CN127" i="91"/>
  <c r="CN143" i="91"/>
  <c r="CN124" i="91"/>
  <c r="CN162" i="91"/>
  <c r="CN137" i="91"/>
  <c r="CN150" i="91"/>
  <c r="CN146" i="91"/>
  <c r="CN123" i="91"/>
  <c r="CN159" i="91"/>
  <c r="CN132" i="91"/>
  <c r="CN142" i="91"/>
  <c r="CN149" i="91"/>
  <c r="CN121" i="91"/>
  <c r="CN131" i="91"/>
  <c r="CN119" i="91"/>
  <c r="CN157" i="91"/>
  <c r="CN147" i="91"/>
  <c r="CN161" i="91"/>
  <c r="CN138" i="91"/>
  <c r="CN158" i="91"/>
  <c r="CN126" i="91"/>
  <c r="CN148" i="91"/>
  <c r="CN163" i="91"/>
  <c r="CN164" i="91"/>
  <c r="CN135" i="91"/>
  <c r="CN160" i="91"/>
  <c r="CN141" i="91"/>
  <c r="CN153" i="91"/>
  <c r="CN144" i="91"/>
  <c r="CN120" i="91"/>
  <c r="CN156" i="91"/>
  <c r="CN130" i="91"/>
  <c r="CN125" i="91"/>
  <c r="CN140" i="91"/>
  <c r="CN118" i="91"/>
  <c r="CN128" i="91"/>
  <c r="CN139" i="91"/>
  <c r="CN154" i="91"/>
  <c r="CN134" i="91"/>
  <c r="CN151" i="91"/>
  <c r="CN155" i="91"/>
  <c r="CR158" i="91"/>
  <c r="CR150" i="91"/>
  <c r="CR145" i="91"/>
  <c r="CR139" i="91"/>
  <c r="CR128" i="91"/>
  <c r="CR156" i="91"/>
  <c r="CR149" i="91"/>
  <c r="CR142" i="91"/>
  <c r="CR136" i="91"/>
  <c r="CR146" i="91"/>
  <c r="CR119" i="91"/>
  <c r="CR140" i="91"/>
  <c r="CR165" i="91"/>
  <c r="CR126" i="91"/>
  <c r="CR135" i="91"/>
  <c r="CR127" i="91"/>
  <c r="CR164" i="91"/>
  <c r="CR160" i="91"/>
  <c r="CR131" i="91"/>
  <c r="CR154" i="91"/>
  <c r="CR122" i="91"/>
  <c r="CR123" i="91"/>
  <c r="CR166" i="91"/>
  <c r="CR167" i="91"/>
  <c r="CR132" i="91"/>
  <c r="CR120" i="91"/>
  <c r="CR159" i="91"/>
  <c r="CR153" i="91"/>
  <c r="CR147" i="91"/>
  <c r="CR141" i="91"/>
  <c r="CR133" i="91"/>
  <c r="CR121" i="91"/>
  <c r="CR129" i="91"/>
  <c r="CR124" i="91"/>
  <c r="CR162" i="91"/>
  <c r="CR130" i="91"/>
  <c r="CR163" i="91"/>
  <c r="CR157" i="91"/>
  <c r="CR151" i="91"/>
  <c r="CR144" i="91"/>
  <c r="CR138" i="91"/>
  <c r="CR161" i="91"/>
  <c r="CR155" i="91"/>
  <c r="CR148" i="91"/>
  <c r="CR143" i="91"/>
  <c r="CR137" i="91"/>
  <c r="CR118" i="91"/>
  <c r="CR125" i="91"/>
  <c r="CR152" i="91"/>
  <c r="CR134" i="91"/>
  <c r="CM167" i="91"/>
  <c r="CM166" i="91"/>
  <c r="CM144" i="91"/>
  <c r="CM152" i="91"/>
  <c r="CM148" i="91"/>
  <c r="CM126" i="91"/>
  <c r="CM161" i="91"/>
  <c r="CM120" i="91"/>
  <c r="CM137" i="91"/>
  <c r="CM127" i="91"/>
  <c r="CM156" i="91"/>
  <c r="CM147" i="91"/>
  <c r="CM123" i="91"/>
  <c r="CM159" i="91"/>
  <c r="CM118" i="91"/>
  <c r="CM131" i="91"/>
  <c r="CM138" i="91"/>
  <c r="CM164" i="91"/>
  <c r="CM150" i="91"/>
  <c r="CM163" i="91"/>
  <c r="CM145" i="91"/>
  <c r="CM154" i="91"/>
  <c r="CM149" i="91"/>
  <c r="CM125" i="91"/>
  <c r="CM160" i="91"/>
  <c r="CM119" i="91"/>
  <c r="CM136" i="91"/>
  <c r="CM132" i="91"/>
  <c r="CM153" i="91"/>
  <c r="CM139" i="91"/>
  <c r="CM128" i="91"/>
  <c r="CM143" i="91"/>
  <c r="CM135" i="91"/>
  <c r="CM133" i="91"/>
  <c r="CM162" i="91"/>
  <c r="CM165" i="91"/>
  <c r="CM142" i="91"/>
  <c r="CM157" i="91"/>
  <c r="CM155" i="91"/>
  <c r="CM146" i="91"/>
  <c r="CM124" i="91"/>
  <c r="CM134" i="91"/>
  <c r="CM129" i="91"/>
  <c r="CM140" i="91"/>
  <c r="CM158" i="91"/>
  <c r="CM151" i="91"/>
  <c r="CM122" i="91"/>
  <c r="CM130" i="91"/>
  <c r="CM141" i="91"/>
  <c r="CM121" i="91"/>
  <c r="CV139" i="91"/>
  <c r="CV135" i="91"/>
  <c r="CV131" i="91"/>
  <c r="CV141" i="91"/>
  <c r="CV123" i="91"/>
  <c r="CV138" i="91"/>
  <c r="CV132" i="91"/>
  <c r="CV126" i="91"/>
  <c r="CV120" i="91"/>
  <c r="CV136" i="91"/>
  <c r="CV130" i="91"/>
  <c r="CV124" i="91"/>
  <c r="CV118" i="91"/>
  <c r="CV119" i="91"/>
  <c r="CV137" i="91"/>
  <c r="CV143" i="91"/>
  <c r="CV142" i="91"/>
  <c r="CV121" i="91"/>
  <c r="CV127" i="91"/>
  <c r="CV140" i="91"/>
  <c r="CV134" i="91"/>
  <c r="CV128" i="91"/>
  <c r="CV122" i="91"/>
  <c r="CV125" i="91"/>
  <c r="CV129" i="91"/>
  <c r="CV133" i="91"/>
  <c r="CQ121" i="91"/>
  <c r="CQ129" i="91"/>
  <c r="CQ127" i="91"/>
  <c r="CQ135" i="91"/>
  <c r="CQ120" i="91"/>
  <c r="CQ134" i="91"/>
  <c r="CQ126" i="91"/>
  <c r="CQ130" i="91"/>
  <c r="CQ136" i="91"/>
  <c r="CQ122" i="91"/>
  <c r="CQ133" i="91"/>
  <c r="CQ128" i="91"/>
  <c r="CQ124" i="91"/>
  <c r="CQ138" i="91"/>
  <c r="CQ137" i="91"/>
  <c r="CQ143" i="91"/>
  <c r="CQ142" i="91"/>
  <c r="CQ119" i="91"/>
  <c r="CQ132" i="91"/>
  <c r="CQ123" i="91"/>
  <c r="CQ139" i="91"/>
  <c r="CQ118" i="91"/>
  <c r="CQ131" i="91"/>
  <c r="CQ140" i="91"/>
  <c r="CQ125" i="91"/>
  <c r="CQ141" i="91"/>
  <c r="DG56" i="91"/>
  <c r="AL54" i="65"/>
  <c r="DF56" i="91"/>
  <c r="AK54" i="65"/>
  <c r="DE56" i="91"/>
  <c r="AJ54" i="65"/>
  <c r="DD56" i="91"/>
  <c r="AI54" i="65"/>
  <c r="DC56" i="91"/>
  <c r="AH54" i="65"/>
  <c r="DC8" i="91"/>
  <c r="DG8" i="91"/>
  <c r="DF8" i="91"/>
  <c r="DE8" i="91"/>
  <c r="DD8" i="91"/>
  <c r="AQ33" i="66"/>
  <c r="AP34" i="66"/>
  <c r="E12" i="66"/>
  <c r="E13" i="66"/>
  <c r="AL5" i="65"/>
  <c r="AK5" i="65"/>
  <c r="AJ5" i="65"/>
  <c r="AI5" i="65"/>
  <c r="AH5" i="65"/>
  <c r="N31" i="66"/>
  <c r="N77" i="66"/>
  <c r="N8" i="66"/>
  <c r="N54" i="66"/>
  <c r="N53" i="66"/>
  <c r="N30" i="66"/>
  <c r="N76" i="66"/>
  <c r="N7" i="66"/>
  <c r="N99" i="66"/>
  <c r="N98" i="66"/>
  <c r="A13" i="66" l="1"/>
  <c r="AQ34" i="66"/>
  <c r="AP35" i="66"/>
  <c r="A12" i="66"/>
  <c r="H13" i="66"/>
  <c r="H12" i="66"/>
  <c r="O99" i="66"/>
  <c r="O76" i="66"/>
  <c r="O53" i="66"/>
  <c r="O30" i="66"/>
  <c r="O7" i="66"/>
  <c r="O6" i="66"/>
  <c r="O29" i="66"/>
  <c r="O52" i="66"/>
  <c r="O75" i="66"/>
  <c r="O98" i="66"/>
  <c r="AK34" i="65"/>
  <c r="AL11" i="65"/>
  <c r="AQ35" i="66" l="1"/>
  <c r="AP36" i="66"/>
  <c r="E14" i="66"/>
  <c r="E15" i="66"/>
  <c r="AI10" i="65"/>
  <c r="AK33" i="65"/>
  <c r="AH12" i="65"/>
  <c r="AK36" i="65"/>
  <c r="AH32" i="65"/>
  <c r="AK31" i="65"/>
  <c r="AJ34" i="65"/>
  <c r="AI40" i="65"/>
  <c r="AJ12" i="65"/>
  <c r="AK53" i="65"/>
  <c r="AJ40" i="65"/>
  <c r="AI31" i="65"/>
  <c r="AJ30" i="65"/>
  <c r="AK28" i="65"/>
  <c r="AH39" i="65"/>
  <c r="AJ31" i="65"/>
  <c r="AH45" i="65"/>
  <c r="AH48" i="65"/>
  <c r="AL45" i="65"/>
  <c r="AL29" i="65"/>
  <c r="AH36" i="65"/>
  <c r="AK37" i="65"/>
  <c r="AK38" i="65"/>
  <c r="AK15" i="65"/>
  <c r="AI51" i="65"/>
  <c r="AH51" i="65"/>
  <c r="AI37" i="65"/>
  <c r="AK35" i="65"/>
  <c r="AJ51" i="65"/>
  <c r="AI12" i="65"/>
  <c r="AH27" i="65"/>
  <c r="AH40" i="65"/>
  <c r="AK41" i="65"/>
  <c r="AI49" i="65"/>
  <c r="AJ42" i="65"/>
  <c r="AI42" i="65"/>
  <c r="AJ49" i="65"/>
  <c r="AK30" i="65"/>
  <c r="AI28" i="65"/>
  <c r="AJ27" i="65"/>
  <c r="AH11" i="65"/>
  <c r="AH31" i="65"/>
  <c r="AI53" i="65"/>
  <c r="AI47" i="65"/>
  <c r="AI34" i="65"/>
  <c r="AJ48" i="65"/>
  <c r="AH42" i="65"/>
  <c r="AL46" i="65"/>
  <c r="AL42" i="65"/>
  <c r="AK51" i="65"/>
  <c r="AH33" i="65"/>
  <c r="AI52" i="65"/>
  <c r="AI46" i="65"/>
  <c r="AJ39" i="65"/>
  <c r="AJ33" i="65"/>
  <c r="AJ53" i="65"/>
  <c r="AJ47" i="65"/>
  <c r="AI33" i="65"/>
  <c r="AI11" i="65"/>
  <c r="AK21" i="65"/>
  <c r="AH35" i="65"/>
  <c r="AK49" i="65"/>
  <c r="AK50" i="65"/>
  <c r="AH41" i="65"/>
  <c r="AL51" i="65"/>
  <c r="AJ36" i="65"/>
  <c r="AI36" i="65"/>
  <c r="AI30" i="65"/>
  <c r="AK12" i="65"/>
  <c r="AH47" i="65"/>
  <c r="AH21" i="65"/>
  <c r="AH53" i="65"/>
  <c r="AK32" i="65"/>
  <c r="AH34" i="65"/>
  <c r="AK52" i="65"/>
  <c r="AL33" i="65"/>
  <c r="AL44" i="65"/>
  <c r="AI44" i="65"/>
  <c r="AH44" i="65"/>
  <c r="AL32" i="65"/>
  <c r="AI45" i="65"/>
  <c r="AJ35" i="65"/>
  <c r="AI41" i="65"/>
  <c r="AI35" i="65"/>
  <c r="AI50" i="65"/>
  <c r="AL37" i="65"/>
  <c r="AL31" i="65"/>
  <c r="AK27" i="65"/>
  <c r="AK19" i="65"/>
  <c r="AJ19" i="65"/>
  <c r="AL12" i="65"/>
  <c r="AI21" i="65"/>
  <c r="AL36" i="65"/>
  <c r="AK17" i="65"/>
  <c r="AI17" i="65"/>
  <c r="AL30" i="65"/>
  <c r="AL50" i="65"/>
  <c r="AL35" i="65"/>
  <c r="AI15" i="65"/>
  <c r="AJ26" i="65"/>
  <c r="AH52" i="65"/>
  <c r="AH15" i="65"/>
  <c r="AK11" i="65"/>
  <c r="AI16" i="65"/>
  <c r="AI6" i="65"/>
  <c r="AK6" i="65"/>
  <c r="AJ6" i="65"/>
  <c r="AH6" i="65"/>
  <c r="AJ32" i="65"/>
  <c r="AL53" i="65"/>
  <c r="AL47" i="65"/>
  <c r="AI32" i="65"/>
  <c r="AI48" i="65"/>
  <c r="AL40" i="65"/>
  <c r="AL34" i="65"/>
  <c r="AJ44" i="65"/>
  <c r="AI29" i="65"/>
  <c r="AK45" i="65"/>
  <c r="AL27" i="65"/>
  <c r="AJ15" i="65"/>
  <c r="AH28" i="65"/>
  <c r="AJ21" i="65"/>
  <c r="AL10" i="65"/>
  <c r="AL21" i="65"/>
  <c r="AK29" i="65"/>
  <c r="AJ13" i="65"/>
  <c r="AL26" i="65"/>
  <c r="AI22" i="65"/>
  <c r="AH22" i="65"/>
  <c r="AH10" i="65"/>
  <c r="N11" i="66"/>
  <c r="N56" i="66"/>
  <c r="N10" i="66"/>
  <c r="N101" i="66"/>
  <c r="N33" i="66"/>
  <c r="N55" i="66"/>
  <c r="N78" i="66"/>
  <c r="N9" i="66"/>
  <c r="N34" i="66"/>
  <c r="N100" i="66"/>
  <c r="N32" i="66"/>
  <c r="N79" i="66"/>
  <c r="AI80" i="89"/>
  <c r="AI138" i="89"/>
  <c r="AW89" i="89"/>
  <c r="AS96" i="89"/>
  <c r="AW156" i="89"/>
  <c r="AK132" i="89"/>
  <c r="AA106" i="89"/>
  <c r="AR144" i="89"/>
  <c r="AP146" i="89"/>
  <c r="AA76" i="89"/>
  <c r="AO143" i="89"/>
  <c r="AK144" i="89"/>
  <c r="AD168" i="89"/>
  <c r="AI104" i="89"/>
  <c r="AS114" i="89"/>
  <c r="BB169" i="89"/>
  <c r="AC86" i="89"/>
  <c r="AG139" i="89"/>
  <c r="AL138" i="89"/>
  <c r="AM117" i="89"/>
  <c r="AN129" i="89"/>
  <c r="AB156" i="89"/>
  <c r="AB76" i="89"/>
  <c r="AU94" i="89"/>
  <c r="DL146" i="91"/>
  <c r="AI114" i="89"/>
  <c r="AH136" i="89"/>
  <c r="AC88" i="89"/>
  <c r="AS137" i="89"/>
  <c r="AU151" i="89"/>
  <c r="BB155" i="89"/>
  <c r="AE144" i="89"/>
  <c r="AF102" i="89"/>
  <c r="AM124" i="89"/>
  <c r="AG128" i="89"/>
  <c r="AC152" i="89"/>
  <c r="AG116" i="89"/>
  <c r="AG141" i="89"/>
  <c r="AN146" i="91"/>
  <c r="AH133" i="89"/>
  <c r="BB119" i="89"/>
  <c r="AB128" i="89"/>
  <c r="AO163" i="89"/>
  <c r="AZ159" i="89"/>
  <c r="BA137" i="89"/>
  <c r="AP141" i="89"/>
  <c r="AD107" i="89"/>
  <c r="AB108" i="89"/>
  <c r="J148" i="68"/>
  <c r="AF80" i="89"/>
  <c r="BA118" i="89"/>
  <c r="AL145" i="89"/>
  <c r="AO95" i="89"/>
  <c r="AM134" i="89"/>
  <c r="AC135" i="89"/>
  <c r="BB143" i="89"/>
  <c r="BB138" i="89"/>
  <c r="AJ87" i="89"/>
  <c r="AJ135" i="89"/>
  <c r="AZ122" i="89"/>
  <c r="AX168" i="89"/>
  <c r="AS109" i="89"/>
  <c r="BB170" i="89"/>
  <c r="AW167" i="89"/>
  <c r="AW117" i="89"/>
  <c r="AW105" i="89"/>
  <c r="AF162" i="89"/>
  <c r="AM143" i="89"/>
  <c r="DN132" i="91"/>
  <c r="AS79" i="89"/>
  <c r="AE155" i="89"/>
  <c r="AD147" i="89"/>
  <c r="AP160" i="89"/>
  <c r="AX110" i="89"/>
  <c r="DJ156" i="91"/>
  <c r="AB167" i="89"/>
  <c r="AK140" i="89"/>
  <c r="AI164" i="89"/>
  <c r="AD165" i="89"/>
  <c r="AB137" i="89"/>
  <c r="AM138" i="89"/>
  <c r="AP112" i="89"/>
  <c r="BB85" i="89"/>
  <c r="AG149" i="89"/>
  <c r="AP87" i="89"/>
  <c r="AA114" i="89"/>
  <c r="AB85" i="89"/>
  <c r="AL153" i="89"/>
  <c r="AX148" i="89"/>
  <c r="AM127" i="91"/>
  <c r="BB168" i="89"/>
  <c r="AW125" i="89"/>
  <c r="AG172" i="89"/>
  <c r="AF156" i="89"/>
  <c r="AD135" i="89"/>
  <c r="AR134" i="89"/>
  <c r="AX118" i="89"/>
  <c r="BA85" i="89"/>
  <c r="BB166" i="89"/>
  <c r="DL126" i="91"/>
  <c r="AI106" i="89"/>
  <c r="AW133" i="89"/>
  <c r="AO137" i="91"/>
  <c r="BB95" i="89"/>
  <c r="AW151" i="89"/>
  <c r="AN121" i="89"/>
  <c r="DN136" i="91"/>
  <c r="AQ144" i="89"/>
  <c r="AB123" i="89"/>
  <c r="K155" i="68"/>
  <c r="AM116" i="89"/>
  <c r="AM142" i="89"/>
  <c r="AU157" i="89"/>
  <c r="AJ134" i="89"/>
  <c r="AC118" i="89"/>
  <c r="AI101" i="89"/>
  <c r="AU139" i="89"/>
  <c r="BA140" i="89"/>
  <c r="AR158" i="89"/>
  <c r="AN123" i="91"/>
  <c r="AK150" i="89"/>
  <c r="DL141" i="91"/>
  <c r="AV131" i="89"/>
  <c r="AF166" i="89"/>
  <c r="AK146" i="89"/>
  <c r="AG171" i="89"/>
  <c r="AM94" i="89"/>
  <c r="AT159" i="89"/>
  <c r="AX172" i="89"/>
  <c r="AW97" i="89"/>
  <c r="BA91" i="89"/>
  <c r="AU80" i="89"/>
  <c r="AA140" i="89"/>
  <c r="BA123" i="89"/>
  <c r="AH169" i="89"/>
  <c r="AA158" i="89"/>
  <c r="AT112" i="89"/>
  <c r="AH166" i="89"/>
  <c r="AV126" i="89"/>
  <c r="AL132" i="89"/>
  <c r="AM105" i="89"/>
  <c r="AJ144" i="89"/>
  <c r="AW128" i="89"/>
  <c r="AS147" i="89"/>
  <c r="AK142" i="89"/>
  <c r="AK161" i="89"/>
  <c r="AF99" i="89"/>
  <c r="AH159" i="89"/>
  <c r="DN126" i="91"/>
  <c r="AM152" i="89"/>
  <c r="AJ119" i="89"/>
  <c r="AU123" i="89"/>
  <c r="AH109" i="89"/>
  <c r="AF141" i="89"/>
  <c r="AZ94" i="89"/>
  <c r="AE124" i="89"/>
  <c r="AW136" i="89"/>
  <c r="AR142" i="89"/>
  <c r="AK92" i="89"/>
  <c r="AT79" i="89"/>
  <c r="AR106" i="89"/>
  <c r="BA132" i="89"/>
  <c r="AI131" i="89"/>
  <c r="AA93" i="89"/>
  <c r="BB108" i="89"/>
  <c r="AD155" i="89"/>
  <c r="AT147" i="89"/>
  <c r="DK136" i="91"/>
  <c r="AT125" i="89"/>
  <c r="AT76" i="89"/>
  <c r="AM104" i="89"/>
  <c r="AN128" i="89"/>
  <c r="BB156" i="89"/>
  <c r="L144" i="68"/>
  <c r="AC170" i="89"/>
  <c r="AB103" i="89"/>
  <c r="AL137" i="89"/>
  <c r="AW96" i="89"/>
  <c r="L116" i="68"/>
  <c r="BB74" i="89"/>
  <c r="AS152" i="89"/>
  <c r="AI91" i="89"/>
  <c r="AK156" i="89"/>
  <c r="AN144" i="89"/>
  <c r="AR98" i="89"/>
  <c r="AE97" i="89"/>
  <c r="AF147" i="89"/>
  <c r="AS126" i="89"/>
  <c r="AP129" i="91"/>
  <c r="AI79" i="89"/>
  <c r="AF88" i="89"/>
  <c r="AK100" i="89"/>
  <c r="AP124" i="89"/>
  <c r="AA170" i="89"/>
  <c r="AB139" i="89"/>
  <c r="AZ171" i="89"/>
  <c r="BB130" i="89"/>
  <c r="AS102" i="89"/>
  <c r="AU155" i="89"/>
  <c r="AZ172" i="89"/>
  <c r="AO116" i="89"/>
  <c r="AZ74" i="89"/>
  <c r="AA151" i="89"/>
  <c r="AR103" i="89"/>
  <c r="AL91" i="89"/>
  <c r="AB163" i="89"/>
  <c r="AA169" i="89"/>
  <c r="AP145" i="89"/>
  <c r="AG145" i="89"/>
  <c r="AM146" i="89"/>
  <c r="AU136" i="89"/>
  <c r="AD101" i="89"/>
  <c r="AN140" i="89"/>
  <c r="AQ127" i="89"/>
  <c r="BA111" i="89"/>
  <c r="AO150" i="89"/>
  <c r="AM120" i="91"/>
  <c r="AH147" i="89"/>
  <c r="K148" i="68"/>
  <c r="AN116" i="89"/>
  <c r="AB131" i="89"/>
  <c r="AI77" i="89"/>
  <c r="AK82" i="89"/>
  <c r="AD163" i="89"/>
  <c r="AR149" i="89"/>
  <c r="J159" i="68"/>
  <c r="AD157" i="89"/>
  <c r="DK124" i="91"/>
  <c r="AZ123" i="89"/>
  <c r="AN143" i="89"/>
  <c r="AO74" i="89"/>
  <c r="AI99" i="89"/>
  <c r="DJ161" i="91"/>
  <c r="DL123" i="91"/>
  <c r="AN162" i="89"/>
  <c r="AG161" i="89"/>
  <c r="AZ140" i="89"/>
  <c r="AO154" i="89"/>
  <c r="AP136" i="89"/>
  <c r="AI152" i="89"/>
  <c r="AR90" i="89"/>
  <c r="AI127" i="89"/>
  <c r="AG155" i="89"/>
  <c r="K139" i="68"/>
  <c r="J139" i="68"/>
  <c r="AP98" i="89"/>
  <c r="AD159" i="89"/>
  <c r="AR125" i="89"/>
  <c r="AO158" i="89"/>
  <c r="AC109" i="89"/>
  <c r="AO169" i="89"/>
  <c r="AY81" i="89"/>
  <c r="AD106" i="89"/>
  <c r="AT144" i="89"/>
  <c r="AJ163" i="89"/>
  <c r="AZ147" i="89"/>
  <c r="AP115" i="89"/>
  <c r="AM136" i="89"/>
  <c r="AY128" i="89"/>
  <c r="AX143" i="89"/>
  <c r="AD130" i="89"/>
  <c r="AZ163" i="89"/>
  <c r="AI136" i="89"/>
  <c r="DJ153" i="91"/>
  <c r="AJ100" i="89"/>
  <c r="AC167" i="89"/>
  <c r="AW75" i="89"/>
  <c r="AC151" i="89"/>
  <c r="AF76" i="89"/>
  <c r="AK160" i="89"/>
  <c r="AP159" i="89"/>
  <c r="AZ100" i="89"/>
  <c r="AD103" i="89"/>
  <c r="AQ140" i="91"/>
  <c r="AG83" i="89"/>
  <c r="AC92" i="89"/>
  <c r="BB157" i="89"/>
  <c r="AJ123" i="89"/>
  <c r="AV164" i="89"/>
  <c r="AF117" i="89"/>
  <c r="AU87" i="89"/>
  <c r="AD161" i="89"/>
  <c r="AA77" i="89"/>
  <c r="AN128" i="91"/>
  <c r="AN138" i="89"/>
  <c r="AC132" i="89"/>
  <c r="AZ101" i="89"/>
  <c r="AH75" i="89"/>
  <c r="AI108" i="89"/>
  <c r="AQ158" i="89"/>
  <c r="BA129" i="89"/>
  <c r="AV114" i="89"/>
  <c r="AK126" i="89"/>
  <c r="I129" i="68"/>
  <c r="AH131" i="89"/>
  <c r="BA109" i="89"/>
  <c r="BA121" i="89"/>
  <c r="AY76" i="89"/>
  <c r="AR150" i="89"/>
  <c r="AM119" i="89"/>
  <c r="AI139" i="89"/>
  <c r="AB119" i="89"/>
  <c r="BB144" i="89"/>
  <c r="AN134" i="91"/>
  <c r="AO148" i="89"/>
  <c r="AD121" i="89"/>
  <c r="AR111" i="89"/>
  <c r="AU95" i="89"/>
  <c r="BA96" i="89"/>
  <c r="AA163" i="89"/>
  <c r="AG134" i="89"/>
  <c r="AF100" i="89"/>
  <c r="AA147" i="89"/>
  <c r="AX169" i="89"/>
  <c r="AE112" i="89"/>
  <c r="AA101" i="89"/>
  <c r="AH108" i="89"/>
  <c r="AP122" i="89"/>
  <c r="AC127" i="89"/>
  <c r="AY85" i="89"/>
  <c r="AJ131" i="89"/>
  <c r="AB118" i="89"/>
  <c r="AT127" i="89"/>
  <c r="AX140" i="89"/>
  <c r="AP131" i="89"/>
  <c r="AW158" i="89"/>
  <c r="AC146" i="89"/>
  <c r="DK141" i="91"/>
  <c r="DJ164" i="91"/>
  <c r="BA79" i="89"/>
  <c r="AC83" i="89"/>
  <c r="AZ137" i="89"/>
  <c r="AV88" i="89"/>
  <c r="AN104" i="89"/>
  <c r="AN87" i="89"/>
  <c r="AE161" i="89"/>
  <c r="AX132" i="89"/>
  <c r="AU97" i="89"/>
  <c r="AV149" i="89"/>
  <c r="AL159" i="89"/>
  <c r="AW166" i="89"/>
  <c r="AJ117" i="89"/>
  <c r="AM100" i="89"/>
  <c r="AA148" i="89"/>
  <c r="BB115" i="89"/>
  <c r="AT137" i="89"/>
  <c r="AN146" i="89"/>
  <c r="AY114" i="89"/>
  <c r="AV101" i="89"/>
  <c r="AG132" i="89"/>
  <c r="BA148" i="89"/>
  <c r="AN99" i="89"/>
  <c r="AZ116" i="89"/>
  <c r="AE145" i="89"/>
  <c r="AW104" i="89"/>
  <c r="AH129" i="89"/>
  <c r="AF129" i="89"/>
  <c r="BB89" i="89"/>
  <c r="AT77" i="89"/>
  <c r="AZ85" i="89"/>
  <c r="AJ108" i="89"/>
  <c r="AC142" i="89"/>
  <c r="AC81" i="89"/>
  <c r="AR161" i="89"/>
  <c r="AR122" i="89"/>
  <c r="DL157" i="91"/>
  <c r="AJ84" i="89"/>
  <c r="BA170" i="89"/>
  <c r="AB161" i="89"/>
  <c r="AZ114" i="89"/>
  <c r="AK74" i="89"/>
  <c r="AR107" i="89"/>
  <c r="AW107" i="89"/>
  <c r="AY150" i="89"/>
  <c r="J127" i="68"/>
  <c r="BB98" i="89"/>
  <c r="AZ169" i="89"/>
  <c r="AG147" i="89"/>
  <c r="AV87" i="89"/>
  <c r="AN113" i="89"/>
  <c r="AP137" i="89"/>
  <c r="AH78" i="89"/>
  <c r="DM134" i="91"/>
  <c r="AS134" i="89"/>
  <c r="AI112" i="89"/>
  <c r="AJ115" i="89"/>
  <c r="AF165" i="89"/>
  <c r="AQ170" i="89"/>
  <c r="AK96" i="89"/>
  <c r="AS122" i="89"/>
  <c r="AJ168" i="89"/>
  <c r="AB130" i="89"/>
  <c r="AW74" i="89"/>
  <c r="AY90" i="89"/>
  <c r="AP95" i="89"/>
  <c r="AQ118" i="91"/>
  <c r="AM149" i="89"/>
  <c r="AB87" i="89"/>
  <c r="AK155" i="89"/>
  <c r="AO82" i="89"/>
  <c r="AV99" i="89"/>
  <c r="AT75" i="89"/>
  <c r="BA89" i="89"/>
  <c r="AI103" i="89"/>
  <c r="AX154" i="89"/>
  <c r="AE105" i="89"/>
  <c r="AI84" i="89"/>
  <c r="AN160" i="91"/>
  <c r="AS140" i="89"/>
  <c r="AY145" i="89"/>
  <c r="AU114" i="89"/>
  <c r="AT156" i="89"/>
  <c r="AG114" i="89"/>
  <c r="DJ142" i="91"/>
  <c r="AL170" i="89"/>
  <c r="AT102" i="89"/>
  <c r="AZ120" i="89"/>
  <c r="AU145" i="89"/>
  <c r="AT166" i="89"/>
  <c r="AA157" i="89"/>
  <c r="I136" i="68"/>
  <c r="AM169" i="89"/>
  <c r="DK161" i="91"/>
  <c r="AK97" i="89"/>
  <c r="AT99" i="89"/>
  <c r="J130" i="68"/>
  <c r="AN139" i="89"/>
  <c r="J145" i="68"/>
  <c r="AN141" i="91"/>
  <c r="AM166" i="89"/>
  <c r="BA88" i="89"/>
  <c r="AC125" i="89"/>
  <c r="DK125" i="91"/>
  <c r="DK150" i="91"/>
  <c r="BB133" i="89"/>
  <c r="AI143" i="89"/>
  <c r="AU148" i="89"/>
  <c r="AY156" i="89"/>
  <c r="J154" i="68"/>
  <c r="AN127" i="89"/>
  <c r="AL78" i="89"/>
  <c r="AH167" i="89"/>
  <c r="AI118" i="89"/>
  <c r="AT118" i="89"/>
  <c r="BA117" i="89"/>
  <c r="AT136" i="89"/>
  <c r="AD170" i="89"/>
  <c r="AH160" i="89"/>
  <c r="AR110" i="89"/>
  <c r="AM163" i="91"/>
  <c r="AG100" i="89"/>
  <c r="AZ152" i="89"/>
  <c r="AS86" i="89"/>
  <c r="DN117" i="91"/>
  <c r="DK123" i="91"/>
  <c r="AO79" i="89"/>
  <c r="AK95" i="89"/>
  <c r="BB118" i="89"/>
  <c r="AS80" i="89"/>
  <c r="AZ142" i="89"/>
  <c r="AM147" i="89"/>
  <c r="AQ83" i="89"/>
  <c r="AN115" i="89"/>
  <c r="AN108" i="89"/>
  <c r="AR135" i="89"/>
  <c r="BA110" i="89"/>
  <c r="AL136" i="89"/>
  <c r="AE99" i="89"/>
  <c r="AP139" i="89"/>
  <c r="BB105" i="89"/>
  <c r="AB89" i="89"/>
  <c r="AG106" i="89"/>
  <c r="AO80" i="89"/>
  <c r="AM85" i="89"/>
  <c r="AP153" i="89"/>
  <c r="AZ146" i="89"/>
  <c r="AG122" i="89"/>
  <c r="AC108" i="89"/>
  <c r="AT78" i="89"/>
  <c r="AL87" i="89"/>
  <c r="AC95" i="89"/>
  <c r="I123" i="68"/>
  <c r="AW139" i="89"/>
  <c r="AX135" i="89"/>
  <c r="AP164" i="89"/>
  <c r="AA118" i="89"/>
  <c r="AD141" i="89"/>
  <c r="AF97" i="89"/>
  <c r="AM140" i="89"/>
  <c r="AT97" i="89"/>
  <c r="AX104" i="89"/>
  <c r="AK109" i="89"/>
  <c r="AV97" i="89"/>
  <c r="AD95" i="89"/>
  <c r="AW113" i="89"/>
  <c r="J132" i="68"/>
  <c r="AH80" i="89"/>
  <c r="AI148" i="89"/>
  <c r="AZ139" i="89"/>
  <c r="AO149" i="89"/>
  <c r="AF120" i="89"/>
  <c r="AC161" i="89"/>
  <c r="AY146" i="89"/>
  <c r="AT149" i="89"/>
  <c r="BB162" i="89"/>
  <c r="AY123" i="89"/>
  <c r="AM130" i="89"/>
  <c r="AI159" i="89"/>
  <c r="AQ116" i="91"/>
  <c r="AE137" i="89"/>
  <c r="AP108" i="89"/>
  <c r="AB136" i="89"/>
  <c r="DK146" i="91"/>
  <c r="AL102" i="89"/>
  <c r="AE96" i="89"/>
  <c r="DM124" i="91"/>
  <c r="AT140" i="89"/>
  <c r="AP121" i="89"/>
  <c r="AE111" i="89"/>
  <c r="AR153" i="89"/>
  <c r="AF95" i="89"/>
  <c r="AG108" i="89"/>
  <c r="BB90" i="89"/>
  <c r="AQ114" i="89"/>
  <c r="AC84" i="89"/>
  <c r="AN102" i="89"/>
  <c r="AO122" i="89"/>
  <c r="AQ168" i="89"/>
  <c r="AB94" i="89"/>
  <c r="BA92" i="89"/>
  <c r="AU121" i="89"/>
  <c r="AD98" i="89"/>
  <c r="AR87" i="89"/>
  <c r="BB137" i="89"/>
  <c r="AD166" i="89"/>
  <c r="L145" i="68"/>
  <c r="AB169" i="89"/>
  <c r="AT105" i="89"/>
  <c r="AA162" i="89"/>
  <c r="AF124" i="89"/>
  <c r="AY101" i="89"/>
  <c r="AM137" i="89"/>
  <c r="AQ108" i="89"/>
  <c r="AD78" i="89"/>
  <c r="AE86" i="89"/>
  <c r="AO139" i="91"/>
  <c r="AS104" i="89"/>
  <c r="AP143" i="91"/>
  <c r="BB145" i="89"/>
  <c r="AU147" i="89"/>
  <c r="BA84" i="89"/>
  <c r="AC78" i="89"/>
  <c r="AS97" i="89"/>
  <c r="AV134" i="89"/>
  <c r="AX126" i="89"/>
  <c r="AF93" i="89"/>
  <c r="AN111" i="89"/>
  <c r="AP163" i="89"/>
  <c r="AO88" i="89"/>
  <c r="AN167" i="89"/>
  <c r="AD108" i="89"/>
  <c r="AQ119" i="89"/>
  <c r="AI82" i="89"/>
  <c r="AX80" i="89"/>
  <c r="AH74" i="89"/>
  <c r="AG90" i="89"/>
  <c r="AG105" i="89"/>
  <c r="AS168" i="89"/>
  <c r="AA135" i="89"/>
  <c r="AY136" i="89"/>
  <c r="AL127" i="89"/>
  <c r="AH76" i="89"/>
  <c r="AD131" i="89"/>
  <c r="AT82" i="89"/>
  <c r="AR83" i="89"/>
  <c r="AH92" i="89"/>
  <c r="AR159" i="89"/>
  <c r="AQ106" i="89"/>
  <c r="AH120" i="89"/>
  <c r="BB152" i="89"/>
  <c r="AF133" i="89"/>
  <c r="AI87" i="89"/>
  <c r="AS155" i="89"/>
  <c r="AR164" i="89"/>
  <c r="DM149" i="91"/>
  <c r="AG78" i="89"/>
  <c r="AY109" i="89"/>
  <c r="AK166" i="89"/>
  <c r="AS90" i="89"/>
  <c r="AL172" i="89"/>
  <c r="BB93" i="89"/>
  <c r="AO130" i="91"/>
  <c r="AD151" i="89"/>
  <c r="AX111" i="89"/>
  <c r="AN75" i="89"/>
  <c r="AZ127" i="89"/>
  <c r="AX116" i="89"/>
  <c r="AN145" i="89"/>
  <c r="AE114" i="89"/>
  <c r="AE158" i="89"/>
  <c r="AP116" i="89"/>
  <c r="K153" i="68"/>
  <c r="AF149" i="89"/>
  <c r="AP131" i="91"/>
  <c r="AV115" i="89"/>
  <c r="DL125" i="91"/>
  <c r="AD149" i="89"/>
  <c r="AB157" i="89"/>
  <c r="AL131" i="89"/>
  <c r="BA138" i="89"/>
  <c r="AO145" i="89"/>
  <c r="AQ105" i="89"/>
  <c r="AJ143" i="89"/>
  <c r="AP94" i="89"/>
  <c r="AY113" i="89"/>
  <c r="AD150" i="89"/>
  <c r="AY168" i="89"/>
  <c r="AZ143" i="89"/>
  <c r="AZ107" i="89"/>
  <c r="AT135" i="89"/>
  <c r="AB158" i="89"/>
  <c r="AU118" i="89"/>
  <c r="AV161" i="89"/>
  <c r="AH163" i="89"/>
  <c r="AO75" i="89"/>
  <c r="AP91" i="89"/>
  <c r="DK160" i="91"/>
  <c r="AK168" i="89"/>
  <c r="AM116" i="91"/>
  <c r="AL80" i="89"/>
  <c r="AD118" i="89"/>
  <c r="AU88" i="89"/>
  <c r="AY162" i="89"/>
  <c r="DJ146" i="91"/>
  <c r="AD120" i="89"/>
  <c r="AG129" i="89"/>
  <c r="AK108" i="89"/>
  <c r="AF109" i="89"/>
  <c r="AB104" i="89"/>
  <c r="AV142" i="89"/>
  <c r="AT106" i="89"/>
  <c r="AQ139" i="91"/>
  <c r="AN85" i="89"/>
  <c r="AA78" i="89"/>
  <c r="L148" i="68"/>
  <c r="AX138" i="89"/>
  <c r="AT165" i="89"/>
  <c r="AY141" i="89"/>
  <c r="AO125" i="89"/>
  <c r="AN133" i="91"/>
  <c r="AG94" i="89"/>
  <c r="AW91" i="89"/>
  <c r="J158" i="68"/>
  <c r="AO166" i="89"/>
  <c r="AE139" i="89"/>
  <c r="AT103" i="89"/>
  <c r="AO160" i="89"/>
  <c r="AT107" i="89"/>
  <c r="AV111" i="89"/>
  <c r="AL104" i="89"/>
  <c r="AY149" i="89"/>
  <c r="AS133" i="89"/>
  <c r="I114" i="68"/>
  <c r="AR92" i="89"/>
  <c r="AL163" i="89"/>
  <c r="BB83" i="89"/>
  <c r="AZ90" i="89"/>
  <c r="AK151" i="89"/>
  <c r="AL130" i="89"/>
  <c r="AD136" i="89"/>
  <c r="AP127" i="89"/>
  <c r="AC114" i="89"/>
  <c r="AO167" i="89"/>
  <c r="AH112" i="89"/>
  <c r="AG82" i="89"/>
  <c r="AL134" i="89"/>
  <c r="AA144" i="89"/>
  <c r="AH119" i="89"/>
  <c r="AL139" i="89"/>
  <c r="AM157" i="91"/>
  <c r="AU122" i="89"/>
  <c r="AG112" i="89"/>
  <c r="AO168" i="89"/>
  <c r="AI120" i="89"/>
  <c r="AY95" i="89"/>
  <c r="AA112" i="89"/>
  <c r="AP77" i="89"/>
  <c r="AQ128" i="89"/>
  <c r="AZ126" i="89"/>
  <c r="AY169" i="89"/>
  <c r="AL147" i="89"/>
  <c r="AD169" i="89"/>
  <c r="AV143" i="89"/>
  <c r="AN153" i="89"/>
  <c r="AA111" i="89"/>
  <c r="AV96" i="89"/>
  <c r="BA151" i="89"/>
  <c r="AZ164" i="89"/>
  <c r="AJ127" i="89"/>
  <c r="AO114" i="89"/>
  <c r="AB171" i="89"/>
  <c r="AP166" i="89"/>
  <c r="AG142" i="89"/>
  <c r="AK134" i="89"/>
  <c r="AS129" i="89"/>
  <c r="AP97" i="89"/>
  <c r="AQ85" i="89"/>
  <c r="AY117" i="89"/>
  <c r="AM75" i="89"/>
  <c r="AJ116" i="89"/>
  <c r="AH94" i="89"/>
  <c r="AT92" i="89"/>
  <c r="AF111" i="89"/>
  <c r="AF139" i="89"/>
  <c r="BB124" i="89"/>
  <c r="AA98" i="89"/>
  <c r="AX108" i="89"/>
  <c r="AR170" i="89"/>
  <c r="DJ166" i="91"/>
  <c r="AQ135" i="91"/>
  <c r="AF119" i="89"/>
  <c r="AH85" i="89"/>
  <c r="AG81" i="89"/>
  <c r="AS170" i="89"/>
  <c r="BB104" i="89"/>
  <c r="AX136" i="89"/>
  <c r="AE149" i="89"/>
  <c r="AE154" i="89"/>
  <c r="AI81" i="89"/>
  <c r="AE133" i="89"/>
  <c r="AC126" i="89"/>
  <c r="AM123" i="91"/>
  <c r="AJ80" i="89"/>
  <c r="AQ154" i="89"/>
  <c r="AM145" i="89"/>
  <c r="AD109" i="89"/>
  <c r="AI105" i="89"/>
  <c r="BA143" i="89"/>
  <c r="I154" i="68"/>
  <c r="AL150" i="89"/>
  <c r="AP140" i="91"/>
  <c r="AE167" i="89"/>
  <c r="AB106" i="89"/>
  <c r="AH155" i="89"/>
  <c r="AH142" i="89"/>
  <c r="AV145" i="89"/>
  <c r="AF103" i="89"/>
  <c r="AL82" i="89"/>
  <c r="AI98" i="89"/>
  <c r="AP172" i="89"/>
  <c r="AH79" i="89"/>
  <c r="AB110" i="89"/>
  <c r="AE75" i="89"/>
  <c r="AR95" i="89"/>
  <c r="AH138" i="89"/>
  <c r="AZ96" i="89"/>
  <c r="AW98" i="89"/>
  <c r="AP84" i="89"/>
  <c r="AW106" i="89"/>
  <c r="AP78" i="89"/>
  <c r="AV135" i="89"/>
  <c r="AQ92" i="89"/>
  <c r="DL153" i="91"/>
  <c r="I145" i="68"/>
  <c r="AF91" i="89"/>
  <c r="AL156" i="89"/>
  <c r="AS100" i="89"/>
  <c r="BA139" i="89"/>
  <c r="AV116" i="89"/>
  <c r="AC163" i="89"/>
  <c r="AM111" i="89"/>
  <c r="AW124" i="89"/>
  <c r="BB136" i="89"/>
  <c r="AB170" i="89"/>
  <c r="BA133" i="89"/>
  <c r="AT108" i="89"/>
  <c r="AP142" i="91"/>
  <c r="AY155" i="89"/>
  <c r="AZ154" i="89"/>
  <c r="AZ99" i="89"/>
  <c r="AL83" i="89"/>
  <c r="AJ165" i="89"/>
  <c r="AS161" i="89"/>
  <c r="AL155" i="89"/>
  <c r="AD81" i="89"/>
  <c r="BA153" i="89"/>
  <c r="AM93" i="89"/>
  <c r="AY129" i="89"/>
  <c r="AH172" i="89"/>
  <c r="AU126" i="89"/>
  <c r="AM161" i="89"/>
  <c r="AU165" i="89"/>
  <c r="AH144" i="89"/>
  <c r="AN168" i="89"/>
  <c r="AU163" i="89"/>
  <c r="AZ151" i="89"/>
  <c r="AO144" i="89"/>
  <c r="AX102" i="89"/>
  <c r="AL94" i="89"/>
  <c r="AF74" i="89"/>
  <c r="AS117" i="89"/>
  <c r="AV153" i="89"/>
  <c r="AX84" i="89"/>
  <c r="AM159" i="89"/>
  <c r="L138" i="68"/>
  <c r="AS112" i="89"/>
  <c r="AW93" i="89"/>
  <c r="BB147" i="89"/>
  <c r="AO109" i="89"/>
  <c r="AO155" i="89"/>
  <c r="AT139" i="89"/>
  <c r="BA130" i="89"/>
  <c r="AL113" i="89"/>
  <c r="AK76" i="89"/>
  <c r="AC85" i="89"/>
  <c r="AY99" i="89"/>
  <c r="AK124" i="89"/>
  <c r="AG143" i="89"/>
  <c r="AQ96" i="89"/>
  <c r="AQ117" i="89"/>
  <c r="AW129" i="89"/>
  <c r="AR94" i="89"/>
  <c r="AW170" i="89"/>
  <c r="BA147" i="89"/>
  <c r="AV132" i="89"/>
  <c r="AW148" i="89"/>
  <c r="AP157" i="89"/>
  <c r="DM129" i="91"/>
  <c r="AB140" i="89"/>
  <c r="AP125" i="89"/>
  <c r="AL101" i="89"/>
  <c r="AS84" i="89"/>
  <c r="AG144" i="89"/>
  <c r="AC134" i="89"/>
  <c r="AJ96" i="89"/>
  <c r="AP156" i="89"/>
  <c r="AM148" i="91"/>
  <c r="AP107" i="89"/>
  <c r="AU162" i="89"/>
  <c r="AI92" i="89"/>
  <c r="AJ161" i="89"/>
  <c r="AR139" i="89"/>
  <c r="AM87" i="89"/>
  <c r="AG146" i="89"/>
  <c r="AR146" i="89"/>
  <c r="AH124" i="89"/>
  <c r="BB140" i="89"/>
  <c r="AV92" i="89"/>
  <c r="AT171" i="89"/>
  <c r="DN133" i="91"/>
  <c r="AQ169" i="89"/>
  <c r="AB120" i="89"/>
  <c r="AL105" i="89"/>
  <c r="AJ139" i="89"/>
  <c r="AI116" i="89"/>
  <c r="AD92" i="89"/>
  <c r="AR141" i="89"/>
  <c r="AX91" i="89"/>
  <c r="AC74" i="89"/>
  <c r="AT129" i="89"/>
  <c r="AM96" i="89"/>
  <c r="AV74" i="89"/>
  <c r="AV139" i="89"/>
  <c r="BA125" i="89"/>
  <c r="AJ146" i="89"/>
  <c r="AB164" i="89"/>
  <c r="AW165" i="89"/>
  <c r="AG101" i="89"/>
  <c r="AB80" i="89"/>
  <c r="AY131" i="89"/>
  <c r="AN155" i="89"/>
  <c r="AU138" i="89"/>
  <c r="AS171" i="89"/>
  <c r="AE160" i="89"/>
  <c r="AY92" i="89"/>
  <c r="AN153" i="91"/>
  <c r="AT123" i="89"/>
  <c r="AY118" i="89"/>
  <c r="AA119" i="89"/>
  <c r="AU107" i="89"/>
  <c r="AV154" i="89"/>
  <c r="BB111" i="89"/>
  <c r="AH98" i="89"/>
  <c r="K118" i="68"/>
  <c r="AU120" i="89"/>
  <c r="AG88" i="89"/>
  <c r="AU127" i="89"/>
  <c r="AK130" i="89"/>
  <c r="J142" i="68"/>
  <c r="DM146" i="91"/>
  <c r="DL152" i="91"/>
  <c r="AM149" i="91"/>
  <c r="AY137" i="89"/>
  <c r="K131" i="68"/>
  <c r="AT115" i="89"/>
  <c r="AM155" i="89"/>
  <c r="AM74" i="89"/>
  <c r="AB155" i="89"/>
  <c r="AO131" i="89"/>
  <c r="AO170" i="89"/>
  <c r="AV128" i="89"/>
  <c r="AQ103" i="89"/>
  <c r="AA165" i="89"/>
  <c r="AQ133" i="91"/>
  <c r="AJ138" i="89"/>
  <c r="AE130" i="89"/>
  <c r="AI128" i="89"/>
  <c r="AP147" i="89"/>
  <c r="AO141" i="89"/>
  <c r="AO161" i="89"/>
  <c r="AL162" i="89"/>
  <c r="AP130" i="89"/>
  <c r="AU167" i="89"/>
  <c r="AX119" i="89"/>
  <c r="AK85" i="89"/>
  <c r="AK105" i="89"/>
  <c r="AH153" i="89"/>
  <c r="AZ156" i="89"/>
  <c r="AF83" i="89"/>
  <c r="AL169" i="89"/>
  <c r="BB88" i="89"/>
  <c r="AH100" i="89"/>
  <c r="AL168" i="89"/>
  <c r="AE146" i="89"/>
  <c r="AX88" i="89"/>
  <c r="AE129" i="89"/>
  <c r="AB82" i="89"/>
  <c r="AR168" i="89"/>
  <c r="AW114" i="89"/>
  <c r="AY126" i="89"/>
  <c r="AG104" i="89"/>
  <c r="AW157" i="89"/>
  <c r="AM108" i="89"/>
  <c r="AU144" i="89"/>
  <c r="AM102" i="89"/>
  <c r="AA91" i="89"/>
  <c r="AK91" i="89"/>
  <c r="AZ134" i="89"/>
  <c r="AI155" i="89"/>
  <c r="AY165" i="89"/>
  <c r="AU98" i="89"/>
  <c r="AW122" i="89"/>
  <c r="AW100" i="89"/>
  <c r="AR120" i="89"/>
  <c r="AO105" i="89"/>
  <c r="AT122" i="89"/>
  <c r="DK148" i="91"/>
  <c r="AC111" i="89"/>
  <c r="AH145" i="89"/>
  <c r="L115" i="68"/>
  <c r="AZ153" i="89"/>
  <c r="AI135" i="89"/>
  <c r="AM171" i="89"/>
  <c r="AH97" i="89"/>
  <c r="AQ117" i="91"/>
  <c r="AK93" i="89"/>
  <c r="AI124" i="89"/>
  <c r="AD89" i="89"/>
  <c r="DK147" i="91"/>
  <c r="AD128" i="89"/>
  <c r="AU149" i="89"/>
  <c r="AG138" i="89"/>
  <c r="AJ128" i="89"/>
  <c r="AE115" i="89"/>
  <c r="AB86" i="89"/>
  <c r="AT167" i="89"/>
  <c r="AH125" i="89"/>
  <c r="AX165" i="89"/>
  <c r="AN149" i="91"/>
  <c r="AF161" i="89"/>
  <c r="AN138" i="91"/>
  <c r="AI74" i="89"/>
  <c r="AX82" i="89"/>
  <c r="AD97" i="89"/>
  <c r="AH104" i="89"/>
  <c r="AL92" i="89"/>
  <c r="AS160" i="89"/>
  <c r="AU142" i="89"/>
  <c r="AU79" i="89"/>
  <c r="AZ109" i="89"/>
  <c r="AZ108" i="89"/>
  <c r="AQ90" i="89"/>
  <c r="AZ76" i="89"/>
  <c r="M123" i="68"/>
  <c r="BB80" i="89"/>
  <c r="AO126" i="89"/>
  <c r="BA126" i="89"/>
  <c r="AU133" i="89"/>
  <c r="AM95" i="89"/>
  <c r="AL171" i="89"/>
  <c r="AG169" i="89"/>
  <c r="BB96" i="89"/>
  <c r="AY102" i="89"/>
  <c r="AU172" i="89"/>
  <c r="AH81" i="89"/>
  <c r="AA141" i="89"/>
  <c r="AQ104" i="89"/>
  <c r="AK133" i="89"/>
  <c r="AK131" i="89"/>
  <c r="AQ115" i="89"/>
  <c r="AP128" i="89"/>
  <c r="AM128" i="89"/>
  <c r="AC143" i="89"/>
  <c r="AH154" i="89"/>
  <c r="AL112" i="89"/>
  <c r="AI158" i="89"/>
  <c r="AD86" i="89"/>
  <c r="AL98" i="89"/>
  <c r="AJ153" i="89"/>
  <c r="AO84" i="89"/>
  <c r="AP133" i="91"/>
  <c r="AP138" i="91"/>
  <c r="AN105" i="89"/>
  <c r="AS131" i="89"/>
  <c r="AA87" i="89"/>
  <c r="AX99" i="89"/>
  <c r="L134" i="68"/>
  <c r="AF128" i="89"/>
  <c r="AZ128" i="89"/>
  <c r="AC75" i="89"/>
  <c r="AX90" i="89"/>
  <c r="BA112" i="89"/>
  <c r="AF137" i="89"/>
  <c r="AE88" i="89"/>
  <c r="AH137" i="89"/>
  <c r="AX137" i="89"/>
  <c r="AX105" i="89"/>
  <c r="AR81" i="89"/>
  <c r="BA134" i="89"/>
  <c r="AY122" i="89"/>
  <c r="AO121" i="89"/>
  <c r="AB100" i="89"/>
  <c r="BA82" i="89"/>
  <c r="AF105" i="89"/>
  <c r="AG136" i="89"/>
  <c r="AT163" i="89"/>
  <c r="AY157" i="89"/>
  <c r="AX100" i="89"/>
  <c r="AR119" i="89"/>
  <c r="AL167" i="89"/>
  <c r="AL110" i="89"/>
  <c r="K143" i="68"/>
  <c r="AV168" i="89"/>
  <c r="AR171" i="89"/>
  <c r="AK120" i="89"/>
  <c r="AO123" i="89"/>
  <c r="AN158" i="91"/>
  <c r="AI113" i="89"/>
  <c r="AE109" i="89"/>
  <c r="AL158" i="89"/>
  <c r="AZ145" i="89"/>
  <c r="AL146" i="89"/>
  <c r="AB168" i="89"/>
  <c r="AA128" i="89"/>
  <c r="AP125" i="91"/>
  <c r="AT86" i="89"/>
  <c r="AA115" i="89"/>
  <c r="AY158" i="89"/>
  <c r="AY148" i="89"/>
  <c r="AG153" i="89"/>
  <c r="AV80" i="89"/>
  <c r="BB150" i="89"/>
  <c r="AS75" i="89"/>
  <c r="AO130" i="89"/>
  <c r="AF142" i="89"/>
  <c r="AA92" i="89"/>
  <c r="AM90" i="89"/>
  <c r="AV79" i="89"/>
  <c r="AD76" i="89"/>
  <c r="AE83" i="89"/>
  <c r="AK83" i="89"/>
  <c r="AZ149" i="89"/>
  <c r="AM143" i="91"/>
  <c r="AD158" i="89"/>
  <c r="AA102" i="89"/>
  <c r="I139" i="68"/>
  <c r="AX81" i="89"/>
  <c r="AI142" i="89"/>
  <c r="AO155" i="91"/>
  <c r="AS128" i="89"/>
  <c r="AR82" i="89"/>
  <c r="BB129" i="89"/>
  <c r="AH126" i="89"/>
  <c r="AU101" i="89"/>
  <c r="AG127" i="89"/>
  <c r="AV103" i="89"/>
  <c r="AP118" i="89"/>
  <c r="AY133" i="89"/>
  <c r="AW80" i="89"/>
  <c r="AD82" i="89"/>
  <c r="AF78" i="89"/>
  <c r="AI102" i="89"/>
  <c r="AN131" i="89"/>
  <c r="AO154" i="91"/>
  <c r="AM160" i="89"/>
  <c r="AC144" i="89"/>
  <c r="I135" i="68"/>
  <c r="AN152" i="89"/>
  <c r="AH115" i="89"/>
  <c r="AM122" i="89"/>
  <c r="AA155" i="89"/>
  <c r="AB90" i="89"/>
  <c r="AB152" i="89"/>
  <c r="AR100" i="89"/>
  <c r="AF163" i="89"/>
  <c r="AZ83" i="89"/>
  <c r="AO85" i="89"/>
  <c r="AZ167" i="89"/>
  <c r="AD138" i="89"/>
  <c r="AD96" i="89"/>
  <c r="AJ166" i="89"/>
  <c r="AV86" i="89"/>
  <c r="AF153" i="89"/>
  <c r="AY132" i="89"/>
  <c r="AR93" i="89"/>
  <c r="AM131" i="89"/>
  <c r="AR160" i="89"/>
  <c r="AX96" i="89"/>
  <c r="AJ141" i="89"/>
  <c r="AY88" i="89"/>
  <c r="AM163" i="89"/>
  <c r="AU82" i="89"/>
  <c r="AY130" i="89"/>
  <c r="AE150" i="89"/>
  <c r="AT161" i="89"/>
  <c r="AR78" i="89"/>
  <c r="AI144" i="89"/>
  <c r="AF112" i="89"/>
  <c r="AQ122" i="91"/>
  <c r="AZ165" i="89"/>
  <c r="AV140" i="89"/>
  <c r="BB102" i="89"/>
  <c r="AW109" i="89"/>
  <c r="AM162" i="89"/>
  <c r="BB123" i="89"/>
  <c r="AX142" i="89"/>
  <c r="BB142" i="89"/>
  <c r="AG76" i="89"/>
  <c r="AS124" i="89"/>
  <c r="AC122" i="89"/>
  <c r="AI78" i="89"/>
  <c r="AR101" i="89"/>
  <c r="AR152" i="89"/>
  <c r="AX114" i="89"/>
  <c r="AP126" i="89"/>
  <c r="AB79" i="89"/>
  <c r="AM84" i="89"/>
  <c r="AA117" i="89"/>
  <c r="AW88" i="89"/>
  <c r="AS120" i="89"/>
  <c r="AF89" i="89"/>
  <c r="AL133" i="89"/>
  <c r="AQ156" i="89"/>
  <c r="AY163" i="89"/>
  <c r="BB146" i="89"/>
  <c r="AP148" i="89"/>
  <c r="BB132" i="89"/>
  <c r="AX98" i="89"/>
  <c r="AK119" i="89"/>
  <c r="BA105" i="89"/>
  <c r="AA167" i="89"/>
  <c r="AO83" i="89"/>
  <c r="AX93" i="89"/>
  <c r="AE85" i="89"/>
  <c r="AQ143" i="89"/>
  <c r="AA75" i="89"/>
  <c r="AI150" i="89"/>
  <c r="AE168" i="89"/>
  <c r="AT146" i="89"/>
  <c r="AQ84" i="89"/>
  <c r="AQ157" i="89"/>
  <c r="BA154" i="89"/>
  <c r="AN125" i="89"/>
  <c r="AE147" i="89"/>
  <c r="AM122" i="91"/>
  <c r="AQ102" i="89"/>
  <c r="AX94" i="89"/>
  <c r="AL125" i="89"/>
  <c r="AC93" i="89"/>
  <c r="AE153" i="89"/>
  <c r="AZ97" i="89"/>
  <c r="AH84" i="89"/>
  <c r="AQ136" i="89"/>
  <c r="AF143" i="89"/>
  <c r="AW79" i="89"/>
  <c r="AQ95" i="89"/>
  <c r="AO111" i="89"/>
  <c r="AI145" i="89"/>
  <c r="AP103" i="89"/>
  <c r="AZ77" i="89"/>
  <c r="AN126" i="89"/>
  <c r="AZ168" i="89"/>
  <c r="AM91" i="89"/>
  <c r="AO120" i="89"/>
  <c r="AE116" i="89"/>
  <c r="AQ130" i="89"/>
  <c r="AC136" i="89"/>
  <c r="AO115" i="89"/>
  <c r="AY119" i="89"/>
  <c r="AW146" i="89"/>
  <c r="AS74" i="89"/>
  <c r="AF82" i="89"/>
  <c r="AE93" i="89"/>
  <c r="AU153" i="89"/>
  <c r="AN118" i="91"/>
  <c r="AA159" i="89"/>
  <c r="AB172" i="89"/>
  <c r="AI97" i="89"/>
  <c r="AY77" i="89"/>
  <c r="AD110" i="89"/>
  <c r="AA160" i="89"/>
  <c r="AE81" i="89"/>
  <c r="DL143" i="91"/>
  <c r="AH171" i="89"/>
  <c r="AF106" i="89"/>
  <c r="AO81" i="89"/>
  <c r="AB78" i="89"/>
  <c r="AU125" i="89"/>
  <c r="AA150" i="89"/>
  <c r="AN137" i="89"/>
  <c r="AC97" i="89"/>
  <c r="AA145" i="89"/>
  <c r="AN130" i="89"/>
  <c r="AV130" i="89"/>
  <c r="AU164" i="89"/>
  <c r="AQ171" i="89"/>
  <c r="BA167" i="89"/>
  <c r="AU105" i="89"/>
  <c r="AJ91" i="89"/>
  <c r="AZ144" i="89"/>
  <c r="AB96" i="89"/>
  <c r="AX150" i="89"/>
  <c r="AG154" i="89"/>
  <c r="AJ132" i="89"/>
  <c r="AF171" i="89"/>
  <c r="AQ118" i="89"/>
  <c r="AQ155" i="89"/>
  <c r="AE138" i="89"/>
  <c r="AS141" i="89"/>
  <c r="J150" i="68"/>
  <c r="AG148" i="89"/>
  <c r="AS98" i="89"/>
  <c r="AT160" i="89"/>
  <c r="AK158" i="89"/>
  <c r="I126" i="68"/>
  <c r="AT117" i="89"/>
  <c r="AP134" i="89"/>
  <c r="L143" i="68"/>
  <c r="AJ151" i="89"/>
  <c r="AR145" i="89"/>
  <c r="AJ160" i="89"/>
  <c r="BB125" i="89"/>
  <c r="AX130" i="89"/>
  <c r="AN98" i="89"/>
  <c r="J118" i="68"/>
  <c r="AC164" i="89"/>
  <c r="AN133" i="89"/>
  <c r="AJ114" i="89"/>
  <c r="AO131" i="91"/>
  <c r="AP81" i="89"/>
  <c r="AA124" i="89"/>
  <c r="AN152" i="91"/>
  <c r="AW92" i="89"/>
  <c r="AJ104" i="89"/>
  <c r="AY120" i="89"/>
  <c r="AH101" i="89"/>
  <c r="AC139" i="89"/>
  <c r="BB128" i="89"/>
  <c r="AE110" i="89"/>
  <c r="AE103" i="89"/>
  <c r="AJ76" i="89"/>
  <c r="AB95" i="89"/>
  <c r="AG126" i="89"/>
  <c r="BA127" i="89"/>
  <c r="AP79" i="89"/>
  <c r="L147" i="68"/>
  <c r="DL155" i="91"/>
  <c r="DM133" i="91"/>
  <c r="AQ132" i="91"/>
  <c r="AN106" i="89"/>
  <c r="AD100" i="89"/>
  <c r="DK134" i="91"/>
  <c r="AK99" i="89"/>
  <c r="AN130" i="91"/>
  <c r="AZ93" i="89"/>
  <c r="BA165" i="89"/>
  <c r="AI109" i="89"/>
  <c r="AQ166" i="89"/>
  <c r="AD160" i="89"/>
  <c r="AL165" i="89"/>
  <c r="AE80" i="89"/>
  <c r="AG117" i="89"/>
  <c r="AO78" i="89"/>
  <c r="AQ99" i="89"/>
  <c r="AW137" i="89"/>
  <c r="AT91" i="89"/>
  <c r="AC128" i="89"/>
  <c r="AV83" i="89"/>
  <c r="AL90" i="89"/>
  <c r="AS76" i="89"/>
  <c r="AN165" i="89"/>
  <c r="AF75" i="89"/>
  <c r="DL140" i="91"/>
  <c r="AS108" i="89"/>
  <c r="AB109" i="89"/>
  <c r="DN122" i="91"/>
  <c r="AU169" i="89"/>
  <c r="AI96" i="89"/>
  <c r="BA113" i="89"/>
  <c r="AB113" i="89"/>
  <c r="AX153" i="89"/>
  <c r="AP150" i="91"/>
  <c r="DJ144" i="91"/>
  <c r="AJ133" i="89"/>
  <c r="AX109" i="89"/>
  <c r="AG123" i="89"/>
  <c r="AX123" i="89"/>
  <c r="AC168" i="89"/>
  <c r="AY153" i="89"/>
  <c r="AR80" i="89"/>
  <c r="AG121" i="89"/>
  <c r="AC140" i="89"/>
  <c r="AZ129" i="89"/>
  <c r="DJ140" i="91"/>
  <c r="AO138" i="89"/>
  <c r="AQ120" i="89"/>
  <c r="AH148" i="89"/>
  <c r="AH135" i="89"/>
  <c r="DJ163" i="91"/>
  <c r="AQ77" i="89"/>
  <c r="AF116" i="89"/>
  <c r="AQ139" i="89"/>
  <c r="AN84" i="89"/>
  <c r="AO171" i="89"/>
  <c r="AK78" i="89"/>
  <c r="K144" i="68"/>
  <c r="AU93" i="89"/>
  <c r="AV89" i="89"/>
  <c r="AW99" i="89"/>
  <c r="AQ82" i="89"/>
  <c r="AW85" i="89"/>
  <c r="AD140" i="89"/>
  <c r="AM77" i="89"/>
  <c r="L136" i="68"/>
  <c r="AF126" i="89"/>
  <c r="AX79" i="89"/>
  <c r="AQ111" i="89"/>
  <c r="AG77" i="89"/>
  <c r="AN100" i="89"/>
  <c r="AC137" i="89"/>
  <c r="AB142" i="89"/>
  <c r="AJ130" i="89"/>
  <c r="AY110" i="89"/>
  <c r="AA85" i="89"/>
  <c r="AO77" i="89"/>
  <c r="AV155" i="89"/>
  <c r="AW115" i="89"/>
  <c r="AK171" i="89"/>
  <c r="BA95" i="89"/>
  <c r="AF168" i="89"/>
  <c r="AG130" i="89"/>
  <c r="AW127" i="89"/>
  <c r="AB74" i="89"/>
  <c r="DK149" i="91"/>
  <c r="AS157" i="89"/>
  <c r="DJ126" i="91"/>
  <c r="BA166" i="89"/>
  <c r="L150" i="68"/>
  <c r="AT96" i="89"/>
  <c r="BA163" i="89"/>
  <c r="AO150" i="91"/>
  <c r="AB165" i="89"/>
  <c r="BB84" i="89"/>
  <c r="AQ74" i="89"/>
  <c r="AF125" i="89"/>
  <c r="AN151" i="89"/>
  <c r="AS93" i="89"/>
  <c r="AW82" i="89"/>
  <c r="AC100" i="89"/>
  <c r="AM76" i="89"/>
  <c r="AF158" i="89"/>
  <c r="AP80" i="89"/>
  <c r="AY94" i="89"/>
  <c r="AC76" i="89"/>
  <c r="AO153" i="89"/>
  <c r="AJ120" i="89"/>
  <c r="AK84" i="89"/>
  <c r="AD84" i="89"/>
  <c r="AV152" i="89"/>
  <c r="AV170" i="89"/>
  <c r="AN155" i="91"/>
  <c r="AW84" i="89"/>
  <c r="AK162" i="89"/>
  <c r="AR74" i="89"/>
  <c r="AX144" i="89"/>
  <c r="AP141" i="91"/>
  <c r="AN131" i="91"/>
  <c r="DN135" i="91"/>
  <c r="AN169" i="89"/>
  <c r="DL144" i="91"/>
  <c r="AQ100" i="89"/>
  <c r="AI132" i="89"/>
  <c r="AN142" i="91"/>
  <c r="BB149" i="89"/>
  <c r="AD122" i="89"/>
  <c r="AW172" i="89"/>
  <c r="AE101" i="89"/>
  <c r="K122" i="68"/>
  <c r="AB102" i="89"/>
  <c r="AI76" i="89"/>
  <c r="AE163" i="89"/>
  <c r="AT133" i="89"/>
  <c r="AT150" i="89"/>
  <c r="J153" i="68"/>
  <c r="AS151" i="89"/>
  <c r="AX74" i="89"/>
  <c r="AQ94" i="89"/>
  <c r="AX117" i="89"/>
  <c r="AW101" i="89"/>
  <c r="AD156" i="89"/>
  <c r="AA97" i="89"/>
  <c r="AO106" i="89"/>
  <c r="AQ161" i="89"/>
  <c r="AF92" i="89"/>
  <c r="AX167" i="89"/>
  <c r="AU76" i="89"/>
  <c r="AM170" i="89"/>
  <c r="AL106" i="89"/>
  <c r="AL111" i="89"/>
  <c r="AE121" i="89"/>
  <c r="AN91" i="89"/>
  <c r="I131" i="68"/>
  <c r="J157" i="68"/>
  <c r="AW120" i="89"/>
  <c r="AD153" i="89"/>
  <c r="J140" i="68"/>
  <c r="AN163" i="89"/>
  <c r="AL99" i="89"/>
  <c r="AD114" i="89"/>
  <c r="AE91" i="89"/>
  <c r="BA150" i="89"/>
  <c r="AO135" i="91"/>
  <c r="AM153" i="89"/>
  <c r="DM132" i="91"/>
  <c r="AP144" i="89"/>
  <c r="AM164" i="91"/>
  <c r="AB98" i="89"/>
  <c r="K152" i="68"/>
  <c r="DJ158" i="91"/>
  <c r="AM144" i="91"/>
  <c r="BB131" i="89"/>
  <c r="AM124" i="91"/>
  <c r="AU90" i="89"/>
  <c r="AD171" i="89"/>
  <c r="AH83" i="89"/>
  <c r="AG158" i="89"/>
  <c r="BA155" i="89"/>
  <c r="DJ151" i="91"/>
  <c r="M134" i="68"/>
  <c r="AS143" i="89"/>
  <c r="AX75" i="89"/>
  <c r="AB121" i="89"/>
  <c r="AW154" i="89"/>
  <c r="AN129" i="91"/>
  <c r="AP139" i="91"/>
  <c r="AJ109" i="89"/>
  <c r="AE172" i="89"/>
  <c r="AF154" i="89"/>
  <c r="K141" i="68"/>
  <c r="DM127" i="91"/>
  <c r="AE156" i="89"/>
  <c r="AD134" i="89"/>
  <c r="AC87" i="89"/>
  <c r="AS139" i="89"/>
  <c r="AK75" i="89"/>
  <c r="AD162" i="89"/>
  <c r="AF144" i="89"/>
  <c r="BB110" i="89"/>
  <c r="AD137" i="89"/>
  <c r="BB87" i="89"/>
  <c r="AO99" i="89"/>
  <c r="AW108" i="89"/>
  <c r="AB132" i="89"/>
  <c r="AS145" i="89"/>
  <c r="AC102" i="89"/>
  <c r="AV138" i="89"/>
  <c r="AS89" i="89"/>
  <c r="AO143" i="91"/>
  <c r="AL123" i="89"/>
  <c r="AE104" i="89"/>
  <c r="AO103" i="89"/>
  <c r="BA164" i="89"/>
  <c r="AS94" i="89"/>
  <c r="AP83" i="89"/>
  <c r="DM145" i="91"/>
  <c r="AZ133" i="89"/>
  <c r="DL121" i="91"/>
  <c r="AZ110" i="89"/>
  <c r="AK164" i="89"/>
  <c r="AV158" i="89"/>
  <c r="L118" i="68"/>
  <c r="BA161" i="89"/>
  <c r="AC82" i="89"/>
  <c r="AW145" i="89"/>
  <c r="AS153" i="89"/>
  <c r="BA77" i="89"/>
  <c r="AM103" i="89"/>
  <c r="AQ120" i="91"/>
  <c r="AG119" i="89"/>
  <c r="AH161" i="89"/>
  <c r="L131" i="68"/>
  <c r="AU156" i="89"/>
  <c r="AP88" i="89"/>
  <c r="AG167" i="89"/>
  <c r="AL75" i="89"/>
  <c r="AH90" i="89"/>
  <c r="I155" i="68"/>
  <c r="M137" i="68"/>
  <c r="DK143" i="91"/>
  <c r="AG107" i="89"/>
  <c r="AF136" i="89"/>
  <c r="AP121" i="91"/>
  <c r="AA99" i="89"/>
  <c r="AP162" i="89"/>
  <c r="K119" i="68"/>
  <c r="AY104" i="89"/>
  <c r="BA74" i="89"/>
  <c r="AN117" i="89"/>
  <c r="AQ97" i="89"/>
  <c r="AF85" i="89"/>
  <c r="AQ153" i="89"/>
  <c r="AO113" i="89"/>
  <c r="AP144" i="91"/>
  <c r="AK125" i="89"/>
  <c r="AC99" i="89"/>
  <c r="AO87" i="89"/>
  <c r="AK117" i="89"/>
  <c r="AA149" i="89"/>
  <c r="AN136" i="91"/>
  <c r="AO146" i="89"/>
  <c r="AV171" i="89"/>
  <c r="BA115" i="89"/>
  <c r="AM139" i="89"/>
  <c r="AV166" i="89"/>
  <c r="AK169" i="89"/>
  <c r="AL118" i="89"/>
  <c r="AG74" i="89"/>
  <c r="AA133" i="89"/>
  <c r="AJ150" i="89"/>
  <c r="AU81" i="89"/>
  <c r="AO116" i="91"/>
  <c r="AX164" i="89"/>
  <c r="AE89" i="89"/>
  <c r="AM135" i="89"/>
  <c r="AG124" i="89"/>
  <c r="AE108" i="89"/>
  <c r="AW143" i="89"/>
  <c r="AI107" i="89"/>
  <c r="AR118" i="89"/>
  <c r="AT128" i="89"/>
  <c r="AB151" i="89"/>
  <c r="J131" i="68"/>
  <c r="AB75" i="89"/>
  <c r="AG164" i="89"/>
  <c r="AB150" i="89"/>
  <c r="AH121" i="89"/>
  <c r="AP93" i="89"/>
  <c r="AA105" i="89"/>
  <c r="AT74" i="89"/>
  <c r="DK127" i="91"/>
  <c r="AT152" i="89"/>
  <c r="AC113" i="89"/>
  <c r="AR127" i="89"/>
  <c r="AD167" i="89"/>
  <c r="AC90" i="89"/>
  <c r="AS162" i="89"/>
  <c r="AU89" i="89"/>
  <c r="AZ130" i="89"/>
  <c r="M119" i="68"/>
  <c r="AS164" i="89"/>
  <c r="AM129" i="89"/>
  <c r="DM126" i="91"/>
  <c r="AO120" i="91"/>
  <c r="K134" i="68"/>
  <c r="DK159" i="91"/>
  <c r="AP75" i="89"/>
  <c r="AN107" i="89"/>
  <c r="AY160" i="89"/>
  <c r="AJ90" i="89"/>
  <c r="AJ86" i="89"/>
  <c r="AQ116" i="89"/>
  <c r="AP119" i="91"/>
  <c r="AU108" i="89"/>
  <c r="AU129" i="89"/>
  <c r="AO119" i="89"/>
  <c r="AD172" i="89"/>
  <c r="AH89" i="89"/>
  <c r="BA104" i="89"/>
  <c r="AK86" i="89"/>
  <c r="AJ81" i="89"/>
  <c r="AU91" i="89"/>
  <c r="K124" i="68"/>
  <c r="AM164" i="89"/>
  <c r="DL128" i="91"/>
  <c r="AO140" i="89"/>
  <c r="AV98" i="89"/>
  <c r="AQ130" i="91"/>
  <c r="AN74" i="89"/>
  <c r="BA98" i="89"/>
  <c r="AC171" i="89"/>
  <c r="AT121" i="89"/>
  <c r="AC130" i="89"/>
  <c r="AZ113" i="89"/>
  <c r="DL133" i="91"/>
  <c r="AD91" i="89"/>
  <c r="AV150" i="89"/>
  <c r="AJ159" i="89"/>
  <c r="AD123" i="89"/>
  <c r="AI137" i="89"/>
  <c r="AC157" i="89"/>
  <c r="AE74" i="89"/>
  <c r="AZ157" i="89"/>
  <c r="AZ117" i="89"/>
  <c r="AM151" i="89"/>
  <c r="AR77" i="89"/>
  <c r="AP119" i="89"/>
  <c r="AY171" i="89"/>
  <c r="AP132" i="91"/>
  <c r="AP118" i="91"/>
  <c r="AG96" i="89"/>
  <c r="I150" i="68"/>
  <c r="AP136" i="91"/>
  <c r="BA87" i="89"/>
  <c r="AE100" i="89"/>
  <c r="AI151" i="89"/>
  <c r="AY78" i="89"/>
  <c r="BB79" i="89"/>
  <c r="AQ89" i="89"/>
  <c r="AS111" i="89"/>
  <c r="BA114" i="89"/>
  <c r="AE77" i="89"/>
  <c r="I116" i="68"/>
  <c r="AN148" i="89"/>
  <c r="AA123" i="89"/>
  <c r="AT83" i="89"/>
  <c r="AB77" i="89"/>
  <c r="AM165" i="89"/>
  <c r="AR128" i="89"/>
  <c r="AN135" i="91"/>
  <c r="AD105" i="89"/>
  <c r="AW168" i="89"/>
  <c r="DK163" i="91"/>
  <c r="AW150" i="89"/>
  <c r="AP152" i="89"/>
  <c r="BB134" i="89"/>
  <c r="AA121" i="89"/>
  <c r="AN166" i="89"/>
  <c r="AJ164" i="89"/>
  <c r="DL150" i="91"/>
  <c r="BB91" i="89"/>
  <c r="AD164" i="89"/>
  <c r="AU159" i="89"/>
  <c r="AO133" i="89"/>
  <c r="AX134" i="89"/>
  <c r="AY74" i="89"/>
  <c r="AH132" i="89"/>
  <c r="AN149" i="89"/>
  <c r="AF135" i="89"/>
  <c r="AB154" i="89"/>
  <c r="AV85" i="89"/>
  <c r="AA81" i="89"/>
  <c r="AO156" i="89"/>
  <c r="AF127" i="89"/>
  <c r="AT141" i="89"/>
  <c r="AO141" i="91"/>
  <c r="AR105" i="89"/>
  <c r="AW131" i="89"/>
  <c r="AM146" i="91"/>
  <c r="AY82" i="89"/>
  <c r="AF145" i="89"/>
  <c r="AM136" i="91"/>
  <c r="DJ132" i="91"/>
  <c r="AZ81" i="89"/>
  <c r="AQ123" i="91"/>
  <c r="AP154" i="89"/>
  <c r="AG165" i="89"/>
  <c r="AV124" i="89"/>
  <c r="K125" i="68"/>
  <c r="AG85" i="89"/>
  <c r="DM118" i="91"/>
  <c r="BB171" i="89"/>
  <c r="AZ166" i="89"/>
  <c r="AX97" i="89"/>
  <c r="DN140" i="91"/>
  <c r="AY97" i="89"/>
  <c r="AO118" i="91"/>
  <c r="DN119" i="91"/>
  <c r="AJ124" i="89"/>
  <c r="AJ97" i="89"/>
  <c r="AI168" i="89"/>
  <c r="AW169" i="89"/>
  <c r="I143" i="68"/>
  <c r="AA96" i="89"/>
  <c r="AG133" i="89"/>
  <c r="AT87" i="89"/>
  <c r="AN93" i="89"/>
  <c r="J125" i="68"/>
  <c r="AL97" i="89"/>
  <c r="AH95" i="89"/>
  <c r="AL143" i="89"/>
  <c r="AQ148" i="89"/>
  <c r="AB126" i="89"/>
  <c r="BB151" i="89"/>
  <c r="AB144" i="89"/>
  <c r="AV162" i="89"/>
  <c r="AK116" i="89"/>
  <c r="AY98" i="89"/>
  <c r="AS107" i="89"/>
  <c r="AS106" i="89"/>
  <c r="AC79" i="89"/>
  <c r="AX147" i="89"/>
  <c r="AU116" i="89"/>
  <c r="DK121" i="91"/>
  <c r="AQ167" i="89"/>
  <c r="DJ165" i="91"/>
  <c r="DJ128" i="91"/>
  <c r="AX77" i="89"/>
  <c r="DN124" i="91"/>
  <c r="DL158" i="91"/>
  <c r="AV122" i="89"/>
  <c r="L117" i="68"/>
  <c r="AD90" i="89"/>
  <c r="AJ158" i="89"/>
  <c r="AW103" i="89"/>
  <c r="AM117" i="91"/>
  <c r="AN125" i="91"/>
  <c r="BB117" i="89"/>
  <c r="AK111" i="89"/>
  <c r="AV119" i="89"/>
  <c r="AL141" i="89"/>
  <c r="AL103" i="89"/>
  <c r="AN82" i="89"/>
  <c r="DJ119" i="91"/>
  <c r="AL95" i="89"/>
  <c r="AS91" i="89"/>
  <c r="AV120" i="89"/>
  <c r="AR104" i="89"/>
  <c r="AB84" i="89"/>
  <c r="AO136" i="89"/>
  <c r="AP145" i="91"/>
  <c r="AM112" i="89"/>
  <c r="AF96" i="89"/>
  <c r="AM79" i="89"/>
  <c r="AY87" i="89"/>
  <c r="AK159" i="89"/>
  <c r="AZ75" i="89"/>
  <c r="AV75" i="89"/>
  <c r="AF152" i="89"/>
  <c r="I148" i="68"/>
  <c r="AV106" i="89"/>
  <c r="AC123" i="89"/>
  <c r="AR167" i="89"/>
  <c r="AJ89" i="89"/>
  <c r="AI167" i="89"/>
  <c r="AA108" i="89"/>
  <c r="AZ103" i="89"/>
  <c r="AN110" i="89"/>
  <c r="BA145" i="89"/>
  <c r="AH82" i="89"/>
  <c r="AF151" i="89"/>
  <c r="AM135" i="91"/>
  <c r="AZ79" i="89"/>
  <c r="AY164" i="89"/>
  <c r="AW121" i="89"/>
  <c r="AR137" i="89"/>
  <c r="DK138" i="91"/>
  <c r="AH116" i="89"/>
  <c r="BB75" i="89"/>
  <c r="DJ136" i="91"/>
  <c r="AO138" i="91"/>
  <c r="AJ148" i="89"/>
  <c r="J155" i="68"/>
  <c r="AZ155" i="89"/>
  <c r="AJ121" i="89"/>
  <c r="AO124" i="89"/>
  <c r="AV107" i="89"/>
  <c r="AS99" i="89"/>
  <c r="AA164" i="89"/>
  <c r="L122" i="68"/>
  <c r="AL149" i="89"/>
  <c r="AS92" i="89"/>
  <c r="AO91" i="89"/>
  <c r="AQ79" i="89"/>
  <c r="AU154" i="89"/>
  <c r="AE170" i="89"/>
  <c r="AN123" i="89"/>
  <c r="AP113" i="89"/>
  <c r="AJ167" i="89"/>
  <c r="AL160" i="89"/>
  <c r="AZ132" i="89"/>
  <c r="DJ152" i="91"/>
  <c r="AE120" i="89"/>
  <c r="AA82" i="89"/>
  <c r="BA103" i="89"/>
  <c r="AK80" i="89"/>
  <c r="K120" i="68"/>
  <c r="AB135" i="89"/>
  <c r="AG102" i="89"/>
  <c r="AN97" i="89"/>
  <c r="AF77" i="89"/>
  <c r="AH87" i="89"/>
  <c r="AG89" i="89"/>
  <c r="AL152" i="89"/>
  <c r="AJ172" i="89"/>
  <c r="AH149" i="89"/>
  <c r="AH162" i="89"/>
  <c r="AW90" i="89"/>
  <c r="AT113" i="89"/>
  <c r="AE92" i="89"/>
  <c r="BA149" i="89"/>
  <c r="DK119" i="91"/>
  <c r="AF138" i="89"/>
  <c r="L124" i="68"/>
  <c r="DM121" i="91"/>
  <c r="AT131" i="89"/>
  <c r="AY152" i="89"/>
  <c r="AN120" i="91"/>
  <c r="AJ83" i="89"/>
  <c r="AR151" i="89"/>
  <c r="AN114" i="89"/>
  <c r="AH165" i="89"/>
  <c r="DK154" i="91"/>
  <c r="AS82" i="89"/>
  <c r="AP111" i="89"/>
  <c r="AQ142" i="89"/>
  <c r="AQ140" i="89"/>
  <c r="DJ130" i="91"/>
  <c r="AA126" i="89"/>
  <c r="AR121" i="89"/>
  <c r="AE119" i="89"/>
  <c r="AT89" i="89"/>
  <c r="AQ80" i="89"/>
  <c r="AK148" i="89"/>
  <c r="BA162" i="89"/>
  <c r="AB143" i="89"/>
  <c r="AT98" i="89"/>
  <c r="AS159" i="89"/>
  <c r="AQ101" i="89"/>
  <c r="AA88" i="89"/>
  <c r="AU160" i="89"/>
  <c r="I132" i="68"/>
  <c r="AP155" i="89"/>
  <c r="AZ131" i="89"/>
  <c r="AF122" i="89"/>
  <c r="M118" i="68"/>
  <c r="AN101" i="89"/>
  <c r="BA159" i="89"/>
  <c r="AT138" i="89"/>
  <c r="AV117" i="89"/>
  <c r="AC172" i="89"/>
  <c r="BA102" i="89"/>
  <c r="AG151" i="89"/>
  <c r="AN119" i="91"/>
  <c r="AA156" i="89"/>
  <c r="AV167" i="89"/>
  <c r="AM121" i="89"/>
  <c r="BA157" i="89"/>
  <c r="AC133" i="89"/>
  <c r="AY103" i="89"/>
  <c r="I157" i="68"/>
  <c r="AP147" i="91"/>
  <c r="AP101" i="89"/>
  <c r="AB124" i="89"/>
  <c r="AT109" i="89"/>
  <c r="AK118" i="89"/>
  <c r="AP85" i="89"/>
  <c r="AA172" i="89"/>
  <c r="AD93" i="89"/>
  <c r="BA136" i="89"/>
  <c r="AJ140" i="89"/>
  <c r="AD115" i="89"/>
  <c r="AJ112" i="89"/>
  <c r="AL96" i="89"/>
  <c r="AN79" i="89"/>
  <c r="L114" i="68"/>
  <c r="AI171" i="89"/>
  <c r="AD88" i="89"/>
  <c r="AV77" i="89"/>
  <c r="AZ98" i="89"/>
  <c r="AI157" i="89"/>
  <c r="I133" i="68"/>
  <c r="AU100" i="89"/>
  <c r="BB109" i="89"/>
  <c r="AU115" i="89"/>
  <c r="BA90" i="89"/>
  <c r="DN134" i="91"/>
  <c r="AQ131" i="89"/>
  <c r="AO134" i="91"/>
  <c r="AN86" i="89"/>
  <c r="J124" i="68"/>
  <c r="AX101" i="89"/>
  <c r="BB158" i="89"/>
  <c r="AN124" i="89"/>
  <c r="AG91" i="89"/>
  <c r="J146" i="68"/>
  <c r="AT126" i="89"/>
  <c r="AD111" i="89"/>
  <c r="AR132" i="89"/>
  <c r="BB106" i="89"/>
  <c r="AR88" i="89"/>
  <c r="DN118" i="91"/>
  <c r="AV78" i="89"/>
  <c r="J149" i="68"/>
  <c r="AO122" i="91"/>
  <c r="J143" i="68"/>
  <c r="AC124" i="89"/>
  <c r="AH139" i="89"/>
  <c r="AB92" i="89"/>
  <c r="K132" i="68"/>
  <c r="J128" i="68"/>
  <c r="AF123" i="89"/>
  <c r="AN95" i="89"/>
  <c r="AZ112" i="89"/>
  <c r="AM101" i="89"/>
  <c r="AK149" i="89"/>
  <c r="AV110" i="89"/>
  <c r="AF140" i="89"/>
  <c r="AJ137" i="89"/>
  <c r="AW123" i="89"/>
  <c r="AI75" i="89"/>
  <c r="AN160" i="89"/>
  <c r="AO147" i="89"/>
  <c r="AA142" i="89"/>
  <c r="AL86" i="89"/>
  <c r="AI122" i="89"/>
  <c r="BB100" i="89"/>
  <c r="AE79" i="89"/>
  <c r="DN131" i="91"/>
  <c r="AU137" i="89"/>
  <c r="AH102" i="89"/>
  <c r="AW111" i="89"/>
  <c r="AQ109" i="89"/>
  <c r="AP99" i="89"/>
  <c r="K137" i="68"/>
  <c r="AP89" i="89"/>
  <c r="AM141" i="89"/>
  <c r="AZ89" i="89"/>
  <c r="AT154" i="89"/>
  <c r="AS118" i="89"/>
  <c r="AM126" i="89"/>
  <c r="AV95" i="89"/>
  <c r="L139" i="68"/>
  <c r="AP102" i="89"/>
  <c r="AO102" i="89"/>
  <c r="BB163" i="89"/>
  <c r="AZ121" i="89"/>
  <c r="AN83" i="89"/>
  <c r="DJ133" i="91"/>
  <c r="AT169" i="89"/>
  <c r="AX112" i="89"/>
  <c r="M121" i="68"/>
  <c r="AN150" i="91"/>
  <c r="BA107" i="89"/>
  <c r="DJ162" i="91"/>
  <c r="AA122" i="89"/>
  <c r="AF121" i="89"/>
  <c r="AZ162" i="89"/>
  <c r="AB107" i="89"/>
  <c r="DL149" i="91"/>
  <c r="AE102" i="89"/>
  <c r="AU109" i="89"/>
  <c r="DK151" i="91"/>
  <c r="AK107" i="89"/>
  <c r="AB114" i="89"/>
  <c r="AN157" i="91"/>
  <c r="AF94" i="89"/>
  <c r="AY125" i="89"/>
  <c r="DJ155" i="91"/>
  <c r="AI163" i="89"/>
  <c r="AU130" i="89"/>
  <c r="DN128" i="91"/>
  <c r="AP149" i="89"/>
  <c r="AA153" i="89"/>
  <c r="AB115" i="89"/>
  <c r="AH110" i="89"/>
  <c r="AP105" i="89"/>
  <c r="BA106" i="89"/>
  <c r="AT134" i="89"/>
  <c r="AW83" i="89"/>
  <c r="BB92" i="89"/>
  <c r="AQ137" i="89"/>
  <c r="DJ123" i="91"/>
  <c r="DJ120" i="91"/>
  <c r="AV141" i="89"/>
  <c r="AK137" i="89"/>
  <c r="AY151" i="89"/>
  <c r="AK152" i="89"/>
  <c r="AL121" i="89"/>
  <c r="AZ80" i="89"/>
  <c r="DL147" i="91"/>
  <c r="AK147" i="89"/>
  <c r="AX125" i="89"/>
  <c r="K151" i="68"/>
  <c r="AY111" i="89"/>
  <c r="AM133" i="89"/>
  <c r="AW119" i="89"/>
  <c r="AB149" i="89"/>
  <c r="DM141" i="91"/>
  <c r="AO128" i="89"/>
  <c r="DN127" i="91"/>
  <c r="K147" i="68"/>
  <c r="AW112" i="89"/>
  <c r="AG92" i="89"/>
  <c r="AR169" i="89"/>
  <c r="AR99" i="89"/>
  <c r="AQ129" i="91"/>
  <c r="AM158" i="91"/>
  <c r="AY91" i="89"/>
  <c r="AM148" i="89"/>
  <c r="AJ157" i="89"/>
  <c r="DJ131" i="91"/>
  <c r="AP137" i="91"/>
  <c r="AC110" i="89"/>
  <c r="AL88" i="89"/>
  <c r="K138" i="68"/>
  <c r="AG99" i="89"/>
  <c r="AM160" i="91"/>
  <c r="AF130" i="89"/>
  <c r="AY86" i="89"/>
  <c r="AI117" i="89"/>
  <c r="AA154" i="89"/>
  <c r="AH127" i="89"/>
  <c r="AI93" i="89"/>
  <c r="AW126" i="89"/>
  <c r="M117" i="68"/>
  <c r="AP96" i="89"/>
  <c r="AD142" i="89"/>
  <c r="AQ121" i="91"/>
  <c r="AA171" i="89"/>
  <c r="DL120" i="91"/>
  <c r="AS165" i="89"/>
  <c r="K123" i="68"/>
  <c r="DK152" i="91"/>
  <c r="J126" i="68"/>
  <c r="BA119" i="89"/>
  <c r="AC166" i="89"/>
  <c r="AS81" i="89"/>
  <c r="DM130" i="91"/>
  <c r="DK156" i="91"/>
  <c r="DM120" i="91"/>
  <c r="DN138" i="91"/>
  <c r="BB114" i="89"/>
  <c r="AP76" i="89"/>
  <c r="AI83" i="89"/>
  <c r="AK127" i="89"/>
  <c r="BA131" i="89"/>
  <c r="AX106" i="89"/>
  <c r="AN147" i="89"/>
  <c r="AU106" i="89"/>
  <c r="AM144" i="89"/>
  <c r="AY147" i="89"/>
  <c r="AI111" i="89"/>
  <c r="AP120" i="91"/>
  <c r="BA97" i="89"/>
  <c r="BB122" i="89"/>
  <c r="AI95" i="89"/>
  <c r="BA171" i="89"/>
  <c r="AK141" i="89"/>
  <c r="AE166" i="89"/>
  <c r="AP170" i="89"/>
  <c r="BA75" i="89"/>
  <c r="AU119" i="89"/>
  <c r="AU75" i="89"/>
  <c r="AN148" i="91"/>
  <c r="AP117" i="89"/>
  <c r="AZ170" i="89"/>
  <c r="AN147" i="91"/>
  <c r="AG79" i="89"/>
  <c r="AE113" i="89"/>
  <c r="AQ172" i="89"/>
  <c r="AC101" i="89"/>
  <c r="AD148" i="89"/>
  <c r="AO127" i="89"/>
  <c r="AT151" i="89"/>
  <c r="AN156" i="89"/>
  <c r="AV147" i="89"/>
  <c r="AH143" i="89"/>
  <c r="BA116" i="89"/>
  <c r="AB122" i="89"/>
  <c r="AI169" i="89"/>
  <c r="J151" i="68"/>
  <c r="AK102" i="89"/>
  <c r="AG80" i="89"/>
  <c r="AP133" i="89"/>
  <c r="AD75" i="89"/>
  <c r="AD113" i="89"/>
  <c r="AK88" i="89"/>
  <c r="AO94" i="89"/>
  <c r="AA100" i="89"/>
  <c r="DN142" i="91"/>
  <c r="AV169" i="89"/>
  <c r="AW135" i="89"/>
  <c r="AW138" i="89"/>
  <c r="AW130" i="89"/>
  <c r="AL77" i="89"/>
  <c r="AB159" i="89"/>
  <c r="K150" i="68"/>
  <c r="AV93" i="89"/>
  <c r="AF157" i="89"/>
  <c r="AR97" i="89"/>
  <c r="BB94" i="89"/>
  <c r="AI172" i="89"/>
  <c r="AK154" i="89"/>
  <c r="AC104" i="89"/>
  <c r="J136" i="68"/>
  <c r="AZ158" i="89"/>
  <c r="AM106" i="89"/>
  <c r="AS156" i="89"/>
  <c r="AI149" i="89"/>
  <c r="AO149" i="91"/>
  <c r="AJ95" i="89"/>
  <c r="AU168" i="89"/>
  <c r="AU84" i="89"/>
  <c r="AN158" i="89"/>
  <c r="DL130" i="91"/>
  <c r="AM107" i="89"/>
  <c r="I118" i="68"/>
  <c r="K149" i="68"/>
  <c r="AV109" i="89"/>
  <c r="AG166" i="89"/>
  <c r="AU110" i="89"/>
  <c r="AO139" i="89"/>
  <c r="AN121" i="91"/>
  <c r="AM132" i="91"/>
  <c r="J116" i="68"/>
  <c r="AY140" i="89"/>
  <c r="AJ169" i="89"/>
  <c r="AL100" i="89"/>
  <c r="AO92" i="89"/>
  <c r="AM121" i="91"/>
  <c r="AR117" i="89"/>
  <c r="AR156" i="89"/>
  <c r="AA86" i="89"/>
  <c r="AC106" i="89"/>
  <c r="AB133" i="89"/>
  <c r="L121" i="68"/>
  <c r="AS154" i="89"/>
  <c r="AX151" i="89"/>
  <c r="AK123" i="89"/>
  <c r="AG150" i="89"/>
  <c r="AM141" i="91"/>
  <c r="AD117" i="89"/>
  <c r="AM156" i="91"/>
  <c r="AR84" i="89"/>
  <c r="AH105" i="89"/>
  <c r="AI94" i="89"/>
  <c r="AW87" i="89"/>
  <c r="AL157" i="89"/>
  <c r="AA120" i="89"/>
  <c r="AA125" i="89"/>
  <c r="AU131" i="89"/>
  <c r="AZ102" i="89"/>
  <c r="AS87" i="89"/>
  <c r="I158" i="68"/>
  <c r="AO76" i="89"/>
  <c r="AY89" i="89"/>
  <c r="AD129" i="89"/>
  <c r="AN157" i="89"/>
  <c r="AN81" i="89"/>
  <c r="AM156" i="89"/>
  <c r="AS142" i="89"/>
  <c r="AK122" i="89"/>
  <c r="AA166" i="89"/>
  <c r="AQ165" i="89"/>
  <c r="AS172" i="89"/>
  <c r="AU112" i="89"/>
  <c r="AN150" i="89"/>
  <c r="AL76" i="89"/>
  <c r="AX120" i="89"/>
  <c r="AZ105" i="89"/>
  <c r="M125" i="68"/>
  <c r="AN77" i="89"/>
  <c r="BB159" i="89"/>
  <c r="AG97" i="89"/>
  <c r="AR116" i="89"/>
  <c r="AE87" i="89"/>
  <c r="AN172" i="89"/>
  <c r="AP152" i="91"/>
  <c r="AP161" i="89"/>
  <c r="AD85" i="89"/>
  <c r="AU124" i="89"/>
  <c r="AV108" i="89"/>
  <c r="AP110" i="89"/>
  <c r="AV104" i="89"/>
  <c r="AW140" i="89"/>
  <c r="DL138" i="91"/>
  <c r="AM123" i="89"/>
  <c r="AR108" i="89"/>
  <c r="DL119" i="91"/>
  <c r="AQ135" i="89"/>
  <c r="AJ152" i="89"/>
  <c r="AK163" i="89"/>
  <c r="AB111" i="89"/>
  <c r="AF81" i="89"/>
  <c r="AP165" i="89"/>
  <c r="AN151" i="91"/>
  <c r="AX89" i="89"/>
  <c r="DN125" i="91"/>
  <c r="AY100" i="89"/>
  <c r="AQ131" i="91"/>
  <c r="AS83" i="89"/>
  <c r="AL161" i="89"/>
  <c r="BA120" i="89"/>
  <c r="AZ86" i="89"/>
  <c r="AJ122" i="89"/>
  <c r="AI170" i="89"/>
  <c r="L128" i="68"/>
  <c r="AF146" i="89"/>
  <c r="AO117" i="91"/>
  <c r="AX131" i="89"/>
  <c r="DM148" i="91"/>
  <c r="AO156" i="91"/>
  <c r="AH141" i="89"/>
  <c r="BA100" i="89"/>
  <c r="M131" i="68"/>
  <c r="AF101" i="89"/>
  <c r="AV118" i="89"/>
  <c r="AX124" i="89"/>
  <c r="AO134" i="89"/>
  <c r="DM138" i="91"/>
  <c r="DL129" i="91"/>
  <c r="AK101" i="89"/>
  <c r="AE165" i="89"/>
  <c r="AY135" i="89"/>
  <c r="AV84" i="89"/>
  <c r="AP117" i="91"/>
  <c r="AY84" i="89"/>
  <c r="AY108" i="89"/>
  <c r="AG135" i="89"/>
  <c r="AM152" i="91"/>
  <c r="AA132" i="89"/>
  <c r="I162" i="68"/>
  <c r="AT80" i="89"/>
  <c r="AK106" i="89"/>
  <c r="AD77" i="89"/>
  <c r="DJ125" i="91"/>
  <c r="AQ145" i="89"/>
  <c r="AQ124" i="89"/>
  <c r="AV163" i="89"/>
  <c r="AT95" i="89"/>
  <c r="AW81" i="89"/>
  <c r="K116" i="68"/>
  <c r="AF115" i="89"/>
  <c r="DJ122" i="91"/>
  <c r="AV100" i="89"/>
  <c r="DK131" i="91"/>
  <c r="AQ159" i="89"/>
  <c r="AY154" i="89"/>
  <c r="DL139" i="91"/>
  <c r="AR162" i="89"/>
  <c r="AX86" i="89"/>
  <c r="AA94" i="89"/>
  <c r="AG95" i="89"/>
  <c r="AW159" i="89"/>
  <c r="AZ161" i="89"/>
  <c r="AE118" i="89"/>
  <c r="AS144" i="89"/>
  <c r="AC98" i="89"/>
  <c r="AG170" i="89"/>
  <c r="AW162" i="89"/>
  <c r="AY161" i="89"/>
  <c r="BB127" i="89"/>
  <c r="AC129" i="89"/>
  <c r="AT110" i="89"/>
  <c r="AI165" i="89"/>
  <c r="AW153" i="89"/>
  <c r="AG162" i="89"/>
  <c r="AA80" i="89"/>
  <c r="AD112" i="89"/>
  <c r="AG156" i="89"/>
  <c r="AQ149" i="89"/>
  <c r="AE171" i="89"/>
  <c r="AT130" i="89"/>
  <c r="AJ170" i="89"/>
  <c r="AY167" i="89"/>
  <c r="AS78" i="89"/>
  <c r="AX166" i="89"/>
  <c r="DL145" i="91"/>
  <c r="DL136" i="91"/>
  <c r="DN141" i="91"/>
  <c r="AL115" i="89"/>
  <c r="AK138" i="89"/>
  <c r="AR138" i="89"/>
  <c r="AJ106" i="89"/>
  <c r="DK145" i="91"/>
  <c r="AO89" i="89"/>
  <c r="AP142" i="89"/>
  <c r="AH158" i="89"/>
  <c r="AL120" i="89"/>
  <c r="AP151" i="89"/>
  <c r="DJ137" i="91"/>
  <c r="AS115" i="89"/>
  <c r="AR172" i="89"/>
  <c r="AJ162" i="89"/>
  <c r="AD133" i="89"/>
  <c r="AH99" i="89"/>
  <c r="AW76" i="89"/>
  <c r="AG87" i="89"/>
  <c r="BA156" i="89"/>
  <c r="AH107" i="89"/>
  <c r="AY124" i="89"/>
  <c r="AN143" i="91"/>
  <c r="AM126" i="91"/>
  <c r="AF160" i="89"/>
  <c r="AT172" i="89"/>
  <c r="AH118" i="89"/>
  <c r="AE151" i="89"/>
  <c r="AI126" i="89"/>
  <c r="AM88" i="89"/>
  <c r="DK140" i="91"/>
  <c r="AG75" i="89"/>
  <c r="AB105" i="89"/>
  <c r="AI147" i="89"/>
  <c r="AV91" i="89"/>
  <c r="AX159" i="89"/>
  <c r="AN159" i="89"/>
  <c r="AO97" i="89"/>
  <c r="BB82" i="89"/>
  <c r="J141" i="68"/>
  <c r="AO142" i="89"/>
  <c r="AV102" i="89"/>
  <c r="AL119" i="89"/>
  <c r="AA168" i="89"/>
  <c r="AX139" i="89"/>
  <c r="AH130" i="89"/>
  <c r="AI134" i="89"/>
  <c r="AO162" i="89"/>
  <c r="AM115" i="89"/>
  <c r="AW149" i="89"/>
  <c r="AL117" i="89"/>
  <c r="AM154" i="91"/>
  <c r="AM157" i="89"/>
  <c r="AH113" i="89"/>
  <c r="AA134" i="89"/>
  <c r="BB113" i="89"/>
  <c r="DM142" i="91"/>
  <c r="AO148" i="91"/>
  <c r="DN120" i="91"/>
  <c r="AC156" i="89"/>
  <c r="I124" i="68"/>
  <c r="AD104" i="89"/>
  <c r="AO135" i="89"/>
  <c r="DM125" i="91"/>
  <c r="AP135" i="89"/>
  <c r="AS158" i="89"/>
  <c r="BA146" i="89"/>
  <c r="AK145" i="89"/>
  <c r="AX78" i="89"/>
  <c r="AO157" i="89"/>
  <c r="AP86" i="89"/>
  <c r="AG93" i="89"/>
  <c r="AT142" i="89"/>
  <c r="AV90" i="89"/>
  <c r="AN154" i="89"/>
  <c r="AC153" i="89"/>
  <c r="AF90" i="89"/>
  <c r="AK121" i="89"/>
  <c r="AR143" i="89"/>
  <c r="AQ141" i="89"/>
  <c r="AE131" i="89"/>
  <c r="DM136" i="91"/>
  <c r="AF155" i="89"/>
  <c r="AY138" i="89"/>
  <c r="AV76" i="89"/>
  <c r="AH151" i="89"/>
  <c r="AL122" i="89"/>
  <c r="AC115" i="89"/>
  <c r="BA152" i="89"/>
  <c r="AC148" i="89"/>
  <c r="AD144" i="89"/>
  <c r="AI90" i="89"/>
  <c r="AW164" i="89"/>
  <c r="AL144" i="89"/>
  <c r="DM143" i="91"/>
  <c r="DK139" i="91"/>
  <c r="AD79" i="89"/>
  <c r="AO96" i="89"/>
  <c r="AO108" i="89"/>
  <c r="AE162" i="89"/>
  <c r="AB125" i="89"/>
  <c r="AX146" i="89"/>
  <c r="AB116" i="89"/>
  <c r="AF170" i="89"/>
  <c r="AX141" i="89"/>
  <c r="AK110" i="89"/>
  <c r="AX133" i="89"/>
  <c r="AC89" i="89"/>
  <c r="AO152" i="89"/>
  <c r="AQ163" i="89"/>
  <c r="AQ164" i="89"/>
  <c r="AZ104" i="89"/>
  <c r="AB141" i="89"/>
  <c r="I138" i="68"/>
  <c r="AO172" i="89"/>
  <c r="AC154" i="89"/>
  <c r="AJ136" i="89"/>
  <c r="I161" i="68"/>
  <c r="AC150" i="89"/>
  <c r="AG103" i="89"/>
  <c r="AP90" i="89"/>
  <c r="AR85" i="89"/>
  <c r="AQ129" i="89"/>
  <c r="I134" i="68"/>
  <c r="AI154" i="89"/>
  <c r="AW160" i="89"/>
  <c r="AL89" i="89"/>
  <c r="BA168" i="89"/>
  <c r="AE128" i="89"/>
  <c r="AQ146" i="89"/>
  <c r="AJ78" i="89"/>
  <c r="AV156" i="89"/>
  <c r="AM145" i="91"/>
  <c r="AG137" i="89"/>
  <c r="AR96" i="89"/>
  <c r="AJ107" i="89"/>
  <c r="AF110" i="89"/>
  <c r="I137" i="68"/>
  <c r="DJ147" i="91"/>
  <c r="AH117" i="89"/>
  <c r="BB161" i="89"/>
  <c r="AA95" i="89"/>
  <c r="AT94" i="89"/>
  <c r="AP130" i="91"/>
  <c r="AV125" i="89"/>
  <c r="AG157" i="89"/>
  <c r="DN137" i="91"/>
  <c r="AM168" i="89"/>
  <c r="AT148" i="89"/>
  <c r="K115" i="68"/>
  <c r="AC160" i="89"/>
  <c r="DL118" i="91"/>
  <c r="AE76" i="89"/>
  <c r="AY142" i="89"/>
  <c r="AS119" i="89"/>
  <c r="AM98" i="89"/>
  <c r="AL154" i="89"/>
  <c r="AN137" i="91"/>
  <c r="AP168" i="89"/>
  <c r="BA142" i="89"/>
  <c r="I127" i="68"/>
  <c r="AW152" i="89"/>
  <c r="DK157" i="91"/>
  <c r="AF134" i="89"/>
  <c r="AW110" i="89"/>
  <c r="J147" i="68"/>
  <c r="AV136" i="89"/>
  <c r="AD94" i="89"/>
  <c r="BA93" i="89"/>
  <c r="AE95" i="89"/>
  <c r="AL114" i="89"/>
  <c r="BB135" i="89"/>
  <c r="AV159" i="89"/>
  <c r="AJ145" i="89"/>
  <c r="AU132" i="89"/>
  <c r="AZ150" i="89"/>
  <c r="AV105" i="89"/>
  <c r="AF118" i="89"/>
  <c r="AC117" i="89"/>
  <c r="AN122" i="91"/>
  <c r="AK104" i="89"/>
  <c r="AX107" i="89"/>
  <c r="AK129" i="89"/>
  <c r="AX85" i="89"/>
  <c r="AO127" i="91"/>
  <c r="DM139" i="91"/>
  <c r="AQ150" i="89"/>
  <c r="AH128" i="89"/>
  <c r="AE125" i="89"/>
  <c r="DM137" i="91"/>
  <c r="AT143" i="89"/>
  <c r="DM150" i="91"/>
  <c r="AV127" i="89"/>
  <c r="AM150" i="89"/>
  <c r="AE82" i="89"/>
  <c r="AH140" i="89"/>
  <c r="I130" i="68"/>
  <c r="AE142" i="89"/>
  <c r="DM117" i="91"/>
  <c r="AK167" i="89"/>
  <c r="AY106" i="89"/>
  <c r="AQ125" i="91"/>
  <c r="AP132" i="89"/>
  <c r="AI110" i="89"/>
  <c r="AR131" i="89"/>
  <c r="AM80" i="89"/>
  <c r="AF131" i="89"/>
  <c r="AN127" i="91"/>
  <c r="AK94" i="89"/>
  <c r="J156" i="68"/>
  <c r="AY159" i="89"/>
  <c r="AL84" i="89"/>
  <c r="AP138" i="89"/>
  <c r="AO112" i="89"/>
  <c r="AX92" i="89"/>
  <c r="BA99" i="89"/>
  <c r="AZ84" i="89"/>
  <c r="AC158" i="89"/>
  <c r="AX127" i="89"/>
  <c r="AX103" i="89"/>
  <c r="AJ126" i="89"/>
  <c r="AC147" i="89"/>
  <c r="AR114" i="89"/>
  <c r="AI153" i="89"/>
  <c r="DJ135" i="91"/>
  <c r="AT168" i="89"/>
  <c r="I117" i="68"/>
  <c r="DJ121" i="91"/>
  <c r="AV157" i="89"/>
  <c r="AP149" i="91"/>
  <c r="AO145" i="91"/>
  <c r="AU146" i="89"/>
  <c r="AJ142" i="89"/>
  <c r="AK115" i="89"/>
  <c r="AD125" i="89"/>
  <c r="AX155" i="89"/>
  <c r="AX129" i="89"/>
  <c r="AU78" i="89"/>
  <c r="AV165" i="89"/>
  <c r="AT120" i="89"/>
  <c r="AQ107" i="89"/>
  <c r="AJ77" i="89"/>
  <c r="DN121" i="91"/>
  <c r="AD74" i="89"/>
  <c r="AI140" i="89"/>
  <c r="AG115" i="89"/>
  <c r="AT101" i="89"/>
  <c r="AM83" i="89"/>
  <c r="AF98" i="89"/>
  <c r="DK155" i="91"/>
  <c r="AU117" i="89"/>
  <c r="AJ113" i="89"/>
  <c r="DL156" i="91"/>
  <c r="AQ134" i="91"/>
  <c r="AA79" i="89"/>
  <c r="DN139" i="91"/>
  <c r="AS167" i="89"/>
  <c r="AO152" i="91"/>
  <c r="AW86" i="89"/>
  <c r="AL124" i="89"/>
  <c r="AT111" i="89"/>
  <c r="AE169" i="89"/>
  <c r="AG140" i="89"/>
  <c r="AG98" i="89"/>
  <c r="AP104" i="89"/>
  <c r="BA172" i="89"/>
  <c r="AD119" i="89"/>
  <c r="AX163" i="89"/>
  <c r="BB139" i="89"/>
  <c r="AI146" i="89"/>
  <c r="L137" i="68"/>
  <c r="J135" i="68"/>
  <c r="AZ141" i="89"/>
  <c r="DM131" i="91"/>
  <c r="AI100" i="89"/>
  <c r="AR163" i="89"/>
  <c r="AF113" i="89"/>
  <c r="AA131" i="89"/>
  <c r="AO118" i="89"/>
  <c r="AN134" i="89"/>
  <c r="AM151" i="91"/>
  <c r="DK135" i="91"/>
  <c r="AR91" i="89"/>
  <c r="AG113" i="89"/>
  <c r="DK144" i="91"/>
  <c r="AU166" i="89"/>
  <c r="AZ138" i="89"/>
  <c r="AT164" i="89"/>
  <c r="I125" i="68"/>
  <c r="AH91" i="89"/>
  <c r="AB147" i="89"/>
  <c r="AU134" i="89"/>
  <c r="AY115" i="89"/>
  <c r="DL135" i="91"/>
  <c r="AN78" i="89"/>
  <c r="K154" i="68"/>
  <c r="AC120" i="89"/>
  <c r="AZ111" i="89"/>
  <c r="AL81" i="89"/>
  <c r="AH114" i="89"/>
  <c r="AG110" i="89"/>
  <c r="AT145" i="89"/>
  <c r="AJ101" i="89"/>
  <c r="AZ91" i="89"/>
  <c r="DJ145" i="91"/>
  <c r="J122" i="68"/>
  <c r="AS121" i="89"/>
  <c r="AH77" i="89"/>
  <c r="AX149" i="89"/>
  <c r="AO142" i="91"/>
  <c r="AY105" i="89"/>
  <c r="AT93" i="89"/>
  <c r="DK118" i="91"/>
  <c r="AR75" i="89"/>
  <c r="AT132" i="89"/>
  <c r="AO126" i="91"/>
  <c r="K126" i="68"/>
  <c r="AU113" i="89"/>
  <c r="AZ136" i="89"/>
  <c r="AC96" i="89"/>
  <c r="AQ162" i="89"/>
  <c r="AU152" i="89"/>
  <c r="AQ119" i="91"/>
  <c r="AW118" i="89"/>
  <c r="AC77" i="89"/>
  <c r="AE107" i="89"/>
  <c r="AI119" i="89"/>
  <c r="AJ149" i="89"/>
  <c r="AE98" i="89"/>
  <c r="AW94" i="89"/>
  <c r="AM131" i="91"/>
  <c r="AR112" i="89"/>
  <c r="AM130" i="91"/>
  <c r="AZ115" i="89"/>
  <c r="M124" i="68"/>
  <c r="AO165" i="89"/>
  <c r="AD132" i="89"/>
  <c r="DM151" i="91"/>
  <c r="AO137" i="89"/>
  <c r="J119" i="68"/>
  <c r="AI129" i="89"/>
  <c r="DK120" i="91"/>
  <c r="AN164" i="89"/>
  <c r="AX113" i="89"/>
  <c r="AG109" i="89"/>
  <c r="AD152" i="89"/>
  <c r="AW147" i="89"/>
  <c r="AA152" i="89"/>
  <c r="AO153" i="91"/>
  <c r="AJ98" i="89"/>
  <c r="AI160" i="89"/>
  <c r="AP150" i="89"/>
  <c r="AJ82" i="89"/>
  <c r="AQ151" i="89"/>
  <c r="AR129" i="89"/>
  <c r="I163" i="68"/>
  <c r="AQ123" i="89"/>
  <c r="AJ105" i="89"/>
  <c r="AC105" i="89"/>
  <c r="AE143" i="89"/>
  <c r="AM89" i="89"/>
  <c r="AS103" i="89"/>
  <c r="AA104" i="89"/>
  <c r="BB103" i="89"/>
  <c r="I122" i="68"/>
  <c r="M116" i="68"/>
  <c r="DL134" i="91"/>
  <c r="AP109" i="89"/>
  <c r="AD145" i="89"/>
  <c r="AD116" i="89"/>
  <c r="AU161" i="89"/>
  <c r="K135" i="68"/>
  <c r="BA135" i="89"/>
  <c r="AO146" i="91"/>
  <c r="AA89" i="89"/>
  <c r="AB91" i="89"/>
  <c r="AF169" i="89"/>
  <c r="AQ147" i="89"/>
  <c r="AM127" i="89"/>
  <c r="AX95" i="89"/>
  <c r="DM123" i="91"/>
  <c r="AC162" i="89"/>
  <c r="DK117" i="91"/>
  <c r="AR165" i="89"/>
  <c r="AR126" i="89"/>
  <c r="AA110" i="89"/>
  <c r="AB145" i="89"/>
  <c r="AL116" i="89"/>
  <c r="AF148" i="89"/>
  <c r="BB165" i="89"/>
  <c r="AN140" i="91"/>
  <c r="BB120" i="89"/>
  <c r="K114" i="68"/>
  <c r="AM153" i="91"/>
  <c r="AS105" i="89"/>
  <c r="AG120" i="89"/>
  <c r="AQ128" i="91"/>
  <c r="DM119" i="91"/>
  <c r="AK87" i="89"/>
  <c r="AJ147" i="89"/>
  <c r="AU85" i="89"/>
  <c r="AI141" i="89"/>
  <c r="AO159" i="89"/>
  <c r="AH88" i="89"/>
  <c r="AQ75" i="89"/>
  <c r="AN89" i="89"/>
  <c r="AM150" i="91"/>
  <c r="J129" i="68"/>
  <c r="AA116" i="89"/>
  <c r="BA108" i="89"/>
  <c r="AR130" i="89"/>
  <c r="AH146" i="89"/>
  <c r="AG159" i="89"/>
  <c r="AP158" i="89"/>
  <c r="AN76" i="89"/>
  <c r="AK89" i="89"/>
  <c r="L123" i="68"/>
  <c r="AW141" i="89"/>
  <c r="AS146" i="89"/>
  <c r="AV160" i="89"/>
  <c r="AE148" i="89"/>
  <c r="L140" i="68"/>
  <c r="AK81" i="89"/>
  <c r="BB172" i="89"/>
  <c r="AV94" i="89"/>
  <c r="AB129" i="89"/>
  <c r="AP143" i="89"/>
  <c r="AO110" i="89"/>
  <c r="AC80" i="89"/>
  <c r="AP114" i="89"/>
  <c r="AN154" i="91"/>
  <c r="AX162" i="89"/>
  <c r="AM110" i="89"/>
  <c r="AI166" i="89"/>
  <c r="AR123" i="89"/>
  <c r="DK130" i="91"/>
  <c r="M127" i="68"/>
  <c r="AG160" i="89"/>
  <c r="AV133" i="89"/>
  <c r="AW171" i="89"/>
  <c r="AJ154" i="89"/>
  <c r="BB99" i="89"/>
  <c r="AX145" i="89"/>
  <c r="AT114" i="89"/>
  <c r="AQ91" i="89"/>
  <c r="AA113" i="89"/>
  <c r="AP127" i="91"/>
  <c r="DK128" i="91"/>
  <c r="AZ92" i="89"/>
  <c r="AK103" i="89"/>
  <c r="AY143" i="89"/>
  <c r="AE136" i="89"/>
  <c r="AP146" i="91"/>
  <c r="AW163" i="89"/>
  <c r="AY121" i="89"/>
  <c r="AO107" i="89"/>
  <c r="AW132" i="89"/>
  <c r="BB78" i="89"/>
  <c r="DJ141" i="91"/>
  <c r="AT124" i="89"/>
  <c r="AH150" i="89"/>
  <c r="BB76" i="89"/>
  <c r="AF167" i="89"/>
  <c r="AC116" i="89"/>
  <c r="DM122" i="91"/>
  <c r="AO129" i="91"/>
  <c r="AA84" i="89"/>
  <c r="AN116" i="91"/>
  <c r="AP128" i="91"/>
  <c r="BB116" i="89"/>
  <c r="I159" i="68"/>
  <c r="AN109" i="89"/>
  <c r="AT85" i="89"/>
  <c r="AI133" i="89"/>
  <c r="AG163" i="89"/>
  <c r="AM120" i="89"/>
  <c r="DL154" i="91"/>
  <c r="AL128" i="89"/>
  <c r="AY93" i="89"/>
  <c r="AA83" i="89"/>
  <c r="AO117" i="89"/>
  <c r="AB83" i="89"/>
  <c r="AF86" i="89"/>
  <c r="AX87" i="89"/>
  <c r="AO144" i="91"/>
  <c r="AO151" i="89"/>
  <c r="AH123" i="89"/>
  <c r="BA86" i="89"/>
  <c r="AB162" i="89"/>
  <c r="AN119" i="89"/>
  <c r="AF150" i="89"/>
  <c r="L129" i="68"/>
  <c r="AB153" i="89"/>
  <c r="AN122" i="89"/>
  <c r="L130" i="68"/>
  <c r="DJ160" i="91"/>
  <c r="K129" i="68"/>
  <c r="AN117" i="91"/>
  <c r="AC145" i="89"/>
  <c r="DJ157" i="91"/>
  <c r="BB126" i="89"/>
  <c r="DK142" i="91"/>
  <c r="AQ134" i="89"/>
  <c r="AV112" i="89"/>
  <c r="AK139" i="89"/>
  <c r="AM119" i="91"/>
  <c r="AN162" i="91"/>
  <c r="AE90" i="89"/>
  <c r="K127" i="68"/>
  <c r="AQ110" i="89"/>
  <c r="AN132" i="89"/>
  <c r="AY80" i="89"/>
  <c r="AZ95" i="89"/>
  <c r="AM162" i="91"/>
  <c r="AV146" i="89"/>
  <c r="AN92" i="89"/>
  <c r="AE141" i="89"/>
  <c r="AO133" i="91"/>
  <c r="AM154" i="89"/>
  <c r="L119" i="68"/>
  <c r="AK153" i="89"/>
  <c r="DM147" i="91"/>
  <c r="AK98" i="89"/>
  <c r="I140" i="68"/>
  <c r="AH170" i="89"/>
  <c r="AN161" i="89"/>
  <c r="AA136" i="89"/>
  <c r="M132" i="68"/>
  <c r="DK122" i="91"/>
  <c r="AA139" i="89"/>
  <c r="DL122" i="91"/>
  <c r="AT116" i="89"/>
  <c r="AO132" i="89"/>
  <c r="AN124" i="91"/>
  <c r="AJ99" i="89"/>
  <c r="AL151" i="89"/>
  <c r="L127" i="68"/>
  <c r="AX121" i="89"/>
  <c r="AZ88" i="89"/>
  <c r="AQ78" i="89"/>
  <c r="AM158" i="89"/>
  <c r="AT170" i="89"/>
  <c r="AH164" i="89"/>
  <c r="AC91" i="89"/>
  <c r="DK132" i="91"/>
  <c r="AY172" i="89"/>
  <c r="AZ118" i="89"/>
  <c r="AF107" i="89"/>
  <c r="AA130" i="89"/>
  <c r="DM128" i="91"/>
  <c r="L135" i="68"/>
  <c r="AM129" i="91"/>
  <c r="AQ141" i="91"/>
  <c r="AC149" i="89"/>
  <c r="AU74" i="89"/>
  <c r="DJ150" i="91"/>
  <c r="AX152" i="89"/>
  <c r="AN156" i="91"/>
  <c r="AQ76" i="89"/>
  <c r="AJ102" i="89"/>
  <c r="AX157" i="89"/>
  <c r="AN96" i="89"/>
  <c r="AL129" i="89"/>
  <c r="AM172" i="89"/>
  <c r="DL131" i="91"/>
  <c r="AM138" i="91"/>
  <c r="DK137" i="91"/>
  <c r="AB81" i="89"/>
  <c r="AH86" i="89"/>
  <c r="AK90" i="89"/>
  <c r="AJ103" i="89"/>
  <c r="AC169" i="89"/>
  <c r="AJ75" i="89"/>
  <c r="AN170" i="89"/>
  <c r="AU103" i="89"/>
  <c r="AH168" i="89"/>
  <c r="AA129" i="89"/>
  <c r="AN94" i="89"/>
  <c r="AN142" i="89"/>
  <c r="AX76" i="89"/>
  <c r="I146" i="68"/>
  <c r="AW77" i="89"/>
  <c r="AE135" i="89"/>
  <c r="AK79" i="89"/>
  <c r="I120" i="68"/>
  <c r="BB107" i="89"/>
  <c r="AX115" i="89"/>
  <c r="AF114" i="89"/>
  <c r="AE117" i="89"/>
  <c r="AJ118" i="89"/>
  <c r="AF159" i="89"/>
  <c r="AZ124" i="89"/>
  <c r="AN159" i="91"/>
  <c r="L141" i="68"/>
  <c r="AC121" i="89"/>
  <c r="AT119" i="89"/>
  <c r="AG152" i="89"/>
  <c r="AL164" i="89"/>
  <c r="DJ143" i="91"/>
  <c r="AA74" i="89"/>
  <c r="AK112" i="89"/>
  <c r="M133" i="68"/>
  <c r="AQ124" i="91"/>
  <c r="AR133" i="89"/>
  <c r="BA169" i="89"/>
  <c r="AU135" i="89"/>
  <c r="AM139" i="91"/>
  <c r="AE84" i="89"/>
  <c r="AP148" i="91"/>
  <c r="AJ85" i="89"/>
  <c r="AM78" i="89"/>
  <c r="M138" i="68"/>
  <c r="AZ135" i="89"/>
  <c r="AI115" i="89"/>
  <c r="DK133" i="91"/>
  <c r="M130" i="68"/>
  <c r="K142" i="68"/>
  <c r="AY107" i="89"/>
  <c r="AP100" i="89"/>
  <c r="BA160" i="89"/>
  <c r="I149" i="68"/>
  <c r="AE164" i="89"/>
  <c r="AF132" i="89"/>
  <c r="L125" i="68"/>
  <c r="AM142" i="91"/>
  <c r="AO129" i="89"/>
  <c r="AU77" i="89"/>
  <c r="BB167" i="89"/>
  <c r="AR147" i="89"/>
  <c r="BB101" i="89"/>
  <c r="AL85" i="89"/>
  <c r="AM132" i="89"/>
  <c r="DK158" i="91"/>
  <c r="AL109" i="89"/>
  <c r="AL166" i="89"/>
  <c r="DM135" i="91"/>
  <c r="I151" i="68"/>
  <c r="AW161" i="89"/>
  <c r="AM134" i="91"/>
  <c r="AU143" i="89"/>
  <c r="AE106" i="89"/>
  <c r="AS116" i="89"/>
  <c r="AQ152" i="89"/>
  <c r="AZ87" i="89"/>
  <c r="AA90" i="89"/>
  <c r="AP74" i="89"/>
  <c r="AR154" i="89"/>
  <c r="AN126" i="91"/>
  <c r="AD127" i="89"/>
  <c r="AA146" i="89"/>
  <c r="AD99" i="89"/>
  <c r="DK126" i="91"/>
  <c r="AQ127" i="91"/>
  <c r="DL117" i="91"/>
  <c r="DL142" i="91"/>
  <c r="L149" i="68"/>
  <c r="AF172" i="89"/>
  <c r="AW144" i="89"/>
  <c r="AP151" i="91"/>
  <c r="AV137" i="89"/>
  <c r="AM125" i="89"/>
  <c r="K145" i="68"/>
  <c r="AM167" i="89"/>
  <c r="AS123" i="89"/>
  <c r="AY83" i="89"/>
  <c r="AQ160" i="89"/>
  <c r="AX170" i="89"/>
  <c r="AX128" i="89"/>
  <c r="J144" i="68"/>
  <c r="DN129" i="91"/>
  <c r="BA78" i="89"/>
  <c r="AQ86" i="89"/>
  <c r="AV121" i="89"/>
  <c r="AX83" i="89"/>
  <c r="AT100" i="89"/>
  <c r="AO157" i="91"/>
  <c r="AE152" i="89"/>
  <c r="DM140" i="91"/>
  <c r="AK113" i="89"/>
  <c r="I153" i="68"/>
  <c r="AD143" i="89"/>
  <c r="DJ138" i="91"/>
  <c r="AH93" i="89"/>
  <c r="AB148" i="89"/>
  <c r="DN130" i="91"/>
  <c r="AV172" i="89"/>
  <c r="AO90" i="89"/>
  <c r="BB154" i="89"/>
  <c r="AG118" i="89"/>
  <c r="AC103" i="89"/>
  <c r="AY139" i="89"/>
  <c r="J121" i="68"/>
  <c r="AQ121" i="89"/>
  <c r="AU96" i="89"/>
  <c r="AN171" i="89"/>
  <c r="AL107" i="89"/>
  <c r="AN161" i="91"/>
  <c r="DJ124" i="91"/>
  <c r="DJ149" i="91"/>
  <c r="AD102" i="89"/>
  <c r="AU128" i="89"/>
  <c r="DM153" i="91"/>
  <c r="AX158" i="89"/>
  <c r="AY79" i="89"/>
  <c r="AA109" i="89"/>
  <c r="AO140" i="91"/>
  <c r="AS132" i="89"/>
  <c r="AD139" i="89"/>
  <c r="AO104" i="89"/>
  <c r="AE122" i="89"/>
  <c r="AO123" i="91"/>
  <c r="K136" i="68"/>
  <c r="BA158" i="89"/>
  <c r="DM152" i="91"/>
  <c r="AO98" i="89"/>
  <c r="AW78" i="89"/>
  <c r="DL148" i="91"/>
  <c r="AK135" i="89"/>
  <c r="AS113" i="89"/>
  <c r="AM118" i="89"/>
  <c r="AB112" i="89"/>
  <c r="AU171" i="89"/>
  <c r="AC131" i="89"/>
  <c r="AM86" i="89"/>
  <c r="DJ154" i="91"/>
  <c r="AJ125" i="89"/>
  <c r="AM137" i="91"/>
  <c r="AS88" i="89"/>
  <c r="AN145" i="91"/>
  <c r="DJ148" i="91"/>
  <c r="I147" i="68"/>
  <c r="AU111" i="89"/>
  <c r="J114" i="68"/>
  <c r="M139" i="68"/>
  <c r="M114" i="68"/>
  <c r="AR136" i="89"/>
  <c r="AR76" i="89"/>
  <c r="AD124" i="89"/>
  <c r="J115" i="68"/>
  <c r="AW155" i="89"/>
  <c r="AJ156" i="89"/>
  <c r="AC141" i="89"/>
  <c r="AM133" i="91"/>
  <c r="AN118" i="89"/>
  <c r="K121" i="68"/>
  <c r="AG84" i="89"/>
  <c r="AQ138" i="91"/>
  <c r="AG168" i="89"/>
  <c r="AS163" i="89"/>
  <c r="AO119" i="91"/>
  <c r="AP134" i="91"/>
  <c r="AL148" i="89"/>
  <c r="BB148" i="89"/>
  <c r="AS125" i="89"/>
  <c r="AP120" i="89"/>
  <c r="AV82" i="89"/>
  <c r="AK170" i="89"/>
  <c r="BB86" i="89"/>
  <c r="AU83" i="89"/>
  <c r="AB146" i="89"/>
  <c r="AY116" i="89"/>
  <c r="AJ94" i="89"/>
  <c r="AU158" i="89"/>
  <c r="AQ132" i="89"/>
  <c r="BA141" i="89"/>
  <c r="AK128" i="89"/>
  <c r="AF87" i="89"/>
  <c r="AO121" i="91"/>
  <c r="AS149" i="89"/>
  <c r="BB153" i="89"/>
  <c r="AM118" i="91"/>
  <c r="AO164" i="89"/>
  <c r="AT104" i="89"/>
  <c r="AK77" i="89"/>
  <c r="DK162" i="91"/>
  <c r="BB164" i="89"/>
  <c r="AG111" i="89"/>
  <c r="K128" i="68"/>
  <c r="AM125" i="91"/>
  <c r="AD154" i="89"/>
  <c r="BA94" i="89"/>
  <c r="AR109" i="89"/>
  <c r="BA124" i="89"/>
  <c r="AI88" i="89"/>
  <c r="AR89" i="89"/>
  <c r="AJ171" i="89"/>
  <c r="AP167" i="89"/>
  <c r="AA143" i="89"/>
  <c r="AM97" i="89"/>
  <c r="AY134" i="89"/>
  <c r="DL137" i="91"/>
  <c r="AB101" i="89"/>
  <c r="AK114" i="89"/>
  <c r="M129" i="68"/>
  <c r="AV151" i="89"/>
  <c r="AD83" i="89"/>
  <c r="AN112" i="89"/>
  <c r="AU92" i="89"/>
  <c r="DJ159" i="91"/>
  <c r="AL108" i="89"/>
  <c r="AZ125" i="89"/>
  <c r="AQ136" i="91"/>
  <c r="AS169" i="89"/>
  <c r="AQ133" i="89"/>
  <c r="AP126" i="91"/>
  <c r="I144" i="68"/>
  <c r="AX161" i="89"/>
  <c r="M120" i="68"/>
  <c r="J138" i="68"/>
  <c r="AE159" i="89"/>
  <c r="AL74" i="89"/>
  <c r="AZ106" i="89"/>
  <c r="AB97" i="89"/>
  <c r="AE140" i="89"/>
  <c r="AN136" i="89"/>
  <c r="AB166" i="89"/>
  <c r="I128" i="68"/>
  <c r="AN135" i="89"/>
  <c r="AT157" i="89"/>
  <c r="M136" i="68"/>
  <c r="AY144" i="89"/>
  <c r="AI123" i="89"/>
  <c r="AP92" i="89"/>
  <c r="AI89" i="89"/>
  <c r="AN80" i="89"/>
  <c r="AA137" i="89"/>
  <c r="AM82" i="89"/>
  <c r="M115" i="68"/>
  <c r="M122" i="68"/>
  <c r="AL93" i="89"/>
  <c r="BA76" i="89"/>
  <c r="DK153" i="91"/>
  <c r="J120" i="68"/>
  <c r="AA107" i="89"/>
  <c r="AX171" i="89"/>
  <c r="AM147" i="91"/>
  <c r="AM128" i="91"/>
  <c r="DL127" i="91"/>
  <c r="AJ79" i="89"/>
  <c r="AF79" i="89"/>
  <c r="AV123" i="89"/>
  <c r="AE126" i="89"/>
  <c r="AW116" i="89"/>
  <c r="AI85" i="89"/>
  <c r="BB112" i="89"/>
  <c r="AO100" i="89"/>
  <c r="AY75" i="89"/>
  <c r="DJ127" i="91"/>
  <c r="AH103" i="89"/>
  <c r="AM92" i="89"/>
  <c r="AF104" i="89"/>
  <c r="AK165" i="89"/>
  <c r="AP171" i="89"/>
  <c r="DJ129" i="91"/>
  <c r="AY170" i="89"/>
  <c r="AJ88" i="89"/>
  <c r="AB134" i="89"/>
  <c r="DJ134" i="91"/>
  <c r="AS95" i="89"/>
  <c r="AA138" i="89"/>
  <c r="AH156" i="89"/>
  <c r="I119" i="68"/>
  <c r="AT155" i="89"/>
  <c r="DJ117" i="91"/>
  <c r="AR115" i="89"/>
  <c r="AR157" i="89"/>
  <c r="AL140" i="89"/>
  <c r="DL124" i="91"/>
  <c r="K146" i="68"/>
  <c r="AN132" i="91"/>
  <c r="BA144" i="89"/>
  <c r="AG125" i="89"/>
  <c r="AE123" i="89"/>
  <c r="AT162" i="89"/>
  <c r="AU99" i="89"/>
  <c r="L146" i="68"/>
  <c r="AB138" i="89"/>
  <c r="AQ112" i="89"/>
  <c r="AC138" i="89"/>
  <c r="I160" i="68"/>
  <c r="AR140" i="89"/>
  <c r="L120" i="68"/>
  <c r="AS135" i="89"/>
  <c r="K117" i="68"/>
  <c r="AT81" i="89"/>
  <c r="AP122" i="91"/>
  <c r="AC159" i="89"/>
  <c r="K140" i="68"/>
  <c r="AP123" i="91"/>
  <c r="AT84" i="89"/>
  <c r="AY112" i="89"/>
  <c r="AR86" i="89"/>
  <c r="AO124" i="91"/>
  <c r="AA127" i="89"/>
  <c r="AQ122" i="89"/>
  <c r="AO136" i="91"/>
  <c r="AW142" i="89"/>
  <c r="AE94" i="89"/>
  <c r="DM144" i="91"/>
  <c r="AJ129" i="89"/>
  <c r="AH106" i="89"/>
  <c r="AM113" i="89"/>
  <c r="I156" i="68"/>
  <c r="AN88" i="89"/>
  <c r="AM99" i="89"/>
  <c r="AQ93" i="89"/>
  <c r="M126" i="68"/>
  <c r="AC119" i="89"/>
  <c r="AU140" i="89"/>
  <c r="AI130" i="89"/>
  <c r="DL132" i="91"/>
  <c r="AR79" i="89"/>
  <c r="AJ111" i="89"/>
  <c r="DL151" i="91"/>
  <c r="AJ93" i="89"/>
  <c r="AI121" i="89"/>
  <c r="AX122" i="89"/>
  <c r="K130" i="68"/>
  <c r="AG131" i="89"/>
  <c r="AE132" i="89"/>
  <c r="AZ78" i="89"/>
  <c r="AN141" i="89"/>
  <c r="AB127" i="89"/>
  <c r="AM161" i="91"/>
  <c r="AQ137" i="91"/>
  <c r="AH122" i="89"/>
  <c r="AR124" i="89"/>
  <c r="L126" i="68"/>
  <c r="AZ148" i="89"/>
  <c r="AQ113" i="89"/>
  <c r="AX156" i="89"/>
  <c r="BA81" i="89"/>
  <c r="AS150" i="89"/>
  <c r="AT158" i="89"/>
  <c r="AI156" i="89"/>
  <c r="AB99" i="89"/>
  <c r="AV144" i="89"/>
  <c r="AO93" i="89"/>
  <c r="I115" i="68"/>
  <c r="J133" i="68"/>
  <c r="AQ88" i="89"/>
  <c r="AE127" i="89"/>
  <c r="AG86" i="89"/>
  <c r="AQ126" i="89"/>
  <c r="AP82" i="89"/>
  <c r="AS110" i="89"/>
  <c r="AR113" i="89"/>
  <c r="AV129" i="89"/>
  <c r="AS85" i="89"/>
  <c r="J134" i="68"/>
  <c r="AP140" i="89"/>
  <c r="BA80" i="89"/>
  <c r="AC107" i="89"/>
  <c r="AA103" i="89"/>
  <c r="AQ81" i="89"/>
  <c r="DJ139" i="91"/>
  <c r="AU86" i="89"/>
  <c r="AO101" i="89"/>
  <c r="J152" i="68"/>
  <c r="BA128" i="89"/>
  <c r="BA83" i="89"/>
  <c r="AS136" i="89"/>
  <c r="AN139" i="91"/>
  <c r="AD80" i="89"/>
  <c r="AM140" i="91"/>
  <c r="AU170" i="89"/>
  <c r="AU104" i="89"/>
  <c r="AH152" i="89"/>
  <c r="M128" i="68"/>
  <c r="AL126" i="89"/>
  <c r="BA122" i="89"/>
  <c r="AE78" i="89"/>
  <c r="AP169" i="89"/>
  <c r="AI162" i="89"/>
  <c r="AO125" i="91"/>
  <c r="AR155" i="89"/>
  <c r="AV113" i="89"/>
  <c r="AZ82" i="89"/>
  <c r="BB121" i="89"/>
  <c r="BB160" i="89"/>
  <c r="AC94" i="89"/>
  <c r="AT153" i="89"/>
  <c r="BB81" i="89"/>
  <c r="M135" i="68"/>
  <c r="AQ98" i="89"/>
  <c r="AX160" i="89"/>
  <c r="AJ155" i="89"/>
  <c r="AS127" i="89"/>
  <c r="AE157" i="89"/>
  <c r="AP129" i="89"/>
  <c r="AR102" i="89"/>
  <c r="AY127" i="89"/>
  <c r="AZ119" i="89"/>
  <c r="AJ74" i="89"/>
  <c r="I121" i="68"/>
  <c r="AH96" i="89"/>
  <c r="AA161" i="89"/>
  <c r="AC155" i="89"/>
  <c r="AM159" i="91"/>
  <c r="AM165" i="91"/>
  <c r="J123" i="68"/>
  <c r="BB77" i="89"/>
  <c r="AC112" i="89"/>
  <c r="DJ118" i="91"/>
  <c r="AS130" i="89"/>
  <c r="AB93" i="89"/>
  <c r="AR166" i="89"/>
  <c r="AK143" i="89"/>
  <c r="AH111" i="89"/>
  <c r="AV81" i="89"/>
  <c r="AL79" i="89"/>
  <c r="AS77" i="89"/>
  <c r="AB88" i="89"/>
  <c r="AB160" i="89"/>
  <c r="AN120" i="89"/>
  <c r="AQ138" i="89"/>
  <c r="AQ125" i="89"/>
  <c r="AM81" i="89"/>
  <c r="AQ126" i="91"/>
  <c r="AW134" i="89"/>
  <c r="J160" i="68"/>
  <c r="AH134" i="89"/>
  <c r="AN90" i="89"/>
  <c r="AT88" i="89"/>
  <c r="AU102" i="89"/>
  <c r="AT90" i="89"/>
  <c r="AE134" i="89"/>
  <c r="AO132" i="91"/>
  <c r="AZ160" i="89"/>
  <c r="BA101" i="89"/>
  <c r="AS166" i="89"/>
  <c r="AW95" i="89"/>
  <c r="AN144" i="91"/>
  <c r="AP135" i="91"/>
  <c r="DN123" i="91"/>
  <c r="AI161" i="89"/>
  <c r="DK129" i="91"/>
  <c r="AD146" i="89"/>
  <c r="AF108" i="89"/>
  <c r="AM109" i="89"/>
  <c r="AP116" i="91"/>
  <c r="AM114" i="89"/>
  <c r="AU150" i="89"/>
  <c r="AW102" i="89"/>
  <c r="AK157" i="89"/>
  <c r="J117" i="68"/>
  <c r="AK136" i="89"/>
  <c r="AN103" i="89"/>
  <c r="AL142" i="89"/>
  <c r="AF164" i="89"/>
  <c r="AI86" i="89"/>
  <c r="AI125" i="89"/>
  <c r="AS138" i="89"/>
  <c r="I152" i="68"/>
  <c r="L133" i="68"/>
  <c r="AV148" i="89"/>
  <c r="AB117" i="89"/>
  <c r="AU141" i="89"/>
  <c r="L142" i="68"/>
  <c r="BB141" i="89"/>
  <c r="L132" i="68"/>
  <c r="AD87" i="89"/>
  <c r="BB97" i="89"/>
  <c r="J137" i="68"/>
  <c r="AO147" i="91"/>
  <c r="AP123" i="89"/>
  <c r="AK172" i="89"/>
  <c r="AJ92" i="89"/>
  <c r="AO128" i="91"/>
  <c r="AM155" i="91"/>
  <c r="AR148" i="89"/>
  <c r="AL135" i="89"/>
  <c r="K133" i="68"/>
  <c r="I141" i="68"/>
  <c r="AS101" i="89"/>
  <c r="AY166" i="89"/>
  <c r="AQ87" i="89"/>
  <c r="AY96" i="89"/>
  <c r="AH157" i="89"/>
  <c r="AC165" i="89"/>
  <c r="AO86" i="89"/>
  <c r="AO151" i="91"/>
  <c r="AP124" i="91"/>
  <c r="AD126" i="89"/>
  <c r="AJ110" i="89"/>
  <c r="AS148" i="89"/>
  <c r="AP106" i="89"/>
  <c r="AF84" i="89"/>
  <c r="I142" i="68"/>
  <c r="H70" i="85" l="1"/>
  <c r="C103" i="85"/>
  <c r="D113" i="85"/>
  <c r="F137" i="85"/>
  <c r="R99" i="85"/>
  <c r="M131" i="85"/>
  <c r="F122" i="85"/>
  <c r="H56" i="85"/>
  <c r="AV144" i="91"/>
  <c r="AB90" i="85"/>
  <c r="P101" i="85"/>
  <c r="F65" i="85"/>
  <c r="K127" i="85"/>
  <c r="K56" i="85"/>
  <c r="W124" i="85"/>
  <c r="R127" i="85"/>
  <c r="V54" i="85"/>
  <c r="Z127" i="85"/>
  <c r="AD129" i="85"/>
  <c r="KQ95" i="85" s="1"/>
  <c r="AD73" i="85"/>
  <c r="KU39" i="85" s="1"/>
  <c r="C92" i="85"/>
  <c r="X117" i="85"/>
  <c r="N90" i="85"/>
  <c r="AV157" i="91"/>
  <c r="AV158" i="91"/>
  <c r="AD65" i="85"/>
  <c r="F56" i="85"/>
  <c r="Z123" i="85"/>
  <c r="W77" i="85"/>
  <c r="U132" i="85"/>
  <c r="AA133" i="85"/>
  <c r="F86" i="85"/>
  <c r="AW148" i="91"/>
  <c r="C109" i="85"/>
  <c r="E71" i="85"/>
  <c r="O40" i="85"/>
  <c r="AA132" i="85"/>
  <c r="AB72" i="85"/>
  <c r="AV129" i="91"/>
  <c r="G100" i="85"/>
  <c r="AV124" i="91"/>
  <c r="AV136" i="91"/>
  <c r="AC49" i="85"/>
  <c r="AB107" i="85"/>
  <c r="AT139" i="91"/>
  <c r="K122" i="85"/>
  <c r="F78" i="85"/>
  <c r="AA73" i="85"/>
  <c r="N115" i="85"/>
  <c r="U82" i="85"/>
  <c r="E69" i="85"/>
  <c r="AB132" i="85"/>
  <c r="Y107" i="85"/>
  <c r="M109" i="85"/>
  <c r="L113" i="85"/>
  <c r="M69" i="85"/>
  <c r="X129" i="85"/>
  <c r="W62" i="85"/>
  <c r="F40" i="85"/>
  <c r="JK6" i="85" s="1"/>
  <c r="U67" i="85"/>
  <c r="GX33" i="85" s="1"/>
  <c r="L65" i="85"/>
  <c r="AV143" i="91"/>
  <c r="AT118" i="91"/>
  <c r="O98" i="85"/>
  <c r="V121" i="85"/>
  <c r="S89" i="85"/>
  <c r="AD43" i="85"/>
  <c r="KS9" i="85" s="1"/>
  <c r="AV118" i="91"/>
  <c r="AD87" i="85"/>
  <c r="P85" i="85"/>
  <c r="E90" i="85"/>
  <c r="T102" i="85"/>
  <c r="Y96" i="85"/>
  <c r="Z58" i="85"/>
  <c r="E97" i="85"/>
  <c r="Q122" i="85"/>
  <c r="P48" i="85"/>
  <c r="AD105" i="85"/>
  <c r="I52" i="85"/>
  <c r="AB91" i="85"/>
  <c r="Y113" i="85"/>
  <c r="V107" i="85"/>
  <c r="Y47" i="85"/>
  <c r="M45" i="85"/>
  <c r="P130" i="85"/>
  <c r="I58" i="85"/>
  <c r="N123" i="85"/>
  <c r="Y44" i="85"/>
  <c r="T68" i="85"/>
  <c r="AA45" i="85"/>
  <c r="J123" i="85"/>
  <c r="H50" i="85"/>
  <c r="CF16" i="85" s="1"/>
  <c r="E129" i="85"/>
  <c r="N95" i="85"/>
  <c r="AD130" i="85"/>
  <c r="P42" i="85"/>
  <c r="D67" i="85"/>
  <c r="W52" i="85"/>
  <c r="I96" i="85"/>
  <c r="G93" i="85"/>
  <c r="K107" i="85"/>
  <c r="L120" i="85"/>
  <c r="L122" i="85"/>
  <c r="K112" i="85"/>
  <c r="DF78" i="85" s="1"/>
  <c r="S76" i="85"/>
  <c r="W125" i="85"/>
  <c r="C97" i="85"/>
  <c r="Y120" i="85"/>
  <c r="AD78" i="85"/>
  <c r="H74" i="85"/>
  <c r="AW127" i="91"/>
  <c r="G118" i="85"/>
  <c r="U98" i="85"/>
  <c r="T99" i="85"/>
  <c r="L71" i="85"/>
  <c r="P86" i="85"/>
  <c r="FB52" i="85" s="1"/>
  <c r="G106" i="85"/>
  <c r="Z111" i="85"/>
  <c r="U61" i="85"/>
  <c r="Q56" i="85"/>
  <c r="T89" i="85"/>
  <c r="S41" i="85"/>
  <c r="AD124" i="85"/>
  <c r="W49" i="85"/>
  <c r="I40" i="85"/>
  <c r="V136" i="85"/>
  <c r="V56" i="85"/>
  <c r="Q59" i="85"/>
  <c r="C49" i="85"/>
  <c r="C93" i="85"/>
  <c r="L92" i="85"/>
  <c r="AU157" i="91"/>
  <c r="AB101" i="85"/>
  <c r="D58" i="85"/>
  <c r="N50" i="85"/>
  <c r="AT153" i="91"/>
  <c r="AX120" i="91"/>
  <c r="S125" i="85"/>
  <c r="Q84" i="85"/>
  <c r="W41" i="85"/>
  <c r="V46" i="85"/>
  <c r="E115" i="85"/>
  <c r="K81" i="85"/>
  <c r="J84" i="85"/>
  <c r="H138" i="85"/>
  <c r="AC123" i="85"/>
  <c r="C40" i="85"/>
  <c r="AU6" i="85" s="1"/>
  <c r="G64" i="85"/>
  <c r="AB47" i="85"/>
  <c r="V47" i="85"/>
  <c r="M124" i="85"/>
  <c r="L115" i="85"/>
  <c r="P55" i="85"/>
  <c r="FC21" i="85" s="1"/>
  <c r="AC74" i="85"/>
  <c r="AX127" i="91"/>
  <c r="R95" i="85"/>
  <c r="H53" i="85"/>
  <c r="C88" i="85"/>
  <c r="J87" i="85"/>
  <c r="D87" i="85"/>
  <c r="T123" i="85"/>
  <c r="AT151" i="91"/>
  <c r="AC47" i="85"/>
  <c r="AX137" i="91"/>
  <c r="S100" i="85"/>
  <c r="N47" i="85"/>
  <c r="AA46" i="85"/>
  <c r="H97" i="85"/>
  <c r="AV134" i="91"/>
  <c r="I118" i="85"/>
  <c r="X125" i="85"/>
  <c r="C82" i="85"/>
  <c r="AX126" i="91"/>
  <c r="L49" i="85"/>
  <c r="E53" i="85"/>
  <c r="T75" i="85"/>
  <c r="M79" i="85"/>
  <c r="S67" i="85"/>
  <c r="Z67" i="85"/>
  <c r="N88" i="85"/>
  <c r="AV133" i="91"/>
  <c r="AA104" i="85"/>
  <c r="E134" i="85"/>
  <c r="L54" i="85"/>
  <c r="W43" i="85"/>
  <c r="AD97" i="85"/>
  <c r="H124" i="85"/>
  <c r="G72" i="85"/>
  <c r="J105" i="85"/>
  <c r="M102" i="85"/>
  <c r="F109" i="85"/>
  <c r="M72" i="85"/>
  <c r="F108" i="85"/>
  <c r="G56" i="85"/>
  <c r="AB94" i="85"/>
  <c r="AU144" i="91"/>
  <c r="F83" i="85"/>
  <c r="Z52" i="85"/>
  <c r="AV142" i="91"/>
  <c r="R70" i="85"/>
  <c r="U114" i="85"/>
  <c r="S99" i="85"/>
  <c r="AD68" i="85"/>
  <c r="AC107" i="85"/>
  <c r="M138" i="85"/>
  <c r="W118" i="85"/>
  <c r="J113" i="85"/>
  <c r="E104" i="85"/>
  <c r="AX125" i="91"/>
  <c r="J65" i="85"/>
  <c r="Z129" i="85"/>
  <c r="D91" i="85"/>
  <c r="F80" i="85"/>
  <c r="U43" i="85"/>
  <c r="C70" i="85"/>
  <c r="S98" i="85"/>
  <c r="T57" i="85"/>
  <c r="T55" i="85"/>
  <c r="T132" i="85"/>
  <c r="H120" i="85"/>
  <c r="L60" i="85"/>
  <c r="T98" i="85"/>
  <c r="Q98" i="85"/>
  <c r="H133" i="85"/>
  <c r="CE99" i="85" s="1"/>
  <c r="M95" i="85"/>
  <c r="K51" i="85"/>
  <c r="E73" i="85"/>
  <c r="T109" i="85"/>
  <c r="S117" i="85"/>
  <c r="AB84" i="85"/>
  <c r="Z105" i="85"/>
  <c r="K91" i="85"/>
  <c r="E121" i="85"/>
  <c r="U115" i="85"/>
  <c r="K137" i="85"/>
  <c r="AA109" i="85"/>
  <c r="S87" i="85"/>
  <c r="G130" i="85"/>
  <c r="O63" i="85"/>
  <c r="S118" i="85"/>
  <c r="F105" i="85"/>
  <c r="I51" i="85"/>
  <c r="H62" i="85"/>
  <c r="P47" i="85"/>
  <c r="D57" i="85"/>
  <c r="AU155" i="91"/>
  <c r="Y92" i="85"/>
  <c r="O138" i="85"/>
  <c r="V128" i="85"/>
  <c r="E94" i="85"/>
  <c r="D112" i="85"/>
  <c r="AC118" i="85"/>
  <c r="S91" i="85"/>
  <c r="F49" i="85"/>
  <c r="Y56" i="85"/>
  <c r="AA110" i="85"/>
  <c r="M60" i="85"/>
  <c r="V51" i="85"/>
  <c r="T79" i="85"/>
  <c r="D132" i="85"/>
  <c r="K109" i="85"/>
  <c r="AA120" i="85"/>
  <c r="I81" i="85"/>
  <c r="AV151" i="91"/>
  <c r="O84" i="85"/>
  <c r="N64" i="85"/>
  <c r="AV150" i="91"/>
  <c r="AT146" i="91"/>
  <c r="AV152" i="91"/>
  <c r="W58" i="85"/>
  <c r="X56" i="85"/>
  <c r="I101" i="85"/>
  <c r="J59" i="85"/>
  <c r="Y130" i="85"/>
  <c r="O46" i="85"/>
  <c r="AT140" i="91"/>
  <c r="AV128" i="91"/>
  <c r="W94" i="85"/>
  <c r="AD119" i="85"/>
  <c r="W132" i="85"/>
  <c r="K119" i="85"/>
  <c r="Z81" i="85"/>
  <c r="I77" i="85"/>
  <c r="C100" i="85"/>
  <c r="AA48" i="85"/>
  <c r="O80" i="85"/>
  <c r="C98" i="85"/>
  <c r="I65" i="85"/>
  <c r="AU154" i="91"/>
  <c r="Z55" i="85"/>
  <c r="D59" i="85"/>
  <c r="AW124" i="91"/>
  <c r="Q73" i="85"/>
  <c r="AA63" i="85"/>
  <c r="M55" i="85"/>
  <c r="DX21" i="85" s="1"/>
  <c r="AT134" i="91"/>
  <c r="I68" i="85"/>
  <c r="O117" i="85"/>
  <c r="G50" i="85"/>
  <c r="Q76" i="85"/>
  <c r="Q125" i="85"/>
  <c r="W135" i="85"/>
  <c r="U96" i="85"/>
  <c r="AA105" i="85"/>
  <c r="Q117" i="85"/>
  <c r="J57" i="85"/>
  <c r="G83" i="85"/>
  <c r="AV145" i="91"/>
  <c r="AV123" i="91"/>
  <c r="I86" i="85"/>
  <c r="S47" i="85"/>
  <c r="C118" i="85"/>
  <c r="S57" i="85"/>
  <c r="Z113" i="85"/>
  <c r="Z63" i="85"/>
  <c r="F82" i="85"/>
  <c r="M80" i="85"/>
  <c r="S73" i="85"/>
  <c r="AC137" i="85"/>
  <c r="AC65" i="85"/>
  <c r="E78" i="85"/>
  <c r="N40" i="85"/>
  <c r="I54" i="85"/>
  <c r="G125" i="85"/>
  <c r="E60" i="85"/>
  <c r="C104" i="85"/>
  <c r="AA78" i="85"/>
  <c r="AW117" i="91"/>
  <c r="F92" i="85"/>
  <c r="D100" i="85"/>
  <c r="AU159" i="91"/>
  <c r="AD67" i="85"/>
  <c r="KS33" i="85" s="1"/>
  <c r="AV125" i="91"/>
  <c r="V80" i="85"/>
  <c r="K89" i="85"/>
  <c r="E113" i="85"/>
  <c r="H89" i="85"/>
  <c r="C137" i="85"/>
  <c r="AX123" i="91"/>
  <c r="X66" i="85"/>
  <c r="T129" i="85"/>
  <c r="R109" i="85"/>
  <c r="AU129" i="91"/>
  <c r="U71" i="85"/>
  <c r="U109" i="85"/>
  <c r="K120" i="85"/>
  <c r="W134" i="85"/>
  <c r="AT138" i="91"/>
  <c r="Q83" i="85"/>
  <c r="W68" i="85"/>
  <c r="P52" i="85"/>
  <c r="O44" i="85"/>
  <c r="L58" i="85"/>
  <c r="AC60" i="85"/>
  <c r="KK26" i="85" s="1"/>
  <c r="C75" i="85"/>
  <c r="W136" i="85"/>
  <c r="P83" i="85"/>
  <c r="AB50" i="85"/>
  <c r="M105" i="85"/>
  <c r="T95" i="85"/>
  <c r="K55" i="85"/>
  <c r="G73" i="85"/>
  <c r="N92" i="85"/>
  <c r="X84" i="85"/>
  <c r="M78" i="85"/>
  <c r="X60" i="85"/>
  <c r="U102" i="85"/>
  <c r="HA68" i="85" s="1"/>
  <c r="AT150" i="91"/>
  <c r="I103" i="85"/>
  <c r="Q95" i="85"/>
  <c r="D65" i="85"/>
  <c r="W65" i="85"/>
  <c r="I79" i="85"/>
  <c r="V134" i="85"/>
  <c r="W74" i="85"/>
  <c r="Z53" i="85"/>
  <c r="T54" i="85"/>
  <c r="Q131" i="85"/>
  <c r="Q70" i="85"/>
  <c r="L75" i="85"/>
  <c r="AA136" i="85"/>
  <c r="E81" i="85"/>
  <c r="X95" i="85"/>
  <c r="M123" i="85"/>
  <c r="J93" i="85"/>
  <c r="Y72" i="85"/>
  <c r="H81" i="85"/>
  <c r="J49" i="85"/>
  <c r="J62" i="85"/>
  <c r="AT125" i="91"/>
  <c r="K76" i="85"/>
  <c r="AB57" i="85"/>
  <c r="AB54" i="85"/>
  <c r="R137" i="85"/>
  <c r="X90" i="85"/>
  <c r="V123" i="85"/>
  <c r="N110" i="85"/>
  <c r="G123" i="85"/>
  <c r="AU145" i="91"/>
  <c r="H93" i="85"/>
  <c r="AU126" i="91"/>
  <c r="Z87" i="85"/>
  <c r="O49" i="85"/>
  <c r="Q105" i="85"/>
  <c r="AV126" i="91"/>
  <c r="AX136" i="91"/>
  <c r="AT160" i="91"/>
  <c r="AD47" i="85"/>
  <c r="U44" i="85"/>
  <c r="AV146" i="91"/>
  <c r="D121" i="85"/>
  <c r="I131" i="85"/>
  <c r="AT131" i="91"/>
  <c r="AU117" i="91"/>
  <c r="S110" i="85"/>
  <c r="S66" i="85"/>
  <c r="Z118" i="85"/>
  <c r="C50" i="85"/>
  <c r="F46" i="85"/>
  <c r="G109" i="85"/>
  <c r="AW130" i="91"/>
  <c r="L121" i="85"/>
  <c r="AV153" i="91"/>
  <c r="AV132" i="91"/>
  <c r="F111" i="85"/>
  <c r="J69" i="85"/>
  <c r="AT135" i="91"/>
  <c r="G97" i="85"/>
  <c r="R66" i="85"/>
  <c r="G135" i="85"/>
  <c r="I64" i="85"/>
  <c r="V61" i="85"/>
  <c r="J122" i="85"/>
  <c r="J77" i="85"/>
  <c r="AB102" i="85"/>
  <c r="G92" i="85"/>
  <c r="J88" i="85"/>
  <c r="S54" i="85"/>
  <c r="P137" i="85"/>
  <c r="FA103" i="85" s="1"/>
  <c r="Q62" i="85"/>
  <c r="AW137" i="91"/>
  <c r="K96" i="85"/>
  <c r="J130" i="85"/>
  <c r="Q130" i="85"/>
  <c r="S44" i="85"/>
  <c r="R58" i="85"/>
  <c r="S97" i="85"/>
  <c r="O52" i="85"/>
  <c r="Z41" i="85"/>
  <c r="U131" i="85"/>
  <c r="E119" i="85"/>
  <c r="S128" i="85"/>
  <c r="N117" i="85"/>
  <c r="C86" i="85"/>
  <c r="O87" i="85"/>
  <c r="Z49" i="85"/>
  <c r="Z79" i="85"/>
  <c r="AX121" i="91"/>
  <c r="AV141" i="91"/>
  <c r="O77" i="85"/>
  <c r="O75" i="85"/>
  <c r="AW151" i="91"/>
  <c r="N108" i="85"/>
  <c r="D92" i="85"/>
  <c r="Z89" i="85"/>
  <c r="AV140" i="91"/>
  <c r="Y121" i="85"/>
  <c r="W106" i="85"/>
  <c r="J116" i="85"/>
  <c r="F99" i="85"/>
  <c r="K87" i="85"/>
  <c r="V90" i="85"/>
  <c r="J72" i="85"/>
  <c r="L91" i="85"/>
  <c r="P123" i="85"/>
  <c r="FA89" i="85" s="1"/>
  <c r="G128" i="85"/>
  <c r="AV121" i="91"/>
  <c r="G88" i="85"/>
  <c r="J100" i="85"/>
  <c r="D128" i="85"/>
  <c r="AC129" i="85"/>
  <c r="S79" i="85"/>
  <c r="L68" i="85"/>
  <c r="AB61" i="85"/>
  <c r="J53" i="85"/>
  <c r="AT155" i="91"/>
  <c r="F120" i="85"/>
  <c r="AC46" i="85"/>
  <c r="KI12" i="85" s="1"/>
  <c r="D126" i="85"/>
  <c r="J52" i="85"/>
  <c r="L45" i="85"/>
  <c r="AC135" i="85"/>
  <c r="AD82" i="85"/>
  <c r="AC56" i="85"/>
  <c r="W51" i="85"/>
  <c r="G102" i="85"/>
  <c r="AD120" i="85"/>
  <c r="W116" i="85"/>
  <c r="H67" i="85"/>
  <c r="CF33" i="85" s="1"/>
  <c r="Z86" i="85"/>
  <c r="S88" i="85"/>
  <c r="L84" i="85"/>
  <c r="V124" i="85"/>
  <c r="C45" i="85"/>
  <c r="Y100" i="85"/>
  <c r="U69" i="85"/>
  <c r="N75" i="85"/>
  <c r="C79" i="85"/>
  <c r="AV122" i="91"/>
  <c r="T128" i="85"/>
  <c r="R51" i="85"/>
  <c r="Z69" i="85"/>
  <c r="M101" i="85"/>
  <c r="R104" i="85"/>
  <c r="AU148" i="91"/>
  <c r="H117" i="85"/>
  <c r="P90" i="85"/>
  <c r="P100" i="85"/>
  <c r="F112" i="85"/>
  <c r="M136" i="85"/>
  <c r="Z104" i="85"/>
  <c r="S42" i="85"/>
  <c r="F77" i="85"/>
  <c r="F85" i="85"/>
  <c r="O55" i="85"/>
  <c r="C112" i="85"/>
  <c r="Y60" i="85"/>
  <c r="AB126" i="85"/>
  <c r="AU139" i="91"/>
  <c r="N42" i="85"/>
  <c r="AC67" i="85"/>
  <c r="T96" i="85"/>
  <c r="AW122" i="91"/>
  <c r="AX128" i="91"/>
  <c r="Q93" i="85"/>
  <c r="V117" i="85"/>
  <c r="D114" i="85"/>
  <c r="AC126" i="85"/>
  <c r="AA74" i="85"/>
  <c r="AC131" i="85"/>
  <c r="V84" i="85"/>
  <c r="X47" i="85"/>
  <c r="N94" i="85"/>
  <c r="AD91" i="85"/>
  <c r="H125" i="85"/>
  <c r="V135" i="85"/>
  <c r="R73" i="85"/>
  <c r="P64" i="85"/>
  <c r="FC30" i="85" s="1"/>
  <c r="M87" i="85"/>
  <c r="R62" i="85"/>
  <c r="H104" i="85"/>
  <c r="R75" i="85"/>
  <c r="N73" i="85"/>
  <c r="N106" i="85"/>
  <c r="AD86" i="85"/>
  <c r="Q96" i="85"/>
  <c r="V65" i="85"/>
  <c r="AU124" i="91"/>
  <c r="AU127" i="91"/>
  <c r="P71" i="85"/>
  <c r="EY37" i="85" s="1"/>
  <c r="AX131" i="91"/>
  <c r="V70" i="85"/>
  <c r="AX141" i="91"/>
  <c r="AX142" i="91"/>
  <c r="S113" i="85"/>
  <c r="F67" i="85"/>
  <c r="V86" i="85"/>
  <c r="P69" i="85"/>
  <c r="AD41" i="85"/>
  <c r="E46" i="85"/>
  <c r="AA86" i="85"/>
  <c r="L90" i="85"/>
  <c r="N130" i="85"/>
  <c r="AC80" i="85"/>
  <c r="H52" i="85"/>
  <c r="L106" i="85"/>
  <c r="AA137" i="85"/>
  <c r="G98" i="85"/>
  <c r="K75" i="85"/>
  <c r="P127" i="85"/>
  <c r="R40" i="85"/>
  <c r="FQ6" i="85" s="1"/>
  <c r="P120" i="85"/>
  <c r="H102" i="85"/>
  <c r="U105" i="85"/>
  <c r="Z128" i="85"/>
  <c r="R106" i="85"/>
  <c r="AW140" i="91"/>
  <c r="N101" i="85"/>
  <c r="G60" i="85"/>
  <c r="N55" i="85"/>
  <c r="AV138" i="91"/>
  <c r="W40" i="85"/>
  <c r="U72" i="85"/>
  <c r="AD133" i="85"/>
  <c r="KT99" i="85" s="1"/>
  <c r="AD125" i="85"/>
  <c r="KS91" i="85" s="1"/>
  <c r="T45" i="85"/>
  <c r="T71" i="85"/>
  <c r="X42" i="85"/>
  <c r="G45" i="85"/>
  <c r="R55" i="85"/>
  <c r="J60" i="85"/>
  <c r="G122" i="85"/>
  <c r="D101" i="85"/>
  <c r="L76" i="85"/>
  <c r="AD102" i="85"/>
  <c r="AT124" i="91"/>
  <c r="D120" i="85"/>
  <c r="U123" i="85"/>
  <c r="G132" i="85"/>
  <c r="AA131" i="85"/>
  <c r="AX124" i="91"/>
  <c r="AU156" i="91"/>
  <c r="D97" i="85"/>
  <c r="E107" i="85"/>
  <c r="D104" i="85"/>
  <c r="F43" i="85"/>
  <c r="Y75" i="85"/>
  <c r="K72" i="85"/>
  <c r="D76" i="85"/>
  <c r="AA108" i="85"/>
  <c r="F71" i="85"/>
  <c r="AC138" i="85"/>
  <c r="O119" i="85"/>
  <c r="O50" i="85"/>
  <c r="P102" i="85"/>
  <c r="AW135" i="91"/>
  <c r="X132" i="85"/>
  <c r="L87" i="85"/>
  <c r="I46" i="85"/>
  <c r="AT137" i="91"/>
  <c r="Y118" i="85"/>
  <c r="AX119" i="91"/>
  <c r="O65" i="85"/>
  <c r="AV127" i="91"/>
  <c r="P56" i="85"/>
  <c r="AW126" i="91"/>
  <c r="AT126" i="91"/>
  <c r="AT165" i="91"/>
  <c r="AT166" i="91"/>
  <c r="H58" i="85"/>
  <c r="AT159" i="91"/>
  <c r="Q68" i="85"/>
  <c r="AU132" i="91"/>
  <c r="AU150" i="91"/>
  <c r="S43" i="85"/>
  <c r="F116" i="85"/>
  <c r="P98" i="85"/>
  <c r="M120" i="85"/>
  <c r="V97" i="85"/>
  <c r="R76" i="85"/>
  <c r="AA62" i="85"/>
  <c r="D80" i="85"/>
  <c r="S82" i="85"/>
  <c r="Q60" i="85"/>
  <c r="C125" i="85"/>
  <c r="AB79" i="85"/>
  <c r="Z65" i="85"/>
  <c r="H64" i="85"/>
  <c r="AU125" i="91"/>
  <c r="I44" i="85"/>
  <c r="T120" i="85"/>
  <c r="O69" i="85"/>
  <c r="AC77" i="85"/>
  <c r="G114" i="85"/>
  <c r="AC70" i="85"/>
  <c r="R71" i="85"/>
  <c r="T41" i="85"/>
  <c r="L70" i="85"/>
  <c r="L67" i="85"/>
  <c r="X128" i="85"/>
  <c r="J68" i="85"/>
  <c r="I109" i="85"/>
  <c r="C44" i="85"/>
  <c r="N62" i="85"/>
  <c r="AD72" i="85"/>
  <c r="S119" i="85"/>
  <c r="W101" i="85"/>
  <c r="V126" i="85"/>
  <c r="AT128" i="91"/>
  <c r="L137" i="85"/>
  <c r="K77" i="85"/>
  <c r="T40" i="85"/>
  <c r="Z93" i="85"/>
  <c r="D93" i="85"/>
  <c r="O101" i="85"/>
  <c r="F53" i="85"/>
  <c r="I102" i="85"/>
  <c r="N45" i="85"/>
  <c r="D116" i="85"/>
  <c r="S60" i="85"/>
  <c r="S107" i="85"/>
  <c r="C87" i="85"/>
  <c r="H76" i="85"/>
  <c r="I84" i="85"/>
  <c r="K113" i="85"/>
  <c r="E82" i="85"/>
  <c r="AT136" i="91"/>
  <c r="F91" i="85"/>
  <c r="G53" i="85"/>
  <c r="C47" i="85"/>
  <c r="S48" i="85"/>
  <c r="AA107" i="85"/>
  <c r="H116" i="85"/>
  <c r="AD101" i="85"/>
  <c r="KT67" i="85" s="1"/>
  <c r="S108" i="85"/>
  <c r="AC121" i="85"/>
  <c r="Z88" i="85"/>
  <c r="K41" i="85"/>
  <c r="DJ7" i="85" s="1"/>
  <c r="J54" i="85"/>
  <c r="D81" i="85"/>
  <c r="H73" i="85"/>
  <c r="X59" i="85"/>
  <c r="AV147" i="91"/>
  <c r="U125" i="85"/>
  <c r="GX91" i="85" s="1"/>
  <c r="Y78" i="85"/>
  <c r="AV154" i="91"/>
  <c r="U54" i="85"/>
  <c r="P40" i="85"/>
  <c r="AA112" i="85"/>
  <c r="O42" i="85"/>
  <c r="AD61" i="85"/>
  <c r="AA41" i="85"/>
  <c r="AC127" i="85"/>
  <c r="Y50" i="85"/>
  <c r="W85" i="85"/>
  <c r="AT164" i="91"/>
  <c r="X138" i="85"/>
  <c r="AV131" i="91"/>
  <c r="N113" i="85"/>
  <c r="L48" i="85"/>
  <c r="P73" i="85"/>
  <c r="U65" i="85"/>
  <c r="D119" i="85"/>
  <c r="D70" i="85"/>
  <c r="T65" i="85"/>
  <c r="Q78" i="85"/>
  <c r="X106" i="85"/>
  <c r="G104" i="85"/>
  <c r="U101" i="85"/>
  <c r="HA67" i="85" s="1"/>
  <c r="AA72" i="85"/>
  <c r="O136" i="85"/>
  <c r="T121" i="85"/>
  <c r="N128" i="85"/>
  <c r="Y43" i="85"/>
  <c r="N65" i="85"/>
  <c r="P50" i="85"/>
  <c r="X112" i="85"/>
  <c r="V94" i="85"/>
  <c r="S53" i="85"/>
  <c r="L43" i="85"/>
  <c r="F93" i="85"/>
  <c r="S111" i="85"/>
  <c r="AC52" i="85"/>
  <c r="AA117" i="85"/>
  <c r="V79" i="85"/>
  <c r="Z73" i="85"/>
  <c r="X135" i="85"/>
  <c r="N84" i="85"/>
  <c r="AV119" i="91"/>
  <c r="X83" i="85"/>
  <c r="AU161" i="91"/>
  <c r="C134" i="85"/>
  <c r="X85" i="85"/>
  <c r="O47" i="85"/>
  <c r="X102" i="85"/>
  <c r="K50" i="85"/>
  <c r="V66" i="85"/>
  <c r="AC125" i="85"/>
  <c r="KI91" i="85" s="1"/>
  <c r="W57" i="85"/>
  <c r="X87" i="85"/>
  <c r="K129" i="85"/>
  <c r="AD115" i="85"/>
  <c r="W114" i="85"/>
  <c r="O78" i="85"/>
  <c r="S46" i="85"/>
  <c r="H127" i="85"/>
  <c r="AT162" i="91"/>
  <c r="X136" i="85"/>
  <c r="U66" i="85"/>
  <c r="K99" i="85"/>
  <c r="W122" i="85"/>
  <c r="AB135" i="85"/>
  <c r="R72" i="85"/>
  <c r="V57" i="85"/>
  <c r="S114" i="85"/>
  <c r="W127" i="85"/>
  <c r="H91" i="85"/>
  <c r="D79" i="85"/>
  <c r="L119" i="85"/>
  <c r="R65" i="85"/>
  <c r="X131" i="85"/>
  <c r="V138" i="85"/>
  <c r="N118" i="85"/>
  <c r="I56" i="85"/>
  <c r="H80" i="85"/>
  <c r="AD99" i="85"/>
  <c r="Y68" i="85"/>
  <c r="J124" i="85"/>
  <c r="E125" i="85"/>
  <c r="F52" i="85"/>
  <c r="O79" i="85"/>
  <c r="Q67" i="85"/>
  <c r="T44" i="85"/>
  <c r="W97" i="85"/>
  <c r="D47" i="85"/>
  <c r="V108" i="85"/>
  <c r="O43" i="85"/>
  <c r="J104" i="85"/>
  <c r="J106" i="85"/>
  <c r="J138" i="85"/>
  <c r="M81" i="85"/>
  <c r="Z42" i="85"/>
  <c r="L77" i="85"/>
  <c r="AD138" i="85"/>
  <c r="O86" i="85"/>
  <c r="AD60" i="85"/>
  <c r="J94" i="85"/>
  <c r="P62" i="85"/>
  <c r="FC28" i="85" s="1"/>
  <c r="Q138" i="85"/>
  <c r="Y52" i="85"/>
  <c r="J79" i="85"/>
  <c r="E43" i="85"/>
  <c r="X71" i="85"/>
  <c r="L95" i="85"/>
  <c r="AU151" i="91"/>
  <c r="V87" i="85"/>
  <c r="AD48" i="85"/>
  <c r="C48" i="85"/>
  <c r="D78" i="85"/>
  <c r="E89" i="85"/>
  <c r="U119" i="85"/>
  <c r="Y49" i="85"/>
  <c r="R121" i="85"/>
  <c r="X43" i="85"/>
  <c r="R116" i="85"/>
  <c r="AB83" i="85"/>
  <c r="AU152" i="91"/>
  <c r="M91" i="85"/>
  <c r="X86" i="85"/>
  <c r="X58" i="85"/>
  <c r="AU120" i="91"/>
  <c r="AX139" i="91"/>
  <c r="AU131" i="91"/>
  <c r="Q119" i="85"/>
  <c r="Z95" i="85"/>
  <c r="I114" i="85"/>
  <c r="J83" i="85"/>
  <c r="G46" i="85"/>
  <c r="AV117" i="91"/>
  <c r="E57" i="85"/>
  <c r="J128" i="85"/>
  <c r="AD63" i="85"/>
  <c r="N81" i="85"/>
  <c r="H103" i="85"/>
  <c r="Y105" i="85"/>
  <c r="AA59" i="85"/>
  <c r="Q69" i="85"/>
  <c r="D41" i="85"/>
  <c r="I60" i="85"/>
  <c r="O132" i="85"/>
  <c r="C41" i="85"/>
  <c r="W86" i="85"/>
  <c r="U79" i="85"/>
  <c r="E120" i="85"/>
  <c r="O94" i="85"/>
  <c r="Q66" i="85"/>
  <c r="C55" i="85"/>
  <c r="X50" i="85"/>
  <c r="R135" i="85"/>
  <c r="N46" i="85"/>
  <c r="M111" i="85"/>
  <c r="U99" i="85"/>
  <c r="S95" i="85"/>
  <c r="N114" i="85"/>
  <c r="G61" i="85"/>
  <c r="AA57" i="85"/>
  <c r="C95" i="85"/>
  <c r="AA69" i="85"/>
  <c r="M43" i="85"/>
  <c r="T81" i="85"/>
  <c r="R115" i="85"/>
  <c r="E122" i="85"/>
  <c r="D54" i="85"/>
  <c r="L55" i="85"/>
  <c r="K136" i="85"/>
  <c r="D109" i="85"/>
  <c r="AD69" i="85"/>
  <c r="O81" i="85"/>
  <c r="T46" i="85"/>
  <c r="L61" i="85"/>
  <c r="N41" i="85"/>
  <c r="AB46" i="85"/>
  <c r="L118" i="85"/>
  <c r="W121" i="85"/>
  <c r="K95" i="85"/>
  <c r="AC53" i="85"/>
  <c r="KJ19" i="85" s="1"/>
  <c r="Y48" i="85"/>
  <c r="I117" i="85"/>
  <c r="AB41" i="85"/>
  <c r="I91" i="85"/>
  <c r="AC40" i="85"/>
  <c r="AU130" i="91"/>
  <c r="G67" i="85"/>
  <c r="F89" i="85"/>
  <c r="H85" i="85"/>
  <c r="H94" i="85"/>
  <c r="L59" i="85"/>
  <c r="H43" i="85"/>
  <c r="CF9" i="85" s="1"/>
  <c r="P131" i="85"/>
  <c r="V91" i="85"/>
  <c r="S104" i="85"/>
  <c r="AT145" i="91"/>
  <c r="AX122" i="91"/>
  <c r="AB120" i="85"/>
  <c r="X94" i="85"/>
  <c r="H95" i="85"/>
  <c r="X78" i="85"/>
  <c r="F123" i="85"/>
  <c r="L52" i="85"/>
  <c r="N89" i="85"/>
  <c r="C94" i="85"/>
  <c r="R50" i="85"/>
  <c r="P78" i="85"/>
  <c r="I128" i="85"/>
  <c r="W73" i="85"/>
  <c r="U108" i="85"/>
  <c r="AT147" i="91"/>
  <c r="AU122" i="91"/>
  <c r="D135" i="85"/>
  <c r="AT120" i="91"/>
  <c r="V109" i="85"/>
  <c r="X68" i="85"/>
  <c r="AB136" i="85"/>
  <c r="I124" i="85"/>
  <c r="AT129" i="91"/>
  <c r="AV156" i="91"/>
  <c r="AW128" i="91"/>
  <c r="W76" i="85"/>
  <c r="Q102" i="85"/>
  <c r="U49" i="85"/>
  <c r="R100" i="85"/>
  <c r="F50" i="85"/>
  <c r="R67" i="85"/>
  <c r="AB124" i="85"/>
  <c r="N119" i="85"/>
  <c r="R124" i="85"/>
  <c r="M83" i="85"/>
  <c r="S65" i="85"/>
  <c r="AB69" i="85"/>
  <c r="AW132" i="91"/>
  <c r="W111" i="85"/>
  <c r="AT130" i="91"/>
  <c r="AB95" i="85"/>
  <c r="AW121" i="91"/>
  <c r="AB93" i="85"/>
  <c r="V60" i="85"/>
  <c r="J136" i="85"/>
  <c r="L53" i="85"/>
  <c r="G89" i="85"/>
  <c r="L72" i="85"/>
  <c r="N78" i="85"/>
  <c r="S131" i="85"/>
  <c r="AC134" i="85"/>
  <c r="S59" i="85"/>
  <c r="E45" i="85"/>
  <c r="R52" i="85"/>
  <c r="G79" i="85"/>
  <c r="D136" i="85"/>
  <c r="AX140" i="91"/>
  <c r="M41" i="85"/>
  <c r="H114" i="85"/>
  <c r="J133" i="85"/>
  <c r="K43" i="85"/>
  <c r="AA92" i="85"/>
  <c r="Y98" i="85"/>
  <c r="AA128" i="85"/>
  <c r="Q103" i="85"/>
  <c r="T111" i="85"/>
  <c r="G41" i="85"/>
  <c r="Q57" i="85"/>
  <c r="T43" i="85"/>
  <c r="AT154" i="91"/>
  <c r="AB44" i="85"/>
  <c r="Q101" i="85"/>
  <c r="H47" i="85"/>
  <c r="AT132" i="91"/>
  <c r="V85" i="85"/>
  <c r="I97" i="85"/>
  <c r="Q52" i="85"/>
  <c r="E124" i="85"/>
  <c r="W109" i="85"/>
  <c r="Z91" i="85"/>
  <c r="G40" i="85"/>
  <c r="AW139" i="91"/>
  <c r="O73" i="85"/>
  <c r="AA130" i="85"/>
  <c r="O124" i="85"/>
  <c r="X133" i="85"/>
  <c r="U74" i="85"/>
  <c r="AC72" i="85"/>
  <c r="M94" i="85"/>
  <c r="K42" i="85"/>
  <c r="S55" i="85"/>
  <c r="Q79" i="85"/>
  <c r="K117" i="85"/>
  <c r="K62" i="85"/>
  <c r="I89" i="85"/>
  <c r="R56" i="85"/>
  <c r="C76" i="85"/>
  <c r="Z110" i="85"/>
  <c r="X44" i="85"/>
  <c r="L128" i="85"/>
  <c r="D110" i="85"/>
  <c r="G76" i="85"/>
  <c r="P75" i="85"/>
  <c r="FC41" i="85" s="1"/>
  <c r="F95" i="85"/>
  <c r="J64" i="85"/>
  <c r="D88" i="85"/>
  <c r="D137" i="85"/>
  <c r="Z61" i="85"/>
  <c r="AW119" i="91"/>
  <c r="G131" i="85"/>
  <c r="O92" i="85"/>
  <c r="Q91" i="85"/>
  <c r="J117" i="85"/>
  <c r="P72" i="85"/>
  <c r="J80" i="85"/>
  <c r="R49" i="85"/>
  <c r="O82" i="85"/>
  <c r="AD113" i="85"/>
  <c r="Z126" i="85"/>
  <c r="K131" i="85"/>
  <c r="F68" i="85"/>
  <c r="I116" i="85"/>
  <c r="M134" i="85"/>
  <c r="D83" i="85"/>
  <c r="P44" i="85"/>
  <c r="FC10" i="85" s="1"/>
  <c r="W81" i="85"/>
  <c r="AB52" i="85"/>
  <c r="R80" i="85"/>
  <c r="AX129" i="91"/>
  <c r="G74" i="85"/>
  <c r="K115" i="85"/>
  <c r="P115" i="85"/>
  <c r="EZ81" i="85" s="1"/>
  <c r="AV148" i="91"/>
  <c r="L79" i="85"/>
  <c r="F100" i="85"/>
  <c r="AX134" i="91"/>
  <c r="X113" i="85"/>
  <c r="J89" i="85"/>
  <c r="M84" i="85"/>
  <c r="C120" i="85"/>
  <c r="M118" i="85"/>
  <c r="AB55" i="85"/>
  <c r="W56" i="85"/>
  <c r="J48" i="85"/>
  <c r="AX138" i="91"/>
  <c r="T94" i="85"/>
  <c r="E138" i="85"/>
  <c r="W130" i="85"/>
  <c r="X89" i="85"/>
  <c r="S86" i="85"/>
  <c r="L44" i="85"/>
  <c r="AC81" i="85"/>
  <c r="F88" i="85"/>
  <c r="E116" i="85"/>
  <c r="W82" i="85"/>
  <c r="I134" i="85"/>
  <c r="AW142" i="91"/>
  <c r="AC108" i="85"/>
  <c r="Z119" i="85"/>
  <c r="H131" i="85"/>
  <c r="Y67" i="85"/>
  <c r="P116" i="85"/>
  <c r="T115" i="85"/>
  <c r="AA90" i="85"/>
  <c r="N86" i="85"/>
  <c r="G82" i="85"/>
  <c r="AB81" i="85"/>
  <c r="F114" i="85"/>
  <c r="AB62" i="85"/>
  <c r="Z78" i="85"/>
  <c r="AB68" i="85"/>
  <c r="J58" i="85"/>
  <c r="D63" i="85"/>
  <c r="AB99" i="85"/>
  <c r="X79" i="85"/>
  <c r="AA64" i="85"/>
  <c r="I107" i="85"/>
  <c r="Y110" i="85"/>
  <c r="Z96" i="85"/>
  <c r="G91" i="85"/>
  <c r="Y93" i="85"/>
  <c r="W88" i="85"/>
  <c r="G101" i="85"/>
  <c r="M63" i="85"/>
  <c r="I125" i="85"/>
  <c r="U97" i="85"/>
  <c r="C108" i="85"/>
  <c r="AD89" i="85"/>
  <c r="F66" i="85"/>
  <c r="R86" i="85"/>
  <c r="X75" i="85"/>
  <c r="P106" i="85"/>
  <c r="FC72" i="85" s="1"/>
  <c r="AB64" i="85"/>
  <c r="AA125" i="85"/>
  <c r="Z94" i="85"/>
  <c r="AD58" i="85"/>
  <c r="X99" i="85"/>
  <c r="Z97" i="85"/>
  <c r="X104" i="85"/>
  <c r="U87" i="85"/>
  <c r="HA53" i="85" s="1"/>
  <c r="AA71" i="85"/>
  <c r="E65" i="85"/>
  <c r="F81" i="85"/>
  <c r="Z100" i="85"/>
  <c r="U112" i="85"/>
  <c r="R98" i="85"/>
  <c r="O99" i="85"/>
  <c r="G43" i="85"/>
  <c r="AD127" i="85"/>
  <c r="Z130" i="85"/>
  <c r="K133" i="85"/>
  <c r="H119" i="85"/>
  <c r="E87" i="85"/>
  <c r="W69" i="85"/>
  <c r="M104" i="85"/>
  <c r="U117" i="85"/>
  <c r="I87" i="85"/>
  <c r="H111" i="85"/>
  <c r="W93" i="85"/>
  <c r="G42" i="85"/>
  <c r="Y57" i="85"/>
  <c r="I41" i="85"/>
  <c r="T92" i="85"/>
  <c r="AU134" i="91"/>
  <c r="AW152" i="91"/>
  <c r="AW153" i="91"/>
  <c r="M68" i="85"/>
  <c r="R41" i="85"/>
  <c r="I63" i="85"/>
  <c r="M88" i="85"/>
  <c r="J92" i="85"/>
  <c r="T42" i="85"/>
  <c r="R68" i="85"/>
  <c r="F84" i="85"/>
  <c r="U48" i="85"/>
  <c r="GY14" i="85" s="1"/>
  <c r="AU147" i="91"/>
  <c r="X63" i="85"/>
  <c r="V62" i="85"/>
  <c r="O114" i="85"/>
  <c r="Z43" i="85"/>
  <c r="P93" i="85"/>
  <c r="AC132" i="85"/>
  <c r="H59" i="85"/>
  <c r="T52" i="85"/>
  <c r="Z117" i="85"/>
  <c r="AA87" i="85"/>
  <c r="AT149" i="91"/>
  <c r="V132" i="85"/>
  <c r="V49" i="85"/>
  <c r="R48" i="85"/>
  <c r="X51" i="85"/>
  <c r="Y99" i="85"/>
  <c r="S45" i="85"/>
  <c r="AU123" i="91"/>
  <c r="AU119" i="91"/>
  <c r="AU136" i="91"/>
  <c r="AT133" i="91"/>
  <c r="H121" i="85"/>
  <c r="Q90" i="85"/>
  <c r="S64" i="85"/>
  <c r="N120" i="85"/>
  <c r="E131" i="85"/>
  <c r="Y134" i="85"/>
  <c r="L99" i="85"/>
  <c r="AW123" i="91"/>
  <c r="Y87" i="85"/>
  <c r="I53" i="85"/>
  <c r="T106" i="85"/>
  <c r="M135" i="85"/>
  <c r="U81" i="85"/>
  <c r="Z133" i="85"/>
  <c r="AA44" i="85"/>
  <c r="O61" i="85"/>
  <c r="N51" i="85"/>
  <c r="Q42" i="85"/>
  <c r="H82" i="85"/>
  <c r="L108" i="85"/>
  <c r="AB75" i="85"/>
  <c r="AB85" i="85"/>
  <c r="H126" i="85"/>
  <c r="G137" i="85"/>
  <c r="X70" i="85"/>
  <c r="O134" i="85"/>
  <c r="AC73" i="85"/>
  <c r="G70" i="85"/>
  <c r="C66" i="85"/>
  <c r="J109" i="85"/>
  <c r="AA118" i="85"/>
  <c r="AV120" i="91"/>
  <c r="AD83" i="85"/>
  <c r="V120" i="85"/>
  <c r="L50" i="85"/>
  <c r="AW146" i="91"/>
  <c r="AB59" i="85"/>
  <c r="W66" i="85"/>
  <c r="M52" i="85"/>
  <c r="EB18" i="85" s="1"/>
  <c r="L56" i="85"/>
  <c r="AT122" i="91"/>
  <c r="AC101" i="85"/>
  <c r="J107" i="85"/>
  <c r="M65" i="85"/>
  <c r="Z108" i="85"/>
  <c r="Q46" i="85"/>
  <c r="Q64" i="85"/>
  <c r="Q116" i="85"/>
  <c r="U116" i="85"/>
  <c r="H57" i="85"/>
  <c r="P49" i="85"/>
  <c r="EY15" i="85" s="1"/>
  <c r="E132" i="85"/>
  <c r="AC44" i="85"/>
  <c r="D90" i="85"/>
  <c r="D107" i="85"/>
  <c r="AA40" i="85"/>
  <c r="IY6" i="85" s="1"/>
  <c r="R112" i="85"/>
  <c r="L136" i="85"/>
  <c r="P45" i="85"/>
  <c r="P76" i="85"/>
  <c r="AU140" i="91"/>
  <c r="Y85" i="85"/>
  <c r="AC115" i="85"/>
  <c r="U76" i="85"/>
  <c r="AT144" i="91"/>
  <c r="P132" i="85"/>
  <c r="T90" i="85"/>
  <c r="Q40" i="85"/>
  <c r="T80" i="85"/>
  <c r="I90" i="85"/>
  <c r="P136" i="85"/>
  <c r="D43" i="85"/>
  <c r="V89" i="85"/>
  <c r="R133" i="85"/>
  <c r="Z83" i="85"/>
  <c r="U138" i="85"/>
  <c r="Y51" i="85"/>
  <c r="Q112" i="85"/>
  <c r="Y131" i="85"/>
  <c r="H79" i="85"/>
  <c r="X57" i="85"/>
  <c r="S138" i="85"/>
  <c r="G44" i="85"/>
  <c r="AU137" i="91"/>
  <c r="Z57" i="85"/>
  <c r="F110" i="85"/>
  <c r="P138" i="85"/>
  <c r="EZ104" i="85" s="1"/>
  <c r="K84" i="85"/>
  <c r="H123" i="85"/>
  <c r="AC122" i="85"/>
  <c r="O109" i="85"/>
  <c r="O121" i="85"/>
  <c r="S106" i="85"/>
  <c r="L126" i="85"/>
  <c r="G68" i="85"/>
  <c r="AT148" i="91"/>
  <c r="M53" i="85"/>
  <c r="X88" i="85"/>
  <c r="O135" i="85"/>
  <c r="AC64" i="85"/>
  <c r="AU128" i="91"/>
  <c r="R120" i="85"/>
  <c r="AW149" i="91"/>
  <c r="P107" i="85"/>
  <c r="E48" i="85"/>
  <c r="K65" i="85"/>
  <c r="U41" i="85"/>
  <c r="V81" i="85"/>
  <c r="Z121" i="85"/>
  <c r="R47" i="85"/>
  <c r="AW138" i="91"/>
  <c r="P112" i="85"/>
  <c r="Y117" i="85"/>
  <c r="V67" i="85"/>
  <c r="X108" i="85"/>
  <c r="W102" i="85"/>
  <c r="AW133" i="91"/>
  <c r="W50" i="85"/>
  <c r="D64" i="85"/>
  <c r="J82" i="85"/>
  <c r="U107" i="85"/>
  <c r="V40" i="85"/>
  <c r="M119" i="85"/>
  <c r="DY85" i="85" s="1"/>
  <c r="P87" i="85"/>
  <c r="C130" i="85"/>
  <c r="U77" i="85"/>
  <c r="V111" i="85"/>
  <c r="AC102" i="85"/>
  <c r="O112" i="85"/>
  <c r="U133" i="85"/>
  <c r="J112" i="85"/>
  <c r="K132" i="85"/>
  <c r="D117" i="85"/>
  <c r="AA50" i="85"/>
  <c r="C71" i="85"/>
  <c r="AD52" i="85"/>
  <c r="N72" i="85"/>
  <c r="E126" i="85"/>
  <c r="P58" i="85"/>
  <c r="EZ24" i="85" s="1"/>
  <c r="R96" i="85"/>
  <c r="R138" i="85"/>
  <c r="C96" i="85"/>
  <c r="Q137" i="85"/>
  <c r="K135" i="85"/>
  <c r="AC42" i="85"/>
  <c r="W47" i="85"/>
  <c r="N116" i="85"/>
  <c r="K85" i="85"/>
  <c r="O89" i="85"/>
  <c r="X61" i="85"/>
  <c r="F60" i="85"/>
  <c r="V116" i="85"/>
  <c r="E92" i="85"/>
  <c r="J43" i="85"/>
  <c r="Y101" i="85"/>
  <c r="J71" i="85"/>
  <c r="W96" i="85"/>
  <c r="O54" i="85"/>
  <c r="ET20" i="85" s="1"/>
  <c r="Z99" i="85"/>
  <c r="N107" i="85"/>
  <c r="D40" i="85"/>
  <c r="M114" i="85"/>
  <c r="P43" i="85"/>
  <c r="EZ9" i="85" s="1"/>
  <c r="L82" i="85"/>
  <c r="P114" i="85"/>
  <c r="U55" i="85"/>
  <c r="R54" i="85"/>
  <c r="J131" i="85"/>
  <c r="M58" i="85"/>
  <c r="O58" i="85"/>
  <c r="ET24" i="85" s="1"/>
  <c r="T51" i="85"/>
  <c r="H101" i="85"/>
  <c r="P117" i="85"/>
  <c r="AU138" i="91"/>
  <c r="K121" i="85"/>
  <c r="V98" i="85"/>
  <c r="AC105" i="85"/>
  <c r="Q94" i="85"/>
  <c r="J118" i="85"/>
  <c r="AW120" i="91"/>
  <c r="V119" i="85"/>
  <c r="AD88" i="85"/>
  <c r="KR54" i="85" s="1"/>
  <c r="U60" i="85"/>
  <c r="F59" i="85"/>
  <c r="S63" i="85"/>
  <c r="AU135" i="91"/>
  <c r="K110" i="85"/>
  <c r="D45" i="85"/>
  <c r="AD57" i="85"/>
  <c r="O105" i="85"/>
  <c r="S52" i="85"/>
  <c r="AA82" i="85"/>
  <c r="Y61" i="85"/>
  <c r="Y86" i="85"/>
  <c r="AV135" i="91"/>
  <c r="L116" i="85"/>
  <c r="W100" i="85"/>
  <c r="AU143" i="91"/>
  <c r="H98" i="85"/>
  <c r="W92" i="85"/>
  <c r="Q41" i="85"/>
  <c r="AD137" i="85"/>
  <c r="AB77" i="85"/>
  <c r="H84" i="85"/>
  <c r="AB121" i="85"/>
  <c r="AA79" i="85"/>
  <c r="K138" i="85"/>
  <c r="K83" i="85"/>
  <c r="X114" i="85"/>
  <c r="M73" i="85"/>
  <c r="P128" i="85"/>
  <c r="AB97" i="85"/>
  <c r="S127" i="85"/>
  <c r="AU118" i="91"/>
  <c r="AT161" i="91"/>
  <c r="E96" i="85"/>
  <c r="C53" i="85"/>
  <c r="T70" i="85"/>
  <c r="L40" i="85"/>
  <c r="DO6" i="85" s="1"/>
  <c r="AC43" i="85"/>
  <c r="S93" i="85"/>
  <c r="L86" i="85"/>
  <c r="X74" i="85"/>
  <c r="D74" i="85"/>
  <c r="Y58" i="85"/>
  <c r="Z137" i="85"/>
  <c r="I83" i="85"/>
  <c r="V137" i="85"/>
  <c r="M90" i="85"/>
  <c r="S90" i="85"/>
  <c r="P51" i="85"/>
  <c r="EZ17" i="85" s="1"/>
  <c r="L78" i="85"/>
  <c r="G54" i="85"/>
  <c r="M54" i="85"/>
  <c r="X92" i="85"/>
  <c r="G138" i="85"/>
  <c r="U64" i="85"/>
  <c r="X48" i="85"/>
  <c r="AC54" i="85"/>
  <c r="AT117" i="91"/>
  <c r="P74" i="85"/>
  <c r="T62" i="85"/>
  <c r="V82" i="85"/>
  <c r="G55" i="85"/>
  <c r="E109" i="85"/>
  <c r="J55" i="85"/>
  <c r="H71" i="85"/>
  <c r="CE37" i="85" s="1"/>
  <c r="N77" i="85"/>
  <c r="I130" i="85"/>
  <c r="Z40" i="85"/>
  <c r="Z44" i="85"/>
  <c r="V99" i="85"/>
  <c r="C60" i="85"/>
  <c r="U135" i="85"/>
  <c r="GY101" i="85" s="1"/>
  <c r="D71" i="85"/>
  <c r="K92" i="85"/>
  <c r="H135" i="85"/>
  <c r="T82" i="85"/>
  <c r="AC94" i="85"/>
  <c r="E95" i="85"/>
  <c r="R89" i="85"/>
  <c r="N80" i="85"/>
  <c r="R77" i="85"/>
  <c r="Y115" i="85"/>
  <c r="N109" i="85"/>
  <c r="K59" i="85"/>
  <c r="C119" i="85"/>
  <c r="M129" i="85"/>
  <c r="C73" i="85"/>
  <c r="AD56" i="85"/>
  <c r="W95" i="85"/>
  <c r="V64" i="85"/>
  <c r="R136" i="85"/>
  <c r="X41" i="85"/>
  <c r="AD100" i="85"/>
  <c r="P97" i="85"/>
  <c r="FC63" i="85" s="1"/>
  <c r="M44" i="85"/>
  <c r="J56" i="85"/>
  <c r="AA103" i="85"/>
  <c r="K103" i="85"/>
  <c r="N132" i="85"/>
  <c r="E127" i="85"/>
  <c r="AA52" i="85"/>
  <c r="E66" i="85"/>
  <c r="AV137" i="91"/>
  <c r="H41" i="85"/>
  <c r="Y65" i="85"/>
  <c r="F103" i="85"/>
  <c r="V96" i="85"/>
  <c r="R110" i="85"/>
  <c r="I50" i="85"/>
  <c r="J51" i="85"/>
  <c r="AA135" i="85"/>
  <c r="I129" i="85"/>
  <c r="L102" i="85"/>
  <c r="X73" i="85"/>
  <c r="I69" i="85"/>
  <c r="V42" i="85"/>
  <c r="E54" i="85"/>
  <c r="T97" i="85"/>
  <c r="AB131" i="85"/>
  <c r="AB53" i="85"/>
  <c r="AD66" i="85"/>
  <c r="N59" i="85"/>
  <c r="W63" i="85"/>
  <c r="AB89" i="85"/>
  <c r="M133" i="85"/>
  <c r="W42" i="85"/>
  <c r="X120" i="85"/>
  <c r="AD55" i="85"/>
  <c r="Q127" i="85"/>
  <c r="Y129" i="85"/>
  <c r="P129" i="85"/>
  <c r="FB95" i="85" s="1"/>
  <c r="S105" i="85"/>
  <c r="S78" i="85"/>
  <c r="Y106" i="85"/>
  <c r="AW134" i="91"/>
  <c r="D73" i="85"/>
  <c r="P80" i="85"/>
  <c r="EY46" i="85" s="1"/>
  <c r="F98" i="85"/>
  <c r="M70" i="85"/>
  <c r="AT119" i="91"/>
  <c r="V71" i="85"/>
  <c r="V68" i="85"/>
  <c r="N85" i="85"/>
  <c r="M77" i="85"/>
  <c r="DZ43" i="85" s="1"/>
  <c r="N127" i="85"/>
  <c r="AX130" i="91"/>
  <c r="G71" i="85"/>
  <c r="Y82" i="85"/>
  <c r="P67" i="85"/>
  <c r="L47" i="85"/>
  <c r="O72" i="85"/>
  <c r="O115" i="85"/>
  <c r="R44" i="85"/>
  <c r="AW145" i="91"/>
  <c r="Y77" i="85"/>
  <c r="AW118" i="91"/>
  <c r="L80" i="85"/>
  <c r="AU149" i="91"/>
  <c r="Y104" i="85"/>
  <c r="X118" i="85"/>
  <c r="N122" i="85"/>
  <c r="C65" i="85"/>
  <c r="H75" i="85"/>
  <c r="AD64" i="85"/>
  <c r="Y97" i="85"/>
  <c r="Y103" i="85"/>
  <c r="H134" i="85"/>
  <c r="L41" i="85"/>
  <c r="S121" i="85"/>
  <c r="Y45" i="85"/>
  <c r="U51" i="85"/>
  <c r="GY17" i="85" s="1"/>
  <c r="K60" i="85"/>
  <c r="DI26" i="85" s="1"/>
  <c r="U91" i="85"/>
  <c r="G94" i="85"/>
  <c r="Z82" i="85"/>
  <c r="J40" i="85"/>
  <c r="W137" i="85"/>
  <c r="L130" i="85"/>
  <c r="AC99" i="85"/>
  <c r="KI65" i="85" s="1"/>
  <c r="L101" i="85"/>
  <c r="O67" i="85"/>
  <c r="ER33" i="85" s="1"/>
  <c r="C56" i="85"/>
  <c r="K124" i="85"/>
  <c r="V50" i="85"/>
  <c r="M48" i="85"/>
  <c r="AD114" i="85"/>
  <c r="L129" i="85"/>
  <c r="N54" i="85"/>
  <c r="I59" i="85"/>
  <c r="F106" i="85"/>
  <c r="T61" i="85"/>
  <c r="I49" i="85"/>
  <c r="AA95" i="85"/>
  <c r="N69" i="85"/>
  <c r="P60" i="85"/>
  <c r="W107" i="85"/>
  <c r="W44" i="85"/>
  <c r="T84" i="85"/>
  <c r="S133" i="85"/>
  <c r="V59" i="85"/>
  <c r="X126" i="85"/>
  <c r="T63" i="85"/>
  <c r="S116" i="85"/>
  <c r="D95" i="85"/>
  <c r="I122" i="85"/>
  <c r="C127" i="85"/>
  <c r="O123" i="85"/>
  <c r="ET89" i="85" s="1"/>
  <c r="W75" i="85"/>
  <c r="V77" i="85"/>
  <c r="N74" i="85"/>
  <c r="R131" i="85"/>
  <c r="E137" i="85"/>
  <c r="S126" i="85"/>
  <c r="D98" i="85"/>
  <c r="G107" i="85"/>
  <c r="X72" i="85"/>
  <c r="Y111" i="85"/>
  <c r="V100" i="85"/>
  <c r="Z135" i="85"/>
  <c r="AC90" i="85"/>
  <c r="AB123" i="85"/>
  <c r="C90" i="85"/>
  <c r="AW144" i="91"/>
  <c r="AD106" i="85"/>
  <c r="O130" i="85"/>
  <c r="D75" i="85"/>
  <c r="V72" i="85"/>
  <c r="AW141" i="91"/>
  <c r="V55" i="85"/>
  <c r="M92" i="85"/>
  <c r="U47" i="85"/>
  <c r="AT143" i="91"/>
  <c r="AC41" i="85"/>
  <c r="N68" i="85"/>
  <c r="C46" i="85"/>
  <c r="AU133" i="91"/>
  <c r="AA76" i="85"/>
  <c r="S109" i="85"/>
  <c r="AT142" i="91"/>
  <c r="T113" i="85"/>
  <c r="P63" i="85"/>
  <c r="FA29" i="85" s="1"/>
  <c r="S40" i="85"/>
  <c r="Y63" i="85"/>
  <c r="AA101" i="85"/>
  <c r="O118" i="85"/>
  <c r="AA115" i="85"/>
  <c r="Y53" i="85"/>
  <c r="AC59" i="85"/>
  <c r="AT158" i="91"/>
  <c r="K106" i="85"/>
  <c r="DF72" i="85" s="1"/>
  <c r="K54" i="85"/>
  <c r="AD132" i="85"/>
  <c r="L88" i="85"/>
  <c r="AC128" i="85"/>
  <c r="W79" i="85"/>
  <c r="R111" i="85"/>
  <c r="Z124" i="85"/>
  <c r="AV149" i="91"/>
  <c r="I133" i="85"/>
  <c r="N87" i="85"/>
  <c r="V127" i="85"/>
  <c r="U68" i="85"/>
  <c r="F90" i="85"/>
  <c r="AW136" i="91"/>
  <c r="U59" i="85"/>
  <c r="AB128" i="85"/>
  <c r="AC68" i="85"/>
  <c r="AB130" i="85"/>
  <c r="H122" i="85"/>
  <c r="G48" i="85"/>
  <c r="AW129" i="91"/>
  <c r="X64" i="85"/>
  <c r="V130" i="85"/>
  <c r="M127" i="85"/>
  <c r="DZ93" i="85" s="1"/>
  <c r="I115" i="85"/>
  <c r="AA70" i="85"/>
  <c r="L138" i="85"/>
  <c r="N136" i="85"/>
  <c r="Y138" i="85"/>
  <c r="AX135" i="91"/>
  <c r="Z120" i="85"/>
  <c r="X82" i="85"/>
  <c r="AA129" i="85"/>
  <c r="AV130" i="91"/>
  <c r="AX132" i="91"/>
  <c r="AX118" i="91"/>
  <c r="AW150" i="91"/>
  <c r="R97" i="85"/>
  <c r="O100" i="85"/>
  <c r="D49" i="85"/>
  <c r="Z131" i="85"/>
  <c r="U85" i="85"/>
  <c r="AC113" i="85"/>
  <c r="X122" i="85"/>
  <c r="H78" i="85"/>
  <c r="R117" i="85"/>
  <c r="AA53" i="85"/>
  <c r="M126" i="85"/>
  <c r="AB116" i="85"/>
  <c r="J111" i="85"/>
  <c r="H109" i="85"/>
  <c r="AB114" i="85"/>
  <c r="Z116" i="85"/>
  <c r="G95" i="85"/>
  <c r="AA121" i="85"/>
  <c r="G108" i="85"/>
  <c r="Z46" i="85"/>
  <c r="U53" i="85"/>
  <c r="C111" i="85"/>
  <c r="AB78" i="85"/>
  <c r="S136" i="85"/>
  <c r="J95" i="85"/>
  <c r="R79" i="85"/>
  <c r="AT163" i="91"/>
  <c r="F119" i="85"/>
  <c r="V110" i="85"/>
  <c r="S115" i="85"/>
  <c r="U100" i="85"/>
  <c r="S92" i="85"/>
  <c r="S96" i="85"/>
  <c r="D134" i="85"/>
  <c r="O59" i="85"/>
  <c r="AU162" i="91"/>
  <c r="AU163" i="91"/>
  <c r="AB134" i="85"/>
  <c r="P124" i="85"/>
  <c r="Y64" i="85"/>
  <c r="AC124" i="85"/>
  <c r="X124" i="85"/>
  <c r="AD117" i="85"/>
  <c r="F97" i="85"/>
  <c r="S130" i="85"/>
  <c r="Q63" i="85"/>
  <c r="N104" i="85"/>
  <c r="P99" i="85"/>
  <c r="X107" i="85"/>
  <c r="I94" i="85"/>
  <c r="P59" i="85"/>
  <c r="Y137" i="85"/>
  <c r="E83" i="85"/>
  <c r="M46" i="85"/>
  <c r="V76" i="85"/>
  <c r="J85" i="85"/>
  <c r="AU146" i="91"/>
  <c r="U104" i="85"/>
  <c r="Q108" i="85"/>
  <c r="C113" i="85"/>
  <c r="K123" i="85"/>
  <c r="K93" i="85"/>
  <c r="DH59" i="85" s="1"/>
  <c r="AT121" i="91"/>
  <c r="AC116" i="85"/>
  <c r="J90" i="85"/>
  <c r="H130" i="85"/>
  <c r="X116" i="85"/>
  <c r="AC117" i="85"/>
  <c r="AD42" i="85"/>
  <c r="H88" i="85"/>
  <c r="X80" i="85"/>
  <c r="N56" i="85"/>
  <c r="M108" i="85"/>
  <c r="U57" i="85"/>
  <c r="AB115" i="85"/>
  <c r="H96" i="85"/>
  <c r="AA54" i="85"/>
  <c r="O125" i="85"/>
  <c r="I132" i="85"/>
  <c r="D50" i="85"/>
  <c r="E61" i="85"/>
  <c r="F45" i="85"/>
  <c r="F62" i="85"/>
  <c r="S122" i="85"/>
  <c r="R64" i="85"/>
  <c r="Z84" i="85"/>
  <c r="G51" i="85"/>
  <c r="AD44" i="85"/>
  <c r="C121" i="85"/>
  <c r="Z106" i="85"/>
  <c r="S103" i="85"/>
  <c r="M50" i="85"/>
  <c r="Z138" i="85"/>
  <c r="AW147" i="91"/>
  <c r="K105" i="85"/>
  <c r="DF71" i="85" s="1"/>
  <c r="J76" i="85"/>
  <c r="E42" i="85"/>
  <c r="D51" i="85"/>
  <c r="N70" i="85"/>
  <c r="I106" i="85"/>
  <c r="U94" i="85"/>
  <c r="HA60" i="85" s="1"/>
  <c r="H51" i="85"/>
  <c r="CH17" i="85" s="1"/>
  <c r="Q53" i="85"/>
  <c r="Q44" i="85"/>
  <c r="M74" i="85"/>
  <c r="C74" i="85"/>
  <c r="V63" i="85"/>
  <c r="D62" i="85"/>
  <c r="N131" i="85"/>
  <c r="K130" i="85"/>
  <c r="DJ96" i="85" s="1"/>
  <c r="S84" i="85"/>
  <c r="F118" i="85"/>
  <c r="D108" i="85"/>
  <c r="E63" i="85"/>
  <c r="P135" i="85"/>
  <c r="J103" i="85"/>
  <c r="C135" i="85"/>
  <c r="E106" i="85"/>
  <c r="U63" i="85"/>
  <c r="G47" i="85"/>
  <c r="AC78" i="85"/>
  <c r="KK44" i="85" s="1"/>
  <c r="P41" i="85"/>
  <c r="FA7" i="85" s="1"/>
  <c r="AD96" i="85"/>
  <c r="AB48" i="85"/>
  <c r="AB122" i="85"/>
  <c r="C61" i="85"/>
  <c r="E91" i="85"/>
  <c r="U92" i="85"/>
  <c r="O76" i="85"/>
  <c r="W105" i="85"/>
  <c r="P92" i="85"/>
  <c r="AU141" i="91"/>
  <c r="AD104" i="85"/>
  <c r="X110" i="85"/>
  <c r="M64" i="85"/>
  <c r="J42" i="85"/>
  <c r="T104" i="85"/>
  <c r="J120" i="85"/>
  <c r="V113" i="85"/>
  <c r="C132" i="85"/>
  <c r="Q97" i="85"/>
  <c r="O90" i="85"/>
  <c r="R94" i="85"/>
  <c r="R123" i="85"/>
  <c r="E77" i="85"/>
  <c r="P54" i="85"/>
  <c r="FC20" i="85" s="1"/>
  <c r="C107" i="85"/>
  <c r="C110" i="85"/>
  <c r="S75" i="85"/>
  <c r="Q123" i="85"/>
  <c r="Y70" i="85"/>
  <c r="I45" i="85"/>
  <c r="Q92" i="85"/>
  <c r="N76" i="85"/>
  <c r="Q114" i="85"/>
  <c r="F69" i="85"/>
  <c r="N112" i="85"/>
  <c r="W83" i="85"/>
  <c r="U126" i="85"/>
  <c r="T56" i="85"/>
  <c r="AT141" i="91"/>
  <c r="AD107" i="85"/>
  <c r="I105" i="85"/>
  <c r="N44" i="85"/>
  <c r="D69" i="85"/>
  <c r="M128" i="85"/>
  <c r="W67" i="85"/>
  <c r="Y80" i="85"/>
  <c r="F132" i="85"/>
  <c r="E62" i="85"/>
  <c r="M59" i="85"/>
  <c r="L73" i="85"/>
  <c r="W54" i="85"/>
  <c r="K66" i="85"/>
  <c r="DJ32" i="85" s="1"/>
  <c r="C105" i="85"/>
  <c r="L117" i="85"/>
  <c r="T127" i="85"/>
  <c r="L107" i="85"/>
  <c r="AC112" i="85"/>
  <c r="Y125" i="85"/>
  <c r="K73" i="85"/>
  <c r="DI39" i="85" s="1"/>
  <c r="K98" i="85"/>
  <c r="AC120" i="85"/>
  <c r="F104" i="85"/>
  <c r="L123" i="85"/>
  <c r="N83" i="85"/>
  <c r="T100" i="85"/>
  <c r="C123" i="85"/>
  <c r="AD71" i="85"/>
  <c r="O88" i="85"/>
  <c r="L133" i="85"/>
  <c r="U52" i="85"/>
  <c r="C80" i="85"/>
  <c r="F130" i="85"/>
  <c r="AB117" i="85"/>
  <c r="O85" i="85"/>
  <c r="F70" i="85"/>
  <c r="D77" i="85"/>
  <c r="M106" i="85"/>
  <c r="W120" i="85"/>
  <c r="M98" i="85"/>
  <c r="AV155" i="91"/>
  <c r="I43" i="85"/>
  <c r="Y84" i="85"/>
  <c r="Z77" i="85"/>
  <c r="AT152" i="91"/>
  <c r="M89" i="85"/>
  <c r="O106" i="85"/>
  <c r="AA138" i="85"/>
  <c r="H118" i="85"/>
  <c r="AD109" i="85"/>
  <c r="Z136" i="85"/>
  <c r="AA84" i="85"/>
  <c r="E105" i="85"/>
  <c r="C69" i="85"/>
  <c r="Q72" i="85"/>
  <c r="Y114" i="85"/>
  <c r="E111" i="85"/>
  <c r="G126" i="85"/>
  <c r="E44" i="85"/>
  <c r="M113" i="85"/>
  <c r="DX79" i="85" s="1"/>
  <c r="E123" i="85"/>
  <c r="AB66" i="85"/>
  <c r="T114" i="85"/>
  <c r="AC91" i="85"/>
  <c r="J119" i="85"/>
  <c r="M116" i="85"/>
  <c r="AA113" i="85"/>
  <c r="T134" i="85"/>
  <c r="AB58" i="85"/>
  <c r="K82" i="85"/>
  <c r="K67" i="85"/>
  <c r="C122" i="85"/>
  <c r="L135" i="85"/>
  <c r="T103" i="85"/>
  <c r="Y83" i="85"/>
  <c r="Z132" i="85"/>
  <c r="Q128" i="85"/>
  <c r="X121" i="85"/>
  <c r="AB118" i="85"/>
  <c r="Q74" i="85"/>
  <c r="E100" i="85"/>
  <c r="V131" i="85"/>
  <c r="D68" i="85"/>
  <c r="O48" i="85"/>
  <c r="ES14" i="85" s="1"/>
  <c r="K126" i="85"/>
  <c r="AD45" i="85"/>
  <c r="W53" i="85"/>
  <c r="J47" i="85"/>
  <c r="S101" i="85"/>
  <c r="T122" i="85"/>
  <c r="J134" i="85"/>
  <c r="X91" i="85"/>
  <c r="I119" i="85"/>
  <c r="AD46" i="85"/>
  <c r="KQ12" i="85" s="1"/>
  <c r="Z75" i="85"/>
  <c r="U73" i="85"/>
  <c r="J61" i="85"/>
  <c r="E86" i="85"/>
  <c r="C114" i="85"/>
  <c r="N58" i="85"/>
  <c r="M125" i="85"/>
  <c r="T49" i="85"/>
  <c r="Q118" i="85"/>
  <c r="D102" i="85"/>
  <c r="N96" i="85"/>
  <c r="E136" i="85"/>
  <c r="E85" i="85"/>
  <c r="I82" i="85"/>
  <c r="Z72" i="85"/>
  <c r="T138" i="85"/>
  <c r="AA106" i="85"/>
  <c r="AX117" i="91"/>
  <c r="O91" i="85"/>
  <c r="AT157" i="91"/>
  <c r="R74" i="85"/>
  <c r="V114" i="85"/>
  <c r="Z90" i="85"/>
  <c r="E47" i="85"/>
  <c r="N137" i="85"/>
  <c r="T137" i="85"/>
  <c r="M76" i="85"/>
  <c r="P46" i="85"/>
  <c r="N82" i="85"/>
  <c r="S123" i="85"/>
  <c r="Y108" i="85"/>
  <c r="L93" i="85"/>
  <c r="AA55" i="85"/>
  <c r="H69" i="85"/>
  <c r="R105" i="85"/>
  <c r="AD77" i="85"/>
  <c r="F79" i="85"/>
  <c r="H65" i="85"/>
  <c r="CI31" i="85" s="1"/>
  <c r="E51" i="85"/>
  <c r="K71" i="85"/>
  <c r="W129" i="85"/>
  <c r="AC82" i="85"/>
  <c r="Y69" i="85"/>
  <c r="U78" i="85"/>
  <c r="V78" i="85"/>
  <c r="G120" i="85"/>
  <c r="Y122" i="85"/>
  <c r="L125" i="85"/>
  <c r="W48" i="85"/>
  <c r="AD112" i="85"/>
  <c r="KR78" i="85" s="1"/>
  <c r="S49" i="85"/>
  <c r="AC97" i="85"/>
  <c r="D89" i="85"/>
  <c r="Q80" i="85"/>
  <c r="X52" i="85"/>
  <c r="Y124" i="85"/>
  <c r="D66" i="85"/>
  <c r="S51" i="85"/>
  <c r="R57" i="85"/>
  <c r="K52" i="85"/>
  <c r="D118" i="85"/>
  <c r="Y76" i="85"/>
  <c r="P125" i="85"/>
  <c r="G90" i="85"/>
  <c r="U137" i="85"/>
  <c r="J115" i="85"/>
  <c r="AD110" i="85"/>
  <c r="AA91" i="85"/>
  <c r="W126" i="85"/>
  <c r="C57" i="85"/>
  <c r="X105" i="85"/>
  <c r="M67" i="85"/>
  <c r="AD95" i="85"/>
  <c r="I120" i="85"/>
  <c r="O95" i="85"/>
  <c r="F96" i="85"/>
  <c r="L105" i="85"/>
  <c r="U84" i="85"/>
  <c r="M75" i="85"/>
  <c r="P96" i="85"/>
  <c r="EY62" i="85" s="1"/>
  <c r="Y128" i="85"/>
  <c r="F44" i="85"/>
  <c r="Y133" i="85"/>
  <c r="AD40" i="85"/>
  <c r="F133" i="85"/>
  <c r="J137" i="85"/>
  <c r="H61" i="85"/>
  <c r="T118" i="85"/>
  <c r="I110" i="85"/>
  <c r="J125" i="85"/>
  <c r="Z92" i="85"/>
  <c r="K78" i="85"/>
  <c r="DJ44" i="85" s="1"/>
  <c r="H44" i="85"/>
  <c r="CH10" i="85" s="1"/>
  <c r="T78" i="85"/>
  <c r="H83" i="85"/>
  <c r="Z115" i="85"/>
  <c r="N135" i="85"/>
  <c r="O57" i="85"/>
  <c r="Q115" i="85"/>
  <c r="AA66" i="85"/>
  <c r="AA114" i="85"/>
  <c r="K61" i="85"/>
  <c r="DG27" i="85" s="1"/>
  <c r="T124" i="85"/>
  <c r="V48" i="85"/>
  <c r="AD94" i="85"/>
  <c r="W84" i="85"/>
  <c r="O66" i="85"/>
  <c r="EQ32" i="85" s="1"/>
  <c r="K128" i="85"/>
  <c r="F138" i="85"/>
  <c r="E118" i="85"/>
  <c r="S94" i="85"/>
  <c r="S71" i="85"/>
  <c r="M117" i="85"/>
  <c r="T50" i="85"/>
  <c r="AT156" i="91"/>
  <c r="N105" i="85"/>
  <c r="K80" i="85"/>
  <c r="DI46" i="85" s="1"/>
  <c r="H115" i="85"/>
  <c r="F94" i="85"/>
  <c r="M99" i="85"/>
  <c r="X134" i="85"/>
  <c r="G127" i="85"/>
  <c r="H48" i="85"/>
  <c r="T135" i="85"/>
  <c r="Y59" i="85"/>
  <c r="W99" i="85"/>
  <c r="I121" i="85"/>
  <c r="R113" i="85"/>
  <c r="K53" i="85"/>
  <c r="AD79" i="85"/>
  <c r="Z122" i="85"/>
  <c r="W45" i="85"/>
  <c r="G85" i="85"/>
  <c r="N61" i="85"/>
  <c r="AC103" i="85"/>
  <c r="X111" i="85"/>
  <c r="N52" i="85"/>
  <c r="Y62" i="85"/>
  <c r="J127" i="85"/>
  <c r="AA60" i="85"/>
  <c r="M42" i="85"/>
  <c r="F75" i="85"/>
  <c r="L51" i="85"/>
  <c r="F55" i="85"/>
  <c r="O129" i="85"/>
  <c r="C124" i="85"/>
  <c r="G115" i="85"/>
  <c r="AD108" i="85"/>
  <c r="L132" i="85"/>
  <c r="K69" i="85"/>
  <c r="O113" i="85"/>
  <c r="H106" i="85"/>
  <c r="U42" i="85"/>
  <c r="G113" i="85"/>
  <c r="D56" i="85"/>
  <c r="R61" i="85"/>
  <c r="Q87" i="85"/>
  <c r="R63" i="85"/>
  <c r="R114" i="85"/>
  <c r="I72" i="85"/>
  <c r="D85" i="85"/>
  <c r="J91" i="85"/>
  <c r="E70" i="85"/>
  <c r="AB60" i="85"/>
  <c r="Q55" i="85"/>
  <c r="Z68" i="85"/>
  <c r="T48" i="85"/>
  <c r="AA116" i="85"/>
  <c r="R85" i="85"/>
  <c r="O68" i="85"/>
  <c r="AD75" i="85"/>
  <c r="T110" i="85"/>
  <c r="Z70" i="85"/>
  <c r="S102" i="85"/>
  <c r="AC93" i="85"/>
  <c r="Z109" i="85"/>
  <c r="AC86" i="85"/>
  <c r="S58" i="85"/>
  <c r="AD76" i="85"/>
  <c r="KS42" i="85" s="1"/>
  <c r="K48" i="85"/>
  <c r="Y89" i="85"/>
  <c r="S74" i="85"/>
  <c r="U120" i="85"/>
  <c r="GZ86" i="85" s="1"/>
  <c r="AC61" i="85"/>
  <c r="X100" i="85"/>
  <c r="Y135" i="85"/>
  <c r="T119" i="85"/>
  <c r="T67" i="85"/>
  <c r="S68" i="85"/>
  <c r="AU153" i="91"/>
  <c r="H49" i="85"/>
  <c r="F72" i="85"/>
  <c r="F48" i="85"/>
  <c r="AA93" i="85"/>
  <c r="E112" i="85"/>
  <c r="D130" i="85"/>
  <c r="AC106" i="85"/>
  <c r="AC119" i="85"/>
  <c r="AB105" i="85"/>
  <c r="M103" i="85"/>
  <c r="EB69" i="85" s="1"/>
  <c r="H92" i="85"/>
  <c r="T107" i="85"/>
  <c r="AD50" i="85"/>
  <c r="KU16" i="85" s="1"/>
  <c r="F126" i="85"/>
  <c r="P84" i="85"/>
  <c r="D124" i="85"/>
  <c r="AC66" i="85"/>
  <c r="H128" i="85"/>
  <c r="M107" i="85"/>
  <c r="Z56" i="85"/>
  <c r="R43" i="85"/>
  <c r="Q111" i="85"/>
  <c r="U122" i="85"/>
  <c r="GZ88" i="85" s="1"/>
  <c r="R122" i="85"/>
  <c r="S70" i="85"/>
  <c r="E68" i="85"/>
  <c r="J98" i="85"/>
  <c r="C43" i="85"/>
  <c r="AC92" i="85"/>
  <c r="C52" i="85"/>
  <c r="P53" i="85"/>
  <c r="U40" i="85"/>
  <c r="E135" i="85"/>
  <c r="AD116" i="85"/>
  <c r="KR82" i="85" s="1"/>
  <c r="W108" i="85"/>
  <c r="H66" i="85"/>
  <c r="K94" i="85"/>
  <c r="H99" i="85"/>
  <c r="CI65" i="85" s="1"/>
  <c r="J101" i="85"/>
  <c r="V103" i="85"/>
  <c r="N103" i="85"/>
  <c r="T112" i="85"/>
  <c r="I73" i="85"/>
  <c r="AB125" i="85"/>
  <c r="Y127" i="85"/>
  <c r="R93" i="85"/>
  <c r="K90" i="85"/>
  <c r="DJ56" i="85" s="1"/>
  <c r="AC95" i="85"/>
  <c r="T131" i="85"/>
  <c r="N79" i="85"/>
  <c r="U93" i="85"/>
  <c r="Z112" i="85"/>
  <c r="T88" i="85"/>
  <c r="M49" i="85"/>
  <c r="I80" i="85"/>
  <c r="J135" i="85"/>
  <c r="I62" i="85"/>
  <c r="P108" i="85"/>
  <c r="FB74" i="85" s="1"/>
  <c r="P91" i="85"/>
  <c r="FC57" i="85" s="1"/>
  <c r="N53" i="85"/>
  <c r="AC55" i="85"/>
  <c r="KI21" i="85" s="1"/>
  <c r="AB108" i="85"/>
  <c r="D115" i="85"/>
  <c r="R118" i="85"/>
  <c r="D55" i="85"/>
  <c r="Z59" i="85"/>
  <c r="AA56" i="85"/>
  <c r="AA88" i="85"/>
  <c r="Q136" i="85"/>
  <c r="K64" i="85"/>
  <c r="Q110" i="85"/>
  <c r="V125" i="85"/>
  <c r="V133" i="85"/>
  <c r="V104" i="85"/>
  <c r="W90" i="85"/>
  <c r="C72" i="85"/>
  <c r="X77" i="85"/>
  <c r="Y73" i="85"/>
  <c r="AU142" i="91"/>
  <c r="L64" i="85"/>
  <c r="G99" i="85"/>
  <c r="Y119" i="85"/>
  <c r="J50" i="85"/>
  <c r="AD93" i="85"/>
  <c r="V75" i="85"/>
  <c r="E64" i="85"/>
  <c r="G116" i="85"/>
  <c r="S81" i="85"/>
  <c r="S85" i="85"/>
  <c r="AB96" i="85"/>
  <c r="R128" i="85"/>
  <c r="O41" i="85"/>
  <c r="AA58" i="85"/>
  <c r="D129" i="85"/>
  <c r="T93" i="85"/>
  <c r="G77" i="85"/>
  <c r="I57" i="85"/>
  <c r="T108" i="85"/>
  <c r="L112" i="85"/>
  <c r="AB137" i="85"/>
  <c r="AA47" i="85"/>
  <c r="Y46" i="85"/>
  <c r="C42" i="85"/>
  <c r="AB100" i="85"/>
  <c r="F58" i="85"/>
  <c r="H113" i="85"/>
  <c r="F47" i="85"/>
  <c r="K114" i="85"/>
  <c r="L98" i="85"/>
  <c r="K102" i="85"/>
  <c r="Y71" i="85"/>
  <c r="T136" i="85"/>
  <c r="Y126" i="85"/>
  <c r="Z107" i="85"/>
  <c r="AD126" i="85"/>
  <c r="AV139" i="91"/>
  <c r="L62" i="85"/>
  <c r="F121" i="85"/>
  <c r="Y90" i="85"/>
  <c r="C78" i="85"/>
  <c r="AC111" i="85"/>
  <c r="R92" i="85"/>
  <c r="F127" i="85"/>
  <c r="AA81" i="85"/>
  <c r="W60" i="85"/>
  <c r="O133" i="85"/>
  <c r="O120" i="85"/>
  <c r="X46" i="85"/>
  <c r="G111" i="85"/>
  <c r="G86" i="85"/>
  <c r="P70" i="85"/>
  <c r="O131" i="85"/>
  <c r="ES97" i="85" s="1"/>
  <c r="X55" i="85"/>
  <c r="AD81" i="85"/>
  <c r="AB111" i="85"/>
  <c r="I100" i="85"/>
  <c r="G96" i="85"/>
  <c r="L69" i="85"/>
  <c r="J129" i="85"/>
  <c r="D96" i="85"/>
  <c r="G129" i="85"/>
  <c r="Y123" i="85"/>
  <c r="E40" i="85"/>
  <c r="BM6" i="85" s="1"/>
  <c r="F102" i="85"/>
  <c r="C133" i="85"/>
  <c r="G81" i="85"/>
  <c r="G117" i="85"/>
  <c r="R81" i="85"/>
  <c r="E52" i="85"/>
  <c r="I137" i="85"/>
  <c r="M40" i="85"/>
  <c r="U130" i="85"/>
  <c r="H90" i="85"/>
  <c r="CH56" i="85" s="1"/>
  <c r="AB88" i="85"/>
  <c r="I112" i="85"/>
  <c r="Q126" i="85"/>
  <c r="G119" i="85"/>
  <c r="P68" i="85"/>
  <c r="U90" i="85"/>
  <c r="D106" i="85"/>
  <c r="AC79" i="85"/>
  <c r="AC63" i="85"/>
  <c r="P133" i="85"/>
  <c r="V106" i="85"/>
  <c r="P88" i="85"/>
  <c r="EY54" i="85" s="1"/>
  <c r="E58" i="85"/>
  <c r="X96" i="85"/>
  <c r="R45" i="85"/>
  <c r="E103" i="85"/>
  <c r="R84" i="85"/>
  <c r="W59" i="85"/>
  <c r="AW125" i="91"/>
  <c r="R60" i="85"/>
  <c r="T69" i="85"/>
  <c r="E75" i="85"/>
  <c r="AB109" i="85"/>
  <c r="X115" i="85"/>
  <c r="I61" i="85"/>
  <c r="C136" i="85"/>
  <c r="U127" i="85"/>
  <c r="Q58" i="85"/>
  <c r="D123" i="85"/>
  <c r="T58" i="85"/>
  <c r="AD103" i="85"/>
  <c r="T64" i="85"/>
  <c r="O107" i="85"/>
  <c r="K86" i="85"/>
  <c r="G80" i="85"/>
  <c r="V118" i="85"/>
  <c r="S124" i="85"/>
  <c r="C64" i="85"/>
  <c r="I55" i="85"/>
  <c r="D122" i="85"/>
  <c r="Q81" i="85"/>
  <c r="X93" i="85"/>
  <c r="R108" i="85"/>
  <c r="C59" i="85"/>
  <c r="AC69" i="85"/>
  <c r="AB103" i="85"/>
  <c r="S72" i="85"/>
  <c r="G87" i="85"/>
  <c r="V92" i="85"/>
  <c r="Q71" i="85"/>
  <c r="R88" i="85"/>
  <c r="AX133" i="91"/>
  <c r="AD85" i="85"/>
  <c r="G133" i="85"/>
  <c r="X81" i="85"/>
  <c r="P65" i="85"/>
  <c r="AC62" i="85"/>
  <c r="AB71" i="85"/>
  <c r="Q121" i="85"/>
  <c r="AT123" i="91"/>
  <c r="O116" i="85"/>
  <c r="G75" i="85"/>
  <c r="T105" i="85"/>
  <c r="T117" i="85"/>
  <c r="W46" i="85"/>
  <c r="I47" i="85"/>
  <c r="U124" i="85"/>
  <c r="U80" i="85"/>
  <c r="J41" i="85"/>
  <c r="AA111" i="85"/>
  <c r="M61" i="85"/>
  <c r="AD53" i="85"/>
  <c r="G49" i="85"/>
  <c r="F64" i="85"/>
  <c r="X45" i="85"/>
  <c r="Q48" i="85"/>
  <c r="Z71" i="85"/>
  <c r="R132" i="85"/>
  <c r="V122" i="85"/>
  <c r="F54" i="85"/>
  <c r="I88" i="85"/>
  <c r="L134" i="85"/>
  <c r="AA49" i="85"/>
  <c r="L85" i="85"/>
  <c r="Q104" i="85"/>
  <c r="H112" i="85"/>
  <c r="AC71" i="85"/>
  <c r="KK37" i="85" s="1"/>
  <c r="L94" i="85"/>
  <c r="N43" i="85"/>
  <c r="I70" i="85"/>
  <c r="W119" i="85"/>
  <c r="I138" i="85"/>
  <c r="M112" i="85"/>
  <c r="AB80" i="85"/>
  <c r="I92" i="85"/>
  <c r="AB113" i="85"/>
  <c r="P57" i="85"/>
  <c r="EY23" i="85" s="1"/>
  <c r="AD51" i="85"/>
  <c r="KR17" i="85" s="1"/>
  <c r="V69" i="85"/>
  <c r="E59" i="85"/>
  <c r="E50" i="85"/>
  <c r="C128" i="85"/>
  <c r="S77" i="85"/>
  <c r="Z76" i="85"/>
  <c r="O128" i="85"/>
  <c r="ER94" i="85" s="1"/>
  <c r="Q54" i="85"/>
  <c r="I42" i="85"/>
  <c r="V44" i="85"/>
  <c r="AD59" i="85"/>
  <c r="E128" i="85"/>
  <c r="J67" i="85"/>
  <c r="X69" i="85"/>
  <c r="I75" i="85"/>
  <c r="V41" i="85"/>
  <c r="Q61" i="85"/>
  <c r="C117" i="85"/>
  <c r="Q124" i="85"/>
  <c r="Y79" i="85"/>
  <c r="L111" i="85"/>
  <c r="S112" i="85"/>
  <c r="Y136" i="85"/>
  <c r="R90" i="85"/>
  <c r="L131" i="85"/>
  <c r="K49" i="85"/>
  <c r="DH15" i="85" s="1"/>
  <c r="AA134" i="85"/>
  <c r="T130" i="85"/>
  <c r="H42" i="85"/>
  <c r="P110" i="85"/>
  <c r="FC76" i="85" s="1"/>
  <c r="Q134" i="85"/>
  <c r="F115" i="85"/>
  <c r="N48" i="85"/>
  <c r="Z54" i="85"/>
  <c r="AD90" i="85"/>
  <c r="M82" i="85"/>
  <c r="DY48" i="85" s="1"/>
  <c r="P95" i="85"/>
  <c r="FA61" i="85" s="1"/>
  <c r="P111" i="85"/>
  <c r="EY77" i="85" s="1"/>
  <c r="F101" i="85"/>
  <c r="P89" i="85"/>
  <c r="FB55" i="85" s="1"/>
  <c r="K97" i="85"/>
  <c r="DH63" i="85" s="1"/>
  <c r="U111" i="85"/>
  <c r="E49" i="85"/>
  <c r="E102" i="85"/>
  <c r="Q49" i="85"/>
  <c r="T76" i="85"/>
  <c r="T86" i="85"/>
  <c r="J74" i="85"/>
  <c r="C131" i="85"/>
  <c r="T125" i="85"/>
  <c r="Y40" i="85"/>
  <c r="AC85" i="85"/>
  <c r="AC114" i="85"/>
  <c r="W61" i="85"/>
  <c r="H87" i="85"/>
  <c r="J99" i="85"/>
  <c r="X137" i="85"/>
  <c r="E99" i="85"/>
  <c r="K79" i="85"/>
  <c r="DI45" i="85" s="1"/>
  <c r="L127" i="85"/>
  <c r="Q106" i="85"/>
  <c r="Q75" i="85"/>
  <c r="F73" i="85"/>
  <c r="O110" i="85"/>
  <c r="K70" i="85"/>
  <c r="AB67" i="85"/>
  <c r="U106" i="85"/>
  <c r="AC57" i="85"/>
  <c r="AC109" i="85"/>
  <c r="Q43" i="85"/>
  <c r="W87" i="85"/>
  <c r="O56" i="85"/>
  <c r="ET22" i="85" s="1"/>
  <c r="M121" i="85"/>
  <c r="Q45" i="85"/>
  <c r="R53" i="85"/>
  <c r="V53" i="85"/>
  <c r="Q99" i="85"/>
  <c r="AB112" i="85"/>
  <c r="U88" i="85"/>
  <c r="Z103" i="85"/>
  <c r="O60" i="85"/>
  <c r="K125" i="85"/>
  <c r="AA77" i="85"/>
  <c r="M85" i="85"/>
  <c r="I104" i="85"/>
  <c r="Z125" i="85"/>
  <c r="D52" i="85"/>
  <c r="M93" i="85"/>
  <c r="Y91" i="85"/>
  <c r="H132" i="85"/>
  <c r="CH98" i="85" s="1"/>
  <c r="D127" i="85"/>
  <c r="C54" i="85"/>
  <c r="C85" i="85"/>
  <c r="X62" i="85"/>
  <c r="R78" i="85"/>
  <c r="G105" i="85"/>
  <c r="N91" i="85"/>
  <c r="AA127" i="85"/>
  <c r="AA65" i="85"/>
  <c r="U113" i="85"/>
  <c r="R126" i="85"/>
  <c r="M96" i="85"/>
  <c r="R129" i="85"/>
  <c r="S80" i="85"/>
  <c r="K47" i="85"/>
  <c r="Z50" i="85"/>
  <c r="N138" i="85"/>
  <c r="AC51" i="85"/>
  <c r="KI17" i="85" s="1"/>
  <c r="M56" i="85"/>
  <c r="G62" i="85"/>
  <c r="D133" i="85"/>
  <c r="N99" i="85"/>
  <c r="N111" i="85"/>
  <c r="AB40" i="85"/>
  <c r="T91" i="85"/>
  <c r="I93" i="85"/>
  <c r="V73" i="85"/>
  <c r="V93" i="85"/>
  <c r="T60" i="85"/>
  <c r="M66" i="85"/>
  <c r="N49" i="85"/>
  <c r="F61" i="85"/>
  <c r="T73" i="85"/>
  <c r="T133" i="85"/>
  <c r="E117" i="85"/>
  <c r="M122" i="85"/>
  <c r="M130" i="85"/>
  <c r="M115" i="85"/>
  <c r="H72" i="85"/>
  <c r="AA119" i="85"/>
  <c r="G112" i="85"/>
  <c r="H105" i="85"/>
  <c r="E130" i="85"/>
  <c r="I78" i="85"/>
  <c r="J132" i="85"/>
  <c r="AB110" i="85"/>
  <c r="K134" i="85"/>
  <c r="AC98" i="85"/>
  <c r="X123" i="85"/>
  <c r="O83" i="85"/>
  <c r="T83" i="85"/>
  <c r="P103" i="85"/>
  <c r="EZ69" i="85" s="1"/>
  <c r="J126" i="85"/>
  <c r="Y66" i="85"/>
  <c r="C67" i="85"/>
  <c r="AC45" i="85"/>
  <c r="F117" i="85"/>
  <c r="C126" i="85"/>
  <c r="H45" i="85"/>
  <c r="CF11" i="85" s="1"/>
  <c r="I98" i="85"/>
  <c r="T77" i="85"/>
  <c r="S69" i="85"/>
  <c r="P82" i="85"/>
  <c r="J44" i="85"/>
  <c r="C89" i="85"/>
  <c r="AU158" i="91"/>
  <c r="K58" i="85"/>
  <c r="DH24" i="85" s="1"/>
  <c r="AB63" i="85"/>
  <c r="AB43" i="85"/>
  <c r="N63" i="85"/>
  <c r="F134" i="85"/>
  <c r="E98" i="85"/>
  <c r="R46" i="85"/>
  <c r="AB76" i="85"/>
  <c r="N93" i="85"/>
  <c r="L42" i="85"/>
  <c r="AC58" i="85"/>
  <c r="C58" i="85"/>
  <c r="AU160" i="91"/>
  <c r="P81" i="85"/>
  <c r="EZ47" i="85" s="1"/>
  <c r="H68" i="85"/>
  <c r="W55" i="85"/>
  <c r="G57" i="85"/>
  <c r="R119" i="85"/>
  <c r="D53" i="85"/>
  <c r="AA83" i="85"/>
  <c r="N100" i="85"/>
  <c r="O96" i="85"/>
  <c r="L114" i="85"/>
  <c r="Z64" i="85"/>
  <c r="M62" i="85"/>
  <c r="E101" i="85"/>
  <c r="N133" i="85"/>
  <c r="X76" i="85"/>
  <c r="AD134" i="85"/>
  <c r="X97" i="85"/>
  <c r="W115" i="85"/>
  <c r="J45" i="85"/>
  <c r="K118" i="85"/>
  <c r="C77" i="85"/>
  <c r="O104" i="85"/>
  <c r="Q132" i="85"/>
  <c r="AC136" i="85"/>
  <c r="KJ102" i="85" s="1"/>
  <c r="F74" i="85"/>
  <c r="W112" i="85"/>
  <c r="Y94" i="85"/>
  <c r="F113" i="85"/>
  <c r="I95" i="85"/>
  <c r="Z60" i="85"/>
  <c r="U89" i="85"/>
  <c r="O122" i="85"/>
  <c r="EP88" i="85" s="1"/>
  <c r="X119" i="85"/>
  <c r="U56" i="85"/>
  <c r="H137" i="85"/>
  <c r="CI103" i="85" s="1"/>
  <c r="P77" i="85"/>
  <c r="FC43" i="85" s="1"/>
  <c r="AC48" i="85"/>
  <c r="Z62" i="85"/>
  <c r="H55" i="85"/>
  <c r="CE21" i="85" s="1"/>
  <c r="AC84" i="85"/>
  <c r="Q82" i="85"/>
  <c r="D82" i="85"/>
  <c r="Y102" i="85"/>
  <c r="AB133" i="85"/>
  <c r="D84" i="85"/>
  <c r="Y95" i="85"/>
  <c r="H54" i="85"/>
  <c r="CG20" i="85" s="1"/>
  <c r="F125" i="85"/>
  <c r="X98" i="85"/>
  <c r="J81" i="85"/>
  <c r="C115" i="85"/>
  <c r="Y41" i="85"/>
  <c r="K57" i="85"/>
  <c r="DG23" i="85" s="1"/>
  <c r="AB65" i="85"/>
  <c r="N57" i="85"/>
  <c r="T116" i="85"/>
  <c r="O64" i="85"/>
  <c r="ES30" i="85" s="1"/>
  <c r="N134" i="85"/>
  <c r="H77" i="85"/>
  <c r="S132" i="85"/>
  <c r="H110" i="85"/>
  <c r="CG76" i="85" s="1"/>
  <c r="K108" i="85"/>
  <c r="DH74" i="85" s="1"/>
  <c r="L57" i="85"/>
  <c r="E79" i="85"/>
  <c r="T72" i="85"/>
  <c r="E41" i="85"/>
  <c r="V74" i="85"/>
  <c r="H63" i="85"/>
  <c r="CI29" i="85" s="1"/>
  <c r="C116" i="85"/>
  <c r="F136" i="85"/>
  <c r="Y88" i="85"/>
  <c r="E72" i="85"/>
  <c r="U129" i="85"/>
  <c r="GW95" i="85" s="1"/>
  <c r="X103" i="85"/>
  <c r="F76" i="85"/>
  <c r="AD92" i="85"/>
  <c r="X67" i="85"/>
  <c r="G78" i="85"/>
  <c r="M57" i="85"/>
  <c r="AC50" i="85"/>
  <c r="KH16" i="85" s="1"/>
  <c r="R103" i="85"/>
  <c r="C63" i="85"/>
  <c r="Q89" i="85"/>
  <c r="F87" i="85"/>
  <c r="R125" i="85"/>
  <c r="M71" i="85"/>
  <c r="EA37" i="85" s="1"/>
  <c r="R69" i="85"/>
  <c r="Y81" i="85"/>
  <c r="M110" i="85"/>
  <c r="W128" i="85"/>
  <c r="D105" i="85"/>
  <c r="E84" i="85"/>
  <c r="AA102" i="85"/>
  <c r="W70" i="85"/>
  <c r="D60" i="85"/>
  <c r="P104" i="85"/>
  <c r="FA70" i="85" s="1"/>
  <c r="Q135" i="85"/>
  <c r="R83" i="85"/>
  <c r="G110" i="85"/>
  <c r="Q65" i="85"/>
  <c r="I76" i="85"/>
  <c r="H108" i="85"/>
  <c r="CE74" i="85" s="1"/>
  <c r="R134" i="85"/>
  <c r="AA122" i="85"/>
  <c r="I48" i="85"/>
  <c r="AA89" i="85"/>
  <c r="Y109" i="85"/>
  <c r="O51" i="85"/>
  <c r="ER17" i="85" s="1"/>
  <c r="D125" i="85"/>
  <c r="W138" i="85"/>
  <c r="T85" i="85"/>
  <c r="N126" i="85"/>
  <c r="AT127" i="91"/>
  <c r="AD98" i="85"/>
  <c r="KQ64" i="85" s="1"/>
  <c r="AB129" i="85"/>
  <c r="R102" i="85"/>
  <c r="P119" i="85"/>
  <c r="FB85" i="85" s="1"/>
  <c r="D103" i="85"/>
  <c r="D48" i="85"/>
  <c r="J70" i="85"/>
  <c r="Y42" i="85"/>
  <c r="L110" i="85"/>
  <c r="G121" i="85"/>
  <c r="G63" i="85"/>
  <c r="AB87" i="85"/>
  <c r="U83" i="85"/>
  <c r="M132" i="85"/>
  <c r="P105" i="85"/>
  <c r="FC71" i="85" s="1"/>
  <c r="N121" i="85"/>
  <c r="J63" i="85"/>
  <c r="T126" i="85"/>
  <c r="U86" i="85"/>
  <c r="GW52" i="85" s="1"/>
  <c r="H46" i="85"/>
  <c r="M97" i="85"/>
  <c r="Q100" i="85"/>
  <c r="E108" i="85"/>
  <c r="Q51" i="85"/>
  <c r="L97" i="85"/>
  <c r="S83" i="85"/>
  <c r="AB138" i="85"/>
  <c r="Q113" i="85"/>
  <c r="S50" i="85"/>
  <c r="P118" i="85"/>
  <c r="J114" i="85"/>
  <c r="E133" i="85"/>
  <c r="K45" i="85"/>
  <c r="G52" i="85"/>
  <c r="G65" i="85"/>
  <c r="AA42" i="85"/>
  <c r="F51" i="85"/>
  <c r="J66" i="85"/>
  <c r="U118" i="85"/>
  <c r="AD80" i="85"/>
  <c r="P134" i="85"/>
  <c r="Z47" i="85"/>
  <c r="W71" i="85"/>
  <c r="F128" i="85"/>
  <c r="V58" i="85"/>
  <c r="Z74" i="85"/>
  <c r="U62" i="85"/>
  <c r="F107" i="85"/>
  <c r="W91" i="85"/>
  <c r="V102" i="85"/>
  <c r="V45" i="85"/>
  <c r="C91" i="85"/>
  <c r="V83" i="85"/>
  <c r="H136" i="85"/>
  <c r="AA43" i="85"/>
  <c r="AB104" i="85"/>
  <c r="W64" i="85"/>
  <c r="L81" i="85"/>
  <c r="AB86" i="85"/>
  <c r="W113" i="85"/>
  <c r="P79" i="85"/>
  <c r="EY45" i="85" s="1"/>
  <c r="C102" i="85"/>
  <c r="AA80" i="85"/>
  <c r="D61" i="85"/>
  <c r="W104" i="85"/>
  <c r="M51" i="85"/>
  <c r="K111" i="85"/>
  <c r="S129" i="85"/>
  <c r="M86" i="85"/>
  <c r="Z80" i="85"/>
  <c r="X40" i="85"/>
  <c r="L100" i="85"/>
  <c r="C101" i="85"/>
  <c r="E55" i="85"/>
  <c r="Q109" i="85"/>
  <c r="I66" i="85"/>
  <c r="N71" i="85"/>
  <c r="G58" i="85"/>
  <c r="AD121" i="85"/>
  <c r="KU87" i="85" s="1"/>
  <c r="C51" i="85"/>
  <c r="S134" i="85"/>
  <c r="AD74" i="85"/>
  <c r="KQ40" i="85" s="1"/>
  <c r="AD136" i="85"/>
  <c r="P109" i="85"/>
  <c r="J78" i="85"/>
  <c r="AD128" i="85"/>
  <c r="R101" i="85"/>
  <c r="W103" i="85"/>
  <c r="U50" i="85"/>
  <c r="AA68" i="85"/>
  <c r="Z66" i="85"/>
  <c r="C62" i="85"/>
  <c r="Z45" i="85"/>
  <c r="D111" i="85"/>
  <c r="X130" i="85"/>
  <c r="AB42" i="85"/>
  <c r="Q120" i="85"/>
  <c r="X109" i="85"/>
  <c r="Z114" i="85"/>
  <c r="I74" i="85"/>
  <c r="AA124" i="85"/>
  <c r="F63" i="85"/>
  <c r="F41" i="85"/>
  <c r="O71" i="85"/>
  <c r="ET37" i="85" s="1"/>
  <c r="F131" i="85"/>
  <c r="M47" i="85"/>
  <c r="L83" i="85"/>
  <c r="AD122" i="85"/>
  <c r="L124" i="85"/>
  <c r="H40" i="85"/>
  <c r="CI6" i="85" s="1"/>
  <c r="U45" i="85"/>
  <c r="GZ11" i="85" s="1"/>
  <c r="AC110" i="85"/>
  <c r="KL76" i="85" s="1"/>
  <c r="AB56" i="85"/>
  <c r="O137" i="85"/>
  <c r="ES103" i="85" s="1"/>
  <c r="O97" i="85"/>
  <c r="ET63" i="85" s="1"/>
  <c r="Y54" i="85"/>
  <c r="AA75" i="85"/>
  <c r="V88" i="85"/>
  <c r="P61" i="85"/>
  <c r="L74" i="85"/>
  <c r="AB49" i="85"/>
  <c r="AA51" i="85"/>
  <c r="D99" i="85"/>
  <c r="U58" i="85"/>
  <c r="GY24" i="85" s="1"/>
  <c r="V112" i="85"/>
  <c r="H100" i="85"/>
  <c r="CE66" i="85" s="1"/>
  <c r="S62" i="85"/>
  <c r="W78" i="85"/>
  <c r="AU121" i="91"/>
  <c r="N102" i="85"/>
  <c r="AC87" i="85"/>
  <c r="H60" i="85"/>
  <c r="L66" i="85"/>
  <c r="K68" i="85"/>
  <c r="J108" i="85"/>
  <c r="J110" i="85"/>
  <c r="AC133" i="85"/>
  <c r="KL99" i="85" s="1"/>
  <c r="AD54" i="85"/>
  <c r="KT20" i="85" s="1"/>
  <c r="W98" i="85"/>
  <c r="O111" i="85"/>
  <c r="EP77" i="85" s="1"/>
  <c r="Y55" i="85"/>
  <c r="C84" i="85"/>
  <c r="D44" i="85"/>
  <c r="P66" i="85"/>
  <c r="EZ32" i="85" s="1"/>
  <c r="K100" i="85"/>
  <c r="DJ66" i="85" s="1"/>
  <c r="Z102" i="85"/>
  <c r="Q50" i="85"/>
  <c r="AB127" i="85"/>
  <c r="K63" i="85"/>
  <c r="AC83" i="85"/>
  <c r="KH49" i="85" s="1"/>
  <c r="AB82" i="85"/>
  <c r="AB98" i="85"/>
  <c r="I111" i="85"/>
  <c r="AD111" i="85"/>
  <c r="KR77" i="85" s="1"/>
  <c r="X53" i="85"/>
  <c r="AA100" i="85"/>
  <c r="Y74" i="85"/>
  <c r="U95" i="85"/>
  <c r="P121" i="85"/>
  <c r="EZ87" i="85" s="1"/>
  <c r="Z85" i="85"/>
  <c r="Q77" i="85"/>
  <c r="J96" i="85"/>
  <c r="F129" i="85"/>
  <c r="H107" i="85"/>
  <c r="CG73" i="85" s="1"/>
  <c r="O62" i="85"/>
  <c r="EP28" i="85" s="1"/>
  <c r="W123" i="85"/>
  <c r="U134" i="85"/>
  <c r="HA100" i="85" s="1"/>
  <c r="W72" i="85"/>
  <c r="H86" i="85"/>
  <c r="CE52" i="85" s="1"/>
  <c r="W110" i="85"/>
  <c r="D86" i="85"/>
  <c r="Q85" i="85"/>
  <c r="W117" i="85"/>
  <c r="I136" i="85"/>
  <c r="X127" i="85"/>
  <c r="AA94" i="85"/>
  <c r="U75" i="85"/>
  <c r="HA41" i="85" s="1"/>
  <c r="AA126" i="85"/>
  <c r="Q133" i="85"/>
  <c r="G69" i="85"/>
  <c r="M137" i="85"/>
  <c r="EA103" i="85" s="1"/>
  <c r="O103" i="85"/>
  <c r="ES69" i="85" s="1"/>
  <c r="N67" i="85"/>
  <c r="AD62" i="85"/>
  <c r="KQ28" i="85" s="1"/>
  <c r="AA123" i="85"/>
  <c r="V115" i="85"/>
  <c r="N124" i="85"/>
  <c r="K44" i="85"/>
  <c r="DH10" i="85" s="1"/>
  <c r="L89" i="85"/>
  <c r="S56" i="85"/>
  <c r="AB106" i="85"/>
  <c r="E56" i="85"/>
  <c r="C129" i="85"/>
  <c r="E114" i="85"/>
  <c r="C81" i="85"/>
  <c r="Z48" i="85"/>
  <c r="T87" i="85"/>
  <c r="F135" i="85"/>
  <c r="J73" i="85"/>
  <c r="AB45" i="85"/>
  <c r="Y132" i="85"/>
  <c r="P94" i="85"/>
  <c r="EZ60" i="85" s="1"/>
  <c r="I85" i="85"/>
  <c r="N98" i="85"/>
  <c r="L96" i="85"/>
  <c r="V101" i="85"/>
  <c r="AD49" i="85"/>
  <c r="KT15" i="85" s="1"/>
  <c r="K101" i="85"/>
  <c r="DI67" i="85" s="1"/>
  <c r="T59" i="85"/>
  <c r="N60" i="85"/>
  <c r="L109" i="85"/>
  <c r="AC104" i="85"/>
  <c r="KI70" i="85" s="1"/>
  <c r="G136" i="85"/>
  <c r="AB51" i="85"/>
  <c r="H129" i="85"/>
  <c r="C83" i="85"/>
  <c r="P113" i="85"/>
  <c r="FA79" i="85" s="1"/>
  <c r="R82" i="85"/>
  <c r="R59" i="85"/>
  <c r="G134" i="85"/>
  <c r="E110" i="85"/>
  <c r="E93" i="85"/>
  <c r="AD135" i="85"/>
  <c r="KU101" i="85" s="1"/>
  <c r="Y112" i="85"/>
  <c r="C138" i="85"/>
  <c r="AC76" i="85"/>
  <c r="KL42" i="85" s="1"/>
  <c r="AC75" i="85"/>
  <c r="KH41" i="85" s="1"/>
  <c r="T74" i="85"/>
  <c r="O53" i="85"/>
  <c r="ET19" i="85" s="1"/>
  <c r="AD118" i="85"/>
  <c r="KS84" i="85" s="1"/>
  <c r="J121" i="85"/>
  <c r="W131" i="85"/>
  <c r="C68" i="85"/>
  <c r="O45" i="85"/>
  <c r="EP11" i="85" s="1"/>
  <c r="I67" i="85"/>
  <c r="Q129" i="85"/>
  <c r="S120" i="85"/>
  <c r="K104" i="85"/>
  <c r="R130" i="85"/>
  <c r="S137" i="85"/>
  <c r="AB92" i="85"/>
  <c r="AC96" i="85"/>
  <c r="KL62" i="85" s="1"/>
  <c r="AD70" i="85"/>
  <c r="KU36" i="85" s="1"/>
  <c r="X101" i="85"/>
  <c r="N66" i="85"/>
  <c r="Q47" i="85"/>
  <c r="AW131" i="91"/>
  <c r="AC89" i="85"/>
  <c r="I99" i="85"/>
  <c r="AB70" i="85"/>
  <c r="AW143" i="91"/>
  <c r="D138" i="85"/>
  <c r="L103" i="85"/>
  <c r="U46" i="85"/>
  <c r="HA12" i="85" s="1"/>
  <c r="M100" i="85"/>
  <c r="AA97" i="85"/>
  <c r="W133" i="85"/>
  <c r="I113" i="85"/>
  <c r="T53" i="85"/>
  <c r="AC100" i="85"/>
  <c r="J75" i="85"/>
  <c r="V95" i="85"/>
  <c r="O108" i="85"/>
  <c r="ES74" i="85" s="1"/>
  <c r="S61" i="85"/>
  <c r="K74" i="85"/>
  <c r="DJ40" i="85" s="1"/>
  <c r="G66" i="85"/>
  <c r="O74" i="85"/>
  <c r="S135" i="85"/>
  <c r="D131" i="85"/>
  <c r="I71" i="85"/>
  <c r="Q86" i="85"/>
  <c r="AC88" i="85"/>
  <c r="O102" i="85"/>
  <c r="Z134" i="85"/>
  <c r="AC130" i="85"/>
  <c r="U103" i="85"/>
  <c r="GY69" i="85" s="1"/>
  <c r="J102" i="85"/>
  <c r="P126" i="85"/>
  <c r="FA92" i="85" s="1"/>
  <c r="AA67" i="85"/>
  <c r="R91" i="85"/>
  <c r="I135" i="85"/>
  <c r="E80" i="85"/>
  <c r="G59" i="85"/>
  <c r="Q88" i="85"/>
  <c r="E88" i="85"/>
  <c r="AD123" i="85"/>
  <c r="AB74" i="85"/>
  <c r="V129" i="85"/>
  <c r="G103" i="85"/>
  <c r="R87" i="85"/>
  <c r="E76" i="85"/>
  <c r="V52" i="85"/>
  <c r="K40" i="85"/>
  <c r="I127" i="85"/>
  <c r="I126" i="85"/>
  <c r="AA99" i="85"/>
  <c r="C99" i="85"/>
  <c r="N125" i="85"/>
  <c r="O70" i="85"/>
  <c r="F57" i="85"/>
  <c r="F42" i="85"/>
  <c r="J46" i="85"/>
  <c r="AB73" i="85"/>
  <c r="N129" i="85"/>
  <c r="AB119" i="85"/>
  <c r="X49" i="85"/>
  <c r="O93" i="85"/>
  <c r="G84" i="85"/>
  <c r="N97" i="85"/>
  <c r="L63" i="85"/>
  <c r="V43" i="85"/>
  <c r="AA98" i="85"/>
  <c r="Z98" i="85"/>
  <c r="AA61" i="85"/>
  <c r="G124" i="85"/>
  <c r="BZ90" i="85" s="1"/>
  <c r="AD131" i="85"/>
  <c r="KR97" i="85" s="1"/>
  <c r="K116" i="85"/>
  <c r="DJ82" i="85" s="1"/>
  <c r="T66" i="85"/>
  <c r="U121" i="85"/>
  <c r="D42" i="85"/>
  <c r="AA85" i="85"/>
  <c r="Y116" i="85"/>
  <c r="T101" i="85"/>
  <c r="O126" i="85"/>
  <c r="U110" i="85"/>
  <c r="X54" i="85"/>
  <c r="J86" i="85"/>
  <c r="D72" i="85"/>
  <c r="O127" i="85"/>
  <c r="J97" i="85"/>
  <c r="Z51" i="85"/>
  <c r="L104" i="85"/>
  <c r="D94" i="85"/>
  <c r="L46" i="85"/>
  <c r="K46" i="85"/>
  <c r="F124" i="85"/>
  <c r="E74" i="85"/>
  <c r="I123" i="85"/>
  <c r="V105" i="85"/>
  <c r="U136" i="85"/>
  <c r="K88" i="85"/>
  <c r="Z101" i="85"/>
  <c r="E67" i="85"/>
  <c r="P122" i="85"/>
  <c r="C106" i="85"/>
  <c r="U128" i="85"/>
  <c r="AA96" i="85"/>
  <c r="R42" i="85"/>
  <c r="Q107" i="85"/>
  <c r="W80" i="85"/>
  <c r="AD84" i="85"/>
  <c r="KU50" i="85" s="1"/>
  <c r="I108" i="85"/>
  <c r="D46" i="85"/>
  <c r="U70" i="85"/>
  <c r="R107" i="85"/>
  <c r="X65" i="85"/>
  <c r="T47" i="85"/>
  <c r="W89" i="85"/>
  <c r="DI74" i="85"/>
  <c r="DF74" i="85"/>
  <c r="KS77" i="85"/>
  <c r="DY23" i="85"/>
  <c r="KL16" i="85"/>
  <c r="ET69" i="85"/>
  <c r="EP42" i="85"/>
  <c r="DG74" i="85"/>
  <c r="GY41" i="85"/>
  <c r="CG29" i="85"/>
  <c r="DF70" i="85"/>
  <c r="ET94" i="85"/>
  <c r="EP94" i="85"/>
  <c r="KS12" i="85"/>
  <c r="KU12" i="85"/>
  <c r="KR12" i="85"/>
  <c r="DI15" i="85"/>
  <c r="CF65" i="85"/>
  <c r="CG65" i="85"/>
  <c r="CH65" i="85"/>
  <c r="KT11" i="85"/>
  <c r="KR11" i="85"/>
  <c r="KQ11" i="85"/>
  <c r="ER14" i="85"/>
  <c r="EP14" i="85"/>
  <c r="KU82" i="85"/>
  <c r="DI27" i="85"/>
  <c r="DH27" i="85"/>
  <c r="DJ27" i="85"/>
  <c r="KR84" i="85"/>
  <c r="KT12" i="85"/>
  <c r="CE65" i="85"/>
  <c r="ET14" i="85"/>
  <c r="KT36" i="85"/>
  <c r="FC60" i="85"/>
  <c r="FB60" i="85"/>
  <c r="KU28" i="85"/>
  <c r="ER69" i="85"/>
  <c r="GW41" i="85"/>
  <c r="CI52" i="85"/>
  <c r="DG63" i="85"/>
  <c r="ET42" i="85"/>
  <c r="ER42" i="85"/>
  <c r="HA21" i="85"/>
  <c r="GZ21" i="85"/>
  <c r="DF18" i="85"/>
  <c r="DH18" i="85"/>
  <c r="DG37" i="85"/>
  <c r="DF37" i="85"/>
  <c r="DH37" i="85"/>
  <c r="KR43" i="85"/>
  <c r="KS43" i="85"/>
  <c r="KT43" i="85"/>
  <c r="ES55" i="85"/>
  <c r="EP55" i="85"/>
  <c r="ET55" i="85"/>
  <c r="DG102" i="85"/>
  <c r="DJ102" i="85"/>
  <c r="DF102" i="85"/>
  <c r="DH26" i="85"/>
  <c r="CF41" i="85"/>
  <c r="CH41" i="85"/>
  <c r="CG41" i="85"/>
  <c r="DJ59" i="85"/>
  <c r="DJ70" i="85"/>
  <c r="DI70" i="85"/>
  <c r="EQ21" i="85"/>
  <c r="GY100" i="85"/>
  <c r="CG52" i="85"/>
  <c r="DF27" i="85"/>
  <c r="DJ15" i="85"/>
  <c r="KT82" i="85"/>
  <c r="DX83" i="85"/>
  <c r="DG18" i="85"/>
  <c r="FC58" i="85"/>
  <c r="DI34" i="85"/>
  <c r="EQ86" i="85"/>
  <c r="KK74" i="85"/>
  <c r="EQ68" i="85"/>
  <c r="EZ10" i="85"/>
  <c r="FA10" i="85"/>
  <c r="CF6" i="85"/>
  <c r="GW11" i="85"/>
  <c r="EY71" i="85"/>
  <c r="DY37" i="85"/>
  <c r="DX37" i="85"/>
  <c r="DZ37" i="85"/>
  <c r="DX23" i="85"/>
  <c r="EA23" i="85"/>
  <c r="ET30" i="85"/>
  <c r="ER30" i="85"/>
  <c r="CI21" i="85"/>
  <c r="CF21" i="85"/>
  <c r="HA22" i="85"/>
  <c r="GX22" i="85"/>
  <c r="ES88" i="85"/>
  <c r="HA55" i="85"/>
  <c r="GX55" i="85"/>
  <c r="ET62" i="85"/>
  <c r="ER62" i="85"/>
  <c r="EP62" i="85"/>
  <c r="KL53" i="85"/>
  <c r="CE10" i="85"/>
  <c r="KU64" i="85"/>
  <c r="KR47" i="85"/>
  <c r="KS47" i="85"/>
  <c r="KT47" i="85"/>
  <c r="KQ47" i="85"/>
  <c r="KU47" i="85"/>
  <c r="ER86" i="85"/>
  <c r="EP86" i="85"/>
  <c r="FC80" i="85"/>
  <c r="FA80" i="85"/>
  <c r="CE51" i="85"/>
  <c r="CF51" i="85"/>
  <c r="KQ62" i="85"/>
  <c r="KR62" i="85"/>
  <c r="KU62" i="85"/>
  <c r="KT62" i="85"/>
  <c r="KS62" i="85"/>
  <c r="DX80" i="85"/>
  <c r="EA80" i="85"/>
  <c r="DY80" i="85"/>
  <c r="FC7" i="85"/>
  <c r="DI35" i="85"/>
  <c r="DH35" i="85"/>
  <c r="DJ35" i="85"/>
  <c r="KT45" i="85"/>
  <c r="KS45" i="85"/>
  <c r="CF97" i="85"/>
  <c r="CE97" i="85"/>
  <c r="CG97" i="85"/>
  <c r="FB63" i="85"/>
  <c r="EZ63" i="85"/>
  <c r="EY63" i="85"/>
  <c r="KR66" i="85"/>
  <c r="KT66" i="85"/>
  <c r="KU66" i="85"/>
  <c r="KQ66" i="85"/>
  <c r="KS66" i="85"/>
  <c r="FA15" i="85"/>
  <c r="EZ14" i="85"/>
  <c r="EY14" i="85"/>
  <c r="EA93" i="85"/>
  <c r="KI100" i="85"/>
  <c r="KL100" i="85"/>
  <c r="KJ100" i="85"/>
  <c r="KH100" i="85"/>
  <c r="KK100" i="85"/>
  <c r="KJ9" i="85"/>
  <c r="KK9" i="85"/>
  <c r="KI9" i="85"/>
  <c r="KH9" i="85"/>
  <c r="KL9" i="85"/>
  <c r="DG72" i="85"/>
  <c r="DI72" i="85"/>
  <c r="DH72" i="85"/>
  <c r="KL25" i="85"/>
  <c r="KJ25" i="85"/>
  <c r="EZ44" i="85"/>
  <c r="EY44" i="85"/>
  <c r="FA44" i="85"/>
  <c r="FB44" i="85"/>
  <c r="FC44" i="85"/>
  <c r="KT54" i="85"/>
  <c r="DX104" i="85"/>
  <c r="DY104" i="85"/>
  <c r="FB83" i="85"/>
  <c r="EZ83" i="85"/>
  <c r="EY83" i="85"/>
  <c r="FA83" i="85"/>
  <c r="FC83" i="85"/>
  <c r="KQ68" i="85"/>
  <c r="KT68" i="85"/>
  <c r="KU91" i="85"/>
  <c r="ES18" i="85"/>
  <c r="EP18" i="85"/>
  <c r="FB30" i="85"/>
  <c r="FB21" i="85"/>
  <c r="EZ21" i="85"/>
  <c r="EY21" i="85"/>
  <c r="FA21" i="85"/>
  <c r="KT52" i="85"/>
  <c r="KS52" i="85"/>
  <c r="KU52" i="85"/>
  <c r="HA27" i="85"/>
  <c r="GX27" i="85"/>
  <c r="GW27" i="85"/>
  <c r="CG6" i="85"/>
  <c r="CH38" i="85"/>
  <c r="CF38" i="85"/>
  <c r="CI38" i="85"/>
  <c r="CE38" i="85"/>
  <c r="CG38" i="85"/>
  <c r="EA81" i="85"/>
  <c r="EB81" i="85"/>
  <c r="DY81" i="85"/>
  <c r="KL75" i="85"/>
  <c r="KK75" i="85"/>
  <c r="DJ45" i="85"/>
  <c r="KL37" i="85"/>
  <c r="DZ73" i="85"/>
  <c r="EA73" i="85"/>
  <c r="EB73" i="85"/>
  <c r="EA69" i="85"/>
  <c r="KJ72" i="85"/>
  <c r="KK72" i="85"/>
  <c r="KH72" i="85"/>
  <c r="KL72" i="85"/>
  <c r="KI72" i="85"/>
  <c r="KR51" i="85"/>
  <c r="KU51" i="85"/>
  <c r="DF52" i="85"/>
  <c r="DH52" i="85"/>
  <c r="DI52" i="85"/>
  <c r="EZ12" i="85"/>
  <c r="FA12" i="85"/>
  <c r="FB12" i="85"/>
  <c r="EY12" i="85"/>
  <c r="FC12" i="85"/>
  <c r="KH6" i="85"/>
  <c r="KK6" i="85"/>
  <c r="KJ6" i="85"/>
  <c r="DG96" i="85"/>
  <c r="DY40" i="85"/>
  <c r="DX40" i="85"/>
  <c r="DZ9" i="85"/>
  <c r="EB9" i="85"/>
  <c r="GZ45" i="85"/>
  <c r="GW45" i="85"/>
  <c r="EZ78" i="85"/>
  <c r="FB78" i="85"/>
  <c r="EY78" i="85"/>
  <c r="FC78" i="85"/>
  <c r="FA78" i="85"/>
  <c r="GX68" i="85"/>
  <c r="EY25" i="85"/>
  <c r="EZ25" i="85"/>
  <c r="FB25" i="85"/>
  <c r="FA25" i="85"/>
  <c r="FC25" i="85"/>
  <c r="FB98" i="85"/>
  <c r="EZ98" i="85"/>
  <c r="EY98" i="85"/>
  <c r="FC98" i="85"/>
  <c r="FA98" i="85"/>
  <c r="CG7" i="85"/>
  <c r="CH7" i="85"/>
  <c r="CI7" i="85"/>
  <c r="EY11" i="85"/>
  <c r="FC11" i="85"/>
  <c r="FA11" i="85"/>
  <c r="FB11" i="85"/>
  <c r="EZ11" i="85"/>
  <c r="CE46" i="85"/>
  <c r="CF46" i="85"/>
  <c r="DX7" i="85"/>
  <c r="EB7" i="85"/>
  <c r="DZ7" i="85"/>
  <c r="FC16" i="85"/>
  <c r="EY16" i="85"/>
  <c r="EZ16" i="85"/>
  <c r="FB16" i="85"/>
  <c r="FA16" i="85"/>
  <c r="GY67" i="85"/>
  <c r="GX67" i="85"/>
  <c r="FC51" i="85"/>
  <c r="FB51" i="85"/>
  <c r="DZ34" i="85"/>
  <c r="EA34" i="85"/>
  <c r="EB34" i="85"/>
  <c r="DY34" i="85"/>
  <c r="DX34" i="85"/>
  <c r="EP31" i="85"/>
  <c r="ES31" i="85"/>
  <c r="ET31" i="85"/>
  <c r="ER31" i="85"/>
  <c r="EQ31" i="85"/>
  <c r="EP24" i="85"/>
  <c r="CE55" i="85"/>
  <c r="CG55" i="85"/>
  <c r="CI55" i="85"/>
  <c r="CH55" i="85"/>
  <c r="CF55" i="85"/>
  <c r="KL104" i="85"/>
  <c r="KH104" i="85"/>
  <c r="KU90" i="85"/>
  <c r="KR90" i="85"/>
  <c r="KS90" i="85"/>
  <c r="KQ90" i="85"/>
  <c r="KT90" i="85"/>
  <c r="CF91" i="85"/>
  <c r="CE91" i="85"/>
  <c r="CG91" i="85"/>
  <c r="EQ12" i="85"/>
  <c r="EP12" i="85"/>
  <c r="ER12" i="85"/>
  <c r="ET12" i="85"/>
  <c r="ES12" i="85"/>
  <c r="CE36" i="85"/>
  <c r="CH36" i="85"/>
  <c r="CH6" i="85"/>
  <c r="DY83" i="85"/>
  <c r="DZ83" i="85"/>
  <c r="FB54" i="85"/>
  <c r="FA54" i="85"/>
  <c r="FC54" i="85"/>
  <c r="FA99" i="85"/>
  <c r="EZ99" i="85"/>
  <c r="DG94" i="85"/>
  <c r="DJ94" i="85"/>
  <c r="FB23" i="85"/>
  <c r="FC23" i="85"/>
  <c r="CH32" i="85"/>
  <c r="CF32" i="85"/>
  <c r="EY34" i="85"/>
  <c r="FA34" i="85"/>
  <c r="FC34" i="85"/>
  <c r="FB34" i="85"/>
  <c r="EZ34" i="85"/>
  <c r="EY19" i="85"/>
  <c r="EZ19" i="85"/>
  <c r="FA19" i="85"/>
  <c r="FC19" i="85"/>
  <c r="FB19" i="85"/>
  <c r="CI56" i="85"/>
  <c r="CG56" i="85"/>
  <c r="CE56" i="85"/>
  <c r="GY96" i="85"/>
  <c r="HA96" i="85"/>
  <c r="GW96" i="85"/>
  <c r="GZ96" i="85"/>
  <c r="GX96" i="85"/>
  <c r="DX6" i="85"/>
  <c r="DY6" i="85"/>
  <c r="EB6" i="85"/>
  <c r="EA6" i="85"/>
  <c r="DZ6" i="85"/>
  <c r="EZ62" i="85"/>
  <c r="FB62" i="85"/>
  <c r="FA62" i="85"/>
  <c r="KR61" i="85"/>
  <c r="KS61" i="85"/>
  <c r="KU61" i="85"/>
  <c r="EA33" i="85"/>
  <c r="DZ33" i="85"/>
  <c r="EB33" i="85"/>
  <c r="DX33" i="85"/>
  <c r="DY33" i="85"/>
  <c r="KQ75" i="85"/>
  <c r="KR75" i="85"/>
  <c r="KS75" i="85"/>
  <c r="DH68" i="85"/>
  <c r="DG68" i="85"/>
  <c r="EP95" i="85"/>
  <c r="ET95" i="85"/>
  <c r="EQ95" i="85"/>
  <c r="ER95" i="85"/>
  <c r="ES95" i="85"/>
  <c r="GZ92" i="85"/>
  <c r="GW92" i="85"/>
  <c r="ET56" i="85"/>
  <c r="ES56" i="85"/>
  <c r="EQ33" i="85"/>
  <c r="KH65" i="85"/>
  <c r="ER67" i="85"/>
  <c r="ET67" i="85"/>
  <c r="ES67" i="85"/>
  <c r="EP67" i="85"/>
  <c r="EQ67" i="85"/>
  <c r="FB66" i="85"/>
  <c r="FA66" i="85"/>
  <c r="CH16" i="85"/>
  <c r="CE62" i="85"/>
  <c r="CH62" i="85"/>
  <c r="CI62" i="85"/>
  <c r="CF62" i="85"/>
  <c r="CG62" i="85"/>
  <c r="EQ81" i="85"/>
  <c r="EP81" i="85"/>
  <c r="ES81" i="85"/>
  <c r="ET81" i="85"/>
  <c r="ER81" i="85"/>
  <c r="EB67" i="85"/>
  <c r="DY67" i="85"/>
  <c r="EZ38" i="85"/>
  <c r="FA90" i="85"/>
  <c r="EY90" i="85"/>
  <c r="EZ90" i="85"/>
  <c r="FB90" i="85"/>
  <c r="FC90" i="85"/>
  <c r="FB41" i="85"/>
  <c r="EY41" i="85"/>
  <c r="GW42" i="85"/>
  <c r="GY42" i="85"/>
  <c r="HA42" i="85"/>
  <c r="GZ42" i="85"/>
  <c r="GX42" i="85"/>
  <c r="EZ42" i="85"/>
  <c r="FA42" i="85"/>
  <c r="EY42" i="85"/>
  <c r="FC42" i="85"/>
  <c r="FB42" i="85"/>
  <c r="DF28" i="85"/>
  <c r="DG28" i="85"/>
  <c r="DH28" i="85"/>
  <c r="DF83" i="85"/>
  <c r="DG83" i="85"/>
  <c r="DI83" i="85"/>
  <c r="KU65" i="85"/>
  <c r="KT65" i="85"/>
  <c r="KR65" i="85"/>
  <c r="KT49" i="85"/>
  <c r="KS49" i="85"/>
  <c r="DH9" i="85"/>
  <c r="DJ9" i="85"/>
  <c r="DF9" i="85"/>
  <c r="DI9" i="85"/>
  <c r="DG9" i="85"/>
  <c r="KR48" i="85"/>
  <c r="KS48" i="85"/>
  <c r="KT48" i="85"/>
  <c r="KU48" i="85"/>
  <c r="KQ48" i="85"/>
  <c r="EY59" i="85"/>
  <c r="EZ59" i="85"/>
  <c r="FA59" i="85"/>
  <c r="FC59" i="85"/>
  <c r="FB59" i="85"/>
  <c r="KK93" i="85"/>
  <c r="KH93" i="85"/>
  <c r="GX14" i="85"/>
  <c r="KT53" i="85"/>
  <c r="KU53" i="85"/>
  <c r="KS53" i="85"/>
  <c r="KQ53" i="85"/>
  <c r="KR53" i="85"/>
  <c r="DY58" i="85"/>
  <c r="DX58" i="85"/>
  <c r="DZ58" i="85"/>
  <c r="EA58" i="85"/>
  <c r="EB58" i="85"/>
  <c r="EY67" i="85"/>
  <c r="EZ67" i="85"/>
  <c r="FB67" i="85"/>
  <c r="FC67" i="85"/>
  <c r="FA67" i="85"/>
  <c r="EP46" i="85"/>
  <c r="ER46" i="85"/>
  <c r="ES46" i="85"/>
  <c r="EZ93" i="85"/>
  <c r="FA93" i="85"/>
  <c r="EY93" i="85"/>
  <c r="DJ41" i="85"/>
  <c r="DH41" i="85"/>
  <c r="EQ50" i="85"/>
  <c r="ER50" i="85"/>
  <c r="ES50" i="85"/>
  <c r="ET50" i="85"/>
  <c r="EP50" i="85"/>
  <c r="CG8" i="85"/>
  <c r="FB69" i="85"/>
  <c r="KT50" i="85"/>
  <c r="KQ97" i="85"/>
  <c r="EZ92" i="85"/>
  <c r="FB92" i="85"/>
  <c r="EY92" i="85"/>
  <c r="FC92" i="85"/>
  <c r="DH40" i="85"/>
  <c r="GZ12" i="85"/>
  <c r="GX12" i="85"/>
  <c r="FC85" i="85"/>
  <c r="FB13" i="85"/>
  <c r="FC13" i="85"/>
  <c r="FA13" i="85"/>
  <c r="EY13" i="85"/>
  <c r="EZ13" i="85"/>
  <c r="KJ27" i="85"/>
  <c r="KH27" i="85"/>
  <c r="KS80" i="85"/>
  <c r="KQ80" i="85"/>
  <c r="DH101" i="85"/>
  <c r="DF101" i="85"/>
  <c r="DG71" i="85"/>
  <c r="EB16" i="85"/>
  <c r="DZ16" i="85"/>
  <c r="KQ10" i="85"/>
  <c r="KS10" i="85"/>
  <c r="KT10" i="85"/>
  <c r="EY73" i="85"/>
  <c r="FC73" i="85"/>
  <c r="EZ73" i="85"/>
  <c r="FA73" i="85"/>
  <c r="FB73" i="85"/>
  <c r="DF57" i="85"/>
  <c r="DI57" i="85"/>
  <c r="DG57" i="85"/>
  <c r="DG81" i="85"/>
  <c r="DH81" i="85"/>
  <c r="DJ81" i="85"/>
  <c r="EY102" i="85"/>
  <c r="EZ102" i="85"/>
  <c r="FA102" i="85"/>
  <c r="FB102" i="85"/>
  <c r="FC102" i="85"/>
  <c r="EP45" i="85"/>
  <c r="EQ45" i="85"/>
  <c r="KH38" i="85"/>
  <c r="KK38" i="85"/>
  <c r="KJ38" i="85"/>
  <c r="KI38" i="85"/>
  <c r="KL38" i="85"/>
  <c r="FC49" i="85"/>
  <c r="FB49" i="85"/>
  <c r="FA49" i="85"/>
  <c r="EZ49" i="85"/>
  <c r="EY49" i="85"/>
  <c r="GZ101" i="85"/>
  <c r="KR86" i="85"/>
  <c r="KQ86" i="85"/>
  <c r="KU86" i="85"/>
  <c r="DX49" i="85"/>
  <c r="DZ49" i="85"/>
  <c r="EB49" i="85"/>
  <c r="DY49" i="85"/>
  <c r="EA49" i="85"/>
  <c r="GY20" i="85"/>
  <c r="GX20" i="85"/>
  <c r="GW20" i="85"/>
  <c r="FB22" i="85"/>
  <c r="EY22" i="85"/>
  <c r="EZ22" i="85"/>
  <c r="FC22" i="85"/>
  <c r="FA22" i="85"/>
  <c r="KU93" i="85"/>
  <c r="KT93" i="85"/>
  <c r="KS93" i="85"/>
  <c r="KR93" i="85"/>
  <c r="KQ93" i="85"/>
  <c r="DG79" i="85"/>
  <c r="DF79" i="85"/>
  <c r="DI79" i="85"/>
  <c r="DH79" i="85"/>
  <c r="DJ79" i="85"/>
  <c r="CG67" i="85"/>
  <c r="CH67" i="85"/>
  <c r="CI67" i="85"/>
  <c r="CE67" i="85"/>
  <c r="CF67" i="85"/>
  <c r="DX26" i="85"/>
  <c r="DZ26" i="85"/>
  <c r="EB26" i="85"/>
  <c r="DY21" i="85"/>
  <c r="DZ21" i="85"/>
  <c r="EY103" i="85"/>
  <c r="KL46" i="85"/>
  <c r="KH46" i="85"/>
  <c r="KT31" i="85"/>
  <c r="KU31" i="85"/>
  <c r="KU84" i="85"/>
  <c r="KT84" i="85"/>
  <c r="ES19" i="85"/>
  <c r="EP19" i="85"/>
  <c r="KJ41" i="85"/>
  <c r="KI42" i="85"/>
  <c r="EZ79" i="85"/>
  <c r="EY79" i="85"/>
  <c r="KL70" i="85"/>
  <c r="EB103" i="85"/>
  <c r="ET28" i="85"/>
  <c r="ER28" i="85"/>
  <c r="FC87" i="85"/>
  <c r="GZ61" i="85"/>
  <c r="HA61" i="85"/>
  <c r="GX61" i="85"/>
  <c r="DG66" i="85"/>
  <c r="DF66" i="85"/>
  <c r="EY55" i="85"/>
  <c r="FC55" i="85"/>
  <c r="ER89" i="85"/>
  <c r="EP89" i="85"/>
  <c r="ES89" i="85"/>
  <c r="EQ89" i="85"/>
  <c r="EZ97" i="85"/>
  <c r="FA97" i="85"/>
  <c r="FB97" i="85"/>
  <c r="EY97" i="85"/>
  <c r="FC97" i="85"/>
  <c r="DJ18" i="85"/>
  <c r="DI18" i="85"/>
  <c r="KK63" i="85"/>
  <c r="KL63" i="85"/>
  <c r="KJ63" i="85"/>
  <c r="KH63" i="85"/>
  <c r="KI63" i="85"/>
  <c r="KS78" i="85"/>
  <c r="KK48" i="85"/>
  <c r="KH48" i="85"/>
  <c r="KJ48" i="85"/>
  <c r="KI48" i="85"/>
  <c r="KL48" i="85"/>
  <c r="CH31" i="85"/>
  <c r="CE31" i="85"/>
  <c r="FB101" i="85"/>
  <c r="FA101" i="85"/>
  <c r="EZ101" i="85"/>
  <c r="FC101" i="85"/>
  <c r="EY101" i="85"/>
  <c r="DG46" i="85"/>
  <c r="FA58" i="85"/>
  <c r="EY58" i="85"/>
  <c r="GZ17" i="85"/>
  <c r="GW17" i="85"/>
  <c r="GX17" i="85"/>
  <c r="HA17" i="85"/>
  <c r="CI54" i="85"/>
  <c r="CF54" i="85"/>
  <c r="CG54" i="85"/>
  <c r="KU8" i="85"/>
  <c r="KT8" i="85"/>
  <c r="KS8" i="85"/>
  <c r="KQ8" i="85"/>
  <c r="KR8" i="85"/>
  <c r="FB10" i="85"/>
  <c r="EY10" i="85"/>
  <c r="DZ100" i="85"/>
  <c r="EB100" i="85"/>
  <c r="GY35" i="85"/>
  <c r="GW35" i="85"/>
  <c r="GX35" i="85"/>
  <c r="GZ35" i="85"/>
  <c r="HA35" i="85"/>
  <c r="CI99" i="85"/>
  <c r="FB64" i="85"/>
  <c r="FC64" i="85"/>
  <c r="FA64" i="85"/>
  <c r="EZ64" i="85"/>
  <c r="EY64" i="85"/>
  <c r="GY34" i="85"/>
  <c r="GX34" i="85"/>
  <c r="GW34" i="85"/>
  <c r="GZ34" i="85"/>
  <c r="HA34" i="85"/>
  <c r="FB39" i="85"/>
  <c r="EZ39" i="85"/>
  <c r="FC39" i="85"/>
  <c r="CH42" i="85"/>
  <c r="CF42" i="85"/>
  <c r="CG42" i="85"/>
  <c r="KR34" i="85"/>
  <c r="KS34" i="85"/>
  <c r="KT34" i="85"/>
  <c r="KQ34" i="85"/>
  <c r="KU34" i="85"/>
  <c r="FB68" i="85"/>
  <c r="FC68" i="85"/>
  <c r="EY89" i="85"/>
  <c r="FB89" i="85"/>
  <c r="CH40" i="85"/>
  <c r="CI40" i="85"/>
  <c r="CE40" i="85"/>
  <c r="KI15" i="85"/>
  <c r="KL15" i="85"/>
  <c r="KJ15" i="85"/>
  <c r="KQ44" i="85"/>
  <c r="KR44" i="85"/>
  <c r="KS44" i="85"/>
  <c r="ES43" i="85"/>
  <c r="ER43" i="85"/>
  <c r="EP43" i="85"/>
  <c r="ET43" i="85"/>
  <c r="EQ43" i="85"/>
  <c r="CG47" i="85"/>
  <c r="CH47" i="85"/>
  <c r="CE47" i="85"/>
  <c r="FC35" i="85"/>
  <c r="EY35" i="85"/>
  <c r="EZ35" i="85"/>
  <c r="FB35" i="85"/>
  <c r="FA35" i="85"/>
  <c r="DX13" i="85"/>
  <c r="EA13" i="85"/>
  <c r="EB13" i="85"/>
  <c r="HA16" i="85"/>
  <c r="GY16" i="85"/>
  <c r="EB52" i="85"/>
  <c r="DZ52" i="85"/>
  <c r="FA45" i="85"/>
  <c r="FC45" i="85"/>
  <c r="FA100" i="85"/>
  <c r="FC100" i="85"/>
  <c r="FB100" i="85"/>
  <c r="FA84" i="85"/>
  <c r="DX63" i="85"/>
  <c r="EB63" i="85"/>
  <c r="DZ63" i="85"/>
  <c r="EA63" i="85"/>
  <c r="DY63" i="85"/>
  <c r="EZ71" i="85"/>
  <c r="FB71" i="85"/>
  <c r="KU56" i="85"/>
  <c r="KT56" i="85"/>
  <c r="KS56" i="85"/>
  <c r="GZ103" i="85"/>
  <c r="GW103" i="85"/>
  <c r="GX103" i="85"/>
  <c r="GY103" i="85"/>
  <c r="HA103" i="85"/>
  <c r="EA64" i="85"/>
  <c r="DX64" i="85"/>
  <c r="ER51" i="85"/>
  <c r="EQ51" i="85"/>
  <c r="EP51" i="85"/>
  <c r="ER54" i="85"/>
  <c r="ES54" i="85"/>
  <c r="DF39" i="85"/>
  <c r="DH39" i="85"/>
  <c r="KH78" i="85"/>
  <c r="KI78" i="85"/>
  <c r="CG28" i="85"/>
  <c r="CI28" i="85"/>
  <c r="KH44" i="85"/>
  <c r="FB26" i="85"/>
  <c r="EZ26" i="85"/>
  <c r="FC26" i="85"/>
  <c r="EY26" i="85"/>
  <c r="FA26" i="85"/>
  <c r="FC74" i="85"/>
  <c r="FA74" i="85"/>
  <c r="EZ74" i="85"/>
  <c r="EB15" i="85"/>
  <c r="EA15" i="85"/>
  <c r="DZ15" i="85"/>
  <c r="DH90" i="85"/>
  <c r="DG90" i="85"/>
  <c r="DI90" i="85"/>
  <c r="HA43" i="85"/>
  <c r="GY43" i="85"/>
  <c r="FB53" i="85"/>
  <c r="EZ53" i="85"/>
  <c r="EY53" i="85"/>
  <c r="FC53" i="85"/>
  <c r="FA53" i="85"/>
  <c r="CI30" i="85"/>
  <c r="CF30" i="85"/>
  <c r="CG30" i="85"/>
  <c r="KR14" i="85"/>
  <c r="KQ14" i="85"/>
  <c r="EZ96" i="85"/>
  <c r="FB96" i="85"/>
  <c r="EY96" i="85"/>
  <c r="FC96" i="85"/>
  <c r="FA96" i="85"/>
  <c r="KU83" i="85"/>
  <c r="KQ83" i="85"/>
  <c r="KT83" i="85"/>
  <c r="EY28" i="85"/>
  <c r="FB28" i="85"/>
  <c r="FA28" i="85"/>
  <c r="EZ28" i="85"/>
  <c r="GY19" i="85"/>
  <c r="GX19" i="85"/>
  <c r="HA19" i="85"/>
  <c r="DF58" i="85"/>
  <c r="DG58" i="85"/>
  <c r="DI58" i="85"/>
  <c r="GY32" i="85"/>
  <c r="GX32" i="85"/>
  <c r="CE33" i="85"/>
  <c r="CI33" i="85"/>
  <c r="KH34" i="85"/>
  <c r="KK34" i="85"/>
  <c r="KJ34" i="85"/>
  <c r="EY18" i="85"/>
  <c r="FB18" i="85"/>
  <c r="KK22" i="85"/>
  <c r="KH22" i="85"/>
  <c r="KJ22" i="85"/>
  <c r="KL22" i="85"/>
  <c r="KI22" i="85"/>
  <c r="KS95" i="85"/>
  <c r="KT95" i="85"/>
  <c r="DF86" i="85"/>
  <c r="DG86" i="85"/>
  <c r="DI86" i="85"/>
  <c r="DH86" i="85"/>
  <c r="DJ86" i="85"/>
  <c r="CI77" i="85"/>
  <c r="CG77" i="85"/>
  <c r="KU33" i="85"/>
  <c r="DY53" i="85"/>
  <c r="EA53" i="85"/>
  <c r="DX53" i="85"/>
  <c r="EB53" i="85"/>
  <c r="DZ53" i="85"/>
  <c r="DI62" i="85"/>
  <c r="DH62" i="85"/>
  <c r="DG62" i="85"/>
  <c r="KR57" i="85"/>
  <c r="KQ57" i="85"/>
  <c r="KS57" i="85"/>
  <c r="KS7" i="85"/>
  <c r="KR7" i="85"/>
  <c r="KU7" i="85"/>
  <c r="A15" i="66"/>
  <c r="AQ36" i="66"/>
  <c r="AP37" i="66"/>
  <c r="A14" i="66"/>
  <c r="H15" i="66"/>
  <c r="H14" i="66"/>
  <c r="O101" i="66"/>
  <c r="O78" i="66"/>
  <c r="O55" i="66"/>
  <c r="O32" i="66"/>
  <c r="O9" i="66"/>
  <c r="O8" i="66"/>
  <c r="O31" i="66"/>
  <c r="O54" i="66"/>
  <c r="O77" i="66"/>
  <c r="O100" i="66"/>
  <c r="AH13" i="65"/>
  <c r="AH46" i="65"/>
  <c r="AJ50" i="65"/>
  <c r="AH18" i="65"/>
  <c r="AI39" i="65"/>
  <c r="AJ29" i="65"/>
  <c r="AJ22" i="65"/>
  <c r="AI38" i="65"/>
  <c r="AJ38" i="65"/>
  <c r="AK10" i="65"/>
  <c r="AI26" i="65"/>
  <c r="AH37" i="65"/>
  <c r="AI18" i="65"/>
  <c r="AJ45" i="65"/>
  <c r="AJ11" i="65"/>
  <c r="AK22" i="65"/>
  <c r="AI27" i="65"/>
  <c r="AH49" i="65"/>
  <c r="AJ46" i="65"/>
  <c r="AL41" i="65"/>
  <c r="AL52" i="65"/>
  <c r="AJ24" i="65"/>
  <c r="AJ28" i="65"/>
  <c r="AL39" i="65"/>
  <c r="AL38" i="65"/>
  <c r="AL49" i="65"/>
  <c r="AL48" i="65"/>
  <c r="AL28" i="65"/>
  <c r="AH23" i="65"/>
  <c r="AH19" i="65"/>
  <c r="AK20" i="65"/>
  <c r="AJ41" i="65"/>
  <c r="AH38" i="65"/>
  <c r="AL16" i="65"/>
  <c r="AI8" i="65"/>
  <c r="AK16" i="65"/>
  <c r="AK9" i="65"/>
  <c r="AJ20" i="65"/>
  <c r="AK42" i="65"/>
  <c r="AK46" i="65"/>
  <c r="AK47" i="65"/>
  <c r="AI13" i="65"/>
  <c r="AJ10" i="65"/>
  <c r="AJ37" i="65"/>
  <c r="AJ52" i="65"/>
  <c r="AH17" i="65"/>
  <c r="AH30" i="65"/>
  <c r="AK39" i="65"/>
  <c r="AK40" i="65"/>
  <c r="AJ16" i="65"/>
  <c r="AH16" i="65"/>
  <c r="AI19" i="65"/>
  <c r="AI14" i="65"/>
  <c r="AH29" i="65"/>
  <c r="AJ7" i="65"/>
  <c r="AK13" i="65"/>
  <c r="AK24" i="65"/>
  <c r="AJ8" i="65"/>
  <c r="AJ23" i="65"/>
  <c r="AH20" i="65"/>
  <c r="AH50" i="65"/>
  <c r="AI20" i="65"/>
  <c r="AK14" i="65"/>
  <c r="AH8" i="65"/>
  <c r="AL22" i="65"/>
  <c r="AK7" i="65"/>
  <c r="AL19" i="65"/>
  <c r="AH9" i="65"/>
  <c r="AH14" i="65"/>
  <c r="AJ25" i="65"/>
  <c r="AI43" i="65"/>
  <c r="AL24" i="65"/>
  <c r="AK25" i="65"/>
  <c r="AK43" i="65"/>
  <c r="AH24" i="65"/>
  <c r="AH25" i="65"/>
  <c r="AH26" i="65"/>
  <c r="AK26" i="65"/>
  <c r="AJ9" i="65"/>
  <c r="AJ14" i="65"/>
  <c r="AL43" i="65"/>
  <c r="AL23" i="65"/>
  <c r="AL13" i="65"/>
  <c r="AL14" i="65"/>
  <c r="AL17" i="65"/>
  <c r="AH43" i="65"/>
  <c r="AL6" i="65"/>
  <c r="AI9" i="65"/>
  <c r="AL18" i="65"/>
  <c r="AL25" i="65"/>
  <c r="AH7" i="65"/>
  <c r="AK18" i="65"/>
  <c r="AJ43" i="65"/>
  <c r="AI24" i="65"/>
  <c r="AI25" i="65"/>
  <c r="AI7" i="65"/>
  <c r="AL8" i="65"/>
  <c r="AL9" i="65"/>
  <c r="AJ17" i="65"/>
  <c r="AJ18" i="65"/>
  <c r="AK44" i="65"/>
  <c r="AK23" i="65"/>
  <c r="AL7" i="65"/>
  <c r="AL20" i="65"/>
  <c r="AK8" i="65"/>
  <c r="AI23" i="65"/>
  <c r="KH19" i="85" l="1"/>
  <c r="FB47" i="85"/>
  <c r="FB29" i="85"/>
  <c r="KT39" i="85"/>
  <c r="FB7" i="85"/>
  <c r="EP33" i="85"/>
  <c r="KH37" i="85"/>
  <c r="FA52" i="85"/>
  <c r="EY17" i="85"/>
  <c r="DZ85" i="85"/>
  <c r="KR42" i="85"/>
  <c r="FA77" i="85"/>
  <c r="KH12" i="85"/>
  <c r="FC15" i="85"/>
  <c r="FC17" i="85"/>
  <c r="KT87" i="85"/>
  <c r="FC89" i="85"/>
  <c r="KI19" i="85"/>
  <c r="EY47" i="85"/>
  <c r="EA21" i="85"/>
  <c r="FC77" i="85"/>
  <c r="EZ37" i="85"/>
  <c r="GZ67" i="85"/>
  <c r="KK12" i="85"/>
  <c r="EY7" i="85"/>
  <c r="EP32" i="85"/>
  <c r="FA17" i="85"/>
  <c r="EA85" i="85"/>
  <c r="DG39" i="85"/>
  <c r="KR87" i="85"/>
  <c r="EZ89" i="85"/>
  <c r="KU78" i="85"/>
  <c r="FA47" i="85"/>
  <c r="DG10" i="85"/>
  <c r="KI62" i="85"/>
  <c r="EB21" i="85"/>
  <c r="EZ29" i="85"/>
  <c r="CE6" i="85"/>
  <c r="CI16" i="85"/>
  <c r="ES33" i="85"/>
  <c r="FB77" i="85"/>
  <c r="CF56" i="85"/>
  <c r="EZ54" i="85"/>
  <c r="FC37" i="85"/>
  <c r="GW67" i="85"/>
  <c r="GW68" i="85"/>
  <c r="DF56" i="85"/>
  <c r="KI37" i="85"/>
  <c r="KR91" i="85"/>
  <c r="FB15" i="85"/>
  <c r="EZ7" i="85"/>
  <c r="DI59" i="85"/>
  <c r="ES32" i="85"/>
  <c r="ET77" i="85"/>
  <c r="FB37" i="85"/>
  <c r="CI73" i="85"/>
  <c r="DX85" i="85"/>
  <c r="DJ39" i="85"/>
  <c r="EY29" i="85"/>
  <c r="KQ42" i="85"/>
  <c r="GZ68" i="85"/>
  <c r="KT91" i="85"/>
  <c r="EZ15" i="85"/>
  <c r="EQ17" i="85"/>
  <c r="KS87" i="85"/>
  <c r="KT78" i="85"/>
  <c r="FC47" i="85"/>
  <c r="KJ70" i="85"/>
  <c r="KK62" i="85"/>
  <c r="FC29" i="85"/>
  <c r="FA41" i="85"/>
  <c r="ET33" i="85"/>
  <c r="DI96" i="85"/>
  <c r="KJ37" i="85"/>
  <c r="CI11" i="85"/>
  <c r="EZ30" i="85"/>
  <c r="DI63" i="85"/>
  <c r="ES77" i="85"/>
  <c r="KU67" i="85"/>
  <c r="EA43" i="85"/>
  <c r="CH99" i="85"/>
  <c r="FA30" i="85"/>
  <c r="KR16" i="85"/>
  <c r="CF99" i="85"/>
  <c r="KS67" i="85"/>
  <c r="EY30" i="85"/>
  <c r="DH78" i="85"/>
  <c r="EQ97" i="85"/>
  <c r="DI78" i="85"/>
  <c r="EZ41" i="85"/>
  <c r="KL21" i="85"/>
  <c r="CE9" i="85"/>
  <c r="CI76" i="85"/>
  <c r="ET32" i="85"/>
  <c r="KH21" i="85"/>
  <c r="EP97" i="85"/>
  <c r="CH76" i="85"/>
  <c r="CE76" i="85"/>
  <c r="EZ52" i="85"/>
  <c r="KJ21" i="85"/>
  <c r="FB103" i="85"/>
  <c r="FB104" i="85"/>
  <c r="KT42" i="85"/>
  <c r="KU97" i="85"/>
  <c r="KT9" i="85"/>
  <c r="FB20" i="85"/>
  <c r="CI9" i="85"/>
  <c r="KS39" i="85"/>
  <c r="DX18" i="85"/>
  <c r="EP69" i="85"/>
  <c r="EP20" i="85"/>
  <c r="CF76" i="85"/>
  <c r="ER32" i="85"/>
  <c r="FA104" i="85"/>
  <c r="FC103" i="85"/>
  <c r="EY104" i="85"/>
  <c r="KR9" i="85"/>
  <c r="EY20" i="85"/>
  <c r="KL44" i="85"/>
  <c r="EP37" i="85"/>
  <c r="CG99" i="85"/>
  <c r="ER20" i="85"/>
  <c r="EY52" i="85"/>
  <c r="EZ103" i="85"/>
  <c r="FC104" i="85"/>
  <c r="CH9" i="85"/>
  <c r="KR39" i="85"/>
  <c r="FC52" i="85"/>
  <c r="FB17" i="85"/>
  <c r="EB85" i="85"/>
  <c r="KK21" i="85"/>
  <c r="GZ52" i="85"/>
  <c r="KU42" i="85"/>
  <c r="GZ14" i="85"/>
  <c r="EZ77" i="85"/>
  <c r="FA37" i="85"/>
  <c r="GY68" i="85"/>
  <c r="CG9" i="85"/>
  <c r="KQ91" i="85"/>
  <c r="KQ39" i="85"/>
  <c r="DZ18" i="85"/>
  <c r="GY95" i="85"/>
  <c r="KQ84" i="85"/>
  <c r="EQ69" i="85"/>
  <c r="GZ95" i="85"/>
  <c r="KH102" i="85"/>
  <c r="FB43" i="85"/>
  <c r="ES63" i="85"/>
  <c r="FC24" i="85"/>
  <c r="CE98" i="85"/>
  <c r="FC70" i="85"/>
  <c r="DI23" i="85"/>
  <c r="EY70" i="85"/>
  <c r="KQ101" i="85"/>
  <c r="ET17" i="85"/>
  <c r="FB79" i="85"/>
  <c r="EQ19" i="85"/>
  <c r="KS64" i="85"/>
  <c r="FB70" i="85"/>
  <c r="KQ15" i="85"/>
  <c r="GX41" i="85"/>
  <c r="EZ45" i="85"/>
  <c r="DH66" i="85"/>
  <c r="DY103" i="85"/>
  <c r="ER19" i="85"/>
  <c r="EQ63" i="85"/>
  <c r="DF24" i="85"/>
  <c r="KR64" i="85"/>
  <c r="FA43" i="85"/>
  <c r="KJ16" i="85"/>
  <c r="EB37" i="85"/>
  <c r="CG74" i="85"/>
  <c r="FC61" i="85"/>
  <c r="EP17" i="85"/>
  <c r="CH74" i="85"/>
  <c r="FA87" i="85"/>
  <c r="GZ41" i="85"/>
  <c r="CE29" i="85"/>
  <c r="CF29" i="85"/>
  <c r="DJ74" i="85"/>
  <c r="FB45" i="85"/>
  <c r="KQ87" i="85"/>
  <c r="DI66" i="85"/>
  <c r="DX103" i="85"/>
  <c r="FC79" i="85"/>
  <c r="HA11" i="85"/>
  <c r="ER63" i="85"/>
  <c r="KT64" i="85"/>
  <c r="ER88" i="85"/>
  <c r="EZ70" i="85"/>
  <c r="CF74" i="85"/>
  <c r="CI74" i="85"/>
  <c r="EY87" i="85"/>
  <c r="KQ36" i="85"/>
  <c r="CH29" i="85"/>
  <c r="FB87" i="85"/>
  <c r="FA71" i="85"/>
  <c r="EP63" i="85"/>
  <c r="DZ103" i="85"/>
  <c r="ES17" i="85"/>
  <c r="EA76" i="85"/>
  <c r="EB76" i="85"/>
  <c r="KI45" i="85"/>
  <c r="KL45" i="85"/>
  <c r="KK45" i="85"/>
  <c r="FA36" i="85"/>
  <c r="EY36" i="85"/>
  <c r="FB36" i="85"/>
  <c r="CH58" i="85"/>
  <c r="CI58" i="85"/>
  <c r="CF58" i="85"/>
  <c r="CE58" i="85"/>
  <c r="GZ57" i="85"/>
  <c r="HA57" i="85"/>
  <c r="EZ33" i="85"/>
  <c r="EY33" i="85"/>
  <c r="EY40" i="85"/>
  <c r="FB40" i="85"/>
  <c r="EZ40" i="85"/>
  <c r="DX24" i="85"/>
  <c r="EB24" i="85"/>
  <c r="DZ24" i="85"/>
  <c r="DY24" i="85"/>
  <c r="EA24" i="85"/>
  <c r="ET75" i="85"/>
  <c r="ER75" i="85"/>
  <c r="CE48" i="85"/>
  <c r="CG48" i="85"/>
  <c r="CF48" i="85"/>
  <c r="CI48" i="85"/>
  <c r="FA81" i="85"/>
  <c r="EY81" i="85"/>
  <c r="FB81" i="85"/>
  <c r="GW33" i="85"/>
  <c r="FA33" i="85"/>
  <c r="FB57" i="85"/>
  <c r="EY32" i="85"/>
  <c r="FC40" i="85"/>
  <c r="DX48" i="85"/>
  <c r="KJ17" i="85"/>
  <c r="CH95" i="85"/>
  <c r="CI95" i="85"/>
  <c r="CF95" i="85"/>
  <c r="CE95" i="85"/>
  <c r="DI29" i="85"/>
  <c r="DF29" i="85"/>
  <c r="KJ53" i="85"/>
  <c r="KK53" i="85"/>
  <c r="KI53" i="85"/>
  <c r="KH53" i="85"/>
  <c r="EY27" i="85"/>
  <c r="FA27" i="85"/>
  <c r="FC27" i="85"/>
  <c r="GZ16" i="85"/>
  <c r="GX16" i="85"/>
  <c r="GW16" i="85"/>
  <c r="EY100" i="85"/>
  <c r="EZ100" i="85"/>
  <c r="KS58" i="85"/>
  <c r="KT58" i="85"/>
  <c r="KL50" i="85"/>
  <c r="KK50" i="85"/>
  <c r="KI50" i="85"/>
  <c r="KH50" i="85"/>
  <c r="KJ50" i="85"/>
  <c r="EQ70" i="85"/>
  <c r="ER70" i="85"/>
  <c r="FC84" i="85"/>
  <c r="FB84" i="85"/>
  <c r="CE43" i="85"/>
  <c r="CH43" i="85"/>
  <c r="EY76" i="85"/>
  <c r="EZ76" i="85"/>
  <c r="FA76" i="85"/>
  <c r="GZ46" i="85"/>
  <c r="GX46" i="85"/>
  <c r="GY46" i="85"/>
  <c r="KI32" i="85"/>
  <c r="KL32" i="85"/>
  <c r="KK52" i="85"/>
  <c r="KH52" i="85"/>
  <c r="DH46" i="85"/>
  <c r="DJ46" i="85"/>
  <c r="DF46" i="85"/>
  <c r="CH27" i="85"/>
  <c r="CE27" i="85"/>
  <c r="CG27" i="85"/>
  <c r="KT73" i="85"/>
  <c r="KU73" i="85"/>
  <c r="KS73" i="85"/>
  <c r="KQ73" i="85"/>
  <c r="KR73" i="85"/>
  <c r="FC95" i="85"/>
  <c r="EY95" i="85"/>
  <c r="FA95" i="85"/>
  <c r="EZ95" i="85"/>
  <c r="FC94" i="85"/>
  <c r="EY94" i="85"/>
  <c r="FB94" i="85"/>
  <c r="EZ82" i="85"/>
  <c r="FB82" i="85"/>
  <c r="FC38" i="85"/>
  <c r="FA38" i="85"/>
  <c r="EY38" i="85"/>
  <c r="FB38" i="85"/>
  <c r="FC86" i="85"/>
  <c r="EZ86" i="85"/>
  <c r="GZ98" i="85"/>
  <c r="GY98" i="85"/>
  <c r="GW98" i="85"/>
  <c r="GX98" i="85"/>
  <c r="EP103" i="85"/>
  <c r="KL26" i="85"/>
  <c r="DH32" i="85"/>
  <c r="HA98" i="85"/>
  <c r="EZ72" i="85"/>
  <c r="FC36" i="85"/>
  <c r="KJ45" i="85"/>
  <c r="ET93" i="85"/>
  <c r="ES93" i="85"/>
  <c r="DI82" i="85"/>
  <c r="DF82" i="85"/>
  <c r="DH82" i="85"/>
  <c r="DG82" i="85"/>
  <c r="GZ33" i="85"/>
  <c r="FC33" i="85"/>
  <c r="EZ57" i="85"/>
  <c r="GW46" i="85"/>
  <c r="KJ91" i="85"/>
  <c r="GX57" i="85"/>
  <c r="DJ29" i="85"/>
  <c r="KH26" i="85"/>
  <c r="FA40" i="85"/>
  <c r="CE17" i="85"/>
  <c r="DZ48" i="85"/>
  <c r="EZ36" i="85"/>
  <c r="KH45" i="85"/>
  <c r="KQ58" i="85"/>
  <c r="KK17" i="85"/>
  <c r="KL17" i="85"/>
  <c r="KH17" i="85"/>
  <c r="KH58" i="85"/>
  <c r="KL58" i="85"/>
  <c r="KK58" i="85"/>
  <c r="CE96" i="85"/>
  <c r="CI96" i="85"/>
  <c r="CH96" i="85"/>
  <c r="FA75" i="85"/>
  <c r="EZ75" i="85"/>
  <c r="EY75" i="85"/>
  <c r="CG102" i="85"/>
  <c r="CI102" i="85"/>
  <c r="CE102" i="85"/>
  <c r="CH102" i="85"/>
  <c r="KQ60" i="85"/>
  <c r="KT60" i="85"/>
  <c r="DI32" i="85"/>
  <c r="DG32" i="85"/>
  <c r="DF32" i="85"/>
  <c r="FC65" i="85"/>
  <c r="FB65" i="85"/>
  <c r="ES84" i="85"/>
  <c r="EQ84" i="85"/>
  <c r="EY24" i="85"/>
  <c r="FA24" i="85"/>
  <c r="FB24" i="85"/>
  <c r="GX82" i="85"/>
  <c r="HA82" i="85"/>
  <c r="FB72" i="85"/>
  <c r="FA72" i="85"/>
  <c r="EY72" i="85"/>
  <c r="CE60" i="85"/>
  <c r="CG60" i="85"/>
  <c r="KH73" i="85"/>
  <c r="KJ73" i="85"/>
  <c r="EZ8" i="85"/>
  <c r="FA8" i="85"/>
  <c r="FB8" i="85"/>
  <c r="KL73" i="85"/>
  <c r="HA46" i="85"/>
  <c r="GW91" i="85"/>
  <c r="KR99" i="85"/>
  <c r="DG7" i="85"/>
  <c r="EZ84" i="85"/>
  <c r="FC75" i="85"/>
  <c r="GY86" i="85"/>
  <c r="EP93" i="85"/>
  <c r="CH48" i="85"/>
  <c r="CF27" i="85"/>
  <c r="FA94" i="85"/>
  <c r="CG58" i="85"/>
  <c r="GY88" i="85"/>
  <c r="FA32" i="85"/>
  <c r="FB32" i="85"/>
  <c r="FC32" i="85"/>
  <c r="CI71" i="85"/>
  <c r="CE71" i="85"/>
  <c r="FA31" i="85"/>
  <c r="FC31" i="85"/>
  <c r="FA57" i="85"/>
  <c r="EY57" i="85"/>
  <c r="FB46" i="85"/>
  <c r="FA46" i="85"/>
  <c r="EZ46" i="85"/>
  <c r="FC46" i="85"/>
  <c r="CF37" i="85"/>
  <c r="CI37" i="85"/>
  <c r="KL101" i="85"/>
  <c r="KH101" i="85"/>
  <c r="KK101" i="85"/>
  <c r="KT63" i="85"/>
  <c r="KR63" i="85"/>
  <c r="FB33" i="85"/>
  <c r="GY57" i="85"/>
  <c r="ES75" i="85"/>
  <c r="KL52" i="85"/>
  <c r="KU99" i="85"/>
  <c r="DF7" i="85"/>
  <c r="FC81" i="85"/>
  <c r="EY84" i="85"/>
  <c r="FB75" i="85"/>
  <c r="CG95" i="85"/>
  <c r="EP74" i="85"/>
  <c r="CI27" i="85"/>
  <c r="EZ94" i="85"/>
  <c r="DG56" i="85"/>
  <c r="ER22" i="85"/>
  <c r="FB76" i="85"/>
  <c r="GW57" i="85"/>
  <c r="EY74" i="85"/>
  <c r="KK76" i="85"/>
  <c r="CG31" i="85"/>
  <c r="KQ78" i="85"/>
  <c r="DF63" i="85"/>
  <c r="KQ77" i="85"/>
  <c r="KH42" i="85"/>
  <c r="EA79" i="85"/>
  <c r="KS97" i="85"/>
  <c r="FC62" i="85"/>
  <c r="FA23" i="85"/>
  <c r="DJ72" i="85"/>
  <c r="EB93" i="85"/>
  <c r="FA63" i="85"/>
  <c r="GX24" i="85"/>
  <c r="CH21" i="85"/>
  <c r="KJ42" i="85"/>
  <c r="DG67" i="85"/>
  <c r="KT28" i="85"/>
  <c r="EQ14" i="85"/>
  <c r="DJ63" i="85"/>
  <c r="KS40" i="85"/>
  <c r="KJ76" i="85"/>
  <c r="CF31" i="85"/>
  <c r="KK42" i="85"/>
  <c r="DZ79" i="85"/>
  <c r="KT97" i="85"/>
  <c r="DY69" i="85"/>
  <c r="GY60" i="85"/>
  <c r="KS28" i="85"/>
  <c r="KS82" i="85"/>
  <c r="KR28" i="85"/>
  <c r="EZ23" i="85"/>
  <c r="CG21" i="85"/>
  <c r="EZ55" i="85"/>
  <c r="FA55" i="85"/>
  <c r="KQ82" i="85"/>
  <c r="GZ36" i="85"/>
  <c r="GX36" i="85"/>
  <c r="GY36" i="85"/>
  <c r="EP92" i="85"/>
  <c r="ER92" i="85"/>
  <c r="EQ92" i="85"/>
  <c r="ES92" i="85"/>
  <c r="ET92" i="85"/>
  <c r="HA69" i="85"/>
  <c r="GX69" i="85"/>
  <c r="ES11" i="85"/>
  <c r="ER11" i="85"/>
  <c r="KJ49" i="85"/>
  <c r="KK49" i="85"/>
  <c r="KI49" i="85"/>
  <c r="CF26" i="85"/>
  <c r="CH26" i="85"/>
  <c r="CI26" i="85"/>
  <c r="CE26" i="85"/>
  <c r="CG26" i="85"/>
  <c r="CH66" i="85"/>
  <c r="CF66" i="85"/>
  <c r="ET103" i="85"/>
  <c r="EQ103" i="85"/>
  <c r="KU88" i="85"/>
  <c r="KQ88" i="85"/>
  <c r="KS88" i="85"/>
  <c r="KR88" i="85"/>
  <c r="KT88" i="85"/>
  <c r="EA17" i="85"/>
  <c r="EB17" i="85"/>
  <c r="DX17" i="85"/>
  <c r="DZ17" i="85"/>
  <c r="DY17" i="85"/>
  <c r="CG103" i="85"/>
  <c r="CH103" i="85"/>
  <c r="CE103" i="85"/>
  <c r="KJ64" i="85"/>
  <c r="KL64" i="85"/>
  <c r="KH64" i="85"/>
  <c r="KI64" i="85"/>
  <c r="KK64" i="85"/>
  <c r="CF71" i="85"/>
  <c r="CG71" i="85"/>
  <c r="CH71" i="85"/>
  <c r="DX88" i="85"/>
  <c r="EB88" i="85"/>
  <c r="DY88" i="85"/>
  <c r="EA88" i="85"/>
  <c r="DZ88" i="85"/>
  <c r="EA32" i="85"/>
  <c r="EB32" i="85"/>
  <c r="DZ32" i="85"/>
  <c r="DY32" i="85"/>
  <c r="DX32" i="85"/>
  <c r="EB62" i="85"/>
  <c r="DZ62" i="85"/>
  <c r="DY62" i="85"/>
  <c r="EA62" i="85"/>
  <c r="DX62" i="85"/>
  <c r="CI98" i="85"/>
  <c r="CG98" i="85"/>
  <c r="CF98" i="85"/>
  <c r="DY51" i="85"/>
  <c r="DX51" i="85"/>
  <c r="DZ51" i="85"/>
  <c r="EB51" i="85"/>
  <c r="EA51" i="85"/>
  <c r="EQ22" i="85"/>
  <c r="EP22" i="85"/>
  <c r="ES22" i="85"/>
  <c r="GY77" i="85"/>
  <c r="GX77" i="85"/>
  <c r="GZ77" i="85"/>
  <c r="EB48" i="85"/>
  <c r="EA48" i="85"/>
  <c r="KT17" i="85"/>
  <c r="KU17" i="85"/>
  <c r="CH78" i="85"/>
  <c r="CI78" i="85"/>
  <c r="CE78" i="85"/>
  <c r="CG78" i="85"/>
  <c r="CF78" i="85"/>
  <c r="EY31" i="85"/>
  <c r="FB31" i="85"/>
  <c r="EZ31" i="85"/>
  <c r="DH56" i="85"/>
  <c r="DI56" i="85"/>
  <c r="KJ58" i="85"/>
  <c r="KI58" i="85"/>
  <c r="GX88" i="85"/>
  <c r="GW88" i="85"/>
  <c r="HA88" i="85"/>
  <c r="KK32" i="85"/>
  <c r="KH32" i="85"/>
  <c r="KJ32" i="85"/>
  <c r="GW86" i="85"/>
  <c r="GX86" i="85"/>
  <c r="HA86" i="85"/>
  <c r="KI52" i="85"/>
  <c r="KJ52" i="85"/>
  <c r="KQ41" i="85"/>
  <c r="KR41" i="85"/>
  <c r="KT41" i="85"/>
  <c r="KU41" i="85"/>
  <c r="KS41" i="85"/>
  <c r="GX8" i="85"/>
  <c r="HA8" i="85"/>
  <c r="GZ8" i="85"/>
  <c r="GW8" i="85"/>
  <c r="GY8" i="85"/>
  <c r="EA8" i="85"/>
  <c r="DX8" i="85"/>
  <c r="EB8" i="85"/>
  <c r="DZ8" i="85"/>
  <c r="DY8" i="85"/>
  <c r="KH69" i="85"/>
  <c r="KJ69" i="85"/>
  <c r="KK69" i="85"/>
  <c r="KI69" i="85"/>
  <c r="KL69" i="85"/>
  <c r="DI19" i="85"/>
  <c r="DF19" i="85"/>
  <c r="DJ19" i="85"/>
  <c r="DH19" i="85"/>
  <c r="DG19" i="85"/>
  <c r="CF14" i="85"/>
  <c r="CH14" i="85"/>
  <c r="CG14" i="85"/>
  <c r="CE14" i="85"/>
  <c r="CI14" i="85"/>
  <c r="KS60" i="85"/>
  <c r="KU60" i="85"/>
  <c r="KR60" i="85"/>
  <c r="CG10" i="85"/>
  <c r="CF10" i="85"/>
  <c r="CI10" i="85"/>
  <c r="EP61" i="85"/>
  <c r="ES61" i="85"/>
  <c r="EQ61" i="85"/>
  <c r="ET61" i="85"/>
  <c r="ER61" i="85"/>
  <c r="EY91" i="85"/>
  <c r="FB91" i="85"/>
  <c r="FC91" i="85"/>
  <c r="FA91" i="85"/>
  <c r="EZ91" i="85"/>
  <c r="DZ42" i="85"/>
  <c r="EA42" i="85"/>
  <c r="EB42" i="85"/>
  <c r="DX42" i="85"/>
  <c r="DY42" i="85"/>
  <c r="DF92" i="85"/>
  <c r="DH92" i="85"/>
  <c r="DG92" i="85"/>
  <c r="DJ92" i="85"/>
  <c r="DI92" i="85"/>
  <c r="CH84" i="85"/>
  <c r="CE84" i="85"/>
  <c r="CG84" i="85"/>
  <c r="CI84" i="85"/>
  <c r="CF84" i="85"/>
  <c r="HA18" i="85"/>
  <c r="GW18" i="85"/>
  <c r="GX18" i="85"/>
  <c r="GZ18" i="85"/>
  <c r="GY18" i="85"/>
  <c r="CI17" i="85"/>
  <c r="CG17" i="85"/>
  <c r="CF17" i="85"/>
  <c r="ES91" i="85"/>
  <c r="ER91" i="85"/>
  <c r="EQ91" i="85"/>
  <c r="EP91" i="85"/>
  <c r="ET91" i="85"/>
  <c r="CG96" i="85"/>
  <c r="CF96" i="85"/>
  <c r="EB12" i="85"/>
  <c r="DZ12" i="85"/>
  <c r="DX12" i="85"/>
  <c r="EA12" i="85"/>
  <c r="DY12" i="85"/>
  <c r="FA65" i="85"/>
  <c r="EY65" i="85"/>
  <c r="EZ65" i="85"/>
  <c r="KL79" i="85"/>
  <c r="KK79" i="85"/>
  <c r="KJ79" i="85"/>
  <c r="KH79" i="85"/>
  <c r="KI79" i="85"/>
  <c r="CF88" i="85"/>
  <c r="CI88" i="85"/>
  <c r="CE88" i="85"/>
  <c r="CG88" i="85"/>
  <c r="CH88" i="85"/>
  <c r="DJ20" i="85"/>
  <c r="DG20" i="85"/>
  <c r="DH20" i="85"/>
  <c r="DF20" i="85"/>
  <c r="DI20" i="85"/>
  <c r="ER84" i="85"/>
  <c r="EP84" i="85"/>
  <c r="ET84" i="85"/>
  <c r="KJ7" i="85"/>
  <c r="KL7" i="85"/>
  <c r="KK7" i="85"/>
  <c r="KI7" i="85"/>
  <c r="KH7" i="85"/>
  <c r="DY14" i="85"/>
  <c r="DZ14" i="85"/>
  <c r="EB14" i="85"/>
  <c r="DX14" i="85"/>
  <c r="EA14" i="85"/>
  <c r="KL65" i="85"/>
  <c r="KJ65" i="85"/>
  <c r="KK65" i="85"/>
  <c r="CF100" i="85"/>
  <c r="CH100" i="85"/>
  <c r="CG100" i="85"/>
  <c r="CE100" i="85"/>
  <c r="CI100" i="85"/>
  <c r="DZ99" i="85"/>
  <c r="EA99" i="85"/>
  <c r="DY99" i="85"/>
  <c r="DX99" i="85"/>
  <c r="EB99" i="85"/>
  <c r="EB10" i="85"/>
  <c r="EA10" i="85"/>
  <c r="DY10" i="85"/>
  <c r="DX10" i="85"/>
  <c r="DZ10" i="85"/>
  <c r="KL60" i="85"/>
  <c r="KH60" i="85"/>
  <c r="KK60" i="85"/>
  <c r="KJ60" i="85"/>
  <c r="KI60" i="85"/>
  <c r="CH37" i="85"/>
  <c r="CG37" i="85"/>
  <c r="DX56" i="85"/>
  <c r="EA56" i="85"/>
  <c r="EB56" i="85"/>
  <c r="DY56" i="85"/>
  <c r="DZ56" i="85"/>
  <c r="CG64" i="85"/>
  <c r="CF64" i="85"/>
  <c r="CE64" i="85"/>
  <c r="CI64" i="85"/>
  <c r="CH64" i="85"/>
  <c r="DJ76" i="85"/>
  <c r="DF76" i="85"/>
  <c r="DH76" i="85"/>
  <c r="DG76" i="85"/>
  <c r="DI76" i="85"/>
  <c r="DF87" i="85"/>
  <c r="DI87" i="85"/>
  <c r="DH87" i="85"/>
  <c r="DG87" i="85"/>
  <c r="DJ87" i="85"/>
  <c r="FC9" i="85"/>
  <c r="EY9" i="85"/>
  <c r="FB9" i="85"/>
  <c r="FA9" i="85"/>
  <c r="KK8" i="85"/>
  <c r="KH8" i="85"/>
  <c r="KL8" i="85"/>
  <c r="KJ8" i="85"/>
  <c r="KI8" i="85"/>
  <c r="GZ73" i="85"/>
  <c r="HA73" i="85"/>
  <c r="GX73" i="85"/>
  <c r="GW73" i="85"/>
  <c r="GY73" i="85"/>
  <c r="DY19" i="85"/>
  <c r="EA19" i="85"/>
  <c r="EB19" i="85"/>
  <c r="DZ19" i="85"/>
  <c r="DX19" i="85"/>
  <c r="EP75" i="85"/>
  <c r="EQ75" i="85"/>
  <c r="GY82" i="85"/>
  <c r="GZ82" i="85"/>
  <c r="GW82" i="85"/>
  <c r="HA47" i="85"/>
  <c r="GW47" i="85"/>
  <c r="GX47" i="85"/>
  <c r="GZ47" i="85"/>
  <c r="GY47" i="85"/>
  <c r="CH87" i="85"/>
  <c r="CF87" i="85"/>
  <c r="CI87" i="85"/>
  <c r="CE87" i="85"/>
  <c r="CG87" i="85"/>
  <c r="GX83" i="85"/>
  <c r="GY83" i="85"/>
  <c r="GZ83" i="85"/>
  <c r="GW83" i="85"/>
  <c r="HA83" i="85"/>
  <c r="GZ63" i="85"/>
  <c r="GY63" i="85"/>
  <c r="GW63" i="85"/>
  <c r="GX63" i="85"/>
  <c r="HA63" i="85"/>
  <c r="FC82" i="85"/>
  <c r="FA82" i="85"/>
  <c r="EY82" i="85"/>
  <c r="DI97" i="85"/>
  <c r="DH97" i="85"/>
  <c r="DF97" i="85"/>
  <c r="DG97" i="85"/>
  <c r="DJ97" i="85"/>
  <c r="DG8" i="85"/>
  <c r="DH8" i="85"/>
  <c r="DI8" i="85"/>
  <c r="DF8" i="85"/>
  <c r="DJ8" i="85"/>
  <c r="CI60" i="85"/>
  <c r="CH60" i="85"/>
  <c r="CF60" i="85"/>
  <c r="EP47" i="85"/>
  <c r="ES47" i="85"/>
  <c r="ER47" i="85"/>
  <c r="EQ47" i="85"/>
  <c r="ET47" i="85"/>
  <c r="KU29" i="85"/>
  <c r="KS29" i="85"/>
  <c r="KR29" i="85"/>
  <c r="KQ29" i="85"/>
  <c r="KT29" i="85"/>
  <c r="KR26" i="85"/>
  <c r="KU26" i="85"/>
  <c r="KS26" i="85"/>
  <c r="KQ26" i="85"/>
  <c r="KT26" i="85"/>
  <c r="DF65" i="85"/>
  <c r="DI65" i="85"/>
  <c r="DH65" i="85"/>
  <c r="DJ65" i="85"/>
  <c r="DG65" i="85"/>
  <c r="ES44" i="85"/>
  <c r="EQ44" i="85"/>
  <c r="ET44" i="85"/>
  <c r="ER44" i="85"/>
  <c r="EP44" i="85"/>
  <c r="KK91" i="85"/>
  <c r="KH91" i="85"/>
  <c r="KL91" i="85"/>
  <c r="HA31" i="85"/>
  <c r="GZ31" i="85"/>
  <c r="GW31" i="85"/>
  <c r="GX31" i="85"/>
  <c r="GY31" i="85"/>
  <c r="EP8" i="85"/>
  <c r="ES8" i="85"/>
  <c r="EQ8" i="85"/>
  <c r="ET8" i="85"/>
  <c r="ER8" i="85"/>
  <c r="HA91" i="85"/>
  <c r="GY91" i="85"/>
  <c r="GZ91" i="85"/>
  <c r="DI7" i="85"/>
  <c r="DH7" i="85"/>
  <c r="DY86" i="85"/>
  <c r="EA86" i="85"/>
  <c r="EB86" i="85"/>
  <c r="DZ86" i="85"/>
  <c r="DX86" i="85"/>
  <c r="ES16" i="85"/>
  <c r="EQ16" i="85"/>
  <c r="EP16" i="85"/>
  <c r="ER16" i="85"/>
  <c r="ET16" i="85"/>
  <c r="DF38" i="85"/>
  <c r="DJ38" i="85"/>
  <c r="DI38" i="85"/>
  <c r="DH38" i="85"/>
  <c r="DG38" i="85"/>
  <c r="KQ99" i="85"/>
  <c r="KS99" i="85"/>
  <c r="EY86" i="85"/>
  <c r="FB86" i="85"/>
  <c r="FA86" i="85"/>
  <c r="KK97" i="85"/>
  <c r="KJ97" i="85"/>
  <c r="KH97" i="85"/>
  <c r="KI97" i="85"/>
  <c r="KL97" i="85"/>
  <c r="CG83" i="85"/>
  <c r="CE83" i="85"/>
  <c r="CI83" i="85"/>
  <c r="CH83" i="85"/>
  <c r="CF83" i="85"/>
  <c r="KI101" i="85"/>
  <c r="KJ101" i="85"/>
  <c r="GW97" i="85"/>
  <c r="HA97" i="85"/>
  <c r="GZ97" i="85"/>
  <c r="GY97" i="85"/>
  <c r="GX97" i="85"/>
  <c r="KR13" i="85"/>
  <c r="KT13" i="85"/>
  <c r="KU13" i="85"/>
  <c r="KS13" i="85"/>
  <c r="KQ13" i="85"/>
  <c r="EB89" i="85"/>
  <c r="DZ89" i="85"/>
  <c r="DY89" i="85"/>
  <c r="DX89" i="85"/>
  <c r="EA89" i="85"/>
  <c r="KI26" i="85"/>
  <c r="KJ26" i="85"/>
  <c r="KI84" i="85"/>
  <c r="KK84" i="85"/>
  <c r="KH84" i="85"/>
  <c r="KJ84" i="85"/>
  <c r="KL84" i="85"/>
  <c r="GY81" i="85"/>
  <c r="GX81" i="85"/>
  <c r="HA81" i="85"/>
  <c r="GW81" i="85"/>
  <c r="GZ81" i="85"/>
  <c r="KI73" i="85"/>
  <c r="KK73" i="85"/>
  <c r="DZ38" i="85"/>
  <c r="DX38" i="85"/>
  <c r="DY38" i="85"/>
  <c r="EA38" i="85"/>
  <c r="EB38" i="85"/>
  <c r="KU63" i="85"/>
  <c r="KQ63" i="85"/>
  <c r="KS63" i="85"/>
  <c r="CG63" i="85"/>
  <c r="CI63" i="85"/>
  <c r="CE63" i="85"/>
  <c r="CF63" i="85"/>
  <c r="CH63" i="85"/>
  <c r="EY8" i="85"/>
  <c r="FC8" i="85"/>
  <c r="DX11" i="85"/>
  <c r="EA11" i="85"/>
  <c r="DZ11" i="85"/>
  <c r="DY11" i="85"/>
  <c r="EB11" i="85"/>
  <c r="KT71" i="85"/>
  <c r="KR71" i="85"/>
  <c r="KQ71" i="85"/>
  <c r="KU71" i="85"/>
  <c r="KS71" i="85"/>
  <c r="HA33" i="85"/>
  <c r="GY33" i="85"/>
  <c r="DZ75" i="85"/>
  <c r="DX75" i="85"/>
  <c r="DY75" i="85"/>
  <c r="EB75" i="85"/>
  <c r="EA75" i="85"/>
  <c r="ES6" i="85"/>
  <c r="EQ6" i="85"/>
  <c r="ER6" i="85"/>
  <c r="ET6" i="85"/>
  <c r="EP6" i="85"/>
  <c r="DX97" i="85"/>
  <c r="DZ97" i="85"/>
  <c r="EB97" i="85"/>
  <c r="EA97" i="85"/>
  <c r="DY97" i="85"/>
  <c r="GW69" i="85"/>
  <c r="DH23" i="85"/>
  <c r="KQ20" i="85"/>
  <c r="DJ23" i="85"/>
  <c r="DX76" i="85"/>
  <c r="DH54" i="85"/>
  <c r="DJ54" i="85"/>
  <c r="DG54" i="85"/>
  <c r="DF54" i="85"/>
  <c r="DI54" i="85"/>
  <c r="DG12" i="85"/>
  <c r="DH12" i="85"/>
  <c r="DF12" i="85"/>
  <c r="DJ12" i="85"/>
  <c r="DI12" i="85"/>
  <c r="ER93" i="85"/>
  <c r="EQ93" i="85"/>
  <c r="ES36" i="85"/>
  <c r="EP36" i="85"/>
  <c r="EQ36" i="85"/>
  <c r="ET36" i="85"/>
  <c r="ER36" i="85"/>
  <c r="DF6" i="85"/>
  <c r="DH6" i="85"/>
  <c r="DI6" i="85"/>
  <c r="DJ6" i="85"/>
  <c r="DG6" i="85"/>
  <c r="KI96" i="85"/>
  <c r="KJ96" i="85"/>
  <c r="KL96" i="85"/>
  <c r="KK96" i="85"/>
  <c r="KH96" i="85"/>
  <c r="ET74" i="85"/>
  <c r="ER74" i="85"/>
  <c r="EQ74" i="85"/>
  <c r="KL41" i="85"/>
  <c r="KI41" i="85"/>
  <c r="KK41" i="85"/>
  <c r="GW100" i="85"/>
  <c r="GZ100" i="85"/>
  <c r="GX100" i="85"/>
  <c r="DH29" i="85"/>
  <c r="DG29" i="85"/>
  <c r="KJ99" i="85"/>
  <c r="KK99" i="85"/>
  <c r="KI99" i="85"/>
  <c r="KH99" i="85"/>
  <c r="FB27" i="85"/>
  <c r="EZ27" i="85"/>
  <c r="KS102" i="85"/>
  <c r="KT102" i="85"/>
  <c r="KQ102" i="85"/>
  <c r="KR102" i="85"/>
  <c r="KU102" i="85"/>
  <c r="GX28" i="85"/>
  <c r="HA28" i="85"/>
  <c r="GZ28" i="85"/>
  <c r="GY28" i="85"/>
  <c r="GW28" i="85"/>
  <c r="KR58" i="85"/>
  <c r="KU58" i="85"/>
  <c r="GW22" i="85"/>
  <c r="GY22" i="85"/>
  <c r="GZ22" i="85"/>
  <c r="EP70" i="85"/>
  <c r="ES70" i="85"/>
  <c r="ET70" i="85"/>
  <c r="KR100" i="85"/>
  <c r="KQ100" i="85"/>
  <c r="KT100" i="85"/>
  <c r="KS100" i="85"/>
  <c r="KU100" i="85"/>
  <c r="KL24" i="85"/>
  <c r="KI24" i="85"/>
  <c r="KH24" i="85"/>
  <c r="KK24" i="85"/>
  <c r="KJ24" i="85"/>
  <c r="CG11" i="85"/>
  <c r="CH11" i="85"/>
  <c r="CE11" i="85"/>
  <c r="DJ100" i="85"/>
  <c r="DI100" i="85"/>
  <c r="DH100" i="85"/>
  <c r="DG100" i="85"/>
  <c r="DF100" i="85"/>
  <c r="DI36" i="85"/>
  <c r="DH36" i="85"/>
  <c r="DG36" i="85"/>
  <c r="DF36" i="85"/>
  <c r="DJ36" i="85"/>
  <c r="DF45" i="85"/>
  <c r="DG45" i="85"/>
  <c r="DH45" i="85"/>
  <c r="KH80" i="85"/>
  <c r="KL80" i="85"/>
  <c r="KK80" i="85"/>
  <c r="KI80" i="85"/>
  <c r="KJ80" i="85"/>
  <c r="KQ56" i="85"/>
  <c r="KR56" i="85"/>
  <c r="CE8" i="85"/>
  <c r="CF8" i="85"/>
  <c r="CH8" i="85"/>
  <c r="CI8" i="85"/>
  <c r="KU25" i="85"/>
  <c r="KS25" i="85"/>
  <c r="KR25" i="85"/>
  <c r="KQ25" i="85"/>
  <c r="KT25" i="85"/>
  <c r="HA90" i="85"/>
  <c r="GZ90" i="85"/>
  <c r="GW90" i="85"/>
  <c r="GX90" i="85"/>
  <c r="GY90" i="85"/>
  <c r="ER82" i="85"/>
  <c r="ES82" i="85"/>
  <c r="EP82" i="85"/>
  <c r="ET82" i="85"/>
  <c r="EQ82" i="85"/>
  <c r="KT69" i="85"/>
  <c r="KQ69" i="85"/>
  <c r="KU69" i="85"/>
  <c r="KS69" i="85"/>
  <c r="KR69" i="85"/>
  <c r="CH79" i="85"/>
  <c r="CF79" i="85"/>
  <c r="CI79" i="85"/>
  <c r="CG79" i="85"/>
  <c r="CE79" i="85"/>
  <c r="DG30" i="85"/>
  <c r="DJ30" i="85"/>
  <c r="DH30" i="85"/>
  <c r="DF30" i="85"/>
  <c r="DI30" i="85"/>
  <c r="DX69" i="85"/>
  <c r="DZ69" i="85"/>
  <c r="ET34" i="85"/>
  <c r="ES34" i="85"/>
  <c r="ER34" i="85"/>
  <c r="EQ34" i="85"/>
  <c r="EP34" i="85"/>
  <c r="CH72" i="85"/>
  <c r="CE72" i="85"/>
  <c r="CF72" i="85"/>
  <c r="CG72" i="85"/>
  <c r="CI72" i="85"/>
  <c r="EQ23" i="85"/>
  <c r="ER23" i="85"/>
  <c r="ES23" i="85"/>
  <c r="EP23" i="85"/>
  <c r="ET23" i="85"/>
  <c r="DF44" i="85"/>
  <c r="DG44" i="85"/>
  <c r="DH44" i="85"/>
  <c r="DI44" i="85"/>
  <c r="GY44" i="85"/>
  <c r="GX44" i="85"/>
  <c r="GW44" i="85"/>
  <c r="GZ44" i="85"/>
  <c r="HA44" i="85"/>
  <c r="GW39" i="85"/>
  <c r="GY39" i="85"/>
  <c r="GX39" i="85"/>
  <c r="GZ39" i="85"/>
  <c r="HA39" i="85"/>
  <c r="DY82" i="85"/>
  <c r="EA82" i="85"/>
  <c r="EB82" i="85"/>
  <c r="DZ82" i="85"/>
  <c r="DX82" i="85"/>
  <c r="EB79" i="85"/>
  <c r="DY79" i="85"/>
  <c r="KL78" i="85"/>
  <c r="KJ78" i="85"/>
  <c r="KK78" i="85"/>
  <c r="EZ58" i="85"/>
  <c r="FB58" i="85"/>
  <c r="GW29" i="85"/>
  <c r="HA29" i="85"/>
  <c r="GZ29" i="85"/>
  <c r="GY29" i="85"/>
  <c r="GX29" i="85"/>
  <c r="GX60" i="85"/>
  <c r="GZ60" i="85"/>
  <c r="GW60" i="85"/>
  <c r="DH71" i="85"/>
  <c r="DI71" i="85"/>
  <c r="DJ71" i="85"/>
  <c r="KI90" i="85"/>
  <c r="KL90" i="85"/>
  <c r="KJ90" i="85"/>
  <c r="KH90" i="85"/>
  <c r="KK90" i="85"/>
  <c r="EQ25" i="85"/>
  <c r="ES25" i="85"/>
  <c r="ET25" i="85"/>
  <c r="ER25" i="85"/>
  <c r="EP25" i="85"/>
  <c r="DY92" i="85"/>
  <c r="EA92" i="85"/>
  <c r="EB92" i="85"/>
  <c r="DX92" i="85"/>
  <c r="DZ92" i="85"/>
  <c r="GZ51" i="85"/>
  <c r="GY51" i="85"/>
  <c r="GW51" i="85"/>
  <c r="GX51" i="85"/>
  <c r="HA51" i="85"/>
  <c r="DX93" i="85"/>
  <c r="DY93" i="85"/>
  <c r="KI56" i="85"/>
  <c r="KK56" i="85"/>
  <c r="KL56" i="85"/>
  <c r="KJ56" i="85"/>
  <c r="KH56" i="85"/>
  <c r="DJ26" i="85"/>
  <c r="DF26" i="85"/>
  <c r="DG26" i="85"/>
  <c r="KR22" i="85"/>
  <c r="KQ22" i="85"/>
  <c r="KS22" i="85"/>
  <c r="KT22" i="85"/>
  <c r="KU22" i="85"/>
  <c r="DZ20" i="85"/>
  <c r="DX20" i="85"/>
  <c r="EB20" i="85"/>
  <c r="DY20" i="85"/>
  <c r="EA20" i="85"/>
  <c r="DX39" i="85"/>
  <c r="DY39" i="85"/>
  <c r="EB39" i="85"/>
  <c r="DZ39" i="85"/>
  <c r="EA39" i="85"/>
  <c r="CI50" i="85"/>
  <c r="CE50" i="85"/>
  <c r="CG50" i="85"/>
  <c r="CF50" i="85"/>
  <c r="CH50" i="85"/>
  <c r="EB80" i="85"/>
  <c r="DZ80" i="85"/>
  <c r="DJ101" i="85"/>
  <c r="DG101" i="85"/>
  <c r="DI101" i="85"/>
  <c r="DI98" i="85"/>
  <c r="DG98" i="85"/>
  <c r="DF98" i="85"/>
  <c r="DH98" i="85"/>
  <c r="DJ98" i="85"/>
  <c r="GW43" i="85"/>
  <c r="GZ43" i="85"/>
  <c r="GX43" i="85"/>
  <c r="KI88" i="85"/>
  <c r="KJ88" i="85"/>
  <c r="KH88" i="85"/>
  <c r="KK88" i="85"/>
  <c r="KL88" i="85"/>
  <c r="KH67" i="85"/>
  <c r="KK67" i="85"/>
  <c r="KI67" i="85"/>
  <c r="KL67" i="85"/>
  <c r="KJ67" i="85"/>
  <c r="DY101" i="85"/>
  <c r="DZ101" i="85"/>
  <c r="DX101" i="85"/>
  <c r="EB101" i="85"/>
  <c r="EA101" i="85"/>
  <c r="ER80" i="85"/>
  <c r="EQ80" i="85"/>
  <c r="EP80" i="85"/>
  <c r="ES80" i="85"/>
  <c r="ET80" i="85"/>
  <c r="EA70" i="85"/>
  <c r="DY70" i="85"/>
  <c r="DZ70" i="85"/>
  <c r="EB70" i="85"/>
  <c r="DX70" i="85"/>
  <c r="DI81" i="85"/>
  <c r="DF81" i="85"/>
  <c r="DZ60" i="85"/>
  <c r="DY60" i="85"/>
  <c r="EA60" i="85"/>
  <c r="EB60" i="85"/>
  <c r="DX60" i="85"/>
  <c r="EP39" i="85"/>
  <c r="EQ39" i="85"/>
  <c r="ER39" i="85"/>
  <c r="ET39" i="85"/>
  <c r="ES39" i="85"/>
  <c r="CI80" i="85"/>
  <c r="CE80" i="85"/>
  <c r="CH80" i="85"/>
  <c r="CF80" i="85"/>
  <c r="CG80" i="85"/>
  <c r="CI51" i="85"/>
  <c r="CH51" i="85"/>
  <c r="CG51" i="85"/>
  <c r="KU35" i="85"/>
  <c r="KR35" i="85"/>
  <c r="KS35" i="85"/>
  <c r="KQ35" i="85"/>
  <c r="KT35" i="85"/>
  <c r="GY45" i="85"/>
  <c r="HA45" i="85"/>
  <c r="GX45" i="85"/>
  <c r="KS14" i="85"/>
  <c r="KT14" i="85"/>
  <c r="KU14" i="85"/>
  <c r="EQ52" i="85"/>
  <c r="ER52" i="85"/>
  <c r="EP52" i="85"/>
  <c r="ES52" i="85"/>
  <c r="ET52" i="85"/>
  <c r="GW32" i="85"/>
  <c r="HA32" i="85"/>
  <c r="GZ32" i="85"/>
  <c r="EY39" i="85"/>
  <c r="FA39" i="85"/>
  <c r="KH36" i="85"/>
  <c r="KI36" i="85"/>
  <c r="KJ36" i="85"/>
  <c r="KL36" i="85"/>
  <c r="KK36" i="85"/>
  <c r="ES85" i="85"/>
  <c r="EQ85" i="85"/>
  <c r="ER85" i="85"/>
  <c r="EP85" i="85"/>
  <c r="ET85" i="85"/>
  <c r="KR68" i="85"/>
  <c r="KU68" i="85"/>
  <c r="KS68" i="85"/>
  <c r="HA38" i="85"/>
  <c r="GY38" i="85"/>
  <c r="GZ38" i="85"/>
  <c r="GX38" i="85"/>
  <c r="GW38" i="85"/>
  <c r="CH18" i="85"/>
  <c r="CF18" i="85"/>
  <c r="CE18" i="85"/>
  <c r="CI18" i="85"/>
  <c r="CG18" i="85"/>
  <c r="KQ7" i="85"/>
  <c r="KT7" i="85"/>
  <c r="CH70" i="85"/>
  <c r="CF70" i="85"/>
  <c r="CG70" i="85"/>
  <c r="CI70" i="85"/>
  <c r="CE70" i="85"/>
  <c r="CH91" i="85"/>
  <c r="CI91" i="85"/>
  <c r="KS86" i="85"/>
  <c r="KT86" i="85"/>
  <c r="ET41" i="85"/>
  <c r="EQ41" i="85"/>
  <c r="EP41" i="85"/>
  <c r="ES41" i="85"/>
  <c r="ER41" i="85"/>
  <c r="ES53" i="85"/>
  <c r="EQ53" i="85"/>
  <c r="EP53" i="85"/>
  <c r="ER53" i="85"/>
  <c r="ET53" i="85"/>
  <c r="EB44" i="85"/>
  <c r="DY44" i="85"/>
  <c r="EA44" i="85"/>
  <c r="DX44" i="85"/>
  <c r="DZ44" i="85"/>
  <c r="DX71" i="85"/>
  <c r="DY71" i="85"/>
  <c r="DZ71" i="85"/>
  <c r="EA71" i="85"/>
  <c r="EB71" i="85"/>
  <c r="DH55" i="85"/>
  <c r="DI55" i="85"/>
  <c r="DJ55" i="85"/>
  <c r="DG55" i="85"/>
  <c r="DF55" i="85"/>
  <c r="DY46" i="85"/>
  <c r="EB46" i="85"/>
  <c r="DX46" i="85"/>
  <c r="DZ46" i="85"/>
  <c r="EA46" i="85"/>
  <c r="DH85" i="85"/>
  <c r="DG85" i="85"/>
  <c r="DI85" i="85"/>
  <c r="DF85" i="85"/>
  <c r="DJ85" i="85"/>
  <c r="EA26" i="85"/>
  <c r="DY26" i="85"/>
  <c r="ET29" i="85"/>
  <c r="EP29" i="85"/>
  <c r="EQ29" i="85"/>
  <c r="ES29" i="85"/>
  <c r="ER29" i="85"/>
  <c r="DF47" i="85"/>
  <c r="DG47" i="85"/>
  <c r="DJ47" i="85"/>
  <c r="DH47" i="85"/>
  <c r="DI47" i="85"/>
  <c r="GZ27" i="85"/>
  <c r="GY27" i="85"/>
  <c r="GX64" i="85"/>
  <c r="GW64" i="85"/>
  <c r="GY64" i="85"/>
  <c r="GZ64" i="85"/>
  <c r="HA64" i="85"/>
  <c r="DI73" i="85"/>
  <c r="DH73" i="85"/>
  <c r="DG73" i="85"/>
  <c r="DJ73" i="85"/>
  <c r="DF73" i="85"/>
  <c r="KR96" i="85"/>
  <c r="KQ96" i="85"/>
  <c r="KT96" i="85"/>
  <c r="KU96" i="85"/>
  <c r="KS96" i="85"/>
  <c r="FB14" i="85"/>
  <c r="FA14" i="85"/>
  <c r="FC14" i="85"/>
  <c r="CF102" i="85"/>
  <c r="ET11" i="85"/>
  <c r="KS20" i="85"/>
  <c r="CI43" i="85"/>
  <c r="DZ76" i="85"/>
  <c r="GZ94" i="85"/>
  <c r="GW94" i="85"/>
  <c r="GX94" i="85"/>
  <c r="HA94" i="85"/>
  <c r="GY94" i="85"/>
  <c r="GZ102" i="85"/>
  <c r="GX102" i="85"/>
  <c r="HA102" i="85"/>
  <c r="GW102" i="85"/>
  <c r="GY102" i="85"/>
  <c r="KR89" i="85"/>
  <c r="KT89" i="85"/>
  <c r="KU89" i="85"/>
  <c r="KQ89" i="85"/>
  <c r="KS89" i="85"/>
  <c r="DH70" i="85"/>
  <c r="DG70" i="85"/>
  <c r="DF67" i="85"/>
  <c r="DJ67" i="85"/>
  <c r="DH67" i="85"/>
  <c r="FA60" i="85"/>
  <c r="EY60" i="85"/>
  <c r="KT77" i="85"/>
  <c r="KU77" i="85"/>
  <c r="HA24" i="85"/>
  <c r="GZ24" i="85"/>
  <c r="GW24" i="85"/>
  <c r="KI76" i="85"/>
  <c r="KH76" i="85"/>
  <c r="DY13" i="85"/>
  <c r="DZ13" i="85"/>
  <c r="KT40" i="85"/>
  <c r="KR40" i="85"/>
  <c r="KU40" i="85"/>
  <c r="KQ46" i="85"/>
  <c r="KT46" i="85"/>
  <c r="KU46" i="85"/>
  <c r="KS46" i="85"/>
  <c r="KR46" i="85"/>
  <c r="FA85" i="85"/>
  <c r="EZ85" i="85"/>
  <c r="EY85" i="85"/>
  <c r="EQ30" i="85"/>
  <c r="EP30" i="85"/>
  <c r="EQ62" i="85"/>
  <c r="ES62" i="85"/>
  <c r="EY69" i="85"/>
  <c r="FC69" i="85"/>
  <c r="FA69" i="85"/>
  <c r="GY79" i="85"/>
  <c r="GX79" i="85"/>
  <c r="GW79" i="85"/>
  <c r="GZ79" i="85"/>
  <c r="HA79" i="85"/>
  <c r="DY59" i="85"/>
  <c r="EB59" i="85"/>
  <c r="EA59" i="85"/>
  <c r="DZ59" i="85"/>
  <c r="DX59" i="85"/>
  <c r="DF91" i="85"/>
  <c r="DG91" i="85"/>
  <c r="DJ91" i="85"/>
  <c r="DH91" i="85"/>
  <c r="DI91" i="85"/>
  <c r="EQ76" i="85"/>
  <c r="ET76" i="85"/>
  <c r="EP76" i="85"/>
  <c r="ES76" i="85"/>
  <c r="ER76" i="85"/>
  <c r="KJ51" i="85"/>
  <c r="KL51" i="85"/>
  <c r="KI51" i="85"/>
  <c r="KK51" i="85"/>
  <c r="KH51" i="85"/>
  <c r="KU19" i="85"/>
  <c r="KS19" i="85"/>
  <c r="KR19" i="85"/>
  <c r="KT19" i="85"/>
  <c r="KQ19" i="85"/>
  <c r="HA56" i="85"/>
  <c r="GW56" i="85"/>
  <c r="GX56" i="85"/>
  <c r="GZ56" i="85"/>
  <c r="GY56" i="85"/>
  <c r="HA59" i="85"/>
  <c r="GY59" i="85"/>
  <c r="GZ59" i="85"/>
  <c r="GX59" i="85"/>
  <c r="GW59" i="85"/>
  <c r="FA50" i="85"/>
  <c r="FC50" i="85"/>
  <c r="EY50" i="85"/>
  <c r="EZ50" i="85"/>
  <c r="FB50" i="85"/>
  <c r="KK59" i="85"/>
  <c r="KJ59" i="85"/>
  <c r="KH59" i="85"/>
  <c r="KI59" i="85"/>
  <c r="KL59" i="85"/>
  <c r="EP79" i="85"/>
  <c r="ES79" i="85"/>
  <c r="ET79" i="85"/>
  <c r="EQ79" i="85"/>
  <c r="ER79" i="85"/>
  <c r="EB41" i="85"/>
  <c r="DZ41" i="85"/>
  <c r="EA41" i="85"/>
  <c r="DX41" i="85"/>
  <c r="DY41" i="85"/>
  <c r="KQ61" i="85"/>
  <c r="KT61" i="85"/>
  <c r="KR76" i="85"/>
  <c r="KU76" i="85"/>
  <c r="KS76" i="85"/>
  <c r="KT76" i="85"/>
  <c r="KQ76" i="85"/>
  <c r="EP57" i="85"/>
  <c r="ER57" i="85"/>
  <c r="EQ57" i="85"/>
  <c r="ES57" i="85"/>
  <c r="ET57" i="85"/>
  <c r="DY91" i="85"/>
  <c r="EA91" i="85"/>
  <c r="EB91" i="85"/>
  <c r="DX91" i="85"/>
  <c r="DZ91" i="85"/>
  <c r="DJ33" i="85"/>
  <c r="DF33" i="85"/>
  <c r="DI33" i="85"/>
  <c r="DG33" i="85"/>
  <c r="DH33" i="85"/>
  <c r="ES72" i="85"/>
  <c r="EQ72" i="85"/>
  <c r="ER72" i="85"/>
  <c r="ET72" i="85"/>
  <c r="EP72" i="85"/>
  <c r="ET51" i="85"/>
  <c r="ES51" i="85"/>
  <c r="EQ54" i="85"/>
  <c r="EP54" i="85"/>
  <c r="ET54" i="85"/>
  <c r="DX94" i="85"/>
  <c r="EB94" i="85"/>
  <c r="DY94" i="85"/>
  <c r="EA94" i="85"/>
  <c r="DZ94" i="85"/>
  <c r="EQ56" i="85"/>
  <c r="ER56" i="85"/>
  <c r="EP56" i="85"/>
  <c r="KU10" i="85"/>
  <c r="KR10" i="85"/>
  <c r="CE54" i="85"/>
  <c r="CH54" i="85"/>
  <c r="KI82" i="85"/>
  <c r="KJ82" i="85"/>
  <c r="KH82" i="85"/>
  <c r="KK82" i="85"/>
  <c r="KL82" i="85"/>
  <c r="GY70" i="85"/>
  <c r="GW70" i="85"/>
  <c r="GZ70" i="85"/>
  <c r="HA70" i="85"/>
  <c r="GX70" i="85"/>
  <c r="KL34" i="85"/>
  <c r="KI34" i="85"/>
  <c r="GX13" i="85"/>
  <c r="GY13" i="85"/>
  <c r="GZ13" i="85"/>
  <c r="GW13" i="85"/>
  <c r="HA13" i="85"/>
  <c r="ET96" i="85"/>
  <c r="EQ96" i="85"/>
  <c r="EP96" i="85"/>
  <c r="ER96" i="85"/>
  <c r="ES96" i="85"/>
  <c r="DJ90" i="85"/>
  <c r="DF90" i="85"/>
  <c r="CG101" i="85"/>
  <c r="CE101" i="85"/>
  <c r="CH101" i="85"/>
  <c r="CF101" i="85"/>
  <c r="CI101" i="85"/>
  <c r="KJ20" i="85"/>
  <c r="KL20" i="85"/>
  <c r="KI20" i="85"/>
  <c r="KH20" i="85"/>
  <c r="KK20" i="85"/>
  <c r="ER55" i="85"/>
  <c r="EQ55" i="85"/>
  <c r="HA7" i="85"/>
  <c r="GY7" i="85"/>
  <c r="GZ7" i="85"/>
  <c r="GX7" i="85"/>
  <c r="GW7" i="85"/>
  <c r="CG89" i="85"/>
  <c r="CE89" i="85"/>
  <c r="CI89" i="85"/>
  <c r="CH89" i="85"/>
  <c r="CF89" i="85"/>
  <c r="KJ10" i="85"/>
  <c r="KI10" i="85"/>
  <c r="KK10" i="85"/>
  <c r="KL10" i="85"/>
  <c r="KH10" i="85"/>
  <c r="CH92" i="85"/>
  <c r="CF92" i="85"/>
  <c r="CG92" i="85"/>
  <c r="CE92" i="85"/>
  <c r="CI92" i="85"/>
  <c r="KU24" i="85"/>
  <c r="KS24" i="85"/>
  <c r="KT24" i="85"/>
  <c r="KR24" i="85"/>
  <c r="KQ24" i="85"/>
  <c r="EA29" i="85"/>
  <c r="DZ29" i="85"/>
  <c r="EB29" i="85"/>
  <c r="DX29" i="85"/>
  <c r="DY29" i="85"/>
  <c r="CH97" i="85"/>
  <c r="CI97" i="85"/>
  <c r="KR79" i="85"/>
  <c r="KQ79" i="85"/>
  <c r="KS79" i="85"/>
  <c r="KT79" i="85"/>
  <c r="KU79" i="85"/>
  <c r="DJ28" i="85"/>
  <c r="DI28" i="85"/>
  <c r="EA7" i="85"/>
  <c r="DY7" i="85"/>
  <c r="GX15" i="85"/>
  <c r="GW15" i="85"/>
  <c r="GY15" i="85"/>
  <c r="GZ15" i="85"/>
  <c r="HA15" i="85"/>
  <c r="CF61" i="85"/>
  <c r="CE61" i="85"/>
  <c r="CI61" i="85"/>
  <c r="CG61" i="85"/>
  <c r="CH61" i="85"/>
  <c r="EA57" i="85"/>
  <c r="DY57" i="85"/>
  <c r="EB57" i="85"/>
  <c r="DX57" i="85"/>
  <c r="DZ57" i="85"/>
  <c r="KR104" i="85"/>
  <c r="KS104" i="85"/>
  <c r="KQ104" i="85"/>
  <c r="KU104" i="85"/>
  <c r="KT104" i="85"/>
  <c r="KS65" i="85"/>
  <c r="KQ65" i="85"/>
  <c r="KU81" i="85"/>
  <c r="KS81" i="85"/>
  <c r="KT81" i="85"/>
  <c r="KQ81" i="85"/>
  <c r="KR81" i="85"/>
  <c r="DH16" i="85"/>
  <c r="DI16" i="85"/>
  <c r="DJ16" i="85"/>
  <c r="DF16" i="85"/>
  <c r="DG16" i="85"/>
  <c r="FA6" i="85"/>
  <c r="EZ6" i="85"/>
  <c r="FC6" i="85"/>
  <c r="FB6" i="85"/>
  <c r="EY6" i="85"/>
  <c r="KH87" i="85"/>
  <c r="KI87" i="85"/>
  <c r="KK87" i="85"/>
  <c r="KL87" i="85"/>
  <c r="KJ87" i="85"/>
  <c r="CH30" i="85"/>
  <c r="CE30" i="85"/>
  <c r="CG24" i="85"/>
  <c r="CE24" i="85"/>
  <c r="CH24" i="85"/>
  <c r="CI24" i="85"/>
  <c r="CF24" i="85"/>
  <c r="KK104" i="85"/>
  <c r="KJ104" i="85"/>
  <c r="KI104" i="85"/>
  <c r="FB93" i="85"/>
  <c r="FC93" i="85"/>
  <c r="KK46" i="85"/>
  <c r="KI46" i="85"/>
  <c r="KJ46" i="85"/>
  <c r="KT57" i="85"/>
  <c r="KU57" i="85"/>
  <c r="KJ92" i="85"/>
  <c r="KL92" i="85"/>
  <c r="KH92" i="85"/>
  <c r="KK92" i="85"/>
  <c r="KI92" i="85"/>
  <c r="DZ102" i="85"/>
  <c r="EB102" i="85"/>
  <c r="DY102" i="85"/>
  <c r="EA102" i="85"/>
  <c r="DX102" i="85"/>
  <c r="ET18" i="85"/>
  <c r="ER18" i="85"/>
  <c r="EQ18" i="85"/>
  <c r="DJ62" i="85"/>
  <c r="DF62" i="85"/>
  <c r="CE59" i="85"/>
  <c r="CH59" i="85"/>
  <c r="CF59" i="85"/>
  <c r="CG59" i="85"/>
  <c r="CI59" i="85"/>
  <c r="ER10" i="85"/>
  <c r="EP10" i="85"/>
  <c r="EQ10" i="85"/>
  <c r="ET10" i="85"/>
  <c r="ES10" i="85"/>
  <c r="ET83" i="85"/>
  <c r="ES83" i="85"/>
  <c r="ER83" i="85"/>
  <c r="EP83" i="85"/>
  <c r="EQ83" i="85"/>
  <c r="EQ46" i="85"/>
  <c r="ET46" i="85"/>
  <c r="DJ57" i="85"/>
  <c r="DH57" i="85"/>
  <c r="DG17" i="85"/>
  <c r="DF17" i="85"/>
  <c r="DI17" i="85"/>
  <c r="DJ17" i="85"/>
  <c r="DH17" i="85"/>
  <c r="CE86" i="85"/>
  <c r="CI86" i="85"/>
  <c r="CF86" i="85"/>
  <c r="CG86" i="85"/>
  <c r="CH86" i="85"/>
  <c r="GY9" i="85"/>
  <c r="HA9" i="85"/>
  <c r="GW9" i="85"/>
  <c r="GZ9" i="85"/>
  <c r="GX9" i="85"/>
  <c r="DX68" i="85"/>
  <c r="DY68" i="85"/>
  <c r="EB68" i="85"/>
  <c r="EA68" i="85"/>
  <c r="DZ68" i="85"/>
  <c r="KJ40" i="85"/>
  <c r="KL40" i="85"/>
  <c r="KK40" i="85"/>
  <c r="KH40" i="85"/>
  <c r="KI40" i="85"/>
  <c r="EZ51" i="85"/>
  <c r="FA51" i="85"/>
  <c r="EY51" i="85"/>
  <c r="EQ64" i="85"/>
  <c r="EP64" i="85"/>
  <c r="ET64" i="85"/>
  <c r="ES64" i="85"/>
  <c r="ER64" i="85"/>
  <c r="DH88" i="85"/>
  <c r="DI88" i="85"/>
  <c r="DF88" i="85"/>
  <c r="DG88" i="85"/>
  <c r="DJ88" i="85"/>
  <c r="GW77" i="85"/>
  <c r="KR20" i="85"/>
  <c r="EQ11" i="85"/>
  <c r="HA77" i="85"/>
  <c r="KR50" i="85"/>
  <c r="KS50" i="85"/>
  <c r="KQ50" i="85"/>
  <c r="ES68" i="85"/>
  <c r="ER68" i="85"/>
  <c r="ET68" i="85"/>
  <c r="EP68" i="85"/>
  <c r="EQ40" i="85"/>
  <c r="ER40" i="85"/>
  <c r="EP40" i="85"/>
  <c r="ET40" i="85"/>
  <c r="ES40" i="85"/>
  <c r="EA66" i="85"/>
  <c r="DY66" i="85"/>
  <c r="EB66" i="85"/>
  <c r="DX66" i="85"/>
  <c r="DZ66" i="85"/>
  <c r="KR36" i="85"/>
  <c r="KS36" i="85"/>
  <c r="KU15" i="85"/>
  <c r="KS15" i="85"/>
  <c r="KR15" i="85"/>
  <c r="ES28" i="85"/>
  <c r="EQ28" i="85"/>
  <c r="GY11" i="85"/>
  <c r="GX11" i="85"/>
  <c r="EA52" i="85"/>
  <c r="DY52" i="85"/>
  <c r="DX52" i="85"/>
  <c r="GY84" i="85"/>
  <c r="GW84" i="85"/>
  <c r="GX84" i="85"/>
  <c r="GZ84" i="85"/>
  <c r="HA84" i="85"/>
  <c r="DJ11" i="85"/>
  <c r="DI11" i="85"/>
  <c r="DH11" i="85"/>
  <c r="DF11" i="85"/>
  <c r="DG11" i="85"/>
  <c r="KK16" i="85"/>
  <c r="KI16" i="85"/>
  <c r="EQ88" i="85"/>
  <c r="ET88" i="85"/>
  <c r="DG84" i="85"/>
  <c r="DH84" i="85"/>
  <c r="DJ84" i="85"/>
  <c r="DI84" i="85"/>
  <c r="DF84" i="85"/>
  <c r="CF34" i="85"/>
  <c r="CE34" i="85"/>
  <c r="CG34" i="85"/>
  <c r="CI34" i="85"/>
  <c r="CH34" i="85"/>
  <c r="EY48" i="85"/>
  <c r="FB48" i="85"/>
  <c r="FC48" i="85"/>
  <c r="FA48" i="85"/>
  <c r="EZ48" i="85"/>
  <c r="DH13" i="85"/>
  <c r="DF13" i="85"/>
  <c r="DG13" i="85"/>
  <c r="DJ13" i="85"/>
  <c r="DI13" i="85"/>
  <c r="ES26" i="85"/>
  <c r="EQ26" i="85"/>
  <c r="ET26" i="85"/>
  <c r="EP26" i="85"/>
  <c r="ER26" i="85"/>
  <c r="KI75" i="85"/>
  <c r="KJ75" i="85"/>
  <c r="KH75" i="85"/>
  <c r="EA27" i="85"/>
  <c r="DX27" i="85"/>
  <c r="DZ27" i="85"/>
  <c r="DY27" i="85"/>
  <c r="EB27" i="85"/>
  <c r="KT51" i="85"/>
  <c r="KQ51" i="85"/>
  <c r="KS51" i="85"/>
  <c r="DJ68" i="85"/>
  <c r="DF68" i="85"/>
  <c r="DI68" i="85"/>
  <c r="EQ7" i="85"/>
  <c r="ET7" i="85"/>
  <c r="ES7" i="85"/>
  <c r="EP7" i="85"/>
  <c r="ER7" i="85"/>
  <c r="HA6" i="85"/>
  <c r="GZ6" i="85"/>
  <c r="GW6" i="85"/>
  <c r="GX6" i="85"/>
  <c r="GY6" i="85"/>
  <c r="KL85" i="85"/>
  <c r="KI85" i="85"/>
  <c r="KH85" i="85"/>
  <c r="KJ85" i="85"/>
  <c r="KK85" i="85"/>
  <c r="DF14" i="85"/>
  <c r="DJ14" i="85"/>
  <c r="DG14" i="85"/>
  <c r="DH14" i="85"/>
  <c r="DI14" i="85"/>
  <c r="DF35" i="85"/>
  <c r="DG35" i="85"/>
  <c r="DX65" i="85"/>
  <c r="EB65" i="85"/>
  <c r="DZ65" i="85"/>
  <c r="EA65" i="85"/>
  <c r="DY65" i="85"/>
  <c r="DF94" i="85"/>
  <c r="DH94" i="85"/>
  <c r="DI94" i="85"/>
  <c r="KS6" i="85"/>
  <c r="KQ6" i="85"/>
  <c r="KT6" i="85"/>
  <c r="KR6" i="85"/>
  <c r="KU6" i="85"/>
  <c r="GW50" i="85"/>
  <c r="HA50" i="85"/>
  <c r="GY50" i="85"/>
  <c r="GZ50" i="85"/>
  <c r="GX50" i="85"/>
  <c r="KQ43" i="85"/>
  <c r="KU43" i="85"/>
  <c r="DH48" i="85"/>
  <c r="DG48" i="85"/>
  <c r="DI48" i="85"/>
  <c r="DJ48" i="85"/>
  <c r="DF48" i="85"/>
  <c r="KH57" i="85"/>
  <c r="KL57" i="85"/>
  <c r="KK57" i="85"/>
  <c r="KI57" i="85"/>
  <c r="KJ57" i="85"/>
  <c r="DY55" i="85"/>
  <c r="DX55" i="85"/>
  <c r="EA55" i="85"/>
  <c r="EB55" i="85"/>
  <c r="DZ55" i="85"/>
  <c r="DZ64" i="85"/>
  <c r="EB64" i="85"/>
  <c r="DY64" i="85"/>
  <c r="KS37" i="85"/>
  <c r="KU37" i="85"/>
  <c r="KQ37" i="85"/>
  <c r="KT37" i="85"/>
  <c r="KR37" i="85"/>
  <c r="KK86" i="85"/>
  <c r="KI86" i="85"/>
  <c r="KH86" i="85"/>
  <c r="KL86" i="85"/>
  <c r="KJ86" i="85"/>
  <c r="EB25" i="85"/>
  <c r="EA25" i="85"/>
  <c r="DX25" i="85"/>
  <c r="DY25" i="85"/>
  <c r="DZ25" i="85"/>
  <c r="GY92" i="85"/>
  <c r="HA92" i="85"/>
  <c r="GX92" i="85"/>
  <c r="DY30" i="85"/>
  <c r="EB30" i="85"/>
  <c r="DZ30" i="85"/>
  <c r="DX30" i="85"/>
  <c r="EA30" i="85"/>
  <c r="EQ42" i="85"/>
  <c r="ES42" i="85"/>
  <c r="EB40" i="85"/>
  <c r="DZ40" i="85"/>
  <c r="EA40" i="85"/>
  <c r="GW19" i="85"/>
  <c r="GZ19" i="85"/>
  <c r="KJ94" i="85"/>
  <c r="KL94" i="85"/>
  <c r="KK94" i="85"/>
  <c r="KH94" i="85"/>
  <c r="KI94" i="85"/>
  <c r="KK25" i="85"/>
  <c r="KH25" i="85"/>
  <c r="KI25" i="85"/>
  <c r="KQ72" i="85"/>
  <c r="KR72" i="85"/>
  <c r="KT72" i="85"/>
  <c r="KU72" i="85"/>
  <c r="KS72" i="85"/>
  <c r="KR30" i="85"/>
  <c r="KQ30" i="85"/>
  <c r="KT30" i="85"/>
  <c r="KU30" i="85"/>
  <c r="KS30" i="85"/>
  <c r="KT21" i="85"/>
  <c r="KS21" i="85"/>
  <c r="KQ21" i="85"/>
  <c r="KU21" i="85"/>
  <c r="KR21" i="85"/>
  <c r="CE7" i="85"/>
  <c r="CF7" i="85"/>
  <c r="DJ69" i="85"/>
  <c r="DF69" i="85"/>
  <c r="DG69" i="85"/>
  <c r="DH69" i="85"/>
  <c r="DI69" i="85"/>
  <c r="EB95" i="85"/>
  <c r="DX95" i="85"/>
  <c r="EA95" i="85"/>
  <c r="DZ95" i="85"/>
  <c r="DY95" i="85"/>
  <c r="DJ58" i="85"/>
  <c r="DH58" i="85"/>
  <c r="DF49" i="85"/>
  <c r="DJ49" i="85"/>
  <c r="DH49" i="85"/>
  <c r="DG49" i="85"/>
  <c r="DI49" i="85"/>
  <c r="KT103" i="85"/>
  <c r="KU103" i="85"/>
  <c r="KS103" i="85"/>
  <c r="KR103" i="85"/>
  <c r="KQ103" i="85"/>
  <c r="ES71" i="85"/>
  <c r="EQ71" i="85"/>
  <c r="ET71" i="85"/>
  <c r="EP71" i="85"/>
  <c r="ER71" i="85"/>
  <c r="GY21" i="85"/>
  <c r="GW21" i="85"/>
  <c r="GX21" i="85"/>
  <c r="DG51" i="85"/>
  <c r="DI51" i="85"/>
  <c r="DH51" i="85"/>
  <c r="DF51" i="85"/>
  <c r="DJ51" i="85"/>
  <c r="KS18" i="85"/>
  <c r="KU18" i="85"/>
  <c r="KT18" i="85"/>
  <c r="KR18" i="85"/>
  <c r="KQ18" i="85"/>
  <c r="GZ99" i="85"/>
  <c r="GX99" i="85"/>
  <c r="GY99" i="85"/>
  <c r="HA99" i="85"/>
  <c r="GW99" i="85"/>
  <c r="DG31" i="85"/>
  <c r="DI31" i="85"/>
  <c r="DH31" i="85"/>
  <c r="DJ31" i="85"/>
  <c r="DF31" i="85"/>
  <c r="KI30" i="85"/>
  <c r="KJ30" i="85"/>
  <c r="KH30" i="85"/>
  <c r="KL30" i="85"/>
  <c r="KK30" i="85"/>
  <c r="DH50" i="85"/>
  <c r="DG50" i="85"/>
  <c r="DI50" i="85"/>
  <c r="DJ50" i="85"/>
  <c r="DF50" i="85"/>
  <c r="GW104" i="85"/>
  <c r="GX104" i="85"/>
  <c r="HA104" i="85"/>
  <c r="GY104" i="85"/>
  <c r="GZ104" i="85"/>
  <c r="ES27" i="85"/>
  <c r="EP27" i="85"/>
  <c r="ET27" i="85"/>
  <c r="EQ27" i="85"/>
  <c r="ER27" i="85"/>
  <c r="CF25" i="85"/>
  <c r="CG25" i="85"/>
  <c r="CH25" i="85"/>
  <c r="CI25" i="85"/>
  <c r="CE25" i="85"/>
  <c r="ET65" i="85"/>
  <c r="ER65" i="85"/>
  <c r="EP65" i="85"/>
  <c r="EQ65" i="85"/>
  <c r="ES65" i="85"/>
  <c r="EB84" i="85"/>
  <c r="DY84" i="85"/>
  <c r="DX84" i="85"/>
  <c r="DZ84" i="85"/>
  <c r="EA84" i="85"/>
  <c r="DY100" i="85"/>
  <c r="EA100" i="85"/>
  <c r="DX100" i="85"/>
  <c r="ER48" i="85"/>
  <c r="EP48" i="85"/>
  <c r="EQ48" i="85"/>
  <c r="ET48" i="85"/>
  <c r="ES48" i="85"/>
  <c r="ER58" i="85"/>
  <c r="ES58" i="85"/>
  <c r="EP58" i="85"/>
  <c r="EQ58" i="85"/>
  <c r="ET58" i="85"/>
  <c r="DH83" i="85"/>
  <c r="DJ83" i="85"/>
  <c r="GW40" i="85"/>
  <c r="HA40" i="85"/>
  <c r="GX40" i="85"/>
  <c r="GZ40" i="85"/>
  <c r="GY40" i="85"/>
  <c r="DH102" i="85"/>
  <c r="DI102" i="85"/>
  <c r="DY9" i="85"/>
  <c r="EA9" i="85"/>
  <c r="DX9" i="85"/>
  <c r="GX85" i="85"/>
  <c r="GY85" i="85"/>
  <c r="GZ85" i="85"/>
  <c r="HA85" i="85"/>
  <c r="GW85" i="85"/>
  <c r="EP9" i="85"/>
  <c r="ES9" i="85"/>
  <c r="EQ9" i="85"/>
  <c r="ET9" i="85"/>
  <c r="ER9" i="85"/>
  <c r="ES45" i="85"/>
  <c r="ET45" i="85"/>
  <c r="ER45" i="85"/>
  <c r="CH46" i="85"/>
  <c r="CI46" i="85"/>
  <c r="CG46" i="85"/>
  <c r="DF95" i="85"/>
  <c r="DH95" i="85"/>
  <c r="DI95" i="85"/>
  <c r="DJ95" i="85"/>
  <c r="DG95" i="85"/>
  <c r="KH18" i="85"/>
  <c r="KJ18" i="85"/>
  <c r="KI18" i="85"/>
  <c r="KL18" i="85"/>
  <c r="KK18" i="85"/>
  <c r="ES102" i="85"/>
  <c r="EP102" i="85"/>
  <c r="ER102" i="85"/>
  <c r="EQ102" i="85"/>
  <c r="ET102" i="85"/>
  <c r="KL93" i="85"/>
  <c r="KI93" i="85"/>
  <c r="KJ93" i="85"/>
  <c r="HA20" i="85"/>
  <c r="GZ20" i="85"/>
  <c r="CI39" i="85"/>
  <c r="CF39" i="85"/>
  <c r="CH39" i="85"/>
  <c r="CE39" i="85"/>
  <c r="CG39" i="85"/>
  <c r="CI42" i="85"/>
  <c r="CE42" i="85"/>
  <c r="DF43" i="85"/>
  <c r="DG43" i="85"/>
  <c r="DH43" i="85"/>
  <c r="DJ43" i="85"/>
  <c r="DI43" i="85"/>
  <c r="KT38" i="85"/>
  <c r="KS38" i="85"/>
  <c r="KR38" i="85"/>
  <c r="KU38" i="85"/>
  <c r="KQ38" i="85"/>
  <c r="KH43" i="85"/>
  <c r="KL43" i="85"/>
  <c r="KJ43" i="85"/>
  <c r="KI43" i="85"/>
  <c r="KK43" i="85"/>
  <c r="DI41" i="85"/>
  <c r="DG41" i="85"/>
  <c r="DF41" i="85"/>
  <c r="KR52" i="85"/>
  <c r="KQ52" i="85"/>
  <c r="KI33" i="85"/>
  <c r="KK33" i="85"/>
  <c r="KH33" i="85"/>
  <c r="KJ33" i="85"/>
  <c r="KL33" i="85"/>
  <c r="ET21" i="85"/>
  <c r="ES21" i="85"/>
  <c r="ER21" i="85"/>
  <c r="EP21" i="85"/>
  <c r="EA67" i="85"/>
  <c r="DX67" i="85"/>
  <c r="DZ67" i="85"/>
  <c r="DH53" i="85"/>
  <c r="DI53" i="85"/>
  <c r="DG53" i="85"/>
  <c r="DJ53" i="85"/>
  <c r="DF53" i="85"/>
  <c r="CI47" i="85"/>
  <c r="CF47" i="85"/>
  <c r="FC18" i="85"/>
  <c r="EZ18" i="85"/>
  <c r="FA18" i="85"/>
  <c r="GY75" i="85"/>
  <c r="GZ75" i="85"/>
  <c r="GX75" i="85"/>
  <c r="GW75" i="85"/>
  <c r="HA75" i="85"/>
  <c r="GY62" i="85"/>
  <c r="GW62" i="85"/>
  <c r="GX62" i="85"/>
  <c r="HA62" i="85"/>
  <c r="GZ62" i="85"/>
  <c r="KR85" i="85"/>
  <c r="KU85" i="85"/>
  <c r="KS85" i="85"/>
  <c r="KT85" i="85"/>
  <c r="KQ85" i="85"/>
  <c r="DH75" i="85"/>
  <c r="DF75" i="85"/>
  <c r="DI75" i="85"/>
  <c r="DJ75" i="85"/>
  <c r="DG75" i="85"/>
  <c r="CE28" i="85"/>
  <c r="CF28" i="85"/>
  <c r="CH28" i="85"/>
  <c r="DZ61" i="85"/>
  <c r="DX61" i="85"/>
  <c r="EB61" i="85"/>
  <c r="DY61" i="85"/>
  <c r="EA61" i="85"/>
  <c r="GZ80" i="85"/>
  <c r="HA80" i="85"/>
  <c r="GW80" i="85"/>
  <c r="GX80" i="85"/>
  <c r="GY80" i="85"/>
  <c r="EB45" i="85"/>
  <c r="DX45" i="85"/>
  <c r="DY45" i="85"/>
  <c r="DZ45" i="85"/>
  <c r="EA45" i="85"/>
  <c r="HA36" i="85"/>
  <c r="ER103" i="85"/>
  <c r="CG66" i="85"/>
  <c r="CH20" i="85"/>
  <c r="CE20" i="85"/>
  <c r="KU20" i="85"/>
  <c r="CF20" i="85"/>
  <c r="KL49" i="85"/>
  <c r="KQ17" i="85"/>
  <c r="CG43" i="85"/>
  <c r="FB88" i="85"/>
  <c r="FC88" i="85"/>
  <c r="EY88" i="85"/>
  <c r="FA88" i="85"/>
  <c r="EZ88" i="85"/>
  <c r="KJ54" i="85"/>
  <c r="KI54" i="85"/>
  <c r="KH54" i="85"/>
  <c r="KK54" i="85"/>
  <c r="KL54" i="85"/>
  <c r="KH66" i="85"/>
  <c r="KK66" i="85"/>
  <c r="KL66" i="85"/>
  <c r="KI66" i="85"/>
  <c r="KJ66" i="85"/>
  <c r="GW12" i="85"/>
  <c r="GY12" i="85"/>
  <c r="KJ55" i="85"/>
  <c r="KL55" i="85"/>
  <c r="KH55" i="85"/>
  <c r="KK55" i="85"/>
  <c r="KI55" i="85"/>
  <c r="KJ62" i="85"/>
  <c r="KH62" i="85"/>
  <c r="KK70" i="85"/>
  <c r="KH70" i="85"/>
  <c r="DJ10" i="85"/>
  <c r="DI10" i="85"/>
  <c r="DF10" i="85"/>
  <c r="CH73" i="85"/>
  <c r="CE73" i="85"/>
  <c r="CF73" i="85"/>
  <c r="GW61" i="85"/>
  <c r="GY61" i="85"/>
  <c r="EQ77" i="85"/>
  <c r="ER77" i="85"/>
  <c r="DF34" i="85"/>
  <c r="DH34" i="85"/>
  <c r="DJ34" i="85"/>
  <c r="DG34" i="85"/>
  <c r="ES37" i="85"/>
  <c r="ER37" i="85"/>
  <c r="EQ37" i="85"/>
  <c r="KT94" i="85"/>
  <c r="KR94" i="85"/>
  <c r="KS94" i="85"/>
  <c r="KQ94" i="85"/>
  <c r="KU94" i="85"/>
  <c r="CF12" i="85"/>
  <c r="CH12" i="85"/>
  <c r="CG12" i="85"/>
  <c r="CI12" i="85"/>
  <c r="CE12" i="85"/>
  <c r="EB98" i="85"/>
  <c r="DY98" i="85"/>
  <c r="EA98" i="85"/>
  <c r="DZ98" i="85"/>
  <c r="DX98" i="85"/>
  <c r="DZ23" i="85"/>
  <c r="EB23" i="85"/>
  <c r="HA95" i="85"/>
  <c r="GX95" i="85"/>
  <c r="KI14" i="85"/>
  <c r="KH14" i="85"/>
  <c r="KJ14" i="85"/>
  <c r="KL14" i="85"/>
  <c r="KK14" i="85"/>
  <c r="GZ55" i="85"/>
  <c r="GW55" i="85"/>
  <c r="GY55" i="85"/>
  <c r="KI11" i="85"/>
  <c r="KH11" i="85"/>
  <c r="KJ11" i="85"/>
  <c r="KL11" i="85"/>
  <c r="KK11" i="85"/>
  <c r="ET49" i="85"/>
  <c r="ER49" i="85"/>
  <c r="ES49" i="85"/>
  <c r="EP49" i="85"/>
  <c r="EQ49" i="85"/>
  <c r="DZ81" i="85"/>
  <c r="DX81" i="85"/>
  <c r="KI23" i="85"/>
  <c r="KJ23" i="85"/>
  <c r="KH23" i="85"/>
  <c r="KL23" i="85"/>
  <c r="KK23" i="85"/>
  <c r="DF15" i="85"/>
  <c r="DG15" i="85"/>
  <c r="DJ52" i="85"/>
  <c r="DG52" i="85"/>
  <c r="EY99" i="85"/>
  <c r="FC99" i="85"/>
  <c r="FB99" i="85"/>
  <c r="ET86" i="85"/>
  <c r="ES86" i="85"/>
  <c r="KK77" i="85"/>
  <c r="KJ77" i="85"/>
  <c r="KL77" i="85"/>
  <c r="KH77" i="85"/>
  <c r="KI77" i="85"/>
  <c r="KS92" i="85"/>
  <c r="KU92" i="85"/>
  <c r="KQ92" i="85"/>
  <c r="KR92" i="85"/>
  <c r="KT92" i="85"/>
  <c r="DG60" i="85"/>
  <c r="DF60" i="85"/>
  <c r="DJ60" i="85"/>
  <c r="DI60" i="85"/>
  <c r="DH60" i="85"/>
  <c r="DY73" i="85"/>
  <c r="DX73" i="85"/>
  <c r="KT16" i="85"/>
  <c r="KS16" i="85"/>
  <c r="KQ16" i="85"/>
  <c r="CF15" i="85"/>
  <c r="CG15" i="85"/>
  <c r="CH15" i="85"/>
  <c r="CI15" i="85"/>
  <c r="CE15" i="85"/>
  <c r="EB83" i="85"/>
  <c r="EA83" i="85"/>
  <c r="CI49" i="85"/>
  <c r="CG49" i="85"/>
  <c r="CH49" i="85"/>
  <c r="CF49" i="85"/>
  <c r="CE49" i="85"/>
  <c r="DJ64" i="85"/>
  <c r="DH64" i="85"/>
  <c r="DF64" i="85"/>
  <c r="DI64" i="85"/>
  <c r="DG64" i="85"/>
  <c r="FA20" i="85"/>
  <c r="EZ20" i="85"/>
  <c r="GY58" i="85"/>
  <c r="GZ58" i="85"/>
  <c r="HA58" i="85"/>
  <c r="GX58" i="85"/>
  <c r="GW58" i="85"/>
  <c r="DH96" i="85"/>
  <c r="DF96" i="85"/>
  <c r="DY16" i="85"/>
  <c r="EA16" i="85"/>
  <c r="DX16" i="85"/>
  <c r="GY23" i="85"/>
  <c r="HA23" i="85"/>
  <c r="GX23" i="85"/>
  <c r="GW23" i="85"/>
  <c r="GZ23" i="85"/>
  <c r="KK83" i="85"/>
  <c r="KI83" i="85"/>
  <c r="KH83" i="85"/>
  <c r="KL83" i="85"/>
  <c r="KJ83" i="85"/>
  <c r="DF59" i="85"/>
  <c r="DG59" i="85"/>
  <c r="CG75" i="85"/>
  <c r="CH75" i="85"/>
  <c r="CE75" i="85"/>
  <c r="CF75" i="85"/>
  <c r="CI75" i="85"/>
  <c r="CF44" i="85"/>
  <c r="CH44" i="85"/>
  <c r="CE44" i="85"/>
  <c r="CI44" i="85"/>
  <c r="CG44" i="85"/>
  <c r="EP66" i="85"/>
  <c r="ER66" i="85"/>
  <c r="ES66" i="85"/>
  <c r="EQ66" i="85"/>
  <c r="ET66" i="85"/>
  <c r="GY25" i="85"/>
  <c r="GZ25" i="85"/>
  <c r="GX25" i="85"/>
  <c r="HA25" i="85"/>
  <c r="GW25" i="85"/>
  <c r="CE41" i="85"/>
  <c r="CI41" i="85"/>
  <c r="ET38" i="85"/>
  <c r="EQ38" i="85"/>
  <c r="ES38" i="85"/>
  <c r="ER38" i="85"/>
  <c r="EP38" i="85"/>
  <c r="DZ36" i="85"/>
  <c r="DX36" i="85"/>
  <c r="EA36" i="85"/>
  <c r="EB36" i="85"/>
  <c r="DY36" i="85"/>
  <c r="KT32" i="85"/>
  <c r="KS32" i="85"/>
  <c r="KU32" i="85"/>
  <c r="KQ32" i="85"/>
  <c r="KR32" i="85"/>
  <c r="GX30" i="85"/>
  <c r="GW30" i="85"/>
  <c r="GZ30" i="85"/>
  <c r="HA30" i="85"/>
  <c r="GY30" i="85"/>
  <c r="DF104" i="85"/>
  <c r="DI104" i="85"/>
  <c r="DH104" i="85"/>
  <c r="DG104" i="85"/>
  <c r="DJ104" i="85"/>
  <c r="KQ23" i="85"/>
  <c r="KS23" i="85"/>
  <c r="KT23" i="85"/>
  <c r="KU23" i="85"/>
  <c r="KR23" i="85"/>
  <c r="HA26" i="85"/>
  <c r="GX26" i="85"/>
  <c r="GZ26" i="85"/>
  <c r="GY26" i="85"/>
  <c r="GW26" i="85"/>
  <c r="KK71" i="85"/>
  <c r="KJ71" i="85"/>
  <c r="KL71" i="85"/>
  <c r="KI71" i="85"/>
  <c r="KH71" i="85"/>
  <c r="FB80" i="85"/>
  <c r="EY80" i="85"/>
  <c r="EZ80" i="85"/>
  <c r="EQ78" i="85"/>
  <c r="EP78" i="85"/>
  <c r="ER78" i="85"/>
  <c r="ES78" i="85"/>
  <c r="ET78" i="85"/>
  <c r="ES101" i="85"/>
  <c r="EQ101" i="85"/>
  <c r="EP101" i="85"/>
  <c r="ET101" i="85"/>
  <c r="ER101" i="85"/>
  <c r="KJ81" i="85"/>
  <c r="KK81" i="85"/>
  <c r="KI81" i="85"/>
  <c r="KL81" i="85"/>
  <c r="KH81" i="85"/>
  <c r="DY18" i="85"/>
  <c r="EA18" i="85"/>
  <c r="KU49" i="85"/>
  <c r="KR49" i="85"/>
  <c r="KQ49" i="85"/>
  <c r="KI39" i="85"/>
  <c r="KK39" i="85"/>
  <c r="KH39" i="85"/>
  <c r="KL39" i="85"/>
  <c r="KJ39" i="85"/>
  <c r="KK98" i="85"/>
  <c r="KH98" i="85"/>
  <c r="KJ98" i="85"/>
  <c r="KI98" i="85"/>
  <c r="KL98" i="85"/>
  <c r="DZ54" i="85"/>
  <c r="EA54" i="85"/>
  <c r="EB54" i="85"/>
  <c r="DX54" i="85"/>
  <c r="DY54" i="85"/>
  <c r="CH77" i="85"/>
  <c r="CF77" i="85"/>
  <c r="CE77" i="85"/>
  <c r="CE85" i="85"/>
  <c r="CH85" i="85"/>
  <c r="CG85" i="85"/>
  <c r="CI85" i="85"/>
  <c r="CF85" i="85"/>
  <c r="GZ53" i="85"/>
  <c r="GX53" i="85"/>
  <c r="GY53" i="85"/>
  <c r="GW53" i="85"/>
  <c r="KT55" i="85"/>
  <c r="KU55" i="85"/>
  <c r="KR55" i="85"/>
  <c r="KQ55" i="85"/>
  <c r="KS55" i="85"/>
  <c r="KI74" i="85"/>
  <c r="KJ74" i="85"/>
  <c r="KL74" i="85"/>
  <c r="KH74" i="85"/>
  <c r="KK47" i="85"/>
  <c r="KJ47" i="85"/>
  <c r="KI47" i="85"/>
  <c r="KL47" i="85"/>
  <c r="KH47" i="85"/>
  <c r="GZ74" i="85"/>
  <c r="GY74" i="85"/>
  <c r="HA74" i="85"/>
  <c r="GX74" i="85"/>
  <c r="GW74" i="85"/>
  <c r="KL19" i="85"/>
  <c r="KK19" i="85"/>
  <c r="HA65" i="85"/>
  <c r="GZ65" i="85"/>
  <c r="GW65" i="85"/>
  <c r="GY65" i="85"/>
  <c r="GX65" i="85"/>
  <c r="ER98" i="85"/>
  <c r="EP98" i="85"/>
  <c r="ES98" i="85"/>
  <c r="EQ98" i="85"/>
  <c r="ET98" i="85"/>
  <c r="CI69" i="85"/>
  <c r="CG69" i="85"/>
  <c r="CE69" i="85"/>
  <c r="CF69" i="85"/>
  <c r="CH69" i="85"/>
  <c r="CE93" i="85"/>
  <c r="CI93" i="85"/>
  <c r="CH93" i="85"/>
  <c r="CF93" i="85"/>
  <c r="CG93" i="85"/>
  <c r="ET13" i="85"/>
  <c r="ER13" i="85"/>
  <c r="EQ13" i="85"/>
  <c r="ES13" i="85"/>
  <c r="EP13" i="85"/>
  <c r="KR67" i="85"/>
  <c r="KQ67" i="85"/>
  <c r="EP35" i="85"/>
  <c r="ES35" i="85"/>
  <c r="EQ35" i="85"/>
  <c r="ER35" i="85"/>
  <c r="ET35" i="85"/>
  <c r="GW89" i="85"/>
  <c r="HA89" i="85"/>
  <c r="GX89" i="85"/>
  <c r="GZ89" i="85"/>
  <c r="GY89" i="85"/>
  <c r="GZ71" i="85"/>
  <c r="GY71" i="85"/>
  <c r="GW71" i="85"/>
  <c r="HA71" i="85"/>
  <c r="GX71" i="85"/>
  <c r="FC66" i="85"/>
  <c r="EY66" i="85"/>
  <c r="EZ66" i="85"/>
  <c r="KJ12" i="85"/>
  <c r="KL12" i="85"/>
  <c r="GX37" i="85"/>
  <c r="GY37" i="85"/>
  <c r="HA37" i="85"/>
  <c r="GZ37" i="85"/>
  <c r="GW37" i="85"/>
  <c r="KQ33" i="85"/>
  <c r="KR33" i="85"/>
  <c r="KT33" i="85"/>
  <c r="KK31" i="85"/>
  <c r="KH31" i="85"/>
  <c r="KL31" i="85"/>
  <c r="KI31" i="85"/>
  <c r="KJ31" i="85"/>
  <c r="ER104" i="85"/>
  <c r="EP104" i="85"/>
  <c r="EQ104" i="85"/>
  <c r="ET104" i="85"/>
  <c r="ES104" i="85"/>
  <c r="KI89" i="85"/>
  <c r="KH89" i="85"/>
  <c r="KJ89" i="85"/>
  <c r="KK89" i="85"/>
  <c r="KL89" i="85"/>
  <c r="CF40" i="85"/>
  <c r="CG40" i="85"/>
  <c r="DG78" i="85"/>
  <c r="DJ78" i="85"/>
  <c r="CG16" i="85"/>
  <c r="CE16" i="85"/>
  <c r="DX35" i="85"/>
  <c r="EA35" i="85"/>
  <c r="EB35" i="85"/>
  <c r="DZ35" i="85"/>
  <c r="DY35" i="85"/>
  <c r="GZ48" i="85"/>
  <c r="GW48" i="85"/>
  <c r="GX48" i="85"/>
  <c r="HA48" i="85"/>
  <c r="GY48" i="85"/>
  <c r="KS31" i="85"/>
  <c r="KQ31" i="85"/>
  <c r="KR31" i="85"/>
  <c r="DF22" i="85"/>
  <c r="DJ22" i="85"/>
  <c r="DG22" i="85"/>
  <c r="DI22" i="85"/>
  <c r="DH22" i="85"/>
  <c r="CF22" i="85"/>
  <c r="CE22" i="85"/>
  <c r="CI22" i="85"/>
  <c r="CH22" i="85"/>
  <c r="CG22" i="85"/>
  <c r="GZ69" i="85"/>
  <c r="GW36" i="85"/>
  <c r="CI66" i="85"/>
  <c r="CF103" i="85"/>
  <c r="CI20" i="85"/>
  <c r="DY76" i="85"/>
  <c r="CF43" i="85"/>
  <c r="KS17" i="85"/>
  <c r="DF23" i="85"/>
  <c r="GW76" i="85"/>
  <c r="HA76" i="85"/>
  <c r="GY76" i="85"/>
  <c r="GZ76" i="85"/>
  <c r="GX76" i="85"/>
  <c r="GY87" i="85"/>
  <c r="GX87" i="85"/>
  <c r="HA87" i="85"/>
  <c r="GZ87" i="85"/>
  <c r="GW87" i="85"/>
  <c r="EQ59" i="85"/>
  <c r="ER59" i="85"/>
  <c r="ES59" i="85"/>
  <c r="EP59" i="85"/>
  <c r="ET59" i="85"/>
  <c r="DF40" i="85"/>
  <c r="DI40" i="85"/>
  <c r="DG40" i="85"/>
  <c r="KT101" i="85"/>
  <c r="KR101" i="85"/>
  <c r="KS101" i="85"/>
  <c r="CH52" i="85"/>
  <c r="CF52" i="85"/>
  <c r="DH77" i="85"/>
  <c r="DJ77" i="85"/>
  <c r="DF77" i="85"/>
  <c r="DI77" i="85"/>
  <c r="DG77" i="85"/>
  <c r="GX52" i="85"/>
  <c r="HA52" i="85"/>
  <c r="GY52" i="85"/>
  <c r="HA49" i="85"/>
  <c r="GZ49" i="85"/>
  <c r="GY49" i="85"/>
  <c r="GX49" i="85"/>
  <c r="GW49" i="85"/>
  <c r="EY43" i="85"/>
  <c r="EZ43" i="85"/>
  <c r="KK102" i="85"/>
  <c r="KL102" i="85"/>
  <c r="KI102" i="85"/>
  <c r="DX28" i="85"/>
  <c r="EA28" i="85"/>
  <c r="DZ28" i="85"/>
  <c r="EB28" i="85"/>
  <c r="DY28" i="85"/>
  <c r="DJ24" i="85"/>
  <c r="DI24" i="85"/>
  <c r="DG24" i="85"/>
  <c r="EA96" i="85"/>
  <c r="EB96" i="85"/>
  <c r="DX96" i="85"/>
  <c r="DZ96" i="85"/>
  <c r="DY96" i="85"/>
  <c r="DZ22" i="85"/>
  <c r="DX22" i="85"/>
  <c r="DY22" i="85"/>
  <c r="EA22" i="85"/>
  <c r="EB22" i="85"/>
  <c r="GY54" i="85"/>
  <c r="HA54" i="85"/>
  <c r="GX54" i="85"/>
  <c r="GZ54" i="85"/>
  <c r="GW54" i="85"/>
  <c r="DZ87" i="85"/>
  <c r="EB87" i="85"/>
  <c r="DX87" i="85"/>
  <c r="EA87" i="85"/>
  <c r="DY87" i="85"/>
  <c r="GZ72" i="85"/>
  <c r="GY72" i="85"/>
  <c r="GX72" i="85"/>
  <c r="HA72" i="85"/>
  <c r="GW72" i="85"/>
  <c r="CH53" i="85"/>
  <c r="CE53" i="85"/>
  <c r="CF53" i="85"/>
  <c r="CI53" i="85"/>
  <c r="CG53" i="85"/>
  <c r="EY61" i="85"/>
  <c r="FB61" i="85"/>
  <c r="EZ61" i="85"/>
  <c r="ES94" i="85"/>
  <c r="EQ94" i="85"/>
  <c r="EB78" i="85"/>
  <c r="DX78" i="85"/>
  <c r="EA78" i="85"/>
  <c r="DZ78" i="85"/>
  <c r="DY78" i="85"/>
  <c r="KK28" i="85"/>
  <c r="KI28" i="85"/>
  <c r="KL28" i="85"/>
  <c r="KJ28" i="85"/>
  <c r="KH28" i="85"/>
  <c r="KL35" i="85"/>
  <c r="KK35" i="85"/>
  <c r="KI35" i="85"/>
  <c r="KH35" i="85"/>
  <c r="KJ35" i="85"/>
  <c r="ET73" i="85"/>
  <c r="EP73" i="85"/>
  <c r="ES73" i="85"/>
  <c r="ER73" i="85"/>
  <c r="EQ73" i="85"/>
  <c r="GW93" i="85"/>
  <c r="GX93" i="85"/>
  <c r="GZ93" i="85"/>
  <c r="GY93" i="85"/>
  <c r="HA93" i="85"/>
  <c r="KJ29" i="85"/>
  <c r="KI29" i="85"/>
  <c r="KK29" i="85"/>
  <c r="KL29" i="85"/>
  <c r="KH29" i="85"/>
  <c r="ET97" i="85"/>
  <c r="ER97" i="85"/>
  <c r="EQ99" i="85"/>
  <c r="EP99" i="85"/>
  <c r="ER99" i="85"/>
  <c r="ET99" i="85"/>
  <c r="ES99" i="85"/>
  <c r="DJ80" i="85"/>
  <c r="DG80" i="85"/>
  <c r="DF80" i="85"/>
  <c r="DI80" i="85"/>
  <c r="DH80" i="85"/>
  <c r="KT59" i="85"/>
  <c r="KQ59" i="85"/>
  <c r="KR59" i="85"/>
  <c r="KU59" i="85"/>
  <c r="KS59" i="85"/>
  <c r="DX15" i="85"/>
  <c r="DY15" i="85"/>
  <c r="KH61" i="85"/>
  <c r="KI61" i="85"/>
  <c r="KJ61" i="85"/>
  <c r="KK61" i="85"/>
  <c r="KL61" i="85"/>
  <c r="CE32" i="85"/>
  <c r="CG32" i="85"/>
  <c r="CI32" i="85"/>
  <c r="CI94" i="85"/>
  <c r="CF94" i="85"/>
  <c r="CH94" i="85"/>
  <c r="CG94" i="85"/>
  <c r="CE94" i="85"/>
  <c r="KL27" i="85"/>
  <c r="KK27" i="85"/>
  <c r="KI27" i="85"/>
  <c r="KU74" i="85"/>
  <c r="KS74" i="85"/>
  <c r="KR74" i="85"/>
  <c r="KT74" i="85"/>
  <c r="KQ74" i="85"/>
  <c r="KU45" i="85"/>
  <c r="KQ45" i="85"/>
  <c r="KR45" i="85"/>
  <c r="CG81" i="85"/>
  <c r="CI81" i="85"/>
  <c r="CF81" i="85"/>
  <c r="CH81" i="85"/>
  <c r="CE81" i="85"/>
  <c r="DJ37" i="85"/>
  <c r="DI37" i="85"/>
  <c r="CG35" i="85"/>
  <c r="CF35" i="85"/>
  <c r="CH35" i="85"/>
  <c r="CE35" i="85"/>
  <c r="CI35" i="85"/>
  <c r="KS11" i="85"/>
  <c r="KU11" i="85"/>
  <c r="KT75" i="85"/>
  <c r="KU75" i="85"/>
  <c r="EB72" i="85"/>
  <c r="DX72" i="85"/>
  <c r="EA72" i="85"/>
  <c r="DZ72" i="85"/>
  <c r="DY72" i="85"/>
  <c r="KT70" i="85"/>
  <c r="KS70" i="85"/>
  <c r="KR70" i="85"/>
  <c r="KU70" i="85"/>
  <c r="KQ70" i="85"/>
  <c r="KJ44" i="85"/>
  <c r="KI44" i="85"/>
  <c r="DX74" i="85"/>
  <c r="EB74" i="85"/>
  <c r="DZ74" i="85"/>
  <c r="DY74" i="85"/>
  <c r="EA74" i="85"/>
  <c r="DG89" i="85"/>
  <c r="DH89" i="85"/>
  <c r="DI89" i="85"/>
  <c r="DF89" i="85"/>
  <c r="DJ89" i="85"/>
  <c r="KR83" i="85"/>
  <c r="KS83" i="85"/>
  <c r="GY66" i="85"/>
  <c r="GW66" i="85"/>
  <c r="GX66" i="85"/>
  <c r="HA66" i="85"/>
  <c r="GZ66" i="85"/>
  <c r="KU98" i="85"/>
  <c r="KS98" i="85"/>
  <c r="KQ98" i="85"/>
  <c r="KT98" i="85"/>
  <c r="KR98" i="85"/>
  <c r="KR80" i="85"/>
  <c r="KT80" i="85"/>
  <c r="KU80" i="85"/>
  <c r="EB43" i="85"/>
  <c r="DY43" i="85"/>
  <c r="DX43" i="85"/>
  <c r="DG25" i="85"/>
  <c r="DJ25" i="85"/>
  <c r="DI25" i="85"/>
  <c r="DF25" i="85"/>
  <c r="DH25" i="85"/>
  <c r="GW101" i="85"/>
  <c r="HA101" i="85"/>
  <c r="GX101" i="85"/>
  <c r="KQ54" i="85"/>
  <c r="KS54" i="85"/>
  <c r="KU54" i="85"/>
  <c r="EQ24" i="85"/>
  <c r="ES24" i="85"/>
  <c r="ER24" i="85"/>
  <c r="EQ20" i="85"/>
  <c r="ES20" i="85"/>
  <c r="KI68" i="85"/>
  <c r="KH68" i="85"/>
  <c r="KK68" i="85"/>
  <c r="KJ68" i="85"/>
  <c r="KL68" i="85"/>
  <c r="ES87" i="85"/>
  <c r="ER87" i="85"/>
  <c r="EP87" i="85"/>
  <c r="EQ87" i="85"/>
  <c r="ET87" i="85"/>
  <c r="CE45" i="85"/>
  <c r="CI45" i="85"/>
  <c r="CG45" i="85"/>
  <c r="CF45" i="85"/>
  <c r="CH45" i="85"/>
  <c r="CI23" i="85"/>
  <c r="CE23" i="85"/>
  <c r="CF23" i="85"/>
  <c r="CG23" i="85"/>
  <c r="CH23" i="85"/>
  <c r="EB31" i="85"/>
  <c r="DY31" i="85"/>
  <c r="EA31" i="85"/>
  <c r="DZ31" i="85"/>
  <c r="DX31" i="85"/>
  <c r="EQ100" i="85"/>
  <c r="EP100" i="85"/>
  <c r="ER100" i="85"/>
  <c r="ET100" i="85"/>
  <c r="ES100" i="85"/>
  <c r="HA14" i="85"/>
  <c r="GW14" i="85"/>
  <c r="DF99" i="85"/>
  <c r="DG99" i="85"/>
  <c r="DJ99" i="85"/>
  <c r="DH99" i="85"/>
  <c r="DI99" i="85"/>
  <c r="HA78" i="85"/>
  <c r="GY78" i="85"/>
  <c r="GX78" i="85"/>
  <c r="GZ78" i="85"/>
  <c r="GW78" i="85"/>
  <c r="DY50" i="85"/>
  <c r="DX50" i="85"/>
  <c r="EB50" i="85"/>
  <c r="EA50" i="85"/>
  <c r="DZ50" i="85"/>
  <c r="ET90" i="85"/>
  <c r="EQ90" i="85"/>
  <c r="ES90" i="85"/>
  <c r="ER90" i="85"/>
  <c r="EP90" i="85"/>
  <c r="CF13" i="85"/>
  <c r="CI13" i="85"/>
  <c r="CE13" i="85"/>
  <c r="CH13" i="85"/>
  <c r="CG13" i="85"/>
  <c r="KI6" i="85"/>
  <c r="KL6" i="85"/>
  <c r="DG61" i="85"/>
  <c r="DJ61" i="85"/>
  <c r="DH61" i="85"/>
  <c r="DI61" i="85"/>
  <c r="DF61" i="85"/>
  <c r="DZ77" i="85"/>
  <c r="DY77" i="85"/>
  <c r="DX77" i="85"/>
  <c r="EB77" i="85"/>
  <c r="EA77" i="85"/>
  <c r="EP60" i="85"/>
  <c r="ET60" i="85"/>
  <c r="ES60" i="85"/>
  <c r="ER60" i="85"/>
  <c r="EQ60" i="85"/>
  <c r="EA47" i="85"/>
  <c r="EB47" i="85"/>
  <c r="DZ47" i="85"/>
  <c r="DY47" i="85"/>
  <c r="DX47" i="85"/>
  <c r="CI57" i="85"/>
  <c r="CF57" i="85"/>
  <c r="CH57" i="85"/>
  <c r="CE57" i="85"/>
  <c r="CG57" i="85"/>
  <c r="KT27" i="85"/>
  <c r="KR27" i="85"/>
  <c r="KU27" i="85"/>
  <c r="KQ27" i="85"/>
  <c r="KS27" i="85"/>
  <c r="CG82" i="85"/>
  <c r="CI82" i="85"/>
  <c r="CH82" i="85"/>
  <c r="CE82" i="85"/>
  <c r="CF82" i="85"/>
  <c r="FA68" i="85"/>
  <c r="EZ68" i="85"/>
  <c r="EY68" i="85"/>
  <c r="CE68" i="85"/>
  <c r="CI68" i="85"/>
  <c r="CH68" i="85"/>
  <c r="CG68" i="85"/>
  <c r="CF68" i="85"/>
  <c r="EZ56" i="85"/>
  <c r="FC56" i="85"/>
  <c r="FB56" i="85"/>
  <c r="EY56" i="85"/>
  <c r="FA56" i="85"/>
  <c r="CG33" i="85"/>
  <c r="CH33" i="85"/>
  <c r="KL95" i="85"/>
  <c r="KI95" i="85"/>
  <c r="KJ95" i="85"/>
  <c r="KH95" i="85"/>
  <c r="KK95" i="85"/>
  <c r="GX10" i="85"/>
  <c r="GZ10" i="85"/>
  <c r="GY10" i="85"/>
  <c r="HA10" i="85"/>
  <c r="GW10" i="85"/>
  <c r="EQ15" i="85"/>
  <c r="ES15" i="85"/>
  <c r="EP15" i="85"/>
  <c r="ET15" i="85"/>
  <c r="ER15" i="85"/>
  <c r="DG42" i="85"/>
  <c r="DI42" i="85"/>
  <c r="DH42" i="85"/>
  <c r="DJ42" i="85"/>
  <c r="DF42" i="85"/>
  <c r="DJ21" i="85"/>
  <c r="DG21" i="85"/>
  <c r="DF21" i="85"/>
  <c r="DI21" i="85"/>
  <c r="DH21" i="85"/>
  <c r="KK103" i="85"/>
  <c r="KJ103" i="85"/>
  <c r="KH103" i="85"/>
  <c r="KI103" i="85"/>
  <c r="KL103" i="85"/>
  <c r="DJ103" i="85"/>
  <c r="DI103" i="85"/>
  <c r="DG103" i="85"/>
  <c r="DF103" i="85"/>
  <c r="DH103" i="85"/>
  <c r="EA104" i="85"/>
  <c r="DZ104" i="85"/>
  <c r="EB104" i="85"/>
  <c r="CG90" i="85"/>
  <c r="CI90" i="85"/>
  <c r="CH90" i="85"/>
  <c r="CE90" i="85"/>
  <c r="CF90" i="85"/>
  <c r="KK13" i="85"/>
  <c r="KL13" i="85"/>
  <c r="KH13" i="85"/>
  <c r="KJ13" i="85"/>
  <c r="KI13" i="85"/>
  <c r="CF19" i="85"/>
  <c r="CE19" i="85"/>
  <c r="CH19" i="85"/>
  <c r="CI19" i="85"/>
  <c r="CG19" i="85"/>
  <c r="EB90" i="85"/>
  <c r="EA90" i="85"/>
  <c r="DX90" i="85"/>
  <c r="DZ90" i="85"/>
  <c r="DY90" i="85"/>
  <c r="CG104" i="85"/>
  <c r="CH104" i="85"/>
  <c r="CI104" i="85"/>
  <c r="CE104" i="85"/>
  <c r="CF104" i="85"/>
  <c r="KU44" i="85"/>
  <c r="KT44" i="85"/>
  <c r="KQ9" i="85"/>
  <c r="KU9" i="85"/>
  <c r="KH15" i="85"/>
  <c r="KK15" i="85"/>
  <c r="KU95" i="85"/>
  <c r="KR95" i="85"/>
  <c r="DJ93" i="85"/>
  <c r="DI93" i="85"/>
  <c r="DH93" i="85"/>
  <c r="DG93" i="85"/>
  <c r="DF93" i="85"/>
  <c r="CF36" i="85"/>
  <c r="CG36" i="85"/>
  <c r="CI36" i="85"/>
  <c r="AQ37" i="66"/>
  <c r="AP38" i="66"/>
  <c r="E16" i="66"/>
  <c r="AQ38" i="66" l="1"/>
  <c r="AP39" i="66"/>
  <c r="A16" i="66"/>
  <c r="H16" i="66"/>
  <c r="O10" i="66"/>
  <c r="O33" i="66"/>
  <c r="O56" i="66"/>
  <c r="O79" i="66"/>
  <c r="E17" i="66"/>
  <c r="N58" i="66"/>
  <c r="N35" i="66"/>
  <c r="N81" i="66"/>
  <c r="N12" i="66"/>
  <c r="N36" i="66"/>
  <c r="N80" i="66"/>
  <c r="N103" i="66"/>
  <c r="N102" i="66"/>
  <c r="N13" i="66"/>
  <c r="N57" i="66"/>
  <c r="O102" i="66" l="1"/>
  <c r="AQ39" i="66"/>
  <c r="AP40" i="66"/>
  <c r="A17" i="66"/>
  <c r="H17" i="66"/>
  <c r="O11" i="66"/>
  <c r="O34" i="66"/>
  <c r="O57" i="66"/>
  <c r="O80" i="66"/>
  <c r="O103" i="66"/>
  <c r="E18" i="66"/>
  <c r="E19" i="66"/>
  <c r="A19" i="66" l="1"/>
  <c r="AQ40" i="66"/>
  <c r="AP41" i="66"/>
  <c r="A18" i="66"/>
  <c r="H19" i="66"/>
  <c r="H18" i="66"/>
  <c r="O36" i="66"/>
  <c r="O13" i="66"/>
  <c r="O12" i="66"/>
  <c r="O35" i="66"/>
  <c r="O58" i="66"/>
  <c r="O81" i="66"/>
  <c r="E20" i="66"/>
  <c r="N62" i="66"/>
  <c r="N37" i="66"/>
  <c r="N17" i="66"/>
  <c r="N15" i="66"/>
  <c r="N61" i="66"/>
  <c r="N83" i="66"/>
  <c r="N14" i="66"/>
  <c r="N60" i="66"/>
  <c r="N16" i="66"/>
  <c r="N105" i="66"/>
  <c r="N106" i="66"/>
  <c r="N82" i="66"/>
  <c r="N39" i="66"/>
  <c r="N84" i="66"/>
  <c r="N104" i="66"/>
  <c r="N59" i="66"/>
  <c r="N38" i="66"/>
  <c r="O105" i="66" l="1"/>
  <c r="O104" i="66"/>
  <c r="O82" i="66"/>
  <c r="O59" i="66"/>
  <c r="AQ41" i="66"/>
  <c r="AP42" i="66"/>
  <c r="A20" i="66"/>
  <c r="H20" i="66"/>
  <c r="O14" i="66"/>
  <c r="O37" i="66"/>
  <c r="O60" i="66"/>
  <c r="O83" i="66"/>
  <c r="O106" i="66"/>
  <c r="E21" i="66"/>
  <c r="N107" i="66"/>
  <c r="N63" i="66"/>
  <c r="N18" i="66"/>
  <c r="N41" i="66"/>
  <c r="N40" i="66"/>
  <c r="N85" i="66"/>
  <c r="AQ42" i="66" l="1"/>
  <c r="AP43" i="66"/>
  <c r="A21" i="66"/>
  <c r="H21" i="66"/>
  <c r="O15" i="66"/>
  <c r="O38" i="66"/>
  <c r="O61" i="66"/>
  <c r="O84" i="66"/>
  <c r="O107" i="66"/>
  <c r="E22" i="66"/>
  <c r="AQ43" i="66" l="1"/>
  <c r="AP44" i="66"/>
  <c r="A22" i="66"/>
  <c r="H22" i="66"/>
  <c r="O16" i="66"/>
  <c r="O39" i="66"/>
  <c r="O62" i="66"/>
  <c r="O85" i="66"/>
  <c r="E23" i="66"/>
  <c r="AQ44" i="66" l="1"/>
  <c r="AP45" i="66"/>
  <c r="A23" i="66"/>
  <c r="H23" i="66"/>
  <c r="O17" i="66"/>
  <c r="O40" i="66"/>
  <c r="O63" i="66"/>
  <c r="N19" i="66"/>
  <c r="N20" i="66"/>
  <c r="N86" i="66"/>
  <c r="N24" i="66"/>
  <c r="N87" i="66"/>
  <c r="N108" i="66"/>
  <c r="N22" i="66"/>
  <c r="N23" i="66"/>
  <c r="N64" i="66"/>
  <c r="N109" i="66"/>
  <c r="N110" i="66"/>
  <c r="N21" i="66"/>
  <c r="O86" i="66" l="1"/>
  <c r="O21" i="66"/>
  <c r="O24" i="66"/>
  <c r="O23" i="66"/>
  <c r="O19" i="66"/>
  <c r="O20" i="66"/>
  <c r="O109" i="66"/>
  <c r="O108" i="66"/>
  <c r="O22" i="66"/>
  <c r="AQ45" i="66"/>
  <c r="AP46" i="66"/>
  <c r="O18" i="66"/>
  <c r="O41" i="66"/>
  <c r="O64" i="66"/>
  <c r="O87" i="66"/>
  <c r="O110" i="66"/>
  <c r="H37" i="65"/>
  <c r="AG37" i="80" s="1"/>
  <c r="F98" i="65"/>
  <c r="AE98" i="80" s="1"/>
  <c r="F19" i="65"/>
  <c r="AE19" i="80" s="1"/>
  <c r="E31" i="65"/>
  <c r="AD31" i="80" s="1"/>
  <c r="F79" i="65"/>
  <c r="AE79" i="80" s="1"/>
  <c r="E91" i="65"/>
  <c r="AD91" i="80" s="1"/>
  <c r="E20" i="65"/>
  <c r="AD20" i="80" s="1"/>
  <c r="D44" i="65"/>
  <c r="AC44" i="80" s="1"/>
  <c r="F68" i="65"/>
  <c r="AE68" i="80" s="1"/>
  <c r="G113" i="65"/>
  <c r="H112" i="65"/>
  <c r="D111" i="65"/>
  <c r="F109" i="65"/>
  <c r="D108" i="65"/>
  <c r="G107" i="65"/>
  <c r="E106" i="65"/>
  <c r="E103" i="65"/>
  <c r="AD103" i="80" s="1"/>
  <c r="H102" i="65"/>
  <c r="AG102" i="80" s="1"/>
  <c r="E101" i="65"/>
  <c r="AD101" i="80" s="1"/>
  <c r="H99" i="65"/>
  <c r="AG99" i="80" s="1"/>
  <c r="D98" i="65"/>
  <c r="AC98" i="80" s="1"/>
  <c r="D95" i="65"/>
  <c r="AC95" i="80" s="1"/>
  <c r="F94" i="65"/>
  <c r="AE94" i="80" s="1"/>
  <c r="F93" i="65"/>
  <c r="AE93" i="80" s="1"/>
  <c r="D92" i="65"/>
  <c r="AC92" i="80" s="1"/>
  <c r="G91" i="65"/>
  <c r="AF91" i="80" s="1"/>
  <c r="E90" i="65"/>
  <c r="AD90" i="80" s="1"/>
  <c r="E89" i="65"/>
  <c r="AD89" i="80" s="1"/>
  <c r="G88" i="65"/>
  <c r="AF88" i="80" s="1"/>
  <c r="E87" i="65"/>
  <c r="AD87" i="80" s="1"/>
  <c r="D85" i="65"/>
  <c r="AC85" i="80" s="1"/>
  <c r="H83" i="65"/>
  <c r="AG83" i="80" s="1"/>
  <c r="D82" i="65"/>
  <c r="AC82" i="80" s="1"/>
  <c r="D79" i="65"/>
  <c r="AC79" i="80" s="1"/>
  <c r="F78" i="65"/>
  <c r="AE78" i="80" s="1"/>
  <c r="F77" i="65"/>
  <c r="AE77" i="80" s="1"/>
  <c r="E76" i="65"/>
  <c r="AD76" i="80" s="1"/>
  <c r="E75" i="65"/>
  <c r="AD75" i="80" s="1"/>
  <c r="E74" i="65"/>
  <c r="AD74" i="80" s="1"/>
  <c r="D71" i="65"/>
  <c r="AC71" i="80" s="1"/>
  <c r="G70" i="65"/>
  <c r="AF70" i="80" s="1"/>
  <c r="G69" i="65"/>
  <c r="AF69" i="80" s="1"/>
  <c r="D68" i="65"/>
  <c r="AC68" i="80" s="1"/>
  <c r="G67" i="65"/>
  <c r="AF67" i="80" s="1"/>
  <c r="F66" i="65"/>
  <c r="AE66" i="80" s="1"/>
  <c r="H65" i="65"/>
  <c r="AG65" i="80" s="1"/>
  <c r="F63" i="65"/>
  <c r="AE63" i="80" s="1"/>
  <c r="H62" i="65"/>
  <c r="AG62" i="80" s="1"/>
  <c r="E60" i="65"/>
  <c r="AD60" i="80" s="1"/>
  <c r="E59" i="65"/>
  <c r="AD59" i="80" s="1"/>
  <c r="D57" i="65"/>
  <c r="AC57" i="80" s="1"/>
  <c r="D55" i="65"/>
  <c r="AC55" i="80" s="1"/>
  <c r="G54" i="65"/>
  <c r="AF54" i="80" s="1"/>
  <c r="F53" i="65"/>
  <c r="AE53" i="80" s="1"/>
  <c r="D52" i="65"/>
  <c r="AC52" i="80" s="1"/>
  <c r="G51" i="65"/>
  <c r="AF51" i="80" s="1"/>
  <c r="F50" i="65"/>
  <c r="AE50" i="80" s="1"/>
  <c r="F47" i="65"/>
  <c r="AE47" i="80" s="1"/>
  <c r="H46" i="65"/>
  <c r="AG46" i="80" s="1"/>
  <c r="F45" i="65"/>
  <c r="AE45" i="80" s="1"/>
  <c r="E44" i="65"/>
  <c r="AD44" i="80" s="1"/>
  <c r="E43" i="65"/>
  <c r="AD43" i="80" s="1"/>
  <c r="D42" i="65"/>
  <c r="AC42" i="80" s="1"/>
  <c r="E41" i="65"/>
  <c r="AD41" i="80" s="1"/>
  <c r="H40" i="65"/>
  <c r="AG40" i="80" s="1"/>
  <c r="D39" i="65"/>
  <c r="AC39" i="80" s="1"/>
  <c r="G35" i="65"/>
  <c r="AF35" i="80" s="1"/>
  <c r="F34" i="65"/>
  <c r="AE34" i="80" s="1"/>
  <c r="D33" i="65"/>
  <c r="AC33" i="80" s="1"/>
  <c r="F31" i="65"/>
  <c r="AE31" i="80" s="1"/>
  <c r="H30" i="65"/>
  <c r="AG30" i="80" s="1"/>
  <c r="G29" i="65"/>
  <c r="AF29" i="80" s="1"/>
  <c r="E27" i="65"/>
  <c r="AD27" i="80" s="1"/>
  <c r="E25" i="65"/>
  <c r="AD25" i="80" s="1"/>
  <c r="H24" i="65"/>
  <c r="AG24" i="80" s="1"/>
  <c r="D23" i="65"/>
  <c r="AC23" i="80" s="1"/>
  <c r="H21" i="65"/>
  <c r="AG21" i="80" s="1"/>
  <c r="D20" i="65"/>
  <c r="AC20" i="80" s="1"/>
  <c r="G19" i="65"/>
  <c r="AF19" i="80" s="1"/>
  <c r="F18" i="65"/>
  <c r="AE18" i="80" s="1"/>
  <c r="D17" i="65"/>
  <c r="AC17" i="80" s="1"/>
  <c r="F15" i="65"/>
  <c r="AE15" i="80" s="1"/>
  <c r="H14" i="65"/>
  <c r="AG14" i="80" s="1"/>
  <c r="G13" i="65"/>
  <c r="AF13" i="80" s="1"/>
  <c r="E11" i="65"/>
  <c r="AD11" i="80" s="1"/>
  <c r="E9" i="65"/>
  <c r="AD9" i="80" s="1"/>
  <c r="H8" i="65"/>
  <c r="AG8" i="80" s="1"/>
  <c r="D7" i="65"/>
  <c r="AC7" i="80" s="1"/>
  <c r="G6" i="65"/>
  <c r="AF6" i="80" s="1"/>
  <c r="N114" i="65" l="1"/>
  <c r="AQ46" i="66"/>
  <c r="AP47" i="66"/>
  <c r="M79" i="65"/>
  <c r="M94" i="65"/>
  <c r="L44" i="65"/>
  <c r="L76" i="65"/>
  <c r="M78" i="65"/>
  <c r="L60" i="65"/>
  <c r="L91" i="65"/>
  <c r="N70" i="65"/>
  <c r="L90" i="65"/>
  <c r="M19" i="65"/>
  <c r="L75" i="65"/>
  <c r="G98" i="65"/>
  <c r="AF98" i="80" s="1"/>
  <c r="G82" i="65"/>
  <c r="AF82" i="80" s="1"/>
  <c r="E66" i="65"/>
  <c r="AD66" i="80" s="1"/>
  <c r="E50" i="65"/>
  <c r="AD50" i="80" s="1"/>
  <c r="D110" i="65"/>
  <c r="G110" i="65"/>
  <c r="F106" i="65"/>
  <c r="E102" i="65"/>
  <c r="AD102" i="80" s="1"/>
  <c r="H98" i="65"/>
  <c r="AG98" i="80" s="1"/>
  <c r="D94" i="65"/>
  <c r="AC94" i="80" s="1"/>
  <c r="G94" i="65"/>
  <c r="AF94" i="80" s="1"/>
  <c r="F90" i="65"/>
  <c r="AE90" i="80" s="1"/>
  <c r="E86" i="65"/>
  <c r="AD86" i="80" s="1"/>
  <c r="H82" i="65"/>
  <c r="AG82" i="80" s="1"/>
  <c r="D78" i="65"/>
  <c r="AC78" i="80" s="1"/>
  <c r="G78" i="65"/>
  <c r="AF78" i="80" s="1"/>
  <c r="G74" i="65"/>
  <c r="AF74" i="80" s="1"/>
  <c r="D70" i="65"/>
  <c r="AC70" i="80" s="1"/>
  <c r="G66" i="65"/>
  <c r="AF66" i="80" s="1"/>
  <c r="F62" i="65"/>
  <c r="AE62" i="80" s="1"/>
  <c r="E62" i="65"/>
  <c r="AD62" i="80" s="1"/>
  <c r="H58" i="65"/>
  <c r="AG58" i="80" s="1"/>
  <c r="D54" i="65"/>
  <c r="AC54" i="80" s="1"/>
  <c r="G50" i="65"/>
  <c r="AF50" i="80" s="1"/>
  <c r="F46" i="65"/>
  <c r="AE46" i="80" s="1"/>
  <c r="E46" i="65"/>
  <c r="AD46" i="80" s="1"/>
  <c r="H42" i="65"/>
  <c r="AG42" i="80" s="1"/>
  <c r="D113" i="65"/>
  <c r="F105" i="65"/>
  <c r="H101" i="65"/>
  <c r="AG101" i="80" s="1"/>
  <c r="G93" i="65"/>
  <c r="AF93" i="80" s="1"/>
  <c r="E85" i="65"/>
  <c r="AD85" i="80" s="1"/>
  <c r="D49" i="65"/>
  <c r="AC49" i="80" s="1"/>
  <c r="G49" i="65"/>
  <c r="AF49" i="80" s="1"/>
  <c r="H53" i="65"/>
  <c r="AG53" i="80" s="1"/>
  <c r="D53" i="65"/>
  <c r="AC53" i="80" s="1"/>
  <c r="E57" i="65"/>
  <c r="AD57" i="80" s="1"/>
  <c r="H57" i="65"/>
  <c r="AG57" i="80" s="1"/>
  <c r="F61" i="65"/>
  <c r="AE61" i="80" s="1"/>
  <c r="G61" i="65"/>
  <c r="AF61" i="80" s="1"/>
  <c r="E61" i="65"/>
  <c r="AD61" i="80" s="1"/>
  <c r="D65" i="65"/>
  <c r="AC65" i="80" s="1"/>
  <c r="F65" i="65"/>
  <c r="AE65" i="80" s="1"/>
  <c r="G65" i="65"/>
  <c r="AF65" i="80" s="1"/>
  <c r="H69" i="65"/>
  <c r="AG69" i="80" s="1"/>
  <c r="D69" i="65"/>
  <c r="AC69" i="80" s="1"/>
  <c r="F73" i="65"/>
  <c r="AE73" i="80" s="1"/>
  <c r="E73" i="65"/>
  <c r="AD73" i="80" s="1"/>
  <c r="H77" i="65"/>
  <c r="AG77" i="80" s="1"/>
  <c r="E77" i="65"/>
  <c r="AD77" i="80" s="1"/>
  <c r="D77" i="65"/>
  <c r="AC77" i="80" s="1"/>
  <c r="F81" i="65"/>
  <c r="AE81" i="80" s="1"/>
  <c r="H81" i="65"/>
  <c r="AG81" i="80" s="1"/>
  <c r="E81" i="65"/>
  <c r="AD81" i="80" s="1"/>
  <c r="G85" i="65"/>
  <c r="AF85" i="80" s="1"/>
  <c r="F85" i="65"/>
  <c r="AE85" i="80" s="1"/>
  <c r="D89" i="65"/>
  <c r="AC89" i="80" s="1"/>
  <c r="G89" i="65"/>
  <c r="AF89" i="80" s="1"/>
  <c r="H93" i="65"/>
  <c r="AG93" i="80" s="1"/>
  <c r="E93" i="65"/>
  <c r="AD93" i="80" s="1"/>
  <c r="D93" i="65"/>
  <c r="AC93" i="80" s="1"/>
  <c r="F97" i="65"/>
  <c r="AE97" i="80" s="1"/>
  <c r="H97" i="65"/>
  <c r="AG97" i="80" s="1"/>
  <c r="E97" i="65"/>
  <c r="AD97" i="80" s="1"/>
  <c r="G101" i="65"/>
  <c r="AF101" i="80" s="1"/>
  <c r="F101" i="65"/>
  <c r="AE101" i="80" s="1"/>
  <c r="D105" i="65"/>
  <c r="G105" i="65"/>
  <c r="H109" i="65"/>
  <c r="E109" i="65"/>
  <c r="D109" i="65"/>
  <c r="F113" i="65"/>
  <c r="H113" i="65"/>
  <c r="E113" i="65"/>
  <c r="E100" i="65"/>
  <c r="AD100" i="80" s="1"/>
  <c r="E84" i="65"/>
  <c r="AD84" i="80" s="1"/>
  <c r="G68" i="65"/>
  <c r="AF68" i="80" s="1"/>
  <c r="G52" i="65"/>
  <c r="AF52" i="80" s="1"/>
  <c r="G36" i="65"/>
  <c r="AF36" i="80" s="1"/>
  <c r="G20" i="65"/>
  <c r="AF20" i="80" s="1"/>
  <c r="D106" i="65"/>
  <c r="F102" i="65"/>
  <c r="AE102" i="80" s="1"/>
  <c r="H94" i="65"/>
  <c r="AG94" i="80" s="1"/>
  <c r="G90" i="65"/>
  <c r="AF90" i="80" s="1"/>
  <c r="E82" i="65"/>
  <c r="AD82" i="80" s="1"/>
  <c r="F74" i="65"/>
  <c r="AE74" i="80" s="1"/>
  <c r="H70" i="65"/>
  <c r="AG70" i="80" s="1"/>
  <c r="G62" i="65"/>
  <c r="AF62" i="80" s="1"/>
  <c r="E58" i="65"/>
  <c r="AD58" i="80" s="1"/>
  <c r="D50" i="65"/>
  <c r="AC50" i="80" s="1"/>
  <c r="F42" i="65"/>
  <c r="AE42" i="80" s="1"/>
  <c r="E34" i="65"/>
  <c r="AD34" i="80" s="1"/>
  <c r="E18" i="65"/>
  <c r="AD18" i="80" s="1"/>
  <c r="H106" i="65"/>
  <c r="G102" i="65"/>
  <c r="AF102" i="80" s="1"/>
  <c r="E94" i="65"/>
  <c r="AD94" i="80" s="1"/>
  <c r="D86" i="65"/>
  <c r="AC86" i="80" s="1"/>
  <c r="F82" i="65"/>
  <c r="AE82" i="80" s="1"/>
  <c r="D74" i="65"/>
  <c r="AC74" i="80" s="1"/>
  <c r="E70" i="65"/>
  <c r="AD70" i="80" s="1"/>
  <c r="D62" i="65"/>
  <c r="AC62" i="80" s="1"/>
  <c r="F54" i="65"/>
  <c r="AE54" i="80" s="1"/>
  <c r="H50" i="65"/>
  <c r="AG50" i="80" s="1"/>
  <c r="G42" i="65"/>
  <c r="AF42" i="80" s="1"/>
  <c r="D38" i="65"/>
  <c r="AC38" i="80" s="1"/>
  <c r="G34" i="65"/>
  <c r="AF34" i="80" s="1"/>
  <c r="F30" i="65"/>
  <c r="AE30" i="80" s="1"/>
  <c r="E30" i="65"/>
  <c r="AD30" i="80" s="1"/>
  <c r="H26" i="65"/>
  <c r="AG26" i="80" s="1"/>
  <c r="D22" i="65"/>
  <c r="AC22" i="80" s="1"/>
  <c r="G18" i="65"/>
  <c r="AF18" i="80" s="1"/>
  <c r="F14" i="65"/>
  <c r="AE14" i="80" s="1"/>
  <c r="E14" i="65"/>
  <c r="AD14" i="80" s="1"/>
  <c r="H10" i="65"/>
  <c r="AG10" i="80" s="1"/>
  <c r="D6" i="65"/>
  <c r="AC6" i="80" s="1"/>
  <c r="H9" i="65"/>
  <c r="AG9" i="80" s="1"/>
  <c r="D9" i="65"/>
  <c r="AC9" i="80" s="1"/>
  <c r="F9" i="65"/>
  <c r="AE9" i="80" s="1"/>
  <c r="G9" i="65"/>
  <c r="AF9" i="80" s="1"/>
  <c r="E13" i="65"/>
  <c r="AD13" i="80" s="1"/>
  <c r="H13" i="65"/>
  <c r="AG13" i="80" s="1"/>
  <c r="D13" i="65"/>
  <c r="AC13" i="80" s="1"/>
  <c r="F17" i="65"/>
  <c r="AE17" i="80" s="1"/>
  <c r="G17" i="65"/>
  <c r="AF17" i="80" s="1"/>
  <c r="E17" i="65"/>
  <c r="AD17" i="80" s="1"/>
  <c r="H17" i="65"/>
  <c r="AG17" i="80" s="1"/>
  <c r="D21" i="65"/>
  <c r="AC21" i="80" s="1"/>
  <c r="F21" i="65"/>
  <c r="AE21" i="80" s="1"/>
  <c r="G21" i="65"/>
  <c r="AF21" i="80" s="1"/>
  <c r="E21" i="65"/>
  <c r="AD21" i="80" s="1"/>
  <c r="H25" i="65"/>
  <c r="AG25" i="80" s="1"/>
  <c r="D25" i="65"/>
  <c r="AC25" i="80" s="1"/>
  <c r="F25" i="65"/>
  <c r="AE25" i="80" s="1"/>
  <c r="G25" i="65"/>
  <c r="AF25" i="80" s="1"/>
  <c r="E29" i="65"/>
  <c r="AD29" i="80" s="1"/>
  <c r="H29" i="65"/>
  <c r="AG29" i="80" s="1"/>
  <c r="D29" i="65"/>
  <c r="AC29" i="80" s="1"/>
  <c r="F33" i="65"/>
  <c r="AE33" i="80" s="1"/>
  <c r="G33" i="65"/>
  <c r="AF33" i="80" s="1"/>
  <c r="E33" i="65"/>
  <c r="AD33" i="80" s="1"/>
  <c r="H33" i="65"/>
  <c r="AG33" i="80" s="1"/>
  <c r="D37" i="65"/>
  <c r="AC37" i="80" s="1"/>
  <c r="F37" i="65"/>
  <c r="AE37" i="80" s="1"/>
  <c r="G37" i="65"/>
  <c r="AF37" i="80" s="1"/>
  <c r="E37" i="65"/>
  <c r="AD37" i="80" s="1"/>
  <c r="H41" i="65"/>
  <c r="AG41" i="80" s="1"/>
  <c r="D41" i="65"/>
  <c r="AC41" i="80" s="1"/>
  <c r="F41" i="65"/>
  <c r="AE41" i="80" s="1"/>
  <c r="G41" i="65"/>
  <c r="AF41" i="80" s="1"/>
  <c r="E45" i="65"/>
  <c r="AD45" i="80" s="1"/>
  <c r="H45" i="65"/>
  <c r="AG45" i="80" s="1"/>
  <c r="D45" i="65"/>
  <c r="AC45" i="80" s="1"/>
  <c r="F49" i="65"/>
  <c r="AE49" i="80" s="1"/>
  <c r="E49" i="65"/>
  <c r="AD49" i="80" s="1"/>
  <c r="H49" i="65"/>
  <c r="AG49" i="80" s="1"/>
  <c r="E53" i="65"/>
  <c r="AD53" i="80" s="1"/>
  <c r="G53" i="65"/>
  <c r="AF53" i="80" s="1"/>
  <c r="G57" i="65"/>
  <c r="AF57" i="80" s="1"/>
  <c r="F57" i="65"/>
  <c r="AE57" i="80" s="1"/>
  <c r="H61" i="65"/>
  <c r="AG61" i="80" s="1"/>
  <c r="D61" i="65"/>
  <c r="AC61" i="80" s="1"/>
  <c r="F69" i="65"/>
  <c r="AE69" i="80" s="1"/>
  <c r="E69" i="65"/>
  <c r="AD69" i="80" s="1"/>
  <c r="H73" i="65"/>
  <c r="AG73" i="80" s="1"/>
  <c r="D73" i="65"/>
  <c r="AC73" i="80" s="1"/>
  <c r="G73" i="65"/>
  <c r="AF73" i="80" s="1"/>
  <c r="D81" i="65"/>
  <c r="AC81" i="80" s="1"/>
  <c r="G81" i="65"/>
  <c r="AF81" i="80" s="1"/>
  <c r="H89" i="65"/>
  <c r="AG89" i="80" s="1"/>
  <c r="F89" i="65"/>
  <c r="AE89" i="80" s="1"/>
  <c r="D97" i="65"/>
  <c r="AC97" i="80" s="1"/>
  <c r="G97" i="65"/>
  <c r="AF97" i="80" s="1"/>
  <c r="H105" i="65"/>
  <c r="E105" i="65"/>
  <c r="E65" i="65"/>
  <c r="AD65" i="80" s="1"/>
  <c r="H85" i="65"/>
  <c r="AG85" i="80" s="1"/>
  <c r="F29" i="65"/>
  <c r="AE29" i="80" s="1"/>
  <c r="G112" i="65"/>
  <c r="G108" i="65"/>
  <c r="D104" i="65"/>
  <c r="AC104" i="80" s="1"/>
  <c r="D100" i="65"/>
  <c r="AC100" i="80" s="1"/>
  <c r="D96" i="65"/>
  <c r="AC96" i="80" s="1"/>
  <c r="H92" i="65"/>
  <c r="AG92" i="80" s="1"/>
  <c r="H88" i="65"/>
  <c r="AG88" i="80" s="1"/>
  <c r="H84" i="65"/>
  <c r="AG84" i="80" s="1"/>
  <c r="E80" i="65"/>
  <c r="AD80" i="80" s="1"/>
  <c r="G76" i="65"/>
  <c r="AF76" i="80" s="1"/>
  <c r="G72" i="65"/>
  <c r="AF72" i="80" s="1"/>
  <c r="D64" i="65"/>
  <c r="AC64" i="80" s="1"/>
  <c r="D60" i="65"/>
  <c r="AC60" i="80" s="1"/>
  <c r="D56" i="65"/>
  <c r="AC56" i="80" s="1"/>
  <c r="H52" i="65"/>
  <c r="AG52" i="80" s="1"/>
  <c r="H48" i="65"/>
  <c r="AG48" i="80" s="1"/>
  <c r="H44" i="65"/>
  <c r="AG44" i="80" s="1"/>
  <c r="E40" i="65"/>
  <c r="AD40" i="80" s="1"/>
  <c r="E36" i="65"/>
  <c r="AD36" i="80" s="1"/>
  <c r="E32" i="65"/>
  <c r="AD32" i="80" s="1"/>
  <c r="F28" i="65"/>
  <c r="AE28" i="80" s="1"/>
  <c r="F24" i="65"/>
  <c r="AE24" i="80" s="1"/>
  <c r="F20" i="65"/>
  <c r="AE20" i="80" s="1"/>
  <c r="G16" i="65"/>
  <c r="AF16" i="80" s="1"/>
  <c r="G12" i="65"/>
  <c r="AF12" i="80" s="1"/>
  <c r="G8" i="65"/>
  <c r="AF8" i="80" s="1"/>
  <c r="D112" i="65"/>
  <c r="H108" i="65"/>
  <c r="H104" i="65"/>
  <c r="AG104" i="80" s="1"/>
  <c r="H100" i="65"/>
  <c r="AG100" i="80" s="1"/>
  <c r="E96" i="65"/>
  <c r="AD96" i="80" s="1"/>
  <c r="E92" i="65"/>
  <c r="AD92" i="80" s="1"/>
  <c r="E88" i="65"/>
  <c r="AD88" i="80" s="1"/>
  <c r="F80" i="65"/>
  <c r="AE80" i="80" s="1"/>
  <c r="D76" i="65"/>
  <c r="AC76" i="80" s="1"/>
  <c r="D72" i="65"/>
  <c r="AC72" i="80" s="1"/>
  <c r="H68" i="65"/>
  <c r="AG68" i="80" s="1"/>
  <c r="H64" i="65"/>
  <c r="AG64" i="80" s="1"/>
  <c r="H60" i="65"/>
  <c r="AG60" i="80" s="1"/>
  <c r="E56" i="65"/>
  <c r="AD56" i="80" s="1"/>
  <c r="E52" i="65"/>
  <c r="AD52" i="80" s="1"/>
  <c r="E48" i="65"/>
  <c r="AD48" i="80" s="1"/>
  <c r="F44" i="65"/>
  <c r="AE44" i="80" s="1"/>
  <c r="F40" i="65"/>
  <c r="AE40" i="80" s="1"/>
  <c r="F36" i="65"/>
  <c r="AE36" i="80" s="1"/>
  <c r="G32" i="65"/>
  <c r="AF32" i="80" s="1"/>
  <c r="G28" i="65"/>
  <c r="AF28" i="80" s="1"/>
  <c r="G24" i="65"/>
  <c r="AF24" i="80" s="1"/>
  <c r="D16" i="65"/>
  <c r="AC16" i="80" s="1"/>
  <c r="D12" i="65"/>
  <c r="AC12" i="80" s="1"/>
  <c r="D8" i="65"/>
  <c r="AC8" i="80" s="1"/>
  <c r="E112" i="65"/>
  <c r="E108" i="65"/>
  <c r="E104" i="65"/>
  <c r="AD104" i="80" s="1"/>
  <c r="F96" i="65"/>
  <c r="AE96" i="80" s="1"/>
  <c r="F88" i="65"/>
  <c r="AE88" i="80" s="1"/>
  <c r="G84" i="65"/>
  <c r="AF84" i="80" s="1"/>
  <c r="G80" i="65"/>
  <c r="AF80" i="80" s="1"/>
  <c r="H76" i="65"/>
  <c r="AG76" i="80" s="1"/>
  <c r="E72" i="65"/>
  <c r="AD72" i="80" s="1"/>
  <c r="E68" i="65"/>
  <c r="AD68" i="80" s="1"/>
  <c r="E64" i="65"/>
  <c r="AD64" i="80" s="1"/>
  <c r="F60" i="65"/>
  <c r="AE60" i="80" s="1"/>
  <c r="F56" i="65"/>
  <c r="AE56" i="80" s="1"/>
  <c r="F52" i="65"/>
  <c r="AE52" i="80" s="1"/>
  <c r="G48" i="65"/>
  <c r="AF48" i="80" s="1"/>
  <c r="G40" i="65"/>
  <c r="AF40" i="80" s="1"/>
  <c r="D32" i="65"/>
  <c r="AC32" i="80" s="1"/>
  <c r="D28" i="65"/>
  <c r="AC28" i="80" s="1"/>
  <c r="D24" i="65"/>
  <c r="AC24" i="80" s="1"/>
  <c r="H20" i="65"/>
  <c r="AG20" i="80" s="1"/>
  <c r="H16" i="65"/>
  <c r="AG16" i="80" s="1"/>
  <c r="H12" i="65"/>
  <c r="AG12" i="80" s="1"/>
  <c r="E8" i="65"/>
  <c r="AD8" i="80" s="1"/>
  <c r="F107" i="65"/>
  <c r="F91" i="65"/>
  <c r="AE91" i="80" s="1"/>
  <c r="H75" i="65"/>
  <c r="AG75" i="80" s="1"/>
  <c r="H59" i="65"/>
  <c r="AG59" i="80" s="1"/>
  <c r="H43" i="65"/>
  <c r="AG43" i="80" s="1"/>
  <c r="H27" i="65"/>
  <c r="AG27" i="80" s="1"/>
  <c r="H11" i="65"/>
  <c r="AG11" i="80" s="1"/>
  <c r="G106" i="65"/>
  <c r="D90" i="65"/>
  <c r="AC90" i="80" s="1"/>
  <c r="H78" i="65"/>
  <c r="AG78" i="80" s="1"/>
  <c r="D66" i="65"/>
  <c r="AC66" i="80" s="1"/>
  <c r="H54" i="65"/>
  <c r="AG54" i="80" s="1"/>
  <c r="E42" i="65"/>
  <c r="AD42" i="80" s="1"/>
  <c r="D34" i="65"/>
  <c r="AC34" i="80" s="1"/>
  <c r="F26" i="65"/>
  <c r="AE26" i="80" s="1"/>
  <c r="H22" i="65"/>
  <c r="AG22" i="80" s="1"/>
  <c r="G14" i="65"/>
  <c r="AF14" i="80" s="1"/>
  <c r="E10" i="65"/>
  <c r="AD10" i="80" s="1"/>
  <c r="G109" i="65"/>
  <c r="F5" i="65"/>
  <c r="AE5" i="80" s="1"/>
  <c r="AQ5" i="83" s="1"/>
  <c r="H111" i="65"/>
  <c r="D107" i="65"/>
  <c r="F103" i="65"/>
  <c r="AE103" i="80" s="1"/>
  <c r="E99" i="65"/>
  <c r="AD99" i="80" s="1"/>
  <c r="H95" i="65"/>
  <c r="AG95" i="80" s="1"/>
  <c r="D91" i="65"/>
  <c r="AC91" i="80" s="1"/>
  <c r="G87" i="65"/>
  <c r="AF87" i="80" s="1"/>
  <c r="E83" i="65"/>
  <c r="AD83" i="80" s="1"/>
  <c r="H79" i="65"/>
  <c r="AG79" i="80" s="1"/>
  <c r="D75" i="65"/>
  <c r="AC75" i="80" s="1"/>
  <c r="E71" i="65"/>
  <c r="AD71" i="80" s="1"/>
  <c r="H71" i="65"/>
  <c r="AG71" i="80" s="1"/>
  <c r="D67" i="65"/>
  <c r="AC67" i="80" s="1"/>
  <c r="G63" i="65"/>
  <c r="AF63" i="80" s="1"/>
  <c r="F59" i="65"/>
  <c r="AE59" i="80" s="1"/>
  <c r="E55" i="65"/>
  <c r="AD55" i="80" s="1"/>
  <c r="H55" i="65"/>
  <c r="AG55" i="80" s="1"/>
  <c r="D51" i="65"/>
  <c r="AC51" i="80" s="1"/>
  <c r="F43" i="65"/>
  <c r="AE43" i="80" s="1"/>
  <c r="E39" i="65"/>
  <c r="AD39" i="80" s="1"/>
  <c r="H39" i="65"/>
  <c r="AG39" i="80" s="1"/>
  <c r="D35" i="65"/>
  <c r="AC35" i="80" s="1"/>
  <c r="G31" i="65"/>
  <c r="AF31" i="80" s="1"/>
  <c r="F27" i="65"/>
  <c r="AE27" i="80" s="1"/>
  <c r="E23" i="65"/>
  <c r="AD23" i="80" s="1"/>
  <c r="H23" i="65"/>
  <c r="AG23" i="80" s="1"/>
  <c r="D19" i="65"/>
  <c r="AC19" i="80" s="1"/>
  <c r="G15" i="65"/>
  <c r="AF15" i="80" s="1"/>
  <c r="F11" i="65"/>
  <c r="AE11" i="80" s="1"/>
  <c r="H7" i="65"/>
  <c r="AG7" i="80" s="1"/>
  <c r="D102" i="65"/>
  <c r="AC102" i="80" s="1"/>
  <c r="H90" i="65"/>
  <c r="AG90" i="80" s="1"/>
  <c r="E78" i="65"/>
  <c r="AD78" i="80" s="1"/>
  <c r="H66" i="65"/>
  <c r="AG66" i="80" s="1"/>
  <c r="E54" i="65"/>
  <c r="AD54" i="80" s="1"/>
  <c r="F38" i="65"/>
  <c r="AE38" i="80" s="1"/>
  <c r="H34" i="65"/>
  <c r="AG34" i="80" s="1"/>
  <c r="G26" i="65"/>
  <c r="AF26" i="80" s="1"/>
  <c r="E22" i="65"/>
  <c r="AD22" i="80" s="1"/>
  <c r="D14" i="65"/>
  <c r="AC14" i="80" s="1"/>
  <c r="F108" i="65"/>
  <c r="G92" i="65"/>
  <c r="AF92" i="80" s="1"/>
  <c r="F76" i="65"/>
  <c r="AE76" i="80" s="1"/>
  <c r="G60" i="65"/>
  <c r="AF60" i="80" s="1"/>
  <c r="D40" i="65"/>
  <c r="AC40" i="80" s="1"/>
  <c r="E24" i="65"/>
  <c r="AD24" i="80" s="1"/>
  <c r="F8" i="65"/>
  <c r="AE8" i="80" s="1"/>
  <c r="G111" i="65"/>
  <c r="E107" i="65"/>
  <c r="D99" i="65"/>
  <c r="AC99" i="80" s="1"/>
  <c r="F95" i="65"/>
  <c r="AE95" i="80" s="1"/>
  <c r="H87" i="65"/>
  <c r="AG87" i="80" s="1"/>
  <c r="G79" i="65"/>
  <c r="AF79" i="80" s="1"/>
  <c r="G75" i="65"/>
  <c r="AF75" i="80" s="1"/>
  <c r="F67" i="65"/>
  <c r="AE67" i="80" s="1"/>
  <c r="H63" i="65"/>
  <c r="AG63" i="80" s="1"/>
  <c r="G55" i="65"/>
  <c r="AF55" i="80" s="1"/>
  <c r="E47" i="65"/>
  <c r="AD47" i="80" s="1"/>
  <c r="D43" i="65"/>
  <c r="AC43" i="80" s="1"/>
  <c r="F35" i="65"/>
  <c r="AE35" i="80" s="1"/>
  <c r="H31" i="65"/>
  <c r="AG31" i="80" s="1"/>
  <c r="G23" i="65"/>
  <c r="AF23" i="80" s="1"/>
  <c r="E15" i="65"/>
  <c r="AD15" i="80" s="1"/>
  <c r="D11" i="65"/>
  <c r="AC11" i="80" s="1"/>
  <c r="G5" i="65"/>
  <c r="AF5" i="80" s="1"/>
  <c r="AR5" i="83" s="1"/>
  <c r="H107" i="65"/>
  <c r="G99" i="65"/>
  <c r="AF99" i="80" s="1"/>
  <c r="E95" i="65"/>
  <c r="AD95" i="80" s="1"/>
  <c r="D87" i="65"/>
  <c r="AC87" i="80" s="1"/>
  <c r="F83" i="65"/>
  <c r="AE83" i="80" s="1"/>
  <c r="F75" i="65"/>
  <c r="AE75" i="80" s="1"/>
  <c r="E67" i="65"/>
  <c r="AD67" i="80" s="1"/>
  <c r="D63" i="65"/>
  <c r="AC63" i="80" s="1"/>
  <c r="F55" i="65"/>
  <c r="AE55" i="80" s="1"/>
  <c r="H51" i="65"/>
  <c r="AG51" i="80" s="1"/>
  <c r="G43" i="65"/>
  <c r="AF43" i="80" s="1"/>
  <c r="E35" i="65"/>
  <c r="AD35" i="80" s="1"/>
  <c r="D31" i="65"/>
  <c r="AC31" i="80" s="1"/>
  <c r="F23" i="65"/>
  <c r="AE23" i="80" s="1"/>
  <c r="H19" i="65"/>
  <c r="AG19" i="80" s="1"/>
  <c r="G11" i="65"/>
  <c r="AF11" i="80" s="1"/>
  <c r="F10" i="65"/>
  <c r="AE10" i="80" s="1"/>
  <c r="G10" i="65"/>
  <c r="AF10" i="80" s="1"/>
  <c r="D10" i="65"/>
  <c r="AC10" i="80" s="1"/>
  <c r="F22" i="65"/>
  <c r="AE22" i="80" s="1"/>
  <c r="G22" i="65"/>
  <c r="AF22" i="80" s="1"/>
  <c r="E26" i="65"/>
  <c r="AD26" i="80" s="1"/>
  <c r="D26" i="65"/>
  <c r="AC26" i="80" s="1"/>
  <c r="H38" i="65"/>
  <c r="AG38" i="80" s="1"/>
  <c r="E38" i="65"/>
  <c r="AD38" i="80" s="1"/>
  <c r="G38" i="65"/>
  <c r="AF38" i="80" s="1"/>
  <c r="F58" i="65"/>
  <c r="AE58" i="80" s="1"/>
  <c r="G58" i="65"/>
  <c r="AF58" i="80" s="1"/>
  <c r="D58" i="65"/>
  <c r="AC58" i="80" s="1"/>
  <c r="F86" i="65"/>
  <c r="AE86" i="80" s="1"/>
  <c r="G86" i="65"/>
  <c r="AF86" i="80" s="1"/>
  <c r="H86" i="65"/>
  <c r="AG86" i="80" s="1"/>
  <c r="H110" i="65"/>
  <c r="E110" i="65"/>
  <c r="F110" i="65"/>
  <c r="H74" i="65"/>
  <c r="AG74" i="80" s="1"/>
  <c r="G30" i="65"/>
  <c r="AF30" i="80" s="1"/>
  <c r="H6" i="65"/>
  <c r="AG6" i="80" s="1"/>
  <c r="E98" i="65"/>
  <c r="AD98" i="80" s="1"/>
  <c r="G46" i="65"/>
  <c r="AF46" i="80" s="1"/>
  <c r="D18" i="65"/>
  <c r="AC18" i="80" s="1"/>
  <c r="F12" i="65"/>
  <c r="AE12" i="80" s="1"/>
  <c r="E12" i="65"/>
  <c r="AD12" i="80" s="1"/>
  <c r="E16" i="65"/>
  <c r="AD16" i="80" s="1"/>
  <c r="F16" i="65"/>
  <c r="AE16" i="80" s="1"/>
  <c r="H28" i="65"/>
  <c r="AG28" i="80" s="1"/>
  <c r="E28" i="65"/>
  <c r="AD28" i="80" s="1"/>
  <c r="H32" i="65"/>
  <c r="AG32" i="80" s="1"/>
  <c r="F32" i="65"/>
  <c r="AE32" i="80" s="1"/>
  <c r="H36" i="65"/>
  <c r="AG36" i="80" s="1"/>
  <c r="D36" i="65"/>
  <c r="AC36" i="80" s="1"/>
  <c r="D48" i="65"/>
  <c r="AC48" i="80" s="1"/>
  <c r="F48" i="65"/>
  <c r="AE48" i="80" s="1"/>
  <c r="G56" i="65"/>
  <c r="AF56" i="80" s="1"/>
  <c r="H56" i="65"/>
  <c r="AG56" i="80" s="1"/>
  <c r="G64" i="65"/>
  <c r="AF64" i="80" s="1"/>
  <c r="F64" i="65"/>
  <c r="AE64" i="80" s="1"/>
  <c r="F72" i="65"/>
  <c r="AE72" i="80" s="1"/>
  <c r="H72" i="65"/>
  <c r="AG72" i="80" s="1"/>
  <c r="D80" i="65"/>
  <c r="AC80" i="80" s="1"/>
  <c r="H80" i="65"/>
  <c r="AG80" i="80" s="1"/>
  <c r="D84" i="65"/>
  <c r="AC84" i="80" s="1"/>
  <c r="F84" i="65"/>
  <c r="G96" i="65"/>
  <c r="AF96" i="80" s="1"/>
  <c r="H96" i="65"/>
  <c r="AG96" i="80" s="1"/>
  <c r="G100" i="65"/>
  <c r="AF100" i="80" s="1"/>
  <c r="F100" i="65"/>
  <c r="AE100" i="80" s="1"/>
  <c r="F104" i="65"/>
  <c r="AE104" i="80" s="1"/>
  <c r="F99" i="65"/>
  <c r="AE99" i="80" s="1"/>
  <c r="F39" i="65"/>
  <c r="AE39" i="80" s="1"/>
  <c r="E5" i="65"/>
  <c r="AD5" i="80" s="1"/>
  <c r="AP5" i="83" s="1"/>
  <c r="G39" i="65"/>
  <c r="AF39" i="80" s="1"/>
  <c r="E111" i="65"/>
  <c r="E51" i="65"/>
  <c r="AD51" i="80" s="1"/>
  <c r="D15" i="65"/>
  <c r="AC15" i="80" s="1"/>
  <c r="F111" i="65"/>
  <c r="F51" i="65"/>
  <c r="AE51" i="80" s="1"/>
  <c r="H15" i="65"/>
  <c r="AG15" i="80" s="1"/>
  <c r="G45" i="65"/>
  <c r="AF45" i="80" s="1"/>
  <c r="D103" i="65"/>
  <c r="AC103" i="80" s="1"/>
  <c r="G27" i="65"/>
  <c r="AF27" i="80" s="1"/>
  <c r="E63" i="65"/>
  <c r="AD63" i="80" s="1"/>
  <c r="F112" i="65"/>
  <c r="F70" i="65"/>
  <c r="AE70" i="80" s="1"/>
  <c r="D46" i="65"/>
  <c r="AC46" i="80" s="1"/>
  <c r="D30" i="65"/>
  <c r="AC30" i="80" s="1"/>
  <c r="H18" i="65"/>
  <c r="AG18" i="80" s="1"/>
  <c r="E6" i="65"/>
  <c r="AD6" i="80" s="1"/>
  <c r="G95" i="65"/>
  <c r="AF95" i="80" s="1"/>
  <c r="D47" i="65"/>
  <c r="AC47" i="80" s="1"/>
  <c r="G71" i="65"/>
  <c r="AF71" i="80" s="1"/>
  <c r="H35" i="65"/>
  <c r="AG35" i="80" s="1"/>
  <c r="G83" i="65"/>
  <c r="AF83" i="80" s="1"/>
  <c r="D101" i="65"/>
  <c r="AC101" i="80" s="1"/>
  <c r="D83" i="65"/>
  <c r="AC83" i="80" s="1"/>
  <c r="G59" i="65"/>
  <c r="AF59" i="80" s="1"/>
  <c r="G77" i="65"/>
  <c r="AF77" i="80" s="1"/>
  <c r="D59" i="65"/>
  <c r="AC59" i="80" s="1"/>
  <c r="E79" i="65"/>
  <c r="AD79" i="80" s="1"/>
  <c r="E19" i="65"/>
  <c r="AD19" i="80" s="1"/>
  <c r="F13" i="65"/>
  <c r="AE13" i="80" s="1"/>
  <c r="D5" i="65"/>
  <c r="F71" i="65"/>
  <c r="AE71" i="80" s="1"/>
  <c r="F7" i="65"/>
  <c r="AE7" i="80" s="1"/>
  <c r="H103" i="65"/>
  <c r="AG103" i="80" s="1"/>
  <c r="G7" i="65"/>
  <c r="AF7" i="80" s="1"/>
  <c r="H91" i="65"/>
  <c r="AG91" i="80" s="1"/>
  <c r="H47" i="65"/>
  <c r="AG47" i="80" s="1"/>
  <c r="F92" i="65"/>
  <c r="AE92" i="80" s="1"/>
  <c r="G44" i="65"/>
  <c r="AF44" i="80" s="1"/>
  <c r="G103" i="65"/>
  <c r="AF103" i="80" s="1"/>
  <c r="F87" i="65"/>
  <c r="AE87" i="80" s="1"/>
  <c r="G47" i="65"/>
  <c r="AF47" i="80" s="1"/>
  <c r="E7" i="65"/>
  <c r="AD7" i="80" s="1"/>
  <c r="F6" i="65"/>
  <c r="AE6" i="80" s="1"/>
  <c r="G104" i="65"/>
  <c r="AF104" i="80" s="1"/>
  <c r="D27" i="65"/>
  <c r="AC27" i="80" s="1"/>
  <c r="D88" i="65"/>
  <c r="AC88" i="80" s="1"/>
  <c r="H5" i="65"/>
  <c r="AG5" i="80" s="1"/>
  <c r="AS5" i="83" s="1"/>
  <c r="H67" i="65"/>
  <c r="AG67" i="80" s="1"/>
  <c r="L114" i="65" l="1"/>
  <c r="O114" i="65"/>
  <c r="K114" i="65"/>
  <c r="M114" i="65"/>
  <c r="L46" i="89"/>
  <c r="G35" i="89"/>
  <c r="G36" i="89"/>
  <c r="AC5" i="80"/>
  <c r="AO5" i="83" s="1"/>
  <c r="AE84" i="80"/>
  <c r="K112" i="65"/>
  <c r="M110" i="65"/>
  <c r="N108" i="65"/>
  <c r="O113" i="65"/>
  <c r="K109" i="65"/>
  <c r="L107" i="65"/>
  <c r="AQ47" i="66"/>
  <c r="AP48" i="66"/>
  <c r="L21" i="84"/>
  <c r="Q9" i="84"/>
  <c r="O99" i="65"/>
  <c r="O96" i="65"/>
  <c r="K33" i="65"/>
  <c r="L32" i="65"/>
  <c r="O25" i="65"/>
  <c r="M31" i="65"/>
  <c r="M66" i="65"/>
  <c r="M95" i="65"/>
  <c r="N14" i="65"/>
  <c r="L92" i="65"/>
  <c r="L12" i="65"/>
  <c r="N31" i="65"/>
  <c r="M36" i="65"/>
  <c r="O8" i="65"/>
  <c r="K52" i="65"/>
  <c r="K34" i="65"/>
  <c r="L66" i="65"/>
  <c r="N54" i="65"/>
  <c r="O46" i="65"/>
  <c r="O14" i="65"/>
  <c r="K7" i="65"/>
  <c r="L101" i="65"/>
  <c r="K79" i="65"/>
  <c r="K58" i="65"/>
  <c r="M47" i="65"/>
  <c r="K80" i="65"/>
  <c r="M12" i="65"/>
  <c r="N6" i="65"/>
  <c r="K44" i="65"/>
  <c r="L43" i="65"/>
  <c r="L46" i="65"/>
  <c r="M54" i="65"/>
  <c r="M98" i="65"/>
  <c r="L86" i="65"/>
  <c r="M63" i="65"/>
  <c r="L103" i="65"/>
  <c r="L9" i="65"/>
  <c r="O84" i="65"/>
  <c r="N67" i="65"/>
  <c r="K66" i="65"/>
  <c r="M45" i="65"/>
  <c r="N13" i="65"/>
  <c r="N35" i="65"/>
  <c r="L74" i="65"/>
  <c r="L28" i="65"/>
  <c r="O66" i="65"/>
  <c r="L10" i="65"/>
  <c r="K82" i="65"/>
  <c r="K93" i="65"/>
  <c r="L78" i="65"/>
  <c r="O103" i="65"/>
  <c r="N23" i="65"/>
  <c r="O63" i="65"/>
  <c r="K99" i="65"/>
  <c r="O24" i="65"/>
  <c r="N63" i="65"/>
  <c r="N49" i="65"/>
  <c r="K72" i="65"/>
  <c r="K98" i="65"/>
  <c r="M50" i="65"/>
  <c r="M18" i="65"/>
  <c r="N19" i="65"/>
  <c r="N69" i="65"/>
  <c r="O93" i="65"/>
  <c r="L61" i="65"/>
  <c r="L25" i="65"/>
  <c r="K57" i="65"/>
  <c r="N91" i="65"/>
  <c r="L87" i="65"/>
  <c r="K5" i="65"/>
  <c r="L26" i="65"/>
  <c r="K20" i="65"/>
  <c r="L52" i="65"/>
  <c r="O37" i="65"/>
  <c r="M68" i="65"/>
  <c r="O21" i="65"/>
  <c r="O41" i="65"/>
  <c r="M82" i="65"/>
  <c r="K69" i="65"/>
  <c r="K95" i="65"/>
  <c r="K64" i="65"/>
  <c r="K47" i="65"/>
  <c r="L80" i="65"/>
  <c r="O91" i="65"/>
  <c r="N16" i="65"/>
  <c r="N94" i="65"/>
  <c r="M25" i="65"/>
  <c r="L110" i="65"/>
  <c r="K41" i="65"/>
  <c r="M103" i="65"/>
  <c r="L97" i="65"/>
  <c r="N74" i="65"/>
  <c r="K38" i="65"/>
  <c r="N11" i="65"/>
  <c r="O80" i="65"/>
  <c r="L37" i="65"/>
  <c r="M42" i="65"/>
  <c r="M13" i="65"/>
  <c r="O97" i="65"/>
  <c r="L47" i="65"/>
  <c r="L65" i="65"/>
  <c r="K50" i="65"/>
  <c r="K101" i="65"/>
  <c r="N46" i="65"/>
  <c r="O51" i="65"/>
  <c r="O39" i="65"/>
  <c r="M97" i="65"/>
  <c r="N84" i="65"/>
  <c r="O60" i="65"/>
  <c r="L99" i="65"/>
  <c r="M37" i="65"/>
  <c r="N9" i="65"/>
  <c r="K62" i="65"/>
  <c r="K70" i="65"/>
  <c r="N60" i="65"/>
  <c r="L48" i="65"/>
  <c r="O33" i="65"/>
  <c r="N8" i="65"/>
  <c r="M111" i="65"/>
  <c r="O88" i="65"/>
  <c r="O26" i="65"/>
  <c r="N66" i="65"/>
  <c r="L40" i="65"/>
  <c r="M30" i="65"/>
  <c r="L41" i="65"/>
  <c r="K56" i="65"/>
  <c r="K81" i="65"/>
  <c r="M46" i="65"/>
  <c r="K11" i="65"/>
  <c r="K32" i="65"/>
  <c r="N75" i="65"/>
  <c r="N93" i="65"/>
  <c r="M38" i="65"/>
  <c r="N80" i="65"/>
  <c r="L56" i="65"/>
  <c r="O49" i="65"/>
  <c r="O50" i="65"/>
  <c r="M62" i="65"/>
  <c r="K51" i="65"/>
  <c r="L64" i="65"/>
  <c r="M40" i="65"/>
  <c r="O78" i="65"/>
  <c r="M49" i="65"/>
  <c r="O67" i="65"/>
  <c r="L8" i="65"/>
  <c r="L11" i="65"/>
  <c r="O65" i="65"/>
  <c r="N109" i="65"/>
  <c r="M107" i="65"/>
  <c r="K29" i="65"/>
  <c r="L30" i="65"/>
  <c r="O106" i="65"/>
  <c r="L58" i="65"/>
  <c r="K59" i="65"/>
  <c r="L17" i="65"/>
  <c r="K63" i="65"/>
  <c r="O32" i="65"/>
  <c r="M76" i="65"/>
  <c r="O34" i="65"/>
  <c r="L24" i="65"/>
  <c r="M43" i="65"/>
  <c r="K106" i="65"/>
  <c r="N76" i="65"/>
  <c r="N33" i="65"/>
  <c r="K6" i="65"/>
  <c r="M74" i="65"/>
  <c r="O98" i="65"/>
  <c r="K24" i="65"/>
  <c r="N68" i="65"/>
  <c r="L27" i="65"/>
  <c r="M65" i="65"/>
  <c r="O48" i="65"/>
  <c r="K78" i="65"/>
  <c r="O110" i="65"/>
  <c r="O90" i="65"/>
  <c r="L39" i="65"/>
  <c r="N24" i="65"/>
  <c r="M17" i="65"/>
  <c r="O54" i="65"/>
  <c r="M101" i="65"/>
  <c r="K10" i="65"/>
  <c r="M104" i="65"/>
  <c r="O7" i="65"/>
  <c r="M24" i="65"/>
  <c r="N99" i="65"/>
  <c r="M27" i="65"/>
  <c r="K91" i="65"/>
  <c r="M52" i="65"/>
  <c r="N28" i="65"/>
  <c r="K77" i="65"/>
  <c r="N72" i="65"/>
  <c r="N57" i="65"/>
  <c r="K46" i="65"/>
  <c r="N26" i="65"/>
  <c r="N43" i="65"/>
  <c r="N61" i="65"/>
  <c r="K113" i="65"/>
  <c r="O58" i="65"/>
  <c r="M96" i="65"/>
  <c r="K89" i="65"/>
  <c r="L36" i="65"/>
  <c r="L100" i="65"/>
  <c r="M85" i="65"/>
  <c r="M77" i="65"/>
  <c r="M7" i="65"/>
  <c r="M8" i="65"/>
  <c r="K103" i="65"/>
  <c r="O15" i="65"/>
  <c r="O16" i="65"/>
  <c r="N101" i="65"/>
  <c r="N100" i="65"/>
  <c r="M108" i="65"/>
  <c r="M109" i="65"/>
  <c r="K68" i="65"/>
  <c r="K67" i="65"/>
  <c r="N41" i="65"/>
  <c r="N40" i="65"/>
  <c r="L68" i="65"/>
  <c r="L69" i="65"/>
  <c r="O76" i="65"/>
  <c r="O77" i="65"/>
  <c r="K8" i="65"/>
  <c r="K17" i="65"/>
  <c r="K16" i="65"/>
  <c r="O69" i="65"/>
  <c r="O68" i="65"/>
  <c r="L89" i="65"/>
  <c r="L88" i="65"/>
  <c r="O45" i="65"/>
  <c r="O52" i="65"/>
  <c r="K104" i="65"/>
  <c r="N112" i="65"/>
  <c r="N113" i="65"/>
  <c r="O85" i="65"/>
  <c r="O86" i="65"/>
  <c r="L105" i="65"/>
  <c r="L106" i="65"/>
  <c r="M89" i="65"/>
  <c r="N81" i="65"/>
  <c r="O74" i="65"/>
  <c r="O73" i="65"/>
  <c r="M69" i="65"/>
  <c r="O62" i="65"/>
  <c r="O61" i="65"/>
  <c r="L53" i="65"/>
  <c r="L54" i="65"/>
  <c r="L49" i="65"/>
  <c r="L50" i="65"/>
  <c r="N37" i="65"/>
  <c r="L33" i="65"/>
  <c r="L34" i="65"/>
  <c r="M34" i="65"/>
  <c r="M33" i="65"/>
  <c r="O30" i="65"/>
  <c r="O29" i="65"/>
  <c r="L21" i="65"/>
  <c r="M21" i="65"/>
  <c r="K14" i="65"/>
  <c r="K13" i="65"/>
  <c r="L13" i="65"/>
  <c r="L14" i="65"/>
  <c r="M9" i="65"/>
  <c r="M10" i="65"/>
  <c r="N34" i="65"/>
  <c r="L94" i="65"/>
  <c r="O94" i="65"/>
  <c r="N20" i="65"/>
  <c r="N21" i="65"/>
  <c r="N52" i="65"/>
  <c r="N53" i="65"/>
  <c r="N79" i="65"/>
  <c r="N78" i="65"/>
  <c r="O107" i="65"/>
  <c r="K107" i="65"/>
  <c r="K108" i="65"/>
  <c r="N106" i="65"/>
  <c r="N107" i="65"/>
  <c r="K55" i="65"/>
  <c r="K110" i="65"/>
  <c r="K111" i="65"/>
  <c r="L20" i="65"/>
  <c r="L113" i="65"/>
  <c r="M113" i="65"/>
  <c r="L109" i="65"/>
  <c r="N105" i="65"/>
  <c r="M71" i="65"/>
  <c r="M112" i="65"/>
  <c r="L112" i="65"/>
  <c r="O105" i="65"/>
  <c r="K42" i="65"/>
  <c r="K39" i="65"/>
  <c r="O47" i="65"/>
  <c r="O111" i="65"/>
  <c r="O112" i="65"/>
  <c r="K71" i="65"/>
  <c r="N110" i="65"/>
  <c r="K92" i="65"/>
  <c r="O108" i="65"/>
  <c r="O109" i="65"/>
  <c r="K105" i="65"/>
  <c r="M105" i="65"/>
  <c r="K88" i="65"/>
  <c r="K27" i="65"/>
  <c r="M6" i="65"/>
  <c r="L7" i="65"/>
  <c r="N47" i="65"/>
  <c r="N77" i="65"/>
  <c r="N59" i="65"/>
  <c r="K83" i="65"/>
  <c r="N83" i="65"/>
  <c r="O35" i="65"/>
  <c r="N71" i="65"/>
  <c r="N95" i="65"/>
  <c r="L6" i="65"/>
  <c r="O18" i="65"/>
  <c r="K30" i="65"/>
  <c r="M70" i="65"/>
  <c r="L63" i="65"/>
  <c r="N27" i="65"/>
  <c r="N45" i="65"/>
  <c r="M51" i="65"/>
  <c r="K15" i="65"/>
  <c r="L51" i="65"/>
  <c r="N39" i="65"/>
  <c r="L5" i="65"/>
  <c r="M39" i="65"/>
  <c r="M99" i="65"/>
  <c r="M100" i="65"/>
  <c r="N96" i="65"/>
  <c r="O72" i="65"/>
  <c r="M72" i="65"/>
  <c r="O56" i="65"/>
  <c r="N56" i="65"/>
  <c r="M48" i="65"/>
  <c r="K48" i="65"/>
  <c r="K36" i="65"/>
  <c r="M32" i="65"/>
  <c r="O28" i="65"/>
  <c r="M16" i="65"/>
  <c r="L16" i="65"/>
  <c r="K18" i="65"/>
  <c r="L98" i="65"/>
  <c r="N30" i="65"/>
  <c r="N86" i="65"/>
  <c r="M86" i="65"/>
  <c r="N58" i="65"/>
  <c r="M58" i="65"/>
  <c r="N38" i="65"/>
  <c r="L38" i="65"/>
  <c r="O38" i="65"/>
  <c r="N22" i="65"/>
  <c r="M22" i="65"/>
  <c r="N10" i="65"/>
  <c r="O19" i="65"/>
  <c r="M23" i="65"/>
  <c r="K31" i="65"/>
  <c r="L35" i="65"/>
  <c r="M55" i="65"/>
  <c r="L67" i="65"/>
  <c r="M75" i="65"/>
  <c r="M83" i="65"/>
  <c r="K87" i="65"/>
  <c r="L95" i="65"/>
  <c r="N5" i="65"/>
  <c r="L15" i="65"/>
  <c r="O31" i="65"/>
  <c r="M35" i="65"/>
  <c r="N55" i="65"/>
  <c r="O87" i="65"/>
  <c r="K40" i="65"/>
  <c r="N92" i="65"/>
  <c r="L22" i="65"/>
  <c r="K102" i="65"/>
  <c r="M11" i="65"/>
  <c r="N15" i="65"/>
  <c r="K19" i="65"/>
  <c r="L23" i="65"/>
  <c r="K35" i="65"/>
  <c r="O55" i="65"/>
  <c r="L55" i="65"/>
  <c r="M59" i="65"/>
  <c r="O71" i="65"/>
  <c r="L71" i="65"/>
  <c r="K75" i="65"/>
  <c r="O79" i="65"/>
  <c r="L83" i="65"/>
  <c r="O95" i="65"/>
  <c r="M5" i="65"/>
  <c r="O22" i="65"/>
  <c r="M26" i="65"/>
  <c r="K90" i="65"/>
  <c r="O11" i="65"/>
  <c r="O27" i="65"/>
  <c r="O43" i="65"/>
  <c r="O75" i="65"/>
  <c r="M91" i="65"/>
  <c r="K28" i="65"/>
  <c r="N48" i="65"/>
  <c r="M56" i="65"/>
  <c r="M60" i="65"/>
  <c r="L72" i="65"/>
  <c r="M88" i="65"/>
  <c r="K12" i="65"/>
  <c r="N32" i="65"/>
  <c r="K76" i="65"/>
  <c r="M80" i="65"/>
  <c r="L96" i="65"/>
  <c r="O100" i="65"/>
  <c r="M20" i="65"/>
  <c r="M28" i="65"/>
  <c r="O92" i="65"/>
  <c r="K96" i="65"/>
  <c r="K100" i="65"/>
  <c r="M29" i="65"/>
  <c r="N97" i="65"/>
  <c r="O89" i="65"/>
  <c r="N73" i="65"/>
  <c r="K73" i="65"/>
  <c r="K61" i="65"/>
  <c r="M57" i="65"/>
  <c r="K45" i="65"/>
  <c r="L45" i="65"/>
  <c r="M41" i="65"/>
  <c r="K37" i="65"/>
  <c r="L29" i="65"/>
  <c r="N25" i="65"/>
  <c r="K25" i="65"/>
  <c r="K21" i="65"/>
  <c r="O17" i="65"/>
  <c r="N17" i="65"/>
  <c r="K9" i="65"/>
  <c r="O9" i="65"/>
  <c r="O10" i="65"/>
  <c r="N18" i="65"/>
  <c r="N42" i="65"/>
  <c r="L70" i="65"/>
  <c r="K86" i="65"/>
  <c r="N102" i="65"/>
  <c r="N62" i="65"/>
  <c r="O70" i="65"/>
  <c r="M102" i="65"/>
  <c r="N36" i="65"/>
  <c r="L93" i="65"/>
  <c r="N85" i="65"/>
  <c r="O81" i="65"/>
  <c r="M81" i="65"/>
  <c r="L73" i="65"/>
  <c r="M73" i="65"/>
  <c r="K65" i="65"/>
  <c r="M61" i="65"/>
  <c r="O57" i="65"/>
  <c r="L57" i="65"/>
  <c r="K53" i="65"/>
  <c r="O53" i="65"/>
  <c r="K49" i="65"/>
  <c r="O42" i="65"/>
  <c r="L62" i="65"/>
  <c r="M90" i="65"/>
  <c r="N82" i="65"/>
  <c r="N98" i="65"/>
  <c r="O5" i="65"/>
  <c r="N104" i="65"/>
  <c r="M87" i="65"/>
  <c r="N103" i="65"/>
  <c r="N44" i="65"/>
  <c r="M93" i="65"/>
  <c r="M92" i="65"/>
  <c r="AQ48" i="66" l="1"/>
  <c r="AP49" i="66"/>
  <c r="AL15" i="65"/>
  <c r="S5" i="80"/>
  <c r="X5" i="80"/>
  <c r="Z5" i="80"/>
  <c r="U5" i="80"/>
  <c r="AA5" i="80"/>
  <c r="V5" i="80"/>
  <c r="AB5" i="80"/>
  <c r="W5" i="80"/>
  <c r="Y5" i="80"/>
  <c r="T5" i="80"/>
  <c r="AK48" i="65"/>
  <c r="K43" i="65"/>
  <c r="L42" i="65"/>
  <c r="L31" i="65"/>
  <c r="L77" i="65"/>
  <c r="O83" i="65"/>
  <c r="L102" i="65"/>
  <c r="O12" i="65"/>
  <c r="O13" i="65"/>
  <c r="M44" i="65"/>
  <c r="K60" i="65"/>
  <c r="M15" i="65"/>
  <c r="M14" i="65"/>
  <c r="L81" i="65"/>
  <c r="L82" i="65"/>
  <c r="O102" i="65"/>
  <c r="O101" i="65"/>
  <c r="N51" i="65"/>
  <c r="N50" i="65"/>
  <c r="N7" i="65"/>
  <c r="O40" i="65"/>
  <c r="N12" i="65"/>
  <c r="L59" i="65"/>
  <c r="L79" i="65"/>
  <c r="K97" i="65"/>
  <c r="K54" i="65"/>
  <c r="K84" i="65"/>
  <c r="K85" i="65"/>
  <c r="N64" i="65"/>
  <c r="N65" i="65"/>
  <c r="O36" i="65"/>
  <c r="N88" i="65"/>
  <c r="N87" i="65"/>
  <c r="L108" i="65"/>
  <c r="O104" i="65"/>
  <c r="O44" i="65"/>
  <c r="K23" i="65"/>
  <c r="K22" i="65"/>
  <c r="L19" i="65"/>
  <c r="L84" i="65"/>
  <c r="L85" i="65"/>
  <c r="N90" i="65"/>
  <c r="N89" i="65"/>
  <c r="K94" i="65"/>
  <c r="O20" i="65"/>
  <c r="M53" i="65"/>
  <c r="M67" i="65"/>
  <c r="N29" i="65"/>
  <c r="L18" i="65"/>
  <c r="M84" i="65"/>
  <c r="M64" i="65"/>
  <c r="O59" i="65"/>
  <c r="L104" i="65"/>
  <c r="L111" i="65"/>
  <c r="N111" i="65"/>
  <c r="O6" i="65"/>
  <c r="O23" i="65"/>
  <c r="O64" i="65"/>
  <c r="K74" i="65"/>
  <c r="K26" i="65"/>
  <c r="O82" i="65"/>
  <c r="M106" i="65"/>
  <c r="BQ46" i="91"/>
  <c r="BT17" i="91"/>
  <c r="DK90" i="91"/>
  <c r="BR39" i="91"/>
  <c r="CC113" i="91"/>
  <c r="BX11" i="91"/>
  <c r="AJ29" i="91"/>
  <c r="AH22" i="91"/>
  <c r="CF106" i="91"/>
  <c r="AF15" i="91"/>
  <c r="AJ17" i="91"/>
  <c r="BQ38" i="91"/>
  <c r="CB101" i="91"/>
  <c r="CE109" i="91"/>
  <c r="CJ110" i="91"/>
  <c r="BQ44" i="91"/>
  <c r="BV26" i="91"/>
  <c r="BX40" i="91"/>
  <c r="BU46" i="91"/>
  <c r="BV42" i="91"/>
  <c r="CD115" i="91"/>
  <c r="BO51" i="91"/>
  <c r="AI33" i="91"/>
  <c r="AM100" i="91"/>
  <c r="AH48" i="91"/>
  <c r="BS45" i="91"/>
  <c r="BT33" i="91"/>
  <c r="AG18" i="91"/>
  <c r="BV50" i="91"/>
  <c r="AJ15" i="91"/>
  <c r="M105" i="68"/>
  <c r="BP43" i="91"/>
  <c r="AI41" i="91"/>
  <c r="BV56" i="91"/>
  <c r="AI10" i="91"/>
  <c r="BO22" i="91"/>
  <c r="J106" i="68"/>
  <c r="BT34" i="91"/>
  <c r="DK46" i="91"/>
  <c r="AI19" i="91"/>
  <c r="CJ98" i="91"/>
  <c r="CJ100" i="91"/>
  <c r="BW50" i="91"/>
  <c r="AH15" i="91"/>
  <c r="AG52" i="91"/>
  <c r="BT38" i="91"/>
  <c r="BP54" i="91"/>
  <c r="BP50" i="91"/>
  <c r="CI96" i="91"/>
  <c r="AJ14" i="91"/>
  <c r="BR26" i="91"/>
  <c r="BP22" i="91"/>
  <c r="AJ10" i="91"/>
  <c r="CH96" i="91"/>
  <c r="AJ44" i="91"/>
  <c r="CH106" i="91"/>
  <c r="AJ30" i="91"/>
  <c r="BO10" i="91"/>
  <c r="BT45" i="91"/>
  <c r="BS18" i="91"/>
  <c r="DJ95" i="91"/>
  <c r="G11" i="66"/>
  <c r="AG26" i="91"/>
  <c r="CH97" i="91"/>
  <c r="AJ26" i="91"/>
  <c r="BO55" i="91"/>
  <c r="BR10" i="91"/>
  <c r="CF101" i="91"/>
  <c r="BX13" i="91"/>
  <c r="G14" i="66"/>
  <c r="CH110" i="91"/>
  <c r="BT50" i="91"/>
  <c r="CD111" i="91"/>
  <c r="BT8" i="91"/>
  <c r="DJ111" i="91"/>
  <c r="AJ22" i="91"/>
  <c r="CB103" i="91"/>
  <c r="BQ30" i="91"/>
  <c r="CC111" i="91"/>
  <c r="AG54" i="91"/>
  <c r="DM22" i="91"/>
  <c r="AG20" i="91"/>
  <c r="CC109" i="91"/>
  <c r="BO19" i="91"/>
  <c r="AG23" i="91"/>
  <c r="BQ25" i="91"/>
  <c r="AJ50" i="91"/>
  <c r="BP56" i="91"/>
  <c r="BP30" i="91"/>
  <c r="BS22" i="91"/>
  <c r="CB98" i="91"/>
  <c r="CH103" i="91"/>
  <c r="BW26" i="91"/>
  <c r="AF34" i="91"/>
  <c r="CI106" i="91"/>
  <c r="AJ23" i="91"/>
  <c r="BW28" i="91"/>
  <c r="CG114" i="91"/>
  <c r="BO35" i="91"/>
  <c r="AF12" i="91"/>
  <c r="BO54" i="91"/>
  <c r="AJ40" i="91"/>
  <c r="BO14" i="91"/>
  <c r="DJ101" i="91"/>
  <c r="BS46" i="91"/>
  <c r="BR16" i="91"/>
  <c r="BT41" i="91"/>
  <c r="AJ38" i="91"/>
  <c r="BR12" i="91"/>
  <c r="BT12" i="91"/>
  <c r="DL101" i="91"/>
  <c r="BQ52" i="91"/>
  <c r="BU26" i="91"/>
  <c r="BO16" i="91"/>
  <c r="BQ22" i="91"/>
  <c r="AH30" i="91"/>
  <c r="CF107" i="91"/>
  <c r="BR45" i="91"/>
  <c r="CB108" i="91"/>
  <c r="BV21" i="91"/>
  <c r="CG113" i="91"/>
  <c r="BW24" i="91"/>
  <c r="BR9" i="91"/>
  <c r="AJ54" i="91"/>
  <c r="BS14" i="91"/>
  <c r="CH114" i="91"/>
  <c r="BW32" i="91"/>
  <c r="BO8" i="91"/>
  <c r="BX30" i="91"/>
  <c r="BS41" i="91"/>
  <c r="BS50" i="91"/>
  <c r="DM91" i="91"/>
  <c r="BT11" i="91"/>
  <c r="BT20" i="91"/>
  <c r="AI48" i="91"/>
  <c r="BQ39" i="91"/>
  <c r="CH101" i="91"/>
  <c r="BR53" i="91"/>
  <c r="DN105" i="91"/>
  <c r="AJ47" i="91"/>
  <c r="AJ9" i="91"/>
  <c r="BT14" i="91"/>
  <c r="AI43" i="91"/>
  <c r="AH42" i="91"/>
  <c r="CI103" i="91"/>
  <c r="AG28" i="91"/>
  <c r="M106" i="68"/>
  <c r="BQ32" i="91"/>
  <c r="L107" i="68"/>
  <c r="G21" i="66"/>
  <c r="BQ34" i="91"/>
  <c r="BT56" i="91"/>
  <c r="CF98" i="91" s="1"/>
  <c r="BU54" i="91"/>
  <c r="L112" i="68"/>
  <c r="AQ114" i="91"/>
  <c r="CJ101" i="91"/>
  <c r="AH23" i="91"/>
  <c r="BR31" i="91"/>
  <c r="BT35" i="91"/>
  <c r="AF22" i="91"/>
  <c r="CI109" i="91"/>
  <c r="CG116" i="91"/>
  <c r="DJ45" i="91"/>
  <c r="BT53" i="91"/>
  <c r="CE101" i="91"/>
  <c r="BW20" i="91"/>
  <c r="J110" i="68"/>
  <c r="AO100" i="91"/>
  <c r="BW47" i="91"/>
  <c r="DJ114" i="91"/>
  <c r="AH34" i="91"/>
  <c r="AG8" i="91"/>
  <c r="BP31" i="91"/>
  <c r="BO12" i="91"/>
  <c r="AH26" i="91"/>
  <c r="CC115" i="91"/>
  <c r="BV24" i="91"/>
  <c r="AH47" i="91"/>
  <c r="DN17" i="91"/>
  <c r="BQ14" i="91"/>
  <c r="AF20" i="91"/>
  <c r="K111" i="68"/>
  <c r="CD96" i="91"/>
  <c r="BQ9" i="91"/>
  <c r="CH102" i="91"/>
  <c r="DK106" i="91"/>
  <c r="DJ71" i="91"/>
  <c r="AI16" i="91"/>
  <c r="AF19" i="91"/>
  <c r="CH98" i="91"/>
  <c r="BS17" i="91"/>
  <c r="CE14" i="91" s="1"/>
  <c r="CA110" i="91"/>
  <c r="AH33" i="91"/>
  <c r="BW15" i="91"/>
  <c r="AF23" i="91"/>
  <c r="BV19" i="91"/>
  <c r="BR19" i="91"/>
  <c r="AG49" i="91"/>
  <c r="BS8" i="91"/>
  <c r="BW13" i="91"/>
  <c r="BX24" i="91"/>
  <c r="BW34" i="91"/>
  <c r="AH11" i="91"/>
  <c r="BS48" i="91"/>
  <c r="AG43" i="91"/>
  <c r="M109" i="68"/>
  <c r="BO21" i="91"/>
  <c r="CD110" i="91"/>
  <c r="BU14" i="91"/>
  <c r="BQ36" i="91"/>
  <c r="K112" i="68"/>
  <c r="DL22" i="91"/>
  <c r="CG105" i="91"/>
  <c r="BO37" i="91"/>
  <c r="AI46" i="91"/>
  <c r="BX56" i="91"/>
  <c r="DL21" i="91"/>
  <c r="BX32" i="91"/>
  <c r="BS10" i="91"/>
  <c r="DL97" i="91"/>
  <c r="DJ23" i="91"/>
  <c r="BT23" i="91"/>
  <c r="AF39" i="91"/>
  <c r="BO33" i="91"/>
  <c r="AF16" i="91"/>
  <c r="BU18" i="91"/>
  <c r="BU38" i="91"/>
  <c r="BV23" i="91"/>
  <c r="BP11" i="91"/>
  <c r="BT28" i="91"/>
  <c r="CF100" i="91"/>
  <c r="CE95" i="91"/>
  <c r="CB111" i="91"/>
  <c r="AF40" i="91"/>
  <c r="BQ31" i="91"/>
  <c r="BP21" i="91"/>
  <c r="BS9" i="91"/>
  <c r="CI111" i="91"/>
  <c r="AH44" i="91"/>
  <c r="AG15" i="91"/>
  <c r="M111" i="68"/>
  <c r="BW55" i="91"/>
  <c r="CC102" i="91"/>
  <c r="G15" i="66"/>
  <c r="DK63" i="91"/>
  <c r="BS36" i="91"/>
  <c r="CI105" i="91"/>
  <c r="CD108" i="91"/>
  <c r="AI25" i="91"/>
  <c r="BR36" i="91"/>
  <c r="AF49" i="91"/>
  <c r="L109" i="68"/>
  <c r="BW49" i="91"/>
  <c r="BS19" i="91"/>
  <c r="CG111" i="91"/>
  <c r="BQ11" i="91"/>
  <c r="BV55" i="91"/>
  <c r="BV37" i="91"/>
  <c r="AM25" i="91"/>
  <c r="AH41" i="91"/>
  <c r="BR21" i="91"/>
  <c r="BU21" i="91"/>
  <c r="BS26" i="91"/>
  <c r="BW44" i="91"/>
  <c r="CD98" i="91"/>
  <c r="CC40" i="91"/>
  <c r="CD105" i="91"/>
  <c r="CI110" i="91"/>
  <c r="CF50" i="91"/>
  <c r="BQ48" i="91"/>
  <c r="BO15" i="91"/>
  <c r="AJ48" i="91"/>
  <c r="BP51" i="91"/>
  <c r="BU39" i="91"/>
  <c r="BR15" i="91"/>
  <c r="CA108" i="91"/>
  <c r="CA101" i="91"/>
  <c r="K109" i="68"/>
  <c r="CC98" i="91"/>
  <c r="DK109" i="91"/>
  <c r="CD112" i="91"/>
  <c r="AF13" i="91"/>
  <c r="CC99" i="91"/>
  <c r="AG39" i="91"/>
  <c r="BW21" i="91"/>
  <c r="BP47" i="91"/>
  <c r="BP55" i="91"/>
  <c r="CB93" i="91" s="1"/>
  <c r="BV25" i="91"/>
  <c r="CC104" i="91"/>
  <c r="DL37" i="91"/>
  <c r="AF41" i="91"/>
  <c r="BU9" i="91"/>
  <c r="AI47" i="91"/>
  <c r="L108" i="68"/>
  <c r="BW35" i="91"/>
  <c r="CI47" i="91" s="1"/>
  <c r="CG110" i="91"/>
  <c r="AJ21" i="91"/>
  <c r="BP13" i="91"/>
  <c r="BV34" i="91"/>
  <c r="AJ32" i="91"/>
  <c r="AJ55" i="91"/>
  <c r="AF29" i="91"/>
  <c r="BU43" i="91"/>
  <c r="AF9" i="91"/>
  <c r="CE100" i="91"/>
  <c r="BU42" i="91"/>
  <c r="AI22" i="91"/>
  <c r="AG53" i="91"/>
  <c r="DL18" i="91"/>
  <c r="DL112" i="91"/>
  <c r="BR25" i="91"/>
  <c r="BT40" i="91"/>
  <c r="BR22" i="91"/>
  <c r="BQ12" i="91"/>
  <c r="AI42" i="91"/>
  <c r="CB106" i="91"/>
  <c r="BQ53" i="91"/>
  <c r="BO29" i="91"/>
  <c r="CJ109" i="91"/>
  <c r="AG45" i="91"/>
  <c r="AG30" i="91"/>
  <c r="BR20" i="91"/>
  <c r="AJ35" i="91"/>
  <c r="BQ51" i="91"/>
  <c r="CC85" i="91" s="1"/>
  <c r="BT10" i="91"/>
  <c r="BU17" i="91"/>
  <c r="AH20" i="91"/>
  <c r="BO44" i="91"/>
  <c r="BS53" i="91"/>
  <c r="BO49" i="91"/>
  <c r="BW52" i="91"/>
  <c r="CH109" i="91"/>
  <c r="AF55" i="91"/>
  <c r="BX51" i="91"/>
  <c r="BR23" i="91"/>
  <c r="BP12" i="91"/>
  <c r="BP23" i="91"/>
  <c r="CB114" i="91"/>
  <c r="BS30" i="91"/>
  <c r="BX46" i="91"/>
  <c r="L111" i="68"/>
  <c r="BO17" i="91"/>
  <c r="DJ55" i="91"/>
  <c r="BP35" i="91"/>
  <c r="BV48" i="91"/>
  <c r="CG67" i="91"/>
  <c r="BV17" i="91"/>
  <c r="BU47" i="91"/>
  <c r="CI79" i="91"/>
  <c r="AO65" i="91"/>
  <c r="AF50" i="91"/>
  <c r="AM84" i="91" s="1"/>
  <c r="CA112" i="91"/>
  <c r="BO26" i="91"/>
  <c r="DL50" i="91"/>
  <c r="BW29" i="91"/>
  <c r="CH108" i="91"/>
  <c r="AJ12" i="91"/>
  <c r="BX15" i="91"/>
  <c r="DK77" i="91"/>
  <c r="DL96" i="91"/>
  <c r="AJ36" i="91"/>
  <c r="BV12" i="91"/>
  <c r="DM72" i="91"/>
  <c r="CC100" i="91"/>
  <c r="CE99" i="91"/>
  <c r="AH21" i="91"/>
  <c r="AO21" i="91" s="1"/>
  <c r="CD106" i="91"/>
  <c r="AF17" i="91"/>
  <c r="BW17" i="91"/>
  <c r="BV14" i="91"/>
  <c r="BQ33" i="91"/>
  <c r="CC44" i="91" s="1"/>
  <c r="DM73" i="91"/>
  <c r="J108" i="68"/>
  <c r="AH36" i="91"/>
  <c r="BU51" i="91"/>
  <c r="BQ42" i="91"/>
  <c r="DL66" i="91"/>
  <c r="BV8" i="91"/>
  <c r="BV32" i="91"/>
  <c r="BS28" i="91"/>
  <c r="AF11" i="91"/>
  <c r="DN33" i="91"/>
  <c r="CC103" i="91"/>
  <c r="BX23" i="91"/>
  <c r="BV28" i="91"/>
  <c r="CH115" i="91"/>
  <c r="AI55" i="91"/>
  <c r="AI21" i="91"/>
  <c r="AP21" i="91" s="1"/>
  <c r="AH9" i="91"/>
  <c r="BO24" i="91"/>
  <c r="DN102" i="91"/>
  <c r="BO20" i="91"/>
  <c r="BT52" i="91"/>
  <c r="BU52" i="91"/>
  <c r="AH45" i="91"/>
  <c r="AH24" i="91"/>
  <c r="BP44" i="91"/>
  <c r="CH28" i="91"/>
  <c r="CG109" i="91"/>
  <c r="BR47" i="91"/>
  <c r="AI15" i="91"/>
  <c r="I108" i="68"/>
  <c r="CJ106" i="91"/>
  <c r="BO56" i="91"/>
  <c r="AI37" i="91"/>
  <c r="CI108" i="91"/>
  <c r="BU24" i="91"/>
  <c r="BS31" i="91"/>
  <c r="AH53" i="91"/>
  <c r="AG29" i="91"/>
  <c r="AH28" i="91"/>
  <c r="CI100" i="91"/>
  <c r="CF9" i="91"/>
  <c r="M107" i="68"/>
  <c r="CC107" i="91"/>
  <c r="CJ95" i="91"/>
  <c r="BS16" i="91"/>
  <c r="BV22" i="91"/>
  <c r="AH37" i="91"/>
  <c r="BP14" i="91"/>
  <c r="BT46" i="91"/>
  <c r="BW11" i="91"/>
  <c r="BT48" i="91"/>
  <c r="CA105" i="91"/>
  <c r="CF116" i="91"/>
  <c r="AF54" i="91"/>
  <c r="AJ52" i="91"/>
  <c r="BX29" i="91"/>
  <c r="CD104" i="91"/>
  <c r="AI9" i="91"/>
  <c r="BO13" i="91"/>
  <c r="CA10" i="91" s="1"/>
  <c r="BX47" i="91"/>
  <c r="CJ72" i="91" s="1"/>
  <c r="BO31" i="91"/>
  <c r="AF24" i="91"/>
  <c r="G12" i="66"/>
  <c r="AF48" i="91"/>
  <c r="CD116" i="91"/>
  <c r="DN86" i="91"/>
  <c r="CJ111" i="91"/>
  <c r="CA20" i="91"/>
  <c r="AF31" i="91"/>
  <c r="BT26" i="91"/>
  <c r="BW27" i="91"/>
  <c r="BV31" i="91"/>
  <c r="I106" i="68"/>
  <c r="AN91" i="91"/>
  <c r="BV33" i="91"/>
  <c r="CH42" i="91" s="1"/>
  <c r="CJ23" i="91"/>
  <c r="DJ98" i="91"/>
  <c r="BX38" i="91"/>
  <c r="CB104" i="91"/>
  <c r="BS21" i="91"/>
  <c r="CE20" i="91" s="1"/>
  <c r="CJ34" i="91"/>
  <c r="BT29" i="91"/>
  <c r="CE111" i="91"/>
  <c r="I112" i="68"/>
  <c r="AF26" i="91"/>
  <c r="AI20" i="91"/>
  <c r="BO30" i="91"/>
  <c r="BQ35" i="91"/>
  <c r="CC50" i="91" s="1"/>
  <c r="BQ29" i="91"/>
  <c r="CC37" i="91" s="1"/>
  <c r="BR38" i="91"/>
  <c r="DM54" i="91"/>
  <c r="AF44" i="91"/>
  <c r="BU30" i="91"/>
  <c r="DJ85" i="91"/>
  <c r="CI113" i="91"/>
  <c r="BO52" i="91"/>
  <c r="BU13" i="91"/>
  <c r="CG10" i="91" s="1"/>
  <c r="CI107" i="91"/>
  <c r="AI53" i="91"/>
  <c r="CG107" i="91"/>
  <c r="M110" i="68"/>
  <c r="AF33" i="91"/>
  <c r="AI7" i="91"/>
  <c r="BV39" i="91"/>
  <c r="AF14" i="91"/>
  <c r="BT15" i="91"/>
  <c r="CF12" i="91" s="1"/>
  <c r="AH40" i="91"/>
  <c r="CA111" i="91"/>
  <c r="AJ42" i="91"/>
  <c r="AI50" i="91"/>
  <c r="AG13" i="91"/>
  <c r="BS32" i="91"/>
  <c r="CE39" i="91" s="1"/>
  <c r="BT54" i="91"/>
  <c r="CB99" i="91"/>
  <c r="J113" i="68"/>
  <c r="BV29" i="91"/>
  <c r="CH35" i="91" s="1"/>
  <c r="K105" i="68"/>
  <c r="CG100" i="91"/>
  <c r="CB116" i="91"/>
  <c r="AH29" i="91"/>
  <c r="AF8" i="91"/>
  <c r="CC108" i="91"/>
  <c r="BR55" i="91"/>
  <c r="BX25" i="91"/>
  <c r="DL34" i="91"/>
  <c r="AG10" i="91"/>
  <c r="DJ47" i="91"/>
  <c r="AI39" i="91"/>
  <c r="BW18" i="91"/>
  <c r="AI51" i="91"/>
  <c r="AJ53" i="91"/>
  <c r="AQ85" i="91" s="1"/>
  <c r="CF104" i="91"/>
  <c r="CE110" i="91"/>
  <c r="BR43" i="91"/>
  <c r="BQ55" i="91"/>
  <c r="BQ37" i="91"/>
  <c r="CC52" i="91" s="1"/>
  <c r="DM16" i="91"/>
  <c r="CA106" i="91"/>
  <c r="BO9" i="91"/>
  <c r="CJ103" i="91"/>
  <c r="CD114" i="91"/>
  <c r="BT37" i="91"/>
  <c r="BV44" i="91"/>
  <c r="BR8" i="91"/>
  <c r="DK47" i="91"/>
  <c r="BT9" i="91"/>
  <c r="CH22" i="91"/>
  <c r="BR11" i="91"/>
  <c r="AG25" i="91"/>
  <c r="BP8" i="91"/>
  <c r="DM94" i="91"/>
  <c r="BU49" i="91"/>
  <c r="BR56" i="91"/>
  <c r="CC55" i="91"/>
  <c r="BU27" i="91"/>
  <c r="DL82" i="91"/>
  <c r="BU29" i="91"/>
  <c r="CG38" i="91" s="1"/>
  <c r="BW10" i="91"/>
  <c r="BQ56" i="91"/>
  <c r="CC94" i="91" s="1"/>
  <c r="BP39" i="91"/>
  <c r="I105" i="68"/>
  <c r="CJ93" i="91"/>
  <c r="BU20" i="91"/>
  <c r="CA93" i="91"/>
  <c r="CG103" i="91"/>
  <c r="CB9" i="91"/>
  <c r="BX41" i="91"/>
  <c r="CE113" i="91"/>
  <c r="BW22" i="91"/>
  <c r="CC88" i="91"/>
  <c r="BV11" i="91"/>
  <c r="CA115" i="91"/>
  <c r="BW33" i="91"/>
  <c r="CI44" i="91" s="1"/>
  <c r="CD94" i="91"/>
  <c r="CG59" i="91"/>
  <c r="AH51" i="91"/>
  <c r="CC84" i="91"/>
  <c r="BR34" i="91"/>
  <c r="DK79" i="91"/>
  <c r="CC36" i="91"/>
  <c r="BV46" i="91"/>
  <c r="CE97" i="91"/>
  <c r="AO47" i="91"/>
  <c r="CC57" i="91"/>
  <c r="CF48" i="91"/>
  <c r="BP10" i="91"/>
  <c r="CF74" i="91"/>
  <c r="BX44" i="91"/>
  <c r="BS33" i="91"/>
  <c r="AO36" i="91"/>
  <c r="BS39" i="91"/>
  <c r="AG48" i="91"/>
  <c r="BX54" i="91"/>
  <c r="BT49" i="91"/>
  <c r="CF84" i="91" s="1"/>
  <c r="CF103" i="91"/>
  <c r="BS15" i="91"/>
  <c r="BU53" i="91"/>
  <c r="CG88" i="91" s="1"/>
  <c r="AJ20" i="91"/>
  <c r="AJ27" i="91"/>
  <c r="AF18" i="91"/>
  <c r="G13" i="66"/>
  <c r="AI31" i="91"/>
  <c r="CA100" i="91"/>
  <c r="DJ60" i="91"/>
  <c r="AH50" i="91"/>
  <c r="BX20" i="91"/>
  <c r="BQ40" i="91"/>
  <c r="BQ43" i="91"/>
  <c r="CC68" i="91" s="1"/>
  <c r="BS56" i="91"/>
  <c r="DN43" i="91"/>
  <c r="CG102" i="91"/>
  <c r="BU45" i="91"/>
  <c r="BV38" i="91"/>
  <c r="BV35" i="91"/>
  <c r="I111" i="68"/>
  <c r="DK28" i="91"/>
  <c r="BU48" i="91"/>
  <c r="CG77" i="91" s="1"/>
  <c r="BO36" i="91"/>
  <c r="AG9" i="91"/>
  <c r="BU50" i="91"/>
  <c r="CH56" i="91"/>
  <c r="L113" i="68"/>
  <c r="AH8" i="91"/>
  <c r="BS35" i="91"/>
  <c r="BX28" i="91"/>
  <c r="AG19" i="91"/>
  <c r="CF108" i="91"/>
  <c r="CE114" i="91"/>
  <c r="BP17" i="91"/>
  <c r="AI38" i="91"/>
  <c r="AP56" i="91" s="1"/>
  <c r="DK30" i="91"/>
  <c r="CG112" i="91"/>
  <c r="I109" i="68"/>
  <c r="BU55" i="91"/>
  <c r="AG35" i="91"/>
  <c r="CE107" i="91"/>
  <c r="CH99" i="91"/>
  <c r="BT16" i="91"/>
  <c r="AJ7" i="91"/>
  <c r="BS34" i="91"/>
  <c r="CE45" i="91" s="1"/>
  <c r="AF7" i="91"/>
  <c r="AN103" i="91"/>
  <c r="BP24" i="91"/>
  <c r="CB25" i="91" s="1"/>
  <c r="BQ50" i="91"/>
  <c r="CC82" i="91" s="1"/>
  <c r="BP29" i="91"/>
  <c r="BP27" i="91"/>
  <c r="DL69" i="91"/>
  <c r="AP109" i="91"/>
  <c r="DJ58" i="91"/>
  <c r="BP52" i="91"/>
  <c r="CB87" i="91" s="1"/>
  <c r="AJ31" i="91"/>
  <c r="BO18" i="91"/>
  <c r="AI44" i="91"/>
  <c r="CA11" i="91"/>
  <c r="CJ105" i="91"/>
  <c r="BX49" i="91"/>
  <c r="BW56" i="91"/>
  <c r="BO27" i="91"/>
  <c r="BR18" i="91"/>
  <c r="CJ112" i="91"/>
  <c r="AF37" i="91"/>
  <c r="AJ39" i="91"/>
  <c r="BT27" i="91"/>
  <c r="K108" i="68"/>
  <c r="DM38" i="91"/>
  <c r="AH7" i="91"/>
  <c r="BS47" i="91"/>
  <c r="AF53" i="91"/>
  <c r="CB24" i="91"/>
  <c r="AH43" i="91"/>
  <c r="CI99" i="91"/>
  <c r="BX36" i="91"/>
  <c r="CJ58" i="91"/>
  <c r="CG66" i="91"/>
  <c r="CE98" i="91"/>
  <c r="CC83" i="91"/>
  <c r="BX50" i="91"/>
  <c r="CJ81" i="91" s="1"/>
  <c r="CJ32" i="91"/>
  <c r="CC67" i="91"/>
  <c r="CJ108" i="91"/>
  <c r="BW30" i="91"/>
  <c r="CJ25" i="91"/>
  <c r="CA98" i="91"/>
  <c r="BU37" i="91"/>
  <c r="CJ33" i="91"/>
  <c r="BU10" i="91"/>
  <c r="BT19" i="91"/>
  <c r="AI49" i="91"/>
  <c r="CA113" i="91"/>
  <c r="BR40" i="91"/>
  <c r="DL53" i="91"/>
  <c r="CA19" i="91"/>
  <c r="AG11" i="91"/>
  <c r="BT21" i="91"/>
  <c r="CB38" i="91"/>
  <c r="CF57" i="91"/>
  <c r="G17" i="66"/>
  <c r="AG51" i="91"/>
  <c r="BP15" i="91"/>
  <c r="BQ18" i="91"/>
  <c r="AI18" i="91"/>
  <c r="CJ104" i="91"/>
  <c r="AI32" i="91"/>
  <c r="BP53" i="91"/>
  <c r="CB91" i="91" s="1"/>
  <c r="BQ49" i="91"/>
  <c r="AJ45" i="91"/>
  <c r="AG38" i="91"/>
  <c r="BQ17" i="91"/>
  <c r="BQ15" i="91"/>
  <c r="CC11" i="91" s="1"/>
  <c r="CF105" i="91"/>
  <c r="BS25" i="91"/>
  <c r="AG16" i="91"/>
  <c r="AN13" i="91" s="1"/>
  <c r="CB113" i="91"/>
  <c r="BX52" i="91"/>
  <c r="BW12" i="91"/>
  <c r="CI9" i="91" s="1"/>
  <c r="BP34" i="91"/>
  <c r="CB48" i="91" s="1"/>
  <c r="AF25" i="91"/>
  <c r="BX21" i="91"/>
  <c r="AI34" i="91"/>
  <c r="CI115" i="91"/>
  <c r="BW8" i="91"/>
  <c r="CJ107" i="91"/>
  <c r="CI114" i="91"/>
  <c r="AH13" i="91"/>
  <c r="AH19" i="91"/>
  <c r="BS49" i="91"/>
  <c r="BW37" i="91"/>
  <c r="BT44" i="91"/>
  <c r="G20" i="66"/>
  <c r="BO42" i="91"/>
  <c r="AG46" i="91"/>
  <c r="CG108" i="91"/>
  <c r="BQ13" i="91"/>
  <c r="BP26" i="91"/>
  <c r="CH100" i="91"/>
  <c r="BS12" i="91"/>
  <c r="AJ43" i="91"/>
  <c r="BV13" i="91"/>
  <c r="BW31" i="91"/>
  <c r="BX33" i="91"/>
  <c r="CJ41" i="91" s="1"/>
  <c r="I110" i="68"/>
  <c r="AQ101" i="91"/>
  <c r="BR28" i="91"/>
  <c r="AH25" i="91"/>
  <c r="DN115" i="91"/>
  <c r="AH46" i="91"/>
  <c r="AI23" i="91"/>
  <c r="AJ37" i="91"/>
  <c r="CI97" i="91"/>
  <c r="G23" i="66"/>
  <c r="CE44" i="91"/>
  <c r="AJ46" i="91"/>
  <c r="BR46" i="91"/>
  <c r="CA103" i="91"/>
  <c r="CB115" i="91"/>
  <c r="AI52" i="91"/>
  <c r="CB110" i="91"/>
  <c r="AH54" i="91"/>
  <c r="AF51" i="91"/>
  <c r="AQ104" i="91"/>
  <c r="AG24" i="91"/>
  <c r="AI29" i="91"/>
  <c r="CB102" i="91"/>
  <c r="CA114" i="91"/>
  <c r="AG33" i="91"/>
  <c r="BT42" i="91"/>
  <c r="BW53" i="91"/>
  <c r="BP41" i="91"/>
  <c r="DJ26" i="91"/>
  <c r="BT43" i="91"/>
  <c r="CF71" i="91" s="1"/>
  <c r="BU25" i="91"/>
  <c r="BX27" i="91"/>
  <c r="AH38" i="91"/>
  <c r="CE104" i="91"/>
  <c r="DK23" i="91"/>
  <c r="BX22" i="91"/>
  <c r="AN105" i="91"/>
  <c r="AJ18" i="91"/>
  <c r="CH95" i="91"/>
  <c r="CG16" i="91"/>
  <c r="CI20" i="91"/>
  <c r="AP115" i="91"/>
  <c r="AQ64" i="91"/>
  <c r="BS29" i="91"/>
  <c r="BQ16" i="91"/>
  <c r="CF65" i="91"/>
  <c r="CE103" i="91"/>
  <c r="BX45" i="91"/>
  <c r="BV20" i="91"/>
  <c r="AH32" i="91"/>
  <c r="CI15" i="91"/>
  <c r="CH23" i="91"/>
  <c r="CC87" i="91"/>
  <c r="CH112" i="91"/>
  <c r="CF19" i="91"/>
  <c r="G10" i="66"/>
  <c r="CE13" i="91"/>
  <c r="I107" i="68"/>
  <c r="BQ28" i="91"/>
  <c r="CB10" i="91"/>
  <c r="CA109" i="91"/>
  <c r="CB100" i="91"/>
  <c r="BV43" i="91"/>
  <c r="BX55" i="91"/>
  <c r="CJ89" i="91" s="1"/>
  <c r="BT32" i="91"/>
  <c r="CF46" i="91" s="1"/>
  <c r="CH104" i="91"/>
  <c r="BX26" i="91"/>
  <c r="BU23" i="91"/>
  <c r="BS20" i="91"/>
  <c r="BW25" i="91"/>
  <c r="BU40" i="91"/>
  <c r="BV27" i="91"/>
  <c r="BO45" i="91"/>
  <c r="BP16" i="91"/>
  <c r="DL81" i="91"/>
  <c r="CB105" i="91"/>
  <c r="AF32" i="91"/>
  <c r="AG42" i="91"/>
  <c r="BP32" i="91"/>
  <c r="BR13" i="91"/>
  <c r="L110" i="68"/>
  <c r="BP19" i="91"/>
  <c r="DL56" i="91"/>
  <c r="AJ13" i="91"/>
  <c r="CF115" i="91"/>
  <c r="M112" i="68"/>
  <c r="AI11" i="91"/>
  <c r="BR17" i="91"/>
  <c r="BV52" i="91"/>
  <c r="AH14" i="91"/>
  <c r="BU44" i="91"/>
  <c r="CG71" i="91" s="1"/>
  <c r="DN27" i="91"/>
  <c r="BR51" i="91"/>
  <c r="BS54" i="91"/>
  <c r="CE87" i="91" s="1"/>
  <c r="AH31" i="91"/>
  <c r="BU28" i="91"/>
  <c r="CG33" i="91" s="1"/>
  <c r="BP18" i="91"/>
  <c r="CG86" i="91"/>
  <c r="BT30" i="91"/>
  <c r="DJ10" i="91"/>
  <c r="CI116" i="91"/>
  <c r="BO25" i="91"/>
  <c r="BV16" i="91"/>
  <c r="BS52" i="91"/>
  <c r="BP49" i="91"/>
  <c r="BX39" i="91"/>
  <c r="CJ57" i="91" s="1"/>
  <c r="BU41" i="91"/>
  <c r="CG65" i="91" s="1"/>
  <c r="BX37" i="91"/>
  <c r="CB90" i="91"/>
  <c r="AI8" i="91"/>
  <c r="CG115" i="91"/>
  <c r="CB109" i="91"/>
  <c r="BT13" i="91"/>
  <c r="AG17" i="91"/>
  <c r="DN68" i="91"/>
  <c r="BO11" i="91"/>
  <c r="CA9" i="91" s="1"/>
  <c r="CE70" i="91"/>
  <c r="DJ20" i="91"/>
  <c r="BR54" i="91"/>
  <c r="DL80" i="91"/>
  <c r="AJ49" i="91"/>
  <c r="BV15" i="91"/>
  <c r="CH11" i="91" s="1"/>
  <c r="CJ113" i="91"/>
  <c r="BP20" i="91"/>
  <c r="BR42" i="91"/>
  <c r="CD56" i="91"/>
  <c r="AF45" i="91"/>
  <c r="DJ42" i="91"/>
  <c r="BX14" i="91"/>
  <c r="DJ74" i="91"/>
  <c r="BP40" i="91"/>
  <c r="CB61" i="91" s="1"/>
  <c r="CD70" i="91"/>
  <c r="CJ40" i="91"/>
  <c r="BX48" i="91"/>
  <c r="BT24" i="91"/>
  <c r="CG106" i="91"/>
  <c r="BR37" i="91"/>
  <c r="AF38" i="91"/>
  <c r="AJ24" i="91"/>
  <c r="AJ41" i="91"/>
  <c r="CD102" i="91"/>
  <c r="BU15" i="91"/>
  <c r="AJ11" i="91"/>
  <c r="CE74" i="91"/>
  <c r="DJ82" i="91"/>
  <c r="AF46" i="91"/>
  <c r="CB23" i="91"/>
  <c r="CA23" i="91"/>
  <c r="BW46" i="91"/>
  <c r="CJ74" i="91"/>
  <c r="CB26" i="91"/>
  <c r="BT47" i="91"/>
  <c r="CH67" i="91"/>
  <c r="CJ82" i="91"/>
  <c r="BU34" i="91"/>
  <c r="BR41" i="91"/>
  <c r="CI95" i="91"/>
  <c r="AH27" i="91"/>
  <c r="CD72" i="91"/>
  <c r="BP36" i="91"/>
  <c r="CC97" i="91"/>
  <c r="BV9" i="91"/>
  <c r="BS11" i="91"/>
  <c r="CF89" i="91"/>
  <c r="BX42" i="91"/>
  <c r="CA13" i="91"/>
  <c r="CA55" i="91"/>
  <c r="BO50" i="91"/>
  <c r="BO23" i="91"/>
  <c r="CF70" i="91"/>
  <c r="BR30" i="91"/>
  <c r="CE38" i="91"/>
  <c r="BX10" i="91"/>
  <c r="AI17" i="91"/>
  <c r="AP15" i="91" s="1"/>
  <c r="BO53" i="91"/>
  <c r="J109" i="68"/>
  <c r="AG31" i="91"/>
  <c r="BO43" i="91"/>
  <c r="BT55" i="91"/>
  <c r="CC114" i="91"/>
  <c r="BT39" i="91"/>
  <c r="CF62" i="91" s="1"/>
  <c r="CH116" i="91"/>
  <c r="AF42" i="91"/>
  <c r="BS13" i="91"/>
  <c r="CF102" i="91"/>
  <c r="G19" i="66"/>
  <c r="BO47" i="91"/>
  <c r="DL48" i="91"/>
  <c r="BT36" i="91"/>
  <c r="CF53" i="91" s="1"/>
  <c r="AO111" i="91"/>
  <c r="BU12" i="91"/>
  <c r="CG9" i="91" s="1"/>
  <c r="BO39" i="91"/>
  <c r="AH12" i="91"/>
  <c r="CJ116" i="91"/>
  <c r="CB107" i="91"/>
  <c r="CC116" i="91"/>
  <c r="CE108" i="91"/>
  <c r="BU8" i="91"/>
  <c r="DN49" i="91"/>
  <c r="BV36" i="91"/>
  <c r="CJ96" i="91"/>
  <c r="BO28" i="91"/>
  <c r="AJ51" i="91"/>
  <c r="AJ8" i="91"/>
  <c r="AG22" i="91"/>
  <c r="AF36" i="91"/>
  <c r="AM57" i="91" s="1"/>
  <c r="CF112" i="91"/>
  <c r="CD109" i="91"/>
  <c r="AF27" i="91"/>
  <c r="DK44" i="91"/>
  <c r="AF47" i="91"/>
  <c r="AG37" i="91"/>
  <c r="BO46" i="91"/>
  <c r="CA76" i="91" s="1"/>
  <c r="DK12" i="91"/>
  <c r="AG32" i="91"/>
  <c r="BV40" i="91"/>
  <c r="BR44" i="91"/>
  <c r="CG104" i="91"/>
  <c r="I113" i="68"/>
  <c r="AH16" i="91"/>
  <c r="CA88" i="91"/>
  <c r="AH55" i="91"/>
  <c r="CI104" i="91"/>
  <c r="BS42" i="91"/>
  <c r="BV49" i="91"/>
  <c r="BW41" i="91"/>
  <c r="DM9" i="91"/>
  <c r="BX17" i="91"/>
  <c r="CG57" i="91"/>
  <c r="BV45" i="91"/>
  <c r="BQ20" i="91"/>
  <c r="BQ47" i="91"/>
  <c r="CC76" i="91" s="1"/>
  <c r="BW39" i="91"/>
  <c r="CG99" i="91"/>
  <c r="BP37" i="91"/>
  <c r="BW51" i="91"/>
  <c r="AN108" i="91"/>
  <c r="AQ48" i="91"/>
  <c r="M113" i="68"/>
  <c r="CE112" i="91"/>
  <c r="BP45" i="91"/>
  <c r="CE102" i="91"/>
  <c r="BS23" i="91"/>
  <c r="AG55" i="91"/>
  <c r="AI12" i="91"/>
  <c r="BQ8" i="91"/>
  <c r="CF15" i="91"/>
  <c r="CD97" i="91"/>
  <c r="BS43" i="91"/>
  <c r="CI112" i="91"/>
  <c r="BT18" i="91"/>
  <c r="BU36" i="91"/>
  <c r="CG54" i="91" s="1"/>
  <c r="AG40" i="91"/>
  <c r="BT31" i="91"/>
  <c r="CF40" i="91" s="1"/>
  <c r="BS40" i="91"/>
  <c r="CE86" i="91"/>
  <c r="BX16" i="91"/>
  <c r="CJ13" i="91" s="1"/>
  <c r="BV30" i="91"/>
  <c r="M108" i="68"/>
  <c r="CD92" i="91"/>
  <c r="BU11" i="91"/>
  <c r="CE58" i="91"/>
  <c r="AG47" i="91"/>
  <c r="CC101" i="91"/>
  <c r="CG26" i="91"/>
  <c r="J107" i="68"/>
  <c r="CJ29" i="91"/>
  <c r="AM81" i="91"/>
  <c r="CA21" i="91"/>
  <c r="BW36" i="91"/>
  <c r="CI18" i="91"/>
  <c r="CG58" i="91"/>
  <c r="DK104" i="91"/>
  <c r="CD12" i="91"/>
  <c r="DN11" i="91"/>
  <c r="CH79" i="91"/>
  <c r="CG36" i="91"/>
  <c r="BW43" i="91"/>
  <c r="AO33" i="91"/>
  <c r="CF26" i="91"/>
  <c r="AJ33" i="91"/>
  <c r="AQ42" i="91" s="1"/>
  <c r="DK78" i="91"/>
  <c r="BW38" i="91"/>
  <c r="CI56" i="91" s="1"/>
  <c r="BS38" i="91"/>
  <c r="CE54" i="91" s="1"/>
  <c r="BO38" i="91"/>
  <c r="BR24" i="91"/>
  <c r="CH105" i="91"/>
  <c r="AI45" i="91"/>
  <c r="AP71" i="91" s="1"/>
  <c r="BW48" i="91"/>
  <c r="AJ16" i="91"/>
  <c r="CD99" i="91"/>
  <c r="AF43" i="91"/>
  <c r="BR27" i="91"/>
  <c r="BW16" i="91"/>
  <c r="CI12" i="91" s="1"/>
  <c r="AG14" i="91"/>
  <c r="AN11" i="91" s="1"/>
  <c r="CI98" i="91"/>
  <c r="J111" i="68"/>
  <c r="BS37" i="91"/>
  <c r="CE48" i="91" s="1"/>
  <c r="CI28" i="91"/>
  <c r="CF111" i="91"/>
  <c r="CI102" i="91"/>
  <c r="BO40" i="91"/>
  <c r="BQ10" i="91"/>
  <c r="AF35" i="91"/>
  <c r="BW42" i="91"/>
  <c r="CI61" i="91" s="1"/>
  <c r="BS51" i="91"/>
  <c r="CE83" i="91" s="1"/>
  <c r="AH35" i="91"/>
  <c r="BO48" i="91"/>
  <c r="AI30" i="91"/>
  <c r="AI14" i="91"/>
  <c r="BP38" i="91"/>
  <c r="CA104" i="91"/>
  <c r="DK92" i="91"/>
  <c r="BV10" i="91"/>
  <c r="CE94" i="91"/>
  <c r="DM70" i="91"/>
  <c r="AG44" i="91"/>
  <c r="BR52" i="91"/>
  <c r="CG101" i="91"/>
  <c r="BR32" i="91"/>
  <c r="BV18" i="91"/>
  <c r="CE106" i="91"/>
  <c r="BV41" i="91"/>
  <c r="BR33" i="91"/>
  <c r="AF28" i="91"/>
  <c r="AM35" i="91" s="1"/>
  <c r="CC112" i="91"/>
  <c r="BS27" i="91"/>
  <c r="CE30" i="91" s="1"/>
  <c r="BR14" i="91"/>
  <c r="AM54" i="91"/>
  <c r="BU16" i="91"/>
  <c r="CG14" i="91" s="1"/>
  <c r="BR35" i="91"/>
  <c r="CC106" i="91"/>
  <c r="BT25" i="91"/>
  <c r="CF31" i="91" s="1"/>
  <c r="CA102" i="91"/>
  <c r="AJ34" i="91"/>
  <c r="CA107" i="91"/>
  <c r="AI24" i="91"/>
  <c r="BR49" i="91"/>
  <c r="BX19" i="91"/>
  <c r="CA116" i="91"/>
  <c r="BU56" i="91"/>
  <c r="CG94" i="91" s="1"/>
  <c r="CH107" i="91"/>
  <c r="CG89" i="91"/>
  <c r="AH52" i="91"/>
  <c r="CF10" i="91"/>
  <c r="BP46" i="91"/>
  <c r="I5" i="68"/>
  <c r="CE96" i="91"/>
  <c r="CJ97" i="91"/>
  <c r="BQ45" i="91"/>
  <c r="CC70" i="91" s="1"/>
  <c r="BO41" i="91"/>
  <c r="AI35" i="91"/>
  <c r="AF10" i="91"/>
  <c r="CH66" i="91"/>
  <c r="DM32" i="91"/>
  <c r="DN65" i="91"/>
  <c r="BQ54" i="91"/>
  <c r="CC89" i="91" s="1"/>
  <c r="DM116" i="91"/>
  <c r="AF30" i="91"/>
  <c r="AM41" i="91" s="1"/>
  <c r="CJ56" i="91"/>
  <c r="DJ36" i="91"/>
  <c r="AG7" i="91"/>
  <c r="CD87" i="91"/>
  <c r="CE53" i="91"/>
  <c r="CF114" i="91"/>
  <c r="J105" i="68"/>
  <c r="AM110" i="91"/>
  <c r="CE16" i="91"/>
  <c r="CF51" i="91"/>
  <c r="CF63" i="91"/>
  <c r="BW45" i="91"/>
  <c r="CI71" i="91" s="1"/>
  <c r="AO55" i="91"/>
  <c r="CC66" i="91"/>
  <c r="AG50" i="91"/>
  <c r="BR48" i="91"/>
  <c r="CJ31" i="91"/>
  <c r="CE82" i="91"/>
  <c r="CA64" i="91"/>
  <c r="BQ26" i="91"/>
  <c r="CC29" i="91" s="1"/>
  <c r="AN93" i="91"/>
  <c r="BX12" i="91"/>
  <c r="CJ9" i="91" s="1"/>
  <c r="BU31" i="91"/>
  <c r="CG11" i="91"/>
  <c r="CI46" i="91"/>
  <c r="CF64" i="91"/>
  <c r="CE105" i="91"/>
  <c r="CE10" i="91"/>
  <c r="CH113" i="91"/>
  <c r="DL71" i="91"/>
  <c r="CC95" i="91"/>
  <c r="CC56" i="91"/>
  <c r="CJ114" i="91"/>
  <c r="CB59" i="91"/>
  <c r="CC38" i="91"/>
  <c r="CI25" i="91"/>
  <c r="DK62" i="91"/>
  <c r="CF110" i="91"/>
  <c r="CI13" i="91"/>
  <c r="CE37" i="91"/>
  <c r="CG32" i="91"/>
  <c r="CI75" i="91"/>
  <c r="CH59" i="91"/>
  <c r="CH73" i="91"/>
  <c r="CD83" i="91"/>
  <c r="CF113" i="91"/>
  <c r="AG41" i="91"/>
  <c r="BX18" i="91"/>
  <c r="CJ15" i="91" s="1"/>
  <c r="CD107" i="91"/>
  <c r="AH39" i="91"/>
  <c r="CJ102" i="91"/>
  <c r="BW9" i="91"/>
  <c r="BX8" i="91"/>
  <c r="DN24" i="91"/>
  <c r="BQ41" i="91"/>
  <c r="AH18" i="91"/>
  <c r="AO17" i="91" s="1"/>
  <c r="K113" i="68"/>
  <c r="AO96" i="91"/>
  <c r="DN40" i="91"/>
  <c r="CA92" i="91"/>
  <c r="BX53" i="91"/>
  <c r="G22" i="66"/>
  <c r="BS24" i="91"/>
  <c r="BV47" i="91"/>
  <c r="CH74" i="91" s="1"/>
  <c r="BR29" i="91"/>
  <c r="CD34" i="91" s="1"/>
  <c r="CH111" i="91"/>
  <c r="BP33" i="91"/>
  <c r="CB47" i="91" s="1"/>
  <c r="AG36" i="91"/>
  <c r="BU22" i="91"/>
  <c r="CF109" i="91"/>
  <c r="AI27" i="91"/>
  <c r="CJ115" i="91"/>
  <c r="BX31" i="91"/>
  <c r="K107" i="68"/>
  <c r="BQ19" i="91"/>
  <c r="BV54" i="91"/>
  <c r="CH91" i="91" s="1"/>
  <c r="CD55" i="91"/>
  <c r="AJ28" i="91"/>
  <c r="AQ32" i="91" s="1"/>
  <c r="BQ27" i="91"/>
  <c r="DK94" i="91"/>
  <c r="BW14" i="91"/>
  <c r="CI10" i="91" s="1"/>
  <c r="DM110" i="91"/>
  <c r="BX43" i="91"/>
  <c r="DM57" i="91"/>
  <c r="BO32" i="91"/>
  <c r="AM113" i="91"/>
  <c r="BP42" i="91"/>
  <c r="CE115" i="91"/>
  <c r="BP48" i="91"/>
  <c r="BW40" i="91"/>
  <c r="BU33" i="91"/>
  <c r="J112" i="68"/>
  <c r="L106" i="68"/>
  <c r="BW23" i="91"/>
  <c r="CD113" i="91"/>
  <c r="G16" i="66"/>
  <c r="CB112" i="91"/>
  <c r="BV51" i="91"/>
  <c r="AF21" i="91"/>
  <c r="K106" i="68"/>
  <c r="CG69" i="91"/>
  <c r="AN89" i="91"/>
  <c r="AJ25" i="91"/>
  <c r="AQ26" i="91" s="1"/>
  <c r="G18" i="66"/>
  <c r="DK14" i="91"/>
  <c r="BQ24" i="91"/>
  <c r="BP9" i="91"/>
  <c r="BW19" i="91"/>
  <c r="CE80" i="91"/>
  <c r="CC110" i="91"/>
  <c r="CF14" i="91"/>
  <c r="BS55" i="91"/>
  <c r="CE88" i="91" s="1"/>
  <c r="AG12" i="91"/>
  <c r="CD103" i="91"/>
  <c r="CJ99" i="91"/>
  <c r="BX9" i="91"/>
  <c r="AJ19" i="91"/>
  <c r="AQ16" i="91" s="1"/>
  <c r="CI101" i="91"/>
  <c r="CA22" i="91"/>
  <c r="CC18" i="91"/>
  <c r="BP28" i="91"/>
  <c r="BV53" i="91"/>
  <c r="BT22" i="91"/>
  <c r="CF24" i="91" s="1"/>
  <c r="CD100" i="91"/>
  <c r="BQ23" i="91"/>
  <c r="CC41" i="91"/>
  <c r="AG27" i="91"/>
  <c r="AN33" i="91" s="1"/>
  <c r="AF52" i="91"/>
  <c r="CF91" i="91"/>
  <c r="CE73" i="91"/>
  <c r="AI28" i="91"/>
  <c r="AI54" i="91"/>
  <c r="BX34" i="91"/>
  <c r="CJ71" i="91"/>
  <c r="CC71" i="91"/>
  <c r="CI57" i="91"/>
  <c r="DK34" i="91"/>
  <c r="CI76" i="91"/>
  <c r="CJ21" i="91"/>
  <c r="CE78" i="91"/>
  <c r="BU32" i="91"/>
  <c r="AI40" i="91"/>
  <c r="CB86" i="91"/>
  <c r="CH60" i="91"/>
  <c r="CF79" i="91"/>
  <c r="AG21" i="91"/>
  <c r="AN22" i="91" s="1"/>
  <c r="CD62" i="91"/>
  <c r="AO52" i="91"/>
  <c r="CE116" i="91"/>
  <c r="AI13" i="91"/>
  <c r="AM46" i="91"/>
  <c r="CC86" i="91"/>
  <c r="CE29" i="91"/>
  <c r="DJ88" i="91"/>
  <c r="CA99" i="91"/>
  <c r="BU35" i="91"/>
  <c r="AM70" i="91"/>
  <c r="AM19" i="91"/>
  <c r="CD52" i="91"/>
  <c r="CJ37" i="91"/>
  <c r="BR50" i="91"/>
  <c r="CG13" i="91"/>
  <c r="CE18" i="91"/>
  <c r="CJ87" i="91"/>
  <c r="BT51" i="91"/>
  <c r="CH18" i="91"/>
  <c r="CB96" i="91"/>
  <c r="CB21" i="91"/>
  <c r="BO34" i="91"/>
  <c r="CD101" i="91"/>
  <c r="CG34" i="91"/>
  <c r="CB89" i="91"/>
  <c r="CA74" i="91"/>
  <c r="AN78" i="91"/>
  <c r="CA86" i="91"/>
  <c r="CD93" i="91"/>
  <c r="CC105" i="91"/>
  <c r="CH19" i="91"/>
  <c r="CB37" i="91"/>
  <c r="CA42" i="91"/>
  <c r="CE52" i="91"/>
  <c r="CF43" i="91"/>
  <c r="CF97" i="91"/>
  <c r="CE79" i="91"/>
  <c r="CA45" i="91"/>
  <c r="CC74" i="91"/>
  <c r="CG92" i="91"/>
  <c r="CG80" i="91"/>
  <c r="CF28" i="91"/>
  <c r="CG35" i="91"/>
  <c r="CI78" i="91"/>
  <c r="CB51" i="91"/>
  <c r="CH52" i="91"/>
  <c r="CH41" i="91"/>
  <c r="CI42" i="91"/>
  <c r="CG55" i="91"/>
  <c r="CC27" i="91"/>
  <c r="CA32" i="91"/>
  <c r="CI65" i="91"/>
  <c r="CA85" i="91"/>
  <c r="CA27" i="91"/>
  <c r="CE41" i="91"/>
  <c r="CB97" i="91"/>
  <c r="CJ64" i="91"/>
  <c r="CF47" i="91"/>
  <c r="CJ92" i="91"/>
  <c r="CH88" i="91"/>
  <c r="CI29" i="91"/>
  <c r="CD44" i="91"/>
  <c r="CF87" i="91"/>
  <c r="CA17" i="91"/>
  <c r="CH25" i="91"/>
  <c r="CD22" i="91"/>
  <c r="CA31" i="91"/>
  <c r="CA59" i="91"/>
  <c r="CB49" i="91"/>
  <c r="CD89" i="91"/>
  <c r="CG96" i="91"/>
  <c r="CD61" i="91"/>
  <c r="AG34" i="91"/>
  <c r="AH49" i="91"/>
  <c r="AO81" i="91" s="1"/>
  <c r="CE28" i="91"/>
  <c r="CD64" i="91"/>
  <c r="CE81" i="91"/>
  <c r="CA48" i="91"/>
  <c r="CI58" i="91"/>
  <c r="CA72" i="91"/>
  <c r="CG81" i="91"/>
  <c r="CF29" i="91"/>
  <c r="CC90" i="91"/>
  <c r="CA16" i="91"/>
  <c r="CB52" i="91"/>
  <c r="CH51" i="91"/>
  <c r="CE31" i="91"/>
  <c r="CI45" i="91"/>
  <c r="CG41" i="91"/>
  <c r="CG20" i="91"/>
  <c r="CH75" i="91"/>
  <c r="CI67" i="91"/>
  <c r="CA24" i="91"/>
  <c r="CF20" i="91"/>
  <c r="AO80" i="91"/>
  <c r="CF23" i="91"/>
  <c r="CB50" i="91"/>
  <c r="BS44" i="91"/>
  <c r="CI51" i="91"/>
  <c r="CH68" i="91"/>
  <c r="CF92" i="91"/>
  <c r="CG47" i="91"/>
  <c r="CD81" i="91"/>
  <c r="CJ79" i="91"/>
  <c r="CD38" i="91"/>
  <c r="AN77" i="91"/>
  <c r="CI69" i="91"/>
  <c r="CJ73" i="91"/>
  <c r="CD21" i="91"/>
  <c r="CF38" i="91"/>
  <c r="BU19" i="91"/>
  <c r="CG19" i="91" s="1"/>
  <c r="CH27" i="91"/>
  <c r="CB35" i="91"/>
  <c r="BP25" i="91"/>
  <c r="CB28" i="91" s="1"/>
  <c r="AH10" i="91"/>
  <c r="CF60" i="91"/>
  <c r="CA90" i="91"/>
  <c r="CB36" i="91"/>
  <c r="CJ94" i="91"/>
  <c r="CD28" i="91"/>
  <c r="CI55" i="91"/>
  <c r="CA73" i="91"/>
  <c r="CC73" i="91"/>
  <c r="CB63" i="91"/>
  <c r="CC91" i="91"/>
  <c r="CA14" i="91"/>
  <c r="CH93" i="91"/>
  <c r="CH15" i="91"/>
  <c r="CE33" i="91"/>
  <c r="CI43" i="91"/>
  <c r="CG39" i="91"/>
  <c r="CG22" i="91"/>
  <c r="CH72" i="91"/>
  <c r="CD79" i="91"/>
  <c r="CG17" i="91"/>
  <c r="CJ66" i="91"/>
  <c r="CF22" i="91"/>
  <c r="CB27" i="91"/>
  <c r="CE66" i="91"/>
  <c r="CD80" i="91"/>
  <c r="CB29" i="91"/>
  <c r="CJ50" i="91"/>
  <c r="CG95" i="91"/>
  <c r="CF82" i="91"/>
  <c r="AO70" i="91"/>
  <c r="CC14" i="91"/>
  <c r="CB95" i="91"/>
  <c r="CC34" i="91"/>
  <c r="CF33" i="91"/>
  <c r="CE19" i="91"/>
  <c r="CJ61" i="91"/>
  <c r="CF36" i="91"/>
  <c r="CA50" i="91"/>
  <c r="CI80" i="91"/>
  <c r="CE43" i="91"/>
  <c r="CE50" i="91"/>
  <c r="CJ53" i="91"/>
  <c r="CG31" i="91"/>
  <c r="K110" i="68"/>
  <c r="CF54" i="91"/>
  <c r="CJ38" i="91"/>
  <c r="CB72" i="91"/>
  <c r="CH81" i="91"/>
  <c r="CJ91" i="91"/>
  <c r="CD29" i="91"/>
  <c r="CH70" i="91"/>
  <c r="CF80" i="91"/>
  <c r="CC69" i="91"/>
  <c r="CB64" i="91"/>
  <c r="CA40" i="91"/>
  <c r="CA15" i="91"/>
  <c r="CH92" i="91"/>
  <c r="CH13" i="91"/>
  <c r="CE34" i="91"/>
  <c r="CI41" i="91"/>
  <c r="CG43" i="91"/>
  <c r="CJ51" i="91"/>
  <c r="CG18" i="91"/>
  <c r="BX35" i="91"/>
  <c r="CJ45" i="91" s="1"/>
  <c r="CI53" i="91"/>
  <c r="CI63" i="91"/>
  <c r="CI86" i="91"/>
  <c r="CH94" i="91"/>
  <c r="CJ54" i="91"/>
  <c r="CJ67" i="91"/>
  <c r="CG50" i="91"/>
  <c r="CI35" i="91"/>
  <c r="CI19" i="91"/>
  <c r="CJ11" i="91"/>
  <c r="CF41" i="91"/>
  <c r="CF27" i="91"/>
  <c r="CC26" i="91"/>
  <c r="CA77" i="91"/>
  <c r="CH43" i="91"/>
  <c r="AM87" i="91"/>
  <c r="CC96" i="91"/>
  <c r="CC39" i="91"/>
  <c r="DK93" i="91"/>
  <c r="AH17" i="91"/>
  <c r="AN45" i="91"/>
  <c r="CF58" i="91"/>
  <c r="CD31" i="91"/>
  <c r="CB66" i="91"/>
  <c r="CA38" i="91"/>
  <c r="CG97" i="91"/>
  <c r="CB73" i="91"/>
  <c r="CI83" i="91"/>
  <c r="CH89" i="91"/>
  <c r="CE72" i="91"/>
  <c r="AO68" i="91"/>
  <c r="CH77" i="91"/>
  <c r="CI32" i="91"/>
  <c r="CG46" i="91"/>
  <c r="CC12" i="91"/>
  <c r="CD45" i="91"/>
  <c r="CJ52" i="91"/>
  <c r="CB94" i="91"/>
  <c r="CB41" i="91"/>
  <c r="CF88" i="91"/>
  <c r="CJ68" i="91"/>
  <c r="CC32" i="91"/>
  <c r="CJ44" i="91"/>
  <c r="CC33" i="91"/>
  <c r="CB70" i="91"/>
  <c r="BW54" i="91"/>
  <c r="CJ69" i="91"/>
  <c r="CJ78" i="91"/>
  <c r="CC58" i="91"/>
  <c r="CC48" i="91"/>
  <c r="AM94" i="91"/>
  <c r="CD51" i="91"/>
  <c r="CD47" i="91"/>
  <c r="CC35" i="91"/>
  <c r="CH46" i="91"/>
  <c r="CC93" i="91"/>
  <c r="CF59" i="91"/>
  <c r="CH40" i="91"/>
  <c r="CB15" i="91"/>
  <c r="CB84" i="91"/>
  <c r="CD60" i="91"/>
  <c r="CB68" i="91"/>
  <c r="CD48" i="91"/>
  <c r="CH12" i="91"/>
  <c r="CB85" i="91"/>
  <c r="CD27" i="91"/>
  <c r="CC59" i="91"/>
  <c r="CB32" i="91"/>
  <c r="CC45" i="91"/>
  <c r="CB74" i="91"/>
  <c r="CI85" i="91"/>
  <c r="CE49" i="91"/>
  <c r="CE71" i="91"/>
  <c r="CH36" i="91"/>
  <c r="CH76" i="91"/>
  <c r="CI30" i="91"/>
  <c r="CG48" i="91"/>
  <c r="CA18" i="91"/>
  <c r="CD46" i="91"/>
  <c r="CF18" i="91"/>
  <c r="CH26" i="91"/>
  <c r="CB40" i="91"/>
  <c r="CF86" i="91"/>
  <c r="CD37" i="91"/>
  <c r="CJ47" i="91"/>
  <c r="CA49" i="91"/>
  <c r="L105" i="68"/>
  <c r="CF25" i="91"/>
  <c r="CD65" i="91"/>
  <c r="CB34" i="91"/>
  <c r="CA82" i="91"/>
  <c r="CE47" i="91"/>
  <c r="CH39" i="91"/>
  <c r="CE27" i="91"/>
  <c r="CJ46" i="91"/>
  <c r="CG78" i="91"/>
  <c r="CI36" i="91"/>
  <c r="AI26" i="91"/>
  <c r="CC75" i="91"/>
  <c r="CG76" i="91"/>
  <c r="AO79" i="91"/>
  <c r="CB80" i="91"/>
  <c r="CC51" i="91"/>
  <c r="AM44" i="91"/>
  <c r="BQ21" i="91"/>
  <c r="CC21" i="91" s="1"/>
  <c r="CI77" i="91"/>
  <c r="CC79" i="91"/>
  <c r="CA47" i="91"/>
  <c r="CB31" i="91"/>
  <c r="CI14" i="91"/>
  <c r="CB33" i="91"/>
  <c r="CC46" i="91"/>
  <c r="CA81" i="91"/>
  <c r="AM97" i="91"/>
  <c r="CE46" i="91"/>
  <c r="CD50" i="91"/>
  <c r="CH38" i="91"/>
  <c r="CF30" i="91"/>
  <c r="CJ80" i="91"/>
  <c r="CC31" i="91"/>
  <c r="CH44" i="91"/>
  <c r="CB54" i="91"/>
  <c r="CE26" i="91"/>
  <c r="CH24" i="91"/>
  <c r="CI34" i="91"/>
  <c r="CE21" i="91"/>
  <c r="CD36" i="91"/>
  <c r="CI89" i="91"/>
  <c r="CC20" i="91"/>
  <c r="CB92" i="91"/>
  <c r="AI36" i="91"/>
  <c r="CB14" i="91"/>
  <c r="CG62" i="91"/>
  <c r="CE90" i="91"/>
  <c r="CF52" i="91"/>
  <c r="CC28" i="91"/>
  <c r="CC15" i="91"/>
  <c r="CG79" i="91"/>
  <c r="CI64" i="91"/>
  <c r="CC53" i="91"/>
  <c r="CG85" i="91"/>
  <c r="CJ60" i="91"/>
  <c r="CC65" i="91"/>
  <c r="CB62" i="91"/>
  <c r="CE91" i="91"/>
  <c r="CF77" i="91"/>
  <c r="CE61" i="91"/>
  <c r="CI16" i="91"/>
  <c r="CD19" i="91"/>
  <c r="CE89" i="91"/>
  <c r="CA84" i="91"/>
  <c r="CF49" i="91"/>
  <c r="CD23" i="91"/>
  <c r="CI17" i="91"/>
  <c r="CH37" i="91"/>
  <c r="AN76" i="91"/>
  <c r="CJ77" i="91"/>
  <c r="CG75" i="91"/>
  <c r="CH45" i="91"/>
  <c r="CB53" i="91"/>
  <c r="CA30" i="91"/>
  <c r="CI68" i="91"/>
  <c r="CI33" i="91"/>
  <c r="CF37" i="91"/>
  <c r="CJ12" i="91"/>
  <c r="CI91" i="91"/>
  <c r="CC19" i="91"/>
  <c r="AO49" i="91"/>
  <c r="CH54" i="91"/>
  <c r="CF72" i="91"/>
  <c r="CG51" i="91"/>
  <c r="CC54" i="91"/>
  <c r="CD17" i="91"/>
  <c r="CG83" i="91"/>
  <c r="CD74" i="91"/>
  <c r="CI87" i="91"/>
  <c r="CE11" i="91"/>
  <c r="CG93" i="91"/>
  <c r="CA33" i="91"/>
  <c r="CB65" i="91"/>
  <c r="AP72" i="91"/>
  <c r="CE60" i="91"/>
  <c r="CA61" i="91"/>
  <c r="CF81" i="91"/>
  <c r="CE40" i="91"/>
  <c r="CH34" i="91"/>
  <c r="CC13" i="91"/>
  <c r="CJ55" i="91"/>
  <c r="CH48" i="91"/>
  <c r="AP69" i="91"/>
  <c r="CH10" i="91"/>
  <c r="CG91" i="91"/>
  <c r="CD43" i="91"/>
  <c r="CA75" i="91"/>
  <c r="CH84" i="91"/>
  <c r="CE69" i="91"/>
  <c r="CJ59" i="91"/>
  <c r="CC30" i="91"/>
  <c r="CJ63" i="91"/>
  <c r="CF11" i="91"/>
  <c r="CG29" i="91"/>
  <c r="CB46" i="91"/>
  <c r="CJ90" i="91"/>
  <c r="CF16" i="91"/>
  <c r="CI66" i="91"/>
  <c r="CG72" i="91"/>
  <c r="CF35" i="91"/>
  <c r="CA80" i="91"/>
  <c r="CA12" i="91"/>
  <c r="CB39" i="91"/>
  <c r="CF68" i="91"/>
  <c r="CF73" i="91"/>
  <c r="CG24" i="91"/>
  <c r="CG40" i="91"/>
  <c r="CB71" i="91"/>
  <c r="CB30" i="91"/>
  <c r="CB67" i="91"/>
  <c r="CB11" i="91"/>
  <c r="CI93" i="91"/>
  <c r="CG90" i="91"/>
  <c r="CI31" i="91"/>
  <c r="CC49" i="91"/>
  <c r="CB77" i="91"/>
  <c r="CH29" i="91"/>
  <c r="CJ24" i="91"/>
  <c r="CA46" i="91"/>
  <c r="CG64" i="91"/>
  <c r="CC22" i="91"/>
  <c r="CH47" i="91"/>
  <c r="CE68" i="91"/>
  <c r="CG37" i="91"/>
  <c r="CH9" i="91"/>
  <c r="CG53" i="91"/>
  <c r="CB16" i="91"/>
  <c r="CG98" i="91"/>
  <c r="CJ22" i="91"/>
  <c r="CI50" i="91"/>
  <c r="CA25" i="91"/>
  <c r="CH53" i="91"/>
  <c r="CI84" i="91"/>
  <c r="CJ88" i="91"/>
  <c r="CG56" i="91"/>
  <c r="CG63" i="91"/>
  <c r="CI38" i="91"/>
  <c r="CD82" i="91"/>
  <c r="CJ70" i="91"/>
  <c r="CD49" i="91"/>
  <c r="CB82" i="91"/>
  <c r="CC47" i="91"/>
  <c r="CD66" i="91"/>
  <c r="CB20" i="91"/>
  <c r="CG70" i="91"/>
  <c r="CD15" i="91"/>
  <c r="CJ10" i="91"/>
  <c r="CB43" i="91"/>
  <c r="CA41" i="91"/>
  <c r="CF56" i="91"/>
  <c r="CI73" i="91"/>
  <c r="CH14" i="91"/>
  <c r="CH83" i="91"/>
  <c r="CE32" i="91"/>
  <c r="CE75" i="91"/>
  <c r="CE51" i="91"/>
  <c r="CB69" i="91"/>
  <c r="CF45" i="91"/>
  <c r="CD35" i="91"/>
  <c r="CA54" i="91"/>
  <c r="CD57" i="91"/>
  <c r="CF17" i="91"/>
  <c r="CC92" i="91"/>
  <c r="CG87" i="91"/>
  <c r="CI49" i="91"/>
  <c r="CF42" i="91"/>
  <c r="CD75" i="91"/>
  <c r="CE12" i="91"/>
  <c r="CD30" i="91"/>
  <c r="CI11" i="91"/>
  <c r="CI92" i="91"/>
  <c r="CB22" i="91"/>
  <c r="CB88" i="91"/>
  <c r="CF85" i="91"/>
  <c r="CF90" i="91"/>
  <c r="CI62" i="91"/>
  <c r="CC42" i="91"/>
  <c r="CD95" i="91"/>
  <c r="CF99" i="91"/>
  <c r="CD59" i="91"/>
  <c r="CI70" i="91"/>
  <c r="CC77" i="91"/>
  <c r="CF75" i="91"/>
  <c r="CF21" i="91"/>
  <c r="CE42" i="91"/>
  <c r="CA26" i="91"/>
  <c r="CB60" i="91"/>
  <c r="CA39" i="91"/>
  <c r="CJ65" i="91"/>
  <c r="CH20" i="91"/>
  <c r="CF39" i="91"/>
  <c r="CH32" i="91"/>
  <c r="CD76" i="91"/>
  <c r="CA83" i="91"/>
  <c r="CF44" i="91"/>
  <c r="CC72" i="91"/>
  <c r="CB17" i="91"/>
  <c r="CE15" i="91"/>
  <c r="CD20" i="91"/>
  <c r="CE36" i="91"/>
  <c r="CE35" i="91"/>
  <c r="CA96" i="91"/>
  <c r="CA95" i="91"/>
  <c r="CG28" i="91"/>
  <c r="CF93" i="91"/>
  <c r="CH69" i="91"/>
  <c r="CH71" i="91"/>
  <c r="CE56" i="91"/>
  <c r="CE55" i="91"/>
  <c r="CC61" i="91"/>
  <c r="CC60" i="91"/>
  <c r="CE93" i="91"/>
  <c r="CE92" i="91"/>
  <c r="CG74" i="91"/>
  <c r="CG73" i="91"/>
  <c r="CH57" i="91"/>
  <c r="CH55" i="91"/>
  <c r="CA53" i="91"/>
  <c r="CA52" i="91"/>
  <c r="CG82" i="91"/>
  <c r="CG84" i="91"/>
  <c r="CA35" i="91"/>
  <c r="CF34" i="91"/>
  <c r="CF32" i="91"/>
  <c r="CB13" i="91"/>
  <c r="CB12" i="91"/>
  <c r="CC80" i="91"/>
  <c r="CC81" i="91"/>
  <c r="CJ20" i="91"/>
  <c r="CJ18" i="91"/>
  <c r="CE77" i="91"/>
  <c r="CE76" i="91"/>
  <c r="CI52" i="91"/>
  <c r="CI54" i="91"/>
  <c r="CA69" i="91"/>
  <c r="CC9" i="91"/>
  <c r="CC10" i="91"/>
  <c r="CI40" i="91"/>
  <c r="CI39" i="91"/>
  <c r="CD33" i="91"/>
  <c r="CD71" i="91"/>
  <c r="CD73" i="91"/>
  <c r="AN27" i="91"/>
  <c r="CF67" i="91"/>
  <c r="CF69" i="91"/>
  <c r="CG27" i="91"/>
  <c r="CJ30" i="91"/>
  <c r="CJ26" i="91"/>
  <c r="CJ27" i="91"/>
  <c r="CI26" i="91"/>
  <c r="CI27" i="91"/>
  <c r="CG61" i="91"/>
  <c r="CG60" i="91"/>
  <c r="CH33" i="91"/>
  <c r="CH31" i="91"/>
  <c r="CH30" i="91"/>
  <c r="CB45" i="91"/>
  <c r="CB44" i="91"/>
  <c r="CD13" i="91"/>
  <c r="CD14" i="91"/>
  <c r="CA29" i="91"/>
  <c r="CE84" i="91"/>
  <c r="CE85" i="91"/>
  <c r="CB81" i="91"/>
  <c r="CB83" i="91"/>
  <c r="CJ49" i="91"/>
  <c r="CJ48" i="91"/>
  <c r="CD88" i="91"/>
  <c r="CD90" i="91"/>
  <c r="CD91" i="91"/>
  <c r="CB19" i="91"/>
  <c r="CJ76" i="91"/>
  <c r="CJ75" i="91"/>
  <c r="CD53" i="91"/>
  <c r="CF78" i="91"/>
  <c r="CA91" i="91"/>
  <c r="CA89" i="91"/>
  <c r="CA71" i="91"/>
  <c r="CA70" i="91"/>
  <c r="CF95" i="91"/>
  <c r="CF96" i="91"/>
  <c r="CA78" i="91"/>
  <c r="CA79" i="91"/>
  <c r="CH50" i="91"/>
  <c r="CA36" i="91"/>
  <c r="CA37" i="91"/>
  <c r="AN43" i="91"/>
  <c r="AN46" i="91"/>
  <c r="CH62" i="91"/>
  <c r="CH58" i="91"/>
  <c r="CH61" i="91"/>
  <c r="CD67" i="91"/>
  <c r="CD69" i="91"/>
  <c r="CD68" i="91"/>
  <c r="CH80" i="91"/>
  <c r="CH78" i="91"/>
  <c r="CI81" i="91"/>
  <c r="CI82" i="91"/>
  <c r="CE23" i="91"/>
  <c r="CE22" i="91"/>
  <c r="CE63" i="91"/>
  <c r="AN62" i="91"/>
  <c r="AN61" i="91"/>
  <c r="CE57" i="91"/>
  <c r="CE59" i="91"/>
  <c r="CA58" i="91"/>
  <c r="CA60" i="91"/>
  <c r="CA57" i="91"/>
  <c r="CA56" i="91"/>
  <c r="CD25" i="91"/>
  <c r="CD24" i="91"/>
  <c r="CD26" i="91"/>
  <c r="CA62" i="91"/>
  <c r="CA63" i="91"/>
  <c r="CB56" i="91"/>
  <c r="CB55" i="91"/>
  <c r="CB57" i="91"/>
  <c r="CB58" i="91"/>
  <c r="CD84" i="91"/>
  <c r="CD85" i="91"/>
  <c r="CD86" i="91"/>
  <c r="CD39" i="91"/>
  <c r="CD42" i="91"/>
  <c r="CD41" i="91"/>
  <c r="CH16" i="91"/>
  <c r="CH64" i="91"/>
  <c r="CH63" i="91"/>
  <c r="CD11" i="91"/>
  <c r="CJ16" i="91"/>
  <c r="CB76" i="91"/>
  <c r="CA67" i="91"/>
  <c r="CA65" i="91"/>
  <c r="CA66" i="91"/>
  <c r="CD78" i="91"/>
  <c r="CD77" i="91"/>
  <c r="CC63" i="91"/>
  <c r="CC62" i="91"/>
  <c r="CC64" i="91"/>
  <c r="CJ85" i="91"/>
  <c r="CJ84" i="91"/>
  <c r="CJ86" i="91"/>
  <c r="CE25" i="91"/>
  <c r="CE24" i="91"/>
  <c r="CG23" i="91"/>
  <c r="CG21" i="91"/>
  <c r="CJ35" i="91"/>
  <c r="CJ39" i="91"/>
  <c r="CC17" i="91"/>
  <c r="CA44" i="91"/>
  <c r="CA43" i="91"/>
  <c r="CB78" i="91"/>
  <c r="CB79" i="91"/>
  <c r="CI60" i="91"/>
  <c r="CI59" i="91"/>
  <c r="CI24" i="91"/>
  <c r="CI21" i="91"/>
  <c r="CH85" i="91"/>
  <c r="CH82" i="91"/>
  <c r="CH87" i="91"/>
  <c r="CH86" i="91"/>
  <c r="CH90" i="91"/>
  <c r="CC25" i="91"/>
  <c r="CC23" i="91"/>
  <c r="CJ42" i="91"/>
  <c r="CJ43" i="91"/>
  <c r="CG42" i="91"/>
  <c r="CG44" i="91"/>
  <c r="CG49" i="91"/>
  <c r="CE67" i="91"/>
  <c r="CE65" i="91"/>
  <c r="CE64" i="91"/>
  <c r="CI90" i="91"/>
  <c r="CI88" i="91"/>
  <c r="CT82" i="91" l="1"/>
  <c r="CN79" i="91"/>
  <c r="AU62" i="91"/>
  <c r="AU46" i="91"/>
  <c r="CP73" i="91"/>
  <c r="CO81" i="91"/>
  <c r="CS93" i="91"/>
  <c r="CS79" i="91"/>
  <c r="CS78" i="91"/>
  <c r="CN94" i="91"/>
  <c r="CT81" i="91"/>
  <c r="CN63" i="91"/>
  <c r="AU77" i="91"/>
  <c r="CS47" i="91"/>
  <c r="AV80" i="91"/>
  <c r="AV81" i="91"/>
  <c r="AU78" i="91"/>
  <c r="N5" i="68"/>
  <c r="CS94" i="91"/>
  <c r="CO97" i="91"/>
  <c r="CU117" i="91"/>
  <c r="AW116" i="91"/>
  <c r="CO82" i="91"/>
  <c r="CP117" i="91"/>
  <c r="CN93" i="91"/>
  <c r="CT97" i="91"/>
  <c r="CN47" i="91"/>
  <c r="AW72" i="91"/>
  <c r="CS63" i="91"/>
  <c r="CN78" i="91"/>
  <c r="CO22" i="91"/>
  <c r="AM5" i="80"/>
  <c r="AN5" i="80"/>
  <c r="AP5" i="80"/>
  <c r="S6" i="80"/>
  <c r="S7" i="80" s="1"/>
  <c r="AL5" i="80"/>
  <c r="V6" i="80"/>
  <c r="V7" i="80" s="1"/>
  <c r="AO5" i="80"/>
  <c r="AQ49" i="66"/>
  <c r="AP50" i="66"/>
  <c r="Y6" i="80"/>
  <c r="AP6" i="83"/>
  <c r="AQ6" i="83"/>
  <c r="AO6" i="83"/>
  <c r="X6" i="80"/>
  <c r="AR6" i="83"/>
  <c r="U6" i="80"/>
  <c r="AA6" i="80"/>
  <c r="AB6" i="80"/>
  <c r="AS6" i="83"/>
  <c r="W6" i="80"/>
  <c r="Z6" i="80"/>
  <c r="T6" i="80"/>
  <c r="AM22" i="91"/>
  <c r="CE62" i="91"/>
  <c r="AM59" i="91"/>
  <c r="AP37" i="91"/>
  <c r="CJ83" i="91"/>
  <c r="CC43" i="91"/>
  <c r="CC78" i="91"/>
  <c r="CG30" i="91"/>
  <c r="CI48" i="91"/>
  <c r="CI23" i="91"/>
  <c r="AP8" i="91"/>
  <c r="CD54" i="91"/>
  <c r="AN29" i="91"/>
  <c r="CF13" i="91"/>
  <c r="AO20" i="91"/>
  <c r="CJ36" i="91"/>
  <c r="CF94" i="91"/>
  <c r="AP93" i="91"/>
  <c r="CC24" i="91"/>
  <c r="CC16" i="91"/>
  <c r="CJ14" i="91"/>
  <c r="AM73" i="91"/>
  <c r="CD32" i="91"/>
  <c r="CI22" i="91"/>
  <c r="CG15" i="91"/>
  <c r="AN92" i="91"/>
  <c r="AP90" i="91"/>
  <c r="AO95" i="91"/>
  <c r="CB18" i="91"/>
  <c r="CE9" i="91"/>
  <c r="CF61" i="91"/>
  <c r="CF83" i="91"/>
  <c r="CH49" i="91"/>
  <c r="CA28" i="91"/>
  <c r="CA68" i="91"/>
  <c r="CF55" i="91"/>
  <c r="CG68" i="91"/>
  <c r="CA94" i="91"/>
  <c r="CJ62" i="91"/>
  <c r="CG12" i="91"/>
  <c r="AQ23" i="91"/>
  <c r="CI94" i="91"/>
  <c r="CD40" i="91"/>
  <c r="CB75" i="91"/>
  <c r="CD9" i="91"/>
  <c r="CD58" i="91"/>
  <c r="AM9" i="91"/>
  <c r="CA8" i="91"/>
  <c r="CD16" i="91"/>
  <c r="AQ10" i="91"/>
  <c r="CI74" i="91"/>
  <c r="AQ39" i="91"/>
  <c r="CA51" i="91"/>
  <c r="CD63" i="91"/>
  <c r="CI37" i="91"/>
  <c r="CH21" i="91"/>
  <c r="CD18" i="91"/>
  <c r="AQ67" i="91"/>
  <c r="CE17" i="91"/>
  <c r="CH17" i="91"/>
  <c r="CF66" i="91"/>
  <c r="AP53" i="91"/>
  <c r="CG52" i="91"/>
  <c r="CJ17" i="91"/>
  <c r="CF76" i="91"/>
  <c r="CJ19" i="91"/>
  <c r="CG25" i="91"/>
  <c r="AP31" i="91"/>
  <c r="CG45" i="91"/>
  <c r="CD10" i="91"/>
  <c r="CI72" i="91"/>
  <c r="CJ28" i="91"/>
  <c r="CA34" i="91"/>
  <c r="CA97" i="91"/>
  <c r="CB42" i="91"/>
  <c r="CA87" i="91"/>
  <c r="CH65" i="91"/>
  <c r="CU73" i="91" l="1"/>
  <c r="CT22" i="91"/>
  <c r="CM8" i="91"/>
  <c r="AV96" i="91"/>
  <c r="AU92" i="91"/>
  <c r="AU93" i="91"/>
  <c r="AV21" i="91"/>
  <c r="AM6" i="80"/>
  <c r="AN6" i="80"/>
  <c r="AO6" i="80"/>
  <c r="AP6" i="80"/>
  <c r="AL6" i="80"/>
  <c r="AQ50" i="66"/>
  <c r="AP51" i="66"/>
  <c r="AQ7" i="83"/>
  <c r="AP7" i="83"/>
  <c r="AS5" i="80"/>
  <c r="Y7" i="80"/>
  <c r="AR5" i="80"/>
  <c r="X7" i="80"/>
  <c r="AL7" i="80" s="1"/>
  <c r="W7" i="80"/>
  <c r="AS7" i="83"/>
  <c r="U7" i="80"/>
  <c r="AB7" i="80"/>
  <c r="S8" i="80"/>
  <c r="T7" i="80"/>
  <c r="V8" i="80"/>
  <c r="AO7" i="83"/>
  <c r="AR7" i="83"/>
  <c r="AA7" i="80"/>
  <c r="AO7" i="80" s="1"/>
  <c r="AV5" i="80"/>
  <c r="Z7" i="80"/>
  <c r="AN7" i="80" l="1"/>
  <c r="AP7" i="80"/>
  <c r="AM7" i="80"/>
  <c r="AQ51" i="66"/>
  <c r="AP52" i="66"/>
  <c r="AP8" i="83"/>
  <c r="AQ8" i="83"/>
  <c r="Y8" i="80"/>
  <c r="AS7" i="80"/>
  <c r="AS8" i="83"/>
  <c r="AA8" i="80"/>
  <c r="AO8" i="80" s="1"/>
  <c r="AO8" i="83"/>
  <c r="W8" i="80"/>
  <c r="T8" i="80"/>
  <c r="AR8" i="83"/>
  <c r="S9" i="80"/>
  <c r="V9" i="80"/>
  <c r="AB8" i="80"/>
  <c r="X8" i="80"/>
  <c r="AL8" i="80" s="1"/>
  <c r="U8" i="80"/>
  <c r="AV6" i="80"/>
  <c r="AR6" i="80"/>
  <c r="AS6" i="80"/>
  <c r="Z8" i="80"/>
  <c r="AM8" i="80" l="1"/>
  <c r="AN8" i="80"/>
  <c r="AP8" i="80"/>
  <c r="AQ52" i="66"/>
  <c r="AP53" i="66"/>
  <c r="AV7" i="80"/>
  <c r="AP9" i="83"/>
  <c r="Y9" i="80"/>
  <c r="Y10" i="80" s="1"/>
  <c r="AR7" i="80"/>
  <c r="AQ9" i="83"/>
  <c r="AR8" i="80"/>
  <c r="Z9" i="80"/>
  <c r="AR9" i="83"/>
  <c r="AB9" i="80"/>
  <c r="AA9" i="80"/>
  <c r="AO9" i="80" s="1"/>
  <c r="V10" i="80"/>
  <c r="AS9" i="83"/>
  <c r="AO9" i="83"/>
  <c r="T9" i="80"/>
  <c r="X9" i="80"/>
  <c r="AL9" i="80" s="1"/>
  <c r="U9" i="80"/>
  <c r="W9" i="80"/>
  <c r="S10" i="80"/>
  <c r="AP9" i="80" l="1"/>
  <c r="AN9" i="80"/>
  <c r="AM9" i="80"/>
  <c r="AQ53" i="66"/>
  <c r="AP54" i="66"/>
  <c r="AQ10" i="83"/>
  <c r="AS8" i="80"/>
  <c r="AV8" i="80"/>
  <c r="U10" i="80"/>
  <c r="AO10" i="83"/>
  <c r="AB10" i="80"/>
  <c r="AR10" i="83"/>
  <c r="AS10" i="83"/>
  <c r="Z10" i="80"/>
  <c r="S11" i="80"/>
  <c r="X10" i="80"/>
  <c r="AL10" i="80" s="1"/>
  <c r="V11" i="80"/>
  <c r="AS9" i="80"/>
  <c r="T10" i="80"/>
  <c r="AM10" i="80" s="1"/>
  <c r="Y11" i="80"/>
  <c r="W10" i="80"/>
  <c r="AA10" i="80"/>
  <c r="AO10" i="80" s="1"/>
  <c r="AP10" i="80" l="1"/>
  <c r="AN10" i="80"/>
  <c r="AP11" i="83"/>
  <c r="AP10" i="83"/>
  <c r="AQ54" i="66"/>
  <c r="AP55" i="66"/>
  <c r="AQ11" i="83"/>
  <c r="AR10" i="80"/>
  <c r="V12" i="80"/>
  <c r="AR11" i="83"/>
  <c r="T11" i="80"/>
  <c r="AM11" i="80" s="1"/>
  <c r="S12" i="80"/>
  <c r="AB11" i="80"/>
  <c r="AV9" i="80"/>
  <c r="AR9" i="80"/>
  <c r="AO11" i="83"/>
  <c r="AP12" i="83"/>
  <c r="AA11" i="80"/>
  <c r="AO11" i="80" s="1"/>
  <c r="Z11" i="80"/>
  <c r="U11" i="80"/>
  <c r="W11" i="80"/>
  <c r="AS11" i="83"/>
  <c r="Y12" i="80"/>
  <c r="X11" i="80"/>
  <c r="AL11" i="80" s="1"/>
  <c r="AP11" i="80" l="1"/>
  <c r="AN11" i="80"/>
  <c r="AP56" i="66"/>
  <c r="AQ55" i="66"/>
  <c r="AQ12" i="83"/>
  <c r="AV10" i="80"/>
  <c r="AS10" i="80"/>
  <c r="T12" i="80"/>
  <c r="AM12" i="80" s="1"/>
  <c r="X12" i="80"/>
  <c r="AL12" i="80" s="1"/>
  <c r="Z12" i="80"/>
  <c r="AR12" i="83"/>
  <c r="W12" i="80"/>
  <c r="AA12" i="80"/>
  <c r="AO12" i="80" s="1"/>
  <c r="AP13" i="83"/>
  <c r="AB12" i="80"/>
  <c r="V13" i="80"/>
  <c r="Y13" i="80"/>
  <c r="S13" i="80"/>
  <c r="U12" i="80"/>
  <c r="AS12" i="83"/>
  <c r="AO12" i="83"/>
  <c r="AP12" i="80" l="1"/>
  <c r="AN12" i="80"/>
  <c r="AP57" i="66"/>
  <c r="AQ56" i="66"/>
  <c r="AQ13" i="83"/>
  <c r="AR12" i="80"/>
  <c r="AS11" i="80"/>
  <c r="AP14" i="83"/>
  <c r="U13" i="80"/>
  <c r="V14" i="80"/>
  <c r="AA13" i="80"/>
  <c r="AO13" i="80" s="1"/>
  <c r="AR13" i="83"/>
  <c r="AR11" i="80"/>
  <c r="AV11" i="80"/>
  <c r="AB13" i="80"/>
  <c r="Z13" i="80"/>
  <c r="S14" i="80"/>
  <c r="AO13" i="83"/>
  <c r="X13" i="80"/>
  <c r="AL13" i="80" s="1"/>
  <c r="T13" i="80"/>
  <c r="AM13" i="80" s="1"/>
  <c r="Y14" i="80"/>
  <c r="W13" i="80"/>
  <c r="AS13" i="83"/>
  <c r="AP13" i="80" l="1"/>
  <c r="AN13" i="80"/>
  <c r="AP58" i="66"/>
  <c r="AQ57" i="66"/>
  <c r="AQ14" i="83"/>
  <c r="AV12" i="80"/>
  <c r="AS12" i="80"/>
  <c r="X14" i="80"/>
  <c r="AL14" i="80" s="1"/>
  <c r="AB14" i="80"/>
  <c r="V15" i="80"/>
  <c r="AO14" i="83"/>
  <c r="AS14" i="83"/>
  <c r="S15" i="80"/>
  <c r="AR14" i="83"/>
  <c r="Y15" i="80"/>
  <c r="AP15" i="83"/>
  <c r="W14" i="80"/>
  <c r="T14" i="80"/>
  <c r="AM14" i="80" s="1"/>
  <c r="AA14" i="80"/>
  <c r="AO14" i="80" s="1"/>
  <c r="U14" i="80"/>
  <c r="Z14" i="80"/>
  <c r="AN14" i="80" l="1"/>
  <c r="AP14" i="80"/>
  <c r="AP59" i="66"/>
  <c r="AQ58" i="66"/>
  <c r="AS13" i="80"/>
  <c r="U15" i="80"/>
  <c r="AP16" i="83"/>
  <c r="AO15" i="83"/>
  <c r="Y16" i="80"/>
  <c r="AA15" i="80"/>
  <c r="AO15" i="80" s="1"/>
  <c r="S16" i="80"/>
  <c r="AR15" i="83"/>
  <c r="AS14" i="80"/>
  <c r="T15" i="80"/>
  <c r="AM15" i="80" s="1"/>
  <c r="V16" i="80"/>
  <c r="AV13" i="80"/>
  <c r="AR13" i="80"/>
  <c r="AB15" i="80"/>
  <c r="W15" i="80"/>
  <c r="Z15" i="80"/>
  <c r="AS15" i="83"/>
  <c r="X15" i="80"/>
  <c r="AL15" i="80" s="1"/>
  <c r="AN15" i="80" l="1"/>
  <c r="AP15" i="80"/>
  <c r="AQ16" i="83"/>
  <c r="AQ15" i="83"/>
  <c r="AP60" i="66"/>
  <c r="AQ59" i="66"/>
  <c r="Z16" i="80"/>
  <c r="W16" i="80"/>
  <c r="T16" i="80"/>
  <c r="AM16" i="80" s="1"/>
  <c r="AA16" i="80"/>
  <c r="AO16" i="80" s="1"/>
  <c r="Y17" i="80"/>
  <c r="AB16" i="80"/>
  <c r="X16" i="80"/>
  <c r="AL16" i="80" s="1"/>
  <c r="AV14" i="80"/>
  <c r="AR14" i="80"/>
  <c r="AR16" i="83"/>
  <c r="AO16" i="83"/>
  <c r="S17" i="80"/>
  <c r="AP17" i="83"/>
  <c r="AQ17" i="83"/>
  <c r="AS16" i="83"/>
  <c r="V17" i="80"/>
  <c r="U16" i="80"/>
  <c r="AP16" i="80" l="1"/>
  <c r="AN16" i="80"/>
  <c r="AP61" i="66"/>
  <c r="AQ60" i="66"/>
  <c r="Z17" i="80"/>
  <c r="AS17" i="83"/>
  <c r="AR17" i="83"/>
  <c r="Y18" i="80"/>
  <c r="AB17" i="80"/>
  <c r="AQ18" i="83"/>
  <c r="AA17" i="80"/>
  <c r="AO17" i="80" s="1"/>
  <c r="S18" i="80"/>
  <c r="AR15" i="80"/>
  <c r="AV15" i="80"/>
  <c r="U17" i="80"/>
  <c r="T17" i="80"/>
  <c r="AM17" i="80" s="1"/>
  <c r="AP18" i="83"/>
  <c r="V18" i="80"/>
  <c r="X17" i="80"/>
  <c r="AL17" i="80" s="1"/>
  <c r="W17" i="80"/>
  <c r="AS15" i="80"/>
  <c r="AO17" i="83"/>
  <c r="AN17" i="80" l="1"/>
  <c r="AP17" i="80"/>
  <c r="AP62" i="66"/>
  <c r="AQ61" i="66"/>
  <c r="O5" i="66"/>
  <c r="AR16" i="80"/>
  <c r="AR17" i="80"/>
  <c r="AS16" i="80"/>
  <c r="AV16" i="80"/>
  <c r="AO18" i="83"/>
  <c r="Y19" i="80"/>
  <c r="S19" i="80"/>
  <c r="AR18" i="83"/>
  <c r="AS18" i="83"/>
  <c r="AA18" i="80"/>
  <c r="AO18" i="80" s="1"/>
  <c r="Z18" i="80"/>
  <c r="AB18" i="80"/>
  <c r="AP19" i="83"/>
  <c r="T18" i="80"/>
  <c r="AM18" i="80" s="1"/>
  <c r="X18" i="80"/>
  <c r="AL18" i="80" s="1"/>
  <c r="U18" i="80"/>
  <c r="V19" i="80"/>
  <c r="W18" i="80"/>
  <c r="AQ19" i="83"/>
  <c r="AP18" i="80" l="1"/>
  <c r="AN18" i="80"/>
  <c r="AP63" i="66"/>
  <c r="AQ62" i="66"/>
  <c r="AS17" i="80"/>
  <c r="AV18" i="80"/>
  <c r="AV17" i="80"/>
  <c r="V20" i="80"/>
  <c r="AP20" i="83"/>
  <c r="AB19" i="80"/>
  <c r="U19" i="80"/>
  <c r="Z19" i="80"/>
  <c r="X19" i="80"/>
  <c r="AL19" i="80" s="1"/>
  <c r="AA19" i="80"/>
  <c r="AO19" i="80" s="1"/>
  <c r="AQ20" i="83"/>
  <c r="Y20" i="80"/>
  <c r="AR19" i="83"/>
  <c r="AS19" i="83"/>
  <c r="S20" i="80"/>
  <c r="W19" i="80"/>
  <c r="T19" i="80"/>
  <c r="AM19" i="80" s="1"/>
  <c r="AO19" i="83"/>
  <c r="AN19" i="80" l="1"/>
  <c r="AP19" i="80"/>
  <c r="AP64" i="66"/>
  <c r="AQ63" i="66"/>
  <c r="AR18" i="80"/>
  <c r="AS18" i="80"/>
  <c r="W20" i="80"/>
  <c r="AA20" i="80"/>
  <c r="AO20" i="80" s="1"/>
  <c r="AP21" i="83"/>
  <c r="S21" i="80"/>
  <c r="X20" i="80"/>
  <c r="AL20" i="80" s="1"/>
  <c r="V21" i="80"/>
  <c r="AO20" i="83"/>
  <c r="AB20" i="80"/>
  <c r="AS20" i="83"/>
  <c r="Z20" i="80"/>
  <c r="AQ21" i="83"/>
  <c r="T20" i="80"/>
  <c r="AM20" i="80" s="1"/>
  <c r="AR20" i="83"/>
  <c r="U20" i="80"/>
  <c r="Y21" i="80"/>
  <c r="AN20" i="80" l="1"/>
  <c r="AP20" i="80"/>
  <c r="AP65" i="66"/>
  <c r="AQ64" i="66"/>
  <c r="AR19" i="80"/>
  <c r="AV19" i="80"/>
  <c r="AS19" i="80"/>
  <c r="T21" i="80"/>
  <c r="AM21" i="80" s="1"/>
  <c r="AO21" i="83"/>
  <c r="AQ22" i="83"/>
  <c r="V22" i="80"/>
  <c r="AA21" i="80"/>
  <c r="AO21" i="80" s="1"/>
  <c r="Y22" i="80"/>
  <c r="Z21" i="80"/>
  <c r="W21" i="80"/>
  <c r="AP22" i="83"/>
  <c r="U21" i="80"/>
  <c r="X21" i="80"/>
  <c r="AL21" i="80" s="1"/>
  <c r="AS21" i="83"/>
  <c r="AB21" i="80"/>
  <c r="S22" i="80"/>
  <c r="AR21" i="83"/>
  <c r="AS20" i="80"/>
  <c r="AP21" i="80" l="1"/>
  <c r="AN21" i="80"/>
  <c r="AP66" i="66"/>
  <c r="AQ65" i="66"/>
  <c r="S23" i="80"/>
  <c r="AB22" i="80"/>
  <c r="W22" i="80"/>
  <c r="AQ23" i="83"/>
  <c r="AS22" i="83"/>
  <c r="Z22" i="80"/>
  <c r="X22" i="80"/>
  <c r="AL22" i="80" s="1"/>
  <c r="V23" i="80"/>
  <c r="AO22" i="83"/>
  <c r="AP23" i="83"/>
  <c r="AV20" i="80"/>
  <c r="AR20" i="80"/>
  <c r="Y23" i="80"/>
  <c r="T22" i="80"/>
  <c r="AM22" i="80" s="1"/>
  <c r="AR22" i="83"/>
  <c r="U22" i="80"/>
  <c r="AA22" i="80"/>
  <c r="AO22" i="80" s="1"/>
  <c r="AP22" i="80" l="1"/>
  <c r="AN22" i="80"/>
  <c r="AP67" i="66"/>
  <c r="AQ66" i="66"/>
  <c r="AV21" i="80"/>
  <c r="AR21" i="80"/>
  <c r="AS21" i="80"/>
  <c r="AA23" i="80"/>
  <c r="AO23" i="80" s="1"/>
  <c r="U23" i="80"/>
  <c r="AP24" i="83"/>
  <c r="Z23" i="80"/>
  <c r="AB23" i="80"/>
  <c r="AR23" i="83"/>
  <c r="AO23" i="83"/>
  <c r="AS23" i="83"/>
  <c r="X23" i="80"/>
  <c r="AL23" i="80" s="1"/>
  <c r="T23" i="80"/>
  <c r="AM23" i="80" s="1"/>
  <c r="S24" i="80"/>
  <c r="AQ24" i="83"/>
  <c r="V24" i="80"/>
  <c r="Y24" i="80"/>
  <c r="W23" i="80"/>
  <c r="AS22" i="80"/>
  <c r="AP23" i="80" l="1"/>
  <c r="AN23" i="80"/>
  <c r="AP68" i="66"/>
  <c r="AQ67" i="66"/>
  <c r="X24" i="80"/>
  <c r="AL24" i="80" s="1"/>
  <c r="Y25" i="80"/>
  <c r="Z24" i="80"/>
  <c r="AQ25" i="83"/>
  <c r="AV22" i="80"/>
  <c r="AR22" i="80"/>
  <c r="S25" i="80"/>
  <c r="AO24" i="83"/>
  <c r="U24" i="80"/>
  <c r="AS24" i="83"/>
  <c r="W24" i="80"/>
  <c r="AB24" i="80"/>
  <c r="V25" i="80"/>
  <c r="AR24" i="83"/>
  <c r="AA24" i="80"/>
  <c r="AO24" i="80" s="1"/>
  <c r="AP25" i="83"/>
  <c r="AS23" i="80"/>
  <c r="T24" i="80"/>
  <c r="AM24" i="80" s="1"/>
  <c r="AP24" i="80" l="1"/>
  <c r="AN24" i="80"/>
  <c r="AP69" i="66"/>
  <c r="AQ68" i="66"/>
  <c r="AS25" i="83"/>
  <c r="AR25" i="83"/>
  <c r="U25" i="80"/>
  <c r="Y26" i="80"/>
  <c r="Z25" i="80"/>
  <c r="S26" i="80"/>
  <c r="V26" i="80"/>
  <c r="T25" i="80"/>
  <c r="AM25" i="80" s="1"/>
  <c r="AB25" i="80"/>
  <c r="X25" i="80"/>
  <c r="AL25" i="80" s="1"/>
  <c r="AQ26" i="83"/>
  <c r="AO25" i="83"/>
  <c r="AV23" i="80"/>
  <c r="AR23" i="80"/>
  <c r="AP26" i="83"/>
  <c r="W25" i="80"/>
  <c r="AA25" i="80"/>
  <c r="AO25" i="80" s="1"/>
  <c r="AP25" i="80" l="1"/>
  <c r="AN25" i="80"/>
  <c r="AP70" i="66"/>
  <c r="AQ69" i="66"/>
  <c r="AV25" i="80"/>
  <c r="Y27" i="80"/>
  <c r="W26" i="80"/>
  <c r="AB26" i="80"/>
  <c r="AA26" i="80"/>
  <c r="AO26" i="80" s="1"/>
  <c r="U26" i="80"/>
  <c r="AQ27" i="83"/>
  <c r="AR26" i="83"/>
  <c r="AP27" i="83"/>
  <c r="S27" i="80"/>
  <c r="Z26" i="80"/>
  <c r="AR24" i="80"/>
  <c r="AV24" i="80"/>
  <c r="AO26" i="83"/>
  <c r="AS26" i="83"/>
  <c r="T26" i="80"/>
  <c r="AM26" i="80" s="1"/>
  <c r="V27" i="80"/>
  <c r="X26" i="80"/>
  <c r="AL26" i="80" s="1"/>
  <c r="AS24" i="80"/>
  <c r="AN26" i="80" l="1"/>
  <c r="AP26" i="80"/>
  <c r="AP71" i="66"/>
  <c r="AQ70" i="66"/>
  <c r="AR25" i="80"/>
  <c r="AS25" i="80"/>
  <c r="AV26" i="80"/>
  <c r="U27" i="80"/>
  <c r="AB27" i="80"/>
  <c r="X27" i="80"/>
  <c r="AL27" i="80" s="1"/>
  <c r="V28" i="80"/>
  <c r="AQ28" i="83"/>
  <c r="T27" i="80"/>
  <c r="AM27" i="80" s="1"/>
  <c r="W27" i="80"/>
  <c r="AR27" i="83"/>
  <c r="Z27" i="80"/>
  <c r="AA27" i="80"/>
  <c r="AO27" i="80" s="1"/>
  <c r="AO27" i="83"/>
  <c r="AP28" i="83"/>
  <c r="AS27" i="83"/>
  <c r="S28" i="80"/>
  <c r="Y28" i="80"/>
  <c r="AN27" i="80" l="1"/>
  <c r="AP27" i="80"/>
  <c r="AP72" i="66"/>
  <c r="AQ71" i="66"/>
  <c r="AS26" i="80"/>
  <c r="AR26" i="80"/>
  <c r="AR28" i="83"/>
  <c r="X28" i="80"/>
  <c r="AL28" i="80" s="1"/>
  <c r="T28" i="80"/>
  <c r="AM28" i="80" s="1"/>
  <c r="AS28" i="83"/>
  <c r="AB28" i="80"/>
  <c r="U28" i="80"/>
  <c r="W28" i="80"/>
  <c r="AO28" i="83"/>
  <c r="S29" i="80"/>
  <c r="AA28" i="80"/>
  <c r="AO28" i="80" s="1"/>
  <c r="AQ29" i="83"/>
  <c r="Y29" i="80"/>
  <c r="Z28" i="80"/>
  <c r="V29" i="80"/>
  <c r="AP29" i="83"/>
  <c r="AP28" i="80" l="1"/>
  <c r="AN28" i="80"/>
  <c r="AP73" i="66"/>
  <c r="AQ72" i="66"/>
  <c r="AR28" i="80"/>
  <c r="Z29" i="80"/>
  <c r="AB29" i="80"/>
  <c r="AV27" i="80"/>
  <c r="AR27" i="80"/>
  <c r="X29" i="80"/>
  <c r="AL29" i="80" s="1"/>
  <c r="T29" i="80"/>
  <c r="AM29" i="80" s="1"/>
  <c r="W29" i="80"/>
  <c r="AS27" i="80"/>
  <c r="AS29" i="83"/>
  <c r="AO29" i="83"/>
  <c r="AA29" i="80"/>
  <c r="AO29" i="80" s="1"/>
  <c r="U29" i="80"/>
  <c r="Y30" i="80"/>
  <c r="AR29" i="83"/>
  <c r="AP30" i="83"/>
  <c r="AQ30" i="83"/>
  <c r="V30" i="80"/>
  <c r="S30" i="80"/>
  <c r="AN29" i="80" l="1"/>
  <c r="AP29" i="80"/>
  <c r="AP74" i="66"/>
  <c r="AQ73" i="66"/>
  <c r="AS28" i="80"/>
  <c r="AV28" i="80"/>
  <c r="AR29" i="80"/>
  <c r="AS30" i="83"/>
  <c r="W30" i="80"/>
  <c r="AA30" i="80"/>
  <c r="AO30" i="80" s="1"/>
  <c r="T30" i="80"/>
  <c r="AM30" i="80" s="1"/>
  <c r="AB30" i="80"/>
  <c r="V31" i="80"/>
  <c r="AQ31" i="83"/>
  <c r="AR30" i="83"/>
  <c r="S31" i="80"/>
  <c r="Y31" i="80"/>
  <c r="U30" i="80"/>
  <c r="Z30" i="80"/>
  <c r="AP31" i="83"/>
  <c r="AO30" i="83"/>
  <c r="X30" i="80"/>
  <c r="AL30" i="80" s="1"/>
  <c r="AP30" i="80" l="1"/>
  <c r="AN30" i="80"/>
  <c r="AP75" i="66"/>
  <c r="AQ74" i="66"/>
  <c r="AV29" i="80"/>
  <c r="AS29" i="80"/>
  <c r="AA31" i="80"/>
  <c r="AO31" i="80" s="1"/>
  <c r="AR31" i="83"/>
  <c r="X31" i="80"/>
  <c r="AL31" i="80" s="1"/>
  <c r="Z31" i="80"/>
  <c r="U31" i="80"/>
  <c r="V32" i="80"/>
  <c r="AO31" i="83"/>
  <c r="S32" i="80"/>
  <c r="W31" i="80"/>
  <c r="T31" i="80"/>
  <c r="AM31" i="80" s="1"/>
  <c r="AQ32" i="83"/>
  <c r="AS31" i="83"/>
  <c r="Y32" i="80"/>
  <c r="AB31" i="80"/>
  <c r="AP32" i="83"/>
  <c r="AS30" i="80"/>
  <c r="AN31" i="80" l="1"/>
  <c r="AP31" i="80"/>
  <c r="AP76" i="66"/>
  <c r="AQ75" i="66"/>
  <c r="AR31" i="80"/>
  <c r="X32" i="80"/>
  <c r="AL32" i="80" s="1"/>
  <c r="U32" i="80"/>
  <c r="AO32" i="83"/>
  <c r="AV30" i="80"/>
  <c r="AR30" i="80"/>
  <c r="AR32" i="83"/>
  <c r="S33" i="80"/>
  <c r="T32" i="80"/>
  <c r="AM32" i="80" s="1"/>
  <c r="AP33" i="83"/>
  <c r="V33" i="80"/>
  <c r="Z32" i="80"/>
  <c r="AQ33" i="83"/>
  <c r="W32" i="80"/>
  <c r="AA32" i="80"/>
  <c r="AO32" i="80" s="1"/>
  <c r="Y33" i="80"/>
  <c r="AS32" i="83"/>
  <c r="AB32" i="80"/>
  <c r="AP32" i="80" l="1"/>
  <c r="AN32" i="80"/>
  <c r="AP77" i="66"/>
  <c r="AQ76" i="66"/>
  <c r="AV31" i="80"/>
  <c r="AS31" i="80"/>
  <c r="AO33" i="83"/>
  <c r="AB33" i="80"/>
  <c r="U33" i="80"/>
  <c r="V34" i="80"/>
  <c r="AR33" i="83"/>
  <c r="X33" i="80"/>
  <c r="AL33" i="80" s="1"/>
  <c r="S34" i="80"/>
  <c r="AS33" i="83"/>
  <c r="AQ34" i="83"/>
  <c r="AA33" i="80"/>
  <c r="AO33" i="80" s="1"/>
  <c r="AP34" i="83"/>
  <c r="Z33" i="80"/>
  <c r="Y34" i="80"/>
  <c r="W33" i="80"/>
  <c r="T33" i="80"/>
  <c r="AM33" i="80" s="1"/>
  <c r="AP33" i="80" l="1"/>
  <c r="AN33" i="80"/>
  <c r="AP78" i="66"/>
  <c r="AQ77" i="66"/>
  <c r="AR33" i="80"/>
  <c r="W34" i="80"/>
  <c r="U34" i="80"/>
  <c r="AB34" i="80"/>
  <c r="S35" i="80"/>
  <c r="AP35" i="83"/>
  <c r="X34" i="80"/>
  <c r="AL34" i="80" s="1"/>
  <c r="AV32" i="80"/>
  <c r="AR32" i="80"/>
  <c r="Z34" i="80"/>
  <c r="T34" i="80"/>
  <c r="AM34" i="80" s="1"/>
  <c r="AA34" i="80"/>
  <c r="AO34" i="80" s="1"/>
  <c r="AS32" i="80"/>
  <c r="AO34" i="83"/>
  <c r="AS34" i="83"/>
  <c r="Y35" i="80"/>
  <c r="V35" i="80"/>
  <c r="AQ35" i="83"/>
  <c r="AR34" i="83"/>
  <c r="AN34" i="80" l="1"/>
  <c r="AP34" i="80"/>
  <c r="AP79" i="66"/>
  <c r="AQ78" i="66"/>
  <c r="AR34" i="80"/>
  <c r="AS33" i="80"/>
  <c r="AV33" i="80"/>
  <c r="Y36" i="80"/>
  <c r="AS35" i="83"/>
  <c r="U35" i="80"/>
  <c r="Z35" i="80"/>
  <c r="AQ36" i="83"/>
  <c r="S36" i="80"/>
  <c r="X35" i="80"/>
  <c r="AL35" i="80" s="1"/>
  <c r="V36" i="80"/>
  <c r="AA35" i="80"/>
  <c r="AO35" i="80" s="1"/>
  <c r="W35" i="80"/>
  <c r="AR35" i="83"/>
  <c r="AB35" i="80"/>
  <c r="AP36" i="83"/>
  <c r="AO35" i="83"/>
  <c r="T35" i="80"/>
  <c r="AM35" i="80" s="1"/>
  <c r="AP35" i="80" l="1"/>
  <c r="AN35" i="80"/>
  <c r="AP80" i="66"/>
  <c r="AQ79" i="66"/>
  <c r="AS34" i="80"/>
  <c r="AV34" i="80"/>
  <c r="S37" i="80"/>
  <c r="U36" i="80"/>
  <c r="AB36" i="80"/>
  <c r="AR36" i="83"/>
  <c r="X36" i="80"/>
  <c r="AL36" i="80" s="1"/>
  <c r="AO36" i="83"/>
  <c r="AA36" i="80"/>
  <c r="AO36" i="80" s="1"/>
  <c r="AS36" i="83"/>
  <c r="AQ37" i="83"/>
  <c r="W36" i="80"/>
  <c r="AP37" i="83"/>
  <c r="V37" i="80"/>
  <c r="Y37" i="80"/>
  <c r="T36" i="80"/>
  <c r="AM36" i="80" s="1"/>
  <c r="Z36" i="80"/>
  <c r="AP36" i="80" l="1"/>
  <c r="AN36" i="80"/>
  <c r="AP81" i="66"/>
  <c r="AQ80" i="66"/>
  <c r="AS37" i="83"/>
  <c r="U37" i="80"/>
  <c r="AO37" i="83"/>
  <c r="AP38" i="83"/>
  <c r="Y38" i="80"/>
  <c r="Z37" i="80"/>
  <c r="W37" i="80"/>
  <c r="X37" i="80"/>
  <c r="AL37" i="80" s="1"/>
  <c r="S38" i="80"/>
  <c r="AB37" i="80"/>
  <c r="AA37" i="80"/>
  <c r="AO37" i="80" s="1"/>
  <c r="AR35" i="80"/>
  <c r="AV35" i="80"/>
  <c r="AS35" i="80"/>
  <c r="T37" i="80"/>
  <c r="AM37" i="80" s="1"/>
  <c r="AS36" i="80"/>
  <c r="V38" i="80"/>
  <c r="AQ38" i="83"/>
  <c r="AR37" i="83"/>
  <c r="AP37" i="80" l="1"/>
  <c r="AN37" i="80"/>
  <c r="AP82" i="66"/>
  <c r="AQ81" i="66"/>
  <c r="AR37" i="80"/>
  <c r="Y39" i="80"/>
  <c r="AP39" i="83"/>
  <c r="AO38" i="83"/>
  <c r="S39" i="80"/>
  <c r="X38" i="80"/>
  <c r="AL38" i="80" s="1"/>
  <c r="AQ39" i="83"/>
  <c r="U38" i="80"/>
  <c r="V39" i="80"/>
  <c r="AA38" i="80"/>
  <c r="AO38" i="80" s="1"/>
  <c r="AR38" i="83"/>
  <c r="W38" i="80"/>
  <c r="Z38" i="80"/>
  <c r="AS38" i="83"/>
  <c r="T38" i="80"/>
  <c r="AM38" i="80" s="1"/>
  <c r="AB38" i="80"/>
  <c r="AV36" i="80"/>
  <c r="AR36" i="80"/>
  <c r="AP38" i="80" l="1"/>
  <c r="AN38" i="80"/>
  <c r="AP83" i="66"/>
  <c r="AQ82" i="66"/>
  <c r="AS37" i="80"/>
  <c r="AV37" i="80"/>
  <c r="AR38" i="80"/>
  <c r="AA39" i="80"/>
  <c r="AO39" i="80" s="1"/>
  <c r="U39" i="80"/>
  <c r="AO39" i="83"/>
  <c r="S40" i="80"/>
  <c r="Z39" i="80"/>
  <c r="W39" i="80"/>
  <c r="AQ40" i="83"/>
  <c r="AP40" i="83"/>
  <c r="AB39" i="80"/>
  <c r="AS39" i="83"/>
  <c r="V40" i="80"/>
  <c r="T39" i="80"/>
  <c r="AM39" i="80" s="1"/>
  <c r="AR39" i="83"/>
  <c r="X39" i="80"/>
  <c r="AL39" i="80" s="1"/>
  <c r="Y40" i="80"/>
  <c r="AN39" i="80" l="1"/>
  <c r="AP39" i="80"/>
  <c r="AP84" i="66"/>
  <c r="AQ83" i="66"/>
  <c r="AS38" i="80"/>
  <c r="AV38" i="80"/>
  <c r="V41" i="80"/>
  <c r="X40" i="80"/>
  <c r="AL40" i="80" s="1"/>
  <c r="U40" i="80"/>
  <c r="AO40" i="83"/>
  <c r="W40" i="80"/>
  <c r="AB40" i="80"/>
  <c r="AR40" i="83"/>
  <c r="AP41" i="83"/>
  <c r="Y41" i="80"/>
  <c r="AA40" i="80"/>
  <c r="AO40" i="80" s="1"/>
  <c r="S41" i="80"/>
  <c r="AS40" i="83"/>
  <c r="T40" i="80"/>
  <c r="AM40" i="80" s="1"/>
  <c r="AQ41" i="83"/>
  <c r="Z40" i="80"/>
  <c r="AP40" i="80" l="1"/>
  <c r="AN40" i="80"/>
  <c r="AP85" i="66"/>
  <c r="AQ84" i="66"/>
  <c r="AV39" i="80"/>
  <c r="AR39" i="80"/>
  <c r="AS39" i="80"/>
  <c r="AR40" i="80"/>
  <c r="AS41" i="83"/>
  <c r="X41" i="80"/>
  <c r="AL41" i="80" s="1"/>
  <c r="S42" i="80"/>
  <c r="Z41" i="80"/>
  <c r="AB41" i="80"/>
  <c r="W41" i="80"/>
  <c r="U41" i="80"/>
  <c r="AA41" i="80"/>
  <c r="AO41" i="80" s="1"/>
  <c r="AQ42" i="83"/>
  <c r="Y42" i="80"/>
  <c r="V42" i="80"/>
  <c r="AR41" i="83"/>
  <c r="T41" i="80"/>
  <c r="AM41" i="80" s="1"/>
  <c r="AP42" i="83"/>
  <c r="AO41" i="83"/>
  <c r="AP41" i="80" l="1"/>
  <c r="AN41" i="80"/>
  <c r="AP86" i="66"/>
  <c r="AQ85" i="66"/>
  <c r="AS40" i="80"/>
  <c r="AV40" i="80"/>
  <c r="W42" i="80"/>
  <c r="AO42" i="83"/>
  <c r="AR42" i="83"/>
  <c r="V43" i="80"/>
  <c r="X42" i="80"/>
  <c r="AL42" i="80" s="1"/>
  <c r="Y43" i="80"/>
  <c r="T42" i="80"/>
  <c r="AM42" i="80" s="1"/>
  <c r="AA42" i="80"/>
  <c r="AO42" i="80" s="1"/>
  <c r="Z42" i="80"/>
  <c r="AP43" i="83"/>
  <c r="AQ43" i="83"/>
  <c r="AS42" i="83"/>
  <c r="AB42" i="80"/>
  <c r="U42" i="80"/>
  <c r="S43" i="80"/>
  <c r="CR67" i="91" l="1"/>
  <c r="CN107" i="91"/>
  <c r="CM75" i="91"/>
  <c r="CR40" i="91"/>
  <c r="CV59" i="91"/>
  <c r="CR103" i="91"/>
  <c r="CS85" i="91"/>
  <c r="CO12" i="91"/>
  <c r="CT43" i="91"/>
  <c r="CR115" i="91"/>
  <c r="CQ45" i="91"/>
  <c r="CV36" i="91"/>
  <c r="CV52" i="91"/>
  <c r="CR50" i="91"/>
  <c r="CN115" i="91"/>
  <c r="CU80" i="91"/>
  <c r="CV57" i="91"/>
  <c r="CS14" i="91"/>
  <c r="CS13" i="91"/>
  <c r="CO43" i="91"/>
  <c r="CN62" i="91"/>
  <c r="CN61" i="91"/>
  <c r="CP87" i="91"/>
  <c r="CN13" i="91"/>
  <c r="CN14" i="91"/>
  <c r="CQ82" i="91"/>
  <c r="CQ83" i="91"/>
  <c r="CT46" i="91"/>
  <c r="CU62" i="91"/>
  <c r="CP50" i="91"/>
  <c r="CT52" i="91"/>
  <c r="CT53" i="91"/>
  <c r="CO64" i="91"/>
  <c r="CO90" i="91"/>
  <c r="CN57" i="91"/>
  <c r="CM58" i="91"/>
  <c r="CM57" i="91"/>
  <c r="CU27" i="91"/>
  <c r="CP15" i="91"/>
  <c r="CP16" i="91"/>
  <c r="CN40" i="91"/>
  <c r="CU48" i="91"/>
  <c r="CT73" i="91"/>
  <c r="CV62" i="91"/>
  <c r="CT90" i="91"/>
  <c r="CQ106" i="91"/>
  <c r="CM103" i="91"/>
  <c r="CT109" i="91"/>
  <c r="CP108" i="91"/>
  <c r="CT44" i="91"/>
  <c r="CU75" i="91"/>
  <c r="CR34" i="91"/>
  <c r="CQ52" i="91"/>
  <c r="CS44" i="91"/>
  <c r="CS43" i="91"/>
  <c r="CT59" i="91"/>
  <c r="CV103" i="91"/>
  <c r="CP89" i="91"/>
  <c r="CP104" i="91"/>
  <c r="CS92" i="91"/>
  <c r="CS91" i="91"/>
  <c r="CN66" i="91"/>
  <c r="CQ107" i="91"/>
  <c r="CV14" i="91"/>
  <c r="CR13" i="91"/>
  <c r="CM105" i="91"/>
  <c r="CV81" i="91"/>
  <c r="CR79" i="91"/>
  <c r="CS89" i="91"/>
  <c r="CS90" i="91"/>
  <c r="CS35" i="91"/>
  <c r="CQ97" i="91"/>
  <c r="CS111" i="91"/>
  <c r="CT60" i="91"/>
  <c r="CV43" i="91"/>
  <c r="CV42" i="91"/>
  <c r="CM90" i="91"/>
  <c r="CV58" i="91"/>
  <c r="CO63" i="91"/>
  <c r="CR17" i="91"/>
  <c r="CT40" i="91"/>
  <c r="CO69" i="91"/>
  <c r="CO68" i="91"/>
  <c r="CR62" i="91"/>
  <c r="CO87" i="91"/>
  <c r="CN114" i="91"/>
  <c r="CS73" i="91"/>
  <c r="CN16" i="91"/>
  <c r="CO96" i="91"/>
  <c r="CO95" i="91"/>
  <c r="CS36" i="91"/>
  <c r="CT65" i="91"/>
  <c r="CT66" i="91"/>
  <c r="CM66" i="91"/>
  <c r="CS68" i="91"/>
  <c r="CO28" i="91"/>
  <c r="CT23" i="91"/>
  <c r="CM34" i="91"/>
  <c r="CR105" i="91"/>
  <c r="CV111" i="91"/>
  <c r="CU49" i="91"/>
  <c r="CM107" i="91"/>
  <c r="CV27" i="91"/>
  <c r="CV26" i="91"/>
  <c r="CO73" i="91"/>
  <c r="CO45" i="91"/>
  <c r="CS83" i="91"/>
  <c r="CR74" i="91"/>
  <c r="CR73" i="91"/>
  <c r="CT35" i="91"/>
  <c r="CU22" i="91"/>
  <c r="CU21" i="91"/>
  <c r="CP36" i="91"/>
  <c r="CS25" i="91"/>
  <c r="CO38" i="91"/>
  <c r="CM24" i="91"/>
  <c r="CT62" i="91"/>
  <c r="CO85" i="91"/>
  <c r="CQ30" i="91"/>
  <c r="CR33" i="91"/>
  <c r="CR92" i="91"/>
  <c r="CQ43" i="91"/>
  <c r="CQ42" i="91"/>
  <c r="CO48" i="91"/>
  <c r="CO47" i="91"/>
  <c r="CT113" i="91"/>
  <c r="CM89" i="91"/>
  <c r="CM56" i="91"/>
  <c r="CP18" i="91"/>
  <c r="CM86" i="91"/>
  <c r="CU99" i="91"/>
  <c r="CV86" i="91"/>
  <c r="CV85" i="91"/>
  <c r="CT10" i="91"/>
  <c r="CQ32" i="91"/>
  <c r="CQ33" i="91"/>
  <c r="CT77" i="91"/>
  <c r="CP39" i="91"/>
  <c r="CS70" i="91"/>
  <c r="CT103" i="91"/>
  <c r="CR47" i="91"/>
  <c r="CR46" i="91"/>
  <c r="CM63" i="91"/>
  <c r="CN42" i="91"/>
  <c r="CT101" i="91"/>
  <c r="CT100" i="91"/>
  <c r="CV115" i="91"/>
  <c r="CV114" i="91"/>
  <c r="CP79" i="91"/>
  <c r="CS55" i="91"/>
  <c r="CV49" i="91"/>
  <c r="CV48" i="91"/>
  <c r="CP106" i="91"/>
  <c r="CS15" i="91"/>
  <c r="CO76" i="91"/>
  <c r="CT70" i="91"/>
  <c r="CT71" i="91"/>
  <c r="CQ103" i="91"/>
  <c r="CM94" i="91"/>
  <c r="CM95" i="91"/>
  <c r="CQ104" i="91"/>
  <c r="CQ105" i="91"/>
  <c r="CP83" i="91"/>
  <c r="CS103" i="91"/>
  <c r="CS104" i="91"/>
  <c r="CP43" i="91"/>
  <c r="CV100" i="91"/>
  <c r="CS71" i="91"/>
  <c r="CO16" i="91"/>
  <c r="CV92" i="91"/>
  <c r="CN56" i="91"/>
  <c r="CO36" i="91"/>
  <c r="CO37" i="91"/>
  <c r="CN58" i="91"/>
  <c r="CN49" i="91"/>
  <c r="CT14" i="91"/>
  <c r="CN20" i="91"/>
  <c r="CO99" i="91"/>
  <c r="CR99" i="91"/>
  <c r="CN86" i="91"/>
  <c r="CT32" i="91"/>
  <c r="CP77" i="91"/>
  <c r="CV13" i="91"/>
  <c r="CT33" i="91"/>
  <c r="CT34" i="91"/>
  <c r="CO86" i="91"/>
  <c r="CO14" i="91"/>
  <c r="CQ58" i="91"/>
  <c r="CQ50" i="91"/>
  <c r="CQ55" i="91"/>
  <c r="CV109" i="91"/>
  <c r="CS10" i="91"/>
  <c r="CP65" i="91"/>
  <c r="CU19" i="91"/>
  <c r="CV31" i="91"/>
  <c r="CM33" i="91"/>
  <c r="CV54" i="91"/>
  <c r="CQ94" i="91"/>
  <c r="CS96" i="91"/>
  <c r="CQ71" i="91"/>
  <c r="CS115" i="91"/>
  <c r="CP86" i="91"/>
  <c r="CP11" i="91"/>
  <c r="CS75" i="91"/>
  <c r="CU28" i="91"/>
  <c r="CM113" i="91"/>
  <c r="CM114" i="91"/>
  <c r="CV63" i="91"/>
  <c r="CV47" i="91"/>
  <c r="CQ57" i="91"/>
  <c r="CN28" i="91"/>
  <c r="CN27" i="91"/>
  <c r="CP61" i="91"/>
  <c r="CP105" i="91"/>
  <c r="CV19" i="91"/>
  <c r="CT19" i="91"/>
  <c r="CP63" i="91"/>
  <c r="CU82" i="91"/>
  <c r="CP12" i="91"/>
  <c r="CN69" i="91"/>
  <c r="CT41" i="91"/>
  <c r="CN117" i="91"/>
  <c r="CN116" i="91"/>
  <c r="CQ37" i="91"/>
  <c r="CS97" i="91"/>
  <c r="CQ102" i="91"/>
  <c r="CQ101" i="91"/>
  <c r="CT92" i="91"/>
  <c r="CP94" i="91"/>
  <c r="CP93" i="91"/>
  <c r="CP84" i="91"/>
  <c r="CT91" i="91"/>
  <c r="CP97" i="91"/>
  <c r="CN65" i="91"/>
  <c r="CR76" i="91"/>
  <c r="CR61" i="91"/>
  <c r="CR82" i="91"/>
  <c r="CR81" i="91"/>
  <c r="CV60" i="91"/>
  <c r="CP64" i="91"/>
  <c r="CQ95" i="91"/>
  <c r="CU45" i="91"/>
  <c r="CV20" i="91"/>
  <c r="CM88" i="91"/>
  <c r="CM87" i="91"/>
  <c r="CM23" i="91"/>
  <c r="CM22" i="91"/>
  <c r="CQ92" i="91"/>
  <c r="CR101" i="91"/>
  <c r="CR100" i="91"/>
  <c r="CR21" i="91"/>
  <c r="CV50" i="91"/>
  <c r="CM14" i="91"/>
  <c r="CP115" i="91"/>
  <c r="CP116" i="91"/>
  <c r="CO71" i="91"/>
  <c r="CO70" i="91"/>
  <c r="CV15" i="91"/>
  <c r="CN87" i="91"/>
  <c r="CO25" i="91"/>
  <c r="CP48" i="91"/>
  <c r="CN74" i="91"/>
  <c r="CU54" i="91"/>
  <c r="CU53" i="91"/>
  <c r="CU15" i="91"/>
  <c r="CU16" i="91"/>
  <c r="CQ116" i="91"/>
  <c r="CQ117" i="91"/>
  <c r="CT85" i="91"/>
  <c r="CP26" i="91"/>
  <c r="CQ54" i="91"/>
  <c r="CU107" i="91"/>
  <c r="CU35" i="91"/>
  <c r="CQ46" i="91"/>
  <c r="CV106" i="91"/>
  <c r="CN18" i="91"/>
  <c r="CR39" i="91"/>
  <c r="CM53" i="91"/>
  <c r="CS48" i="91"/>
  <c r="CQ81" i="91"/>
  <c r="CU50" i="91"/>
  <c r="CR32" i="91"/>
  <c r="CN64" i="91"/>
  <c r="CR30" i="91"/>
  <c r="CR64" i="91"/>
  <c r="CS52" i="91"/>
  <c r="CV37" i="91"/>
  <c r="CM52" i="91"/>
  <c r="CR106" i="91"/>
  <c r="CS69" i="91"/>
  <c r="CU95" i="91"/>
  <c r="CQ69" i="91"/>
  <c r="CS67" i="91"/>
  <c r="CV76" i="91"/>
  <c r="CR114" i="91"/>
  <c r="CR113" i="91"/>
  <c r="CU72" i="91"/>
  <c r="CU71" i="91"/>
  <c r="CU78" i="91"/>
  <c r="CM83" i="91"/>
  <c r="CM116" i="91"/>
  <c r="CM117" i="91"/>
  <c r="CV12" i="91"/>
  <c r="CP112" i="91"/>
  <c r="CM110" i="91"/>
  <c r="CM111" i="91"/>
  <c r="CN77" i="91"/>
  <c r="CN76" i="91"/>
  <c r="CM98" i="91"/>
  <c r="CM97" i="91"/>
  <c r="CM78" i="91"/>
  <c r="CO30" i="91"/>
  <c r="CV23" i="91"/>
  <c r="CV24" i="91"/>
  <c r="CN96" i="91"/>
  <c r="CR72" i="91"/>
  <c r="CN105" i="91"/>
  <c r="CN106" i="91"/>
  <c r="CU64" i="91"/>
  <c r="CS33" i="91"/>
  <c r="CS34" i="91"/>
  <c r="CQ112" i="91"/>
  <c r="CO94" i="91"/>
  <c r="CQ16" i="91"/>
  <c r="CQ17" i="91"/>
  <c r="CT61" i="91"/>
  <c r="CR63" i="91"/>
  <c r="CN34" i="91"/>
  <c r="CN33" i="91"/>
  <c r="CU13" i="91"/>
  <c r="CO15" i="91"/>
  <c r="CO13" i="91"/>
  <c r="CR69" i="91"/>
  <c r="CT27" i="91"/>
  <c r="CP114" i="91"/>
  <c r="CM70" i="91"/>
  <c r="CM71" i="91"/>
  <c r="CQ29" i="91"/>
  <c r="CS20" i="91"/>
  <c r="CU10" i="91"/>
  <c r="CN75" i="91"/>
  <c r="CS101" i="91"/>
  <c r="CU46" i="91"/>
  <c r="CN39" i="91"/>
  <c r="CP102" i="91"/>
  <c r="CT57" i="91"/>
  <c r="CQ28" i="91"/>
  <c r="CO61" i="91"/>
  <c r="CR26" i="91"/>
  <c r="CR25" i="91"/>
  <c r="CV41" i="91"/>
  <c r="CU58" i="91"/>
  <c r="CS42" i="91"/>
  <c r="CN32" i="91"/>
  <c r="CO77" i="91"/>
  <c r="CV18" i="91"/>
  <c r="CO49" i="91"/>
  <c r="CO50" i="91"/>
  <c r="CQ86" i="91"/>
  <c r="CQ85" i="91"/>
  <c r="CM16" i="91"/>
  <c r="CN26" i="91"/>
  <c r="CP37" i="91"/>
  <c r="CP38" i="91"/>
  <c r="CM102" i="91"/>
  <c r="CT45" i="91"/>
  <c r="CN30" i="91"/>
  <c r="CN29" i="91"/>
  <c r="CQ34" i="91"/>
  <c r="CS21" i="91"/>
  <c r="CV66" i="91"/>
  <c r="CP23" i="91"/>
  <c r="CS84" i="91"/>
  <c r="CP67" i="91"/>
  <c r="CO31" i="91"/>
  <c r="CU101" i="91"/>
  <c r="CS81" i="91"/>
  <c r="CS40" i="91"/>
  <c r="CP95" i="91"/>
  <c r="CS109" i="91"/>
  <c r="CS108" i="91"/>
  <c r="CV21" i="91"/>
  <c r="CV80" i="91"/>
  <c r="CR96" i="91"/>
  <c r="CT84" i="91"/>
  <c r="CQ79" i="91"/>
  <c r="CU23" i="91"/>
  <c r="CV40" i="91"/>
  <c r="CV39" i="91"/>
  <c r="CO108" i="91"/>
  <c r="CU61" i="91"/>
  <c r="CR49" i="91"/>
  <c r="CP20" i="91"/>
  <c r="CU32" i="91"/>
  <c r="CU31" i="91"/>
  <c r="CP109" i="91"/>
  <c r="CP110" i="91"/>
  <c r="CV38" i="91"/>
  <c r="CS51" i="91"/>
  <c r="CN55" i="91"/>
  <c r="CP25" i="91"/>
  <c r="CM72" i="91"/>
  <c r="CP113" i="91"/>
  <c r="CP69" i="91"/>
  <c r="CP70" i="91"/>
  <c r="CM51" i="91"/>
  <c r="CV78" i="91"/>
  <c r="CN60" i="91"/>
  <c r="CO10" i="91"/>
  <c r="CN100" i="91"/>
  <c r="CN82" i="91"/>
  <c r="CT98" i="91"/>
  <c r="CT99" i="91"/>
  <c r="CS45" i="91"/>
  <c r="CS46" i="91"/>
  <c r="CU76" i="91"/>
  <c r="CP35" i="91"/>
  <c r="CQ18" i="91"/>
  <c r="CU113" i="91"/>
  <c r="CM29" i="91"/>
  <c r="CS17" i="91"/>
  <c r="CU103" i="91"/>
  <c r="CO109" i="91"/>
  <c r="CT104" i="91"/>
  <c r="CV110" i="91"/>
  <c r="CM30" i="91"/>
  <c r="CM41" i="91"/>
  <c r="CM42" i="91"/>
  <c r="CM106" i="91"/>
  <c r="CV73" i="91"/>
  <c r="CU40" i="91"/>
  <c r="CR102" i="91"/>
  <c r="CV90" i="91"/>
  <c r="CO46" i="91"/>
  <c r="CR109" i="91"/>
  <c r="CR68" i="91"/>
  <c r="CV25" i="91"/>
  <c r="CT72" i="91"/>
  <c r="CS112" i="91"/>
  <c r="CM62" i="91"/>
  <c r="CV87" i="91"/>
  <c r="CV44" i="91"/>
  <c r="CR89" i="91"/>
  <c r="CM84" i="91"/>
  <c r="CM85" i="91"/>
  <c r="CQ96" i="91"/>
  <c r="CO39" i="91"/>
  <c r="CP29" i="91"/>
  <c r="CN81" i="91"/>
  <c r="CU98" i="91"/>
  <c r="CR107" i="91"/>
  <c r="CP80" i="91"/>
  <c r="CN73" i="91"/>
  <c r="CO62" i="91"/>
  <c r="CR31" i="91"/>
  <c r="CS50" i="91"/>
  <c r="CP98" i="91"/>
  <c r="CM61" i="91"/>
  <c r="CN72" i="91"/>
  <c r="CO75" i="91"/>
  <c r="CM36" i="91"/>
  <c r="CM35" i="91"/>
  <c r="CV104" i="91"/>
  <c r="CV105" i="91"/>
  <c r="CS19" i="91"/>
  <c r="CM28" i="91"/>
  <c r="CU63" i="91"/>
  <c r="CO93" i="91"/>
  <c r="CT15" i="91"/>
  <c r="CS107" i="91"/>
  <c r="CV89" i="91"/>
  <c r="CT63" i="91"/>
  <c r="CM104" i="91"/>
  <c r="CV68" i="91"/>
  <c r="CV67" i="91"/>
  <c r="CR38" i="91"/>
  <c r="CQ76" i="91"/>
  <c r="CQ38" i="91"/>
  <c r="CM25" i="91"/>
  <c r="CM26" i="91"/>
  <c r="CM38" i="91"/>
  <c r="CP59" i="91"/>
  <c r="CM11" i="91"/>
  <c r="CO91" i="91"/>
  <c r="CU33" i="91"/>
  <c r="CV108" i="91"/>
  <c r="CU81" i="91"/>
  <c r="CM27" i="91"/>
  <c r="CT88" i="91"/>
  <c r="CO101" i="91"/>
  <c r="CO100" i="91"/>
  <c r="CT39" i="91"/>
  <c r="CP46" i="91"/>
  <c r="CS60" i="91"/>
  <c r="CO78" i="91"/>
  <c r="CR11" i="91"/>
  <c r="CM115" i="91"/>
  <c r="CU44" i="91"/>
  <c r="CQ19" i="91"/>
  <c r="CS88" i="91"/>
  <c r="CR55" i="91"/>
  <c r="CR54" i="91"/>
  <c r="CV33" i="91"/>
  <c r="CV32" i="91"/>
  <c r="CN92" i="91"/>
  <c r="CN91" i="91"/>
  <c r="CO19" i="91"/>
  <c r="CU90" i="91"/>
  <c r="CU91" i="91"/>
  <c r="CQ12" i="91"/>
  <c r="CQ25" i="91"/>
  <c r="CV55" i="91"/>
  <c r="CQ77" i="91"/>
  <c r="CU60" i="91"/>
  <c r="CS80" i="91"/>
  <c r="CN54" i="91"/>
  <c r="CN36" i="91"/>
  <c r="CT105" i="91"/>
  <c r="CT83" i="91"/>
  <c r="CR51" i="91"/>
  <c r="CN52" i="91"/>
  <c r="CO74" i="91"/>
  <c r="CM10" i="91"/>
  <c r="CM9" i="91"/>
  <c r="CM64" i="91"/>
  <c r="CO59" i="91"/>
  <c r="CN80" i="91"/>
  <c r="CV91" i="91"/>
  <c r="CN24" i="91"/>
  <c r="CS54" i="91"/>
  <c r="CT78" i="91"/>
  <c r="CQ114" i="91"/>
  <c r="CQ115" i="91"/>
  <c r="CP85" i="91"/>
  <c r="CT25" i="91"/>
  <c r="CO18" i="91"/>
  <c r="CO17" i="91"/>
  <c r="CU106" i="91"/>
  <c r="CU100" i="91"/>
  <c r="CV74" i="91"/>
  <c r="CO115" i="91"/>
  <c r="CQ89" i="91"/>
  <c r="CN71" i="91"/>
  <c r="CR70" i="91"/>
  <c r="CR71" i="91"/>
  <c r="CU93" i="91"/>
  <c r="CU94" i="91"/>
  <c r="CP66" i="91"/>
  <c r="CQ24" i="91"/>
  <c r="CQ23" i="91"/>
  <c r="CQ93" i="91"/>
  <c r="CP24" i="91"/>
  <c r="CM49" i="91"/>
  <c r="CQ78" i="91"/>
  <c r="CQ87" i="91"/>
  <c r="CS56" i="91"/>
  <c r="CR83" i="91"/>
  <c r="CT56" i="91"/>
  <c r="CT55" i="91"/>
  <c r="CN31" i="91"/>
  <c r="CU114" i="91"/>
  <c r="CT74" i="91"/>
  <c r="CV99" i="91"/>
  <c r="CQ36" i="91"/>
  <c r="CU14" i="91"/>
  <c r="CS26" i="91"/>
  <c r="CM112" i="91"/>
  <c r="CV56" i="91"/>
  <c r="CN19" i="91"/>
  <c r="CM80" i="91"/>
  <c r="CQ73" i="91"/>
  <c r="CQ15" i="91"/>
  <c r="CQ75" i="91"/>
  <c r="CT69" i="91"/>
  <c r="CT68" i="91"/>
  <c r="CN51" i="91"/>
  <c r="CP30" i="91"/>
  <c r="CQ22" i="91"/>
  <c r="CS28" i="91"/>
  <c r="CS27" i="91"/>
  <c r="CQ99" i="91"/>
  <c r="CM92" i="91"/>
  <c r="CN68" i="91"/>
  <c r="CR37" i="91"/>
  <c r="CT30" i="91"/>
  <c r="CN10" i="91"/>
  <c r="CO54" i="91"/>
  <c r="CQ60" i="91"/>
  <c r="CT114" i="91"/>
  <c r="CO52" i="91"/>
  <c r="CO53" i="91"/>
  <c r="CP32" i="91"/>
  <c r="CP31" i="91"/>
  <c r="CO111" i="91"/>
  <c r="CO112" i="91"/>
  <c r="CQ70" i="91"/>
  <c r="CP107" i="91"/>
  <c r="CO41" i="91"/>
  <c r="CR15" i="91"/>
  <c r="CT38" i="91"/>
  <c r="CO44" i="91"/>
  <c r="CN84" i="91"/>
  <c r="CP17" i="91"/>
  <c r="CO104" i="91"/>
  <c r="CV28" i="91"/>
  <c r="CN41" i="91"/>
  <c r="CM31" i="91"/>
  <c r="CP75" i="91"/>
  <c r="CP49" i="91"/>
  <c r="CO26" i="91"/>
  <c r="CR10" i="91"/>
  <c r="CR14" i="91"/>
  <c r="CM73" i="91"/>
  <c r="CM74" i="91"/>
  <c r="CU85" i="91"/>
  <c r="CQ84" i="91"/>
  <c r="CM93" i="91"/>
  <c r="CU41" i="91"/>
  <c r="CV71" i="91"/>
  <c r="CN46" i="91"/>
  <c r="CN45" i="91"/>
  <c r="CO35" i="91"/>
  <c r="CV65" i="91"/>
  <c r="CV64" i="91"/>
  <c r="CU65" i="91"/>
  <c r="CU79" i="91"/>
  <c r="CT28" i="91"/>
  <c r="CU86" i="91"/>
  <c r="CP14" i="91"/>
  <c r="CP111" i="91"/>
  <c r="CQ51" i="91"/>
  <c r="CS106" i="91"/>
  <c r="CS105" i="91"/>
  <c r="CM77" i="91"/>
  <c r="CO98" i="91"/>
  <c r="CR53" i="91"/>
  <c r="CS23" i="91"/>
  <c r="CS22" i="91"/>
  <c r="CU74" i="91"/>
  <c r="CM65" i="91"/>
  <c r="CR18" i="91"/>
  <c r="CQ20" i="91"/>
  <c r="CM43" i="91"/>
  <c r="CU105" i="91"/>
  <c r="CN67" i="91"/>
  <c r="CU68" i="91"/>
  <c r="CR97" i="91"/>
  <c r="CR98" i="91"/>
  <c r="CR12" i="91"/>
  <c r="CO24" i="91"/>
  <c r="CQ31" i="91"/>
  <c r="CR86" i="91"/>
  <c r="CR59" i="91"/>
  <c r="CR60" i="91"/>
  <c r="CU102" i="91"/>
  <c r="CQ91" i="91"/>
  <c r="CS72" i="91"/>
  <c r="CP33" i="91"/>
  <c r="CU115" i="91"/>
  <c r="CU116" i="91"/>
  <c r="CR65" i="91"/>
  <c r="CQ27" i="91"/>
  <c r="CQ26" i="91"/>
  <c r="CN98" i="91"/>
  <c r="CV35" i="91"/>
  <c r="CU84" i="91"/>
  <c r="CP45" i="91"/>
  <c r="CP56" i="91"/>
  <c r="CP57" i="91"/>
  <c r="CU34" i="91"/>
  <c r="CN70" i="91"/>
  <c r="CS31" i="91"/>
  <c r="CN53" i="91"/>
  <c r="CN50" i="91"/>
  <c r="CP28" i="91"/>
  <c r="CV95" i="91"/>
  <c r="CS11" i="91"/>
  <c r="CS12" i="91"/>
  <c r="CV51" i="91"/>
  <c r="CS114" i="91"/>
  <c r="CT58" i="91"/>
  <c r="CR116" i="91"/>
  <c r="CR117" i="91"/>
  <c r="CQ47" i="91"/>
  <c r="CS49" i="91"/>
  <c r="CM40" i="91"/>
  <c r="CO103" i="91"/>
  <c r="CS37" i="91"/>
  <c r="CS66" i="91"/>
  <c r="CN85" i="91"/>
  <c r="CM67" i="91"/>
  <c r="CO65" i="91"/>
  <c r="CO66" i="91"/>
  <c r="CU29" i="91"/>
  <c r="CS113" i="91"/>
  <c r="CU17" i="91"/>
  <c r="CR94" i="91"/>
  <c r="CR95" i="91"/>
  <c r="CO83" i="91"/>
  <c r="CP90" i="91"/>
  <c r="CP91" i="91"/>
  <c r="CO92" i="91"/>
  <c r="CO113" i="91"/>
  <c r="CR24" i="91"/>
  <c r="CQ100" i="91"/>
  <c r="CN103" i="91"/>
  <c r="CN104" i="91"/>
  <c r="CR66" i="91"/>
  <c r="CQ40" i="91"/>
  <c r="CQ39" i="91"/>
  <c r="CQ41" i="91"/>
  <c r="CV84" i="91"/>
  <c r="CS24" i="91"/>
  <c r="CN90" i="91"/>
  <c r="CN89" i="91"/>
  <c r="CO107" i="91"/>
  <c r="CS16" i="91"/>
  <c r="CM59" i="91"/>
  <c r="CM60" i="91"/>
  <c r="CR23" i="91"/>
  <c r="CR22" i="91"/>
  <c r="CO40" i="91"/>
  <c r="CV53" i="91"/>
  <c r="CO42" i="91"/>
  <c r="CT24" i="91"/>
  <c r="CM108" i="91"/>
  <c r="CO79" i="91"/>
  <c r="CO80" i="91"/>
  <c r="CQ44" i="91"/>
  <c r="CS32" i="91"/>
  <c r="CR29" i="91"/>
  <c r="CT89" i="91"/>
  <c r="CQ62" i="91"/>
  <c r="CM50" i="91"/>
  <c r="CS86" i="91"/>
  <c r="CP71" i="91"/>
  <c r="CP72" i="91"/>
  <c r="CT42" i="91"/>
  <c r="CM69" i="91"/>
  <c r="CU108" i="91"/>
  <c r="CR56" i="91"/>
  <c r="CN25" i="91"/>
  <c r="CM68" i="91"/>
  <c r="CP78" i="91"/>
  <c r="CO34" i="91"/>
  <c r="CO33" i="91"/>
  <c r="CV72" i="91"/>
  <c r="CU25" i="91"/>
  <c r="CN15" i="91"/>
  <c r="CQ48" i="91"/>
  <c r="CQ49" i="91"/>
  <c r="CM91" i="91"/>
  <c r="CS98" i="91"/>
  <c r="CT107" i="91"/>
  <c r="CT112" i="91"/>
  <c r="CT111" i="91"/>
  <c r="CO57" i="91"/>
  <c r="CP68" i="91"/>
  <c r="CN17" i="91"/>
  <c r="CS53" i="91"/>
  <c r="CV96" i="91"/>
  <c r="CP103" i="91"/>
  <c r="CV101" i="91"/>
  <c r="CV102" i="91"/>
  <c r="CU20" i="91"/>
  <c r="CM76" i="91"/>
  <c r="CQ98" i="91"/>
  <c r="CO102" i="91"/>
  <c r="CT11" i="91"/>
  <c r="CT29" i="91"/>
  <c r="CN12" i="91"/>
  <c r="CN11" i="91"/>
  <c r="CP60" i="91"/>
  <c r="CO60" i="91"/>
  <c r="CM32" i="91"/>
  <c r="CV97" i="91"/>
  <c r="CN88" i="91"/>
  <c r="CM96" i="91"/>
  <c r="CU67" i="91"/>
  <c r="CO105" i="91"/>
  <c r="CM55" i="91"/>
  <c r="CM54" i="91"/>
  <c r="CP41" i="91"/>
  <c r="CN101" i="91"/>
  <c r="CN112" i="91"/>
  <c r="CT86" i="91"/>
  <c r="CQ108" i="91"/>
  <c r="CP34" i="91"/>
  <c r="CP76" i="91"/>
  <c r="CQ64" i="91"/>
  <c r="CQ65" i="91"/>
  <c r="CP53" i="91"/>
  <c r="CP54" i="91"/>
  <c r="CS74" i="91"/>
  <c r="CN108" i="91"/>
  <c r="CN109" i="91"/>
  <c r="CS58" i="91"/>
  <c r="CO110" i="91"/>
  <c r="CN102" i="91"/>
  <c r="CU92" i="91"/>
  <c r="CQ113" i="91"/>
  <c r="CR84" i="91"/>
  <c r="CR85" i="91"/>
  <c r="CN23" i="91"/>
  <c r="CN22" i="91"/>
  <c r="CM15" i="91"/>
  <c r="CS30" i="91"/>
  <c r="CS29" i="91"/>
  <c r="CU11" i="91"/>
  <c r="CT64" i="91"/>
  <c r="CP88" i="91"/>
  <c r="CQ68" i="91"/>
  <c r="CQ67" i="91"/>
  <c r="CO67" i="91"/>
  <c r="CM79" i="91"/>
  <c r="CQ63" i="91"/>
  <c r="CM19" i="91"/>
  <c r="CM20" i="91"/>
  <c r="CP92" i="91"/>
  <c r="CU47" i="91"/>
  <c r="CR75" i="91"/>
  <c r="CV34" i="91"/>
  <c r="CS110" i="91"/>
  <c r="CN113" i="91"/>
  <c r="CR77" i="91"/>
  <c r="CO51" i="91"/>
  <c r="CV117" i="91"/>
  <c r="CV116" i="91"/>
  <c r="CV30" i="91"/>
  <c r="CQ90" i="91"/>
  <c r="CR91" i="91"/>
  <c r="CV94" i="91"/>
  <c r="CP19" i="91"/>
  <c r="CS76" i="91"/>
  <c r="CS77" i="91"/>
  <c r="CP10" i="91"/>
  <c r="CQ66" i="91"/>
  <c r="CU55" i="91"/>
  <c r="CU52" i="91"/>
  <c r="CU88" i="91"/>
  <c r="CP27" i="91"/>
  <c r="CQ59" i="91"/>
  <c r="CU36" i="91"/>
  <c r="CR78" i="91"/>
  <c r="CP55" i="91"/>
  <c r="CS59" i="91"/>
  <c r="CU96" i="91"/>
  <c r="CN21" i="91"/>
  <c r="CS57" i="91"/>
  <c r="CO23" i="91"/>
  <c r="CR93" i="91"/>
  <c r="CS102" i="91"/>
  <c r="CM45" i="91"/>
  <c r="CM44" i="91"/>
  <c r="CS100" i="91"/>
  <c r="CV10" i="91"/>
  <c r="CV11" i="91"/>
  <c r="CM99" i="91"/>
  <c r="CT102" i="91"/>
  <c r="CQ21" i="91"/>
  <c r="CP74" i="91"/>
  <c r="CR16" i="91"/>
  <c r="CQ13" i="91"/>
  <c r="CT12" i="91"/>
  <c r="CS64" i="91"/>
  <c r="CT20" i="91"/>
  <c r="CT21" i="91"/>
  <c r="CQ53" i="91"/>
  <c r="CS116" i="91"/>
  <c r="CS117" i="91"/>
  <c r="CM82" i="91"/>
  <c r="CM81" i="91"/>
  <c r="CU83" i="91"/>
  <c r="CO11" i="91"/>
  <c r="CP96" i="91"/>
  <c r="CU26" i="91"/>
  <c r="CM48" i="91"/>
  <c r="CP58" i="91"/>
  <c r="CQ80" i="91"/>
  <c r="CV29" i="91"/>
  <c r="CT115" i="91"/>
  <c r="CR112" i="91"/>
  <c r="CS99" i="91"/>
  <c r="CO114" i="91"/>
  <c r="CP51" i="91"/>
  <c r="CP82" i="91"/>
  <c r="CU12" i="91"/>
  <c r="CR48" i="91"/>
  <c r="CM109" i="91"/>
  <c r="CN38" i="91"/>
  <c r="CR80" i="91"/>
  <c r="CU112" i="91"/>
  <c r="CO56" i="91"/>
  <c r="CO55" i="91"/>
  <c r="CV22" i="91"/>
  <c r="CV61" i="91"/>
  <c r="CP101" i="91"/>
  <c r="CU42" i="91"/>
  <c r="CV98" i="91"/>
  <c r="CR57" i="91"/>
  <c r="CR58" i="91"/>
  <c r="CU111" i="91"/>
  <c r="CV113" i="91"/>
  <c r="CT36" i="91"/>
  <c r="CT37" i="91"/>
  <c r="CO29" i="91"/>
  <c r="CV83" i="91"/>
  <c r="CU39" i="91"/>
  <c r="CR108" i="91"/>
  <c r="CU18" i="91"/>
  <c r="CP100" i="91"/>
  <c r="CT87" i="91"/>
  <c r="CR28" i="91"/>
  <c r="CR90" i="91"/>
  <c r="CV77" i="91"/>
  <c r="CR52" i="91"/>
  <c r="CP42" i="91"/>
  <c r="CU109" i="91"/>
  <c r="CU110" i="91"/>
  <c r="CV93" i="91"/>
  <c r="CQ61" i="91"/>
  <c r="CV70" i="91"/>
  <c r="CN48" i="91"/>
  <c r="CO88" i="91"/>
  <c r="CT75" i="91"/>
  <c r="CU38" i="91"/>
  <c r="CU37" i="91"/>
  <c r="CR41" i="91"/>
  <c r="CR42" i="91"/>
  <c r="CT116" i="91"/>
  <c r="CT117" i="91"/>
  <c r="CV16" i="91"/>
  <c r="CV17" i="91"/>
  <c r="CO27" i="91"/>
  <c r="CV45" i="91"/>
  <c r="CM21" i="91"/>
  <c r="CP40" i="91"/>
  <c r="CP44" i="91"/>
  <c r="CN44" i="91"/>
  <c r="CN43" i="91"/>
  <c r="CO20" i="91"/>
  <c r="CO21" i="91"/>
  <c r="CV82" i="91"/>
  <c r="CT110" i="91"/>
  <c r="CN35" i="91"/>
  <c r="CT13" i="91"/>
  <c r="CT79" i="91"/>
  <c r="CT80" i="91"/>
  <c r="CT93" i="91"/>
  <c r="CN37" i="91"/>
  <c r="CU89" i="91"/>
  <c r="CQ109" i="91"/>
  <c r="CS82" i="91"/>
  <c r="CU30" i="91"/>
  <c r="CU43" i="91"/>
  <c r="CV79" i="91"/>
  <c r="CM39" i="91"/>
  <c r="CT76" i="91"/>
  <c r="CQ10" i="91"/>
  <c r="CQ11" i="91"/>
  <c r="CM18" i="91"/>
  <c r="CT95" i="91"/>
  <c r="CT96" i="91"/>
  <c r="CN99" i="91"/>
  <c r="CQ72" i="91"/>
  <c r="CP13" i="91"/>
  <c r="CT26" i="91"/>
  <c r="CV75" i="91"/>
  <c r="CN97" i="91"/>
  <c r="CM100" i="91"/>
  <c r="CM101" i="91"/>
  <c r="CP81" i="91"/>
  <c r="CS61" i="91"/>
  <c r="CS62" i="91"/>
  <c r="CS95" i="91"/>
  <c r="CP99" i="91"/>
  <c r="CT54" i="91"/>
  <c r="CT31" i="91"/>
  <c r="CO72" i="91"/>
  <c r="CT49" i="91"/>
  <c r="CT50" i="91"/>
  <c r="CU70" i="91"/>
  <c r="CU69" i="91"/>
  <c r="CV112" i="91"/>
  <c r="CN59" i="91"/>
  <c r="CM47" i="91"/>
  <c r="CM46" i="91"/>
  <c r="CQ14" i="91"/>
  <c r="CP52" i="91"/>
  <c r="CM13" i="91"/>
  <c r="CT67" i="91"/>
  <c r="CM12" i="91"/>
  <c r="CV88" i="91"/>
  <c r="CO117" i="91"/>
  <c r="CO116" i="91"/>
  <c r="CP21" i="91"/>
  <c r="CP22" i="91"/>
  <c r="CQ110" i="91"/>
  <c r="CR44" i="91"/>
  <c r="CR45" i="91"/>
  <c r="CU104" i="91"/>
  <c r="CO84" i="91"/>
  <c r="CV46" i="91"/>
  <c r="CM17" i="91"/>
  <c r="CT48" i="91"/>
  <c r="CT47" i="91"/>
  <c r="CT17" i="91"/>
  <c r="CT18" i="91"/>
  <c r="CQ88" i="91"/>
  <c r="CO32" i="91"/>
  <c r="CU59" i="91"/>
  <c r="CS87" i="91"/>
  <c r="CU87" i="91"/>
  <c r="CQ74" i="91"/>
  <c r="CR35" i="91"/>
  <c r="CR36" i="91"/>
  <c r="CM37" i="91"/>
  <c r="CU77" i="91"/>
  <c r="CN110" i="91"/>
  <c r="CR19" i="91"/>
  <c r="CR20" i="91"/>
  <c r="CU24" i="91"/>
  <c r="CS18" i="91"/>
  <c r="CV107" i="91"/>
  <c r="CP47" i="91"/>
  <c r="CS65" i="91"/>
  <c r="CT106" i="91"/>
  <c r="CU66" i="91"/>
  <c r="CO106" i="91"/>
  <c r="CR43" i="91"/>
  <c r="CU56" i="91"/>
  <c r="CU57" i="91"/>
  <c r="CQ111" i="91"/>
  <c r="CT51" i="91"/>
  <c r="CS38" i="91"/>
  <c r="CT94" i="91"/>
  <c r="CU97" i="91"/>
  <c r="CT108" i="91"/>
  <c r="CT16" i="91"/>
  <c r="CN83" i="91"/>
  <c r="CQ56" i="91"/>
  <c r="CN95" i="91"/>
  <c r="CO89" i="91"/>
  <c r="CR110" i="91"/>
  <c r="CR111" i="91"/>
  <c r="CU51" i="91"/>
  <c r="CQ35" i="91"/>
  <c r="CS39" i="91"/>
  <c r="CV69" i="91"/>
  <c r="CR104" i="91"/>
  <c r="CS41" i="91"/>
  <c r="CP62" i="91"/>
  <c r="CR88" i="91"/>
  <c r="CR87" i="91"/>
  <c r="CN111" i="91"/>
  <c r="CO58" i="91"/>
  <c r="CR27" i="91"/>
  <c r="AN42" i="80"/>
  <c r="AP42" i="80"/>
  <c r="AP87" i="66"/>
  <c r="AQ86" i="66"/>
  <c r="AA43" i="80"/>
  <c r="AO43" i="80" s="1"/>
  <c r="AB43" i="80"/>
  <c r="AO43" i="83"/>
  <c r="AV41" i="80"/>
  <c r="AR41" i="80"/>
  <c r="Y44" i="80"/>
  <c r="T43" i="80"/>
  <c r="AM43" i="80" s="1"/>
  <c r="AQ44" i="83"/>
  <c r="S44" i="80"/>
  <c r="AP44" i="83"/>
  <c r="X43" i="80"/>
  <c r="AL43" i="80" s="1"/>
  <c r="W43" i="80"/>
  <c r="V44" i="80"/>
  <c r="AR43" i="83"/>
  <c r="AS43" i="83"/>
  <c r="AS41" i="80"/>
  <c r="U43" i="80"/>
  <c r="Z43" i="80"/>
  <c r="AP43" i="80" l="1"/>
  <c r="AN43" i="80"/>
  <c r="AP88" i="66"/>
  <c r="AQ87" i="66"/>
  <c r="AV43" i="80"/>
  <c r="AR44" i="83"/>
  <c r="V45" i="80"/>
  <c r="AO44" i="83"/>
  <c r="T44" i="80"/>
  <c r="AM44" i="80" s="1"/>
  <c r="Z44" i="80"/>
  <c r="AQ45" i="83"/>
  <c r="U44" i="80"/>
  <c r="X44" i="80"/>
  <c r="AL44" i="80" s="1"/>
  <c r="AB44" i="80"/>
  <c r="S45" i="80"/>
  <c r="AR42" i="80"/>
  <c r="AV42" i="80"/>
  <c r="AS42" i="80"/>
  <c r="Y45" i="80"/>
  <c r="AA44" i="80"/>
  <c r="AO44" i="80" s="1"/>
  <c r="W44" i="80"/>
  <c r="AS44" i="83"/>
  <c r="AP45" i="83"/>
  <c r="AP44" i="80" l="1"/>
  <c r="AN44" i="80"/>
  <c r="AP89" i="66"/>
  <c r="AQ88" i="66"/>
  <c r="AS43" i="80"/>
  <c r="AR43" i="80"/>
  <c r="AB45" i="80"/>
  <c r="AO45" i="83"/>
  <c r="AP46" i="83"/>
  <c r="U45" i="80"/>
  <c r="V46" i="80"/>
  <c r="W45" i="80"/>
  <c r="AA45" i="80"/>
  <c r="AO45" i="80" s="1"/>
  <c r="AQ46" i="83"/>
  <c r="T45" i="80"/>
  <c r="AM45" i="80" s="1"/>
  <c r="X45" i="80"/>
  <c r="AL45" i="80" s="1"/>
  <c r="AS45" i="83"/>
  <c r="S46" i="80"/>
  <c r="AR45" i="83"/>
  <c r="Y46" i="80"/>
  <c r="Z45" i="80"/>
  <c r="AN45" i="80" l="1"/>
  <c r="AP45" i="80"/>
  <c r="AP90" i="66"/>
  <c r="AQ89" i="66"/>
  <c r="AR45" i="80"/>
  <c r="AP47" i="83"/>
  <c r="AS46" i="83"/>
  <c r="W46" i="80"/>
  <c r="AO46" i="83"/>
  <c r="Z46" i="80"/>
  <c r="X46" i="80"/>
  <c r="AL46" i="80" s="1"/>
  <c r="S47" i="80"/>
  <c r="AR44" i="80"/>
  <c r="AV44" i="80"/>
  <c r="AS44" i="80"/>
  <c r="AQ47" i="83"/>
  <c r="AA46" i="80"/>
  <c r="AO46" i="80" s="1"/>
  <c r="Y47" i="80"/>
  <c r="AB46" i="80"/>
  <c r="AR46" i="83"/>
  <c r="U46" i="80"/>
  <c r="T46" i="80"/>
  <c r="AM46" i="80" s="1"/>
  <c r="V47" i="80"/>
  <c r="L82" i="68"/>
  <c r="DK97" i="91"/>
  <c r="L88" i="68"/>
  <c r="AQ73" i="91"/>
  <c r="J21" i="68"/>
  <c r="DL116" i="91"/>
  <c r="I13" i="68"/>
  <c r="DJ87" i="91"/>
  <c r="J83" i="68"/>
  <c r="L19" i="68"/>
  <c r="AM50" i="91"/>
  <c r="DN18" i="91"/>
  <c r="CE8" i="91"/>
  <c r="AP10" i="91"/>
  <c r="DM89" i="91"/>
  <c r="J89" i="68"/>
  <c r="K63" i="68"/>
  <c r="DL46" i="91"/>
  <c r="DL29" i="91"/>
  <c r="AM24" i="91"/>
  <c r="M43" i="68"/>
  <c r="DJ34" i="91"/>
  <c r="K102" i="68"/>
  <c r="DL88" i="91"/>
  <c r="DM14" i="91"/>
  <c r="DL39" i="91"/>
  <c r="DL108" i="91"/>
  <c r="K94" i="68"/>
  <c r="DN14" i="91"/>
  <c r="CC8" i="91"/>
  <c r="AQ11" i="91"/>
  <c r="L44" i="68"/>
  <c r="J64" i="68"/>
  <c r="AP29" i="91"/>
  <c r="I94" i="68"/>
  <c r="AO89" i="91"/>
  <c r="DN100" i="91"/>
  <c r="AN23" i="91"/>
  <c r="J87" i="68"/>
  <c r="AM80" i="91"/>
  <c r="M10" i="68"/>
  <c r="L40" i="68"/>
  <c r="K89" i="68"/>
  <c r="AP32" i="91"/>
  <c r="DJ15" i="91"/>
  <c r="DL106" i="91"/>
  <c r="J71" i="68"/>
  <c r="AN12" i="91"/>
  <c r="DJ73" i="91"/>
  <c r="DL105" i="91"/>
  <c r="L30" i="68"/>
  <c r="AP75" i="91"/>
  <c r="DK111" i="91"/>
  <c r="DK18" i="91"/>
  <c r="DJ103" i="91"/>
  <c r="K61" i="68"/>
  <c r="I6" i="68"/>
  <c r="AM76" i="91"/>
  <c r="DJ69" i="91"/>
  <c r="DM107" i="91"/>
  <c r="AP23" i="91"/>
  <c r="DM31" i="91"/>
  <c r="DM61" i="91"/>
  <c r="DL14" i="91"/>
  <c r="AP27" i="91"/>
  <c r="AM114" i="91"/>
  <c r="DL114" i="91"/>
  <c r="I91" i="68"/>
  <c r="DL47" i="91"/>
  <c r="L66" i="68"/>
  <c r="L78" i="68"/>
  <c r="AM14" i="91"/>
  <c r="M71" i="68"/>
  <c r="M63" i="68"/>
  <c r="AP104" i="91"/>
  <c r="AQ22" i="91"/>
  <c r="DJ66" i="91"/>
  <c r="AO108" i="91"/>
  <c r="M12" i="68"/>
  <c r="I99" i="68"/>
  <c r="M87" i="68"/>
  <c r="J67" i="68"/>
  <c r="DM85" i="91"/>
  <c r="L65" i="68"/>
  <c r="AQ47" i="91"/>
  <c r="AO54" i="91"/>
  <c r="J90" i="68"/>
  <c r="I11" i="68"/>
  <c r="AO16" i="91"/>
  <c r="AO57" i="91"/>
  <c r="AO43" i="91"/>
  <c r="M101" i="68"/>
  <c r="AN85" i="91"/>
  <c r="AM52" i="91"/>
  <c r="DN47" i="91"/>
  <c r="AP50" i="91"/>
  <c r="DM35" i="91"/>
  <c r="AQ98" i="91"/>
  <c r="K71" i="68"/>
  <c r="J40" i="68"/>
  <c r="M48" i="68"/>
  <c r="AM43" i="91"/>
  <c r="AO105" i="91"/>
  <c r="CB8" i="91"/>
  <c r="DL115" i="91"/>
  <c r="AP55" i="91"/>
  <c r="AQ25" i="91"/>
  <c r="L9" i="68"/>
  <c r="J78" i="68"/>
  <c r="AP7" i="91"/>
  <c r="DJ108" i="91"/>
  <c r="AO103" i="91"/>
  <c r="I66" i="68"/>
  <c r="K103" i="68"/>
  <c r="DM46" i="91"/>
  <c r="AN71" i="91"/>
  <c r="K77" i="68"/>
  <c r="DM88" i="91"/>
  <c r="DK82" i="91"/>
  <c r="K9" i="68"/>
  <c r="DM109" i="91"/>
  <c r="AQ58" i="91"/>
  <c r="M22" i="68"/>
  <c r="DK101" i="91"/>
  <c r="L49" i="68"/>
  <c r="DM66" i="91"/>
  <c r="AN25" i="91"/>
  <c r="AN21" i="91"/>
  <c r="AN41" i="91"/>
  <c r="DN107" i="91"/>
  <c r="I76" i="68"/>
  <c r="J101" i="68"/>
  <c r="M68" i="68"/>
  <c r="I40" i="68"/>
  <c r="AO71" i="91"/>
  <c r="AN106" i="91"/>
  <c r="DN81" i="91"/>
  <c r="AO83" i="91"/>
  <c r="AP99" i="91"/>
  <c r="AM55" i="91"/>
  <c r="J24" i="68"/>
  <c r="AQ21" i="91"/>
  <c r="AN42" i="91"/>
  <c r="AN65" i="91"/>
  <c r="M45" i="68"/>
  <c r="DK88" i="91"/>
  <c r="AP46" i="91"/>
  <c r="AO99" i="91"/>
  <c r="L18" i="68"/>
  <c r="M100" i="68"/>
  <c r="AO28" i="91"/>
  <c r="AM11" i="91"/>
  <c r="AQ91" i="91"/>
  <c r="K49" i="68"/>
  <c r="AM90" i="91"/>
  <c r="M24" i="68"/>
  <c r="J29" i="68"/>
  <c r="AM107" i="91"/>
  <c r="I19" i="68"/>
  <c r="AO7" i="91"/>
  <c r="L64" i="68"/>
  <c r="DM114" i="91"/>
  <c r="J99" i="68"/>
  <c r="DJ72" i="91"/>
  <c r="I92" i="68"/>
  <c r="DL89" i="91"/>
  <c r="AN10" i="91"/>
  <c r="DM53" i="91"/>
  <c r="K29" i="68"/>
  <c r="I38" i="68"/>
  <c r="AP61" i="91"/>
  <c r="DK36" i="91"/>
  <c r="AQ79" i="91"/>
  <c r="DJ79" i="91"/>
  <c r="AM13" i="91"/>
  <c r="L43" i="68"/>
  <c r="AM7" i="91"/>
  <c r="DK24" i="91"/>
  <c r="DL74" i="91"/>
  <c r="AN19" i="91"/>
  <c r="DN23" i="91"/>
  <c r="DJ19" i="91"/>
  <c r="DN62" i="91"/>
  <c r="DM51" i="91"/>
  <c r="AP85" i="91"/>
  <c r="M93" i="68"/>
  <c r="DJ14" i="91"/>
  <c r="AQ72" i="91"/>
  <c r="K59" i="68"/>
  <c r="L48" i="68"/>
  <c r="K98" i="68"/>
  <c r="DN26" i="91"/>
  <c r="K68" i="68"/>
  <c r="L67" i="68"/>
  <c r="K50" i="68"/>
  <c r="J50" i="68"/>
  <c r="AP47" i="91"/>
  <c r="M17" i="68"/>
  <c r="AQ61" i="91"/>
  <c r="DM65" i="91"/>
  <c r="I57" i="68"/>
  <c r="AP33" i="91"/>
  <c r="K69" i="68"/>
  <c r="AQ113" i="91"/>
  <c r="DK67" i="91"/>
  <c r="AQ81" i="91"/>
  <c r="I89" i="68"/>
  <c r="AN102" i="91"/>
  <c r="I79" i="68"/>
  <c r="DK42" i="91"/>
  <c r="DL54" i="91"/>
  <c r="M28" i="68"/>
  <c r="AQ24" i="91"/>
  <c r="DN15" i="91"/>
  <c r="DJ100" i="91"/>
  <c r="AO102" i="91"/>
  <c r="I46" i="68"/>
  <c r="DK64" i="91"/>
  <c r="DN82" i="91"/>
  <c r="DN116" i="91"/>
  <c r="AP81" i="91"/>
  <c r="DN104" i="91"/>
  <c r="L103" i="68"/>
  <c r="L13" i="68"/>
  <c r="K56" i="68"/>
  <c r="M31" i="68"/>
  <c r="M5" i="68"/>
  <c r="DN80" i="91"/>
  <c r="M21" i="68"/>
  <c r="DJ38" i="91"/>
  <c r="L24" i="68"/>
  <c r="AQ44" i="91"/>
  <c r="M23" i="68"/>
  <c r="DM108" i="91"/>
  <c r="AO60" i="91"/>
  <c r="J85" i="68"/>
  <c r="I12" i="68"/>
  <c r="I20" i="68"/>
  <c r="AN114" i="91"/>
  <c r="AN60" i="91"/>
  <c r="DK21" i="91"/>
  <c r="AN53" i="91"/>
  <c r="DL12" i="91"/>
  <c r="DM12" i="91"/>
  <c r="DL87" i="91"/>
  <c r="AQ56" i="91"/>
  <c r="I56" i="68"/>
  <c r="AQ29" i="91"/>
  <c r="DN8" i="91"/>
  <c r="DN90" i="91"/>
  <c r="K32" i="68"/>
  <c r="DL43" i="91"/>
  <c r="I84" i="68"/>
  <c r="M99" i="68"/>
  <c r="M51" i="68"/>
  <c r="I93" i="68"/>
  <c r="DM29" i="91"/>
  <c r="J103" i="68"/>
  <c r="M59" i="68"/>
  <c r="DK105" i="91"/>
  <c r="DN72" i="91"/>
  <c r="DN83" i="91"/>
  <c r="AN38" i="91"/>
  <c r="AQ63" i="91"/>
  <c r="I26" i="68"/>
  <c r="K17" i="68"/>
  <c r="AO11" i="91"/>
  <c r="DJ27" i="91"/>
  <c r="AP97" i="91"/>
  <c r="AO8" i="91"/>
  <c r="J33" i="68"/>
  <c r="J13" i="68"/>
  <c r="M49" i="68"/>
  <c r="I55" i="68"/>
  <c r="AP35" i="91"/>
  <c r="AO88" i="91"/>
  <c r="AN112" i="91"/>
  <c r="AN8" i="91"/>
  <c r="DJ110" i="91"/>
  <c r="AN36" i="91"/>
  <c r="K60" i="68"/>
  <c r="DL67" i="91"/>
  <c r="AN87" i="91"/>
  <c r="AM82" i="91"/>
  <c r="AQ43" i="91"/>
  <c r="M26" i="68"/>
  <c r="J61" i="68"/>
  <c r="DM17" i="91"/>
  <c r="DL77" i="91"/>
  <c r="DM18" i="91"/>
  <c r="DJ62" i="91"/>
  <c r="AN18" i="91"/>
  <c r="L95" i="68"/>
  <c r="L36" i="68"/>
  <c r="AN55" i="91"/>
  <c r="AM102" i="91"/>
  <c r="CG8" i="91"/>
  <c r="DK37" i="91"/>
  <c r="AM105" i="91"/>
  <c r="DN21" i="91"/>
  <c r="DM102" i="91"/>
  <c r="AO69" i="91"/>
  <c r="DJ33" i="91"/>
  <c r="AP77" i="91"/>
  <c r="DN109" i="91"/>
  <c r="K62" i="68"/>
  <c r="DJ97" i="91"/>
  <c r="DN108" i="91"/>
  <c r="AM108" i="91"/>
  <c r="J77" i="68"/>
  <c r="DL59" i="91"/>
  <c r="I73" i="68"/>
  <c r="AQ13" i="91"/>
  <c r="DJ11" i="91"/>
  <c r="CH8" i="91"/>
  <c r="DJ65" i="91"/>
  <c r="AO59" i="91"/>
  <c r="J25" i="68"/>
  <c r="AQ62" i="91"/>
  <c r="DL92" i="91"/>
  <c r="L35" i="68"/>
  <c r="I98" i="68"/>
  <c r="AP113" i="91"/>
  <c r="DM47" i="91"/>
  <c r="L93" i="68"/>
  <c r="DM34" i="91"/>
  <c r="DL13" i="91"/>
  <c r="AP96" i="91"/>
  <c r="J62" i="68"/>
  <c r="AP88" i="91"/>
  <c r="M84" i="68"/>
  <c r="DJ99" i="91"/>
  <c r="I44" i="68"/>
  <c r="DN36" i="91"/>
  <c r="AQ71" i="91"/>
  <c r="I54" i="68"/>
  <c r="I25" i="68"/>
  <c r="I32" i="68"/>
  <c r="AP18" i="91"/>
  <c r="DN64" i="91"/>
  <c r="DM98" i="91"/>
  <c r="DM63" i="91"/>
  <c r="DJ13" i="91"/>
  <c r="I47" i="68"/>
  <c r="DN91" i="91"/>
  <c r="DL25" i="91"/>
  <c r="I102" i="68"/>
  <c r="AQ45" i="91"/>
  <c r="DJ30" i="91"/>
  <c r="AM86" i="91"/>
  <c r="M6" i="68"/>
  <c r="AO78" i="91"/>
  <c r="AQ93" i="91"/>
  <c r="DK71" i="91"/>
  <c r="DK45" i="91"/>
  <c r="M86" i="68"/>
  <c r="DN85" i="91"/>
  <c r="AN109" i="91"/>
  <c r="AP76" i="91"/>
  <c r="AO35" i="91"/>
  <c r="AN50" i="91"/>
  <c r="DK22" i="91"/>
  <c r="DK19" i="91"/>
  <c r="DJ49" i="91"/>
  <c r="I87" i="68"/>
  <c r="DL64" i="91"/>
  <c r="DN93" i="91"/>
  <c r="DJ44" i="91"/>
  <c r="L6" i="68"/>
  <c r="J97" i="68"/>
  <c r="AP101" i="91"/>
  <c r="AO76" i="91"/>
  <c r="I18" i="68"/>
  <c r="L72" i="68"/>
  <c r="AP66" i="91"/>
  <c r="AN69" i="91"/>
  <c r="AN75" i="91"/>
  <c r="AO37" i="91"/>
  <c r="DN53" i="91"/>
  <c r="DM49" i="91"/>
  <c r="DJ76" i="91"/>
  <c r="AO110" i="91"/>
  <c r="AP114" i="91"/>
  <c r="AP14" i="91"/>
  <c r="K28" i="68"/>
  <c r="DM78" i="91"/>
  <c r="M54" i="68"/>
  <c r="AQ84" i="91"/>
  <c r="AM88" i="91"/>
  <c r="DM39" i="91"/>
  <c r="M73" i="68"/>
  <c r="K83" i="68"/>
  <c r="K25" i="68"/>
  <c r="I78" i="68"/>
  <c r="DM112" i="91"/>
  <c r="AM99" i="91"/>
  <c r="AM40" i="91"/>
  <c r="AN48" i="91"/>
  <c r="AO104" i="91"/>
  <c r="K33" i="68"/>
  <c r="I7" i="68"/>
  <c r="AP102" i="91"/>
  <c r="J7" i="68"/>
  <c r="DM19" i="91"/>
  <c r="L96" i="68"/>
  <c r="AN104" i="91"/>
  <c r="AM61" i="91"/>
  <c r="AP40" i="91"/>
  <c r="AQ107" i="91"/>
  <c r="M44" i="68"/>
  <c r="M77" i="68"/>
  <c r="DL85" i="91"/>
  <c r="AP52" i="91"/>
  <c r="DK89" i="91"/>
  <c r="L63" i="68"/>
  <c r="J16" i="68"/>
  <c r="I59" i="68"/>
  <c r="AQ90" i="91"/>
  <c r="DL95" i="91"/>
  <c r="L86" i="68"/>
  <c r="AO31" i="91"/>
  <c r="L53" i="68"/>
  <c r="DK55" i="91"/>
  <c r="AO51" i="91"/>
  <c r="L20" i="68"/>
  <c r="M78" i="68"/>
  <c r="AP60" i="91"/>
  <c r="DN66" i="91"/>
  <c r="J98" i="68"/>
  <c r="AM101" i="91"/>
  <c r="AN15" i="91"/>
  <c r="I65" i="68"/>
  <c r="DJ107" i="91"/>
  <c r="AQ36" i="91"/>
  <c r="DM68" i="91"/>
  <c r="L22" i="68"/>
  <c r="AP86" i="91"/>
  <c r="DN88" i="91"/>
  <c r="L41" i="68"/>
  <c r="DN114" i="91"/>
  <c r="AM10" i="91"/>
  <c r="AQ15" i="91"/>
  <c r="M60" i="68"/>
  <c r="AP49" i="91"/>
  <c r="K82" i="68"/>
  <c r="DM25" i="91"/>
  <c r="AQ115" i="91"/>
  <c r="J63" i="68"/>
  <c r="DN78" i="91"/>
  <c r="I62" i="68"/>
  <c r="I86" i="68"/>
  <c r="K73" i="68"/>
  <c r="DK114" i="91"/>
  <c r="J93" i="68"/>
  <c r="AM71" i="91"/>
  <c r="DM23" i="91"/>
  <c r="DN94" i="91"/>
  <c r="DK51" i="91"/>
  <c r="M85" i="68"/>
  <c r="AO22" i="91"/>
  <c r="DL84" i="91"/>
  <c r="DM95" i="91"/>
  <c r="K85" i="68"/>
  <c r="DM45" i="91"/>
  <c r="I15" i="68"/>
  <c r="AO53" i="91"/>
  <c r="AM12" i="91"/>
  <c r="DN61" i="91"/>
  <c r="I51" i="68"/>
  <c r="AQ111" i="91"/>
  <c r="AN98" i="91"/>
  <c r="DM87" i="91"/>
  <c r="AM93" i="91"/>
  <c r="DM83" i="91"/>
  <c r="M15" i="68"/>
  <c r="K26" i="68"/>
  <c r="L31" i="68"/>
  <c r="AQ18" i="91"/>
  <c r="AO64" i="91"/>
  <c r="AN37" i="91"/>
  <c r="DN95" i="91"/>
  <c r="DN92" i="91"/>
  <c r="DM104" i="91"/>
  <c r="DL94" i="91"/>
  <c r="K100" i="68"/>
  <c r="AN67" i="91"/>
  <c r="DK95" i="91"/>
  <c r="I100" i="68"/>
  <c r="M61" i="68"/>
  <c r="DL52" i="91"/>
  <c r="K21" i="68"/>
  <c r="AQ74" i="91"/>
  <c r="M74" i="68"/>
  <c r="J38" i="68"/>
  <c r="DL113" i="91"/>
  <c r="K43" i="68"/>
  <c r="DM82" i="91"/>
  <c r="AO42" i="91"/>
  <c r="M96" i="68"/>
  <c r="AN24" i="91"/>
  <c r="AQ69" i="91"/>
  <c r="AO97" i="91"/>
  <c r="DN57" i="91"/>
  <c r="M103" i="68"/>
  <c r="AN83" i="91"/>
  <c r="DL40" i="91"/>
  <c r="K70" i="68"/>
  <c r="AO56" i="91"/>
  <c r="DN25" i="91"/>
  <c r="AO26" i="91"/>
  <c r="DK68" i="91"/>
  <c r="AN84" i="91"/>
  <c r="I43" i="68"/>
  <c r="I95" i="68"/>
  <c r="AM23" i="91"/>
  <c r="AP94" i="91"/>
  <c r="AP48" i="91"/>
  <c r="DM59" i="91"/>
  <c r="DJ51" i="91"/>
  <c r="AQ52" i="91"/>
  <c r="I30" i="68"/>
  <c r="AQ49" i="91"/>
  <c r="K91" i="68"/>
  <c r="AQ103" i="91"/>
  <c r="J5" i="68"/>
  <c r="AQ30" i="91"/>
  <c r="K30" i="68"/>
  <c r="L98" i="68"/>
  <c r="DK20" i="91"/>
  <c r="M83" i="68"/>
  <c r="DJ24" i="91"/>
  <c r="L61" i="68"/>
  <c r="L33" i="68"/>
  <c r="DK66" i="91"/>
  <c r="DK84" i="91"/>
  <c r="I61" i="68"/>
  <c r="DJ81" i="91"/>
  <c r="J51" i="68"/>
  <c r="AQ66" i="91"/>
  <c r="AO63" i="91"/>
  <c r="DL76" i="91"/>
  <c r="K79" i="68"/>
  <c r="AM34" i="91"/>
  <c r="J88" i="68"/>
  <c r="DL102" i="91"/>
  <c r="AM77" i="91"/>
  <c r="DN103" i="91"/>
  <c r="K11" i="68"/>
  <c r="AN56" i="91"/>
  <c r="K42" i="68"/>
  <c r="I72" i="68"/>
  <c r="M50" i="68"/>
  <c r="L73" i="68"/>
  <c r="AM42" i="91"/>
  <c r="M90" i="68"/>
  <c r="AM48" i="91"/>
  <c r="DN112" i="91"/>
  <c r="AM67" i="91"/>
  <c r="L34" i="68"/>
  <c r="M66" i="68"/>
  <c r="M53" i="68"/>
  <c r="DN34" i="91"/>
  <c r="AQ57" i="91"/>
  <c r="K44" i="68"/>
  <c r="DJ105" i="91"/>
  <c r="M34" i="68"/>
  <c r="J15" i="68"/>
  <c r="DL62" i="91"/>
  <c r="DJ50" i="91"/>
  <c r="I23" i="68"/>
  <c r="AO12" i="91"/>
  <c r="DM75" i="91"/>
  <c r="M75" i="68"/>
  <c r="I88" i="68"/>
  <c r="AM66" i="91"/>
  <c r="L10" i="68"/>
  <c r="DJ106" i="91"/>
  <c r="AP38" i="91"/>
  <c r="DL63" i="91"/>
  <c r="K27" i="68"/>
  <c r="DN31" i="91"/>
  <c r="M62" i="68"/>
  <c r="DM113" i="91"/>
  <c r="AM8" i="91"/>
  <c r="I90" i="68"/>
  <c r="DJ43" i="91"/>
  <c r="J22" i="68"/>
  <c r="DJ12" i="91"/>
  <c r="DJ29" i="91"/>
  <c r="CD8" i="91"/>
  <c r="AN51" i="91"/>
  <c r="AM21" i="91"/>
  <c r="J56" i="68"/>
  <c r="DK11" i="91"/>
  <c r="DK74" i="91"/>
  <c r="M69" i="68"/>
  <c r="AP89" i="91"/>
  <c r="DN58" i="91"/>
  <c r="DJ89" i="91"/>
  <c r="AM79" i="91"/>
  <c r="K80" i="68"/>
  <c r="K52" i="68"/>
  <c r="M52" i="68"/>
  <c r="AN72" i="91"/>
  <c r="DN63" i="91"/>
  <c r="AP65" i="91"/>
  <c r="DK76" i="91"/>
  <c r="DN38" i="91"/>
  <c r="DJ91" i="91"/>
  <c r="DJ41" i="91"/>
  <c r="DK40" i="91"/>
  <c r="J35" i="68"/>
  <c r="AQ54" i="91"/>
  <c r="J86" i="68"/>
  <c r="AN73" i="91"/>
  <c r="AP24" i="91"/>
  <c r="I85" i="68"/>
  <c r="DJ46" i="91"/>
  <c r="DN37" i="91"/>
  <c r="DJ78" i="91"/>
  <c r="AM74" i="91"/>
  <c r="DM76" i="91"/>
  <c r="AQ89" i="91"/>
  <c r="L45" i="68"/>
  <c r="J52" i="68"/>
  <c r="AN7" i="91"/>
  <c r="DN89" i="91"/>
  <c r="DK57" i="91"/>
  <c r="J36" i="68"/>
  <c r="DK110" i="91"/>
  <c r="AM111" i="91"/>
  <c r="AP39" i="91"/>
  <c r="I36" i="68"/>
  <c r="K87" i="68"/>
  <c r="DN84" i="91"/>
  <c r="K64" i="68"/>
  <c r="DM11" i="91"/>
  <c r="L62" i="68"/>
  <c r="AQ100" i="91"/>
  <c r="AO74" i="91"/>
  <c r="AM60" i="91"/>
  <c r="AN9" i="91"/>
  <c r="K95" i="68"/>
  <c r="J92" i="68"/>
  <c r="DN45" i="91"/>
  <c r="DL8" i="91"/>
  <c r="I33" i="68"/>
  <c r="J14" i="68"/>
  <c r="AP87" i="91"/>
  <c r="DK50" i="91"/>
  <c r="AM27" i="91"/>
  <c r="I71" i="68"/>
  <c r="I35" i="68"/>
  <c r="AN66" i="91"/>
  <c r="AN49" i="91"/>
  <c r="DM92" i="91"/>
  <c r="AO92" i="91"/>
  <c r="DJ57" i="91"/>
  <c r="M11" i="68"/>
  <c r="DK86" i="91"/>
  <c r="L58" i="68"/>
  <c r="AP112" i="91"/>
  <c r="AP12" i="91"/>
  <c r="AP95" i="91"/>
  <c r="DN113" i="91"/>
  <c r="AQ75" i="91"/>
  <c r="AQ106" i="91"/>
  <c r="L21" i="68"/>
  <c r="L71" i="68"/>
  <c r="DM20" i="91"/>
  <c r="AN97" i="91"/>
  <c r="DJ75" i="91"/>
  <c r="I48" i="68"/>
  <c r="DJ113" i="91"/>
  <c r="DK39" i="91"/>
  <c r="DN41" i="91"/>
  <c r="AO23" i="91"/>
  <c r="DN32" i="91"/>
  <c r="I80" i="68"/>
  <c r="M19" i="68"/>
  <c r="AN59" i="91"/>
  <c r="J32" i="68"/>
  <c r="AQ27" i="91"/>
  <c r="DN75" i="91"/>
  <c r="K65" i="68"/>
  <c r="DM40" i="91"/>
  <c r="DN29" i="91"/>
  <c r="AQ53" i="91"/>
  <c r="K51" i="68"/>
  <c r="AP67" i="91"/>
  <c r="DL35" i="91"/>
  <c r="DJ25" i="91"/>
  <c r="AP16" i="91"/>
  <c r="I101" i="68"/>
  <c r="DM50" i="91"/>
  <c r="AN70" i="91"/>
  <c r="AO109" i="91"/>
  <c r="K19" i="68"/>
  <c r="AO115" i="91"/>
  <c r="I34" i="68"/>
  <c r="DJ9" i="91"/>
  <c r="L68" i="68"/>
  <c r="AO32" i="91"/>
  <c r="AM38" i="91"/>
  <c r="M47" i="68"/>
  <c r="AO94" i="91"/>
  <c r="J12" i="68"/>
  <c r="K55" i="68"/>
  <c r="DK91" i="91"/>
  <c r="DJ39" i="91"/>
  <c r="AM69" i="91"/>
  <c r="DN48" i="91"/>
  <c r="J41" i="68"/>
  <c r="K24" i="68"/>
  <c r="J26" i="68"/>
  <c r="DL51" i="91"/>
  <c r="J23" i="68"/>
  <c r="I64" i="68"/>
  <c r="J94" i="68"/>
  <c r="J11" i="68"/>
  <c r="AQ95" i="91"/>
  <c r="AM32" i="91"/>
  <c r="DM97" i="91"/>
  <c r="DN99" i="91"/>
  <c r="AP91" i="91"/>
  <c r="AP30" i="91"/>
  <c r="DN22" i="91"/>
  <c r="K46" i="68"/>
  <c r="DL107" i="91"/>
  <c r="K15" i="68"/>
  <c r="DL93" i="91"/>
  <c r="M55" i="68"/>
  <c r="DJ17" i="91"/>
  <c r="DN76" i="91"/>
  <c r="L74" i="68"/>
  <c r="J68" i="68"/>
  <c r="DK54" i="91"/>
  <c r="M91" i="68"/>
  <c r="J49" i="68"/>
  <c r="DM93" i="91"/>
  <c r="AN16" i="91"/>
  <c r="L84" i="68"/>
  <c r="AO46" i="91"/>
  <c r="K22" i="68"/>
  <c r="AN64" i="91"/>
  <c r="DJ21" i="91"/>
  <c r="DN20" i="91"/>
  <c r="M42" i="68"/>
  <c r="K39" i="68"/>
  <c r="L25" i="68"/>
  <c r="L83" i="68"/>
  <c r="DK15" i="91"/>
  <c r="K35" i="68"/>
  <c r="DM84" i="91"/>
  <c r="I29" i="68"/>
  <c r="AP28" i="91"/>
  <c r="K72" i="68"/>
  <c r="DL109" i="91"/>
  <c r="DL10" i="91"/>
  <c r="DK58" i="91"/>
  <c r="M97" i="68"/>
  <c r="DK17" i="91"/>
  <c r="DL11" i="91"/>
  <c r="DL60" i="91"/>
  <c r="I81" i="68"/>
  <c r="DN19" i="91"/>
  <c r="DK59" i="91"/>
  <c r="DK31" i="91"/>
  <c r="J54" i="68"/>
  <c r="DL98" i="91"/>
  <c r="AM95" i="91"/>
  <c r="AQ33" i="91"/>
  <c r="DK115" i="91"/>
  <c r="K57" i="68"/>
  <c r="K81" i="68"/>
  <c r="L54" i="68"/>
  <c r="AQ17" i="91"/>
  <c r="DN106" i="91"/>
  <c r="DJ18" i="91"/>
  <c r="DN60" i="91"/>
  <c r="DL28" i="91"/>
  <c r="M65" i="68"/>
  <c r="AM72" i="91"/>
  <c r="I97" i="68"/>
  <c r="J55" i="68"/>
  <c r="AQ34" i="91"/>
  <c r="AM45" i="91"/>
  <c r="L8" i="68"/>
  <c r="J48" i="68"/>
  <c r="DL17" i="91"/>
  <c r="M95" i="68"/>
  <c r="M29" i="68"/>
  <c r="AM56" i="91"/>
  <c r="DM71" i="91"/>
  <c r="J39" i="68"/>
  <c r="AP34" i="91"/>
  <c r="I16" i="68"/>
  <c r="M37" i="68"/>
  <c r="DM28" i="91"/>
  <c r="DK70" i="91"/>
  <c r="DK102" i="91"/>
  <c r="I60" i="68"/>
  <c r="DN101" i="91"/>
  <c r="L69" i="68"/>
  <c r="DK49" i="91"/>
  <c r="DM69" i="91"/>
  <c r="AN99" i="91"/>
  <c r="DL91" i="91"/>
  <c r="M46" i="68"/>
  <c r="I28" i="68"/>
  <c r="I41" i="68"/>
  <c r="K10" i="68"/>
  <c r="L38" i="68"/>
  <c r="AO61" i="91"/>
  <c r="DM26" i="91"/>
  <c r="M35" i="68"/>
  <c r="DM81" i="91"/>
  <c r="AN79" i="91"/>
  <c r="K13" i="68"/>
  <c r="M80" i="68"/>
  <c r="AP57" i="91"/>
  <c r="AQ112" i="91"/>
  <c r="L80" i="68"/>
  <c r="AQ86" i="91"/>
  <c r="DL110" i="91"/>
  <c r="AP20" i="91"/>
  <c r="DN110" i="91"/>
  <c r="DL86" i="91"/>
  <c r="AM39" i="91"/>
  <c r="AN100" i="91"/>
  <c r="M102" i="68"/>
  <c r="AM109" i="91"/>
  <c r="DJ52" i="91"/>
  <c r="J91" i="68"/>
  <c r="K31" i="68"/>
  <c r="L104" i="68"/>
  <c r="DN111" i="91"/>
  <c r="AQ20" i="91"/>
  <c r="DK41" i="91"/>
  <c r="DJ28" i="91"/>
  <c r="AO34" i="91"/>
  <c r="M72" i="68"/>
  <c r="AM58" i="91"/>
  <c r="K5" i="68"/>
  <c r="K45" i="68"/>
  <c r="J6" i="68"/>
  <c r="AM91" i="91"/>
  <c r="DL44" i="91"/>
  <c r="DN50" i="91"/>
  <c r="AO77" i="91"/>
  <c r="AP64" i="91"/>
  <c r="K38" i="68"/>
  <c r="AP43" i="91"/>
  <c r="AP103" i="91"/>
  <c r="M41" i="68"/>
  <c r="AN95" i="91"/>
  <c r="AQ65" i="91"/>
  <c r="DK98" i="91"/>
  <c r="DN12" i="91"/>
  <c r="M7" i="68"/>
  <c r="L52" i="68"/>
  <c r="DK33" i="91"/>
  <c r="AN17" i="91"/>
  <c r="DN44" i="91"/>
  <c r="AO40" i="91"/>
  <c r="J43" i="68"/>
  <c r="DJ22" i="91"/>
  <c r="DM77" i="91"/>
  <c r="K58" i="68"/>
  <c r="K67" i="68"/>
  <c r="I24" i="68"/>
  <c r="M88" i="68"/>
  <c r="DK38" i="91"/>
  <c r="AP22" i="91"/>
  <c r="DL33" i="91"/>
  <c r="L42" i="68"/>
  <c r="AN81" i="91"/>
  <c r="AN68" i="91"/>
  <c r="L12" i="68"/>
  <c r="K7" i="68"/>
  <c r="L15" i="68"/>
  <c r="AQ110" i="91"/>
  <c r="DL72" i="91"/>
  <c r="DM44" i="91"/>
  <c r="AP42" i="91"/>
  <c r="DL20" i="91"/>
  <c r="AN14" i="91"/>
  <c r="DK35" i="91"/>
  <c r="DM30" i="91"/>
  <c r="M40" i="68"/>
  <c r="DJ48" i="91"/>
  <c r="J65" i="68"/>
  <c r="J42" i="68"/>
  <c r="DN55" i="91"/>
  <c r="AN88" i="91"/>
  <c r="DK72" i="91"/>
  <c r="K16" i="68"/>
  <c r="AN44" i="91"/>
  <c r="I83" i="68"/>
  <c r="AM36" i="91"/>
  <c r="DN10" i="91"/>
  <c r="M8" i="68"/>
  <c r="J100" i="68"/>
  <c r="DL65" i="91"/>
  <c r="AP51" i="91"/>
  <c r="DK112" i="91"/>
  <c r="L5" i="68"/>
  <c r="AO113" i="91"/>
  <c r="DL30" i="91"/>
  <c r="K18" i="68"/>
  <c r="J57" i="68"/>
  <c r="AQ87" i="91"/>
  <c r="M76" i="68"/>
  <c r="AQ88" i="91"/>
  <c r="AQ59" i="91"/>
  <c r="DK81" i="91"/>
  <c r="M14" i="68"/>
  <c r="DL99" i="91"/>
  <c r="M25" i="68"/>
  <c r="AQ38" i="91"/>
  <c r="AO107" i="91"/>
  <c r="DL42" i="91"/>
  <c r="AQ9" i="91"/>
  <c r="L60" i="68"/>
  <c r="AQ46" i="91"/>
  <c r="I10" i="68"/>
  <c r="DN46" i="91"/>
  <c r="DM10" i="91"/>
  <c r="DJ68" i="91"/>
  <c r="AM31" i="91"/>
  <c r="M70" i="68"/>
  <c r="DN71" i="91"/>
  <c r="J95" i="68"/>
  <c r="AM115" i="91"/>
  <c r="AP83" i="91"/>
  <c r="L39" i="68"/>
  <c r="AQ99" i="91"/>
  <c r="K40" i="68"/>
  <c r="J104" i="68"/>
  <c r="K14" i="68"/>
  <c r="DK83" i="91"/>
  <c r="AQ19" i="91"/>
  <c r="DJ59" i="91"/>
  <c r="AQ41" i="91"/>
  <c r="DN52" i="91"/>
  <c r="AN86" i="91"/>
  <c r="L79" i="68"/>
  <c r="AP80" i="91"/>
  <c r="DJ67" i="91"/>
  <c r="DN35" i="91"/>
  <c r="DM60" i="91"/>
  <c r="J82" i="68"/>
  <c r="AQ68" i="91"/>
  <c r="L76" i="68"/>
  <c r="DJ90" i="91"/>
  <c r="AP82" i="91"/>
  <c r="AP111" i="91"/>
  <c r="L14" i="68"/>
  <c r="J58" i="68"/>
  <c r="K104" i="68"/>
  <c r="DN42" i="91"/>
  <c r="L81" i="68"/>
  <c r="J72" i="68"/>
  <c r="K101" i="68"/>
  <c r="AO10" i="91"/>
  <c r="DM67" i="91"/>
  <c r="DL24" i="91"/>
  <c r="AQ80" i="91"/>
  <c r="DN59" i="91"/>
  <c r="M20" i="68"/>
  <c r="DJ35" i="91"/>
  <c r="AO67" i="91"/>
  <c r="DL68" i="91"/>
  <c r="AM65" i="91"/>
  <c r="DK116" i="91"/>
  <c r="I53" i="68"/>
  <c r="DL111" i="91"/>
  <c r="J74" i="68"/>
  <c r="J75" i="68"/>
  <c r="AP110" i="91"/>
  <c r="M39" i="68"/>
  <c r="K34" i="68"/>
  <c r="L55" i="68"/>
  <c r="K54" i="68"/>
  <c r="DM100" i="91"/>
  <c r="DK27" i="91"/>
  <c r="AO14" i="91"/>
  <c r="AM17" i="91"/>
  <c r="AN39" i="91"/>
  <c r="L59" i="68"/>
  <c r="M33" i="68"/>
  <c r="DM42" i="91"/>
  <c r="J66" i="68"/>
  <c r="M57" i="68"/>
  <c r="DM24" i="91"/>
  <c r="DL73" i="91"/>
  <c r="DN98" i="91"/>
  <c r="AO38" i="91"/>
  <c r="AM92" i="91"/>
  <c r="I45" i="68"/>
  <c r="DL70" i="91"/>
  <c r="AQ94" i="91"/>
  <c r="J34" i="68"/>
  <c r="DK60" i="91"/>
  <c r="AO48" i="91"/>
  <c r="J70" i="68"/>
  <c r="AM29" i="91"/>
  <c r="DL31" i="91"/>
  <c r="I17" i="68"/>
  <c r="I67" i="68"/>
  <c r="I96" i="68"/>
  <c r="DN70" i="91"/>
  <c r="AN52" i="91"/>
  <c r="DL16" i="91"/>
  <c r="AO50" i="91"/>
  <c r="AO93" i="91"/>
  <c r="AO84" i="91"/>
  <c r="DK13" i="91"/>
  <c r="AP26" i="91"/>
  <c r="J30" i="68"/>
  <c r="AP9" i="91"/>
  <c r="AP19" i="91"/>
  <c r="AM78" i="91"/>
  <c r="AO101" i="91"/>
  <c r="DK103" i="91"/>
  <c r="AM51" i="91"/>
  <c r="L7" i="68"/>
  <c r="L29" i="68"/>
  <c r="I68" i="68"/>
  <c r="I63" i="68"/>
  <c r="DK96" i="91"/>
  <c r="AO44" i="91"/>
  <c r="AO19" i="91"/>
  <c r="L50" i="68"/>
  <c r="DM55" i="91"/>
  <c r="DM115" i="91"/>
  <c r="I27" i="68"/>
  <c r="DM37" i="91"/>
  <c r="DJ96" i="91"/>
  <c r="DJ16" i="91"/>
  <c r="J59" i="68"/>
  <c r="M38" i="68"/>
  <c r="L23" i="68"/>
  <c r="AQ109" i="91"/>
  <c r="AQ83" i="91"/>
  <c r="DL104" i="91"/>
  <c r="DK53" i="91"/>
  <c r="DM41" i="91"/>
  <c r="DJ54" i="91"/>
  <c r="DN56" i="91"/>
  <c r="K47" i="68"/>
  <c r="DL32" i="91"/>
  <c r="DL15" i="91"/>
  <c r="DN97" i="91"/>
  <c r="AO18" i="91"/>
  <c r="DM106" i="91"/>
  <c r="DL26" i="91"/>
  <c r="AQ14" i="91"/>
  <c r="AM63" i="91"/>
  <c r="K86" i="68"/>
  <c r="I39" i="68"/>
  <c r="L11" i="68"/>
  <c r="AQ8" i="91"/>
  <c r="AP74" i="91"/>
  <c r="AQ92" i="91"/>
  <c r="DK99" i="91"/>
  <c r="L94" i="68"/>
  <c r="I31" i="68"/>
  <c r="AM26" i="91"/>
  <c r="L85" i="68"/>
  <c r="AM89" i="91"/>
  <c r="DK52" i="91"/>
  <c r="DJ37" i="91"/>
  <c r="AO72" i="91"/>
  <c r="AN57" i="91"/>
  <c r="DM52" i="91"/>
  <c r="AQ37" i="91"/>
  <c r="AM20" i="91"/>
  <c r="AP92" i="91"/>
  <c r="AP54" i="91"/>
  <c r="AP68" i="91"/>
  <c r="AN63" i="91"/>
  <c r="AM98" i="91"/>
  <c r="M36" i="68"/>
  <c r="AQ96" i="91"/>
  <c r="AP108" i="91"/>
  <c r="DN39" i="91"/>
  <c r="AO87" i="91"/>
  <c r="J84" i="68"/>
  <c r="AQ51" i="91"/>
  <c r="DK87" i="91"/>
  <c r="AN80" i="91"/>
  <c r="AN32" i="91"/>
  <c r="M32" i="68"/>
  <c r="J44" i="68"/>
  <c r="AQ70" i="91"/>
  <c r="K6" i="68"/>
  <c r="L89" i="68"/>
  <c r="K92" i="68"/>
  <c r="AN110" i="91"/>
  <c r="I52" i="68"/>
  <c r="AO39" i="91"/>
  <c r="DJ104" i="91"/>
  <c r="K97" i="68"/>
  <c r="AP25" i="91"/>
  <c r="DJ93" i="91"/>
  <c r="AM64" i="91"/>
  <c r="AP59" i="91"/>
  <c r="DM48" i="91"/>
  <c r="K88" i="68"/>
  <c r="L99" i="68"/>
  <c r="DM79" i="91"/>
  <c r="DN69" i="91"/>
  <c r="J102" i="68"/>
  <c r="L51" i="68"/>
  <c r="I69" i="68"/>
  <c r="AP41" i="91"/>
  <c r="L56" i="68"/>
  <c r="I50" i="68"/>
  <c r="AP58" i="91"/>
  <c r="L75" i="68"/>
  <c r="DL58" i="91"/>
  <c r="AN82" i="91"/>
  <c r="K48" i="68"/>
  <c r="AO91" i="91"/>
  <c r="AP105" i="91"/>
  <c r="DL19" i="91"/>
  <c r="AO66" i="91"/>
  <c r="AP17" i="91"/>
  <c r="AQ76" i="91"/>
  <c r="AO112" i="91"/>
  <c r="AP63" i="91"/>
  <c r="DJ112" i="91"/>
  <c r="I82" i="68"/>
  <c r="AM18" i="91"/>
  <c r="DK108" i="91"/>
  <c r="AN40" i="91"/>
  <c r="DJ56" i="91"/>
  <c r="AP106" i="91"/>
  <c r="DL23" i="91"/>
  <c r="AN96" i="91"/>
  <c r="AQ7" i="91"/>
  <c r="AM75" i="91"/>
  <c r="AO58" i="91"/>
  <c r="J45" i="68"/>
  <c r="DM21" i="91"/>
  <c r="M98" i="68"/>
  <c r="DL49" i="91"/>
  <c r="DK16" i="91"/>
  <c r="DM105" i="91"/>
  <c r="DJ31" i="91"/>
  <c r="K8" i="68"/>
  <c r="I70" i="68"/>
  <c r="AM104" i="91"/>
  <c r="AN94" i="91"/>
  <c r="DJ53" i="91"/>
  <c r="J8" i="68"/>
  <c r="DK25" i="91"/>
  <c r="DJ77" i="91"/>
  <c r="DK48" i="91"/>
  <c r="DJ109" i="91"/>
  <c r="AN115" i="91"/>
  <c r="I103" i="68"/>
  <c r="DK113" i="91"/>
  <c r="DL57" i="91"/>
  <c r="DM101" i="91"/>
  <c r="AP107" i="91"/>
  <c r="M13" i="68"/>
  <c r="DJ61" i="91"/>
  <c r="J46" i="68"/>
  <c r="K41" i="68"/>
  <c r="AO41" i="91"/>
  <c r="L91" i="68"/>
  <c r="AO27" i="91"/>
  <c r="AN30" i="91"/>
  <c r="J19" i="68"/>
  <c r="K78" i="68"/>
  <c r="I104" i="68"/>
  <c r="DJ84" i="91"/>
  <c r="L47" i="68"/>
  <c r="J28" i="68"/>
  <c r="K66" i="68"/>
  <c r="K12" i="68"/>
  <c r="DL61" i="91"/>
  <c r="M18" i="68"/>
  <c r="DL103" i="91"/>
  <c r="DK85" i="91"/>
  <c r="J10" i="68"/>
  <c r="DK80" i="91"/>
  <c r="L57" i="68"/>
  <c r="L92" i="68"/>
  <c r="DK56" i="91"/>
  <c r="AP62" i="91"/>
  <c r="AP84" i="91"/>
  <c r="J73" i="68"/>
  <c r="M27" i="68"/>
  <c r="AM62" i="91"/>
  <c r="DM96" i="91"/>
  <c r="L27" i="68"/>
  <c r="I77" i="68"/>
  <c r="M64" i="68"/>
  <c r="I21" i="68"/>
  <c r="AO30" i="91"/>
  <c r="DK9" i="91"/>
  <c r="AO62" i="91"/>
  <c r="L102" i="68"/>
  <c r="AP36" i="91"/>
  <c r="DL9" i="91"/>
  <c r="DL41" i="91"/>
  <c r="K96" i="68"/>
  <c r="DM36" i="91"/>
  <c r="I75" i="68"/>
  <c r="DM13" i="91"/>
  <c r="AQ105" i="91"/>
  <c r="M82" i="68"/>
  <c r="AQ78" i="91"/>
  <c r="DK29" i="91"/>
  <c r="L101" i="68"/>
  <c r="K90" i="68"/>
  <c r="J37" i="68"/>
  <c r="K53" i="68"/>
  <c r="AP45" i="91"/>
  <c r="J53" i="68"/>
  <c r="DK32" i="91"/>
  <c r="K20" i="68"/>
  <c r="AN34" i="91"/>
  <c r="DL75" i="91"/>
  <c r="K93" i="68"/>
  <c r="AM30" i="91"/>
  <c r="AM85" i="91"/>
  <c r="AQ102" i="91"/>
  <c r="DJ86" i="91"/>
  <c r="DJ40" i="91"/>
  <c r="AO29" i="91"/>
  <c r="AM112" i="91"/>
  <c r="J79" i="68"/>
  <c r="AQ50" i="91"/>
  <c r="DN79" i="91"/>
  <c r="I49" i="68"/>
  <c r="AM28" i="91"/>
  <c r="DL55" i="91"/>
  <c r="DK8" i="91"/>
  <c r="AO98" i="91"/>
  <c r="DN30" i="91"/>
  <c r="DN28" i="91"/>
  <c r="J76" i="68"/>
  <c r="K23" i="68"/>
  <c r="AO114" i="91"/>
  <c r="DK10" i="91"/>
  <c r="AP78" i="91"/>
  <c r="AM83" i="91"/>
  <c r="DK43" i="91"/>
  <c r="DM111" i="91"/>
  <c r="AQ108" i="91"/>
  <c r="AO90" i="91"/>
  <c r="AN111" i="91"/>
  <c r="L17" i="68"/>
  <c r="DJ83" i="91"/>
  <c r="AM49" i="91"/>
  <c r="AP70" i="91"/>
  <c r="L100" i="68"/>
  <c r="K36" i="68"/>
  <c r="AM96" i="91"/>
  <c r="M94" i="68"/>
  <c r="AM47" i="91"/>
  <c r="DK69" i="91"/>
  <c r="L90" i="68"/>
  <c r="AN20" i="91"/>
  <c r="AN101" i="91"/>
  <c r="DL90" i="91"/>
  <c r="L70" i="68"/>
  <c r="J96" i="68"/>
  <c r="AQ55" i="91"/>
  <c r="DM64" i="91"/>
  <c r="M30" i="68"/>
  <c r="AM106" i="91"/>
  <c r="DM99" i="91"/>
  <c r="AQ28" i="91"/>
  <c r="J47" i="68"/>
  <c r="AN54" i="91"/>
  <c r="AN26" i="91"/>
  <c r="J18" i="68"/>
  <c r="J27" i="68"/>
  <c r="DJ8" i="91"/>
  <c r="DN51" i="91"/>
  <c r="DM33" i="91"/>
  <c r="DK61" i="91"/>
  <c r="DN9" i="91"/>
  <c r="M58" i="68"/>
  <c r="L37" i="68"/>
  <c r="AN28" i="91"/>
  <c r="AO75" i="91"/>
  <c r="I58" i="68"/>
  <c r="J9" i="68"/>
  <c r="AP73" i="91"/>
  <c r="DK100" i="91"/>
  <c r="DK75" i="91"/>
  <c r="DN74" i="91"/>
  <c r="M89" i="68"/>
  <c r="DM43" i="91"/>
  <c r="AO73" i="91"/>
  <c r="J31" i="68"/>
  <c r="K74" i="68"/>
  <c r="DN96" i="91"/>
  <c r="AQ77" i="91"/>
  <c r="AM103" i="91"/>
  <c r="DN54" i="91"/>
  <c r="AO85" i="91"/>
  <c r="I8" i="68"/>
  <c r="L87" i="68"/>
  <c r="DJ70" i="91"/>
  <c r="DN87" i="91"/>
  <c r="I22" i="68"/>
  <c r="K84" i="68"/>
  <c r="AN31" i="91"/>
  <c r="J20" i="68"/>
  <c r="DM103" i="91"/>
  <c r="CI8" i="91"/>
  <c r="AQ35" i="91"/>
  <c r="M92" i="68"/>
  <c r="DK26" i="91"/>
  <c r="CJ8" i="91"/>
  <c r="AQ40" i="91"/>
  <c r="AM33" i="91"/>
  <c r="AP79" i="91"/>
  <c r="CF8" i="91"/>
  <c r="J17" i="68"/>
  <c r="AO86" i="91"/>
  <c r="L28" i="68"/>
  <c r="DK65" i="91"/>
  <c r="M81" i="68"/>
  <c r="AQ97" i="91"/>
  <c r="AM53" i="91"/>
  <c r="I9" i="68"/>
  <c r="I37" i="68"/>
  <c r="J60" i="68"/>
  <c r="AP100" i="91"/>
  <c r="J69" i="68"/>
  <c r="I14" i="68"/>
  <c r="DM56" i="91"/>
  <c r="AQ82" i="91"/>
  <c r="AN90" i="91"/>
  <c r="DK107" i="91"/>
  <c r="DL100" i="91"/>
  <c r="L46" i="68"/>
  <c r="AO13" i="91"/>
  <c r="L26" i="68"/>
  <c r="DJ92" i="91"/>
  <c r="DL36" i="91"/>
  <c r="DJ63" i="91"/>
  <c r="DM74" i="91"/>
  <c r="M67" i="68"/>
  <c r="DJ80" i="91"/>
  <c r="DJ102" i="91"/>
  <c r="DN13" i="91"/>
  <c r="AQ31" i="91"/>
  <c r="L32" i="68"/>
  <c r="DM86" i="91"/>
  <c r="AN58" i="91"/>
  <c r="DJ115" i="91"/>
  <c r="L97" i="68"/>
  <c r="DJ64" i="91"/>
  <c r="DN16" i="91"/>
  <c r="DJ32" i="91"/>
  <c r="DJ116" i="91"/>
  <c r="M16" i="68"/>
  <c r="DL38" i="91"/>
  <c r="J80" i="68"/>
  <c r="K75" i="68"/>
  <c r="AM37" i="91"/>
  <c r="AO9" i="91"/>
  <c r="AP98" i="91"/>
  <c r="AM68" i="91"/>
  <c r="J81" i="68"/>
  <c r="K76" i="68"/>
  <c r="DL78" i="91"/>
  <c r="DM62" i="91"/>
  <c r="I74" i="68"/>
  <c r="DL45" i="91"/>
  <c r="AQ12" i="91"/>
  <c r="AQ60" i="91"/>
  <c r="AP13" i="91"/>
  <c r="L77" i="68"/>
  <c r="AO106" i="91"/>
  <c r="DN77" i="91"/>
  <c r="AO24" i="91"/>
  <c r="AM15" i="91"/>
  <c r="DL83" i="91"/>
  <c r="DM58" i="91"/>
  <c r="K99" i="68"/>
  <c r="DM90" i="91"/>
  <c r="AN107" i="91"/>
  <c r="AO15" i="91"/>
  <c r="AN35" i="91"/>
  <c r="AO45" i="91"/>
  <c r="M9" i="68"/>
  <c r="AM16" i="91"/>
  <c r="DM8" i="91"/>
  <c r="AO25" i="91"/>
  <c r="DM27" i="91"/>
  <c r="DN73" i="91"/>
  <c r="DN67" i="91"/>
  <c r="DK73" i="91"/>
  <c r="AN113" i="91"/>
  <c r="K37" i="68"/>
  <c r="M56" i="68"/>
  <c r="I42" i="68"/>
  <c r="AN47" i="91"/>
  <c r="AN74" i="91"/>
  <c r="DL27" i="91"/>
  <c r="M79" i="68"/>
  <c r="DM15" i="91"/>
  <c r="AO82" i="91"/>
  <c r="AP44" i="91"/>
  <c r="L16" i="68"/>
  <c r="DJ94" i="91"/>
  <c r="DL79" i="91"/>
  <c r="AP11" i="91"/>
  <c r="M104" i="68"/>
  <c r="DM80" i="91"/>
  <c r="AX93" i="91" l="1"/>
  <c r="AW74" i="91"/>
  <c r="AW20" i="91"/>
  <c r="AW21" i="91"/>
  <c r="AT22" i="91"/>
  <c r="AT21" i="91"/>
  <c r="AX44" i="91"/>
  <c r="AV73" i="91"/>
  <c r="AX42" i="91"/>
  <c r="AX41" i="91"/>
  <c r="AV60" i="91"/>
  <c r="AU51" i="91"/>
  <c r="AU98" i="91"/>
  <c r="AV78" i="91"/>
  <c r="AV79" i="91"/>
  <c r="AX8" i="91"/>
  <c r="AX86" i="91"/>
  <c r="AX111" i="91"/>
  <c r="AW11" i="91"/>
  <c r="AU86" i="91"/>
  <c r="AX19" i="91"/>
  <c r="CP9" i="91"/>
  <c r="CP8" i="91"/>
  <c r="AT86" i="91"/>
  <c r="AT87" i="91"/>
  <c r="AW80" i="91"/>
  <c r="AX112" i="91"/>
  <c r="AV95" i="91"/>
  <c r="AV94" i="91"/>
  <c r="AT94" i="91"/>
  <c r="AT93" i="91"/>
  <c r="AW57" i="91"/>
  <c r="AT12" i="91"/>
  <c r="AX45" i="91"/>
  <c r="R29" i="68"/>
  <c r="R46" i="68"/>
  <c r="R62" i="68"/>
  <c r="R52" i="68"/>
  <c r="R137" i="68"/>
  <c r="R49" i="68"/>
  <c r="R5" i="68"/>
  <c r="R48" i="68"/>
  <c r="R78" i="68"/>
  <c r="R159" i="68"/>
  <c r="R85" i="68"/>
  <c r="R150" i="68"/>
  <c r="R69" i="68"/>
  <c r="R125" i="68"/>
  <c r="R109" i="68"/>
  <c r="R154" i="68"/>
  <c r="R86" i="68"/>
  <c r="R9" i="68"/>
  <c r="R82" i="68"/>
  <c r="R116" i="68"/>
  <c r="R129" i="68"/>
  <c r="R50" i="68"/>
  <c r="R45" i="68"/>
  <c r="R87" i="68"/>
  <c r="R95" i="68"/>
  <c r="R146" i="68"/>
  <c r="R107" i="68"/>
  <c r="R55" i="68"/>
  <c r="R119" i="68"/>
  <c r="R152" i="68"/>
  <c r="R16" i="68"/>
  <c r="R151" i="68"/>
  <c r="R44" i="68"/>
  <c r="R135" i="68"/>
  <c r="R94" i="68"/>
  <c r="R23" i="68"/>
  <c r="R149" i="68"/>
  <c r="R157" i="68"/>
  <c r="R89" i="68"/>
  <c r="R90" i="68"/>
  <c r="R36" i="68"/>
  <c r="R99" i="68"/>
  <c r="R163" i="68"/>
  <c r="R111" i="68"/>
  <c r="R58" i="68"/>
  <c r="R158" i="68"/>
  <c r="R120" i="68"/>
  <c r="R143" i="68"/>
  <c r="R75" i="68"/>
  <c r="R43" i="68"/>
  <c r="R11" i="68"/>
  <c r="R106" i="68"/>
  <c r="R71" i="68"/>
  <c r="R33" i="68"/>
  <c r="R20" i="68"/>
  <c r="R60" i="68"/>
  <c r="R21" i="68"/>
  <c r="R27" i="68"/>
  <c r="R131" i="68"/>
  <c r="R140" i="68"/>
  <c r="R162" i="68"/>
  <c r="R68" i="68"/>
  <c r="R142" i="68"/>
  <c r="R101" i="68"/>
  <c r="R130" i="68"/>
  <c r="R134" i="68"/>
  <c r="R47" i="68"/>
  <c r="R161" i="68"/>
  <c r="R122" i="68"/>
  <c r="R147" i="68"/>
  <c r="R37" i="68"/>
  <c r="R132" i="68"/>
  <c r="R121" i="68"/>
  <c r="R124" i="68"/>
  <c r="R22" i="68"/>
  <c r="R66" i="68"/>
  <c r="R38" i="68"/>
  <c r="R61" i="68"/>
  <c r="R136" i="68"/>
  <c r="R98" i="68"/>
  <c r="R153" i="68"/>
  <c r="R63" i="68"/>
  <c r="R139" i="68"/>
  <c r="R160" i="68"/>
  <c r="R113" i="68"/>
  <c r="R42" i="68"/>
  <c r="R84" i="68"/>
  <c r="R13" i="68"/>
  <c r="R26" i="68"/>
  <c r="R114" i="68"/>
  <c r="R12" i="68"/>
  <c r="R74" i="68"/>
  <c r="R8" i="68"/>
  <c r="R133" i="68"/>
  <c r="R70" i="68"/>
  <c r="R138" i="68"/>
  <c r="R83" i="68"/>
  <c r="R145" i="68"/>
  <c r="R34" i="68"/>
  <c r="R128" i="68"/>
  <c r="R102" i="68"/>
  <c r="R18" i="68"/>
  <c r="R19" i="68"/>
  <c r="R35" i="68"/>
  <c r="R64" i="68"/>
  <c r="R31" i="68"/>
  <c r="R76" i="68"/>
  <c r="R7" i="68"/>
  <c r="R54" i="68"/>
  <c r="R110" i="68"/>
  <c r="R141" i="68"/>
  <c r="R96" i="68"/>
  <c r="R100" i="68"/>
  <c r="R73" i="68"/>
  <c r="R123" i="68"/>
  <c r="R67" i="68"/>
  <c r="R24" i="68"/>
  <c r="R28" i="68"/>
  <c r="R79" i="68"/>
  <c r="R81" i="68"/>
  <c r="R14" i="68"/>
  <c r="R91" i="68"/>
  <c r="R92" i="68"/>
  <c r="R56" i="68"/>
  <c r="R126" i="68"/>
  <c r="R104" i="68"/>
  <c r="R97" i="68"/>
  <c r="R80" i="68"/>
  <c r="R155" i="68"/>
  <c r="R144" i="68"/>
  <c r="R148" i="68"/>
  <c r="R17" i="68"/>
  <c r="R103" i="68"/>
  <c r="R40" i="68"/>
  <c r="R51" i="68"/>
  <c r="R77" i="68"/>
  <c r="R10" i="68"/>
  <c r="R41" i="68"/>
  <c r="R127" i="68"/>
  <c r="R117" i="68"/>
  <c r="R93" i="68"/>
  <c r="R72" i="68"/>
  <c r="R25" i="68"/>
  <c r="R30" i="68"/>
  <c r="R164" i="68"/>
  <c r="R105" i="68"/>
  <c r="R15" i="68"/>
  <c r="R115" i="68"/>
  <c r="R59" i="68"/>
  <c r="R57" i="68"/>
  <c r="R112" i="68"/>
  <c r="R88" i="68"/>
  <c r="R65" i="68"/>
  <c r="R156" i="68"/>
  <c r="R39" i="68"/>
  <c r="R53" i="68"/>
  <c r="R118" i="68"/>
  <c r="R32" i="68"/>
  <c r="R6" i="68"/>
  <c r="R108" i="68"/>
  <c r="AT38" i="91"/>
  <c r="AV53" i="91"/>
  <c r="AV103" i="91"/>
  <c r="AW44" i="91"/>
  <c r="AU30" i="91"/>
  <c r="AT63" i="91"/>
  <c r="AV33" i="91"/>
  <c r="AV32" i="91"/>
  <c r="AV82" i="91"/>
  <c r="AV27" i="91"/>
  <c r="AX14" i="91"/>
  <c r="AX99" i="91"/>
  <c r="AU79" i="91"/>
  <c r="AW8" i="91"/>
  <c r="AW7" i="91"/>
  <c r="AW73" i="91"/>
  <c r="AV41" i="91"/>
  <c r="AW83" i="91"/>
  <c r="AT9" i="91"/>
  <c r="AT8" i="91"/>
  <c r="AV18" i="91"/>
  <c r="AT115" i="91"/>
  <c r="AT116" i="91"/>
  <c r="AV115" i="91"/>
  <c r="AV116" i="91"/>
  <c r="AW81" i="91"/>
  <c r="AX26" i="91"/>
  <c r="AX25" i="91"/>
  <c r="AU74" i="91"/>
  <c r="AV75" i="91"/>
  <c r="AV61" i="91"/>
  <c r="AV22" i="91"/>
  <c r="AW56" i="91"/>
  <c r="AW55" i="91"/>
  <c r="AU47" i="91"/>
  <c r="AU28" i="91"/>
  <c r="AU29" i="91"/>
  <c r="AV109" i="91"/>
  <c r="AU70" i="91"/>
  <c r="AW18" i="91"/>
  <c r="CN9" i="91"/>
  <c r="CN8" i="91"/>
  <c r="AW107" i="91"/>
  <c r="AT31" i="91"/>
  <c r="AV105" i="91"/>
  <c r="AW38" i="91"/>
  <c r="AV102" i="91"/>
  <c r="AT44" i="91"/>
  <c r="AT43" i="91"/>
  <c r="AU113" i="91"/>
  <c r="AW16" i="91"/>
  <c r="AT71" i="91"/>
  <c r="AX71" i="91"/>
  <c r="AU99" i="91"/>
  <c r="AT66" i="91"/>
  <c r="AX24" i="91"/>
  <c r="AU116" i="91"/>
  <c r="AU115" i="91"/>
  <c r="AX46" i="91"/>
  <c r="AW67" i="91"/>
  <c r="AX98" i="91"/>
  <c r="AX83" i="91"/>
  <c r="AV25" i="91"/>
  <c r="AX109" i="91"/>
  <c r="AX9" i="91"/>
  <c r="AX10" i="91"/>
  <c r="AX53" i="91"/>
  <c r="AW50" i="91"/>
  <c r="AU27" i="91"/>
  <c r="AU26" i="91"/>
  <c r="AV12" i="91"/>
  <c r="AW88" i="91"/>
  <c r="AT16" i="91"/>
  <c r="AU54" i="91"/>
  <c r="AV107" i="91"/>
  <c r="AU103" i="91"/>
  <c r="AU102" i="91"/>
  <c r="AT52" i="91"/>
  <c r="AX39" i="91"/>
  <c r="AX38" i="91"/>
  <c r="AX115" i="91"/>
  <c r="AX116" i="91"/>
  <c r="AW96" i="91"/>
  <c r="AU85" i="91"/>
  <c r="AV45" i="91"/>
  <c r="AX28" i="91"/>
  <c r="AX81" i="91"/>
  <c r="AU35" i="91"/>
  <c r="AU94" i="91"/>
  <c r="AX27" i="91"/>
  <c r="AV43" i="91"/>
  <c r="AV15" i="91"/>
  <c r="AT106" i="91"/>
  <c r="AT104" i="91"/>
  <c r="AW49" i="91"/>
  <c r="AX114" i="91"/>
  <c r="AX113" i="91"/>
  <c r="AV57" i="91"/>
  <c r="AU108" i="91"/>
  <c r="AU107" i="91"/>
  <c r="AU59" i="91"/>
  <c r="AV17" i="91"/>
  <c r="AV16" i="91"/>
  <c r="AX59" i="91"/>
  <c r="AW34" i="91"/>
  <c r="AX15" i="91"/>
  <c r="AX16" i="91"/>
  <c r="AW113" i="91"/>
  <c r="AW33" i="91"/>
  <c r="AX55" i="91"/>
  <c r="AX88" i="91"/>
  <c r="AX57" i="91"/>
  <c r="AT10" i="91"/>
  <c r="AV55" i="91"/>
  <c r="AV54" i="91"/>
  <c r="AV19" i="91"/>
  <c r="AV20" i="91"/>
  <c r="AX87" i="91"/>
  <c r="AT57" i="91"/>
  <c r="AT56" i="91"/>
  <c r="AV23" i="91"/>
  <c r="AX61" i="91"/>
  <c r="AX48" i="91"/>
  <c r="AX47" i="91"/>
  <c r="AT15" i="91"/>
  <c r="AV44" i="91"/>
  <c r="AX62" i="91"/>
  <c r="AV24" i="91"/>
  <c r="AU101" i="91"/>
  <c r="AW86" i="91"/>
  <c r="AW47" i="91"/>
  <c r="AU20" i="91"/>
  <c r="AT67" i="91"/>
  <c r="AV59" i="91"/>
  <c r="AV106" i="91"/>
  <c r="AV113" i="91"/>
  <c r="AV58" i="91"/>
  <c r="Q85" i="68"/>
  <c r="Q42" i="68"/>
  <c r="Q100" i="68"/>
  <c r="Q61" i="68"/>
  <c r="Q86" i="68"/>
  <c r="Q125" i="68"/>
  <c r="Q41" i="68"/>
  <c r="Q108" i="68"/>
  <c r="Q145" i="68"/>
  <c r="Q163" i="68"/>
  <c r="Q7" i="68"/>
  <c r="Q5" i="68"/>
  <c r="Q31" i="68"/>
  <c r="Q96" i="68"/>
  <c r="Q158" i="68"/>
  <c r="Q39" i="68"/>
  <c r="Q32" i="68"/>
  <c r="Q132" i="68"/>
  <c r="Q105" i="68"/>
  <c r="Q55" i="68"/>
  <c r="Q56" i="68"/>
  <c r="Q121" i="68"/>
  <c r="Q126" i="68"/>
  <c r="Q25" i="68"/>
  <c r="Q128" i="68"/>
  <c r="Q144" i="68"/>
  <c r="Q54" i="68"/>
  <c r="Q18" i="68"/>
  <c r="Q48" i="68"/>
  <c r="Q65" i="68"/>
  <c r="Q29" i="68"/>
  <c r="Q146" i="68"/>
  <c r="Q107" i="68"/>
  <c r="Q76" i="68"/>
  <c r="Q143" i="68"/>
  <c r="Q51" i="68"/>
  <c r="Q119" i="68"/>
  <c r="Q109" i="68"/>
  <c r="Q94" i="68"/>
  <c r="Q20" i="68"/>
  <c r="Q111" i="68"/>
  <c r="Q118" i="68"/>
  <c r="Q155" i="68"/>
  <c r="Q44" i="68"/>
  <c r="Q13" i="68"/>
  <c r="Q98" i="68"/>
  <c r="Q91" i="68"/>
  <c r="Q34" i="68"/>
  <c r="Q77" i="68"/>
  <c r="Q152" i="68"/>
  <c r="Q36" i="68"/>
  <c r="Q137" i="68"/>
  <c r="Q106" i="68"/>
  <c r="Q151" i="68"/>
  <c r="Q6" i="68"/>
  <c r="Q63" i="68"/>
  <c r="Q115" i="68"/>
  <c r="Q135" i="68"/>
  <c r="Q84" i="68"/>
  <c r="Q73" i="68"/>
  <c r="Q43" i="68"/>
  <c r="Q21" i="68"/>
  <c r="Q64" i="68"/>
  <c r="Q157" i="68"/>
  <c r="Q141" i="68"/>
  <c r="Q70" i="68"/>
  <c r="Q156" i="68"/>
  <c r="Q47" i="68"/>
  <c r="Q139" i="68"/>
  <c r="Q62" i="68"/>
  <c r="Q130" i="68"/>
  <c r="Q88" i="68"/>
  <c r="Q72" i="68"/>
  <c r="Q148" i="68"/>
  <c r="Q112" i="68"/>
  <c r="Q45" i="68"/>
  <c r="Q66" i="68"/>
  <c r="Q153" i="68"/>
  <c r="Q24" i="68"/>
  <c r="Q87" i="68"/>
  <c r="Q52" i="68"/>
  <c r="Q79" i="68"/>
  <c r="Q58" i="68"/>
  <c r="Q127" i="68"/>
  <c r="Q161" i="68"/>
  <c r="Q69" i="68"/>
  <c r="Q57" i="68"/>
  <c r="Q142" i="68"/>
  <c r="Q159" i="68"/>
  <c r="Q9" i="68"/>
  <c r="Q97" i="68"/>
  <c r="Q93" i="68"/>
  <c r="Q133" i="68"/>
  <c r="Q90" i="68"/>
  <c r="Q67" i="68"/>
  <c r="Q60" i="68"/>
  <c r="Q134" i="68"/>
  <c r="Q19" i="68"/>
  <c r="Q124" i="68"/>
  <c r="Q75" i="68"/>
  <c r="Q154" i="68"/>
  <c r="Q150" i="68"/>
  <c r="Q131" i="68"/>
  <c r="Q83" i="68"/>
  <c r="Q59" i="68"/>
  <c r="Q122" i="68"/>
  <c r="Q35" i="68"/>
  <c r="Q136" i="68"/>
  <c r="Q50" i="68"/>
  <c r="Q162" i="68"/>
  <c r="Q78" i="68"/>
  <c r="Q140" i="68"/>
  <c r="Q164" i="68"/>
  <c r="Q110" i="68"/>
  <c r="Q129" i="68"/>
  <c r="Q17" i="68"/>
  <c r="Q99" i="68"/>
  <c r="Q120" i="68"/>
  <c r="Q80" i="68"/>
  <c r="Q11" i="68"/>
  <c r="Q103" i="68"/>
  <c r="Q40" i="68"/>
  <c r="Q46" i="68"/>
  <c r="Q28" i="68"/>
  <c r="Q71" i="68"/>
  <c r="Q38" i="68"/>
  <c r="Q102" i="68"/>
  <c r="Q23" i="68"/>
  <c r="Q16" i="68"/>
  <c r="Q37" i="68"/>
  <c r="Q123" i="68"/>
  <c r="Q147" i="68"/>
  <c r="Q160" i="68"/>
  <c r="Q33" i="68"/>
  <c r="Q68" i="68"/>
  <c r="Q12" i="68"/>
  <c r="Q8" i="68"/>
  <c r="Q95" i="68"/>
  <c r="Q15" i="68"/>
  <c r="Q82" i="68"/>
  <c r="Q53" i="68"/>
  <c r="Q104" i="68"/>
  <c r="Q74" i="68"/>
  <c r="Q101" i="68"/>
  <c r="Q27" i="68"/>
  <c r="Q10" i="68"/>
  <c r="Q22" i="68"/>
  <c r="Q117" i="68"/>
  <c r="Q14" i="68"/>
  <c r="Q149" i="68"/>
  <c r="Q26" i="68"/>
  <c r="Q113" i="68"/>
  <c r="Q116" i="68"/>
  <c r="Q92" i="68"/>
  <c r="Q49" i="68"/>
  <c r="Q138" i="68"/>
  <c r="Q30" i="68"/>
  <c r="Q81" i="68"/>
  <c r="Q114" i="68"/>
  <c r="Q89" i="68"/>
  <c r="AT48" i="91"/>
  <c r="AX36" i="91"/>
  <c r="CT9" i="91"/>
  <c r="CT8" i="91"/>
  <c r="AW13" i="91"/>
  <c r="AT47" i="91"/>
  <c r="AT75" i="91"/>
  <c r="AT46" i="91"/>
  <c r="AT45" i="91"/>
  <c r="AU97" i="91"/>
  <c r="AX60" i="91"/>
  <c r="AX7" i="91"/>
  <c r="AT51" i="91"/>
  <c r="AW51" i="91"/>
  <c r="AX34" i="91"/>
  <c r="AT42" i="91"/>
  <c r="AX13" i="91"/>
  <c r="AV108" i="91"/>
  <c r="AX12" i="91"/>
  <c r="AT97" i="91"/>
  <c r="AT96" i="91"/>
  <c r="AU96" i="91"/>
  <c r="AU15" i="91"/>
  <c r="AV101" i="91"/>
  <c r="AT101" i="91"/>
  <c r="AX23" i="91"/>
  <c r="AX22" i="91"/>
  <c r="AW106" i="91"/>
  <c r="AT78" i="91"/>
  <c r="AT73" i="91"/>
  <c r="AT72" i="91"/>
  <c r="AX106" i="91"/>
  <c r="AW104" i="91"/>
  <c r="AW70" i="91"/>
  <c r="AW71" i="91"/>
  <c r="AW19" i="91"/>
  <c r="AX75" i="91"/>
  <c r="AT108" i="91"/>
  <c r="AX72" i="91"/>
  <c r="AT49" i="91"/>
  <c r="AU40" i="91"/>
  <c r="AW9" i="91"/>
  <c r="AT36" i="91"/>
  <c r="AU56" i="91"/>
  <c r="AW60" i="91"/>
  <c r="AW95" i="91"/>
  <c r="AT14" i="91"/>
  <c r="AT19" i="91"/>
  <c r="AT18" i="91"/>
  <c r="AW26" i="91"/>
  <c r="AU45" i="91"/>
  <c r="AU44" i="91"/>
  <c r="AW12" i="91"/>
  <c r="AW85" i="91"/>
  <c r="AT68" i="91"/>
  <c r="AU111" i="91"/>
  <c r="AW112" i="91"/>
  <c r="AT77" i="91"/>
  <c r="AV52" i="91"/>
  <c r="AV51" i="91"/>
  <c r="AW98" i="91"/>
  <c r="AV90" i="91"/>
  <c r="AV84" i="91"/>
  <c r="AX17" i="91"/>
  <c r="AW77" i="91"/>
  <c r="AV9" i="91"/>
  <c r="AX108" i="91"/>
  <c r="AW63" i="91"/>
  <c r="AV93" i="91"/>
  <c r="AU89" i="91"/>
  <c r="AU88" i="91"/>
  <c r="AT37" i="91"/>
  <c r="AV112" i="91"/>
  <c r="AV50" i="91"/>
  <c r="AT35" i="91"/>
  <c r="AT34" i="91"/>
  <c r="AV31" i="91"/>
  <c r="AV70" i="91"/>
  <c r="AV69" i="91"/>
  <c r="AX76" i="91"/>
  <c r="AU19" i="91"/>
  <c r="AT114" i="91"/>
  <c r="AT84" i="91"/>
  <c r="AT83" i="91"/>
  <c r="AW17" i="91"/>
  <c r="AU52" i="91"/>
  <c r="AV92" i="91"/>
  <c r="AW27" i="91"/>
  <c r="AW78" i="91"/>
  <c r="AV66" i="91"/>
  <c r="AX33" i="91"/>
  <c r="AV63" i="91"/>
  <c r="AX90" i="91"/>
  <c r="AT105" i="91"/>
  <c r="AT95" i="91"/>
  <c r="AU49" i="91"/>
  <c r="AX67" i="91"/>
  <c r="AX66" i="91"/>
  <c r="AT7" i="91"/>
  <c r="AV114" i="91"/>
  <c r="AW105" i="91"/>
  <c r="AU66" i="91"/>
  <c r="CS8" i="91"/>
  <c r="CS9" i="91"/>
  <c r="AV91" i="91"/>
  <c r="AT102" i="91"/>
  <c r="AT13" i="91"/>
  <c r="AW23" i="91"/>
  <c r="AU14" i="91"/>
  <c r="AU55" i="91"/>
  <c r="AU82" i="91"/>
  <c r="AT29" i="91"/>
  <c r="AT27" i="91"/>
  <c r="AW53" i="91"/>
  <c r="AW52" i="91"/>
  <c r="AX79" i="91"/>
  <c r="AW42" i="91"/>
  <c r="AT76" i="91"/>
  <c r="AV98" i="91"/>
  <c r="AV49" i="91"/>
  <c r="AV48" i="91"/>
  <c r="AW87" i="91"/>
  <c r="AU18" i="91"/>
  <c r="AW61" i="91"/>
  <c r="N50" i="68"/>
  <c r="N29" i="68"/>
  <c r="N27" i="68"/>
  <c r="N33" i="68"/>
  <c r="N124" i="68"/>
  <c r="N123" i="68"/>
  <c r="N110" i="68"/>
  <c r="N37" i="68"/>
  <c r="N133" i="68"/>
  <c r="N101" i="68"/>
  <c r="N21" i="68"/>
  <c r="N138" i="68"/>
  <c r="N13" i="68"/>
  <c r="N104" i="68"/>
  <c r="N100" i="68"/>
  <c r="N94" i="68"/>
  <c r="N76" i="68"/>
  <c r="N22" i="68"/>
  <c r="N132" i="68"/>
  <c r="N136" i="68"/>
  <c r="N16" i="68"/>
  <c r="N86" i="68"/>
  <c r="N40" i="68"/>
  <c r="N113" i="68"/>
  <c r="N92" i="68"/>
  <c r="N20" i="68"/>
  <c r="N31" i="68"/>
  <c r="N84" i="68"/>
  <c r="N63" i="68"/>
  <c r="N34" i="68"/>
  <c r="N154" i="68"/>
  <c r="N52" i="68"/>
  <c r="N64" i="68"/>
  <c r="N148" i="68"/>
  <c r="N43" i="68"/>
  <c r="N143" i="68"/>
  <c r="N28" i="68"/>
  <c r="N81" i="68"/>
  <c r="N88" i="68"/>
  <c r="N19" i="68"/>
  <c r="N164" i="68"/>
  <c r="N163" i="68"/>
  <c r="N42" i="68"/>
  <c r="N98" i="68"/>
  <c r="N23" i="68"/>
  <c r="N89" i="68"/>
  <c r="N82" i="68"/>
  <c r="N155" i="68"/>
  <c r="N145" i="68"/>
  <c r="N134" i="68"/>
  <c r="N111" i="68"/>
  <c r="N54" i="68"/>
  <c r="N11" i="68"/>
  <c r="N109" i="68"/>
  <c r="N116" i="68"/>
  <c r="N87" i="68"/>
  <c r="N65" i="68"/>
  <c r="N117" i="68"/>
  <c r="N129" i="68"/>
  <c r="N71" i="68"/>
  <c r="N78" i="68"/>
  <c r="N61" i="68"/>
  <c r="N103" i="68"/>
  <c r="N158" i="68"/>
  <c r="N112" i="68"/>
  <c r="N60" i="68"/>
  <c r="N30" i="68"/>
  <c r="N17" i="68"/>
  <c r="N36" i="68"/>
  <c r="N14" i="68"/>
  <c r="N95" i="68"/>
  <c r="N46" i="68"/>
  <c r="N96" i="68"/>
  <c r="N57" i="68"/>
  <c r="N93" i="68"/>
  <c r="N74" i="68"/>
  <c r="N48" i="68"/>
  <c r="N77" i="68"/>
  <c r="N120" i="68"/>
  <c r="N160" i="68"/>
  <c r="N83" i="68"/>
  <c r="N125" i="68"/>
  <c r="N68" i="68"/>
  <c r="N135" i="68"/>
  <c r="N44" i="68"/>
  <c r="N10" i="68"/>
  <c r="N49" i="68"/>
  <c r="N128" i="68"/>
  <c r="N73" i="68"/>
  <c r="N139" i="68"/>
  <c r="N99" i="68"/>
  <c r="N146" i="68"/>
  <c r="N9" i="68"/>
  <c r="N24" i="68"/>
  <c r="N149" i="68"/>
  <c r="N38" i="68"/>
  <c r="N151" i="68"/>
  <c r="N18" i="68"/>
  <c r="N107" i="68"/>
  <c r="N102" i="68"/>
  <c r="N162" i="68"/>
  <c r="N80" i="68"/>
  <c r="N152" i="68"/>
  <c r="N141" i="68"/>
  <c r="N75" i="68"/>
  <c r="N32" i="68"/>
  <c r="N121" i="68"/>
  <c r="N56" i="68"/>
  <c r="N114" i="68"/>
  <c r="N85" i="68"/>
  <c r="N105" i="68"/>
  <c r="N140" i="68"/>
  <c r="N25" i="68"/>
  <c r="N130" i="68"/>
  <c r="N70" i="68"/>
  <c r="N26" i="68"/>
  <c r="N62" i="68"/>
  <c r="N6" i="68"/>
  <c r="N47" i="68"/>
  <c r="N126" i="68"/>
  <c r="N66" i="68"/>
  <c r="N41" i="68"/>
  <c r="N12" i="68"/>
  <c r="N72" i="68"/>
  <c r="N115" i="68"/>
  <c r="N91" i="68"/>
  <c r="N118" i="68"/>
  <c r="N106" i="68"/>
  <c r="N55" i="68"/>
  <c r="N69" i="68"/>
  <c r="N119" i="68"/>
  <c r="N45" i="68"/>
  <c r="N159" i="68"/>
  <c r="N156" i="68"/>
  <c r="N51" i="68"/>
  <c r="N108" i="68"/>
  <c r="N142" i="68"/>
  <c r="N147" i="68"/>
  <c r="N157" i="68"/>
  <c r="N15" i="68"/>
  <c r="N39" i="68"/>
  <c r="N35" i="68"/>
  <c r="N127" i="68"/>
  <c r="N161" i="68"/>
  <c r="N131" i="68"/>
  <c r="N137" i="68"/>
  <c r="N79" i="68"/>
  <c r="N153" i="68"/>
  <c r="N150" i="68"/>
  <c r="N7" i="68"/>
  <c r="N67" i="68"/>
  <c r="N144" i="68"/>
  <c r="N59" i="68"/>
  <c r="N58" i="68"/>
  <c r="N97" i="68"/>
  <c r="N122" i="68"/>
  <c r="N53" i="68"/>
  <c r="N90" i="68"/>
  <c r="N8" i="68"/>
  <c r="AU58" i="91"/>
  <c r="AW58" i="91"/>
  <c r="AX110" i="91"/>
  <c r="AX107" i="91"/>
  <c r="AT28" i="91"/>
  <c r="AX94" i="91"/>
  <c r="AW40" i="91"/>
  <c r="AX31" i="91"/>
  <c r="AX32" i="91"/>
  <c r="AW41" i="91"/>
  <c r="AT61" i="91"/>
  <c r="AU10" i="91"/>
  <c r="AU11" i="91"/>
  <c r="AU105" i="91"/>
  <c r="AU104" i="91"/>
  <c r="AW75" i="91"/>
  <c r="AX50" i="91"/>
  <c r="AT92" i="91"/>
  <c r="AU68" i="91"/>
  <c r="AV38" i="91"/>
  <c r="AU81" i="91"/>
  <c r="AU9" i="91"/>
  <c r="AX30" i="91"/>
  <c r="AX43" i="91"/>
  <c r="AT112" i="91"/>
  <c r="AT113" i="91"/>
  <c r="AT60" i="91"/>
  <c r="O61" i="68"/>
  <c r="O154" i="68"/>
  <c r="O6" i="68"/>
  <c r="O94" i="68"/>
  <c r="O10" i="68"/>
  <c r="O133" i="68"/>
  <c r="O44" i="68"/>
  <c r="O160" i="68"/>
  <c r="O47" i="68"/>
  <c r="O74" i="68"/>
  <c r="O112" i="68"/>
  <c r="O58" i="68"/>
  <c r="O63" i="68"/>
  <c r="O90" i="68"/>
  <c r="O48" i="68"/>
  <c r="O164" i="68"/>
  <c r="O85" i="68"/>
  <c r="O16" i="68"/>
  <c r="O33" i="68"/>
  <c r="O17" i="68"/>
  <c r="O142" i="68"/>
  <c r="O93" i="68"/>
  <c r="O149" i="68"/>
  <c r="O122" i="68"/>
  <c r="O121" i="68"/>
  <c r="O92" i="68"/>
  <c r="O98" i="68"/>
  <c r="O104" i="68"/>
  <c r="O146" i="68"/>
  <c r="O28" i="68"/>
  <c r="O158" i="68"/>
  <c r="O131" i="68"/>
  <c r="O36" i="68"/>
  <c r="O137" i="68"/>
  <c r="O117" i="68"/>
  <c r="O159" i="68"/>
  <c r="O127" i="68"/>
  <c r="O135" i="68"/>
  <c r="O96" i="68"/>
  <c r="O152" i="68"/>
  <c r="O77" i="68"/>
  <c r="O113" i="68"/>
  <c r="O62" i="68"/>
  <c r="O153" i="68"/>
  <c r="O110" i="68"/>
  <c r="O49" i="68"/>
  <c r="O155" i="68"/>
  <c r="O138" i="68"/>
  <c r="O80" i="68"/>
  <c r="O60" i="68"/>
  <c r="O134" i="68"/>
  <c r="O116" i="68"/>
  <c r="O156" i="68"/>
  <c r="O46" i="68"/>
  <c r="O163" i="68"/>
  <c r="O66" i="68"/>
  <c r="O29" i="68"/>
  <c r="O71" i="68"/>
  <c r="O38" i="68"/>
  <c r="O147" i="68"/>
  <c r="O78" i="68"/>
  <c r="O52" i="68"/>
  <c r="O105" i="68"/>
  <c r="O114" i="68"/>
  <c r="O136" i="68"/>
  <c r="O139" i="68"/>
  <c r="O25" i="68"/>
  <c r="O97" i="68"/>
  <c r="O82" i="68"/>
  <c r="O145" i="68"/>
  <c r="O45" i="68"/>
  <c r="O65" i="68"/>
  <c r="O109" i="68"/>
  <c r="O107" i="68"/>
  <c r="O32" i="68"/>
  <c r="O83" i="68"/>
  <c r="O126" i="68"/>
  <c r="O128" i="68"/>
  <c r="O9" i="68"/>
  <c r="O13" i="68"/>
  <c r="O43" i="68"/>
  <c r="O102" i="68"/>
  <c r="O140" i="68"/>
  <c r="O26" i="68"/>
  <c r="O119" i="68"/>
  <c r="O144" i="68"/>
  <c r="O39" i="68"/>
  <c r="O14" i="68"/>
  <c r="O125" i="68"/>
  <c r="O130" i="68"/>
  <c r="O123" i="68"/>
  <c r="O95" i="68"/>
  <c r="O68" i="68"/>
  <c r="O73" i="68"/>
  <c r="O31" i="68"/>
  <c r="O148" i="68"/>
  <c r="O54" i="68"/>
  <c r="O19" i="68"/>
  <c r="O161" i="68"/>
  <c r="O67" i="68"/>
  <c r="O35" i="68"/>
  <c r="O23" i="68"/>
  <c r="O53" i="68"/>
  <c r="O18" i="68"/>
  <c r="O103" i="68"/>
  <c r="O57" i="68"/>
  <c r="O151" i="68"/>
  <c r="O34" i="68"/>
  <c r="O106" i="68"/>
  <c r="O120" i="68"/>
  <c r="O27" i="68"/>
  <c r="O118" i="68"/>
  <c r="O99" i="68"/>
  <c r="O91" i="68"/>
  <c r="O101" i="68"/>
  <c r="O55" i="68"/>
  <c r="O69" i="68"/>
  <c r="O81" i="68"/>
  <c r="O20" i="68"/>
  <c r="O7" i="68"/>
  <c r="O86" i="68"/>
  <c r="O141" i="68"/>
  <c r="O50" i="68"/>
  <c r="O70" i="68"/>
  <c r="O89" i="68"/>
  <c r="O8" i="68"/>
  <c r="O42" i="68"/>
  <c r="O75" i="68"/>
  <c r="O84" i="68"/>
  <c r="O22" i="68"/>
  <c r="O30" i="68"/>
  <c r="O143" i="68"/>
  <c r="O40" i="68"/>
  <c r="O111" i="68"/>
  <c r="O37" i="68"/>
  <c r="O129" i="68"/>
  <c r="O59" i="68"/>
  <c r="O108" i="68"/>
  <c r="O51" i="68"/>
  <c r="O12" i="68"/>
  <c r="O100" i="68"/>
  <c r="O24" i="68"/>
  <c r="O11" i="68"/>
  <c r="O88" i="68"/>
  <c r="O87" i="68"/>
  <c r="O41" i="68"/>
  <c r="O72" i="68"/>
  <c r="O79" i="68"/>
  <c r="O76" i="68"/>
  <c r="O124" i="68"/>
  <c r="O5" i="68"/>
  <c r="O15" i="68"/>
  <c r="O21" i="68"/>
  <c r="O64" i="68"/>
  <c r="O162" i="68"/>
  <c r="O132" i="68"/>
  <c r="O115" i="68"/>
  <c r="O150" i="68"/>
  <c r="O56" i="68"/>
  <c r="O157" i="68"/>
  <c r="AT82" i="91"/>
  <c r="AV29" i="91"/>
  <c r="AW28" i="91"/>
  <c r="AV74" i="91"/>
  <c r="AX104" i="91"/>
  <c r="AX103" i="91"/>
  <c r="AW102" i="91"/>
  <c r="AU87" i="91"/>
  <c r="AU13" i="91"/>
  <c r="AU12" i="91"/>
  <c r="AW22" i="91"/>
  <c r="AX101" i="91"/>
  <c r="AX100" i="91"/>
  <c r="AX49" i="91"/>
  <c r="AV7" i="91"/>
  <c r="AX102" i="91"/>
  <c r="AV104" i="91"/>
  <c r="AU36" i="91"/>
  <c r="AT85" i="91"/>
  <c r="AW59" i="91"/>
  <c r="AX52" i="91"/>
  <c r="AU48" i="91"/>
  <c r="AT107" i="91"/>
  <c r="AW32" i="91"/>
  <c r="AV13" i="91"/>
  <c r="AT30" i="91"/>
  <c r="AT64" i="91"/>
  <c r="AT41" i="91"/>
  <c r="AT40" i="91"/>
  <c r="AU8" i="91"/>
  <c r="AT100" i="91"/>
  <c r="AT99" i="91"/>
  <c r="AU112" i="91"/>
  <c r="AW25" i="91"/>
  <c r="AU39" i="91"/>
  <c r="AW48" i="91"/>
  <c r="AV88" i="91"/>
  <c r="AT90" i="91"/>
  <c r="AU34" i="91"/>
  <c r="AT17" i="91"/>
  <c r="AW39" i="91"/>
  <c r="AW94" i="91"/>
  <c r="AW35" i="91"/>
  <c r="AT81" i="91"/>
  <c r="AT80" i="91"/>
  <c r="AU91" i="91"/>
  <c r="AU90" i="91"/>
  <c r="AV14" i="91"/>
  <c r="AT111" i="91"/>
  <c r="AT23" i="91"/>
  <c r="AX91" i="91"/>
  <c r="AX82" i="91"/>
  <c r="AV39" i="91"/>
  <c r="AV40" i="91"/>
  <c r="AT11" i="91"/>
  <c r="AU23" i="91"/>
  <c r="AU64" i="91"/>
  <c r="AV28" i="91"/>
  <c r="AW45" i="91"/>
  <c r="AU110" i="91"/>
  <c r="AU17" i="91"/>
  <c r="AU84" i="91"/>
  <c r="AV89" i="91"/>
  <c r="AV46" i="91"/>
  <c r="AV47" i="91"/>
  <c r="AT88" i="91"/>
  <c r="AV8" i="91"/>
  <c r="AW100" i="91"/>
  <c r="AU7" i="91"/>
  <c r="AV26" i="91"/>
  <c r="AX84" i="91"/>
  <c r="AX85" i="91"/>
  <c r="AW97" i="91"/>
  <c r="AV100" i="91"/>
  <c r="AV99" i="91"/>
  <c r="AW29" i="91"/>
  <c r="AU16" i="91"/>
  <c r="AW46" i="91"/>
  <c r="AX70" i="91"/>
  <c r="AW110" i="91"/>
  <c r="AV56" i="91"/>
  <c r="AV11" i="91"/>
  <c r="AX89" i="91"/>
  <c r="AX11" i="91"/>
  <c r="AT54" i="91"/>
  <c r="AT53" i="91"/>
  <c r="AX78" i="91"/>
  <c r="AX65" i="91"/>
  <c r="AW15" i="91"/>
  <c r="AW14" i="91"/>
  <c r="AU65" i="91"/>
  <c r="CO8" i="91"/>
  <c r="CO9" i="91"/>
  <c r="AX97" i="91"/>
  <c r="AU33" i="91"/>
  <c r="AU32" i="91"/>
  <c r="AU95" i="91"/>
  <c r="AT74" i="91"/>
  <c r="AU83" i="91"/>
  <c r="AW114" i="91"/>
  <c r="AW115" i="91"/>
  <c r="AX64" i="91"/>
  <c r="AX63" i="91"/>
  <c r="AU43" i="91"/>
  <c r="AU42" i="91"/>
  <c r="AX105" i="91"/>
  <c r="AU80" i="91"/>
  <c r="AV110" i="91"/>
  <c r="AV111" i="91"/>
  <c r="AU38" i="91"/>
  <c r="AX21" i="91"/>
  <c r="AW103" i="91"/>
  <c r="AX51" i="91"/>
  <c r="AT65" i="91"/>
  <c r="AW43" i="91"/>
  <c r="AV97" i="91"/>
  <c r="AT55" i="91"/>
  <c r="AV86" i="91"/>
  <c r="AX69" i="91"/>
  <c r="AW99" i="91"/>
  <c r="AV87" i="91"/>
  <c r="AV67" i="91"/>
  <c r="AV68" i="91"/>
  <c r="AW64" i="91"/>
  <c r="AW24" i="91"/>
  <c r="AU24" i="91"/>
  <c r="AV37" i="91"/>
  <c r="AV83" i="91"/>
  <c r="CR9" i="91"/>
  <c r="CR8" i="91"/>
  <c r="AV77" i="91"/>
  <c r="AU73" i="91"/>
  <c r="AU76" i="91"/>
  <c r="AU75" i="91"/>
  <c r="AW79" i="91"/>
  <c r="AW108" i="91"/>
  <c r="AW109" i="91"/>
  <c r="AV42" i="91"/>
  <c r="AU69" i="91"/>
  <c r="AU106" i="91"/>
  <c r="AT33" i="91"/>
  <c r="AW37" i="91"/>
  <c r="AW36" i="91"/>
  <c r="AX96" i="91"/>
  <c r="AX54" i="91"/>
  <c r="AW66" i="91"/>
  <c r="AV71" i="91"/>
  <c r="AX40" i="91"/>
  <c r="AX80" i="91"/>
  <c r="AT91" i="91"/>
  <c r="AT24" i="91"/>
  <c r="AT25" i="91"/>
  <c r="CV9" i="91"/>
  <c r="CV8" i="91"/>
  <c r="AV62" i="91"/>
  <c r="AT98" i="91"/>
  <c r="AU63" i="91"/>
  <c r="AW30" i="91"/>
  <c r="AW31" i="91"/>
  <c r="AV76" i="91"/>
  <c r="AV30" i="91"/>
  <c r="AW68" i="91"/>
  <c r="AW69" i="91"/>
  <c r="AV10" i="91"/>
  <c r="P161" i="68"/>
  <c r="P96" i="68"/>
  <c r="P33" i="68"/>
  <c r="P98" i="68"/>
  <c r="P22" i="68"/>
  <c r="P23" i="68"/>
  <c r="P147" i="68"/>
  <c r="P148" i="68"/>
  <c r="P153" i="68"/>
  <c r="P92" i="68"/>
  <c r="P78" i="68"/>
  <c r="P73" i="68"/>
  <c r="P114" i="68"/>
  <c r="P144" i="68"/>
  <c r="P113" i="68"/>
  <c r="P36" i="68"/>
  <c r="P102" i="68"/>
  <c r="P21" i="68"/>
  <c r="P119" i="68"/>
  <c r="P62" i="68"/>
  <c r="P42" i="68"/>
  <c r="P100" i="68"/>
  <c r="P59" i="68"/>
  <c r="P86" i="68"/>
  <c r="P31" i="68"/>
  <c r="P108" i="68"/>
  <c r="P7" i="68"/>
  <c r="P45" i="68"/>
  <c r="P19" i="68"/>
  <c r="P116" i="68"/>
  <c r="P32" i="68"/>
  <c r="P118" i="68"/>
  <c r="P123" i="68"/>
  <c r="P28" i="68"/>
  <c r="P135" i="68"/>
  <c r="P16" i="68"/>
  <c r="P26" i="68"/>
  <c r="P63" i="68"/>
  <c r="P71" i="68"/>
  <c r="P139" i="68"/>
  <c r="P18" i="68"/>
  <c r="P146" i="68"/>
  <c r="P159" i="68"/>
  <c r="P70" i="68"/>
  <c r="P155" i="68"/>
  <c r="P38" i="68"/>
  <c r="P93" i="68"/>
  <c r="P160" i="68"/>
  <c r="P112" i="68"/>
  <c r="P66" i="68"/>
  <c r="P51" i="68"/>
  <c r="P120" i="68"/>
  <c r="P163" i="68"/>
  <c r="P122" i="68"/>
  <c r="P136" i="68"/>
  <c r="P68" i="68"/>
  <c r="P39" i="68"/>
  <c r="P90" i="68"/>
  <c r="P121" i="68"/>
  <c r="P61" i="68"/>
  <c r="P137" i="68"/>
  <c r="P156" i="68"/>
  <c r="P15" i="68"/>
  <c r="P65" i="68"/>
  <c r="P130" i="68"/>
  <c r="P87" i="68"/>
  <c r="P126" i="68"/>
  <c r="P151" i="68"/>
  <c r="P162" i="68"/>
  <c r="P85" i="68"/>
  <c r="P9" i="68"/>
  <c r="P145" i="68"/>
  <c r="P58" i="68"/>
  <c r="P83" i="68"/>
  <c r="P79" i="68"/>
  <c r="P48" i="68"/>
  <c r="P107" i="68"/>
  <c r="P104" i="68"/>
  <c r="P67" i="68"/>
  <c r="P101" i="68"/>
  <c r="P164" i="68"/>
  <c r="P84" i="68"/>
  <c r="P128" i="68"/>
  <c r="P10" i="68"/>
  <c r="P5" i="68"/>
  <c r="P88" i="68"/>
  <c r="P141" i="68"/>
  <c r="P110" i="68"/>
  <c r="P115" i="68"/>
  <c r="P11" i="68"/>
  <c r="P14" i="68"/>
  <c r="P27" i="68"/>
  <c r="P82" i="68"/>
  <c r="P149" i="68"/>
  <c r="P117" i="68"/>
  <c r="P24" i="68"/>
  <c r="P140" i="68"/>
  <c r="P125" i="68"/>
  <c r="P152" i="68"/>
  <c r="P29" i="68"/>
  <c r="P37" i="68"/>
  <c r="P76" i="68"/>
  <c r="P60" i="68"/>
  <c r="P12" i="68"/>
  <c r="P43" i="68"/>
  <c r="P111" i="68"/>
  <c r="P143" i="68"/>
  <c r="P47" i="68"/>
  <c r="P109" i="68"/>
  <c r="P94" i="68"/>
  <c r="P158" i="68"/>
  <c r="P133" i="68"/>
  <c r="P142" i="68"/>
  <c r="P41" i="68"/>
  <c r="P53" i="68"/>
  <c r="P69" i="68"/>
  <c r="P99" i="68"/>
  <c r="P106" i="68"/>
  <c r="P50" i="68"/>
  <c r="P157" i="68"/>
  <c r="P138" i="68"/>
  <c r="P72" i="68"/>
  <c r="P129" i="68"/>
  <c r="P46" i="68"/>
  <c r="P91" i="68"/>
  <c r="P49" i="68"/>
  <c r="P81" i="68"/>
  <c r="P13" i="68"/>
  <c r="P74" i="68"/>
  <c r="P34" i="68"/>
  <c r="P56" i="68"/>
  <c r="P150" i="68"/>
  <c r="P8" i="68"/>
  <c r="P35" i="68"/>
  <c r="P17" i="68"/>
  <c r="P95" i="68"/>
  <c r="P124" i="68"/>
  <c r="P131" i="68"/>
  <c r="P20" i="68"/>
  <c r="P75" i="68"/>
  <c r="P132" i="68"/>
  <c r="P105" i="68"/>
  <c r="P40" i="68"/>
  <c r="P77" i="68"/>
  <c r="P80" i="68"/>
  <c r="P25" i="68"/>
  <c r="P127" i="68"/>
  <c r="P134" i="68"/>
  <c r="P6" i="68"/>
  <c r="P89" i="68"/>
  <c r="P64" i="68"/>
  <c r="P103" i="68"/>
  <c r="P52" i="68"/>
  <c r="P54" i="68"/>
  <c r="P57" i="68"/>
  <c r="P154" i="68"/>
  <c r="P30" i="68"/>
  <c r="P44" i="68"/>
  <c r="P55" i="68"/>
  <c r="P97" i="68"/>
  <c r="AW91" i="91"/>
  <c r="AW101" i="91"/>
  <c r="AX35" i="91"/>
  <c r="AW54" i="91"/>
  <c r="AT58" i="91"/>
  <c r="AT59" i="91"/>
  <c r="AX74" i="91"/>
  <c r="CU8" i="91"/>
  <c r="CU9" i="91"/>
  <c r="AW92" i="91"/>
  <c r="AW93" i="91"/>
  <c r="AU41" i="91"/>
  <c r="AT20" i="91"/>
  <c r="AV34" i="91"/>
  <c r="AT32" i="91"/>
  <c r="AW65" i="91"/>
  <c r="AU22" i="91"/>
  <c r="AU21" i="91"/>
  <c r="AW10" i="91"/>
  <c r="AX37" i="91"/>
  <c r="AX95" i="91"/>
  <c r="AX29" i="91"/>
  <c r="AU25" i="91"/>
  <c r="CQ8" i="91"/>
  <c r="CQ9" i="91"/>
  <c r="AU31" i="91"/>
  <c r="AU72" i="91"/>
  <c r="AT62" i="91"/>
  <c r="AU57" i="91"/>
  <c r="AX20" i="91"/>
  <c r="AX56" i="91"/>
  <c r="AT50" i="91"/>
  <c r="AV72" i="91"/>
  <c r="AU67" i="91"/>
  <c r="AW111" i="91"/>
  <c r="AW84" i="91"/>
  <c r="AW82" i="91"/>
  <c r="AT79" i="91"/>
  <c r="AX58" i="91"/>
  <c r="AW62" i="91"/>
  <c r="AT89" i="91"/>
  <c r="AU50" i="91"/>
  <c r="AU53" i="91"/>
  <c r="AV36" i="91"/>
  <c r="AV35" i="91"/>
  <c r="AV85" i="91"/>
  <c r="AT26" i="91"/>
  <c r="AX68" i="91"/>
  <c r="AT109" i="91"/>
  <c r="AT110" i="91"/>
  <c r="AW90" i="91"/>
  <c r="AW89" i="91"/>
  <c r="AW76" i="91"/>
  <c r="AU60" i="91"/>
  <c r="AU61" i="91"/>
  <c r="AU37" i="91"/>
  <c r="AU109" i="91"/>
  <c r="AU114" i="91"/>
  <c r="AX73" i="91"/>
  <c r="AT103" i="91"/>
  <c r="AU100" i="91"/>
  <c r="AT69" i="91"/>
  <c r="AT70" i="91"/>
  <c r="AV65" i="91"/>
  <c r="AV64" i="91"/>
  <c r="AX77" i="91"/>
  <c r="AT39" i="91"/>
  <c r="AX18" i="91"/>
  <c r="AU71" i="91"/>
  <c r="AX92" i="91"/>
  <c r="AP46" i="80"/>
  <c r="AN46" i="80"/>
  <c r="AP91" i="66"/>
  <c r="AQ90" i="66"/>
  <c r="AS45" i="80"/>
  <c r="AV45" i="80"/>
  <c r="AV46" i="80"/>
  <c r="AB47" i="80"/>
  <c r="W47" i="80"/>
  <c r="AA47" i="80"/>
  <c r="AO47" i="80" s="1"/>
  <c r="X47" i="80"/>
  <c r="AL47" i="80" s="1"/>
  <c r="AQ48" i="83"/>
  <c r="AS47" i="83"/>
  <c r="U47" i="80"/>
  <c r="Z47" i="80"/>
  <c r="AR47" i="83"/>
  <c r="AO47" i="83"/>
  <c r="AP48" i="83"/>
  <c r="S48" i="80"/>
  <c r="V48" i="80"/>
  <c r="Y48" i="80"/>
  <c r="T47" i="80"/>
  <c r="AM47" i="80" s="1"/>
  <c r="AP47" i="80" l="1"/>
  <c r="AN47" i="80"/>
  <c r="AP92" i="66"/>
  <c r="AQ91" i="66"/>
  <c r="AS46" i="80"/>
  <c r="AR47" i="80"/>
  <c r="AR46" i="80"/>
  <c r="S49" i="80"/>
  <c r="T48" i="80"/>
  <c r="AM48" i="80" s="1"/>
  <c r="U48" i="80"/>
  <c r="AP49" i="83"/>
  <c r="AO48" i="83"/>
  <c r="AQ49" i="83"/>
  <c r="AB48" i="80"/>
  <c r="Y49" i="80"/>
  <c r="X48" i="80"/>
  <c r="AL48" i="80" s="1"/>
  <c r="V49" i="80"/>
  <c r="AR48" i="83"/>
  <c r="W48" i="80"/>
  <c r="AS48" i="83"/>
  <c r="Z48" i="80"/>
  <c r="AA48" i="80"/>
  <c r="AO48" i="80" s="1"/>
  <c r="AN48" i="80" l="1"/>
  <c r="AP48" i="80"/>
  <c r="AP93" i="66"/>
  <c r="AQ92" i="66"/>
  <c r="AS47" i="80"/>
  <c r="AV47" i="80"/>
  <c r="AQ50" i="83"/>
  <c r="T49" i="80"/>
  <c r="AM49" i="80" s="1"/>
  <c r="Y50" i="80"/>
  <c r="AR49" i="83"/>
  <c r="S50" i="80"/>
  <c r="AS49" i="83"/>
  <c r="AO49" i="83"/>
  <c r="Z49" i="80"/>
  <c r="W49" i="80"/>
  <c r="AB49" i="80"/>
  <c r="AA49" i="80"/>
  <c r="AO49" i="80" s="1"/>
  <c r="X49" i="80"/>
  <c r="AL49" i="80" s="1"/>
  <c r="AP50" i="83"/>
  <c r="U49" i="80"/>
  <c r="V50" i="80"/>
  <c r="AN49" i="80" l="1"/>
  <c r="AP49" i="80"/>
  <c r="AP94" i="66"/>
  <c r="AQ93" i="66"/>
  <c r="AP51" i="83"/>
  <c r="AS48" i="80"/>
  <c r="AR50" i="83"/>
  <c r="AO50" i="83"/>
  <c r="T50" i="80"/>
  <c r="AM50" i="80" s="1"/>
  <c r="Y51" i="80"/>
  <c r="X50" i="80"/>
  <c r="AL50" i="80" s="1"/>
  <c r="AS50" i="83"/>
  <c r="AB50" i="80"/>
  <c r="S51" i="80"/>
  <c r="AV48" i="80"/>
  <c r="AR48" i="80"/>
  <c r="Z50" i="80"/>
  <c r="V51" i="80"/>
  <c r="AQ51" i="83"/>
  <c r="AA50" i="80"/>
  <c r="AO50" i="80" s="1"/>
  <c r="U50" i="80"/>
  <c r="W50" i="80"/>
  <c r="AP50" i="80" l="1"/>
  <c r="AN50" i="80"/>
  <c r="AP95" i="66"/>
  <c r="AQ94" i="66"/>
  <c r="AR50" i="80"/>
  <c r="AO51" i="83"/>
  <c r="V52" i="80"/>
  <c r="AV49" i="80"/>
  <c r="AR49" i="80"/>
  <c r="Z51" i="80"/>
  <c r="AS51" i="83"/>
  <c r="AR51" i="83"/>
  <c r="S52" i="80"/>
  <c r="U51" i="80"/>
  <c r="X51" i="80"/>
  <c r="AL51" i="80" s="1"/>
  <c r="W51" i="80"/>
  <c r="AS49" i="80"/>
  <c r="AQ52" i="83"/>
  <c r="AB51" i="80"/>
  <c r="AP52" i="83"/>
  <c r="T51" i="80"/>
  <c r="AM51" i="80" s="1"/>
  <c r="AA51" i="80"/>
  <c r="AO51" i="80" s="1"/>
  <c r="Y52" i="80"/>
  <c r="AP51" i="80" l="1"/>
  <c r="AN51" i="80"/>
  <c r="AP96" i="66"/>
  <c r="AQ95" i="66"/>
  <c r="AV50" i="80"/>
  <c r="AS50" i="80"/>
  <c r="AR51" i="80"/>
  <c r="AQ53" i="83"/>
  <c r="V53" i="80"/>
  <c r="Y53" i="80"/>
  <c r="T52" i="80"/>
  <c r="AM52" i="80" s="1"/>
  <c r="W52" i="80"/>
  <c r="AR52" i="83"/>
  <c r="AO52" i="83"/>
  <c r="Z52" i="80"/>
  <c r="U52" i="80"/>
  <c r="AA52" i="80"/>
  <c r="AO52" i="80" s="1"/>
  <c r="AB52" i="80"/>
  <c r="S53" i="80"/>
  <c r="AP53" i="83"/>
  <c r="X52" i="80"/>
  <c r="AL52" i="80" s="1"/>
  <c r="AS52" i="83"/>
  <c r="AN52" i="80" l="1"/>
  <c r="AP52" i="80"/>
  <c r="AP97" i="66"/>
  <c r="AQ96" i="66"/>
  <c r="AS51" i="80"/>
  <c r="AV51" i="80"/>
  <c r="Z53" i="80"/>
  <c r="AO53" i="83"/>
  <c r="AB53" i="80"/>
  <c r="S54" i="80"/>
  <c r="AS53" i="83"/>
  <c r="AR53" i="83"/>
  <c r="X53" i="80"/>
  <c r="AL53" i="80" s="1"/>
  <c r="AA53" i="80"/>
  <c r="AO53" i="80" s="1"/>
  <c r="U53" i="80"/>
  <c r="W53" i="80"/>
  <c r="Y54" i="80"/>
  <c r="T53" i="80"/>
  <c r="AM53" i="80" s="1"/>
  <c r="AQ54" i="83"/>
  <c r="V54" i="80"/>
  <c r="AP54" i="83"/>
  <c r="AP53" i="80" l="1"/>
  <c r="AN53" i="80"/>
  <c r="AP98" i="66"/>
  <c r="AQ97" i="66"/>
  <c r="AV52" i="80"/>
  <c r="AR52" i="80"/>
  <c r="AS52" i="80"/>
  <c r="AB54" i="80"/>
  <c r="AO54" i="83"/>
  <c r="T54" i="80"/>
  <c r="AM54" i="80" s="1"/>
  <c r="X54" i="80"/>
  <c r="AL54" i="80" s="1"/>
  <c r="AR54" i="83"/>
  <c r="W54" i="80"/>
  <c r="Y55" i="80"/>
  <c r="V55" i="80"/>
  <c r="U54" i="80"/>
  <c r="AA54" i="80"/>
  <c r="AO54" i="80" s="1"/>
  <c r="AP55" i="83"/>
  <c r="AS54" i="83"/>
  <c r="Z54" i="80"/>
  <c r="S55" i="80"/>
  <c r="AQ55" i="83"/>
  <c r="AN54" i="80" l="1"/>
  <c r="AP54" i="80"/>
  <c r="AP99" i="66"/>
  <c r="AQ98" i="66"/>
  <c r="AS53" i="80"/>
  <c r="AR53" i="80"/>
  <c r="AV53" i="80"/>
  <c r="AA55" i="80"/>
  <c r="AO55" i="80" s="1"/>
  <c r="AB55" i="80"/>
  <c r="T55" i="80"/>
  <c r="AM55" i="80" s="1"/>
  <c r="AR55" i="83"/>
  <c r="AO55" i="83"/>
  <c r="W55" i="80"/>
  <c r="U55" i="80"/>
  <c r="V56" i="80"/>
  <c r="AS55" i="83"/>
  <c r="AQ56" i="83"/>
  <c r="X55" i="80"/>
  <c r="AL55" i="80" s="1"/>
  <c r="Y56" i="80"/>
  <c r="AP56" i="83"/>
  <c r="S56" i="80"/>
  <c r="Z55" i="80"/>
  <c r="AN55" i="80" l="1"/>
  <c r="AP55" i="80"/>
  <c r="AP100" i="66"/>
  <c r="AQ99" i="66"/>
  <c r="AQ57" i="83"/>
  <c r="AR56" i="83"/>
  <c r="Z56" i="80"/>
  <c r="T56" i="80"/>
  <c r="AM56" i="80" s="1"/>
  <c r="AS56" i="83"/>
  <c r="AO56" i="83"/>
  <c r="X56" i="80"/>
  <c r="AL56" i="80" s="1"/>
  <c r="AV54" i="80"/>
  <c r="AR54" i="80"/>
  <c r="AS54" i="80"/>
  <c r="U56" i="80"/>
  <c r="AB56" i="80"/>
  <c r="Y57" i="80"/>
  <c r="AP57" i="83"/>
  <c r="V57" i="80"/>
  <c r="AA56" i="80"/>
  <c r="AO56" i="80" s="1"/>
  <c r="S57" i="80"/>
  <c r="AS55" i="80"/>
  <c r="W56" i="80"/>
  <c r="AN56" i="80" l="1"/>
  <c r="AP56" i="80"/>
  <c r="AP101" i="66"/>
  <c r="AQ100" i="66"/>
  <c r="AR56" i="80"/>
  <c r="AA57" i="80"/>
  <c r="AO57" i="80" s="1"/>
  <c r="Z57" i="80"/>
  <c r="U57" i="80"/>
  <c r="T57" i="80"/>
  <c r="AM57" i="80" s="1"/>
  <c r="X57" i="80"/>
  <c r="AL57" i="80" s="1"/>
  <c r="AP58" i="83"/>
  <c r="AV55" i="80"/>
  <c r="AR55" i="80"/>
  <c r="Y58" i="80"/>
  <c r="AR57" i="83"/>
  <c r="AS57" i="83"/>
  <c r="V58" i="80"/>
  <c r="W57" i="80"/>
  <c r="S58" i="80"/>
  <c r="AB57" i="80"/>
  <c r="AO57" i="83"/>
  <c r="AQ58" i="83"/>
  <c r="AN57" i="80" l="1"/>
  <c r="AP57" i="80"/>
  <c r="AP102" i="66"/>
  <c r="AQ101" i="66"/>
  <c r="AV56" i="80"/>
  <c r="AS56" i="80"/>
  <c r="AV57" i="80"/>
  <c r="AQ59" i="83"/>
  <c r="U58" i="80"/>
  <c r="T58" i="80"/>
  <c r="AM58" i="80" s="1"/>
  <c r="AO58" i="83"/>
  <c r="AS58" i="83"/>
  <c r="AB58" i="80"/>
  <c r="S59" i="80"/>
  <c r="X58" i="80"/>
  <c r="AL58" i="80" s="1"/>
  <c r="Z58" i="80"/>
  <c r="W58" i="80"/>
  <c r="Y59" i="80"/>
  <c r="AP59" i="83"/>
  <c r="AR58" i="83"/>
  <c r="AA58" i="80"/>
  <c r="AO58" i="80" s="1"/>
  <c r="V59" i="80"/>
  <c r="AN58" i="80" l="1"/>
  <c r="AP58" i="80"/>
  <c r="AP103" i="66"/>
  <c r="AQ103" i="66" s="1"/>
  <c r="AQ102" i="66"/>
  <c r="AS57" i="80"/>
  <c r="AR57" i="80"/>
  <c r="AV58" i="80"/>
  <c r="AR59" i="83"/>
  <c r="T59" i="80"/>
  <c r="AM59" i="80" s="1"/>
  <c r="Y60" i="80"/>
  <c r="AQ60" i="83"/>
  <c r="V60" i="80"/>
  <c r="AS59" i="83"/>
  <c r="AB59" i="80"/>
  <c r="W59" i="80"/>
  <c r="Z59" i="80"/>
  <c r="U59" i="80"/>
  <c r="X59" i="80"/>
  <c r="AL59" i="80" s="1"/>
  <c r="AP60" i="83"/>
  <c r="S60" i="80"/>
  <c r="AA59" i="80"/>
  <c r="AO59" i="80" s="1"/>
  <c r="AO59" i="83"/>
  <c r="AP59" i="80" l="1"/>
  <c r="AN59" i="80"/>
  <c r="AR58" i="80"/>
  <c r="AS58" i="80"/>
  <c r="W60" i="80"/>
  <c r="AB60" i="80"/>
  <c r="AP61" i="83"/>
  <c r="AR60" i="83"/>
  <c r="Y61" i="80"/>
  <c r="T60" i="80"/>
  <c r="AM60" i="80" s="1"/>
  <c r="U60" i="80"/>
  <c r="S61" i="80"/>
  <c r="AO60" i="83"/>
  <c r="AS60" i="83"/>
  <c r="AA60" i="80"/>
  <c r="AO60" i="80" s="1"/>
  <c r="V61" i="80"/>
  <c r="X60" i="80"/>
  <c r="AL60" i="80" s="1"/>
  <c r="Z60" i="80"/>
  <c r="AQ61" i="83"/>
  <c r="AP60" i="80" l="1"/>
  <c r="AN60" i="80"/>
  <c r="AS59" i="80"/>
  <c r="Y62" i="80"/>
  <c r="AR61" i="83"/>
  <c r="AP62" i="83"/>
  <c r="AO61" i="83"/>
  <c r="X61" i="80"/>
  <c r="AL61" i="80" s="1"/>
  <c r="AB61" i="80"/>
  <c r="AQ62" i="83"/>
  <c r="AA61" i="80"/>
  <c r="AO61" i="80" s="1"/>
  <c r="U61" i="80"/>
  <c r="W61" i="80"/>
  <c r="Z61" i="80"/>
  <c r="S62" i="80"/>
  <c r="AS60" i="80"/>
  <c r="AV59" i="80"/>
  <c r="AR59" i="80"/>
  <c r="T61" i="80"/>
  <c r="AM61" i="80" s="1"/>
  <c r="V62" i="80"/>
  <c r="AS61" i="83"/>
  <c r="AN61" i="80" l="1"/>
  <c r="AP61" i="80"/>
  <c r="X62" i="80"/>
  <c r="AL62" i="80" s="1"/>
  <c r="W62" i="80"/>
  <c r="AV60" i="80"/>
  <c r="AR60" i="80"/>
  <c r="U62" i="80"/>
  <c r="AS62" i="83"/>
  <c r="AO62" i="83"/>
  <c r="AA62" i="80"/>
  <c r="AO62" i="80" s="1"/>
  <c r="V63" i="80"/>
  <c r="AP63" i="83"/>
  <c r="S63" i="80"/>
  <c r="AQ63" i="83"/>
  <c r="T62" i="80"/>
  <c r="AM62" i="80" s="1"/>
  <c r="AR62" i="83"/>
  <c r="Z62" i="80"/>
  <c r="AB62" i="80"/>
  <c r="Y63" i="80"/>
  <c r="AP62" i="80" l="1"/>
  <c r="AN62" i="80"/>
  <c r="AR62" i="80"/>
  <c r="AP64" i="83"/>
  <c r="U63" i="80"/>
  <c r="T63" i="80"/>
  <c r="AM63" i="80" s="1"/>
  <c r="V64" i="80"/>
  <c r="AA63" i="80"/>
  <c r="AO63" i="80" s="1"/>
  <c r="Y64" i="80"/>
  <c r="AQ64" i="83"/>
  <c r="AV61" i="80"/>
  <c r="AR61" i="80"/>
  <c r="AB63" i="80"/>
  <c r="W63" i="80"/>
  <c r="S64" i="80"/>
  <c r="AO63" i="83"/>
  <c r="AS61" i="80"/>
  <c r="Z63" i="80"/>
  <c r="AR63" i="83"/>
  <c r="AS63" i="83"/>
  <c r="X63" i="80"/>
  <c r="AL63" i="80" s="1"/>
  <c r="AN63" i="80" l="1"/>
  <c r="AP63" i="80"/>
  <c r="AS62" i="80"/>
  <c r="AV62" i="80"/>
  <c r="AA64" i="80"/>
  <c r="AO64" i="80" s="1"/>
  <c r="V65" i="80"/>
  <c r="AO64" i="83"/>
  <c r="X64" i="80"/>
  <c r="AL64" i="80" s="1"/>
  <c r="S65" i="80"/>
  <c r="T64" i="80"/>
  <c r="AM64" i="80" s="1"/>
  <c r="AS64" i="83"/>
  <c r="AQ65" i="83"/>
  <c r="AR64" i="83"/>
  <c r="U64" i="80"/>
  <c r="W64" i="80"/>
  <c r="Z64" i="80"/>
  <c r="Y65" i="80"/>
  <c r="AP65" i="83"/>
  <c r="AB64" i="80"/>
  <c r="AP64" i="80" l="1"/>
  <c r="AN64" i="80"/>
  <c r="X65" i="80"/>
  <c r="AL65" i="80" s="1"/>
  <c r="W65" i="80"/>
  <c r="AV63" i="80"/>
  <c r="AR63" i="80"/>
  <c r="U65" i="80"/>
  <c r="AB65" i="80"/>
  <c r="AO65" i="83"/>
  <c r="T65" i="80"/>
  <c r="AM65" i="80" s="1"/>
  <c r="AP66" i="83"/>
  <c r="AR65" i="83"/>
  <c r="S66" i="80"/>
  <c r="V66" i="80"/>
  <c r="Y66" i="80"/>
  <c r="AQ66" i="83"/>
  <c r="AS64" i="80"/>
  <c r="AS63" i="80"/>
  <c r="Z65" i="80"/>
  <c r="AS65" i="83"/>
  <c r="AA65" i="80"/>
  <c r="AO65" i="80" s="1"/>
  <c r="AP65" i="80" l="1"/>
  <c r="AN65" i="80"/>
  <c r="AR65" i="80"/>
  <c r="AQ67" i="83"/>
  <c r="U66" i="80"/>
  <c r="AP67" i="83"/>
  <c r="Y67" i="80"/>
  <c r="AS66" i="83"/>
  <c r="V67" i="80"/>
  <c r="T66" i="80"/>
  <c r="AM66" i="80" s="1"/>
  <c r="AA66" i="80"/>
  <c r="AO66" i="80" s="1"/>
  <c r="Z66" i="80"/>
  <c r="AO66" i="83"/>
  <c r="S67" i="80"/>
  <c r="W66" i="80"/>
  <c r="AB66" i="80"/>
  <c r="AV64" i="80"/>
  <c r="AR64" i="80"/>
  <c r="AR66" i="83"/>
  <c r="X66" i="80"/>
  <c r="AL66" i="80" s="1"/>
  <c r="AN66" i="80" l="1"/>
  <c r="AP66" i="80"/>
  <c r="AV66" i="80"/>
  <c r="AV65" i="80"/>
  <c r="AS65" i="80"/>
  <c r="V68" i="80"/>
  <c r="AB67" i="80"/>
  <c r="Z67" i="80"/>
  <c r="AS67" i="83"/>
  <c r="AA67" i="80"/>
  <c r="AO67" i="80" s="1"/>
  <c r="W67" i="80"/>
  <c r="Y68" i="80"/>
  <c r="X67" i="80"/>
  <c r="AL67" i="80" s="1"/>
  <c r="AP68" i="83"/>
  <c r="S68" i="80"/>
  <c r="AR67" i="83"/>
  <c r="AO67" i="83"/>
  <c r="T67" i="80"/>
  <c r="AM67" i="80" s="1"/>
  <c r="U67" i="80"/>
  <c r="AQ68" i="83"/>
  <c r="AN67" i="80" l="1"/>
  <c r="AP67" i="80"/>
  <c r="AS66" i="80"/>
  <c r="AR66" i="80"/>
  <c r="W68" i="80"/>
  <c r="AA68" i="80"/>
  <c r="AO68" i="80" s="1"/>
  <c r="T68" i="80"/>
  <c r="AM68" i="80" s="1"/>
  <c r="AQ69" i="83"/>
  <c r="AS68" i="83"/>
  <c r="AO68" i="83"/>
  <c r="X68" i="80"/>
  <c r="AL68" i="80" s="1"/>
  <c r="Z68" i="80"/>
  <c r="AR68" i="83"/>
  <c r="AB68" i="80"/>
  <c r="AP69" i="83"/>
  <c r="Y69" i="80"/>
  <c r="V69" i="80"/>
  <c r="U68" i="80"/>
  <c r="S69" i="80"/>
  <c r="AN68" i="80" l="1"/>
  <c r="AP68" i="80"/>
  <c r="U69" i="80"/>
  <c r="AR69" i="83"/>
  <c r="AS69" i="83"/>
  <c r="Z69" i="80"/>
  <c r="AQ70" i="83"/>
  <c r="V70" i="80"/>
  <c r="T69" i="80"/>
  <c r="AM69" i="80" s="1"/>
  <c r="Y70" i="80"/>
  <c r="X69" i="80"/>
  <c r="AL69" i="80" s="1"/>
  <c r="AV67" i="80"/>
  <c r="AR67" i="80"/>
  <c r="AS67" i="80"/>
  <c r="AA69" i="80"/>
  <c r="AO69" i="80" s="1"/>
  <c r="AP70" i="83"/>
  <c r="S70" i="80"/>
  <c r="AO69" i="83"/>
  <c r="W69" i="80"/>
  <c r="AB69" i="80"/>
  <c r="AN69" i="80" l="1"/>
  <c r="AP69" i="80"/>
  <c r="AS68" i="80"/>
  <c r="AR69" i="80"/>
  <c r="V71" i="80"/>
  <c r="AQ71" i="83"/>
  <c r="Z70" i="80"/>
  <c r="Y71" i="80"/>
  <c r="AS70" i="83"/>
  <c r="X70" i="80"/>
  <c r="AL70" i="80" s="1"/>
  <c r="AP71" i="83"/>
  <c r="W70" i="80"/>
  <c r="AA70" i="80"/>
  <c r="AO70" i="80" s="1"/>
  <c r="AR70" i="83"/>
  <c r="S71" i="80"/>
  <c r="AV68" i="80"/>
  <c r="AR68" i="80"/>
  <c r="T70" i="80"/>
  <c r="AM70" i="80" s="1"/>
  <c r="AO70" i="83"/>
  <c r="AB70" i="80"/>
  <c r="U70" i="80"/>
  <c r="AN70" i="80" l="1"/>
  <c r="AP70" i="80"/>
  <c r="AV69" i="80"/>
  <c r="AS69" i="80"/>
  <c r="Z71" i="80"/>
  <c r="W71" i="80"/>
  <c r="AQ72" i="83"/>
  <c r="AP72" i="83"/>
  <c r="V72" i="80"/>
  <c r="U71" i="80"/>
  <c r="X71" i="80"/>
  <c r="AL71" i="80" s="1"/>
  <c r="AB71" i="80"/>
  <c r="AO71" i="83"/>
  <c r="AR71" i="83"/>
  <c r="AS71" i="83"/>
  <c r="S72" i="80"/>
  <c r="T71" i="80"/>
  <c r="AM71" i="80" s="1"/>
  <c r="AA71" i="80"/>
  <c r="AO71" i="80" s="1"/>
  <c r="Y72" i="80"/>
  <c r="AP71" i="80" l="1"/>
  <c r="AN71" i="80"/>
  <c r="AS70" i="80"/>
  <c r="AR70" i="80"/>
  <c r="AV70" i="80"/>
  <c r="X72" i="80"/>
  <c r="AL72" i="80" s="1"/>
  <c r="AO72" i="83"/>
  <c r="AB72" i="80"/>
  <c r="S73" i="80"/>
  <c r="Z72" i="80"/>
  <c r="W72" i="80"/>
  <c r="AS72" i="83"/>
  <c r="AR72" i="83"/>
  <c r="T72" i="80"/>
  <c r="AM72" i="80" s="1"/>
  <c r="AP73" i="83"/>
  <c r="AQ73" i="83"/>
  <c r="U72" i="80"/>
  <c r="Y73" i="80"/>
  <c r="AA72" i="80"/>
  <c r="AO72" i="80" s="1"/>
  <c r="V73" i="80"/>
  <c r="AN72" i="80" l="1"/>
  <c r="AP72" i="80"/>
  <c r="AS72" i="80"/>
  <c r="T73" i="80"/>
  <c r="AM73" i="80" s="1"/>
  <c r="S74" i="80"/>
  <c r="AR73" i="83"/>
  <c r="AB73" i="80"/>
  <c r="AA73" i="80"/>
  <c r="AO73" i="80" s="1"/>
  <c r="Y74" i="80"/>
  <c r="U73" i="80"/>
  <c r="AS73" i="83"/>
  <c r="AQ74" i="83"/>
  <c r="W73" i="80"/>
  <c r="AO73" i="83"/>
  <c r="V74" i="80"/>
  <c r="AR71" i="80"/>
  <c r="AV71" i="80"/>
  <c r="AP74" i="83"/>
  <c r="AS71" i="80"/>
  <c r="Z73" i="80"/>
  <c r="X73" i="80"/>
  <c r="AL73" i="80" s="1"/>
  <c r="AP73" i="80" l="1"/>
  <c r="AN73" i="80"/>
  <c r="AV72" i="80"/>
  <c r="AR72" i="80"/>
  <c r="V75" i="80"/>
  <c r="X74" i="80"/>
  <c r="AL74" i="80" s="1"/>
  <c r="U74" i="80"/>
  <c r="S75" i="80"/>
  <c r="Z74" i="80"/>
  <c r="Y75" i="80"/>
  <c r="AO74" i="83"/>
  <c r="AS74" i="83"/>
  <c r="AR74" i="83"/>
  <c r="AP75" i="83"/>
  <c r="W74" i="80"/>
  <c r="AA74" i="80"/>
  <c r="AO74" i="80" s="1"/>
  <c r="AB74" i="80"/>
  <c r="AQ75" i="83"/>
  <c r="T74" i="80"/>
  <c r="AM74" i="80" s="1"/>
  <c r="AP74" i="80" l="1"/>
  <c r="AN74" i="80"/>
  <c r="AS75" i="83"/>
  <c r="AV73" i="80"/>
  <c r="AR73" i="80"/>
  <c r="AA75" i="80"/>
  <c r="AO75" i="80" s="1"/>
  <c r="U75" i="80"/>
  <c r="Y76" i="80"/>
  <c r="S76" i="80"/>
  <c r="AB75" i="80"/>
  <c r="AS73" i="80"/>
  <c r="X75" i="80"/>
  <c r="AL75" i="80" s="1"/>
  <c r="T75" i="80"/>
  <c r="AM75" i="80" s="1"/>
  <c r="Z75" i="80"/>
  <c r="AQ76" i="83"/>
  <c r="AO75" i="83"/>
  <c r="W75" i="80"/>
  <c r="AP76" i="83"/>
  <c r="AR75" i="83"/>
  <c r="V76" i="80"/>
  <c r="AN75" i="80" l="1"/>
  <c r="AP75" i="80"/>
  <c r="AS74" i="80"/>
  <c r="U76" i="80"/>
  <c r="AO76" i="83"/>
  <c r="AV74" i="80"/>
  <c r="AR74" i="80"/>
  <c r="V77" i="80"/>
  <c r="AR76" i="83"/>
  <c r="AB76" i="80"/>
  <c r="Y77" i="80"/>
  <c r="AP77" i="83"/>
  <c r="AA76" i="80"/>
  <c r="AO76" i="80" s="1"/>
  <c r="Z76" i="80"/>
  <c r="T76" i="80"/>
  <c r="AM76" i="80" s="1"/>
  <c r="S77" i="80"/>
  <c r="X76" i="80"/>
  <c r="AL76" i="80" s="1"/>
  <c r="AQ77" i="83"/>
  <c r="W76" i="80"/>
  <c r="AS76" i="83"/>
  <c r="AN76" i="80" l="1"/>
  <c r="AP76" i="80"/>
  <c r="AR75" i="80"/>
  <c r="AS75" i="80"/>
  <c r="AV75" i="80"/>
  <c r="AR76" i="80"/>
  <c r="AP78" i="83"/>
  <c r="S78" i="80"/>
  <c r="Y78" i="80"/>
  <c r="AS77" i="83"/>
  <c r="AB77" i="80"/>
  <c r="AO77" i="83"/>
  <c r="W77" i="80"/>
  <c r="T77" i="80"/>
  <c r="AM77" i="80" s="1"/>
  <c r="AR77" i="83"/>
  <c r="U77" i="80"/>
  <c r="AQ78" i="83"/>
  <c r="Z77" i="80"/>
  <c r="V78" i="80"/>
  <c r="X77" i="80"/>
  <c r="AL77" i="80" s="1"/>
  <c r="AA77" i="80"/>
  <c r="AO77" i="80" s="1"/>
  <c r="AN77" i="80" l="1"/>
  <c r="AP77" i="80"/>
  <c r="AV76" i="80"/>
  <c r="AS76" i="80"/>
  <c r="AR77" i="80"/>
  <c r="V79" i="80"/>
  <c r="AA78" i="80"/>
  <c r="AO78" i="80" s="1"/>
  <c r="AO78" i="83"/>
  <c r="Z78" i="80"/>
  <c r="U78" i="80"/>
  <c r="Y79" i="80"/>
  <c r="AQ79" i="83"/>
  <c r="W78" i="80"/>
  <c r="AP79" i="83"/>
  <c r="T78" i="80"/>
  <c r="AM78" i="80" s="1"/>
  <c r="S79" i="80"/>
  <c r="X78" i="80"/>
  <c r="AL78" i="80" s="1"/>
  <c r="AB78" i="80"/>
  <c r="AR78" i="83"/>
  <c r="AS78" i="83"/>
  <c r="AN78" i="80" l="1"/>
  <c r="AP78" i="80"/>
  <c r="AV77" i="80"/>
  <c r="AS77" i="80"/>
  <c r="AB79" i="80"/>
  <c r="Z79" i="80"/>
  <c r="AO79" i="83"/>
  <c r="AP80" i="83"/>
  <c r="W79" i="80"/>
  <c r="X79" i="80"/>
  <c r="AL79" i="80" s="1"/>
  <c r="AS79" i="83"/>
  <c r="S80" i="80"/>
  <c r="AA79" i="80"/>
  <c r="AO79" i="80" s="1"/>
  <c r="U79" i="80"/>
  <c r="AQ80" i="83"/>
  <c r="V80" i="80"/>
  <c r="Y80" i="80"/>
  <c r="AR79" i="83"/>
  <c r="T79" i="80"/>
  <c r="AM79" i="80" s="1"/>
  <c r="AN79" i="80" l="1"/>
  <c r="AP79" i="80"/>
  <c r="AR79" i="80"/>
  <c r="AS78" i="80"/>
  <c r="AP81" i="83"/>
  <c r="AS80" i="83"/>
  <c r="Y81" i="80"/>
  <c r="S81" i="80"/>
  <c r="AO80" i="83"/>
  <c r="U80" i="80"/>
  <c r="T80" i="80"/>
  <c r="AM80" i="80" s="1"/>
  <c r="Z80" i="80"/>
  <c r="AR80" i="83"/>
  <c r="AV78" i="80"/>
  <c r="AR78" i="80"/>
  <c r="W80" i="80"/>
  <c r="V81" i="80"/>
  <c r="AQ81" i="83"/>
  <c r="X80" i="80"/>
  <c r="AL80" i="80" s="1"/>
  <c r="AA80" i="80"/>
  <c r="AO80" i="80" s="1"/>
  <c r="AB80" i="80"/>
  <c r="AP80" i="80" l="1"/>
  <c r="AN80" i="80"/>
  <c r="AS79" i="80"/>
  <c r="AV79" i="80"/>
  <c r="AR80" i="80"/>
  <c r="Z81" i="80"/>
  <c r="AQ82" i="83"/>
  <c r="AB81" i="80"/>
  <c r="AA81" i="80"/>
  <c r="AO81" i="80" s="1"/>
  <c r="S82" i="80"/>
  <c r="V82" i="80"/>
  <c r="AS81" i="83"/>
  <c r="T81" i="80"/>
  <c r="AM81" i="80" s="1"/>
  <c r="W81" i="80"/>
  <c r="Y82" i="80"/>
  <c r="X81" i="80"/>
  <c r="AL81" i="80" s="1"/>
  <c r="AO81" i="83"/>
  <c r="U81" i="80"/>
  <c r="AR81" i="83"/>
  <c r="AP82" i="83"/>
  <c r="AP81" i="80" l="1"/>
  <c r="AN81" i="80"/>
  <c r="AV80" i="80"/>
  <c r="AS80" i="80"/>
  <c r="AO82" i="83"/>
  <c r="AS81" i="80"/>
  <c r="S83" i="80"/>
  <c r="AA82" i="80"/>
  <c r="AO82" i="80" s="1"/>
  <c r="AQ83" i="83"/>
  <c r="W82" i="80"/>
  <c r="X82" i="80"/>
  <c r="AL82" i="80" s="1"/>
  <c r="AP83" i="83"/>
  <c r="Y83" i="80"/>
  <c r="Z82" i="80"/>
  <c r="T82" i="80"/>
  <c r="AM82" i="80" s="1"/>
  <c r="AB82" i="80"/>
  <c r="AS82" i="83"/>
  <c r="AR82" i="83"/>
  <c r="U82" i="80"/>
  <c r="V83" i="80"/>
  <c r="AN82" i="80" l="1"/>
  <c r="AP82" i="80"/>
  <c r="AR82" i="80"/>
  <c r="AP84" i="83"/>
  <c r="AR83" i="83"/>
  <c r="X83" i="80"/>
  <c r="AL83" i="80" s="1"/>
  <c r="Y84" i="80"/>
  <c r="AS83" i="83"/>
  <c r="S84" i="80"/>
  <c r="AV81" i="80"/>
  <c r="AR81" i="80"/>
  <c r="W83" i="80"/>
  <c r="AA83" i="80"/>
  <c r="AO83" i="80" s="1"/>
  <c r="V84" i="80"/>
  <c r="Z83" i="80"/>
  <c r="AQ84" i="83"/>
  <c r="AB83" i="80"/>
  <c r="T83" i="80"/>
  <c r="AM83" i="80" s="1"/>
  <c r="U83" i="80"/>
  <c r="AO83" i="83"/>
  <c r="AN83" i="80" l="1"/>
  <c r="AP83" i="80"/>
  <c r="AV82" i="80"/>
  <c r="AS82" i="80"/>
  <c r="Y85" i="80"/>
  <c r="U84" i="80"/>
  <c r="AB84" i="80"/>
  <c r="AA84" i="80"/>
  <c r="AO84" i="80" s="1"/>
  <c r="AO84" i="83"/>
  <c r="S85" i="80"/>
  <c r="AS84" i="83"/>
  <c r="W84" i="80"/>
  <c r="AR84" i="83"/>
  <c r="AQ85" i="83"/>
  <c r="X84" i="80"/>
  <c r="AL84" i="80" s="1"/>
  <c r="AP85" i="83"/>
  <c r="Z84" i="80"/>
  <c r="V85" i="80"/>
  <c r="T84" i="80"/>
  <c r="AM84" i="80" s="1"/>
  <c r="AP84" i="80" l="1"/>
  <c r="AN84" i="80"/>
  <c r="AS84" i="80"/>
  <c r="V86" i="80"/>
  <c r="AQ86" i="83"/>
  <c r="AR85" i="83"/>
  <c r="W85" i="80"/>
  <c r="AA85" i="80"/>
  <c r="AO85" i="80" s="1"/>
  <c r="AO85" i="83"/>
  <c r="AP86" i="83"/>
  <c r="Z85" i="80"/>
  <c r="AB85" i="80"/>
  <c r="AV83" i="80"/>
  <c r="AR83" i="80"/>
  <c r="T85" i="80"/>
  <c r="AM85" i="80" s="1"/>
  <c r="AS85" i="83"/>
  <c r="AS83" i="80"/>
  <c r="U85" i="80"/>
  <c r="X85" i="80"/>
  <c r="AL85" i="80" s="1"/>
  <c r="Y86" i="80"/>
  <c r="S86" i="80"/>
  <c r="AP85" i="80" l="1"/>
  <c r="AN85" i="80"/>
  <c r="AR84" i="80"/>
  <c r="AV84" i="80"/>
  <c r="AR85" i="80"/>
  <c r="U86" i="80"/>
  <c r="V87" i="80"/>
  <c r="W86" i="80"/>
  <c r="Z86" i="80"/>
  <c r="Y87" i="80"/>
  <c r="AO86" i="83"/>
  <c r="AB86" i="80"/>
  <c r="AR86" i="83"/>
  <c r="AS86" i="83"/>
  <c r="AP87" i="83"/>
  <c r="S87" i="80"/>
  <c r="AQ87" i="83"/>
  <c r="T86" i="80"/>
  <c r="AM86" i="80" s="1"/>
  <c r="X86" i="80"/>
  <c r="AL86" i="80" s="1"/>
  <c r="AA86" i="80"/>
  <c r="AO86" i="80" s="1"/>
  <c r="AN86" i="80" l="1"/>
  <c r="AP86" i="80"/>
  <c r="AV85" i="80"/>
  <c r="AS85" i="80"/>
  <c r="AS87" i="83"/>
  <c r="AP88" i="83"/>
  <c r="T87" i="80"/>
  <c r="AM87" i="80" s="1"/>
  <c r="V88" i="80"/>
  <c r="X87" i="80"/>
  <c r="AL87" i="80" s="1"/>
  <c r="W87" i="80"/>
  <c r="AR87" i="83"/>
  <c r="AO87" i="83"/>
  <c r="Z87" i="80"/>
  <c r="AB87" i="80"/>
  <c r="AQ88" i="83"/>
  <c r="AA87" i="80"/>
  <c r="AO87" i="80" s="1"/>
  <c r="S88" i="80"/>
  <c r="Y88" i="80"/>
  <c r="U87" i="80"/>
  <c r="AP87" i="80" l="1"/>
  <c r="AN87" i="80"/>
  <c r="AR87" i="80"/>
  <c r="S89" i="80"/>
  <c r="AO88" i="83"/>
  <c r="Y89" i="80"/>
  <c r="T88" i="80"/>
  <c r="AM88" i="80" s="1"/>
  <c r="X88" i="80"/>
  <c r="AL88" i="80" s="1"/>
  <c r="V89" i="80"/>
  <c r="AP89" i="83"/>
  <c r="AA88" i="80"/>
  <c r="AO88" i="80" s="1"/>
  <c r="AQ89" i="83"/>
  <c r="U88" i="80"/>
  <c r="AR88" i="83"/>
  <c r="AV86" i="80"/>
  <c r="AR86" i="80"/>
  <c r="W88" i="80"/>
  <c r="AB88" i="80"/>
  <c r="Z88" i="80"/>
  <c r="AS86" i="80"/>
  <c r="AS88" i="83"/>
  <c r="AP88" i="80" l="1"/>
  <c r="AN88" i="80"/>
  <c r="AV87" i="80"/>
  <c r="AS87" i="80"/>
  <c r="W89" i="80"/>
  <c r="AQ90" i="83"/>
  <c r="T89" i="80"/>
  <c r="AM89" i="80" s="1"/>
  <c r="AO89" i="83"/>
  <c r="S90" i="80"/>
  <c r="V90" i="80"/>
  <c r="U89" i="80"/>
  <c r="X89" i="80"/>
  <c r="AL89" i="80" s="1"/>
  <c r="AA89" i="80"/>
  <c r="AO89" i="80" s="1"/>
  <c r="Y90" i="80"/>
  <c r="AP90" i="83"/>
  <c r="AS89" i="83"/>
  <c r="AR89" i="83"/>
  <c r="Z89" i="80"/>
  <c r="AB89" i="80"/>
  <c r="AN89" i="80" l="1"/>
  <c r="AP89" i="80"/>
  <c r="X90" i="80"/>
  <c r="AL90" i="80" s="1"/>
  <c r="U90" i="80"/>
  <c r="Y91" i="80"/>
  <c r="AQ91" i="83"/>
  <c r="AP91" i="83"/>
  <c r="AS90" i="83"/>
  <c r="T90" i="80"/>
  <c r="AM90" i="80" s="1"/>
  <c r="V91" i="80"/>
  <c r="AA90" i="80"/>
  <c r="AO90" i="80" s="1"/>
  <c r="S91" i="80"/>
  <c r="AO90" i="83"/>
  <c r="AB90" i="80"/>
  <c r="Z90" i="80"/>
  <c r="AR88" i="80"/>
  <c r="AV88" i="80"/>
  <c r="AS88" i="80"/>
  <c r="AR90" i="83"/>
  <c r="W90" i="80"/>
  <c r="AP90" i="80" l="1"/>
  <c r="AN90" i="80"/>
  <c r="Z91" i="80"/>
  <c r="AV89" i="80"/>
  <c r="AR89" i="80"/>
  <c r="AQ92" i="83"/>
  <c r="W91" i="80"/>
  <c r="AA91" i="80"/>
  <c r="AO91" i="80" s="1"/>
  <c r="AS91" i="83"/>
  <c r="AS89" i="80"/>
  <c r="AB91" i="80"/>
  <c r="U91" i="80"/>
  <c r="AR91" i="83"/>
  <c r="T91" i="80"/>
  <c r="AM91" i="80" s="1"/>
  <c r="S92" i="80"/>
  <c r="X91" i="80"/>
  <c r="AL91" i="80" s="1"/>
  <c r="V92" i="80"/>
  <c r="Y92" i="80"/>
  <c r="AO91" i="83"/>
  <c r="AS90" i="80"/>
  <c r="AP92" i="83"/>
  <c r="AN91" i="80" l="1"/>
  <c r="AP91" i="80"/>
  <c r="AA92" i="80"/>
  <c r="AO92" i="80" s="1"/>
  <c r="AP93" i="83"/>
  <c r="V93" i="80"/>
  <c r="AV90" i="80"/>
  <c r="AR90" i="80"/>
  <c r="AB92" i="80"/>
  <c r="AR92" i="83"/>
  <c r="AQ93" i="83"/>
  <c r="W92" i="80"/>
  <c r="S93" i="80"/>
  <c r="T92" i="80"/>
  <c r="AM92" i="80" s="1"/>
  <c r="X92" i="80"/>
  <c r="AL92" i="80" s="1"/>
  <c r="U92" i="80"/>
  <c r="AO92" i="83"/>
  <c r="Y93" i="80"/>
  <c r="AS92" i="83"/>
  <c r="Z92" i="80"/>
  <c r="AN92" i="80" l="1"/>
  <c r="AP92" i="80"/>
  <c r="AR91" i="80"/>
  <c r="AV91" i="80"/>
  <c r="AS91" i="80"/>
  <c r="W93" i="80"/>
  <c r="AQ94" i="83"/>
  <c r="T93" i="80"/>
  <c r="AM93" i="80" s="1"/>
  <c r="Y94" i="80"/>
  <c r="AB93" i="80"/>
  <c r="AS93" i="83"/>
  <c r="X93" i="80"/>
  <c r="AL93" i="80" s="1"/>
  <c r="V94" i="80"/>
  <c r="S94" i="80"/>
  <c r="AA93" i="80"/>
  <c r="AO93" i="80" s="1"/>
  <c r="AP94" i="83"/>
  <c r="AR93" i="83"/>
  <c r="AO93" i="83"/>
  <c r="Z93" i="80"/>
  <c r="U93" i="80"/>
  <c r="AN93" i="80" l="1"/>
  <c r="AP93" i="80"/>
  <c r="AR93" i="80"/>
  <c r="AO94" i="83"/>
  <c r="AB94" i="80"/>
  <c r="Y95" i="80"/>
  <c r="AQ95" i="83"/>
  <c r="S95" i="80"/>
  <c r="Z94" i="80"/>
  <c r="AV92" i="80"/>
  <c r="AR92" i="80"/>
  <c r="AR94" i="83"/>
  <c r="T94" i="80"/>
  <c r="AM94" i="80" s="1"/>
  <c r="W94" i="80"/>
  <c r="V95" i="80"/>
  <c r="AS92" i="80"/>
  <c r="AP95" i="83"/>
  <c r="X94" i="80"/>
  <c r="AL94" i="80" s="1"/>
  <c r="AA94" i="80"/>
  <c r="AO94" i="80" s="1"/>
  <c r="U94" i="80"/>
  <c r="AS94" i="83"/>
  <c r="AN94" i="80" l="1"/>
  <c r="AP94" i="80"/>
  <c r="AS93" i="80"/>
  <c r="AV93" i="80"/>
  <c r="AR95" i="83"/>
  <c r="AS95" i="83"/>
  <c r="AQ96" i="83"/>
  <c r="AB95" i="80"/>
  <c r="AP96" i="83"/>
  <c r="U95" i="80"/>
  <c r="S96" i="80"/>
  <c r="V96" i="80"/>
  <c r="W95" i="80"/>
  <c r="T95" i="80"/>
  <c r="AM95" i="80" s="1"/>
  <c r="AO95" i="83"/>
  <c r="Y96" i="80"/>
  <c r="AA95" i="80"/>
  <c r="AO95" i="80" s="1"/>
  <c r="Z95" i="80"/>
  <c r="X95" i="80"/>
  <c r="AL95" i="80" s="1"/>
  <c r="AN95" i="80" l="1"/>
  <c r="AP95" i="80"/>
  <c r="AA96" i="80"/>
  <c r="AO96" i="80" s="1"/>
  <c r="Y97" i="80"/>
  <c r="X96" i="80"/>
  <c r="AL96" i="80" s="1"/>
  <c r="AP97" i="83"/>
  <c r="AS96" i="83"/>
  <c r="T96" i="80"/>
  <c r="AM96" i="80" s="1"/>
  <c r="W96" i="80"/>
  <c r="V97" i="80"/>
  <c r="Z96" i="80"/>
  <c r="AQ97" i="83"/>
  <c r="S97" i="80"/>
  <c r="AO96" i="83"/>
  <c r="AB96" i="80"/>
  <c r="AV94" i="80"/>
  <c r="AR94" i="80"/>
  <c r="AS94" i="80"/>
  <c r="U96" i="80"/>
  <c r="AR96" i="83"/>
  <c r="AN96" i="80" l="1"/>
  <c r="AP96" i="80"/>
  <c r="AQ98" i="83"/>
  <c r="AR95" i="80"/>
  <c r="AV95" i="80"/>
  <c r="AS97" i="83"/>
  <c r="AR97" i="83"/>
  <c r="AS95" i="80"/>
  <c r="AB97" i="80"/>
  <c r="V98" i="80"/>
  <c r="X97" i="80"/>
  <c r="AL97" i="80" s="1"/>
  <c r="Y98" i="80"/>
  <c r="AP98" i="83"/>
  <c r="W97" i="80"/>
  <c r="S98" i="80"/>
  <c r="T97" i="80"/>
  <c r="AM97" i="80" s="1"/>
  <c r="AA97" i="80"/>
  <c r="AO97" i="80" s="1"/>
  <c r="Z97" i="80"/>
  <c r="AO97" i="83"/>
  <c r="U97" i="80"/>
  <c r="AP97" i="80" l="1"/>
  <c r="AN97" i="80"/>
  <c r="U98" i="80"/>
  <c r="T98" i="80"/>
  <c r="AM98" i="80" s="1"/>
  <c r="S99" i="80"/>
  <c r="AR98" i="83"/>
  <c r="AS98" i="83"/>
  <c r="AV96" i="80"/>
  <c r="AR96" i="80"/>
  <c r="AS96" i="80"/>
  <c r="AP99" i="83"/>
  <c r="X98" i="80"/>
  <c r="AL98" i="80" s="1"/>
  <c r="V99" i="80"/>
  <c r="AQ99" i="83"/>
  <c r="AA98" i="80"/>
  <c r="AO98" i="80" s="1"/>
  <c r="Y99" i="80"/>
  <c r="AO98" i="83"/>
  <c r="Z98" i="80"/>
  <c r="W98" i="80"/>
  <c r="AB98" i="80"/>
  <c r="AN98" i="80" l="1"/>
  <c r="AP98" i="80"/>
  <c r="AV97" i="80"/>
  <c r="AR97" i="80"/>
  <c r="AR99" i="83"/>
  <c r="AQ100" i="83"/>
  <c r="X99" i="80"/>
  <c r="AL99" i="80" s="1"/>
  <c r="Y100" i="80"/>
  <c r="AA99" i="80"/>
  <c r="AO99" i="80" s="1"/>
  <c r="AB99" i="80"/>
  <c r="S100" i="80"/>
  <c r="W99" i="80"/>
  <c r="T99" i="80"/>
  <c r="AM99" i="80" s="1"/>
  <c r="AS97" i="80"/>
  <c r="AO99" i="83"/>
  <c r="AP100" i="83"/>
  <c r="Z99" i="80"/>
  <c r="V100" i="80"/>
  <c r="AS99" i="83"/>
  <c r="U99" i="80"/>
  <c r="AP99" i="80" l="1"/>
  <c r="AN99" i="80"/>
  <c r="AV98" i="80"/>
  <c r="AR98" i="80"/>
  <c r="AS98" i="80"/>
  <c r="Z100" i="80"/>
  <c r="U100" i="80"/>
  <c r="W100" i="80"/>
  <c r="AA100" i="80"/>
  <c r="AO100" i="80" s="1"/>
  <c r="AP101" i="83"/>
  <c r="X100" i="80"/>
  <c r="AL100" i="80" s="1"/>
  <c r="AO100" i="83"/>
  <c r="S101" i="80"/>
  <c r="AS100" i="83"/>
  <c r="AQ101" i="83"/>
  <c r="V101" i="80"/>
  <c r="AB100" i="80"/>
  <c r="AR100" i="83"/>
  <c r="T100" i="80"/>
  <c r="AM100" i="80" s="1"/>
  <c r="Y101" i="80"/>
  <c r="AN100" i="80" l="1"/>
  <c r="AP100" i="80"/>
  <c r="AS99" i="80"/>
  <c r="AR99" i="80"/>
  <c r="AV99" i="80"/>
  <c r="U101" i="80"/>
  <c r="Z101" i="80"/>
  <c r="Y102" i="80"/>
  <c r="AO101" i="83"/>
  <c r="AS101" i="83"/>
  <c r="AQ102" i="83"/>
  <c r="AP102" i="83"/>
  <c r="AR101" i="83"/>
  <c r="X101" i="80"/>
  <c r="AL101" i="80" s="1"/>
  <c r="T101" i="80"/>
  <c r="AM101" i="80" s="1"/>
  <c r="S102" i="80"/>
  <c r="AB101" i="80"/>
  <c r="AA101" i="80"/>
  <c r="AO101" i="80" s="1"/>
  <c r="W101" i="80"/>
  <c r="V102" i="80"/>
  <c r="AP101" i="80" l="1"/>
  <c r="AN101" i="80"/>
  <c r="AS100" i="80"/>
  <c r="AA102" i="80"/>
  <c r="AO102" i="80" s="1"/>
  <c r="AB102" i="80"/>
  <c r="W102" i="80"/>
  <c r="AR102" i="83"/>
  <c r="AQ103" i="83"/>
  <c r="U102" i="80"/>
  <c r="AS102" i="83"/>
  <c r="X102" i="80"/>
  <c r="AL102" i="80" s="1"/>
  <c r="AP103" i="83"/>
  <c r="V103" i="80"/>
  <c r="AS101" i="80"/>
  <c r="AV100" i="80"/>
  <c r="AR100" i="80"/>
  <c r="AO102" i="83"/>
  <c r="Y103" i="80"/>
  <c r="S103" i="80"/>
  <c r="Z102" i="80"/>
  <c r="T102" i="80"/>
  <c r="AM102" i="80" s="1"/>
  <c r="AN102" i="80" l="1"/>
  <c r="AP102" i="80"/>
  <c r="AP104" i="83"/>
  <c r="W103" i="80"/>
  <c r="S104" i="80"/>
  <c r="V104" i="80"/>
  <c r="AQ104" i="83"/>
  <c r="AR103" i="83"/>
  <c r="X103" i="80"/>
  <c r="AL103" i="80" s="1"/>
  <c r="AB103" i="80"/>
  <c r="AO103" i="83"/>
  <c r="T103" i="80"/>
  <c r="AM103" i="80" s="1"/>
  <c r="AS103" i="83"/>
  <c r="Z103" i="80"/>
  <c r="Y104" i="80"/>
  <c r="AV101" i="80"/>
  <c r="AR101" i="80"/>
  <c r="U103" i="80"/>
  <c r="AA103" i="80"/>
  <c r="AO103" i="80" s="1"/>
  <c r="AN103" i="80" l="1"/>
  <c r="AP103" i="80"/>
  <c r="T104" i="80"/>
  <c r="AM104" i="80" s="1"/>
  <c r="Z104" i="80"/>
  <c r="AO104" i="83"/>
  <c r="AR102" i="80"/>
  <c r="AV102" i="80"/>
  <c r="AB104" i="80"/>
  <c r="U104" i="80"/>
  <c r="W104" i="80"/>
  <c r="AA104" i="80"/>
  <c r="AO104" i="80" s="1"/>
  <c r="AS103" i="80"/>
  <c r="AR104" i="83"/>
  <c r="AS102" i="80"/>
  <c r="X104" i="80"/>
  <c r="AL104" i="80" s="1"/>
  <c r="AS104" i="83"/>
  <c r="AP104" i="80" l="1"/>
  <c r="AN104" i="80"/>
  <c r="AR103" i="80"/>
  <c r="AV103" i="80"/>
  <c r="AS104" i="80"/>
  <c r="AV104" i="80" l="1"/>
  <c r="AR104" i="80"/>
  <c r="BA32" i="65" l="1"/>
  <c r="AX45" i="65"/>
  <c r="AX37" i="65"/>
  <c r="AX26" i="65"/>
  <c r="AX25" i="65"/>
  <c r="BB23" i="65"/>
  <c r="BB26" i="65"/>
  <c r="AX15" i="65"/>
  <c r="BB36" i="65"/>
  <c r="BA12" i="65"/>
  <c r="BA15" i="65"/>
  <c r="AX53" i="65"/>
  <c r="AX29" i="65"/>
  <c r="BA10" i="65"/>
  <c r="AX47" i="65"/>
  <c r="BB34" i="65"/>
  <c r="BB47" i="65"/>
  <c r="AX5" i="65"/>
  <c r="BB46" i="65"/>
  <c r="AX9" i="65"/>
  <c r="BB40" i="65"/>
  <c r="BB43" i="65"/>
  <c r="BA6" i="65"/>
  <c r="BB49" i="65"/>
  <c r="BB52" i="65"/>
  <c r="BA18" i="65"/>
  <c r="AX11" i="65"/>
  <c r="BB24" i="65"/>
  <c r="BB32" i="65"/>
  <c r="BA52" i="65"/>
  <c r="BA11" i="65"/>
  <c r="BB30" i="65"/>
  <c r="BB33" i="65"/>
  <c r="AX41" i="65"/>
  <c r="BA46" i="65"/>
  <c r="BB22" i="65"/>
  <c r="BA22" i="65"/>
  <c r="BB25" i="65"/>
  <c r="BA38" i="65"/>
  <c r="AX18" i="65"/>
  <c r="BB38" i="65"/>
  <c r="BB8" i="65"/>
  <c r="AX21" i="65"/>
  <c r="BA35" i="65"/>
  <c r="BA36" i="65"/>
  <c r="BA41" i="65"/>
  <c r="BB48" i="65"/>
  <c r="BA21" i="65"/>
  <c r="BA27" i="65"/>
  <c r="BA26" i="65"/>
  <c r="BA40" i="65"/>
  <c r="BA7" i="65"/>
  <c r="BB27" i="65"/>
  <c r="AX7" i="65"/>
  <c r="BB9" i="65"/>
  <c r="BB11" i="65"/>
  <c r="BB19" i="65"/>
  <c r="AX14" i="65"/>
  <c r="AX44" i="65"/>
  <c r="AX28" i="65"/>
  <c r="AX19" i="65"/>
  <c r="BA9" i="65"/>
  <c r="BB35" i="65"/>
  <c r="AX31" i="65"/>
  <c r="BA13" i="65"/>
  <c r="BB12" i="65"/>
  <c r="BB15" i="65"/>
  <c r="BA42" i="65"/>
  <c r="H20" i="82" s="1"/>
  <c r="AX34" i="65"/>
  <c r="BA37" i="65"/>
  <c r="AX17" i="65"/>
  <c r="BB13" i="65"/>
  <c r="AX35" i="65"/>
  <c r="BB18" i="65"/>
  <c r="AX12" i="65"/>
  <c r="BA33" i="65"/>
  <c r="BB6" i="65"/>
  <c r="BB44" i="65"/>
  <c r="BA45" i="65"/>
  <c r="BB42" i="65"/>
  <c r="I20" i="82" s="1"/>
  <c r="AX8" i="65"/>
  <c r="BB7" i="65"/>
  <c r="BA17" i="65"/>
  <c r="AX23" i="65"/>
  <c r="BB39" i="65"/>
  <c r="AX52" i="65"/>
  <c r="BB5" i="65"/>
  <c r="AX48" i="65"/>
  <c r="BB29" i="65"/>
  <c r="BB20" i="65"/>
  <c r="BA14" i="65"/>
  <c r="AX16" i="65"/>
  <c r="BA30" i="65"/>
  <c r="BB17" i="65"/>
  <c r="AX27" i="65"/>
  <c r="BA31" i="65"/>
  <c r="AX13" i="65"/>
  <c r="BA50" i="65"/>
  <c r="BA5" i="65"/>
  <c r="BA29" i="65"/>
  <c r="AX10" i="65"/>
  <c r="BA24" i="65"/>
  <c r="BA48" i="65"/>
  <c r="BA23" i="65"/>
  <c r="AX36" i="65"/>
  <c r="BB53" i="65"/>
  <c r="AX50" i="65"/>
  <c r="BA39" i="65"/>
  <c r="BA28" i="65"/>
  <c r="BA44" i="65"/>
  <c r="AX42" i="65"/>
  <c r="E20" i="82" s="1"/>
  <c r="BB50" i="65"/>
  <c r="AX43" i="65"/>
  <c r="AX20" i="65"/>
  <c r="AX33" i="65"/>
  <c r="AX38" i="65"/>
  <c r="AX40" i="65"/>
  <c r="AX30" i="65"/>
  <c r="AX32" i="65"/>
  <c r="BA43" i="65"/>
  <c r="BA47" i="65"/>
  <c r="BB10" i="65"/>
  <c r="BB31" i="65"/>
  <c r="BA25" i="65"/>
  <c r="BB41" i="65"/>
  <c r="BA20" i="65"/>
  <c r="BB45" i="65"/>
  <c r="AX46" i="65"/>
  <c r="AX49" i="65"/>
  <c r="BA34" i="65"/>
  <c r="BB16" i="65"/>
  <c r="BA16" i="65"/>
  <c r="BB37" i="65"/>
  <c r="BA19" i="65"/>
  <c r="BA53" i="65"/>
  <c r="BB21" i="65"/>
  <c r="BA8" i="65"/>
  <c r="AX24" i="65"/>
  <c r="BB14" i="65"/>
  <c r="BB28" i="65"/>
  <c r="AX51" i="65"/>
  <c r="BA51" i="65"/>
  <c r="AX39" i="65"/>
  <c r="BB51" i="65"/>
  <c r="AX22" i="65"/>
  <c r="AX6" i="65"/>
  <c r="BA49" i="65"/>
  <c r="C121" i="67"/>
  <c r="C23" i="67"/>
  <c r="C12" i="67"/>
  <c r="C149" i="67"/>
  <c r="C114" i="67"/>
  <c r="C24" i="67"/>
  <c r="C20" i="67"/>
  <c r="C27" i="67"/>
  <c r="C153" i="67"/>
  <c r="C113" i="67"/>
  <c r="C137" i="67"/>
  <c r="C154" i="67"/>
  <c r="C28" i="67"/>
  <c r="C150" i="67"/>
  <c r="C14" i="67"/>
  <c r="C26" i="67"/>
  <c r="C156" i="67"/>
  <c r="C145" i="67"/>
  <c r="C117" i="67"/>
  <c r="C143" i="67"/>
  <c r="C148" i="67"/>
  <c r="C128" i="67"/>
  <c r="C19" i="67"/>
  <c r="C155" i="67"/>
  <c r="C118" i="67"/>
  <c r="C122" i="67"/>
  <c r="C170" i="67"/>
  <c r="C13" i="67"/>
  <c r="C126" i="67"/>
  <c r="C119" i="67"/>
  <c r="C131" i="67"/>
  <c r="C29" i="67"/>
  <c r="C116" i="67"/>
  <c r="C21" i="67"/>
  <c r="C144" i="67"/>
  <c r="C115" i="67"/>
  <c r="C123" i="67"/>
  <c r="C120" i="67"/>
  <c r="C161" i="67"/>
  <c r="C110" i="67"/>
  <c r="C18" i="67"/>
  <c r="C16" i="67"/>
  <c r="C127" i="67"/>
  <c r="C147" i="67"/>
  <c r="C157" i="67"/>
  <c r="C17" i="67"/>
  <c r="C159" i="67"/>
  <c r="C111" i="67"/>
  <c r="C112" i="67"/>
  <c r="C164" i="67"/>
  <c r="C125" i="67"/>
  <c r="C124" i="67"/>
  <c r="C151" i="67"/>
  <c r="C22" i="67"/>
  <c r="C146" i="67"/>
  <c r="C160" i="67"/>
  <c r="C11" i="67"/>
  <c r="C152" i="67"/>
  <c r="C158" i="67"/>
  <c r="C15" i="67"/>
  <c r="C25" i="67"/>
  <c r="H10" i="82" l="1"/>
  <c r="C2" i="85"/>
  <c r="M88" i="66"/>
  <c r="M116" i="66"/>
  <c r="M24" i="66"/>
  <c r="M93" i="66"/>
  <c r="M23" i="66"/>
  <c r="M90" i="66"/>
  <c r="M115" i="66"/>
  <c r="M112" i="66"/>
  <c r="M22" i="66"/>
  <c r="M111" i="66"/>
  <c r="M92" i="66"/>
  <c r="M91" i="66"/>
  <c r="M20" i="66"/>
  <c r="M114" i="66"/>
  <c r="M21" i="66"/>
  <c r="M19" i="66"/>
  <c r="M113" i="66"/>
  <c r="M89" i="66"/>
  <c r="H21" i="82"/>
  <c r="I26" i="82"/>
  <c r="E26" i="82"/>
  <c r="H26" i="82"/>
  <c r="E25" i="82"/>
  <c r="H23" i="82"/>
  <c r="I25" i="82"/>
  <c r="I22" i="82"/>
  <c r="E24" i="82"/>
  <c r="I21" i="82"/>
  <c r="H25" i="82"/>
  <c r="H24" i="82"/>
  <c r="E22" i="82"/>
  <c r="I24" i="82"/>
  <c r="E23" i="82"/>
  <c r="E21" i="82"/>
  <c r="I23" i="82"/>
  <c r="H22" i="82"/>
  <c r="H7" i="82"/>
  <c r="I7" i="82"/>
  <c r="H8" i="82"/>
  <c r="I9" i="82"/>
  <c r="I8" i="82"/>
  <c r="E11" i="82"/>
  <c r="I11" i="82"/>
  <c r="H12" i="82"/>
  <c r="I12" i="82"/>
  <c r="I10" i="82"/>
  <c r="H9" i="82"/>
  <c r="E12" i="82"/>
  <c r="H11" i="82"/>
  <c r="M8" i="66"/>
  <c r="M13" i="66"/>
  <c r="M85" i="66"/>
  <c r="M7" i="66"/>
  <c r="M105" i="66"/>
  <c r="M74" i="66"/>
  <c r="M100" i="66"/>
  <c r="M12" i="66"/>
  <c r="M83" i="66"/>
  <c r="M75" i="66"/>
  <c r="M18" i="66"/>
  <c r="M108" i="66"/>
  <c r="M80" i="66"/>
  <c r="D2" i="86"/>
  <c r="M77" i="66"/>
  <c r="M106" i="66"/>
  <c r="M87" i="66"/>
  <c r="M6" i="66"/>
  <c r="M11" i="66"/>
  <c r="M99" i="66"/>
  <c r="M79" i="66"/>
  <c r="M104" i="66"/>
  <c r="M9" i="66"/>
  <c r="M17" i="66"/>
  <c r="M78" i="66"/>
  <c r="M82" i="66"/>
  <c r="M98" i="66"/>
  <c r="M97" i="66"/>
  <c r="M15" i="66"/>
  <c r="M86" i="66"/>
  <c r="M14" i="66"/>
  <c r="M81" i="66"/>
  <c r="M5" i="66"/>
  <c r="M84" i="66"/>
  <c r="M107" i="66"/>
  <c r="M10" i="66"/>
  <c r="M109" i="66"/>
  <c r="M16" i="66"/>
  <c r="M76" i="66"/>
  <c r="M103" i="66"/>
  <c r="M101" i="66"/>
  <c r="M110" i="66"/>
  <c r="M102" i="66"/>
  <c r="E15" i="82"/>
  <c r="H18" i="82"/>
  <c r="I15" i="82"/>
  <c r="E14" i="82"/>
  <c r="H16" i="82"/>
  <c r="I18" i="82"/>
  <c r="H13" i="82"/>
  <c r="I16" i="82"/>
  <c r="E13" i="82"/>
  <c r="E8" i="82"/>
  <c r="F6" i="81"/>
  <c r="I14" i="82"/>
  <c r="E10" i="82"/>
  <c r="F8" i="81"/>
  <c r="E19" i="82"/>
  <c r="H15" i="82"/>
  <c r="E9" i="82"/>
  <c r="F7" i="81"/>
  <c r="E17" i="82"/>
  <c r="E7" i="82"/>
  <c r="F5" i="81"/>
  <c r="H19" i="82"/>
  <c r="E16" i="82"/>
  <c r="H14" i="82"/>
  <c r="H17" i="82"/>
  <c r="I17" i="82"/>
  <c r="I19" i="82"/>
  <c r="E18" i="82"/>
  <c r="I13" i="82"/>
  <c r="Q14" i="67"/>
  <c r="M16" i="67"/>
  <c r="M13" i="67"/>
  <c r="P13" i="67"/>
  <c r="Q13" i="67"/>
  <c r="HO76" i="85" l="1"/>
  <c r="E19" i="86"/>
  <c r="C38" i="86"/>
  <c r="C68" i="86"/>
  <c r="G48" i="86"/>
  <c r="H66" i="86"/>
  <c r="F84" i="86"/>
  <c r="C49" i="86"/>
  <c r="E74" i="86"/>
  <c r="E72" i="86"/>
  <c r="H86" i="86"/>
  <c r="F66" i="86"/>
  <c r="C52" i="86"/>
  <c r="F104" i="86"/>
  <c r="D16" i="86"/>
  <c r="F30" i="86"/>
  <c r="D74" i="86"/>
  <c r="G19" i="86"/>
  <c r="E16" i="86"/>
  <c r="C32" i="86"/>
  <c r="E25" i="86"/>
  <c r="D25" i="86"/>
  <c r="D40" i="86"/>
  <c r="E94" i="86"/>
  <c r="C20" i="86"/>
  <c r="F44" i="86"/>
  <c r="H41" i="86"/>
  <c r="E86" i="86"/>
  <c r="G51" i="86"/>
  <c r="H13" i="86"/>
  <c r="E104" i="86"/>
  <c r="C42" i="86"/>
  <c r="E44" i="86"/>
  <c r="E87" i="86"/>
  <c r="F81" i="86"/>
  <c r="E96" i="86"/>
  <c r="F31" i="86"/>
  <c r="D47" i="86"/>
  <c r="G35" i="86"/>
  <c r="E52" i="86"/>
  <c r="F63" i="86"/>
  <c r="D59" i="86"/>
  <c r="D70" i="86"/>
  <c r="D35" i="86"/>
  <c r="C93" i="86"/>
  <c r="G78" i="86"/>
  <c r="C16" i="86"/>
  <c r="C48" i="86"/>
  <c r="E47" i="86"/>
  <c r="F62" i="86"/>
  <c r="H97" i="86"/>
  <c r="C99" i="86"/>
  <c r="H14" i="86"/>
  <c r="H35" i="86"/>
  <c r="E37" i="86"/>
  <c r="D48" i="86"/>
  <c r="E42" i="86"/>
  <c r="H51" i="86"/>
  <c r="D53" i="86"/>
  <c r="C83" i="86"/>
  <c r="D56" i="86"/>
  <c r="D18" i="86"/>
  <c r="F82" i="86"/>
  <c r="D76" i="86"/>
  <c r="D78" i="86"/>
  <c r="D10" i="86"/>
  <c r="H39" i="86"/>
  <c r="C11" i="86"/>
  <c r="G76" i="86"/>
  <c r="C59" i="86"/>
  <c r="F51" i="86"/>
  <c r="F15" i="86"/>
  <c r="E22" i="86"/>
  <c r="H78" i="86"/>
  <c r="D28" i="86"/>
  <c r="F95" i="86"/>
  <c r="E58" i="86"/>
  <c r="C77" i="86"/>
  <c r="D38" i="86"/>
  <c r="G31" i="86"/>
  <c r="F42" i="86"/>
  <c r="G10" i="86"/>
  <c r="H67" i="86"/>
  <c r="C35" i="86"/>
  <c r="D67" i="86"/>
  <c r="C14" i="86"/>
  <c r="D73" i="86"/>
  <c r="G29" i="86"/>
  <c r="D45" i="86"/>
  <c r="H33" i="86"/>
  <c r="C40" i="86"/>
  <c r="G22" i="86"/>
  <c r="E59" i="86"/>
  <c r="F54" i="86"/>
  <c r="E75" i="86"/>
  <c r="C75" i="86"/>
  <c r="G95" i="86"/>
  <c r="G36" i="86"/>
  <c r="F27" i="86"/>
  <c r="G72" i="86"/>
  <c r="D20" i="86"/>
  <c r="C84" i="86"/>
  <c r="F60" i="86"/>
  <c r="H52" i="86"/>
  <c r="F34" i="86"/>
  <c r="E100" i="86"/>
  <c r="E73" i="86"/>
  <c r="C27" i="86"/>
  <c r="G13" i="86"/>
  <c r="H32" i="86"/>
  <c r="C15" i="86"/>
  <c r="F37" i="86"/>
  <c r="G32" i="86"/>
  <c r="H26" i="86"/>
  <c r="G97" i="86"/>
  <c r="F69" i="86"/>
  <c r="H19" i="86"/>
  <c r="H36" i="86"/>
  <c r="C45" i="86"/>
  <c r="C78" i="86"/>
  <c r="G68" i="86"/>
  <c r="F89" i="86"/>
  <c r="E88" i="86"/>
  <c r="F79" i="86"/>
  <c r="D88" i="86"/>
  <c r="D103" i="86"/>
  <c r="E56" i="86"/>
  <c r="D54" i="86"/>
  <c r="E97" i="86"/>
  <c r="D87" i="86"/>
  <c r="G27" i="86"/>
  <c r="E31" i="86"/>
  <c r="F71" i="86"/>
  <c r="C50" i="86"/>
  <c r="G98" i="86"/>
  <c r="H22" i="86"/>
  <c r="C18" i="86"/>
  <c r="H71" i="86"/>
  <c r="F50" i="86"/>
  <c r="D51" i="86"/>
  <c r="E11" i="86"/>
  <c r="E26" i="86"/>
  <c r="F29" i="86"/>
  <c r="D33" i="86"/>
  <c r="H40" i="86"/>
  <c r="H103" i="86"/>
  <c r="F14" i="86"/>
  <c r="G44" i="86"/>
  <c r="D26" i="86"/>
  <c r="C36" i="86"/>
  <c r="H58" i="86"/>
  <c r="H83" i="86"/>
  <c r="D106" i="86"/>
  <c r="E106" i="86"/>
  <c r="F33" i="86"/>
  <c r="C21" i="86"/>
  <c r="D23" i="86"/>
  <c r="H49" i="86"/>
  <c r="D50" i="86"/>
  <c r="G104" i="86"/>
  <c r="H38" i="86"/>
  <c r="G52" i="86"/>
  <c r="E66" i="86"/>
  <c r="F76" i="86"/>
  <c r="F36" i="86"/>
  <c r="D104" i="86"/>
  <c r="F55" i="86"/>
  <c r="G41" i="86"/>
  <c r="F85" i="86"/>
  <c r="C71" i="86"/>
  <c r="E49" i="86"/>
  <c r="E80" i="86"/>
  <c r="C101" i="86"/>
  <c r="D65" i="86"/>
  <c r="D61" i="86"/>
  <c r="C13" i="86"/>
  <c r="G83" i="86"/>
  <c r="C72" i="86"/>
  <c r="G23" i="86"/>
  <c r="C26" i="86"/>
  <c r="H56" i="86"/>
  <c r="H63" i="86"/>
  <c r="E61" i="86"/>
  <c r="E99" i="86"/>
  <c r="H76" i="86"/>
  <c r="D72" i="86"/>
  <c r="C51" i="86"/>
  <c r="G47" i="86"/>
  <c r="D31" i="86"/>
  <c r="D44" i="86"/>
  <c r="G101" i="86"/>
  <c r="F107" i="86"/>
  <c r="C29" i="86"/>
  <c r="D52" i="86"/>
  <c r="F38" i="86"/>
  <c r="D92" i="86"/>
  <c r="F68" i="86"/>
  <c r="F100" i="86"/>
  <c r="D29" i="86"/>
  <c r="C33" i="86"/>
  <c r="H100" i="86"/>
  <c r="H10" i="86"/>
  <c r="G42" i="86"/>
  <c r="F39" i="86"/>
  <c r="D32" i="86"/>
  <c r="C73" i="86"/>
  <c r="F32" i="86"/>
  <c r="D24" i="86"/>
  <c r="F80" i="86"/>
  <c r="C103" i="86"/>
  <c r="H88" i="86"/>
  <c r="G33" i="86"/>
  <c r="E32" i="86"/>
  <c r="D60" i="86"/>
  <c r="D36" i="86"/>
  <c r="H94" i="86"/>
  <c r="E40" i="86"/>
  <c r="D55" i="86"/>
  <c r="F96" i="86"/>
  <c r="F61" i="86"/>
  <c r="C34" i="86"/>
  <c r="F87" i="86"/>
  <c r="G80" i="86"/>
  <c r="G54" i="86"/>
  <c r="E57" i="86"/>
  <c r="G46" i="86"/>
  <c r="E28" i="86"/>
  <c r="H64" i="86"/>
  <c r="G59" i="86"/>
  <c r="E55" i="86"/>
  <c r="F41" i="86"/>
  <c r="F21" i="86"/>
  <c r="H8" i="86"/>
  <c r="H55" i="86"/>
  <c r="G30" i="86"/>
  <c r="E35" i="86"/>
  <c r="G81" i="86"/>
  <c r="C88" i="86"/>
  <c r="E29" i="86"/>
  <c r="G99" i="86"/>
  <c r="C92" i="86"/>
  <c r="F22" i="86"/>
  <c r="D37" i="86"/>
  <c r="H62" i="86"/>
  <c r="E46" i="86"/>
  <c r="C57" i="86"/>
  <c r="H101" i="86"/>
  <c r="E101" i="86"/>
  <c r="H89" i="86"/>
  <c r="D75" i="86"/>
  <c r="D64" i="86"/>
  <c r="C61" i="86"/>
  <c r="E90" i="86"/>
  <c r="G25" i="86"/>
  <c r="C58" i="86"/>
  <c r="G43" i="86"/>
  <c r="D96" i="86"/>
  <c r="H69" i="86"/>
  <c r="H92" i="86"/>
  <c r="D41" i="86"/>
  <c r="H106" i="86"/>
  <c r="F86" i="86"/>
  <c r="G64" i="86"/>
  <c r="C30" i="86"/>
  <c r="C28" i="86"/>
  <c r="C81" i="86"/>
  <c r="F97" i="86"/>
  <c r="F74" i="86"/>
  <c r="E71" i="86"/>
  <c r="E105" i="86"/>
  <c r="F90" i="86"/>
  <c r="D11" i="86"/>
  <c r="G71" i="86"/>
  <c r="E13" i="86"/>
  <c r="H47" i="86"/>
  <c r="C53" i="86"/>
  <c r="G100" i="86"/>
  <c r="D101" i="86"/>
  <c r="H98" i="86"/>
  <c r="G105" i="86"/>
  <c r="C47" i="86"/>
  <c r="H23" i="86"/>
  <c r="H54" i="86"/>
  <c r="H79" i="86"/>
  <c r="D82" i="86"/>
  <c r="D81" i="86"/>
  <c r="G70" i="86"/>
  <c r="H73" i="86"/>
  <c r="H90" i="86"/>
  <c r="C23" i="86"/>
  <c r="G16" i="86"/>
  <c r="D27" i="86"/>
  <c r="F23" i="86"/>
  <c r="G28" i="86"/>
  <c r="C63" i="86"/>
  <c r="H37" i="86"/>
  <c r="C31" i="86"/>
  <c r="F102" i="86"/>
  <c r="F91" i="86"/>
  <c r="G85" i="86"/>
  <c r="G88" i="86"/>
  <c r="G12" i="86"/>
  <c r="M11" i="86"/>
  <c r="M35" i="86"/>
  <c r="M59" i="86"/>
  <c r="M83" i="86"/>
  <c r="M107" i="86"/>
  <c r="L37" i="86"/>
  <c r="L66" i="86"/>
  <c r="M94" i="86"/>
  <c r="M27" i="86"/>
  <c r="L56" i="86"/>
  <c r="L85" i="86"/>
  <c r="M13" i="86"/>
  <c r="M42" i="86"/>
  <c r="L71" i="86"/>
  <c r="L100" i="86"/>
  <c r="L51" i="86"/>
  <c r="L8" i="86"/>
  <c r="L59" i="86"/>
  <c r="M10" i="86"/>
  <c r="L68" i="86"/>
  <c r="M25" i="86"/>
  <c r="L83" i="86"/>
  <c r="M105" i="86"/>
  <c r="J23" i="86"/>
  <c r="J39" i="86"/>
  <c r="M48" i="86"/>
  <c r="I20" i="86"/>
  <c r="I36" i="86"/>
  <c r="I52" i="86"/>
  <c r="I68" i="86"/>
  <c r="I84" i="86"/>
  <c r="I100" i="86"/>
  <c r="M93" i="86"/>
  <c r="J24" i="86"/>
  <c r="J40" i="86"/>
  <c r="J56" i="86"/>
  <c r="J72" i="86"/>
  <c r="J88" i="86"/>
  <c r="H72" i="86"/>
  <c r="C39" i="86"/>
  <c r="D83" i="86"/>
  <c r="H59" i="86"/>
  <c r="F52" i="86"/>
  <c r="H105" i="86"/>
  <c r="G107" i="86"/>
  <c r="C105" i="86"/>
  <c r="E76" i="86"/>
  <c r="H82" i="86"/>
  <c r="H84" i="86"/>
  <c r="C25" i="86"/>
  <c r="E39" i="86"/>
  <c r="G53" i="86"/>
  <c r="C107" i="86"/>
  <c r="H20" i="86"/>
  <c r="H12" i="86"/>
  <c r="H102" i="86"/>
  <c r="E50" i="86"/>
  <c r="G37" i="86"/>
  <c r="C9" i="86"/>
  <c r="C94" i="86"/>
  <c r="C76" i="86"/>
  <c r="D79" i="86"/>
  <c r="D91" i="86"/>
  <c r="E78" i="86"/>
  <c r="C102" i="86"/>
  <c r="G79" i="86"/>
  <c r="H29" i="86"/>
  <c r="G38" i="86"/>
  <c r="H34" i="86"/>
  <c r="D58" i="86"/>
  <c r="F65" i="86"/>
  <c r="H27" i="86"/>
  <c r="H44" i="86"/>
  <c r="H9" i="86"/>
  <c r="C85" i="86"/>
  <c r="C96" i="86"/>
  <c r="F92" i="86"/>
  <c r="F20" i="86"/>
  <c r="M14" i="86"/>
  <c r="M38" i="86"/>
  <c r="M62" i="86"/>
  <c r="M86" i="86"/>
  <c r="L12" i="86"/>
  <c r="M40" i="86"/>
  <c r="M69" i="86"/>
  <c r="L98" i="86"/>
  <c r="L31" i="86"/>
  <c r="L60" i="86"/>
  <c r="M88" i="86"/>
  <c r="L17" i="86"/>
  <c r="L46" i="86"/>
  <c r="L75" i="86"/>
  <c r="M103" i="86"/>
  <c r="L58" i="86"/>
  <c r="L9" i="86"/>
  <c r="M66" i="86"/>
  <c r="L18" i="86"/>
  <c r="M75" i="86"/>
  <c r="L33" i="86"/>
  <c r="M90" i="86"/>
  <c r="J9" i="86"/>
  <c r="J25" i="86"/>
  <c r="J41" i="86"/>
  <c r="L70" i="86"/>
  <c r="I22" i="86"/>
  <c r="I38" i="86"/>
  <c r="I54" i="86"/>
  <c r="I70" i="86"/>
  <c r="I86" i="86"/>
  <c r="I102" i="86"/>
  <c r="J10" i="86"/>
  <c r="J26" i="86"/>
  <c r="J42" i="86"/>
  <c r="J58" i="86"/>
  <c r="J74" i="86"/>
  <c r="J90" i="86"/>
  <c r="J106" i="86"/>
  <c r="C24" i="86"/>
  <c r="E30" i="86"/>
  <c r="G73" i="86"/>
  <c r="D46" i="86"/>
  <c r="C17" i="86"/>
  <c r="F75" i="86"/>
  <c r="E34" i="86"/>
  <c r="C64" i="86"/>
  <c r="G61" i="86"/>
  <c r="D95" i="86"/>
  <c r="H11" i="86"/>
  <c r="H21" i="86"/>
  <c r="H87" i="86"/>
  <c r="H53" i="86"/>
  <c r="F99" i="86"/>
  <c r="F59" i="86"/>
  <c r="G74" i="86"/>
  <c r="C67" i="86"/>
  <c r="D42" i="86"/>
  <c r="H65" i="86"/>
  <c r="C37" i="86"/>
  <c r="C98" i="86"/>
  <c r="G87" i="86"/>
  <c r="G91" i="86"/>
  <c r="H68" i="86"/>
  <c r="D14" i="86"/>
  <c r="F45" i="86"/>
  <c r="E102" i="86"/>
  <c r="G92" i="86"/>
  <c r="C12" i="86"/>
  <c r="H31" i="86"/>
  <c r="F48" i="86"/>
  <c r="G106" i="86"/>
  <c r="H48" i="86"/>
  <c r="H107" i="86"/>
  <c r="E70" i="86"/>
  <c r="C90" i="86"/>
  <c r="E69" i="86"/>
  <c r="G40" i="86"/>
  <c r="G58" i="86"/>
  <c r="C79" i="86"/>
  <c r="G45" i="86"/>
  <c r="F49" i="86"/>
  <c r="E107" i="86"/>
  <c r="D105" i="86"/>
  <c r="M29" i="86"/>
  <c r="M65" i="86"/>
  <c r="M95" i="86"/>
  <c r="L30" i="86"/>
  <c r="L73" i="86"/>
  <c r="L13" i="86"/>
  <c r="L49" i="86"/>
  <c r="L92" i="86"/>
  <c r="L28" i="86"/>
  <c r="L64" i="86"/>
  <c r="L107" i="86"/>
  <c r="M79" i="86"/>
  <c r="L45" i="86"/>
  <c r="L25" i="86"/>
  <c r="L97" i="86"/>
  <c r="L69" i="86"/>
  <c r="J11" i="86"/>
  <c r="J31" i="86"/>
  <c r="L106" i="86"/>
  <c r="I24" i="86"/>
  <c r="I44" i="86"/>
  <c r="I64" i="86"/>
  <c r="I88" i="86"/>
  <c r="I8" i="86"/>
  <c r="J20" i="86"/>
  <c r="J44" i="86"/>
  <c r="J64" i="86"/>
  <c r="J84" i="86"/>
  <c r="J104" i="86"/>
  <c r="L36" i="86"/>
  <c r="K38" i="86"/>
  <c r="J63" i="86"/>
  <c r="J87" i="86"/>
  <c r="I15" i="86"/>
  <c r="M57" i="86"/>
  <c r="K27" i="86"/>
  <c r="J55" i="86"/>
  <c r="J79" i="86"/>
  <c r="J103" i="86"/>
  <c r="K37" i="86"/>
  <c r="K89" i="86"/>
  <c r="K57" i="86"/>
  <c r="K20" i="86"/>
  <c r="K49" i="86"/>
  <c r="K73" i="86"/>
  <c r="K97" i="86"/>
  <c r="I25" i="86"/>
  <c r="J53" i="86"/>
  <c r="J77" i="86"/>
  <c r="K9" i="86"/>
  <c r="H50" i="86"/>
  <c r="F35" i="86"/>
  <c r="E27" i="86"/>
  <c r="G66" i="86"/>
  <c r="H60" i="86"/>
  <c r="D43" i="86"/>
  <c r="D100" i="86"/>
  <c r="D93" i="86"/>
  <c r="E85" i="86"/>
  <c r="C43" i="86"/>
  <c r="F57" i="86"/>
  <c r="F67" i="86"/>
  <c r="C87" i="86"/>
  <c r="H61" i="86"/>
  <c r="E38" i="86"/>
  <c r="C70" i="86"/>
  <c r="E33" i="86"/>
  <c r="C56" i="86"/>
  <c r="F47" i="86"/>
  <c r="E83" i="86"/>
  <c r="D97" i="86"/>
  <c r="C8" i="86"/>
  <c r="H70" i="86"/>
  <c r="D86" i="86"/>
  <c r="D98" i="86"/>
  <c r="G57" i="86"/>
  <c r="F77" i="86"/>
  <c r="F72" i="86"/>
  <c r="H17" i="86"/>
  <c r="M32" i="86"/>
  <c r="M68" i="86"/>
  <c r="M98" i="86"/>
  <c r="M33" i="86"/>
  <c r="M76" i="86"/>
  <c r="M16" i="86"/>
  <c r="M52" i="86"/>
  <c r="L96" i="86"/>
  <c r="M31" i="86"/>
  <c r="M67" i="86"/>
  <c r="L15" i="86"/>
  <c r="L87" i="86"/>
  <c r="L52" i="86"/>
  <c r="L32" i="86"/>
  <c r="L104" i="86"/>
  <c r="L76" i="86"/>
  <c r="J13" i="86"/>
  <c r="J33" i="86"/>
  <c r="L27" i="86"/>
  <c r="I26" i="86"/>
  <c r="I46" i="86"/>
  <c r="I66" i="86"/>
  <c r="I90" i="86"/>
  <c r="M28" i="86"/>
  <c r="J22" i="86"/>
  <c r="J46" i="86"/>
  <c r="J66" i="86"/>
  <c r="J86" i="86"/>
  <c r="J8" i="86"/>
  <c r="K10" i="86"/>
  <c r="K42" i="86"/>
  <c r="K66" i="86"/>
  <c r="K90" i="86"/>
  <c r="I31" i="86"/>
  <c r="I43" i="86"/>
  <c r="K31" i="86"/>
  <c r="K58" i="86"/>
  <c r="K82" i="86"/>
  <c r="K106" i="86"/>
  <c r="I45" i="86"/>
  <c r="K95" i="86"/>
  <c r="K63" i="86"/>
  <c r="K24" i="86"/>
  <c r="I53" i="86"/>
  <c r="I77" i="86"/>
  <c r="I101" i="86"/>
  <c r="I29" i="86"/>
  <c r="K56" i="86"/>
  <c r="K80" i="86"/>
  <c r="K17" i="86"/>
  <c r="I69" i="86"/>
  <c r="I23" i="86"/>
  <c r="K99" i="86"/>
  <c r="F10" i="86"/>
  <c r="E18" i="86"/>
  <c r="D80" i="86"/>
  <c r="C65" i="86"/>
  <c r="H45" i="86"/>
  <c r="F53" i="86"/>
  <c r="G102" i="86"/>
  <c r="D62" i="86"/>
  <c r="F103" i="86"/>
  <c r="E95" i="86"/>
  <c r="E14" i="86"/>
  <c r="D69" i="86"/>
  <c r="C54" i="86"/>
  <c r="E41" i="86"/>
  <c r="H16" i="86"/>
  <c r="E91" i="86"/>
  <c r="D30" i="86"/>
  <c r="F40" i="86"/>
  <c r="F93" i="86"/>
  <c r="G50" i="86"/>
  <c r="C106" i="86"/>
  <c r="C97" i="86"/>
  <c r="F8" i="86"/>
  <c r="M23" i="86"/>
  <c r="M71" i="86"/>
  <c r="M15" i="86"/>
  <c r="M58" i="86"/>
  <c r="L20" i="86"/>
  <c r="M70" i="86"/>
  <c r="L21" i="86"/>
  <c r="M78" i="86"/>
  <c r="M36" i="86"/>
  <c r="M30" i="86"/>
  <c r="M39" i="86"/>
  <c r="L40" i="86"/>
  <c r="L63" i="86"/>
  <c r="J35" i="86"/>
  <c r="I12" i="86"/>
  <c r="I40" i="86"/>
  <c r="I72" i="86"/>
  <c r="I96" i="86"/>
  <c r="J16" i="86"/>
  <c r="J48" i="86"/>
  <c r="J76" i="86"/>
  <c r="J100" i="86"/>
  <c r="K14" i="86"/>
  <c r="J51" i="86"/>
  <c r="J81" i="86"/>
  <c r="K45" i="86"/>
  <c r="K11" i="86"/>
  <c r="J49" i="86"/>
  <c r="J85" i="86"/>
  <c r="K104" i="86"/>
  <c r="K77" i="86"/>
  <c r="I73" i="86"/>
  <c r="K36" i="86"/>
  <c r="K67" i="86"/>
  <c r="K103" i="86"/>
  <c r="I41" i="86"/>
  <c r="J71" i="86"/>
  <c r="K25" i="86"/>
  <c r="I81" i="86"/>
  <c r="I61" i="86"/>
  <c r="D34" i="86"/>
  <c r="E15" i="86"/>
  <c r="E93" i="86"/>
  <c r="C19" i="86"/>
  <c r="G56" i="86"/>
  <c r="E92" i="86"/>
  <c r="D13" i="86"/>
  <c r="H74" i="86"/>
  <c r="H18" i="86"/>
  <c r="C89" i="86"/>
  <c r="E24" i="86"/>
  <c r="E103" i="86"/>
  <c r="D71" i="86"/>
  <c r="E48" i="86"/>
  <c r="D94" i="86"/>
  <c r="H99" i="86"/>
  <c r="F11" i="86"/>
  <c r="E63" i="86"/>
  <c r="F46" i="86"/>
  <c r="F58" i="86"/>
  <c r="H15" i="86"/>
  <c r="G96" i="86"/>
  <c r="F24" i="86"/>
  <c r="M26" i="86"/>
  <c r="M74" i="86"/>
  <c r="L19" i="86"/>
  <c r="L62" i="86"/>
  <c r="L24" i="86"/>
  <c r="L74" i="86"/>
  <c r="M24" i="86"/>
  <c r="L82" i="86"/>
  <c r="M43" i="86"/>
  <c r="M37" i="86"/>
  <c r="M46" i="86"/>
  <c r="L47" i="86"/>
  <c r="M84" i="86"/>
  <c r="J37" i="86"/>
  <c r="I14" i="86"/>
  <c r="I42" i="86"/>
  <c r="I74" i="86"/>
  <c r="I98" i="86"/>
  <c r="J18" i="86"/>
  <c r="J50" i="86"/>
  <c r="J78" i="86"/>
  <c r="J102" i="86"/>
  <c r="K18" i="86"/>
  <c r="K54" i="86"/>
  <c r="K84" i="86"/>
  <c r="I55" i="86"/>
  <c r="K15" i="86"/>
  <c r="K52" i="86"/>
  <c r="K88" i="86"/>
  <c r="K13" i="86"/>
  <c r="K83" i="86"/>
  <c r="K81" i="86"/>
  <c r="K40" i="86"/>
  <c r="I71" i="86"/>
  <c r="I107" i="86"/>
  <c r="K44" i="86"/>
  <c r="K74" i="86"/>
  <c r="K33" i="86"/>
  <c r="I87" i="86"/>
  <c r="K69" i="86"/>
  <c r="H30" i="86"/>
  <c r="F16" i="86"/>
  <c r="E54" i="86"/>
  <c r="D49" i="86"/>
  <c r="G69" i="86"/>
  <c r="D68" i="86"/>
  <c r="F64" i="86"/>
  <c r="G90" i="86"/>
  <c r="C104" i="86"/>
  <c r="C69" i="86"/>
  <c r="G65" i="86"/>
  <c r="F106" i="86"/>
  <c r="E10" i="86"/>
  <c r="H42" i="86"/>
  <c r="G62" i="86"/>
  <c r="H93" i="86"/>
  <c r="E67" i="86"/>
  <c r="D8" i="86"/>
  <c r="G18" i="86"/>
  <c r="D84" i="86"/>
  <c r="D90" i="86"/>
  <c r="C74" i="86"/>
  <c r="C80" i="86"/>
  <c r="D99" i="86"/>
  <c r="M41" i="86"/>
  <c r="M77" i="86"/>
  <c r="M22" i="86"/>
  <c r="L80" i="86"/>
  <c r="M34" i="86"/>
  <c r="L78" i="86"/>
  <c r="L35" i="86"/>
  <c r="M85" i="86"/>
  <c r="L65" i="86"/>
  <c r="M73" i="86"/>
  <c r="L54" i="86"/>
  <c r="M54" i="86"/>
  <c r="J15" i="86"/>
  <c r="M21" i="86"/>
  <c r="I16" i="86"/>
  <c r="I48" i="86"/>
  <c r="I76" i="86"/>
  <c r="I104" i="86"/>
  <c r="J28" i="86"/>
  <c r="G82" i="86"/>
  <c r="G63" i="86"/>
  <c r="G77" i="86"/>
  <c r="G49" i="86"/>
  <c r="D63" i="86"/>
  <c r="F12" i="86"/>
  <c r="F78" i="86"/>
  <c r="E77" i="86"/>
  <c r="D107" i="86"/>
  <c r="F17" i="86"/>
  <c r="E65" i="86"/>
  <c r="G94" i="86"/>
  <c r="D9" i="86"/>
  <c r="D89" i="86"/>
  <c r="F105" i="86"/>
  <c r="G39" i="86"/>
  <c r="H28" i="86"/>
  <c r="C55" i="86"/>
  <c r="F98" i="86"/>
  <c r="F70" i="86"/>
  <c r="D19" i="86"/>
  <c r="M44" i="86"/>
  <c r="M80" i="86"/>
  <c r="L26" i="86"/>
  <c r="L84" i="86"/>
  <c r="L38" i="86"/>
  <c r="M81" i="86"/>
  <c r="L39" i="86"/>
  <c r="L89" i="86"/>
  <c r="M72" i="86"/>
  <c r="L81" i="86"/>
  <c r="L61" i="86"/>
  <c r="M61" i="86"/>
  <c r="J17" i="86"/>
  <c r="L43" i="86"/>
  <c r="I18" i="86"/>
  <c r="I50" i="86"/>
  <c r="I78" i="86"/>
  <c r="I106" i="86"/>
  <c r="J30" i="86"/>
  <c r="J54" i="86"/>
  <c r="G9" i="86"/>
  <c r="C95" i="86"/>
  <c r="D77" i="86"/>
  <c r="D85" i="86"/>
  <c r="E17" i="86"/>
  <c r="E60" i="86"/>
  <c r="H81" i="86"/>
  <c r="C10" i="86"/>
  <c r="E36" i="86"/>
  <c r="D66" i="86"/>
  <c r="C100" i="86"/>
  <c r="G55" i="86"/>
  <c r="H91" i="86"/>
  <c r="H77" i="86"/>
  <c r="C44" i="86"/>
  <c r="G21" i="86"/>
  <c r="F56" i="86"/>
  <c r="E64" i="86"/>
  <c r="F101" i="86"/>
  <c r="G67" i="86"/>
  <c r="M47" i="86"/>
  <c r="M89" i="86"/>
  <c r="L44" i="86"/>
  <c r="M87" i="86"/>
  <c r="L42" i="86"/>
  <c r="M99" i="86"/>
  <c r="M49" i="86"/>
  <c r="L93" i="86"/>
  <c r="L94" i="86"/>
  <c r="L88" i="86"/>
  <c r="M82" i="86"/>
  <c r="M97" i="86"/>
  <c r="J19" i="86"/>
  <c r="G24" i="86"/>
  <c r="D39" i="86"/>
  <c r="C60" i="86"/>
  <c r="E79" i="86"/>
  <c r="G89" i="86"/>
  <c r="G15" i="86"/>
  <c r="E68" i="86"/>
  <c r="F88" i="86"/>
  <c r="G75" i="86"/>
  <c r="C41" i="86"/>
  <c r="G26" i="86"/>
  <c r="E53" i="86"/>
  <c r="E62" i="86"/>
  <c r="D102" i="86"/>
  <c r="G86" i="86"/>
  <c r="H75" i="86"/>
  <c r="D22" i="86"/>
  <c r="G60" i="86"/>
  <c r="F73" i="86"/>
  <c r="D15" i="86"/>
  <c r="H85" i="86"/>
  <c r="G20" i="86"/>
  <c r="M50" i="86"/>
  <c r="M92" i="86"/>
  <c r="L48" i="86"/>
  <c r="L91" i="86"/>
  <c r="M45" i="86"/>
  <c r="L103" i="86"/>
  <c r="L53" i="86"/>
  <c r="M96" i="86"/>
  <c r="L101" i="86"/>
  <c r="L95" i="86"/>
  <c r="L90" i="86"/>
  <c r="L105" i="86"/>
  <c r="J21" i="86"/>
  <c r="L86" i="86"/>
  <c r="I30" i="86"/>
  <c r="I58" i="86"/>
  <c r="I82" i="86"/>
  <c r="L72" i="86"/>
  <c r="J34" i="86"/>
  <c r="J62" i="86"/>
  <c r="J94" i="86"/>
  <c r="L77" i="86"/>
  <c r="K34" i="86"/>
  <c r="K72" i="86"/>
  <c r="K102" i="86"/>
  <c r="I103" i="86"/>
  <c r="K39" i="86"/>
  <c r="K70" i="86"/>
  <c r="K100" i="86"/>
  <c r="K59" i="86"/>
  <c r="I27" i="86"/>
  <c r="K16" i="86"/>
  <c r="I59" i="86"/>
  <c r="I89" i="86"/>
  <c r="I21" i="86"/>
  <c r="K62" i="86"/>
  <c r="J95" i="86"/>
  <c r="I57" i="86"/>
  <c r="I11" i="86"/>
  <c r="K105" i="86"/>
  <c r="E12" i="86"/>
  <c r="E45" i="86"/>
  <c r="H80" i="86"/>
  <c r="G34" i="86"/>
  <c r="H57" i="86"/>
  <c r="H104" i="86"/>
  <c r="C66" i="86"/>
  <c r="E84" i="86"/>
  <c r="E81" i="86"/>
  <c r="F18" i="86"/>
  <c r="C62" i="86"/>
  <c r="F43" i="86"/>
  <c r="H24" i="86"/>
  <c r="C91" i="86"/>
  <c r="D17" i="86"/>
  <c r="H46" i="86"/>
  <c r="F94" i="86"/>
  <c r="C46" i="86"/>
  <c r="F28" i="86"/>
  <c r="E82" i="86"/>
  <c r="G84" i="86"/>
  <c r="E8" i="86"/>
  <c r="M17" i="86"/>
  <c r="M53" i="86"/>
  <c r="M101" i="86"/>
  <c r="M51" i="86"/>
  <c r="L102" i="86"/>
  <c r="M63" i="86"/>
  <c r="M106" i="86"/>
  <c r="L57" i="86"/>
  <c r="L22" i="86"/>
  <c r="L16" i="86"/>
  <c r="M102" i="86"/>
  <c r="L11" i="86"/>
  <c r="M19" i="86"/>
  <c r="J27" i="86"/>
  <c r="M91" i="86"/>
  <c r="I32" i="86"/>
  <c r="I60" i="86"/>
  <c r="I92" i="86"/>
  <c r="J12" i="86"/>
  <c r="J36" i="86"/>
  <c r="J68" i="86"/>
  <c r="J96" i="86"/>
  <c r="L99" i="86"/>
  <c r="J45" i="86"/>
  <c r="J75" i="86"/>
  <c r="J105" i="86"/>
  <c r="K87" i="86"/>
  <c r="J43" i="86"/>
  <c r="J73" i="86"/>
  <c r="K92" i="86"/>
  <c r="K65" i="86"/>
  <c r="I35" i="86"/>
  <c r="K28" i="86"/>
  <c r="K61" i="86"/>
  <c r="K91" i="86"/>
  <c r="I33" i="86"/>
  <c r="J65" i="86"/>
  <c r="J101" i="86"/>
  <c r="I63" i="86"/>
  <c r="I39" i="86"/>
  <c r="E23" i="86"/>
  <c r="F13" i="86"/>
  <c r="D12" i="86"/>
  <c r="E89" i="86"/>
  <c r="C22" i="86"/>
  <c r="M56" i="86"/>
  <c r="L23" i="86"/>
  <c r="I34" i="86"/>
  <c r="J38" i="86"/>
  <c r="M12" i="86"/>
  <c r="J57" i="86"/>
  <c r="I67" i="86"/>
  <c r="J61" i="86"/>
  <c r="K21" i="86"/>
  <c r="I97" i="86"/>
  <c r="K79" i="86"/>
  <c r="J47" i="86"/>
  <c r="K41" i="86"/>
  <c r="I79" i="86"/>
  <c r="G17" i="86"/>
  <c r="H96" i="86"/>
  <c r="H25" i="86"/>
  <c r="M104" i="86"/>
  <c r="M8" i="86"/>
  <c r="I56" i="86"/>
  <c r="D21" i="86"/>
  <c r="F9" i="86"/>
  <c r="E51" i="86"/>
  <c r="L55" i="86"/>
  <c r="M18" i="86"/>
  <c r="I62" i="86"/>
  <c r="J60" i="86"/>
  <c r="M55" i="86"/>
  <c r="J69" i="86"/>
  <c r="I91" i="86"/>
  <c r="J67" i="86"/>
  <c r="K53" i="86"/>
  <c r="K12" i="86"/>
  <c r="K85" i="86"/>
  <c r="J59" i="86"/>
  <c r="I51" i="86"/>
  <c r="K93" i="86"/>
  <c r="C82" i="86"/>
  <c r="D57" i="86"/>
  <c r="H43" i="86"/>
  <c r="C86" i="86"/>
  <c r="L67" i="86"/>
  <c r="J29" i="86"/>
  <c r="I94" i="86"/>
  <c r="J80" i="86"/>
  <c r="K22" i="86"/>
  <c r="J93" i="86"/>
  <c r="K19" i="86"/>
  <c r="J91" i="86"/>
  <c r="K101" i="86"/>
  <c r="K43" i="86"/>
  <c r="I9" i="86"/>
  <c r="J83" i="86"/>
  <c r="I93" i="86"/>
  <c r="G8" i="86"/>
  <c r="G93" i="86"/>
  <c r="F26" i="86"/>
  <c r="E98" i="86"/>
  <c r="L10" i="86"/>
  <c r="M64" i="86"/>
  <c r="L50" i="86"/>
  <c r="J82" i="86"/>
  <c r="K26" i="86"/>
  <c r="K96" i="86"/>
  <c r="K23" i="86"/>
  <c r="K94" i="86"/>
  <c r="K107" i="86"/>
  <c r="I47" i="86"/>
  <c r="I13" i="86"/>
  <c r="K86" i="86"/>
  <c r="I99" i="86"/>
  <c r="E9" i="86"/>
  <c r="H95" i="86"/>
  <c r="M60" i="86"/>
  <c r="J52" i="86"/>
  <c r="K60" i="86"/>
  <c r="K64" i="86"/>
  <c r="M100" i="86"/>
  <c r="K50" i="86"/>
  <c r="I85" i="86"/>
  <c r="E21" i="86"/>
  <c r="L29" i="86"/>
  <c r="J70" i="86"/>
  <c r="K78" i="86"/>
  <c r="K76" i="86"/>
  <c r="K32" i="86"/>
  <c r="K68" i="86"/>
  <c r="F25" i="86"/>
  <c r="G103" i="86"/>
  <c r="L41" i="86"/>
  <c r="J92" i="86"/>
  <c r="J99" i="86"/>
  <c r="J97" i="86"/>
  <c r="K55" i="86"/>
  <c r="J89" i="86"/>
  <c r="G11" i="86"/>
  <c r="F83" i="86"/>
  <c r="I10" i="86"/>
  <c r="J98" i="86"/>
  <c r="K8" i="86"/>
  <c r="K98" i="86"/>
  <c r="I65" i="86"/>
  <c r="J107" i="86"/>
  <c r="G14" i="86"/>
  <c r="E43" i="86"/>
  <c r="I28" i="86"/>
  <c r="L34" i="86"/>
  <c r="K75" i="86"/>
  <c r="K29" i="86"/>
  <c r="I83" i="86"/>
  <c r="K47" i="86"/>
  <c r="F19" i="86"/>
  <c r="E20" i="86"/>
  <c r="I80" i="86"/>
  <c r="L14" i="86"/>
  <c r="L79" i="86"/>
  <c r="K71" i="86"/>
  <c r="I95" i="86"/>
  <c r="I75" i="86"/>
  <c r="M20" i="86"/>
  <c r="J14" i="86"/>
  <c r="K30" i="86"/>
  <c r="K35" i="86"/>
  <c r="I19" i="86"/>
  <c r="I17" i="86"/>
  <c r="I105" i="86"/>
  <c r="M9" i="86"/>
  <c r="J32" i="86"/>
  <c r="K48" i="86"/>
  <c r="K46" i="86"/>
  <c r="I49" i="86"/>
  <c r="I37" i="86"/>
  <c r="K51" i="86"/>
  <c r="R16" i="67"/>
  <c r="P15" i="67"/>
  <c r="Q16" i="67"/>
  <c r="U13" i="67"/>
  <c r="Q15" i="67"/>
  <c r="P16" i="67"/>
  <c r="M15" i="67"/>
  <c r="P14" i="67"/>
  <c r="V13" i="67"/>
  <c r="R13" i="67"/>
  <c r="V14" i="67"/>
  <c r="M14" i="67"/>
  <c r="JY39" i="85" l="1"/>
  <c r="KA39" i="85"/>
  <c r="KC39" i="85"/>
  <c r="KB39" i="85"/>
  <c r="JZ39" i="85"/>
  <c r="KB45" i="85"/>
  <c r="KC45" i="85"/>
  <c r="JY45" i="85"/>
  <c r="KA45" i="85"/>
  <c r="JZ45" i="85"/>
  <c r="JY74" i="85"/>
  <c r="JZ74" i="85"/>
  <c r="KA74" i="85"/>
  <c r="KB74" i="85"/>
  <c r="KC74" i="85"/>
  <c r="JY91" i="85"/>
  <c r="KC91" i="85"/>
  <c r="KA91" i="85"/>
  <c r="KB91" i="85"/>
  <c r="JZ91" i="85"/>
  <c r="KB55" i="85"/>
  <c r="KA55" i="85"/>
  <c r="KC55" i="85"/>
  <c r="JZ55" i="85"/>
  <c r="JY55" i="85"/>
  <c r="JZ19" i="85"/>
  <c r="KC19" i="85"/>
  <c r="KB19" i="85"/>
  <c r="KA19" i="85"/>
  <c r="JY19" i="85"/>
  <c r="JY96" i="85"/>
  <c r="KB96" i="85"/>
  <c r="KC96" i="85"/>
  <c r="KA96" i="85"/>
  <c r="JZ96" i="85"/>
  <c r="KA60" i="85"/>
  <c r="JZ60" i="85"/>
  <c r="JY60" i="85"/>
  <c r="KC60" i="85"/>
  <c r="KB60" i="85"/>
  <c r="KC24" i="85"/>
  <c r="KA24" i="85"/>
  <c r="JZ24" i="85"/>
  <c r="KB24" i="85"/>
  <c r="JY24" i="85"/>
  <c r="JZ20" i="85"/>
  <c r="JY20" i="85"/>
  <c r="KA20" i="85"/>
  <c r="KC20" i="85"/>
  <c r="KB20" i="85"/>
  <c r="KA71" i="85"/>
  <c r="JY71" i="85"/>
  <c r="KC71" i="85"/>
  <c r="KB71" i="85"/>
  <c r="JZ71" i="85"/>
  <c r="KA35" i="85"/>
  <c r="JZ35" i="85"/>
  <c r="KB35" i="85"/>
  <c r="KC35" i="85"/>
  <c r="JY35" i="85"/>
  <c r="KA80" i="85"/>
  <c r="JZ80" i="85"/>
  <c r="JY80" i="85"/>
  <c r="KB80" i="85"/>
  <c r="KC80" i="85"/>
  <c r="KA88" i="85"/>
  <c r="JY88" i="85"/>
  <c r="KC88" i="85"/>
  <c r="KB88" i="85"/>
  <c r="JZ88" i="85"/>
  <c r="KA52" i="85"/>
  <c r="JZ52" i="85"/>
  <c r="KB52" i="85"/>
  <c r="KC52" i="85"/>
  <c r="JY52" i="85"/>
  <c r="KA15" i="85"/>
  <c r="JZ15" i="85"/>
  <c r="JY15" i="85"/>
  <c r="KC15" i="85"/>
  <c r="KB15" i="85"/>
  <c r="JY63" i="85"/>
  <c r="KA63" i="85"/>
  <c r="JZ63" i="85"/>
  <c r="KC63" i="85"/>
  <c r="KB63" i="85"/>
  <c r="KB27" i="85"/>
  <c r="KC27" i="85"/>
  <c r="KA27" i="85"/>
  <c r="JY27" i="85"/>
  <c r="JZ27" i="85"/>
  <c r="JY75" i="85"/>
  <c r="KC75" i="85"/>
  <c r="KB75" i="85"/>
  <c r="KA75" i="85"/>
  <c r="JZ75" i="85"/>
  <c r="KA56" i="85"/>
  <c r="JY56" i="85"/>
  <c r="KC56" i="85"/>
  <c r="JZ56" i="85"/>
  <c r="KB56" i="85"/>
  <c r="KB85" i="85"/>
  <c r="KC85" i="85"/>
  <c r="JY85" i="85"/>
  <c r="KA85" i="85"/>
  <c r="JZ85" i="85"/>
  <c r="KB49" i="85"/>
  <c r="JZ49" i="85"/>
  <c r="JY49" i="85"/>
  <c r="KA49" i="85"/>
  <c r="KC49" i="85"/>
  <c r="JY9" i="85"/>
  <c r="KB9" i="85"/>
  <c r="KC9" i="85"/>
  <c r="JZ9" i="85"/>
  <c r="KA9" i="85"/>
  <c r="JZ90" i="85"/>
  <c r="KB90" i="85"/>
  <c r="JY90" i="85"/>
  <c r="KA90" i="85"/>
  <c r="KC90" i="85"/>
  <c r="KA54" i="85"/>
  <c r="JY54" i="85"/>
  <c r="KB54" i="85"/>
  <c r="JZ54" i="85"/>
  <c r="KC54" i="85"/>
  <c r="JY18" i="85"/>
  <c r="KB18" i="85"/>
  <c r="KC18" i="85"/>
  <c r="JZ18" i="85"/>
  <c r="KA18" i="85"/>
  <c r="JZ101" i="85"/>
  <c r="KC101" i="85"/>
  <c r="KB101" i="85"/>
  <c r="JY101" i="85"/>
  <c r="KA101" i="85"/>
  <c r="KB65" i="85"/>
  <c r="JY65" i="85"/>
  <c r="KA65" i="85"/>
  <c r="KC65" i="85"/>
  <c r="JZ65" i="85"/>
  <c r="KC29" i="85"/>
  <c r="JY29" i="85"/>
  <c r="JZ29" i="85"/>
  <c r="KA29" i="85"/>
  <c r="KB29" i="85"/>
  <c r="JZ50" i="85"/>
  <c r="KA50" i="85"/>
  <c r="KC50" i="85"/>
  <c r="JY50" i="85"/>
  <c r="KB50" i="85"/>
  <c r="JY82" i="85"/>
  <c r="KA82" i="85"/>
  <c r="KC82" i="85"/>
  <c r="KB82" i="85"/>
  <c r="JZ82" i="85"/>
  <c r="KB46" i="85"/>
  <c r="JZ46" i="85"/>
  <c r="KA46" i="85"/>
  <c r="KC46" i="85"/>
  <c r="JY46" i="85"/>
  <c r="JY16" i="85"/>
  <c r="KA16" i="85"/>
  <c r="KB16" i="85"/>
  <c r="KC16" i="85"/>
  <c r="JZ16" i="85"/>
  <c r="KA99" i="85"/>
  <c r="JZ99" i="85"/>
  <c r="KB99" i="85"/>
  <c r="JY99" i="85"/>
  <c r="KC99" i="85"/>
  <c r="JZ93" i="85"/>
  <c r="JY93" i="85"/>
  <c r="KC93" i="85"/>
  <c r="KA93" i="85"/>
  <c r="KB93" i="85"/>
  <c r="JZ32" i="85"/>
  <c r="KC32" i="85"/>
  <c r="KB32" i="85"/>
  <c r="KA32" i="85"/>
  <c r="JY32" i="85"/>
  <c r="KC79" i="85"/>
  <c r="KB79" i="85"/>
  <c r="KA79" i="85"/>
  <c r="JZ79" i="85"/>
  <c r="JY79" i="85"/>
  <c r="KB43" i="85"/>
  <c r="KA43" i="85"/>
  <c r="KC43" i="85"/>
  <c r="JY43" i="85"/>
  <c r="JZ43" i="85"/>
  <c r="JZ92" i="85"/>
  <c r="KA92" i="85"/>
  <c r="KC92" i="85"/>
  <c r="JY92" i="85"/>
  <c r="KB92" i="85"/>
  <c r="JY84" i="85"/>
  <c r="JZ84" i="85"/>
  <c r="KB84" i="85"/>
  <c r="KC84" i="85"/>
  <c r="KA84" i="85"/>
  <c r="JY48" i="85"/>
  <c r="KB48" i="85"/>
  <c r="JZ48" i="85"/>
  <c r="KA48" i="85"/>
  <c r="KC48" i="85"/>
  <c r="KC8" i="85"/>
  <c r="KA8" i="85"/>
  <c r="KB8" i="85"/>
  <c r="JZ8" i="85"/>
  <c r="JY8" i="85"/>
  <c r="JY95" i="85"/>
  <c r="KB95" i="85"/>
  <c r="KA95" i="85"/>
  <c r="KC95" i="85"/>
  <c r="JZ95" i="85"/>
  <c r="KA59" i="85"/>
  <c r="KB59" i="85"/>
  <c r="JZ59" i="85"/>
  <c r="KC59" i="85"/>
  <c r="JY59" i="85"/>
  <c r="JY23" i="85"/>
  <c r="KB23" i="85"/>
  <c r="KC23" i="85"/>
  <c r="JZ23" i="85"/>
  <c r="KA23" i="85"/>
  <c r="JZ26" i="85"/>
  <c r="JY26" i="85"/>
  <c r="KB26" i="85"/>
  <c r="KA26" i="85"/>
  <c r="KC26" i="85"/>
  <c r="JY76" i="85"/>
  <c r="KC76" i="85"/>
  <c r="JZ76" i="85"/>
  <c r="KB76" i="85"/>
  <c r="KA76" i="85"/>
  <c r="KB40" i="85"/>
  <c r="JZ40" i="85"/>
  <c r="KC40" i="85"/>
  <c r="KA40" i="85"/>
  <c r="JY40" i="85"/>
  <c r="JZ10" i="85"/>
  <c r="KB10" i="85"/>
  <c r="KA10" i="85"/>
  <c r="JY10" i="85"/>
  <c r="KC10" i="85"/>
  <c r="KC57" i="85"/>
  <c r="JY57" i="85"/>
  <c r="KB57" i="85"/>
  <c r="KA57" i="85"/>
  <c r="JZ57" i="85"/>
  <c r="JZ21" i="85"/>
  <c r="KA21" i="85"/>
  <c r="KB21" i="85"/>
  <c r="JY21" i="85"/>
  <c r="KC21" i="85"/>
  <c r="KC69" i="85"/>
  <c r="JY69" i="85"/>
  <c r="KB69" i="85"/>
  <c r="KA69" i="85"/>
  <c r="JZ69" i="85"/>
  <c r="KC13" i="85"/>
  <c r="JZ13" i="85"/>
  <c r="JY13" i="85"/>
  <c r="KB13" i="85"/>
  <c r="KA13" i="85"/>
  <c r="JY73" i="85"/>
  <c r="KA73" i="85"/>
  <c r="KB73" i="85"/>
  <c r="KC73" i="85"/>
  <c r="JZ73" i="85"/>
  <c r="JZ37" i="85"/>
  <c r="KA37" i="85"/>
  <c r="KB37" i="85"/>
  <c r="KC37" i="85"/>
  <c r="JY37" i="85"/>
  <c r="JY62" i="85"/>
  <c r="KA62" i="85"/>
  <c r="KC62" i="85"/>
  <c r="KB62" i="85"/>
  <c r="JZ62" i="85"/>
  <c r="KB78" i="85"/>
  <c r="KA78" i="85"/>
  <c r="KC78" i="85"/>
  <c r="JY78" i="85"/>
  <c r="JZ78" i="85"/>
  <c r="KA42" i="85"/>
  <c r="JZ42" i="85"/>
  <c r="KC42" i="85"/>
  <c r="KB42" i="85"/>
  <c r="JY42" i="85"/>
  <c r="KB98" i="85"/>
  <c r="JY98" i="85"/>
  <c r="KC98" i="85"/>
  <c r="KA98" i="85"/>
  <c r="JZ98" i="85"/>
  <c r="KB89" i="85"/>
  <c r="JY89" i="85"/>
  <c r="JZ89" i="85"/>
  <c r="KC89" i="85"/>
  <c r="KA89" i="85"/>
  <c r="KA53" i="85"/>
  <c r="KB53" i="85"/>
  <c r="KC53" i="85"/>
  <c r="JZ53" i="85"/>
  <c r="JY53" i="85"/>
  <c r="KB17" i="85"/>
  <c r="JY17" i="85"/>
  <c r="JZ17" i="85"/>
  <c r="KC17" i="85"/>
  <c r="KA17" i="85"/>
  <c r="KA6" i="85"/>
  <c r="JY6" i="85"/>
  <c r="KC6" i="85"/>
  <c r="JZ6" i="85"/>
  <c r="KB6" i="85"/>
  <c r="JY70" i="85"/>
  <c r="JZ70" i="85"/>
  <c r="KC70" i="85"/>
  <c r="KB70" i="85"/>
  <c r="KA70" i="85"/>
  <c r="KC34" i="85"/>
  <c r="JY34" i="85"/>
  <c r="KA34" i="85"/>
  <c r="JZ34" i="85"/>
  <c r="KB34" i="85"/>
  <c r="JZ12" i="85"/>
  <c r="KC12" i="85"/>
  <c r="KB12" i="85"/>
  <c r="KA12" i="85"/>
  <c r="JY12" i="85"/>
  <c r="JZ87" i="85"/>
  <c r="JY87" i="85"/>
  <c r="KC87" i="85"/>
  <c r="KA87" i="85"/>
  <c r="KB87" i="85"/>
  <c r="KC51" i="85"/>
  <c r="JZ51" i="85"/>
  <c r="JY51" i="85"/>
  <c r="KA51" i="85"/>
  <c r="KB51" i="85"/>
  <c r="KB33" i="85"/>
  <c r="KA33" i="85"/>
  <c r="JZ33" i="85"/>
  <c r="JY33" i="85"/>
  <c r="KC33" i="85"/>
  <c r="KA103" i="85"/>
  <c r="JZ103" i="85"/>
  <c r="JY103" i="85"/>
  <c r="KC103" i="85"/>
  <c r="KB103" i="85"/>
  <c r="KC67" i="85"/>
  <c r="KA67" i="85"/>
  <c r="JZ67" i="85"/>
  <c r="KB67" i="85"/>
  <c r="JY67" i="85"/>
  <c r="KB31" i="85"/>
  <c r="KC31" i="85"/>
  <c r="JZ31" i="85"/>
  <c r="JY31" i="85"/>
  <c r="KA31" i="85"/>
  <c r="JZ38" i="85"/>
  <c r="KC38" i="85"/>
  <c r="JY38" i="85"/>
  <c r="KB38" i="85"/>
  <c r="KA38" i="85"/>
  <c r="KA72" i="85"/>
  <c r="KC72" i="85"/>
  <c r="JZ72" i="85"/>
  <c r="KB72" i="85"/>
  <c r="JY72" i="85"/>
  <c r="KA36" i="85"/>
  <c r="JY36" i="85"/>
  <c r="KC36" i="85"/>
  <c r="JZ36" i="85"/>
  <c r="KB36" i="85"/>
  <c r="JZ68" i="85"/>
  <c r="JY68" i="85"/>
  <c r="KA68" i="85"/>
  <c r="KB68" i="85"/>
  <c r="KC68" i="85"/>
  <c r="KB83" i="85"/>
  <c r="KA83" i="85"/>
  <c r="KC83" i="85"/>
  <c r="JZ83" i="85"/>
  <c r="JY83" i="85"/>
  <c r="JY47" i="85"/>
  <c r="JZ47" i="85"/>
  <c r="KB47" i="85"/>
  <c r="KA47" i="85"/>
  <c r="KC47" i="85"/>
  <c r="JY7" i="85"/>
  <c r="KB7" i="85"/>
  <c r="KA7" i="85"/>
  <c r="KC7" i="85"/>
  <c r="JZ7" i="85"/>
  <c r="JZ100" i="85"/>
  <c r="KB100" i="85"/>
  <c r="KC100" i="85"/>
  <c r="KA100" i="85"/>
  <c r="JY100" i="85"/>
  <c r="JZ64" i="85"/>
  <c r="KC64" i="85"/>
  <c r="KA64" i="85"/>
  <c r="KB64" i="85"/>
  <c r="JY64" i="85"/>
  <c r="JY28" i="85"/>
  <c r="KA28" i="85"/>
  <c r="JZ28" i="85"/>
  <c r="KC28" i="85"/>
  <c r="KB28" i="85"/>
  <c r="KB11" i="85"/>
  <c r="JY11" i="85"/>
  <c r="JZ11" i="85"/>
  <c r="KC11" i="85"/>
  <c r="KA11" i="85"/>
  <c r="KA14" i="85"/>
  <c r="JY14" i="85"/>
  <c r="KC14" i="85"/>
  <c r="JZ14" i="85"/>
  <c r="KB14" i="85"/>
  <c r="JY81" i="85"/>
  <c r="KC81" i="85"/>
  <c r="JZ81" i="85"/>
  <c r="KA81" i="85"/>
  <c r="KB81" i="85"/>
  <c r="KC86" i="85"/>
  <c r="JZ86" i="85"/>
  <c r="JY86" i="85"/>
  <c r="KA86" i="85"/>
  <c r="KB86" i="85"/>
  <c r="KA97" i="85"/>
  <c r="JY97" i="85"/>
  <c r="KB97" i="85"/>
  <c r="KC97" i="85"/>
  <c r="JZ97" i="85"/>
  <c r="KB61" i="85"/>
  <c r="JZ61" i="85"/>
  <c r="KC61" i="85"/>
  <c r="KA61" i="85"/>
  <c r="JY61" i="85"/>
  <c r="JZ25" i="85"/>
  <c r="KB25" i="85"/>
  <c r="JY25" i="85"/>
  <c r="KC25" i="85"/>
  <c r="KA25" i="85"/>
  <c r="JY102" i="85"/>
  <c r="KB102" i="85"/>
  <c r="KA102" i="85"/>
  <c r="KC102" i="85"/>
  <c r="JZ102" i="85"/>
  <c r="KB66" i="85"/>
  <c r="JZ66" i="85"/>
  <c r="JY66" i="85"/>
  <c r="KC66" i="85"/>
  <c r="KA66" i="85"/>
  <c r="KB30" i="85"/>
  <c r="KA30" i="85"/>
  <c r="KC30" i="85"/>
  <c r="JY30" i="85"/>
  <c r="JZ30" i="85"/>
  <c r="JZ44" i="85"/>
  <c r="KA44" i="85"/>
  <c r="KC44" i="85"/>
  <c r="JY44" i="85"/>
  <c r="KB44" i="85"/>
  <c r="KC77" i="85"/>
  <c r="JZ77" i="85"/>
  <c r="KA77" i="85"/>
  <c r="JY77" i="85"/>
  <c r="KB77" i="85"/>
  <c r="KC41" i="85"/>
  <c r="JY41" i="85"/>
  <c r="KB41" i="85"/>
  <c r="JZ41" i="85"/>
  <c r="KA41" i="85"/>
  <c r="KA104" i="85"/>
  <c r="JZ104" i="85"/>
  <c r="KC104" i="85"/>
  <c r="KB104" i="85"/>
  <c r="JY104" i="85"/>
  <c r="JZ94" i="85"/>
  <c r="KB94" i="85"/>
  <c r="JY94" i="85"/>
  <c r="KA94" i="85"/>
  <c r="KC94" i="85"/>
  <c r="JY58" i="85"/>
  <c r="KC58" i="85"/>
  <c r="JZ58" i="85"/>
  <c r="KA58" i="85"/>
  <c r="KB58" i="85"/>
  <c r="JY22" i="85"/>
  <c r="JZ22" i="85"/>
  <c r="KC22" i="85"/>
  <c r="KB22" i="85"/>
  <c r="KA22" i="85"/>
  <c r="JL68" i="85"/>
  <c r="JO68" i="85"/>
  <c r="JK68" i="85"/>
  <c r="JN68" i="85"/>
  <c r="JM68" i="85"/>
  <c r="CQ34" i="85"/>
  <c r="CR34" i="85"/>
  <c r="CO34" i="85"/>
  <c r="CN34" i="85"/>
  <c r="CP34" i="85"/>
  <c r="CW11" i="85"/>
  <c r="CX11" i="85"/>
  <c r="CZ11" i="85"/>
  <c r="CY11" i="85"/>
  <c r="DA11" i="85"/>
  <c r="HP9" i="85"/>
  <c r="HQ9" i="85"/>
  <c r="HR9" i="85"/>
  <c r="HO9" i="85"/>
  <c r="HS9" i="85"/>
  <c r="JN6" i="85"/>
  <c r="JM6" i="85"/>
  <c r="JO6" i="85"/>
  <c r="JL6" i="85"/>
  <c r="BN28" i="85"/>
  <c r="BP28" i="85"/>
  <c r="BO28" i="85"/>
  <c r="BM28" i="85"/>
  <c r="BQ28" i="85"/>
  <c r="GN101" i="85"/>
  <c r="GO101" i="85"/>
  <c r="GQ101" i="85"/>
  <c r="GR101" i="85"/>
  <c r="GP101" i="85"/>
  <c r="HF100" i="85"/>
  <c r="HG100" i="85"/>
  <c r="HH100" i="85"/>
  <c r="HJ100" i="85"/>
  <c r="HI100" i="85"/>
  <c r="BV75" i="85"/>
  <c r="BW75" i="85"/>
  <c r="BX75" i="85"/>
  <c r="BZ75" i="85"/>
  <c r="BY75" i="85"/>
  <c r="IP47" i="85"/>
  <c r="IQ47" i="85"/>
  <c r="IS47" i="85"/>
  <c r="IT47" i="85"/>
  <c r="IR47" i="85"/>
  <c r="HZ21" i="85"/>
  <c r="IA21" i="85"/>
  <c r="IB21" i="85"/>
  <c r="HX21" i="85"/>
  <c r="HY21" i="85"/>
  <c r="AW48" i="85"/>
  <c r="AX48" i="85"/>
  <c r="AY48" i="85"/>
  <c r="AU48" i="85"/>
  <c r="AV48" i="85"/>
  <c r="BE45" i="85"/>
  <c r="BF45" i="85"/>
  <c r="BG45" i="85"/>
  <c r="BH45" i="85"/>
  <c r="BD45" i="85"/>
  <c r="FQ12" i="85"/>
  <c r="FR12" i="85"/>
  <c r="FT12" i="85"/>
  <c r="FS12" i="85"/>
  <c r="FU12" i="85"/>
  <c r="IG82" i="85"/>
  <c r="IH82" i="85"/>
  <c r="IJ82" i="85"/>
  <c r="II82" i="85"/>
  <c r="IK82" i="85"/>
  <c r="JA49" i="85"/>
  <c r="JB49" i="85"/>
  <c r="IZ49" i="85"/>
  <c r="JC49" i="85"/>
  <c r="IY49" i="85"/>
  <c r="FT46" i="85"/>
  <c r="FU46" i="85"/>
  <c r="FR46" i="85"/>
  <c r="FQ46" i="85"/>
  <c r="FS46" i="85"/>
  <c r="BZ37" i="85"/>
  <c r="BV37" i="85"/>
  <c r="BX37" i="85"/>
  <c r="BW37" i="85"/>
  <c r="BY37" i="85"/>
  <c r="JB97" i="85"/>
  <c r="JC97" i="85"/>
  <c r="IZ97" i="85"/>
  <c r="IY97" i="85"/>
  <c r="JA97" i="85"/>
  <c r="AV17" i="85"/>
  <c r="AW17" i="85"/>
  <c r="AX17" i="85"/>
  <c r="AY17" i="85"/>
  <c r="AU17" i="85"/>
  <c r="IS51" i="85"/>
  <c r="IT51" i="85"/>
  <c r="IQ51" i="85"/>
  <c r="IR51" i="85"/>
  <c r="IP51" i="85"/>
  <c r="FU29" i="85"/>
  <c r="FQ29" i="85"/>
  <c r="FS29" i="85"/>
  <c r="FR29" i="85"/>
  <c r="FT29" i="85"/>
  <c r="HY20" i="85"/>
  <c r="HZ20" i="85"/>
  <c r="IA20" i="85"/>
  <c r="HX20" i="85"/>
  <c r="IB20" i="85"/>
  <c r="FT22" i="85"/>
  <c r="FU22" i="85"/>
  <c r="FR22" i="85"/>
  <c r="FQ22" i="85"/>
  <c r="FS22" i="85"/>
  <c r="IG58" i="85"/>
  <c r="IH58" i="85"/>
  <c r="IJ58" i="85"/>
  <c r="II58" i="85"/>
  <c r="IK58" i="85"/>
  <c r="BG41" i="85"/>
  <c r="BH41" i="85"/>
  <c r="BE41" i="85"/>
  <c r="BD41" i="85"/>
  <c r="BF41" i="85"/>
  <c r="FQ55" i="85"/>
  <c r="FR55" i="85"/>
  <c r="FS55" i="85"/>
  <c r="FU55" i="85"/>
  <c r="FT55" i="85"/>
  <c r="BG53" i="85"/>
  <c r="BH53" i="85"/>
  <c r="BE53" i="85"/>
  <c r="BD53" i="85"/>
  <c r="BF53" i="85"/>
  <c r="DP35" i="85"/>
  <c r="DQ35" i="85"/>
  <c r="DR35" i="85"/>
  <c r="DS35" i="85"/>
  <c r="DO35" i="85"/>
  <c r="HH66" i="85"/>
  <c r="HI66" i="85"/>
  <c r="HJ66" i="85"/>
  <c r="HF66" i="85"/>
  <c r="HG66" i="85"/>
  <c r="HY91" i="85"/>
  <c r="HZ91" i="85"/>
  <c r="IA91" i="85"/>
  <c r="HX91" i="85"/>
  <c r="IB91" i="85"/>
  <c r="BX71" i="85"/>
  <c r="BY71" i="85"/>
  <c r="BZ71" i="85"/>
  <c r="BV71" i="85"/>
  <c r="BW71" i="85"/>
  <c r="AU81" i="85"/>
  <c r="AV81" i="85"/>
  <c r="AX81" i="85"/>
  <c r="AW81" i="85"/>
  <c r="AY81" i="85"/>
  <c r="EI94" i="85"/>
  <c r="EJ94" i="85"/>
  <c r="EK94" i="85"/>
  <c r="EG94" i="85"/>
  <c r="EH94" i="85"/>
  <c r="HO78" i="85"/>
  <c r="HQ78" i="85"/>
  <c r="HR78" i="85"/>
  <c r="HS78" i="85"/>
  <c r="HP78" i="85"/>
  <c r="BF34" i="85"/>
  <c r="BG34" i="85"/>
  <c r="BH34" i="85"/>
  <c r="BD34" i="85"/>
  <c r="BE34" i="85"/>
  <c r="DQ60" i="85"/>
  <c r="DR60" i="85"/>
  <c r="DS60" i="85"/>
  <c r="DO60" i="85"/>
  <c r="DP60" i="85"/>
  <c r="EH87" i="85"/>
  <c r="EI87" i="85"/>
  <c r="EJ87" i="85"/>
  <c r="EG87" i="85"/>
  <c r="EK87" i="85"/>
  <c r="HZ39" i="85"/>
  <c r="IA39" i="85"/>
  <c r="IB39" i="85"/>
  <c r="HX39" i="85"/>
  <c r="HY39" i="85"/>
  <c r="FQ66" i="85"/>
  <c r="FR66" i="85"/>
  <c r="FT66" i="85"/>
  <c r="FS66" i="85"/>
  <c r="FU66" i="85"/>
  <c r="IG53" i="85"/>
  <c r="IH53" i="85"/>
  <c r="II53" i="85"/>
  <c r="IK53" i="85"/>
  <c r="IJ53" i="85"/>
  <c r="GR81" i="85"/>
  <c r="GO81" i="85"/>
  <c r="GN81" i="85"/>
  <c r="GP81" i="85"/>
  <c r="GQ81" i="85"/>
  <c r="BD50" i="85"/>
  <c r="BE50" i="85"/>
  <c r="BF50" i="85"/>
  <c r="BH50" i="85"/>
  <c r="BG50" i="85"/>
  <c r="IR68" i="85"/>
  <c r="IS68" i="85"/>
  <c r="IT68" i="85"/>
  <c r="IP68" i="85"/>
  <c r="IQ68" i="85"/>
  <c r="IQ91" i="85"/>
  <c r="IR91" i="85"/>
  <c r="IS91" i="85"/>
  <c r="IP91" i="85"/>
  <c r="IT91" i="85"/>
  <c r="JL94" i="85"/>
  <c r="JO94" i="85"/>
  <c r="JK94" i="85"/>
  <c r="JN94" i="85"/>
  <c r="JM94" i="85"/>
  <c r="FQ102" i="85"/>
  <c r="FR102" i="85"/>
  <c r="FT102" i="85"/>
  <c r="FS102" i="85"/>
  <c r="FU102" i="85"/>
  <c r="BN73" i="85"/>
  <c r="BO73" i="85"/>
  <c r="BP73" i="85"/>
  <c r="BQ73" i="85"/>
  <c r="BM73" i="85"/>
  <c r="FU41" i="85"/>
  <c r="FQ41" i="85"/>
  <c r="FS41" i="85"/>
  <c r="FR41" i="85"/>
  <c r="FT41" i="85"/>
  <c r="GP67" i="85"/>
  <c r="GQ67" i="85"/>
  <c r="GN67" i="85"/>
  <c r="GO67" i="85"/>
  <c r="GR67" i="85"/>
  <c r="FS99" i="85"/>
  <c r="FT99" i="85"/>
  <c r="FU99" i="85"/>
  <c r="FQ99" i="85"/>
  <c r="FR99" i="85"/>
  <c r="IP41" i="85"/>
  <c r="IQ41" i="85"/>
  <c r="IS41" i="85"/>
  <c r="IR41" i="85"/>
  <c r="IT41" i="85"/>
  <c r="CW89" i="85"/>
  <c r="CX89" i="85"/>
  <c r="CY89" i="85"/>
  <c r="DA89" i="85"/>
  <c r="CZ89" i="85"/>
  <c r="CQ58" i="85"/>
  <c r="CR58" i="85"/>
  <c r="CO58" i="85"/>
  <c r="CN58" i="85"/>
  <c r="CP58" i="85"/>
  <c r="HZ51" i="85"/>
  <c r="IA51" i="85"/>
  <c r="IB51" i="85"/>
  <c r="HX51" i="85"/>
  <c r="HY51" i="85"/>
  <c r="IS75" i="85"/>
  <c r="IT75" i="85"/>
  <c r="IQ75" i="85"/>
  <c r="IR75" i="85"/>
  <c r="IP75" i="85"/>
  <c r="IY29" i="85"/>
  <c r="JC29" i="85"/>
  <c r="IZ29" i="85"/>
  <c r="JA29" i="85"/>
  <c r="JB29" i="85"/>
  <c r="IG52" i="85"/>
  <c r="IH52" i="85"/>
  <c r="IJ52" i="85"/>
  <c r="II52" i="85"/>
  <c r="IK52" i="85"/>
  <c r="BN36" i="85"/>
  <c r="BP36" i="85"/>
  <c r="BO36" i="85"/>
  <c r="BQ36" i="85"/>
  <c r="BM36" i="85"/>
  <c r="DQ54" i="85"/>
  <c r="DR54" i="85"/>
  <c r="DS54" i="85"/>
  <c r="DO54" i="85"/>
  <c r="DP54" i="85"/>
  <c r="DQ30" i="85"/>
  <c r="DR30" i="85"/>
  <c r="DS30" i="85"/>
  <c r="DO30" i="85"/>
  <c r="DP30" i="85"/>
  <c r="GR87" i="85"/>
  <c r="GO87" i="85"/>
  <c r="GP87" i="85"/>
  <c r="GN87" i="85"/>
  <c r="GQ87" i="85"/>
  <c r="GE41" i="85"/>
  <c r="GF41" i="85"/>
  <c r="GG41" i="85"/>
  <c r="GI41" i="85"/>
  <c r="GH41" i="85"/>
  <c r="JN102" i="85"/>
  <c r="JL102" i="85"/>
  <c r="JO102" i="85"/>
  <c r="JK102" i="85"/>
  <c r="JM102" i="85"/>
  <c r="BG77" i="85"/>
  <c r="BH77" i="85"/>
  <c r="BE77" i="85"/>
  <c r="BD77" i="85"/>
  <c r="BF77" i="85"/>
  <c r="FT88" i="85"/>
  <c r="FU88" i="85"/>
  <c r="FR88" i="85"/>
  <c r="FQ88" i="85"/>
  <c r="FS88" i="85"/>
  <c r="HQ63" i="85"/>
  <c r="HR63" i="85"/>
  <c r="HP63" i="85"/>
  <c r="HO63" i="85"/>
  <c r="HS63" i="85"/>
  <c r="IQ67" i="85"/>
  <c r="IR67" i="85"/>
  <c r="IS67" i="85"/>
  <c r="IP67" i="85"/>
  <c r="IT67" i="85"/>
  <c r="JM18" i="85"/>
  <c r="JL18" i="85"/>
  <c r="JK18" i="85"/>
  <c r="JO18" i="85"/>
  <c r="JN18" i="85"/>
  <c r="IT76" i="85"/>
  <c r="IP76" i="85"/>
  <c r="IR76" i="85"/>
  <c r="IS76" i="85"/>
  <c r="IQ76" i="85"/>
  <c r="GP20" i="85"/>
  <c r="GQ20" i="85"/>
  <c r="GR20" i="85"/>
  <c r="GN20" i="85"/>
  <c r="GO20" i="85"/>
  <c r="FU23" i="85"/>
  <c r="FQ23" i="85"/>
  <c r="FS23" i="85"/>
  <c r="FR23" i="85"/>
  <c r="FT23" i="85"/>
  <c r="JB10" i="85"/>
  <c r="IZ10" i="85"/>
  <c r="JC10" i="85"/>
  <c r="IY10" i="85"/>
  <c r="JA10" i="85"/>
  <c r="GE34" i="85"/>
  <c r="GF34" i="85"/>
  <c r="GH34" i="85"/>
  <c r="GG34" i="85"/>
  <c r="GI34" i="85"/>
  <c r="HR23" i="85"/>
  <c r="HS23" i="85"/>
  <c r="HP23" i="85"/>
  <c r="HO23" i="85"/>
  <c r="HQ23" i="85"/>
  <c r="HF52" i="85"/>
  <c r="HG52" i="85"/>
  <c r="HH52" i="85"/>
  <c r="HJ52" i="85"/>
  <c r="HI52" i="85"/>
  <c r="FU11" i="85"/>
  <c r="FQ11" i="85"/>
  <c r="FS11" i="85"/>
  <c r="FR11" i="85"/>
  <c r="FT11" i="85"/>
  <c r="GE83" i="85"/>
  <c r="GF83" i="85"/>
  <c r="GG83" i="85"/>
  <c r="GI83" i="85"/>
  <c r="GH83" i="85"/>
  <c r="GH44" i="85"/>
  <c r="GI44" i="85"/>
  <c r="GF44" i="85"/>
  <c r="GE44" i="85"/>
  <c r="GG44" i="85"/>
  <c r="GN46" i="85"/>
  <c r="GP46" i="85"/>
  <c r="GQ46" i="85"/>
  <c r="GO46" i="85"/>
  <c r="GR46" i="85"/>
  <c r="BW52" i="85"/>
  <c r="BX52" i="85"/>
  <c r="BY52" i="85"/>
  <c r="BZ52" i="85"/>
  <c r="BV52" i="85"/>
  <c r="IA99" i="85"/>
  <c r="IB99" i="85"/>
  <c r="HY99" i="85"/>
  <c r="HX99" i="85"/>
  <c r="HZ99" i="85"/>
  <c r="EG20" i="85"/>
  <c r="EH20" i="85"/>
  <c r="EI20" i="85"/>
  <c r="EK20" i="85"/>
  <c r="EJ20" i="85"/>
  <c r="CY97" i="85"/>
  <c r="CZ97" i="85"/>
  <c r="DA97" i="85"/>
  <c r="CW97" i="85"/>
  <c r="CX97" i="85"/>
  <c r="IZ54" i="85"/>
  <c r="JA54" i="85"/>
  <c r="JC54" i="85"/>
  <c r="JB54" i="85"/>
  <c r="IY54" i="85"/>
  <c r="JM26" i="85"/>
  <c r="JO26" i="85"/>
  <c r="JN26" i="85"/>
  <c r="JK26" i="85"/>
  <c r="JL26" i="85"/>
  <c r="GN11" i="85"/>
  <c r="GO11" i="85"/>
  <c r="GQ11" i="85"/>
  <c r="GP11" i="85"/>
  <c r="GR11" i="85"/>
  <c r="AX61" i="85"/>
  <c r="AY61" i="85"/>
  <c r="AV61" i="85"/>
  <c r="AU61" i="85"/>
  <c r="AW61" i="85"/>
  <c r="AV77" i="85"/>
  <c r="AW77" i="85"/>
  <c r="AX77" i="85"/>
  <c r="AU77" i="85"/>
  <c r="AY77" i="85"/>
  <c r="JC45" i="85"/>
  <c r="JB45" i="85"/>
  <c r="IY45" i="85"/>
  <c r="JA45" i="85"/>
  <c r="IZ45" i="85"/>
  <c r="GF78" i="85"/>
  <c r="GG78" i="85"/>
  <c r="GH78" i="85"/>
  <c r="GI78" i="85"/>
  <c r="GE78" i="85"/>
  <c r="IQ7" i="85"/>
  <c r="IR7" i="85"/>
  <c r="IS7" i="85"/>
  <c r="IP7" i="85"/>
  <c r="IT7" i="85"/>
  <c r="CX47" i="85"/>
  <c r="CZ47" i="85"/>
  <c r="CY47" i="85"/>
  <c r="CW47" i="85"/>
  <c r="DA47" i="85"/>
  <c r="HZ74" i="85"/>
  <c r="IA74" i="85"/>
  <c r="HY74" i="85"/>
  <c r="IB74" i="85"/>
  <c r="HX74" i="85"/>
  <c r="HI97" i="85"/>
  <c r="HJ97" i="85"/>
  <c r="HG97" i="85"/>
  <c r="HF97" i="85"/>
  <c r="HH97" i="85"/>
  <c r="CX53" i="85"/>
  <c r="CZ53" i="85"/>
  <c r="CW53" i="85"/>
  <c r="CY53" i="85"/>
  <c r="DA53" i="85"/>
  <c r="BG65" i="85"/>
  <c r="BH65" i="85"/>
  <c r="BE65" i="85"/>
  <c r="BD65" i="85"/>
  <c r="BF65" i="85"/>
  <c r="CX85" i="85"/>
  <c r="CZ85" i="85"/>
  <c r="CW85" i="85"/>
  <c r="DA85" i="85"/>
  <c r="CY85" i="85"/>
  <c r="BO37" i="85"/>
  <c r="BQ37" i="85"/>
  <c r="BM37" i="85"/>
  <c r="BN37" i="85"/>
  <c r="BP37" i="85"/>
  <c r="FR38" i="85"/>
  <c r="FS38" i="85"/>
  <c r="FT38" i="85"/>
  <c r="FU38" i="85"/>
  <c r="FQ38" i="85"/>
  <c r="EG56" i="85"/>
  <c r="EH56" i="85"/>
  <c r="EI56" i="85"/>
  <c r="EK56" i="85"/>
  <c r="EJ56" i="85"/>
  <c r="GE59" i="85"/>
  <c r="GF59" i="85"/>
  <c r="GG59" i="85"/>
  <c r="GI59" i="85"/>
  <c r="GH59" i="85"/>
  <c r="IR98" i="85"/>
  <c r="IS98" i="85"/>
  <c r="IT98" i="85"/>
  <c r="IP98" i="85"/>
  <c r="IQ98" i="85"/>
  <c r="EJ7" i="85"/>
  <c r="EK7" i="85"/>
  <c r="EH7" i="85"/>
  <c r="EG7" i="85"/>
  <c r="EI7" i="85"/>
  <c r="BZ85" i="85"/>
  <c r="BV85" i="85"/>
  <c r="BX85" i="85"/>
  <c r="BW85" i="85"/>
  <c r="BY85" i="85"/>
  <c r="GH26" i="85"/>
  <c r="GI26" i="85"/>
  <c r="GF26" i="85"/>
  <c r="GE26" i="85"/>
  <c r="GG26" i="85"/>
  <c r="JO36" i="85"/>
  <c r="JK36" i="85"/>
  <c r="JM36" i="85"/>
  <c r="JN36" i="85"/>
  <c r="JL36" i="85"/>
  <c r="GG73" i="85"/>
  <c r="GH73" i="85"/>
  <c r="GI73" i="85"/>
  <c r="GE73" i="85"/>
  <c r="GF73" i="85"/>
  <c r="BX47" i="85"/>
  <c r="BY47" i="85"/>
  <c r="BZ47" i="85"/>
  <c r="BV47" i="85"/>
  <c r="BW47" i="85"/>
  <c r="HJ98" i="85"/>
  <c r="HF98" i="85"/>
  <c r="HH98" i="85"/>
  <c r="HI98" i="85"/>
  <c r="HG98" i="85"/>
  <c r="JC92" i="85"/>
  <c r="IY92" i="85"/>
  <c r="JA92" i="85"/>
  <c r="JB92" i="85"/>
  <c r="IZ92" i="85"/>
  <c r="DP71" i="85"/>
  <c r="DQ71" i="85"/>
  <c r="DR71" i="85"/>
  <c r="DS71" i="85"/>
  <c r="DO71" i="85"/>
  <c r="GI99" i="85"/>
  <c r="GE99" i="85"/>
  <c r="GG99" i="85"/>
  <c r="GF99" i="85"/>
  <c r="GH99" i="85"/>
  <c r="BG95" i="85"/>
  <c r="BH95" i="85"/>
  <c r="BE95" i="85"/>
  <c r="BD95" i="85"/>
  <c r="BF95" i="85"/>
  <c r="GE28" i="85"/>
  <c r="GF28" i="85"/>
  <c r="GH28" i="85"/>
  <c r="GG28" i="85"/>
  <c r="GI28" i="85"/>
  <c r="DA28" i="85"/>
  <c r="CW28" i="85"/>
  <c r="CY28" i="85"/>
  <c r="CX28" i="85"/>
  <c r="CZ28" i="85"/>
  <c r="EK66" i="85"/>
  <c r="EG66" i="85"/>
  <c r="EI66" i="85"/>
  <c r="EH66" i="85"/>
  <c r="EJ66" i="85"/>
  <c r="FT64" i="85"/>
  <c r="FU64" i="85"/>
  <c r="FR64" i="85"/>
  <c r="FQ64" i="85"/>
  <c r="FS64" i="85"/>
  <c r="CZ27" i="85"/>
  <c r="CX27" i="85"/>
  <c r="CW27" i="85"/>
  <c r="CY27" i="85"/>
  <c r="DA27" i="85"/>
  <c r="CR35" i="85"/>
  <c r="CN35" i="85"/>
  <c r="CP35" i="85"/>
  <c r="CO35" i="85"/>
  <c r="CQ35" i="85"/>
  <c r="BX95" i="85"/>
  <c r="BZ95" i="85"/>
  <c r="BV95" i="85"/>
  <c r="BY95" i="85"/>
  <c r="BW95" i="85"/>
  <c r="HO20" i="85"/>
  <c r="HP20" i="85"/>
  <c r="HQ20" i="85"/>
  <c r="HS20" i="85"/>
  <c r="HR20" i="85"/>
  <c r="DO63" i="85"/>
  <c r="DP63" i="85"/>
  <c r="DR63" i="85"/>
  <c r="DQ63" i="85"/>
  <c r="DS63" i="85"/>
  <c r="HX24" i="85"/>
  <c r="HY24" i="85"/>
  <c r="IA24" i="85"/>
  <c r="HZ24" i="85"/>
  <c r="IB24" i="85"/>
  <c r="IG18" i="85"/>
  <c r="II18" i="85"/>
  <c r="IH18" i="85"/>
  <c r="IJ18" i="85"/>
  <c r="IK18" i="85"/>
  <c r="GN18" i="85"/>
  <c r="GO18" i="85"/>
  <c r="GP18" i="85"/>
  <c r="GR18" i="85"/>
  <c r="GQ18" i="85"/>
  <c r="BN40" i="85"/>
  <c r="BP40" i="85"/>
  <c r="BO40" i="85"/>
  <c r="BM40" i="85"/>
  <c r="BQ40" i="85"/>
  <c r="AW102" i="85"/>
  <c r="AX102" i="85"/>
  <c r="AY102" i="85"/>
  <c r="AU102" i="85"/>
  <c r="AV102" i="85"/>
  <c r="IP30" i="85"/>
  <c r="IQ30" i="85"/>
  <c r="IR30" i="85"/>
  <c r="IT30" i="85"/>
  <c r="IS30" i="85"/>
  <c r="CZ69" i="85"/>
  <c r="CX69" i="85"/>
  <c r="DA69" i="85"/>
  <c r="CW69" i="85"/>
  <c r="CY69" i="85"/>
  <c r="HX77" i="85"/>
  <c r="HZ77" i="85"/>
  <c r="HY77" i="85"/>
  <c r="IA77" i="85"/>
  <c r="IB77" i="85"/>
  <c r="HO7" i="85"/>
  <c r="HP7" i="85"/>
  <c r="HR7" i="85"/>
  <c r="HQ7" i="85"/>
  <c r="HS7" i="85"/>
  <c r="AY104" i="85"/>
  <c r="AU104" i="85"/>
  <c r="AW104" i="85"/>
  <c r="AV104" i="85"/>
  <c r="AX104" i="85"/>
  <c r="AV95" i="85"/>
  <c r="AW95" i="85"/>
  <c r="AX95" i="85"/>
  <c r="AU95" i="85"/>
  <c r="AY95" i="85"/>
  <c r="DP59" i="85"/>
  <c r="DQ59" i="85"/>
  <c r="DR59" i="85"/>
  <c r="DO59" i="85"/>
  <c r="DS59" i="85"/>
  <c r="JK17" i="85"/>
  <c r="JL17" i="85"/>
  <c r="JO17" i="85"/>
  <c r="JN17" i="85"/>
  <c r="JM17" i="85"/>
  <c r="JA79" i="85"/>
  <c r="JB79" i="85"/>
  <c r="IY79" i="85"/>
  <c r="JC79" i="85"/>
  <c r="IZ79" i="85"/>
  <c r="HP68" i="85"/>
  <c r="HQ68" i="85"/>
  <c r="HS68" i="85"/>
  <c r="HO68" i="85"/>
  <c r="HR68" i="85"/>
  <c r="BW98" i="85"/>
  <c r="BY98" i="85"/>
  <c r="BV98" i="85"/>
  <c r="BX98" i="85"/>
  <c r="BZ98" i="85"/>
  <c r="HS42" i="85"/>
  <c r="HO42" i="85"/>
  <c r="HQ42" i="85"/>
  <c r="HP42" i="85"/>
  <c r="HR42" i="85"/>
  <c r="CX71" i="85"/>
  <c r="CZ71" i="85"/>
  <c r="CY71" i="85"/>
  <c r="CW71" i="85"/>
  <c r="DA71" i="85"/>
  <c r="HJ74" i="85"/>
  <c r="HF74" i="85"/>
  <c r="HH74" i="85"/>
  <c r="HI74" i="85"/>
  <c r="HG74" i="85"/>
  <c r="CX41" i="85"/>
  <c r="CZ41" i="85"/>
  <c r="CW41" i="85"/>
  <c r="CY41" i="85"/>
  <c r="DA41" i="85"/>
  <c r="BW58" i="85"/>
  <c r="BX58" i="85"/>
  <c r="BY58" i="85"/>
  <c r="BV58" i="85"/>
  <c r="BZ58" i="85"/>
  <c r="BN46" i="85"/>
  <c r="BP46" i="85"/>
  <c r="BM46" i="85"/>
  <c r="BO46" i="85"/>
  <c r="BQ46" i="85"/>
  <c r="HX6" i="85"/>
  <c r="HY6" i="85"/>
  <c r="IA6" i="85"/>
  <c r="HZ6" i="85"/>
  <c r="IB6" i="85"/>
  <c r="DO16" i="85"/>
  <c r="DP16" i="85"/>
  <c r="DQ16" i="85"/>
  <c r="DS16" i="85"/>
  <c r="DR16" i="85"/>
  <c r="IJ34" i="85"/>
  <c r="IK34" i="85"/>
  <c r="IG34" i="85"/>
  <c r="II34" i="85"/>
  <c r="IH34" i="85"/>
  <c r="BN24" i="85"/>
  <c r="BP24" i="85"/>
  <c r="BO24" i="85"/>
  <c r="BQ24" i="85"/>
  <c r="BM24" i="85"/>
  <c r="IP17" i="85"/>
  <c r="IQ17" i="85"/>
  <c r="IS17" i="85"/>
  <c r="IT17" i="85"/>
  <c r="IR17" i="85"/>
  <c r="GF30" i="85"/>
  <c r="GG30" i="85"/>
  <c r="GH30" i="85"/>
  <c r="GI30" i="85"/>
  <c r="GE30" i="85"/>
  <c r="AX37" i="85"/>
  <c r="AY37" i="85"/>
  <c r="AV37" i="85"/>
  <c r="AU37" i="85"/>
  <c r="AW37" i="85"/>
  <c r="BV26" i="85"/>
  <c r="BW26" i="85"/>
  <c r="BY26" i="85"/>
  <c r="BX26" i="85"/>
  <c r="BZ26" i="85"/>
  <c r="CP15" i="85"/>
  <c r="CQ15" i="85"/>
  <c r="CR15" i="85"/>
  <c r="CN15" i="85"/>
  <c r="CO15" i="85"/>
  <c r="BW40" i="85"/>
  <c r="BX40" i="85"/>
  <c r="BY40" i="85"/>
  <c r="BV40" i="85"/>
  <c r="BZ40" i="85"/>
  <c r="GN30" i="85"/>
  <c r="GO30" i="85"/>
  <c r="GP30" i="85"/>
  <c r="GR30" i="85"/>
  <c r="GQ30" i="85"/>
  <c r="FQ19" i="85"/>
  <c r="FR19" i="85"/>
  <c r="FS19" i="85"/>
  <c r="FU19" i="85"/>
  <c r="FT19" i="85"/>
  <c r="HX43" i="85"/>
  <c r="HY43" i="85"/>
  <c r="HZ43" i="85"/>
  <c r="IB43" i="85"/>
  <c r="IA43" i="85"/>
  <c r="DR7" i="85"/>
  <c r="DS7" i="85"/>
  <c r="DP7" i="85"/>
  <c r="DO7" i="85"/>
  <c r="DQ7" i="85"/>
  <c r="BN6" i="85"/>
  <c r="BP6" i="85"/>
  <c r="BO6" i="85"/>
  <c r="BQ6" i="85"/>
  <c r="CP81" i="85"/>
  <c r="CQ81" i="85"/>
  <c r="CR81" i="85"/>
  <c r="CN81" i="85"/>
  <c r="CO81" i="85"/>
  <c r="HF28" i="85"/>
  <c r="HG28" i="85"/>
  <c r="HH28" i="85"/>
  <c r="HJ28" i="85"/>
  <c r="HI28" i="85"/>
  <c r="AW24" i="85"/>
  <c r="AX24" i="85"/>
  <c r="AY24" i="85"/>
  <c r="AU24" i="85"/>
  <c r="AV24" i="85"/>
  <c r="IH66" i="85"/>
  <c r="II66" i="85"/>
  <c r="IJ66" i="85"/>
  <c r="IG66" i="85"/>
  <c r="IK66" i="85"/>
  <c r="BO92" i="85"/>
  <c r="BP92" i="85"/>
  <c r="BQ92" i="85"/>
  <c r="BM92" i="85"/>
  <c r="BN92" i="85"/>
  <c r="AW84" i="85"/>
  <c r="AX84" i="85"/>
  <c r="AY84" i="85"/>
  <c r="AU84" i="85"/>
  <c r="AV84" i="85"/>
  <c r="BH36" i="85"/>
  <c r="BD36" i="85"/>
  <c r="BF36" i="85"/>
  <c r="BE36" i="85"/>
  <c r="BG36" i="85"/>
  <c r="AU33" i="85"/>
  <c r="AV33" i="85"/>
  <c r="AX33" i="85"/>
  <c r="AY33" i="85"/>
  <c r="AW33" i="85"/>
  <c r="HQ16" i="85"/>
  <c r="HR16" i="85"/>
  <c r="HS16" i="85"/>
  <c r="HO16" i="85"/>
  <c r="HP16" i="85"/>
  <c r="FS51" i="85"/>
  <c r="FT51" i="85"/>
  <c r="FU51" i="85"/>
  <c r="FQ51" i="85"/>
  <c r="FR51" i="85"/>
  <c r="EG10" i="85"/>
  <c r="EH10" i="85"/>
  <c r="EI10" i="85"/>
  <c r="EK10" i="85"/>
  <c r="EJ10" i="85"/>
  <c r="CQ76" i="85"/>
  <c r="CR76" i="85"/>
  <c r="CO76" i="85"/>
  <c r="CN76" i="85"/>
  <c r="CP76" i="85"/>
  <c r="DS56" i="85"/>
  <c r="DO56" i="85"/>
  <c r="DQ56" i="85"/>
  <c r="DP56" i="85"/>
  <c r="DR56" i="85"/>
  <c r="HH18" i="85"/>
  <c r="HI18" i="85"/>
  <c r="HJ18" i="85"/>
  <c r="HF18" i="85"/>
  <c r="HG18" i="85"/>
  <c r="CW60" i="85"/>
  <c r="CY60" i="85"/>
  <c r="DA60" i="85"/>
  <c r="CX60" i="85"/>
  <c r="CZ60" i="85"/>
  <c r="CW84" i="85"/>
  <c r="CY84" i="85"/>
  <c r="DA84" i="85"/>
  <c r="CX84" i="85"/>
  <c r="CZ84" i="85"/>
  <c r="IP101" i="85"/>
  <c r="IQ101" i="85"/>
  <c r="IS101" i="85"/>
  <c r="IR101" i="85"/>
  <c r="IT101" i="85"/>
  <c r="IY82" i="85"/>
  <c r="IZ82" i="85"/>
  <c r="JA82" i="85"/>
  <c r="JB82" i="85"/>
  <c r="JC82" i="85"/>
  <c r="GN65" i="85"/>
  <c r="GO65" i="85"/>
  <c r="GQ65" i="85"/>
  <c r="GR65" i="85"/>
  <c r="GP65" i="85"/>
  <c r="DR55" i="85"/>
  <c r="DS55" i="85"/>
  <c r="DP55" i="85"/>
  <c r="DO55" i="85"/>
  <c r="DQ55" i="85"/>
  <c r="JO86" i="85"/>
  <c r="JK86" i="85"/>
  <c r="JN86" i="85"/>
  <c r="JL86" i="85"/>
  <c r="JM86" i="85"/>
  <c r="CO44" i="85"/>
  <c r="CP44" i="85"/>
  <c r="CQ44" i="85"/>
  <c r="CR44" i="85"/>
  <c r="CN44" i="85"/>
  <c r="DP47" i="85"/>
  <c r="DQ47" i="85"/>
  <c r="DR47" i="85"/>
  <c r="DS47" i="85"/>
  <c r="DO47" i="85"/>
  <c r="EJ89" i="85"/>
  <c r="EK89" i="85"/>
  <c r="EH89" i="85"/>
  <c r="EG89" i="85"/>
  <c r="EI89" i="85"/>
  <c r="EJ23" i="85"/>
  <c r="EK23" i="85"/>
  <c r="EH23" i="85"/>
  <c r="EG23" i="85"/>
  <c r="EI23" i="85"/>
  <c r="AW90" i="85"/>
  <c r="AX90" i="85"/>
  <c r="AY90" i="85"/>
  <c r="AU90" i="85"/>
  <c r="AV90" i="85"/>
  <c r="II55" i="85"/>
  <c r="IJ55" i="85"/>
  <c r="IK55" i="85"/>
  <c r="IG55" i="85"/>
  <c r="IH55" i="85"/>
  <c r="CY14" i="85"/>
  <c r="CZ14" i="85"/>
  <c r="DA14" i="85"/>
  <c r="CW14" i="85"/>
  <c r="CX14" i="85"/>
  <c r="CO14" i="85"/>
  <c r="CP14" i="85"/>
  <c r="CQ14" i="85"/>
  <c r="CN14" i="85"/>
  <c r="CR14" i="85"/>
  <c r="IS45" i="85"/>
  <c r="IT45" i="85"/>
  <c r="IQ45" i="85"/>
  <c r="IP45" i="85"/>
  <c r="IR45" i="85"/>
  <c r="IA28" i="85"/>
  <c r="IB28" i="85"/>
  <c r="HY28" i="85"/>
  <c r="HX28" i="85"/>
  <c r="HZ28" i="85"/>
  <c r="GO37" i="85"/>
  <c r="GP37" i="85"/>
  <c r="GQ37" i="85"/>
  <c r="GN37" i="85"/>
  <c r="GR37" i="85"/>
  <c r="AU82" i="85"/>
  <c r="AV82" i="85"/>
  <c r="AW82" i="85"/>
  <c r="AY82" i="85"/>
  <c r="AX82" i="85"/>
  <c r="AY98" i="85"/>
  <c r="AU98" i="85"/>
  <c r="AW98" i="85"/>
  <c r="AV98" i="85"/>
  <c r="AX98" i="85"/>
  <c r="GR10" i="85"/>
  <c r="GN10" i="85"/>
  <c r="GP10" i="85"/>
  <c r="GQ10" i="85"/>
  <c r="GO10" i="85"/>
  <c r="AY68" i="85"/>
  <c r="AU68" i="85"/>
  <c r="AW68" i="85"/>
  <c r="AV68" i="85"/>
  <c r="AX68" i="85"/>
  <c r="CN49" i="85"/>
  <c r="CO49" i="85"/>
  <c r="CP49" i="85"/>
  <c r="CR49" i="85"/>
  <c r="CQ49" i="85"/>
  <c r="DO21" i="85"/>
  <c r="DP21" i="85"/>
  <c r="DR21" i="85"/>
  <c r="DQ21" i="85"/>
  <c r="DS21" i="85"/>
  <c r="JB103" i="85"/>
  <c r="JC103" i="85"/>
  <c r="IZ103" i="85"/>
  <c r="JA103" i="85"/>
  <c r="IY103" i="85"/>
  <c r="BD43" i="85"/>
  <c r="BE43" i="85"/>
  <c r="BG43" i="85"/>
  <c r="BF43" i="85"/>
  <c r="BH43" i="85"/>
  <c r="DS98" i="85"/>
  <c r="DO98" i="85"/>
  <c r="DQ98" i="85"/>
  <c r="DP98" i="85"/>
  <c r="DR98" i="85"/>
  <c r="HP21" i="85"/>
  <c r="HQ21" i="85"/>
  <c r="HR21" i="85"/>
  <c r="HS21" i="85"/>
  <c r="HO21" i="85"/>
  <c r="DA22" i="85"/>
  <c r="CW22" i="85"/>
  <c r="CY22" i="85"/>
  <c r="CX22" i="85"/>
  <c r="CZ22" i="85"/>
  <c r="BE33" i="85"/>
  <c r="BF33" i="85"/>
  <c r="BG33" i="85"/>
  <c r="BD33" i="85"/>
  <c r="BH33" i="85"/>
  <c r="BF10" i="85"/>
  <c r="BG10" i="85"/>
  <c r="BH10" i="85"/>
  <c r="BD10" i="85"/>
  <c r="BE10" i="85"/>
  <c r="IQ6" i="85"/>
  <c r="IS6" i="85"/>
  <c r="IR6" i="85"/>
  <c r="IT6" i="85"/>
  <c r="IP6" i="85"/>
  <c r="BM90" i="85"/>
  <c r="BN90" i="85"/>
  <c r="BO90" i="85"/>
  <c r="BQ90" i="85"/>
  <c r="BP90" i="85"/>
  <c r="JC41" i="85"/>
  <c r="IY41" i="85"/>
  <c r="IZ41" i="85"/>
  <c r="JA41" i="85"/>
  <c r="JB41" i="85"/>
  <c r="FR80" i="85"/>
  <c r="FS80" i="85"/>
  <c r="FT80" i="85"/>
  <c r="FQ80" i="85"/>
  <c r="FU80" i="85"/>
  <c r="IQ49" i="85"/>
  <c r="IR49" i="85"/>
  <c r="IS49" i="85"/>
  <c r="IP49" i="85"/>
  <c r="IT49" i="85"/>
  <c r="FU59" i="85"/>
  <c r="FQ59" i="85"/>
  <c r="FS59" i="85"/>
  <c r="FR59" i="85"/>
  <c r="FT59" i="85"/>
  <c r="EH63" i="85"/>
  <c r="EI63" i="85"/>
  <c r="EJ63" i="85"/>
  <c r="EK63" i="85"/>
  <c r="EG63" i="85"/>
  <c r="JN42" i="85"/>
  <c r="JK42" i="85"/>
  <c r="JL42" i="85"/>
  <c r="JM42" i="85"/>
  <c r="JO42" i="85"/>
  <c r="BM77" i="85"/>
  <c r="BN77" i="85"/>
  <c r="BP77" i="85"/>
  <c r="BO77" i="85"/>
  <c r="BQ77" i="85"/>
  <c r="GN100" i="85"/>
  <c r="GP100" i="85"/>
  <c r="GO100" i="85"/>
  <c r="GQ100" i="85"/>
  <c r="GR100" i="85"/>
  <c r="DQ66" i="85"/>
  <c r="DR66" i="85"/>
  <c r="DS66" i="85"/>
  <c r="DO66" i="85"/>
  <c r="DP66" i="85"/>
  <c r="IJ10" i="85"/>
  <c r="IK10" i="85"/>
  <c r="IG10" i="85"/>
  <c r="II10" i="85"/>
  <c r="IH10" i="85"/>
  <c r="DS14" i="85"/>
  <c r="DO14" i="85"/>
  <c r="DQ14" i="85"/>
  <c r="DP14" i="85"/>
  <c r="DR14" i="85"/>
  <c r="AU28" i="85"/>
  <c r="AV28" i="85"/>
  <c r="AW28" i="85"/>
  <c r="AY28" i="85"/>
  <c r="AX28" i="85"/>
  <c r="HS53" i="85"/>
  <c r="HP53" i="85"/>
  <c r="HO53" i="85"/>
  <c r="HR53" i="85"/>
  <c r="HQ53" i="85"/>
  <c r="CN85" i="85"/>
  <c r="CO85" i="85"/>
  <c r="CP85" i="85"/>
  <c r="CR85" i="85"/>
  <c r="CQ85" i="85"/>
  <c r="HX72" i="85"/>
  <c r="HY72" i="85"/>
  <c r="IA72" i="85"/>
  <c r="HZ72" i="85"/>
  <c r="IB72" i="85"/>
  <c r="GE23" i="85"/>
  <c r="GF23" i="85"/>
  <c r="GG23" i="85"/>
  <c r="GI23" i="85"/>
  <c r="GH23" i="85"/>
  <c r="HQ34" i="85"/>
  <c r="HR34" i="85"/>
  <c r="HS34" i="85"/>
  <c r="HO34" i="85"/>
  <c r="HP34" i="85"/>
  <c r="CN67" i="85"/>
  <c r="CO67" i="85"/>
  <c r="CP67" i="85"/>
  <c r="CR67" i="85"/>
  <c r="CQ67" i="85"/>
  <c r="HX83" i="85"/>
  <c r="HY83" i="85"/>
  <c r="IA83" i="85"/>
  <c r="HZ83" i="85"/>
  <c r="IB83" i="85"/>
  <c r="BD97" i="85"/>
  <c r="BE97" i="85"/>
  <c r="BG97" i="85"/>
  <c r="BF97" i="85"/>
  <c r="BH97" i="85"/>
  <c r="BQ33" i="85"/>
  <c r="BM33" i="85"/>
  <c r="BO33" i="85"/>
  <c r="BN33" i="85"/>
  <c r="BP33" i="85"/>
  <c r="CN31" i="85"/>
  <c r="CO31" i="85"/>
  <c r="CP31" i="85"/>
  <c r="CR31" i="85"/>
  <c r="CQ31" i="85"/>
  <c r="HQ22" i="85"/>
  <c r="HR22" i="85"/>
  <c r="HS22" i="85"/>
  <c r="HO22" i="85"/>
  <c r="HP22" i="85"/>
  <c r="GE70" i="85"/>
  <c r="GF70" i="85"/>
  <c r="GH70" i="85"/>
  <c r="GG70" i="85"/>
  <c r="GI70" i="85"/>
  <c r="GP79" i="85"/>
  <c r="GQ79" i="85"/>
  <c r="GN79" i="85"/>
  <c r="GO79" i="85"/>
  <c r="GR79" i="85"/>
  <c r="HF46" i="85"/>
  <c r="HG46" i="85"/>
  <c r="HH46" i="85"/>
  <c r="HJ46" i="85"/>
  <c r="HI46" i="85"/>
  <c r="IK93" i="85"/>
  <c r="IG93" i="85"/>
  <c r="II93" i="85"/>
  <c r="IH93" i="85"/>
  <c r="IJ93" i="85"/>
  <c r="IP35" i="85"/>
  <c r="IQ35" i="85"/>
  <c r="IS35" i="85"/>
  <c r="IT35" i="85"/>
  <c r="IR35" i="85"/>
  <c r="IZ42" i="85"/>
  <c r="JA42" i="85"/>
  <c r="IY42" i="85"/>
  <c r="JB42" i="85"/>
  <c r="JC42" i="85"/>
  <c r="AU93" i="85"/>
  <c r="AV93" i="85"/>
  <c r="AX93" i="85"/>
  <c r="AW93" i="85"/>
  <c r="AY93" i="85"/>
  <c r="HX84" i="85"/>
  <c r="HY84" i="85"/>
  <c r="HZ84" i="85"/>
  <c r="IB84" i="85"/>
  <c r="IA84" i="85"/>
  <c r="HI49" i="85"/>
  <c r="HJ49" i="85"/>
  <c r="HG49" i="85"/>
  <c r="HH49" i="85"/>
  <c r="HF49" i="85"/>
  <c r="DS44" i="85"/>
  <c r="DO44" i="85"/>
  <c r="DQ44" i="85"/>
  <c r="DP44" i="85"/>
  <c r="DR44" i="85"/>
  <c r="GI39" i="85"/>
  <c r="GE39" i="85"/>
  <c r="GG39" i="85"/>
  <c r="GF39" i="85"/>
  <c r="GH39" i="85"/>
  <c r="FR86" i="85"/>
  <c r="FS86" i="85"/>
  <c r="FT86" i="85"/>
  <c r="FU86" i="85"/>
  <c r="FQ86" i="85"/>
  <c r="CZ104" i="85"/>
  <c r="DA104" i="85"/>
  <c r="CX104" i="85"/>
  <c r="CW104" i="85"/>
  <c r="CY104" i="85"/>
  <c r="EJ65" i="85"/>
  <c r="EK65" i="85"/>
  <c r="EH65" i="85"/>
  <c r="EG65" i="85"/>
  <c r="EI65" i="85"/>
  <c r="GE40" i="85"/>
  <c r="GF40" i="85"/>
  <c r="GH40" i="85"/>
  <c r="GG40" i="85"/>
  <c r="GI40" i="85"/>
  <c r="GI87" i="85"/>
  <c r="GE87" i="85"/>
  <c r="GG87" i="85"/>
  <c r="GF87" i="85"/>
  <c r="GH87" i="85"/>
  <c r="EG31" i="85"/>
  <c r="EH31" i="85"/>
  <c r="EJ31" i="85"/>
  <c r="EI31" i="85"/>
  <c r="EK31" i="85"/>
  <c r="BZ7" i="85"/>
  <c r="BV7" i="85"/>
  <c r="BX7" i="85"/>
  <c r="BW7" i="85"/>
  <c r="BY7" i="85"/>
  <c r="II49" i="85"/>
  <c r="IJ49" i="85"/>
  <c r="IK49" i="85"/>
  <c r="IG49" i="85"/>
  <c r="IH49" i="85"/>
  <c r="HS89" i="85"/>
  <c r="HP89" i="85"/>
  <c r="HO89" i="85"/>
  <c r="HR89" i="85"/>
  <c r="HQ89" i="85"/>
  <c r="DR73" i="85"/>
  <c r="DS73" i="85"/>
  <c r="DP73" i="85"/>
  <c r="DO73" i="85"/>
  <c r="DQ73" i="85"/>
  <c r="IH32" i="85"/>
  <c r="II32" i="85"/>
  <c r="IK32" i="85"/>
  <c r="IG32" i="85"/>
  <c r="IJ32" i="85"/>
  <c r="GR40" i="85"/>
  <c r="GN40" i="85"/>
  <c r="GP40" i="85"/>
  <c r="GO40" i="85"/>
  <c r="GQ40" i="85"/>
  <c r="CZ9" i="85"/>
  <c r="DA9" i="85"/>
  <c r="CX9" i="85"/>
  <c r="CW9" i="85"/>
  <c r="CY9" i="85"/>
  <c r="EH51" i="85"/>
  <c r="EI51" i="85"/>
  <c r="EJ51" i="85"/>
  <c r="EG51" i="85"/>
  <c r="EK51" i="85"/>
  <c r="AY38" i="85"/>
  <c r="AU38" i="85"/>
  <c r="AW38" i="85"/>
  <c r="AV38" i="85"/>
  <c r="AX38" i="85"/>
  <c r="JL40" i="85"/>
  <c r="JO40" i="85"/>
  <c r="JN40" i="85"/>
  <c r="JK40" i="85"/>
  <c r="JM40" i="85"/>
  <c r="GG61" i="85"/>
  <c r="GH61" i="85"/>
  <c r="GI61" i="85"/>
  <c r="GE61" i="85"/>
  <c r="GF61" i="85"/>
  <c r="EG74" i="85"/>
  <c r="EH74" i="85"/>
  <c r="EI74" i="85"/>
  <c r="EK74" i="85"/>
  <c r="EJ74" i="85"/>
  <c r="BG23" i="85"/>
  <c r="BH23" i="85"/>
  <c r="BE23" i="85"/>
  <c r="BD23" i="85"/>
  <c r="BF23" i="85"/>
  <c r="GO6" i="85"/>
  <c r="GQ6" i="85"/>
  <c r="GR6" i="85"/>
  <c r="GP6" i="85"/>
  <c r="GN6" i="85"/>
  <c r="JO101" i="85"/>
  <c r="JN101" i="85"/>
  <c r="JM101" i="85"/>
  <c r="JL101" i="85"/>
  <c r="JK101" i="85"/>
  <c r="IH102" i="85"/>
  <c r="II102" i="85"/>
  <c r="IJ102" i="85"/>
  <c r="IG102" i="85"/>
  <c r="IK102" i="85"/>
  <c r="CQ40" i="85"/>
  <c r="CR40" i="85"/>
  <c r="CO40" i="85"/>
  <c r="CN40" i="85"/>
  <c r="CP40" i="85"/>
  <c r="BN48" i="85"/>
  <c r="BP48" i="85"/>
  <c r="BO48" i="85"/>
  <c r="BQ48" i="85"/>
  <c r="BM48" i="85"/>
  <c r="DS80" i="85"/>
  <c r="DO80" i="85"/>
  <c r="DQ80" i="85"/>
  <c r="DP80" i="85"/>
  <c r="DR80" i="85"/>
  <c r="BX77" i="85"/>
  <c r="BY77" i="85"/>
  <c r="BZ77" i="85"/>
  <c r="BV77" i="85"/>
  <c r="BW77" i="85"/>
  <c r="BD32" i="85"/>
  <c r="BE32" i="85"/>
  <c r="BF32" i="85"/>
  <c r="BH32" i="85"/>
  <c r="BG32" i="85"/>
  <c r="CO74" i="85"/>
  <c r="CP74" i="85"/>
  <c r="CQ74" i="85"/>
  <c r="CR74" i="85"/>
  <c r="CN74" i="85"/>
  <c r="HY50" i="85"/>
  <c r="HZ50" i="85"/>
  <c r="IA50" i="85"/>
  <c r="IB50" i="85"/>
  <c r="HX50" i="85"/>
  <c r="DO100" i="85"/>
  <c r="DP100" i="85"/>
  <c r="DQ100" i="85"/>
  <c r="DS100" i="85"/>
  <c r="DR100" i="85"/>
  <c r="HO31" i="85"/>
  <c r="HP31" i="85"/>
  <c r="HR31" i="85"/>
  <c r="HQ31" i="85"/>
  <c r="HS31" i="85"/>
  <c r="AU99" i="85"/>
  <c r="AV99" i="85"/>
  <c r="AX99" i="85"/>
  <c r="AW99" i="85"/>
  <c r="AY99" i="85"/>
  <c r="JA102" i="85"/>
  <c r="JB102" i="85"/>
  <c r="JC102" i="85"/>
  <c r="IY102" i="85"/>
  <c r="IZ102" i="85"/>
  <c r="HG6" i="85"/>
  <c r="HH6" i="85"/>
  <c r="HI6" i="85"/>
  <c r="HF6" i="85"/>
  <c r="HJ6" i="85"/>
  <c r="BV39" i="85"/>
  <c r="BW39" i="85"/>
  <c r="BX39" i="85"/>
  <c r="BZ39" i="85"/>
  <c r="BY39" i="85"/>
  <c r="HH48" i="85"/>
  <c r="HI48" i="85"/>
  <c r="HJ48" i="85"/>
  <c r="HF48" i="85"/>
  <c r="HG48" i="85"/>
  <c r="EJ6" i="85"/>
  <c r="EK6" i="85"/>
  <c r="EG6" i="85"/>
  <c r="EH6" i="85"/>
  <c r="EI6" i="85"/>
  <c r="CN84" i="85"/>
  <c r="CO84" i="85"/>
  <c r="CQ84" i="85"/>
  <c r="CP84" i="85"/>
  <c r="CR84" i="85"/>
  <c r="FR50" i="85"/>
  <c r="FS50" i="85"/>
  <c r="FT50" i="85"/>
  <c r="FU50" i="85"/>
  <c r="FQ50" i="85"/>
  <c r="GI51" i="85"/>
  <c r="GE51" i="85"/>
  <c r="GG51" i="85"/>
  <c r="GF51" i="85"/>
  <c r="GH51" i="85"/>
  <c r="GP49" i="85"/>
  <c r="GQ49" i="85"/>
  <c r="GR49" i="85"/>
  <c r="GN49" i="85"/>
  <c r="GO49" i="85"/>
  <c r="IG31" i="85"/>
  <c r="IH31" i="85"/>
  <c r="IJ31" i="85"/>
  <c r="II31" i="85"/>
  <c r="IK31" i="85"/>
  <c r="EG80" i="85"/>
  <c r="EH80" i="85"/>
  <c r="EI80" i="85"/>
  <c r="EK80" i="85"/>
  <c r="EJ80" i="85"/>
  <c r="JK70" i="85"/>
  <c r="JM70" i="85"/>
  <c r="JL70" i="85"/>
  <c r="JN70" i="85"/>
  <c r="JO70" i="85"/>
  <c r="IG59" i="85"/>
  <c r="IH59" i="85"/>
  <c r="II59" i="85"/>
  <c r="IK59" i="85"/>
  <c r="IJ59" i="85"/>
  <c r="CZ15" i="85"/>
  <c r="DA15" i="85"/>
  <c r="CX15" i="85"/>
  <c r="CW15" i="85"/>
  <c r="CY15" i="85"/>
  <c r="CR59" i="85"/>
  <c r="CN59" i="85"/>
  <c r="CP59" i="85"/>
  <c r="CO59" i="85"/>
  <c r="CQ59" i="85"/>
  <c r="HY8" i="85"/>
  <c r="HZ8" i="85"/>
  <c r="IA8" i="85"/>
  <c r="IB8" i="85"/>
  <c r="HX8" i="85"/>
  <c r="DO75" i="85"/>
  <c r="DP75" i="85"/>
  <c r="DR75" i="85"/>
  <c r="DQ75" i="85"/>
  <c r="DS75" i="85"/>
  <c r="IH96" i="85"/>
  <c r="II96" i="85"/>
  <c r="IJ96" i="85"/>
  <c r="IK96" i="85"/>
  <c r="IG96" i="85"/>
  <c r="GE52" i="85"/>
  <c r="GF52" i="85"/>
  <c r="GH52" i="85"/>
  <c r="GG52" i="85"/>
  <c r="GI52" i="85"/>
  <c r="IZ48" i="85"/>
  <c r="JA48" i="85"/>
  <c r="IY48" i="85"/>
  <c r="JB48" i="85"/>
  <c r="JC48" i="85"/>
  <c r="BV32" i="85"/>
  <c r="BW32" i="85"/>
  <c r="BY32" i="85"/>
  <c r="BX32" i="85"/>
  <c r="BZ32" i="85"/>
  <c r="IB100" i="85"/>
  <c r="HX100" i="85"/>
  <c r="HZ100" i="85"/>
  <c r="HY100" i="85"/>
  <c r="IA100" i="85"/>
  <c r="GI75" i="85"/>
  <c r="GE75" i="85"/>
  <c r="GG75" i="85"/>
  <c r="GF75" i="85"/>
  <c r="GH75" i="85"/>
  <c r="EI52" i="85"/>
  <c r="EJ52" i="85"/>
  <c r="EK52" i="85"/>
  <c r="EG52" i="85"/>
  <c r="EH52" i="85"/>
  <c r="BW100" i="85"/>
  <c r="BY100" i="85"/>
  <c r="BX100" i="85"/>
  <c r="BZ100" i="85"/>
  <c r="BV100" i="85"/>
  <c r="BV57" i="85"/>
  <c r="BW57" i="85"/>
  <c r="BX57" i="85"/>
  <c r="BZ57" i="85"/>
  <c r="BY57" i="85"/>
  <c r="HF40" i="85"/>
  <c r="HG40" i="85"/>
  <c r="HH40" i="85"/>
  <c r="HJ40" i="85"/>
  <c r="HI40" i="85"/>
  <c r="HX61" i="85"/>
  <c r="HY61" i="85"/>
  <c r="HZ61" i="85"/>
  <c r="IB61" i="85"/>
  <c r="IA61" i="85"/>
  <c r="CY103" i="85"/>
  <c r="CZ103" i="85"/>
  <c r="DA103" i="85"/>
  <c r="CW103" i="85"/>
  <c r="CX103" i="85"/>
  <c r="HS77" i="85"/>
  <c r="HP77" i="85"/>
  <c r="HO77" i="85"/>
  <c r="HR77" i="85"/>
  <c r="HQ77" i="85"/>
  <c r="BG71" i="85"/>
  <c r="BH71" i="85"/>
  <c r="BE71" i="85"/>
  <c r="BD71" i="85"/>
  <c r="BF71" i="85"/>
  <c r="EK54" i="85"/>
  <c r="EG54" i="85"/>
  <c r="EI54" i="85"/>
  <c r="EH54" i="85"/>
  <c r="EJ54" i="85"/>
  <c r="JN50" i="85"/>
  <c r="JM50" i="85"/>
  <c r="JL50" i="85"/>
  <c r="JO50" i="85"/>
  <c r="JK50" i="85"/>
  <c r="HF33" i="85"/>
  <c r="HG33" i="85"/>
  <c r="HI33" i="85"/>
  <c r="HJ33" i="85"/>
  <c r="HH33" i="85"/>
  <c r="EJ101" i="85"/>
  <c r="EK101" i="85"/>
  <c r="EH101" i="85"/>
  <c r="EG101" i="85"/>
  <c r="EI101" i="85"/>
  <c r="EI88" i="85"/>
  <c r="EJ88" i="85"/>
  <c r="EK88" i="85"/>
  <c r="EG88" i="85"/>
  <c r="EH88" i="85"/>
  <c r="BM60" i="85"/>
  <c r="BN60" i="85"/>
  <c r="BO60" i="85"/>
  <c r="BQ60" i="85"/>
  <c r="BP60" i="85"/>
  <c r="JK51" i="85"/>
  <c r="JO51" i="85"/>
  <c r="JM51" i="85"/>
  <c r="JL51" i="85"/>
  <c r="JN51" i="85"/>
  <c r="IA46" i="85"/>
  <c r="IB46" i="85"/>
  <c r="HY46" i="85"/>
  <c r="HX46" i="85"/>
  <c r="HZ46" i="85"/>
  <c r="FU101" i="85"/>
  <c r="FQ101" i="85"/>
  <c r="FS101" i="85"/>
  <c r="FR101" i="85"/>
  <c r="FT101" i="85"/>
  <c r="DS104" i="85"/>
  <c r="DO104" i="85"/>
  <c r="DQ104" i="85"/>
  <c r="DP104" i="85"/>
  <c r="DR104" i="85"/>
  <c r="AU69" i="85"/>
  <c r="AV69" i="85"/>
  <c r="AX69" i="85"/>
  <c r="AW69" i="85"/>
  <c r="AY69" i="85"/>
  <c r="GG49" i="85"/>
  <c r="GH49" i="85"/>
  <c r="GI49" i="85"/>
  <c r="GE49" i="85"/>
  <c r="GF49" i="85"/>
  <c r="IB94" i="85"/>
  <c r="HX94" i="85"/>
  <c r="HZ94" i="85"/>
  <c r="HY94" i="85"/>
  <c r="IA94" i="85"/>
  <c r="DA58" i="85"/>
  <c r="CW58" i="85"/>
  <c r="CY58" i="85"/>
  <c r="CX58" i="85"/>
  <c r="CZ58" i="85"/>
  <c r="IJ22" i="85"/>
  <c r="IK22" i="85"/>
  <c r="IG22" i="85"/>
  <c r="II22" i="85"/>
  <c r="IH22" i="85"/>
  <c r="GR63" i="85"/>
  <c r="GO63" i="85"/>
  <c r="GP63" i="85"/>
  <c r="GN63" i="85"/>
  <c r="GQ63" i="85"/>
  <c r="IQ55" i="85"/>
  <c r="IR55" i="85"/>
  <c r="IS55" i="85"/>
  <c r="IP55" i="85"/>
  <c r="IT55" i="85"/>
  <c r="IK17" i="85"/>
  <c r="IH17" i="85"/>
  <c r="IJ17" i="85"/>
  <c r="IG17" i="85"/>
  <c r="II17" i="85"/>
  <c r="CN36" i="85"/>
  <c r="CO36" i="85"/>
  <c r="CQ36" i="85"/>
  <c r="CP36" i="85"/>
  <c r="CR36" i="85"/>
  <c r="BV86" i="85"/>
  <c r="BW86" i="85"/>
  <c r="BY86" i="85"/>
  <c r="BX86" i="85"/>
  <c r="BZ86" i="85"/>
  <c r="DP101" i="85"/>
  <c r="DQ101" i="85"/>
  <c r="DR101" i="85"/>
  <c r="DS101" i="85"/>
  <c r="DO101" i="85"/>
  <c r="JB74" i="85"/>
  <c r="JC74" i="85"/>
  <c r="JA74" i="85"/>
  <c r="IZ74" i="85"/>
  <c r="IY74" i="85"/>
  <c r="GQ62" i="85"/>
  <c r="GR62" i="85"/>
  <c r="GN62" i="85"/>
  <c r="GO62" i="85"/>
  <c r="GP62" i="85"/>
  <c r="FT52" i="85"/>
  <c r="FU52" i="85"/>
  <c r="FR52" i="85"/>
  <c r="FQ52" i="85"/>
  <c r="FS52" i="85"/>
  <c r="DP41" i="85"/>
  <c r="DQ41" i="85"/>
  <c r="DR41" i="85"/>
  <c r="DO41" i="85"/>
  <c r="DS41" i="85"/>
  <c r="BH90" i="85"/>
  <c r="BD90" i="85"/>
  <c r="BF90" i="85"/>
  <c r="BE90" i="85"/>
  <c r="BG90" i="85"/>
  <c r="BG89" i="85"/>
  <c r="BH89" i="85"/>
  <c r="BE89" i="85"/>
  <c r="BD89" i="85"/>
  <c r="BF89" i="85"/>
  <c r="HX48" i="85"/>
  <c r="HY48" i="85"/>
  <c r="IA48" i="85"/>
  <c r="HZ48" i="85"/>
  <c r="IB48" i="85"/>
  <c r="CZ51" i="85"/>
  <c r="CX51" i="85"/>
  <c r="CW51" i="85"/>
  <c r="CY51" i="85"/>
  <c r="DA51" i="85"/>
  <c r="DR49" i="85"/>
  <c r="DS49" i="85"/>
  <c r="DP49" i="85"/>
  <c r="DO49" i="85"/>
  <c r="DQ49" i="85"/>
  <c r="JC27" i="85"/>
  <c r="JA27" i="85"/>
  <c r="IY27" i="85"/>
  <c r="IZ27" i="85"/>
  <c r="JB27" i="85"/>
  <c r="EJ83" i="85"/>
  <c r="EK83" i="85"/>
  <c r="EH83" i="85"/>
  <c r="EG83" i="85"/>
  <c r="EI83" i="85"/>
  <c r="AW78" i="85"/>
  <c r="AX78" i="85"/>
  <c r="AY78" i="85"/>
  <c r="AU78" i="85"/>
  <c r="AV78" i="85"/>
  <c r="CP57" i="85"/>
  <c r="CQ57" i="85"/>
  <c r="CR57" i="85"/>
  <c r="CN57" i="85"/>
  <c r="CO57" i="85"/>
  <c r="HQ28" i="85"/>
  <c r="HR28" i="85"/>
  <c r="HS28" i="85"/>
  <c r="HO28" i="85"/>
  <c r="HP28" i="85"/>
  <c r="EH39" i="85"/>
  <c r="EI39" i="85"/>
  <c r="EJ39" i="85"/>
  <c r="EK39" i="85"/>
  <c r="EG39" i="85"/>
  <c r="HJ104" i="85"/>
  <c r="HF104" i="85"/>
  <c r="HH104" i="85"/>
  <c r="HG104" i="85"/>
  <c r="HI104" i="85"/>
  <c r="AV47" i="85"/>
  <c r="AW47" i="85"/>
  <c r="AX47" i="85"/>
  <c r="AU47" i="85"/>
  <c r="AY47" i="85"/>
  <c r="GF54" i="85"/>
  <c r="GG54" i="85"/>
  <c r="GH54" i="85"/>
  <c r="GE54" i="85"/>
  <c r="GI54" i="85"/>
  <c r="GI33" i="85"/>
  <c r="GE33" i="85"/>
  <c r="GG33" i="85"/>
  <c r="GF33" i="85"/>
  <c r="GH33" i="85"/>
  <c r="JN62" i="85"/>
  <c r="JO62" i="85"/>
  <c r="JL62" i="85"/>
  <c r="JK62" i="85"/>
  <c r="JM62" i="85"/>
  <c r="HO19" i="85"/>
  <c r="HP19" i="85"/>
  <c r="HR19" i="85"/>
  <c r="HQ19" i="85"/>
  <c r="HS19" i="85"/>
  <c r="IQ97" i="85"/>
  <c r="IR97" i="85"/>
  <c r="IS97" i="85"/>
  <c r="IP97" i="85"/>
  <c r="IT97" i="85"/>
  <c r="HI103" i="85"/>
  <c r="HJ103" i="85"/>
  <c r="HG103" i="85"/>
  <c r="HH103" i="85"/>
  <c r="HF103" i="85"/>
  <c r="GE76" i="85"/>
  <c r="GF76" i="85"/>
  <c r="GH76" i="85"/>
  <c r="GG76" i="85"/>
  <c r="GI76" i="85"/>
  <c r="BF28" i="85"/>
  <c r="BG28" i="85"/>
  <c r="BH28" i="85"/>
  <c r="BD28" i="85"/>
  <c r="BE28" i="85"/>
  <c r="JL11" i="85"/>
  <c r="JK11" i="85"/>
  <c r="JO11" i="85"/>
  <c r="JM11" i="85"/>
  <c r="JN11" i="85"/>
  <c r="JL76" i="85"/>
  <c r="JO76" i="85"/>
  <c r="JM76" i="85"/>
  <c r="JN76" i="85"/>
  <c r="JK76" i="85"/>
  <c r="CR23" i="85"/>
  <c r="CN23" i="85"/>
  <c r="CP23" i="85"/>
  <c r="CO23" i="85"/>
  <c r="CQ23" i="85"/>
  <c r="DR103" i="85"/>
  <c r="DS103" i="85"/>
  <c r="DP103" i="85"/>
  <c r="DO103" i="85"/>
  <c r="DQ103" i="85"/>
  <c r="IG76" i="85"/>
  <c r="IH76" i="85"/>
  <c r="IJ76" i="85"/>
  <c r="II76" i="85"/>
  <c r="IK76" i="85"/>
  <c r="BF76" i="85"/>
  <c r="BG76" i="85"/>
  <c r="BH76" i="85"/>
  <c r="BD76" i="85"/>
  <c r="BE76" i="85"/>
  <c r="II39" i="85"/>
  <c r="IJ39" i="85"/>
  <c r="IH39" i="85"/>
  <c r="IK39" i="85"/>
  <c r="IG39" i="85"/>
  <c r="IQ19" i="85"/>
  <c r="IR19" i="85"/>
  <c r="IS19" i="85"/>
  <c r="IP19" i="85"/>
  <c r="IT19" i="85"/>
  <c r="HP33" i="85"/>
  <c r="HQ33" i="85"/>
  <c r="HR33" i="85"/>
  <c r="HS33" i="85"/>
  <c r="HO33" i="85"/>
  <c r="JA85" i="85"/>
  <c r="JB85" i="85"/>
  <c r="IZ85" i="85"/>
  <c r="JC85" i="85"/>
  <c r="IY85" i="85"/>
  <c r="IJ104" i="85"/>
  <c r="IK104" i="85"/>
  <c r="IH104" i="85"/>
  <c r="IG104" i="85"/>
  <c r="II104" i="85"/>
  <c r="GP32" i="85"/>
  <c r="GQ32" i="85"/>
  <c r="GR32" i="85"/>
  <c r="GN32" i="85"/>
  <c r="GO32" i="85"/>
  <c r="GE16" i="85"/>
  <c r="GF16" i="85"/>
  <c r="GH16" i="85"/>
  <c r="GG16" i="85"/>
  <c r="GI16" i="85"/>
  <c r="EI64" i="85"/>
  <c r="EJ64" i="85"/>
  <c r="EK64" i="85"/>
  <c r="EG64" i="85"/>
  <c r="EH64" i="85"/>
  <c r="IG100" i="85"/>
  <c r="IH100" i="85"/>
  <c r="IJ100" i="85"/>
  <c r="II100" i="85"/>
  <c r="IK100" i="85"/>
  <c r="JK44" i="85"/>
  <c r="JL44" i="85"/>
  <c r="JN44" i="85"/>
  <c r="JO44" i="85"/>
  <c r="JM44" i="85"/>
  <c r="EJ95" i="85"/>
  <c r="EK95" i="85"/>
  <c r="EH95" i="85"/>
  <c r="EG95" i="85"/>
  <c r="EI95" i="85"/>
  <c r="BN18" i="85"/>
  <c r="BP18" i="85"/>
  <c r="BM18" i="85"/>
  <c r="BQ18" i="85"/>
  <c r="BO18" i="85"/>
  <c r="IY46" i="85"/>
  <c r="IZ46" i="85"/>
  <c r="JA46" i="85"/>
  <c r="JB46" i="85"/>
  <c r="JC46" i="85"/>
  <c r="CO68" i="85"/>
  <c r="CP68" i="85"/>
  <c r="CQ68" i="85"/>
  <c r="CN68" i="85"/>
  <c r="CR68" i="85"/>
  <c r="CW72" i="85"/>
  <c r="CY72" i="85"/>
  <c r="DA72" i="85"/>
  <c r="CX72" i="85"/>
  <c r="CZ72" i="85"/>
  <c r="HH11" i="85"/>
  <c r="HI11" i="85"/>
  <c r="HG11" i="85"/>
  <c r="HJ11" i="85"/>
  <c r="HF11" i="85"/>
  <c r="GG19" i="85"/>
  <c r="GH19" i="85"/>
  <c r="GI19" i="85"/>
  <c r="GE19" i="85"/>
  <c r="GF19" i="85"/>
  <c r="HO102" i="85"/>
  <c r="HQ102" i="85"/>
  <c r="HR102" i="85"/>
  <c r="HS102" i="85"/>
  <c r="HP102" i="85"/>
  <c r="HG41" i="85"/>
  <c r="HH41" i="85"/>
  <c r="HI41" i="85"/>
  <c r="HF41" i="85"/>
  <c r="HJ41" i="85"/>
  <c r="BY102" i="85"/>
  <c r="BW102" i="85"/>
  <c r="BZ102" i="85"/>
  <c r="BV102" i="85"/>
  <c r="BX102" i="85"/>
  <c r="GO7" i="85"/>
  <c r="GP7" i="85"/>
  <c r="GQ7" i="85"/>
  <c r="GN7" i="85"/>
  <c r="GR7" i="85"/>
  <c r="CN7" i="85"/>
  <c r="CO7" i="85"/>
  <c r="CP7" i="85"/>
  <c r="CR7" i="85"/>
  <c r="CQ7" i="85"/>
  <c r="AU27" i="85"/>
  <c r="AV27" i="85"/>
  <c r="AX27" i="85"/>
  <c r="AW27" i="85"/>
  <c r="AY27" i="85"/>
  <c r="GO31" i="85"/>
  <c r="GP31" i="85"/>
  <c r="GQ31" i="85"/>
  <c r="GN31" i="85"/>
  <c r="GR31" i="85"/>
  <c r="CW100" i="85"/>
  <c r="CX100" i="85"/>
  <c r="CZ100" i="85"/>
  <c r="CY100" i="85"/>
  <c r="DA100" i="85"/>
  <c r="HF69" i="85"/>
  <c r="HG69" i="85"/>
  <c r="HI69" i="85"/>
  <c r="HJ69" i="85"/>
  <c r="HH69" i="85"/>
  <c r="GO84" i="85"/>
  <c r="GP84" i="85"/>
  <c r="GR84" i="85"/>
  <c r="GN84" i="85"/>
  <c r="GQ84" i="85"/>
  <c r="HO25" i="85"/>
  <c r="HP25" i="85"/>
  <c r="HR25" i="85"/>
  <c r="HQ25" i="85"/>
  <c r="HS25" i="85"/>
  <c r="HJ86" i="85"/>
  <c r="HF86" i="85"/>
  <c r="HH86" i="85"/>
  <c r="HG86" i="85"/>
  <c r="HI86" i="85"/>
  <c r="BZ103" i="85"/>
  <c r="BV103" i="85"/>
  <c r="BX103" i="85"/>
  <c r="BW103" i="85"/>
  <c r="BY103" i="85"/>
  <c r="IT99" i="85"/>
  <c r="IQ99" i="85"/>
  <c r="IP99" i="85"/>
  <c r="IR99" i="85"/>
  <c r="IS99" i="85"/>
  <c r="JN48" i="85"/>
  <c r="JO48" i="85"/>
  <c r="JK48" i="85"/>
  <c r="JM48" i="85"/>
  <c r="JL48" i="85"/>
  <c r="BD13" i="85"/>
  <c r="BE13" i="85"/>
  <c r="BG13" i="85"/>
  <c r="BF13" i="85"/>
  <c r="BH13" i="85"/>
  <c r="CX77" i="85"/>
  <c r="CZ77" i="85"/>
  <c r="CW77" i="85"/>
  <c r="CY77" i="85"/>
  <c r="DA77" i="85"/>
  <c r="HP50" i="85"/>
  <c r="HQ50" i="85"/>
  <c r="HS50" i="85"/>
  <c r="HO50" i="85"/>
  <c r="HR50" i="85"/>
  <c r="BV56" i="85"/>
  <c r="BW56" i="85"/>
  <c r="BY56" i="85"/>
  <c r="BX56" i="85"/>
  <c r="BZ56" i="85"/>
  <c r="GH98" i="85"/>
  <c r="GI98" i="85"/>
  <c r="GF98" i="85"/>
  <c r="GE98" i="85"/>
  <c r="GG98" i="85"/>
  <c r="CP9" i="85"/>
  <c r="CQ9" i="85"/>
  <c r="CR9" i="85"/>
  <c r="CN9" i="85"/>
  <c r="CO9" i="85"/>
  <c r="BD98" i="85"/>
  <c r="BE98" i="85"/>
  <c r="BF98" i="85"/>
  <c r="BH98" i="85"/>
  <c r="BG98" i="85"/>
  <c r="IG94" i="85"/>
  <c r="IH94" i="85"/>
  <c r="IJ94" i="85"/>
  <c r="II94" i="85"/>
  <c r="IK94" i="85"/>
  <c r="JB16" i="85"/>
  <c r="IZ16" i="85"/>
  <c r="JA16" i="85"/>
  <c r="IY16" i="85"/>
  <c r="JC16" i="85"/>
  <c r="JL7" i="85"/>
  <c r="JK7" i="85"/>
  <c r="JM7" i="85"/>
  <c r="JN7" i="85"/>
  <c r="JO7" i="85"/>
  <c r="BW104" i="85"/>
  <c r="BY104" i="85"/>
  <c r="BX104" i="85"/>
  <c r="BV104" i="85"/>
  <c r="BZ104" i="85"/>
  <c r="GH38" i="85"/>
  <c r="GI38" i="85"/>
  <c r="GF38" i="85"/>
  <c r="GE38" i="85"/>
  <c r="GG38" i="85"/>
  <c r="BD104" i="85"/>
  <c r="BE104" i="85"/>
  <c r="BF104" i="85"/>
  <c r="BH104" i="85"/>
  <c r="BG104" i="85"/>
  <c r="CR47" i="85"/>
  <c r="CN47" i="85"/>
  <c r="CP47" i="85"/>
  <c r="CO47" i="85"/>
  <c r="CQ47" i="85"/>
  <c r="IP84" i="85"/>
  <c r="IQ84" i="85"/>
  <c r="IR84" i="85"/>
  <c r="IT84" i="85"/>
  <c r="IS84" i="85"/>
  <c r="BH102" i="85"/>
  <c r="BD102" i="85"/>
  <c r="BF102" i="85"/>
  <c r="BE102" i="85"/>
  <c r="BG102" i="85"/>
  <c r="BM102" i="85"/>
  <c r="BN102" i="85"/>
  <c r="BO102" i="85"/>
  <c r="BQ102" i="85"/>
  <c r="BP102" i="85"/>
  <c r="IB11" i="85"/>
  <c r="HX11" i="85"/>
  <c r="HZ11" i="85"/>
  <c r="HY11" i="85"/>
  <c r="IA11" i="85"/>
  <c r="BN85" i="85"/>
  <c r="BO85" i="85"/>
  <c r="BP85" i="85"/>
  <c r="BM85" i="85"/>
  <c r="BQ85" i="85"/>
  <c r="EI82" i="85"/>
  <c r="EJ82" i="85"/>
  <c r="EK82" i="85"/>
  <c r="EG82" i="85"/>
  <c r="EH82" i="85"/>
  <c r="HJ68" i="85"/>
  <c r="HF68" i="85"/>
  <c r="HH68" i="85"/>
  <c r="HG68" i="85"/>
  <c r="HI68" i="85"/>
  <c r="CR11" i="85"/>
  <c r="CN11" i="85"/>
  <c r="CP11" i="85"/>
  <c r="CO11" i="85"/>
  <c r="CQ11" i="85"/>
  <c r="GG9" i="85"/>
  <c r="GH9" i="85"/>
  <c r="GI9" i="85"/>
  <c r="GE9" i="85"/>
  <c r="GF9" i="85"/>
  <c r="BV9" i="85"/>
  <c r="BW9" i="85"/>
  <c r="BX9" i="85"/>
  <c r="BZ9" i="85"/>
  <c r="BY9" i="85"/>
  <c r="IP95" i="85"/>
  <c r="IQ95" i="85"/>
  <c r="IS95" i="85"/>
  <c r="IR95" i="85"/>
  <c r="IT95" i="85"/>
  <c r="AX7" i="85"/>
  <c r="AY7" i="85"/>
  <c r="AV7" i="85"/>
  <c r="AU7" i="85"/>
  <c r="AW7" i="85"/>
  <c r="BG6" i="85"/>
  <c r="BH6" i="85"/>
  <c r="BD6" i="85"/>
  <c r="BE6" i="85"/>
  <c r="BF6" i="85"/>
  <c r="BV27" i="85"/>
  <c r="BW27" i="85"/>
  <c r="BX27" i="85"/>
  <c r="BZ27" i="85"/>
  <c r="BY27" i="85"/>
  <c r="AY74" i="85"/>
  <c r="AU74" i="85"/>
  <c r="AW74" i="85"/>
  <c r="AV74" i="85"/>
  <c r="AX74" i="85"/>
  <c r="DQ42" i="85"/>
  <c r="DR42" i="85"/>
  <c r="DS42" i="85"/>
  <c r="DO42" i="85"/>
  <c r="DP42" i="85"/>
  <c r="EG9" i="85"/>
  <c r="EH9" i="85"/>
  <c r="EJ9" i="85"/>
  <c r="EI9" i="85"/>
  <c r="EK9" i="85"/>
  <c r="FQ7" i="85"/>
  <c r="FR7" i="85"/>
  <c r="FS7" i="85"/>
  <c r="FU7" i="85"/>
  <c r="FT7" i="85"/>
  <c r="IT16" i="85"/>
  <c r="IP16" i="85"/>
  <c r="IR16" i="85"/>
  <c r="IQ16" i="85"/>
  <c r="IS16" i="85"/>
  <c r="CN24" i="85"/>
  <c r="CO24" i="85"/>
  <c r="CQ24" i="85"/>
  <c r="CP24" i="85"/>
  <c r="CR24" i="85"/>
  <c r="CY91" i="85"/>
  <c r="CZ91" i="85"/>
  <c r="DA91" i="85"/>
  <c r="CW91" i="85"/>
  <c r="CX91" i="85"/>
  <c r="JN87" i="85"/>
  <c r="JO87" i="85"/>
  <c r="JL87" i="85"/>
  <c r="JM87" i="85"/>
  <c r="JK87" i="85"/>
  <c r="FS15" i="85"/>
  <c r="FT15" i="85"/>
  <c r="FU15" i="85"/>
  <c r="FQ15" i="85"/>
  <c r="FR15" i="85"/>
  <c r="BP93" i="85"/>
  <c r="BQ93" i="85"/>
  <c r="BN93" i="85"/>
  <c r="BM93" i="85"/>
  <c r="BO93" i="85"/>
  <c r="HP27" i="85"/>
  <c r="HQ27" i="85"/>
  <c r="HR27" i="85"/>
  <c r="HO27" i="85"/>
  <c r="HS27" i="85"/>
  <c r="IT58" i="85"/>
  <c r="IP58" i="85"/>
  <c r="IR58" i="85"/>
  <c r="IS58" i="85"/>
  <c r="IQ58" i="85"/>
  <c r="JN63" i="85"/>
  <c r="JO63" i="85"/>
  <c r="JK63" i="85"/>
  <c r="JL63" i="85"/>
  <c r="JM63" i="85"/>
  <c r="HQ99" i="85"/>
  <c r="HR99" i="85"/>
  <c r="HP99" i="85"/>
  <c r="HO99" i="85"/>
  <c r="HS99" i="85"/>
  <c r="HQ10" i="85"/>
  <c r="HR10" i="85"/>
  <c r="HS10" i="85"/>
  <c r="HO10" i="85"/>
  <c r="HP10" i="85"/>
  <c r="CR95" i="85"/>
  <c r="CN95" i="85"/>
  <c r="CP95" i="85"/>
  <c r="CO95" i="85"/>
  <c r="CQ95" i="85"/>
  <c r="IG41" i="85"/>
  <c r="IH41" i="85"/>
  <c r="II41" i="85"/>
  <c r="IK41" i="85"/>
  <c r="IJ41" i="85"/>
  <c r="HR52" i="85"/>
  <c r="HS52" i="85"/>
  <c r="HO52" i="85"/>
  <c r="HP52" i="85"/>
  <c r="HQ52" i="85"/>
  <c r="BW22" i="85"/>
  <c r="BX22" i="85"/>
  <c r="BY22" i="85"/>
  <c r="BV22" i="85"/>
  <c r="BZ22" i="85"/>
  <c r="IY93" i="85"/>
  <c r="IZ93" i="85"/>
  <c r="JB93" i="85"/>
  <c r="JA93" i="85"/>
  <c r="JC93" i="85"/>
  <c r="FR74" i="85"/>
  <c r="FS74" i="85"/>
  <c r="FT74" i="85"/>
  <c r="FU74" i="85"/>
  <c r="FQ74" i="85"/>
  <c r="JN69" i="85"/>
  <c r="JK69" i="85"/>
  <c r="JO69" i="85"/>
  <c r="JM69" i="85"/>
  <c r="JL69" i="85"/>
  <c r="IY100" i="85"/>
  <c r="IZ100" i="85"/>
  <c r="JA100" i="85"/>
  <c r="JC100" i="85"/>
  <c r="JB100" i="85"/>
  <c r="BM23" i="85"/>
  <c r="BO23" i="85"/>
  <c r="BQ23" i="85"/>
  <c r="BP23" i="85"/>
  <c r="BN23" i="85"/>
  <c r="CQ64" i="85"/>
  <c r="CR64" i="85"/>
  <c r="CO64" i="85"/>
  <c r="CN64" i="85"/>
  <c r="CP64" i="85"/>
  <c r="FT34" i="85"/>
  <c r="FU34" i="85"/>
  <c r="FR34" i="85"/>
  <c r="FQ34" i="85"/>
  <c r="FS34" i="85"/>
  <c r="HJ38" i="85"/>
  <c r="HF38" i="85"/>
  <c r="HH38" i="85"/>
  <c r="HI38" i="85"/>
  <c r="HG38" i="85"/>
  <c r="CY44" i="85"/>
  <c r="DA44" i="85"/>
  <c r="CW44" i="85"/>
  <c r="CX44" i="85"/>
  <c r="CZ44" i="85"/>
  <c r="GF42" i="85"/>
  <c r="GG42" i="85"/>
  <c r="GH42" i="85"/>
  <c r="GI42" i="85"/>
  <c r="GE42" i="85"/>
  <c r="EG37" i="85"/>
  <c r="EH37" i="85"/>
  <c r="EJ37" i="85"/>
  <c r="EI37" i="85"/>
  <c r="EK37" i="85"/>
  <c r="BW94" i="85"/>
  <c r="BY94" i="85"/>
  <c r="BV94" i="85"/>
  <c r="BZ94" i="85"/>
  <c r="BX94" i="85"/>
  <c r="JB22" i="85"/>
  <c r="JC22" i="85"/>
  <c r="IY22" i="85"/>
  <c r="IZ22" i="85"/>
  <c r="JA22" i="85"/>
  <c r="AX31" i="85"/>
  <c r="AY31" i="85"/>
  <c r="AV31" i="85"/>
  <c r="AU31" i="85"/>
  <c r="AW31" i="85"/>
  <c r="DP95" i="85"/>
  <c r="DQ95" i="85"/>
  <c r="DR95" i="85"/>
  <c r="DO95" i="85"/>
  <c r="DS95" i="85"/>
  <c r="BH12" i="85"/>
  <c r="BD12" i="85"/>
  <c r="BF12" i="85"/>
  <c r="BE12" i="85"/>
  <c r="BG12" i="85"/>
  <c r="CO26" i="85"/>
  <c r="CP26" i="85"/>
  <c r="CQ26" i="85"/>
  <c r="CR26" i="85"/>
  <c r="CN26" i="85"/>
  <c r="BW10" i="85"/>
  <c r="BX10" i="85"/>
  <c r="BY10" i="85"/>
  <c r="BZ10" i="85"/>
  <c r="BV10" i="85"/>
  <c r="CR101" i="85"/>
  <c r="CN101" i="85"/>
  <c r="CP101" i="85"/>
  <c r="CO101" i="85"/>
  <c r="CQ101" i="85"/>
  <c r="IK87" i="85"/>
  <c r="IG87" i="85"/>
  <c r="II87" i="85"/>
  <c r="IH87" i="85"/>
  <c r="IJ87" i="85"/>
  <c r="HX89" i="85"/>
  <c r="HY89" i="85"/>
  <c r="IA89" i="85"/>
  <c r="HZ89" i="85"/>
  <c r="IB89" i="85"/>
  <c r="BH18" i="85"/>
  <c r="BD18" i="85"/>
  <c r="BF18" i="85"/>
  <c r="BE18" i="85"/>
  <c r="BG18" i="85"/>
  <c r="HO79" i="85"/>
  <c r="HP79" i="85"/>
  <c r="HR79" i="85"/>
  <c r="HQ79" i="85"/>
  <c r="HS79" i="85"/>
  <c r="FU77" i="85"/>
  <c r="FQ77" i="85"/>
  <c r="FS77" i="85"/>
  <c r="FR77" i="85"/>
  <c r="FT77" i="85"/>
  <c r="GE71" i="85"/>
  <c r="GF71" i="85"/>
  <c r="GG71" i="85"/>
  <c r="GI71" i="85"/>
  <c r="GH71" i="85"/>
  <c r="IG7" i="85"/>
  <c r="IH7" i="85"/>
  <c r="IJ7" i="85"/>
  <c r="II7" i="85"/>
  <c r="IK7" i="85"/>
  <c r="CX29" i="85"/>
  <c r="CZ29" i="85"/>
  <c r="CW29" i="85"/>
  <c r="CY29" i="85"/>
  <c r="DA29" i="85"/>
  <c r="HQ87" i="85"/>
  <c r="HR87" i="85"/>
  <c r="HP87" i="85"/>
  <c r="HS87" i="85"/>
  <c r="HO87" i="85"/>
  <c r="HP15" i="85"/>
  <c r="HQ15" i="85"/>
  <c r="HR15" i="85"/>
  <c r="HS15" i="85"/>
  <c r="HO15" i="85"/>
  <c r="JN41" i="85"/>
  <c r="JO41" i="85"/>
  <c r="JL41" i="85"/>
  <c r="JK41" i="85"/>
  <c r="JM41" i="85"/>
  <c r="HX13" i="85"/>
  <c r="HY13" i="85"/>
  <c r="HZ13" i="85"/>
  <c r="IB13" i="85"/>
  <c r="IA13" i="85"/>
  <c r="IA93" i="85"/>
  <c r="IB93" i="85"/>
  <c r="HY93" i="85"/>
  <c r="HX93" i="85"/>
  <c r="HZ93" i="85"/>
  <c r="HG77" i="85"/>
  <c r="HH77" i="85"/>
  <c r="HI77" i="85"/>
  <c r="HF77" i="85"/>
  <c r="HJ77" i="85"/>
  <c r="BO19" i="85"/>
  <c r="BQ19" i="85"/>
  <c r="BM19" i="85"/>
  <c r="BP19" i="85"/>
  <c r="BN19" i="85"/>
  <c r="CX67" i="85"/>
  <c r="CZ67" i="85"/>
  <c r="CY67" i="85"/>
  <c r="DA67" i="85"/>
  <c r="CW67" i="85"/>
  <c r="HG101" i="85"/>
  <c r="HH101" i="85"/>
  <c r="HI101" i="85"/>
  <c r="HF101" i="85"/>
  <c r="HJ101" i="85"/>
  <c r="HR94" i="85"/>
  <c r="HS94" i="85"/>
  <c r="HO94" i="85"/>
  <c r="HQ94" i="85"/>
  <c r="HP94" i="85"/>
  <c r="HR76" i="85"/>
  <c r="HS76" i="85"/>
  <c r="HP76" i="85"/>
  <c r="HQ76" i="85"/>
  <c r="GP103" i="85"/>
  <c r="GQ103" i="85"/>
  <c r="GN103" i="85"/>
  <c r="GO103" i="85"/>
  <c r="GR103" i="85"/>
  <c r="IG47" i="85"/>
  <c r="IH47" i="85"/>
  <c r="II47" i="85"/>
  <c r="IK47" i="85"/>
  <c r="IJ47" i="85"/>
  <c r="BF58" i="85"/>
  <c r="BG58" i="85"/>
  <c r="BH58" i="85"/>
  <c r="BD58" i="85"/>
  <c r="BE58" i="85"/>
  <c r="JB80" i="85"/>
  <c r="JC80" i="85"/>
  <c r="IY80" i="85"/>
  <c r="IZ80" i="85"/>
  <c r="JA80" i="85"/>
  <c r="FR104" i="85"/>
  <c r="FS104" i="85"/>
  <c r="FT104" i="85"/>
  <c r="FU104" i="85"/>
  <c r="FQ104" i="85"/>
  <c r="CW36" i="85"/>
  <c r="CY36" i="85"/>
  <c r="DA36" i="85"/>
  <c r="CX36" i="85"/>
  <c r="CZ36" i="85"/>
  <c r="HI91" i="85"/>
  <c r="HJ91" i="85"/>
  <c r="HG91" i="85"/>
  <c r="HH91" i="85"/>
  <c r="HF91" i="85"/>
  <c r="DO46" i="85"/>
  <c r="DP46" i="85"/>
  <c r="DQ46" i="85"/>
  <c r="DS46" i="85"/>
  <c r="DR46" i="85"/>
  <c r="GQ39" i="85"/>
  <c r="GR39" i="85"/>
  <c r="GO39" i="85"/>
  <c r="GP39" i="85"/>
  <c r="GN39" i="85"/>
  <c r="HR58" i="85"/>
  <c r="HS58" i="85"/>
  <c r="HO58" i="85"/>
  <c r="HQ58" i="85"/>
  <c r="HP58" i="85"/>
  <c r="BX83" i="85"/>
  <c r="BY83" i="85"/>
  <c r="BZ83" i="85"/>
  <c r="BV83" i="85"/>
  <c r="BW83" i="85"/>
  <c r="GE82" i="85"/>
  <c r="GF82" i="85"/>
  <c r="GH82" i="85"/>
  <c r="GG82" i="85"/>
  <c r="GI82" i="85"/>
  <c r="IY59" i="85"/>
  <c r="IZ59" i="85"/>
  <c r="JA59" i="85"/>
  <c r="JC59" i="85"/>
  <c r="JB59" i="85"/>
  <c r="BO43" i="85"/>
  <c r="BQ43" i="85"/>
  <c r="BM43" i="85"/>
  <c r="BP43" i="85"/>
  <c r="BN43" i="85"/>
  <c r="GQ33" i="85"/>
  <c r="GR33" i="85"/>
  <c r="GO33" i="85"/>
  <c r="GN33" i="85"/>
  <c r="GP33" i="85"/>
  <c r="AU45" i="85"/>
  <c r="AV45" i="85"/>
  <c r="AX45" i="85"/>
  <c r="AW45" i="85"/>
  <c r="AY45" i="85"/>
  <c r="EH45" i="85"/>
  <c r="EI45" i="85"/>
  <c r="EJ45" i="85"/>
  <c r="EK45" i="85"/>
  <c r="EG45" i="85"/>
  <c r="IR103" i="85"/>
  <c r="IS103" i="85"/>
  <c r="IQ103" i="85"/>
  <c r="IT103" i="85"/>
  <c r="IP103" i="85"/>
  <c r="IA87" i="85"/>
  <c r="IB87" i="85"/>
  <c r="HY87" i="85"/>
  <c r="HX87" i="85"/>
  <c r="HZ87" i="85"/>
  <c r="GF18" i="85"/>
  <c r="GG18" i="85"/>
  <c r="GH18" i="85"/>
  <c r="GE18" i="85"/>
  <c r="GI18" i="85"/>
  <c r="FT76" i="85"/>
  <c r="FU76" i="85"/>
  <c r="FR76" i="85"/>
  <c r="FQ76" i="85"/>
  <c r="FS76" i="85"/>
  <c r="BH66" i="85"/>
  <c r="BD66" i="85"/>
  <c r="BF66" i="85"/>
  <c r="BE66" i="85"/>
  <c r="BG66" i="85"/>
  <c r="HH78" i="85"/>
  <c r="HI78" i="85"/>
  <c r="HJ78" i="85"/>
  <c r="HF78" i="85"/>
  <c r="HG78" i="85"/>
  <c r="FQ72" i="85"/>
  <c r="FR72" i="85"/>
  <c r="FT72" i="85"/>
  <c r="FS72" i="85"/>
  <c r="FU72" i="85"/>
  <c r="CQ46" i="85"/>
  <c r="CR46" i="85"/>
  <c r="CO46" i="85"/>
  <c r="CN46" i="85"/>
  <c r="CP46" i="85"/>
  <c r="GI69" i="85"/>
  <c r="GE69" i="85"/>
  <c r="GG69" i="85"/>
  <c r="GF69" i="85"/>
  <c r="GH69" i="85"/>
  <c r="IA52" i="85"/>
  <c r="IB52" i="85"/>
  <c r="HY52" i="85"/>
  <c r="HX52" i="85"/>
  <c r="HZ52" i="85"/>
  <c r="GI93" i="85"/>
  <c r="GE93" i="85"/>
  <c r="GG93" i="85"/>
  <c r="GF93" i="85"/>
  <c r="GH93" i="85"/>
  <c r="GQ92" i="85"/>
  <c r="GR92" i="85"/>
  <c r="GN92" i="85"/>
  <c r="GO92" i="85"/>
  <c r="GP92" i="85"/>
  <c r="DA82" i="85"/>
  <c r="CW82" i="85"/>
  <c r="CY82" i="85"/>
  <c r="CX82" i="85"/>
  <c r="CZ82" i="85"/>
  <c r="BH84" i="85"/>
  <c r="BD84" i="85"/>
  <c r="BF84" i="85"/>
  <c r="BE84" i="85"/>
  <c r="BG84" i="85"/>
  <c r="GP91" i="85"/>
  <c r="GQ91" i="85"/>
  <c r="GN91" i="85"/>
  <c r="GO91" i="85"/>
  <c r="GR91" i="85"/>
  <c r="IP53" i="85"/>
  <c r="IQ53" i="85"/>
  <c r="IS53" i="85"/>
  <c r="IT53" i="85"/>
  <c r="IR53" i="85"/>
  <c r="IT10" i="85"/>
  <c r="IP10" i="85"/>
  <c r="IR10" i="85"/>
  <c r="IS10" i="85"/>
  <c r="IQ10" i="85"/>
  <c r="EH15" i="85"/>
  <c r="EI15" i="85"/>
  <c r="EJ15" i="85"/>
  <c r="EG15" i="85"/>
  <c r="EK15" i="85"/>
  <c r="EJ47" i="85"/>
  <c r="EK47" i="85"/>
  <c r="EH47" i="85"/>
  <c r="EG47" i="85"/>
  <c r="EI47" i="85"/>
  <c r="IH14" i="85"/>
  <c r="II14" i="85"/>
  <c r="IK14" i="85"/>
  <c r="IJ14" i="85"/>
  <c r="IG14" i="85"/>
  <c r="IA40" i="85"/>
  <c r="IB40" i="85"/>
  <c r="HY40" i="85"/>
  <c r="HX40" i="85"/>
  <c r="HZ40" i="85"/>
  <c r="HF58" i="85"/>
  <c r="HG58" i="85"/>
  <c r="HH58" i="85"/>
  <c r="HJ58" i="85"/>
  <c r="HI58" i="85"/>
  <c r="JK45" i="85"/>
  <c r="JO45" i="85"/>
  <c r="JL45" i="85"/>
  <c r="JN45" i="85"/>
  <c r="JM45" i="85"/>
  <c r="BZ31" i="85"/>
  <c r="BV31" i="85"/>
  <c r="BX31" i="85"/>
  <c r="BW31" i="85"/>
  <c r="BY31" i="85"/>
  <c r="BN55" i="85"/>
  <c r="BO55" i="85"/>
  <c r="BP55" i="85"/>
  <c r="BQ55" i="85"/>
  <c r="BM55" i="85"/>
  <c r="FQ24" i="85"/>
  <c r="FR24" i="85"/>
  <c r="FT24" i="85"/>
  <c r="FS24" i="85"/>
  <c r="FU24" i="85"/>
  <c r="HP92" i="85"/>
  <c r="HQ92" i="85"/>
  <c r="HS92" i="85"/>
  <c r="HO92" i="85"/>
  <c r="HR92" i="85"/>
  <c r="FQ84" i="85"/>
  <c r="FR84" i="85"/>
  <c r="FT84" i="85"/>
  <c r="FS84" i="85"/>
  <c r="FU84" i="85"/>
  <c r="FS45" i="85"/>
  <c r="FT45" i="85"/>
  <c r="FU45" i="85"/>
  <c r="FQ45" i="85"/>
  <c r="FR45" i="85"/>
  <c r="JA7" i="85"/>
  <c r="IY7" i="85"/>
  <c r="IZ7" i="85"/>
  <c r="JB7" i="85"/>
  <c r="JC7" i="85"/>
  <c r="DO10" i="85"/>
  <c r="DP10" i="85"/>
  <c r="DQ10" i="85"/>
  <c r="DS10" i="85"/>
  <c r="DR10" i="85"/>
  <c r="BV51" i="85"/>
  <c r="BW51" i="85"/>
  <c r="BX51" i="85"/>
  <c r="BZ51" i="85"/>
  <c r="BY51" i="85"/>
  <c r="JA13" i="85"/>
  <c r="IY13" i="85"/>
  <c r="JC13" i="85"/>
  <c r="IZ13" i="85"/>
  <c r="JB13" i="85"/>
  <c r="IS15" i="85"/>
  <c r="IT15" i="85"/>
  <c r="IQ15" i="85"/>
  <c r="IR15" i="85"/>
  <c r="IP15" i="85"/>
  <c r="BX35" i="85"/>
  <c r="BY35" i="85"/>
  <c r="BZ35" i="85"/>
  <c r="BV35" i="85"/>
  <c r="BW35" i="85"/>
  <c r="IH26" i="85"/>
  <c r="II26" i="85"/>
  <c r="IK26" i="85"/>
  <c r="IJ26" i="85"/>
  <c r="IG26" i="85"/>
  <c r="JN38" i="85"/>
  <c r="JK38" i="85"/>
  <c r="JM38" i="85"/>
  <c r="JL38" i="85"/>
  <c r="JO38" i="85"/>
  <c r="CN43" i="85"/>
  <c r="CO43" i="85"/>
  <c r="CP43" i="85"/>
  <c r="CR43" i="85"/>
  <c r="CQ43" i="85"/>
  <c r="GP73" i="85"/>
  <c r="GQ73" i="85"/>
  <c r="GR73" i="85"/>
  <c r="GN73" i="85"/>
  <c r="GO73" i="85"/>
  <c r="DA70" i="85"/>
  <c r="CW70" i="85"/>
  <c r="CY70" i="85"/>
  <c r="CX70" i="85"/>
  <c r="CZ70" i="85"/>
  <c r="HH54" i="85"/>
  <c r="HI54" i="85"/>
  <c r="HJ54" i="85"/>
  <c r="HF54" i="85"/>
  <c r="HG54" i="85"/>
  <c r="HG17" i="85"/>
  <c r="HH17" i="85"/>
  <c r="HI17" i="85"/>
  <c r="HF17" i="85"/>
  <c r="HJ17" i="85"/>
  <c r="EG79" i="85"/>
  <c r="EH79" i="85"/>
  <c r="EJ79" i="85"/>
  <c r="EI79" i="85"/>
  <c r="EK79" i="85"/>
  <c r="GO102" i="85"/>
  <c r="GP102" i="85"/>
  <c r="GR102" i="85"/>
  <c r="GQ102" i="85"/>
  <c r="GN102" i="85"/>
  <c r="IA69" i="85"/>
  <c r="IB69" i="85"/>
  <c r="HX69" i="85"/>
  <c r="HZ69" i="85"/>
  <c r="HY69" i="85"/>
  <c r="GH56" i="85"/>
  <c r="GI56" i="85"/>
  <c r="GF56" i="85"/>
  <c r="GE56" i="85"/>
  <c r="GG56" i="85"/>
  <c r="AY80" i="85"/>
  <c r="AU80" i="85"/>
  <c r="AW80" i="85"/>
  <c r="AV80" i="85"/>
  <c r="AX80" i="85"/>
  <c r="CN103" i="85"/>
  <c r="CO103" i="85"/>
  <c r="CP103" i="85"/>
  <c r="CR103" i="85"/>
  <c r="CQ103" i="85"/>
  <c r="FR98" i="85"/>
  <c r="FS98" i="85"/>
  <c r="FT98" i="85"/>
  <c r="FQ98" i="85"/>
  <c r="FU98" i="85"/>
  <c r="CY26" i="85"/>
  <c r="DA26" i="85"/>
  <c r="CW26" i="85"/>
  <c r="CZ26" i="85"/>
  <c r="CX26" i="85"/>
  <c r="CY56" i="85"/>
  <c r="DA56" i="85"/>
  <c r="CW56" i="85"/>
  <c r="CX56" i="85"/>
  <c r="CZ56" i="85"/>
  <c r="CR71" i="85"/>
  <c r="CN71" i="85"/>
  <c r="CP71" i="85"/>
  <c r="CO71" i="85"/>
  <c r="CQ71" i="85"/>
  <c r="JA39" i="85"/>
  <c r="JC39" i="85"/>
  <c r="IY39" i="85"/>
  <c r="IZ39" i="85"/>
  <c r="JB39" i="85"/>
  <c r="IZ66" i="85"/>
  <c r="JA66" i="85"/>
  <c r="IY66" i="85"/>
  <c r="JB66" i="85"/>
  <c r="JC66" i="85"/>
  <c r="HO66" i="85"/>
  <c r="HQ66" i="85"/>
  <c r="HR66" i="85"/>
  <c r="HS66" i="85"/>
  <c r="HP66" i="85"/>
  <c r="HI67" i="85"/>
  <c r="HJ67" i="85"/>
  <c r="HG67" i="85"/>
  <c r="HH67" i="85"/>
  <c r="HF67" i="85"/>
  <c r="DO45" i="85"/>
  <c r="DP45" i="85"/>
  <c r="DR45" i="85"/>
  <c r="DQ45" i="85"/>
  <c r="DS45" i="85"/>
  <c r="DQ84" i="85"/>
  <c r="DR84" i="85"/>
  <c r="DS84" i="85"/>
  <c r="DO84" i="85"/>
  <c r="DP84" i="85"/>
  <c r="IB41" i="85"/>
  <c r="HX41" i="85"/>
  <c r="HZ41" i="85"/>
  <c r="HY41" i="85"/>
  <c r="IA41" i="85"/>
  <c r="AX79" i="85"/>
  <c r="AY79" i="85"/>
  <c r="AV79" i="85"/>
  <c r="AU79" i="85"/>
  <c r="AW79" i="85"/>
  <c r="JM85" i="85"/>
  <c r="JK85" i="85"/>
  <c r="JL85" i="85"/>
  <c r="JO85" i="85"/>
  <c r="JN85" i="85"/>
  <c r="IR14" i="85"/>
  <c r="IS14" i="85"/>
  <c r="IT14" i="85"/>
  <c r="IP14" i="85"/>
  <c r="IQ14" i="85"/>
  <c r="HP45" i="85"/>
  <c r="HQ45" i="85"/>
  <c r="HR45" i="85"/>
  <c r="HO45" i="85"/>
  <c r="HS45" i="85"/>
  <c r="BY42" i="85"/>
  <c r="BZ42" i="85"/>
  <c r="BW42" i="85"/>
  <c r="BV42" i="85"/>
  <c r="BX42" i="85"/>
  <c r="AY44" i="85"/>
  <c r="AU44" i="85"/>
  <c r="AW44" i="85"/>
  <c r="AV44" i="85"/>
  <c r="AX44" i="85"/>
  <c r="IJ62" i="85"/>
  <c r="IK62" i="85"/>
  <c r="IH62" i="85"/>
  <c r="IG62" i="85"/>
  <c r="II62" i="85"/>
  <c r="BE9" i="85"/>
  <c r="BF9" i="85"/>
  <c r="BG9" i="85"/>
  <c r="BH9" i="85"/>
  <c r="BD9" i="85"/>
  <c r="CO8" i="85"/>
  <c r="CP8" i="85"/>
  <c r="CQ8" i="85"/>
  <c r="CR8" i="85"/>
  <c r="CN8" i="85"/>
  <c r="GG43" i="85"/>
  <c r="GH43" i="85"/>
  <c r="GI43" i="85"/>
  <c r="GE43" i="85"/>
  <c r="GF43" i="85"/>
  <c r="BE39" i="85"/>
  <c r="BF39" i="85"/>
  <c r="BG39" i="85"/>
  <c r="BD39" i="85"/>
  <c r="BH39" i="85"/>
  <c r="IG24" i="85"/>
  <c r="II24" i="85"/>
  <c r="IK24" i="85"/>
  <c r="IH24" i="85"/>
  <c r="IJ24" i="85"/>
  <c r="IG19" i="85"/>
  <c r="IH19" i="85"/>
  <c r="IJ19" i="85"/>
  <c r="II19" i="85"/>
  <c r="IK19" i="85"/>
  <c r="HX12" i="85"/>
  <c r="HY12" i="85"/>
  <c r="IA12" i="85"/>
  <c r="HZ12" i="85"/>
  <c r="IB12" i="85"/>
  <c r="HX19" i="85"/>
  <c r="HY19" i="85"/>
  <c r="HZ19" i="85"/>
  <c r="IB19" i="85"/>
  <c r="IA19" i="85"/>
  <c r="HP74" i="85"/>
  <c r="HQ74" i="85"/>
  <c r="HS74" i="85"/>
  <c r="HO74" i="85"/>
  <c r="HR74" i="85"/>
  <c r="IJ80" i="85"/>
  <c r="IK80" i="85"/>
  <c r="IH80" i="85"/>
  <c r="IG80" i="85"/>
  <c r="II80" i="85"/>
  <c r="DR85" i="85"/>
  <c r="DS85" i="85"/>
  <c r="DP85" i="85"/>
  <c r="DO85" i="85"/>
  <c r="DQ85" i="85"/>
  <c r="AX97" i="85"/>
  <c r="AY97" i="85"/>
  <c r="AV97" i="85"/>
  <c r="AU97" i="85"/>
  <c r="AW97" i="85"/>
  <c r="CW78" i="85"/>
  <c r="CY78" i="85"/>
  <c r="DA78" i="85"/>
  <c r="CZ78" i="85"/>
  <c r="CX78" i="85"/>
  <c r="BV20" i="85"/>
  <c r="BW20" i="85"/>
  <c r="BY20" i="85"/>
  <c r="BX20" i="85"/>
  <c r="BZ20" i="85"/>
  <c r="IS87" i="85"/>
  <c r="IT87" i="85"/>
  <c r="IQ87" i="85"/>
  <c r="IR87" i="85"/>
  <c r="IP87" i="85"/>
  <c r="DO34" i="85"/>
  <c r="DP34" i="85"/>
  <c r="DQ34" i="85"/>
  <c r="DS34" i="85"/>
  <c r="DR34" i="85"/>
  <c r="DA40" i="85"/>
  <c r="CW40" i="85"/>
  <c r="CY40" i="85"/>
  <c r="CX40" i="85"/>
  <c r="CZ40" i="85"/>
  <c r="FR14" i="85"/>
  <c r="FS14" i="85"/>
  <c r="FT14" i="85"/>
  <c r="FU14" i="85"/>
  <c r="FQ14" i="85"/>
  <c r="GG79" i="85"/>
  <c r="GH79" i="85"/>
  <c r="GI79" i="85"/>
  <c r="GE79" i="85"/>
  <c r="GF79" i="85"/>
  <c r="GQ9" i="85"/>
  <c r="GR9" i="85"/>
  <c r="GO9" i="85"/>
  <c r="GP9" i="85"/>
  <c r="GN9" i="85"/>
  <c r="BZ49" i="85"/>
  <c r="BV49" i="85"/>
  <c r="BX49" i="85"/>
  <c r="BW49" i="85"/>
  <c r="BY49" i="85"/>
  <c r="IP24" i="85"/>
  <c r="IQ24" i="85"/>
  <c r="IR24" i="85"/>
  <c r="IT24" i="85"/>
  <c r="IS24" i="85"/>
  <c r="AY20" i="85"/>
  <c r="AU20" i="85"/>
  <c r="AW20" i="85"/>
  <c r="AV20" i="85"/>
  <c r="AX20" i="85"/>
  <c r="BW34" i="85"/>
  <c r="BX34" i="85"/>
  <c r="BY34" i="85"/>
  <c r="BZ34" i="85"/>
  <c r="BV34" i="85"/>
  <c r="BO31" i="85"/>
  <c r="BQ31" i="85"/>
  <c r="BM31" i="85"/>
  <c r="BP31" i="85"/>
  <c r="BN31" i="85"/>
  <c r="DO27" i="85"/>
  <c r="DP27" i="85"/>
  <c r="DR27" i="85"/>
  <c r="DQ27" i="85"/>
  <c r="DS27" i="85"/>
  <c r="JO10" i="85"/>
  <c r="JK10" i="85"/>
  <c r="JM10" i="85"/>
  <c r="JN10" i="85"/>
  <c r="JL10" i="85"/>
  <c r="JA19" i="85"/>
  <c r="IY19" i="85"/>
  <c r="IZ19" i="85"/>
  <c r="JC19" i="85"/>
  <c r="JB19" i="85"/>
  <c r="CZ33" i="85"/>
  <c r="CX33" i="85"/>
  <c r="DA33" i="85"/>
  <c r="CW33" i="85"/>
  <c r="CY33" i="85"/>
  <c r="HX30" i="85"/>
  <c r="HY30" i="85"/>
  <c r="IA30" i="85"/>
  <c r="HZ30" i="85"/>
  <c r="IB30" i="85"/>
  <c r="BD55" i="85"/>
  <c r="BE55" i="85"/>
  <c r="BG55" i="85"/>
  <c r="BF55" i="85"/>
  <c r="BH55" i="85"/>
  <c r="BO7" i="85"/>
  <c r="BQ7" i="85"/>
  <c r="BM7" i="85"/>
  <c r="BP7" i="85"/>
  <c r="BN7" i="85"/>
  <c r="CY8" i="85"/>
  <c r="CZ8" i="85"/>
  <c r="DA8" i="85"/>
  <c r="CW8" i="85"/>
  <c r="CX8" i="85"/>
  <c r="CQ22" i="85"/>
  <c r="CR22" i="85"/>
  <c r="CO22" i="85"/>
  <c r="CN22" i="85"/>
  <c r="CP22" i="85"/>
  <c r="JM71" i="85"/>
  <c r="JK71" i="85"/>
  <c r="JL71" i="85"/>
  <c r="JO71" i="85"/>
  <c r="JN71" i="85"/>
  <c r="DR97" i="85"/>
  <c r="DS97" i="85"/>
  <c r="DP97" i="85"/>
  <c r="DO97" i="85"/>
  <c r="DQ97" i="85"/>
  <c r="IH72" i="85"/>
  <c r="II72" i="85"/>
  <c r="IJ72" i="85"/>
  <c r="IK72" i="85"/>
  <c r="IG72" i="85"/>
  <c r="HO60" i="85"/>
  <c r="HQ60" i="85"/>
  <c r="HP60" i="85"/>
  <c r="HS60" i="85"/>
  <c r="HR60" i="85"/>
  <c r="BX53" i="85"/>
  <c r="BY53" i="85"/>
  <c r="BZ53" i="85"/>
  <c r="BV53" i="85"/>
  <c r="BW53" i="85"/>
  <c r="HR41" i="85"/>
  <c r="HS41" i="85"/>
  <c r="HP41" i="85"/>
  <c r="HO41" i="85"/>
  <c r="HQ41" i="85"/>
  <c r="IG46" i="85"/>
  <c r="IH46" i="85"/>
  <c r="IJ46" i="85"/>
  <c r="II46" i="85"/>
  <c r="IK46" i="85"/>
  <c r="BY48" i="85"/>
  <c r="BZ48" i="85"/>
  <c r="BW48" i="85"/>
  <c r="BV48" i="85"/>
  <c r="BX48" i="85"/>
  <c r="GQ15" i="85"/>
  <c r="GR15" i="85"/>
  <c r="GO15" i="85"/>
  <c r="GN15" i="85"/>
  <c r="GP15" i="85"/>
  <c r="BN12" i="85"/>
  <c r="BP12" i="85"/>
  <c r="BO12" i="85"/>
  <c r="BQ12" i="85"/>
  <c r="BM12" i="85"/>
  <c r="AX43" i="85"/>
  <c r="AY43" i="85"/>
  <c r="AV43" i="85"/>
  <c r="AU43" i="85"/>
  <c r="AW43" i="85"/>
  <c r="AU100" i="85"/>
  <c r="AV100" i="85"/>
  <c r="AW100" i="85"/>
  <c r="AY100" i="85"/>
  <c r="AX100" i="85"/>
  <c r="JM90" i="85"/>
  <c r="JN90" i="85"/>
  <c r="JL90" i="85"/>
  <c r="JO90" i="85"/>
  <c r="JK90" i="85"/>
  <c r="CP69" i="85"/>
  <c r="CQ69" i="85"/>
  <c r="CR69" i="85"/>
  <c r="CN69" i="85"/>
  <c r="CO69" i="85"/>
  <c r="IY58" i="85"/>
  <c r="JA58" i="85"/>
  <c r="JB58" i="85"/>
  <c r="JC58" i="85"/>
  <c r="IZ58" i="85"/>
  <c r="JA96" i="85"/>
  <c r="JB96" i="85"/>
  <c r="JC96" i="85"/>
  <c r="IY96" i="85"/>
  <c r="IZ96" i="85"/>
  <c r="FS27" i="85"/>
  <c r="FT27" i="85"/>
  <c r="FU27" i="85"/>
  <c r="FQ27" i="85"/>
  <c r="FR27" i="85"/>
  <c r="CX83" i="85"/>
  <c r="CZ83" i="85"/>
  <c r="CY83" i="85"/>
  <c r="CW83" i="85"/>
  <c r="DA83" i="85"/>
  <c r="GO72" i="85"/>
  <c r="GP72" i="85"/>
  <c r="GR72" i="85"/>
  <c r="GN72" i="85"/>
  <c r="GQ72" i="85"/>
  <c r="EI40" i="85"/>
  <c r="EJ40" i="85"/>
  <c r="EK40" i="85"/>
  <c r="EG40" i="85"/>
  <c r="EH40" i="85"/>
  <c r="IY76" i="85"/>
  <c r="JA76" i="85"/>
  <c r="JB76" i="85"/>
  <c r="JC76" i="85"/>
  <c r="IZ76" i="85"/>
  <c r="AV71" i="85"/>
  <c r="AW71" i="85"/>
  <c r="AX71" i="85"/>
  <c r="AY71" i="85"/>
  <c r="AU71" i="85"/>
  <c r="IP83" i="85"/>
  <c r="IQ83" i="85"/>
  <c r="IS83" i="85"/>
  <c r="IT83" i="85"/>
  <c r="IR83" i="85"/>
  <c r="FT82" i="85"/>
  <c r="FU82" i="85"/>
  <c r="FR82" i="85"/>
  <c r="FQ82" i="85"/>
  <c r="FS82" i="85"/>
  <c r="IQ13" i="85"/>
  <c r="IR13" i="85"/>
  <c r="IS13" i="85"/>
  <c r="IP13" i="85"/>
  <c r="IT13" i="85"/>
  <c r="GQ27" i="85"/>
  <c r="GR27" i="85"/>
  <c r="GO27" i="85"/>
  <c r="GP27" i="85"/>
  <c r="GN27" i="85"/>
  <c r="IJ86" i="85"/>
  <c r="IK86" i="85"/>
  <c r="IH86" i="85"/>
  <c r="IG86" i="85"/>
  <c r="II86" i="85"/>
  <c r="IK63" i="85"/>
  <c r="IG63" i="85"/>
  <c r="II63" i="85"/>
  <c r="IH63" i="85"/>
  <c r="IJ63" i="85"/>
  <c r="IS63" i="85"/>
  <c r="IT63" i="85"/>
  <c r="IQ63" i="85"/>
  <c r="IP63" i="85"/>
  <c r="IR63" i="85"/>
  <c r="HF22" i="85"/>
  <c r="HG22" i="85"/>
  <c r="HH22" i="85"/>
  <c r="HJ22" i="85"/>
  <c r="HI22" i="85"/>
  <c r="HH36" i="85"/>
  <c r="HI36" i="85"/>
  <c r="HJ36" i="85"/>
  <c r="HF36" i="85"/>
  <c r="HG36" i="85"/>
  <c r="GE22" i="85"/>
  <c r="GF22" i="85"/>
  <c r="GH22" i="85"/>
  <c r="GG22" i="85"/>
  <c r="GI22" i="85"/>
  <c r="JN39" i="85"/>
  <c r="JO39" i="85"/>
  <c r="JK39" i="85"/>
  <c r="JL39" i="85"/>
  <c r="JM39" i="85"/>
  <c r="BF94" i="85"/>
  <c r="BG94" i="85"/>
  <c r="BH94" i="85"/>
  <c r="BD94" i="85"/>
  <c r="BE94" i="85"/>
  <c r="DA87" i="85"/>
  <c r="CW87" i="85"/>
  <c r="CY87" i="85"/>
  <c r="CX87" i="85"/>
  <c r="CZ87" i="85"/>
  <c r="BY60" i="85"/>
  <c r="BZ60" i="85"/>
  <c r="BW60" i="85"/>
  <c r="BV60" i="85"/>
  <c r="BX60" i="85"/>
  <c r="CQ52" i="85"/>
  <c r="CR52" i="85"/>
  <c r="CO52" i="85"/>
  <c r="CN52" i="85"/>
  <c r="CP52" i="85"/>
  <c r="CP93" i="85"/>
  <c r="CQ93" i="85"/>
  <c r="CR93" i="85"/>
  <c r="CN93" i="85"/>
  <c r="CO93" i="85"/>
  <c r="AX25" i="85"/>
  <c r="AY25" i="85"/>
  <c r="AV25" i="85"/>
  <c r="AU25" i="85"/>
  <c r="AW25" i="85"/>
  <c r="BQ21" i="85"/>
  <c r="BM21" i="85"/>
  <c r="BO21" i="85"/>
  <c r="BN21" i="85"/>
  <c r="BP21" i="85"/>
  <c r="JM96" i="85"/>
  <c r="JN96" i="85"/>
  <c r="JO96" i="85"/>
  <c r="JL96" i="85"/>
  <c r="JK96" i="85"/>
  <c r="IY64" i="85"/>
  <c r="IZ64" i="85"/>
  <c r="JA64" i="85"/>
  <c r="JB64" i="85"/>
  <c r="JC64" i="85"/>
  <c r="GE95" i="85"/>
  <c r="GF95" i="85"/>
  <c r="GG95" i="85"/>
  <c r="GI95" i="85"/>
  <c r="GH95" i="85"/>
  <c r="IJ28" i="85"/>
  <c r="IK28" i="85"/>
  <c r="IG28" i="85"/>
  <c r="IH28" i="85"/>
  <c r="II28" i="85"/>
  <c r="JB20" i="85"/>
  <c r="IZ20" i="85"/>
  <c r="IY20" i="85"/>
  <c r="JA20" i="85"/>
  <c r="JC20" i="85"/>
  <c r="EI28" i="85"/>
  <c r="EJ28" i="85"/>
  <c r="EK28" i="85"/>
  <c r="EG28" i="85"/>
  <c r="EH28" i="85"/>
  <c r="DR19" i="85"/>
  <c r="DS19" i="85"/>
  <c r="DP19" i="85"/>
  <c r="DO19" i="85"/>
  <c r="DQ19" i="85"/>
  <c r="AU76" i="85"/>
  <c r="AV76" i="85"/>
  <c r="AW76" i="85"/>
  <c r="AY76" i="85"/>
  <c r="AX76" i="85"/>
  <c r="JB8" i="85"/>
  <c r="IZ8" i="85"/>
  <c r="JA8" i="85"/>
  <c r="IY8" i="85"/>
  <c r="JC8" i="85"/>
  <c r="GF96" i="85"/>
  <c r="GG96" i="85"/>
  <c r="GH96" i="85"/>
  <c r="GI96" i="85"/>
  <c r="GE96" i="85"/>
  <c r="IG37" i="85"/>
  <c r="IH37" i="85"/>
  <c r="IJ37" i="85"/>
  <c r="II37" i="85"/>
  <c r="IK37" i="85"/>
  <c r="EI46" i="85"/>
  <c r="EJ46" i="85"/>
  <c r="EK46" i="85"/>
  <c r="EG46" i="85"/>
  <c r="EH46" i="85"/>
  <c r="JO82" i="85"/>
  <c r="JM82" i="85"/>
  <c r="JK82" i="85"/>
  <c r="JN82" i="85"/>
  <c r="JL82" i="85"/>
  <c r="IG77" i="85"/>
  <c r="IH77" i="85"/>
  <c r="II77" i="85"/>
  <c r="IK77" i="85"/>
  <c r="IJ77" i="85"/>
  <c r="AW30" i="85"/>
  <c r="AX30" i="85"/>
  <c r="AY30" i="85"/>
  <c r="AU30" i="85"/>
  <c r="AV30" i="85"/>
  <c r="CW88" i="85"/>
  <c r="CX88" i="85"/>
  <c r="CZ88" i="85"/>
  <c r="CY88" i="85"/>
  <c r="DA88" i="85"/>
  <c r="GQ56" i="85"/>
  <c r="GR56" i="85"/>
  <c r="GN56" i="85"/>
  <c r="GO56" i="85"/>
  <c r="GP56" i="85"/>
  <c r="CZ92" i="85"/>
  <c r="DA92" i="85"/>
  <c r="CX92" i="85"/>
  <c r="CW92" i="85"/>
  <c r="CY92" i="85"/>
  <c r="IG95" i="85"/>
  <c r="IH95" i="85"/>
  <c r="II95" i="85"/>
  <c r="IK95" i="85"/>
  <c r="IJ95" i="85"/>
  <c r="CN78" i="85"/>
  <c r="CO78" i="85"/>
  <c r="CQ78" i="85"/>
  <c r="CP78" i="85"/>
  <c r="CR78" i="85"/>
  <c r="DO39" i="85"/>
  <c r="DP39" i="85"/>
  <c r="DR39" i="85"/>
  <c r="DQ39" i="85"/>
  <c r="DS39" i="85"/>
  <c r="IQ73" i="85"/>
  <c r="IR73" i="85"/>
  <c r="IS73" i="85"/>
  <c r="IP73" i="85"/>
  <c r="IT73" i="85"/>
  <c r="AU22" i="85"/>
  <c r="AV22" i="85"/>
  <c r="AW22" i="85"/>
  <c r="AY22" i="85"/>
  <c r="AX22" i="85"/>
  <c r="JC21" i="85"/>
  <c r="JA21" i="85"/>
  <c r="IY21" i="85"/>
  <c r="JB21" i="85"/>
  <c r="IZ21" i="85"/>
  <c r="II21" i="85"/>
  <c r="IJ21" i="85"/>
  <c r="IG21" i="85"/>
  <c r="IK21" i="85"/>
  <c r="IH21" i="85"/>
  <c r="IP36" i="85"/>
  <c r="IQ36" i="85"/>
  <c r="IR36" i="85"/>
  <c r="IT36" i="85"/>
  <c r="IS36" i="85"/>
  <c r="BN103" i="85"/>
  <c r="BO103" i="85"/>
  <c r="BP103" i="85"/>
  <c r="BM103" i="85"/>
  <c r="BQ103" i="85"/>
  <c r="GN88" i="85"/>
  <c r="GP88" i="85"/>
  <c r="GO88" i="85"/>
  <c r="GQ88" i="85"/>
  <c r="GR88" i="85"/>
  <c r="AV89" i="85"/>
  <c r="AW89" i="85"/>
  <c r="AX89" i="85"/>
  <c r="AY89" i="85"/>
  <c r="AU89" i="85"/>
  <c r="CR29" i="85"/>
  <c r="CN29" i="85"/>
  <c r="CP29" i="85"/>
  <c r="CO29" i="85"/>
  <c r="CQ29" i="85"/>
  <c r="BN30" i="85"/>
  <c r="BP30" i="85"/>
  <c r="BM30" i="85"/>
  <c r="BQ30" i="85"/>
  <c r="BO30" i="85"/>
  <c r="GN76" i="85"/>
  <c r="GP76" i="85"/>
  <c r="GO76" i="85"/>
  <c r="GQ76" i="85"/>
  <c r="GR76" i="85"/>
  <c r="FQ61" i="85"/>
  <c r="FR61" i="85"/>
  <c r="FS61" i="85"/>
  <c r="FU61" i="85"/>
  <c r="FT61" i="85"/>
  <c r="JK24" i="85"/>
  <c r="JN24" i="85"/>
  <c r="JO24" i="85"/>
  <c r="JL24" i="85"/>
  <c r="JM24" i="85"/>
  <c r="II33" i="85"/>
  <c r="IJ33" i="85"/>
  <c r="IG33" i="85"/>
  <c r="IK33" i="85"/>
  <c r="IH33" i="85"/>
  <c r="IZ89" i="85"/>
  <c r="IY89" i="85"/>
  <c r="JA89" i="85"/>
  <c r="JB89" i="85"/>
  <c r="JC89" i="85"/>
  <c r="EI16" i="85"/>
  <c r="EJ16" i="85"/>
  <c r="EK16" i="85"/>
  <c r="EG16" i="85"/>
  <c r="EH16" i="85"/>
  <c r="HF93" i="85"/>
  <c r="HG93" i="85"/>
  <c r="HI93" i="85"/>
  <c r="HH93" i="85"/>
  <c r="HJ93" i="85"/>
  <c r="GE101" i="85"/>
  <c r="GF101" i="85"/>
  <c r="GG101" i="85"/>
  <c r="GI101" i="85"/>
  <c r="GH101" i="85"/>
  <c r="DO93" i="85"/>
  <c r="DP93" i="85"/>
  <c r="DR93" i="85"/>
  <c r="DQ93" i="85"/>
  <c r="DS93" i="85"/>
  <c r="BE75" i="85"/>
  <c r="BF75" i="85"/>
  <c r="BG75" i="85"/>
  <c r="BD75" i="85"/>
  <c r="BH75" i="85"/>
  <c r="JM75" i="85"/>
  <c r="JO75" i="85"/>
  <c r="JL75" i="85"/>
  <c r="JN75" i="85"/>
  <c r="JK75" i="85"/>
  <c r="BD38" i="85"/>
  <c r="BE38" i="85"/>
  <c r="BF38" i="85"/>
  <c r="BH38" i="85"/>
  <c r="BG38" i="85"/>
  <c r="II15" i="85"/>
  <c r="IJ15" i="85"/>
  <c r="IH15" i="85"/>
  <c r="IK15" i="85"/>
  <c r="IG15" i="85"/>
  <c r="IP59" i="85"/>
  <c r="IQ59" i="85"/>
  <c r="IS59" i="85"/>
  <c r="IR59" i="85"/>
  <c r="IT59" i="85"/>
  <c r="HO43" i="85"/>
  <c r="HP43" i="85"/>
  <c r="HR43" i="85"/>
  <c r="HQ43" i="85"/>
  <c r="HS43" i="85"/>
  <c r="HX78" i="85"/>
  <c r="HY78" i="85"/>
  <c r="IA78" i="85"/>
  <c r="HZ78" i="85"/>
  <c r="IB78" i="85"/>
  <c r="BQ82" i="85"/>
  <c r="BM82" i="85"/>
  <c r="BO82" i="85"/>
  <c r="BN82" i="85"/>
  <c r="BP82" i="85"/>
  <c r="IZ38" i="85"/>
  <c r="JB38" i="85"/>
  <c r="JC38" i="85"/>
  <c r="JA38" i="85"/>
  <c r="IY38" i="85"/>
  <c r="CX102" i="85"/>
  <c r="CY102" i="85"/>
  <c r="CZ102" i="85"/>
  <c r="DA102" i="85"/>
  <c r="CW102" i="85"/>
  <c r="IR26" i="85"/>
  <c r="IS26" i="85"/>
  <c r="IT26" i="85"/>
  <c r="IP26" i="85"/>
  <c r="IQ26" i="85"/>
  <c r="IB88" i="85"/>
  <c r="HX88" i="85"/>
  <c r="HZ88" i="85"/>
  <c r="HY88" i="85"/>
  <c r="IA88" i="85"/>
  <c r="AV83" i="85"/>
  <c r="AW83" i="85"/>
  <c r="AX83" i="85"/>
  <c r="AU83" i="85"/>
  <c r="AY83" i="85"/>
  <c r="IR38" i="85"/>
  <c r="IS38" i="85"/>
  <c r="IT38" i="85"/>
  <c r="IP38" i="85"/>
  <c r="IQ38" i="85"/>
  <c r="HQ40" i="85"/>
  <c r="HR40" i="85"/>
  <c r="HS40" i="85"/>
  <c r="HO40" i="85"/>
  <c r="HP40" i="85"/>
  <c r="BM35" i="85"/>
  <c r="BO35" i="85"/>
  <c r="BQ35" i="85"/>
  <c r="BP35" i="85"/>
  <c r="BN35" i="85"/>
  <c r="DR79" i="85"/>
  <c r="DS79" i="85"/>
  <c r="DP79" i="85"/>
  <c r="DO79" i="85"/>
  <c r="DQ79" i="85"/>
  <c r="FS63" i="85"/>
  <c r="FT63" i="85"/>
  <c r="FU63" i="85"/>
  <c r="FQ63" i="85"/>
  <c r="FR63" i="85"/>
  <c r="HY38" i="85"/>
  <c r="HZ38" i="85"/>
  <c r="IA38" i="85"/>
  <c r="HX38" i="85"/>
  <c r="IB38" i="85"/>
  <c r="GI81" i="85"/>
  <c r="GE81" i="85"/>
  <c r="GG81" i="85"/>
  <c r="GF81" i="85"/>
  <c r="GH81" i="85"/>
  <c r="IK51" i="85"/>
  <c r="IG51" i="85"/>
  <c r="II51" i="85"/>
  <c r="IH51" i="85"/>
  <c r="IJ51" i="85"/>
  <c r="IJ56" i="85"/>
  <c r="IK56" i="85"/>
  <c r="IH56" i="85"/>
  <c r="IG56" i="85"/>
  <c r="II56" i="85"/>
  <c r="HY85" i="85"/>
  <c r="HZ85" i="85"/>
  <c r="IA85" i="85"/>
  <c r="IB85" i="85"/>
  <c r="HX85" i="85"/>
  <c r="EG61" i="85"/>
  <c r="EH61" i="85"/>
  <c r="EJ61" i="85"/>
  <c r="EI61" i="85"/>
  <c r="EK61" i="85"/>
  <c r="BD74" i="85"/>
  <c r="BE74" i="85"/>
  <c r="BF74" i="85"/>
  <c r="BH74" i="85"/>
  <c r="BG74" i="85"/>
  <c r="CX61" i="85"/>
  <c r="CZ61" i="85"/>
  <c r="CW61" i="85"/>
  <c r="DA61" i="85"/>
  <c r="CY61" i="85"/>
  <c r="GH68" i="85"/>
  <c r="GI68" i="85"/>
  <c r="GF68" i="85"/>
  <c r="GE68" i="85"/>
  <c r="GG68" i="85"/>
  <c r="HF82" i="85"/>
  <c r="HG82" i="85"/>
  <c r="HH82" i="85"/>
  <c r="HJ82" i="85"/>
  <c r="HI82" i="85"/>
  <c r="FR26" i="85"/>
  <c r="FS26" i="85"/>
  <c r="FT26" i="85"/>
  <c r="FQ26" i="85"/>
  <c r="FU26" i="85"/>
  <c r="CX7" i="85"/>
  <c r="CY7" i="85"/>
  <c r="CZ7" i="85"/>
  <c r="DA7" i="85"/>
  <c r="CW7" i="85"/>
  <c r="CN73" i="85"/>
  <c r="CO73" i="85"/>
  <c r="CP73" i="85"/>
  <c r="CR73" i="85"/>
  <c r="CQ73" i="85"/>
  <c r="FU35" i="85"/>
  <c r="FQ35" i="85"/>
  <c r="FS35" i="85"/>
  <c r="FR35" i="85"/>
  <c r="FT35" i="85"/>
  <c r="IK45" i="85"/>
  <c r="IG45" i="85"/>
  <c r="II45" i="85"/>
  <c r="IH45" i="85"/>
  <c r="IJ45" i="85"/>
  <c r="HS95" i="85"/>
  <c r="HP95" i="85"/>
  <c r="HQ95" i="85"/>
  <c r="HR95" i="85"/>
  <c r="HO95" i="85"/>
  <c r="EG49" i="85"/>
  <c r="EH49" i="85"/>
  <c r="EJ49" i="85"/>
  <c r="EI49" i="85"/>
  <c r="EK49" i="85"/>
  <c r="HX95" i="85"/>
  <c r="HY95" i="85"/>
  <c r="IA95" i="85"/>
  <c r="HZ95" i="85"/>
  <c r="IB95" i="85"/>
  <c r="GG85" i="85"/>
  <c r="GH85" i="85"/>
  <c r="GI85" i="85"/>
  <c r="GE85" i="85"/>
  <c r="GF85" i="85"/>
  <c r="BG101" i="85"/>
  <c r="BH101" i="85"/>
  <c r="BE101" i="85"/>
  <c r="BD101" i="85"/>
  <c r="BF101" i="85"/>
  <c r="GQ74" i="85"/>
  <c r="GR74" i="85"/>
  <c r="GN74" i="85"/>
  <c r="GO74" i="85"/>
  <c r="GP74" i="85"/>
  <c r="BV62" i="85"/>
  <c r="BW62" i="85"/>
  <c r="BY62" i="85"/>
  <c r="BX62" i="85"/>
  <c r="BZ62" i="85"/>
  <c r="BH54" i="85"/>
  <c r="BD54" i="85"/>
  <c r="BF54" i="85"/>
  <c r="BE54" i="85"/>
  <c r="BG54" i="85"/>
  <c r="BY12" i="85"/>
  <c r="BZ12" i="85"/>
  <c r="BW12" i="85"/>
  <c r="BV12" i="85"/>
  <c r="BX12" i="85"/>
  <c r="JC69" i="85"/>
  <c r="IZ69" i="85"/>
  <c r="JA69" i="85"/>
  <c r="JB69" i="85"/>
  <c r="IY69" i="85"/>
  <c r="AY92" i="85"/>
  <c r="AU92" i="85"/>
  <c r="AW92" i="85"/>
  <c r="AV92" i="85"/>
  <c r="AX92" i="85"/>
  <c r="IT64" i="85"/>
  <c r="IP64" i="85"/>
  <c r="IR64" i="85"/>
  <c r="IS64" i="85"/>
  <c r="IQ64" i="85"/>
  <c r="HO54" i="85"/>
  <c r="HQ54" i="85"/>
  <c r="HR54" i="85"/>
  <c r="HS54" i="85"/>
  <c r="HP54" i="85"/>
  <c r="IY23" i="85"/>
  <c r="JC23" i="85"/>
  <c r="JA23" i="85"/>
  <c r="JB23" i="85"/>
  <c r="IZ23" i="85"/>
  <c r="BW88" i="85"/>
  <c r="BX88" i="85"/>
  <c r="BY88" i="85"/>
  <c r="BZ88" i="85"/>
  <c r="BV88" i="85"/>
  <c r="BW16" i="85"/>
  <c r="BX16" i="85"/>
  <c r="BY16" i="85"/>
  <c r="BZ16" i="85"/>
  <c r="BV16" i="85"/>
  <c r="IS21" i="85"/>
  <c r="IT21" i="85"/>
  <c r="IQ21" i="85"/>
  <c r="IR21" i="85"/>
  <c r="IP21" i="85"/>
  <c r="AV65" i="85"/>
  <c r="AW65" i="85"/>
  <c r="AX65" i="85"/>
  <c r="AU65" i="85"/>
  <c r="AY65" i="85"/>
  <c r="EH69" i="85"/>
  <c r="EI69" i="85"/>
  <c r="EJ69" i="85"/>
  <c r="EG69" i="85"/>
  <c r="EK69" i="85"/>
  <c r="HY26" i="85"/>
  <c r="HZ26" i="85"/>
  <c r="IA26" i="85"/>
  <c r="IB26" i="85"/>
  <c r="HX26" i="85"/>
  <c r="AU21" i="85"/>
  <c r="AV21" i="85"/>
  <c r="AX21" i="85"/>
  <c r="AW21" i="85"/>
  <c r="AY21" i="85"/>
  <c r="CN18" i="85"/>
  <c r="CO18" i="85"/>
  <c r="CQ18" i="85"/>
  <c r="CP18" i="85"/>
  <c r="CR18" i="85"/>
  <c r="HF99" i="85"/>
  <c r="HG99" i="85"/>
  <c r="HI99" i="85"/>
  <c r="HJ99" i="85"/>
  <c r="HH99" i="85"/>
  <c r="GH104" i="85"/>
  <c r="GI104" i="85"/>
  <c r="GF104" i="85"/>
  <c r="GE104" i="85"/>
  <c r="GG104" i="85"/>
  <c r="HS30" i="85"/>
  <c r="HO30" i="85"/>
  <c r="HQ30" i="85"/>
  <c r="HP30" i="85"/>
  <c r="HR30" i="85"/>
  <c r="IY99" i="85"/>
  <c r="IZ99" i="85"/>
  <c r="JB99" i="85"/>
  <c r="JC99" i="85"/>
  <c r="JA99" i="85"/>
  <c r="HX71" i="85"/>
  <c r="HZ71" i="85"/>
  <c r="IB71" i="85"/>
  <c r="HY71" i="85"/>
  <c r="IA71" i="85"/>
  <c r="FU47" i="85"/>
  <c r="FQ47" i="85"/>
  <c r="FS47" i="85"/>
  <c r="FR47" i="85"/>
  <c r="FT47" i="85"/>
  <c r="DR91" i="85"/>
  <c r="DS91" i="85"/>
  <c r="DP91" i="85"/>
  <c r="DO91" i="85"/>
  <c r="DQ91" i="85"/>
  <c r="BD67" i="85"/>
  <c r="BE67" i="85"/>
  <c r="BG67" i="85"/>
  <c r="BF67" i="85"/>
  <c r="BH67" i="85"/>
  <c r="BV38" i="85"/>
  <c r="BW38" i="85"/>
  <c r="BY38" i="85"/>
  <c r="BX38" i="85"/>
  <c r="BZ38" i="85"/>
  <c r="GF12" i="85"/>
  <c r="GG12" i="85"/>
  <c r="GH12" i="85"/>
  <c r="GI12" i="85"/>
  <c r="GE12" i="85"/>
  <c r="FR44" i="85"/>
  <c r="FS44" i="85"/>
  <c r="FT44" i="85"/>
  <c r="FQ44" i="85"/>
  <c r="FU44" i="85"/>
  <c r="BD79" i="85"/>
  <c r="BE79" i="85"/>
  <c r="BG79" i="85"/>
  <c r="BF79" i="85"/>
  <c r="BH79" i="85"/>
  <c r="HF8" i="85"/>
  <c r="HH8" i="85"/>
  <c r="HG8" i="85"/>
  <c r="HJ8" i="85"/>
  <c r="HI8" i="85"/>
  <c r="IP100" i="85"/>
  <c r="IR100" i="85"/>
  <c r="IT100" i="85"/>
  <c r="IQ100" i="85"/>
  <c r="IS100" i="85"/>
  <c r="BM78" i="85"/>
  <c r="BN78" i="85"/>
  <c r="BO78" i="85"/>
  <c r="BQ78" i="85"/>
  <c r="BP78" i="85"/>
  <c r="FR32" i="85"/>
  <c r="FS32" i="85"/>
  <c r="FT32" i="85"/>
  <c r="FU32" i="85"/>
  <c r="FQ32" i="85"/>
  <c r="BQ45" i="85"/>
  <c r="BM45" i="85"/>
  <c r="BO45" i="85"/>
  <c r="BN45" i="85"/>
  <c r="BP45" i="85"/>
  <c r="FT100" i="85"/>
  <c r="FU100" i="85"/>
  <c r="FR100" i="85"/>
  <c r="FQ100" i="85"/>
  <c r="FS100" i="85"/>
  <c r="GQ80" i="85"/>
  <c r="GR80" i="85"/>
  <c r="GN80" i="85"/>
  <c r="GO80" i="85"/>
  <c r="GP80" i="85"/>
  <c r="GF24" i="85"/>
  <c r="GG24" i="85"/>
  <c r="GH24" i="85"/>
  <c r="GI24" i="85"/>
  <c r="GE24" i="85"/>
  <c r="CP45" i="85"/>
  <c r="CQ45" i="85"/>
  <c r="CR45" i="85"/>
  <c r="CN45" i="85"/>
  <c r="CO45" i="85"/>
  <c r="BF46" i="85"/>
  <c r="BG46" i="85"/>
  <c r="BH46" i="85"/>
  <c r="BD46" i="85"/>
  <c r="BE46" i="85"/>
  <c r="GN24" i="85"/>
  <c r="GO24" i="85"/>
  <c r="GP24" i="85"/>
  <c r="GR24" i="85"/>
  <c r="GQ24" i="85"/>
  <c r="GH74" i="85"/>
  <c r="GI74" i="85"/>
  <c r="GF74" i="85"/>
  <c r="GE74" i="85"/>
  <c r="GG74" i="85"/>
  <c r="HR64" i="85"/>
  <c r="HS64" i="85"/>
  <c r="HO64" i="85"/>
  <c r="HP64" i="85"/>
  <c r="HQ64" i="85"/>
  <c r="GN52" i="85"/>
  <c r="GP52" i="85"/>
  <c r="GO52" i="85"/>
  <c r="GQ52" i="85"/>
  <c r="GR52" i="85"/>
  <c r="EH93" i="85"/>
  <c r="EI93" i="85"/>
  <c r="EJ93" i="85"/>
  <c r="EK93" i="85"/>
  <c r="EG93" i="85"/>
  <c r="HO49" i="85"/>
  <c r="HP49" i="85"/>
  <c r="HR49" i="85"/>
  <c r="HS49" i="85"/>
  <c r="HQ49" i="85"/>
  <c r="HO91" i="85"/>
  <c r="HP91" i="85"/>
  <c r="HR91" i="85"/>
  <c r="HQ91" i="85"/>
  <c r="HS91" i="85"/>
  <c r="IZ78" i="85"/>
  <c r="JA78" i="85"/>
  <c r="IY78" i="85"/>
  <c r="JB78" i="85"/>
  <c r="JC78" i="85"/>
  <c r="BG59" i="85"/>
  <c r="BH59" i="85"/>
  <c r="BE59" i="85"/>
  <c r="BD59" i="85"/>
  <c r="BF59" i="85"/>
  <c r="FQ30" i="85"/>
  <c r="FR30" i="85"/>
  <c r="FT30" i="85"/>
  <c r="FS30" i="85"/>
  <c r="FU30" i="85"/>
  <c r="HG23" i="85"/>
  <c r="HH23" i="85"/>
  <c r="HI23" i="85"/>
  <c r="HF23" i="85"/>
  <c r="HJ23" i="85"/>
  <c r="AV35" i="85"/>
  <c r="AW35" i="85"/>
  <c r="AX35" i="85"/>
  <c r="AY35" i="85"/>
  <c r="AU35" i="85"/>
  <c r="HO103" i="85"/>
  <c r="HP103" i="85"/>
  <c r="HR103" i="85"/>
  <c r="HQ103" i="85"/>
  <c r="HS103" i="85"/>
  <c r="AV41" i="85"/>
  <c r="AW41" i="85"/>
  <c r="AX41" i="85"/>
  <c r="AU41" i="85"/>
  <c r="AY41" i="85"/>
  <c r="BH42" i="85"/>
  <c r="BD42" i="85"/>
  <c r="BF42" i="85"/>
  <c r="BE42" i="85"/>
  <c r="BG42" i="85"/>
  <c r="EG32" i="85"/>
  <c r="EH32" i="85"/>
  <c r="EI32" i="85"/>
  <c r="EK32" i="85"/>
  <c r="EJ32" i="85"/>
  <c r="JC104" i="85"/>
  <c r="IY104" i="85"/>
  <c r="JA104" i="85"/>
  <c r="IZ104" i="85"/>
  <c r="JB104" i="85"/>
  <c r="CX19" i="85"/>
  <c r="CY19" i="85"/>
  <c r="CZ19" i="85"/>
  <c r="DA19" i="85"/>
  <c r="CW19" i="85"/>
  <c r="GE64" i="85"/>
  <c r="GF64" i="85"/>
  <c r="GH64" i="85"/>
  <c r="GG64" i="85"/>
  <c r="GI64" i="85"/>
  <c r="DP23" i="85"/>
  <c r="DQ23" i="85"/>
  <c r="DR23" i="85"/>
  <c r="DO23" i="85"/>
  <c r="DS23" i="85"/>
  <c r="HP80" i="85"/>
  <c r="HQ80" i="85"/>
  <c r="HS80" i="85"/>
  <c r="HO80" i="85"/>
  <c r="HR80" i="85"/>
  <c r="IJ68" i="85"/>
  <c r="IK68" i="85"/>
  <c r="IH68" i="85"/>
  <c r="IG68" i="85"/>
  <c r="II68" i="85"/>
  <c r="AV59" i="85"/>
  <c r="AW59" i="85"/>
  <c r="AX59" i="85"/>
  <c r="AU59" i="85"/>
  <c r="AY59" i="85"/>
  <c r="AU40" i="85"/>
  <c r="AV40" i="85"/>
  <c r="AW40" i="85"/>
  <c r="AY40" i="85"/>
  <c r="AX40" i="85"/>
  <c r="JB56" i="85"/>
  <c r="JC56" i="85"/>
  <c r="JA56" i="85"/>
  <c r="IZ56" i="85"/>
  <c r="IY56" i="85"/>
  <c r="IP11" i="85"/>
  <c r="IQ11" i="85"/>
  <c r="IS11" i="85"/>
  <c r="IT11" i="85"/>
  <c r="IR11" i="85"/>
  <c r="JK65" i="85"/>
  <c r="JM65" i="85"/>
  <c r="JN65" i="85"/>
  <c r="JO65" i="85"/>
  <c r="JL65" i="85"/>
  <c r="BF64" i="85"/>
  <c r="BG64" i="85"/>
  <c r="BH64" i="85"/>
  <c r="BD64" i="85"/>
  <c r="BE64" i="85"/>
  <c r="BY54" i="85"/>
  <c r="BZ54" i="85"/>
  <c r="BW54" i="85"/>
  <c r="BV54" i="85"/>
  <c r="BX54" i="85"/>
  <c r="JL28" i="85"/>
  <c r="JM28" i="85"/>
  <c r="JN28" i="85"/>
  <c r="JK28" i="85"/>
  <c r="JO28" i="85"/>
  <c r="HS71" i="85"/>
  <c r="HP71" i="85"/>
  <c r="HQ71" i="85"/>
  <c r="HR71" i="85"/>
  <c r="HO71" i="85"/>
  <c r="IZ95" i="85"/>
  <c r="JA95" i="85"/>
  <c r="JB95" i="85"/>
  <c r="IY95" i="85"/>
  <c r="JC95" i="85"/>
  <c r="FS69" i="85"/>
  <c r="FT69" i="85"/>
  <c r="FU69" i="85"/>
  <c r="FQ69" i="85"/>
  <c r="FR69" i="85"/>
  <c r="BO49" i="85"/>
  <c r="BQ49" i="85"/>
  <c r="BM49" i="85"/>
  <c r="BN49" i="85"/>
  <c r="BP49" i="85"/>
  <c r="GN35" i="85"/>
  <c r="GO35" i="85"/>
  <c r="GQ35" i="85"/>
  <c r="GR35" i="85"/>
  <c r="GP35" i="85"/>
  <c r="JB40" i="85"/>
  <c r="IY40" i="85"/>
  <c r="IZ40" i="85"/>
  <c r="JC40" i="85"/>
  <c r="JA40" i="85"/>
  <c r="BF82" i="85"/>
  <c r="BG82" i="85"/>
  <c r="BH82" i="85"/>
  <c r="BD82" i="85"/>
  <c r="BE82" i="85"/>
  <c r="AY86" i="85"/>
  <c r="AU86" i="85"/>
  <c r="AW86" i="85"/>
  <c r="AV86" i="85"/>
  <c r="AX86" i="85"/>
  <c r="HR82" i="85"/>
  <c r="HS82" i="85"/>
  <c r="HO82" i="85"/>
  <c r="HQ82" i="85"/>
  <c r="HP82" i="85"/>
  <c r="HI85" i="85"/>
  <c r="HJ85" i="85"/>
  <c r="HG85" i="85"/>
  <c r="HH85" i="85"/>
  <c r="HF85" i="85"/>
  <c r="IT52" i="85"/>
  <c r="IP52" i="85"/>
  <c r="IR52" i="85"/>
  <c r="IQ52" i="85"/>
  <c r="IS52" i="85"/>
  <c r="JN46" i="85"/>
  <c r="JO46" i="85"/>
  <c r="JM46" i="85"/>
  <c r="JK46" i="85"/>
  <c r="JL46" i="85"/>
  <c r="HS18" i="85"/>
  <c r="HO18" i="85"/>
  <c r="HQ18" i="85"/>
  <c r="HP18" i="85"/>
  <c r="HR18" i="85"/>
  <c r="HH60" i="85"/>
  <c r="HI60" i="85"/>
  <c r="HJ60" i="85"/>
  <c r="HF60" i="85"/>
  <c r="HG60" i="85"/>
  <c r="BG35" i="85"/>
  <c r="BH35" i="85"/>
  <c r="BE35" i="85"/>
  <c r="BD35" i="85"/>
  <c r="BF35" i="85"/>
  <c r="HO26" i="85"/>
  <c r="HP26" i="85"/>
  <c r="HQ26" i="85"/>
  <c r="HS26" i="85"/>
  <c r="HR26" i="85"/>
  <c r="AV53" i="85"/>
  <c r="AW53" i="85"/>
  <c r="AX53" i="85"/>
  <c r="AY53" i="85"/>
  <c r="AU53" i="85"/>
  <c r="GG103" i="85"/>
  <c r="GH103" i="85"/>
  <c r="GI103" i="85"/>
  <c r="GE103" i="85"/>
  <c r="GF103" i="85"/>
  <c r="BD7" i="85"/>
  <c r="BE7" i="85"/>
  <c r="BG7" i="85"/>
  <c r="BF7" i="85"/>
  <c r="BH7" i="85"/>
  <c r="BM29" i="85"/>
  <c r="BO29" i="85"/>
  <c r="BQ29" i="85"/>
  <c r="BN29" i="85"/>
  <c r="BP29" i="85"/>
  <c r="II91" i="85"/>
  <c r="IJ91" i="85"/>
  <c r="IK91" i="85"/>
  <c r="IG91" i="85"/>
  <c r="IH91" i="85"/>
  <c r="IS39" i="85"/>
  <c r="IT39" i="85"/>
  <c r="IQ39" i="85"/>
  <c r="IR39" i="85"/>
  <c r="IP39" i="85"/>
  <c r="GF48" i="85"/>
  <c r="GG48" i="85"/>
  <c r="GH48" i="85"/>
  <c r="GI48" i="85"/>
  <c r="GE48" i="85"/>
  <c r="JB26" i="85"/>
  <c r="IZ26" i="85"/>
  <c r="JA26" i="85"/>
  <c r="IY26" i="85"/>
  <c r="JC26" i="85"/>
  <c r="IB82" i="85"/>
  <c r="HX82" i="85"/>
  <c r="HZ82" i="85"/>
  <c r="HY82" i="85"/>
  <c r="IA82" i="85"/>
  <c r="HI19" i="85"/>
  <c r="HJ19" i="85"/>
  <c r="HG19" i="85"/>
  <c r="HH19" i="85"/>
  <c r="HF19" i="85"/>
  <c r="EK60" i="85"/>
  <c r="EG60" i="85"/>
  <c r="EI60" i="85"/>
  <c r="EH60" i="85"/>
  <c r="EJ60" i="85"/>
  <c r="GP85" i="85"/>
  <c r="GQ85" i="85"/>
  <c r="GR85" i="85"/>
  <c r="GN85" i="85"/>
  <c r="GO85" i="85"/>
  <c r="GE77" i="85"/>
  <c r="GF77" i="85"/>
  <c r="GG77" i="85"/>
  <c r="GI77" i="85"/>
  <c r="GH77" i="85"/>
  <c r="GE11" i="85"/>
  <c r="GF11" i="85"/>
  <c r="GG11" i="85"/>
  <c r="GI11" i="85"/>
  <c r="GH11" i="85"/>
  <c r="EH99" i="85"/>
  <c r="EI99" i="85"/>
  <c r="EJ99" i="85"/>
  <c r="EK99" i="85"/>
  <c r="EG99" i="85"/>
  <c r="IR32" i="85"/>
  <c r="IS32" i="85"/>
  <c r="IT32" i="85"/>
  <c r="IP32" i="85"/>
  <c r="IQ32" i="85"/>
  <c r="IY37" i="85"/>
  <c r="JA37" i="85"/>
  <c r="JB37" i="85"/>
  <c r="IZ37" i="85"/>
  <c r="JC37" i="85"/>
  <c r="HF21" i="85"/>
  <c r="HG21" i="85"/>
  <c r="HI21" i="85"/>
  <c r="HH21" i="85"/>
  <c r="HJ21" i="85"/>
  <c r="HR70" i="85"/>
  <c r="HS70" i="85"/>
  <c r="HO70" i="85"/>
  <c r="HQ70" i="85"/>
  <c r="HP70" i="85"/>
  <c r="GR93" i="85"/>
  <c r="GO93" i="85"/>
  <c r="GN93" i="85"/>
  <c r="GP93" i="85"/>
  <c r="GQ93" i="85"/>
  <c r="BD49" i="85"/>
  <c r="BE49" i="85"/>
  <c r="BG49" i="85"/>
  <c r="BF49" i="85"/>
  <c r="BH49" i="85"/>
  <c r="BO80" i="85"/>
  <c r="BP80" i="85"/>
  <c r="BQ80" i="85"/>
  <c r="BM80" i="85"/>
  <c r="BN80" i="85"/>
  <c r="CQ16" i="85"/>
  <c r="CR16" i="85"/>
  <c r="CO16" i="85"/>
  <c r="CN16" i="85"/>
  <c r="CP16" i="85"/>
  <c r="IP66" i="85"/>
  <c r="IQ66" i="85"/>
  <c r="IR66" i="85"/>
  <c r="IT66" i="85"/>
  <c r="IS66" i="85"/>
  <c r="EK90" i="85"/>
  <c r="EG90" i="85"/>
  <c r="EI90" i="85"/>
  <c r="EH90" i="85"/>
  <c r="EJ90" i="85"/>
  <c r="IQ31" i="85"/>
  <c r="IR31" i="85"/>
  <c r="IS31" i="85"/>
  <c r="IP31" i="85"/>
  <c r="IT31" i="85"/>
  <c r="IH6" i="85"/>
  <c r="II6" i="85"/>
  <c r="IK6" i="85"/>
  <c r="IJ6" i="85"/>
  <c r="IG6" i="85"/>
  <c r="DP6" i="85"/>
  <c r="DQ6" i="85"/>
  <c r="DR6" i="85"/>
  <c r="DS6" i="85"/>
  <c r="GH20" i="85"/>
  <c r="GI20" i="85"/>
  <c r="GF20" i="85"/>
  <c r="GE20" i="85"/>
  <c r="GG20" i="85"/>
  <c r="HI12" i="85"/>
  <c r="HJ12" i="85"/>
  <c r="HF12" i="85"/>
  <c r="HG12" i="85"/>
  <c r="HH12" i="85"/>
  <c r="IA34" i="85"/>
  <c r="IB34" i="85"/>
  <c r="HY34" i="85"/>
  <c r="HX34" i="85"/>
  <c r="HZ34" i="85"/>
  <c r="JK52" i="85"/>
  <c r="JN52" i="85"/>
  <c r="JO52" i="85"/>
  <c r="JM52" i="85"/>
  <c r="JL52" i="85"/>
  <c r="BF88" i="85"/>
  <c r="BG88" i="85"/>
  <c r="BH88" i="85"/>
  <c r="BD88" i="85"/>
  <c r="BE88" i="85"/>
  <c r="BD31" i="85"/>
  <c r="BE31" i="85"/>
  <c r="BG31" i="85"/>
  <c r="BF31" i="85"/>
  <c r="BH31" i="85"/>
  <c r="CO98" i="85"/>
  <c r="CP98" i="85"/>
  <c r="CQ98" i="85"/>
  <c r="CR98" i="85"/>
  <c r="CN98" i="85"/>
  <c r="AW12" i="85"/>
  <c r="AX12" i="85"/>
  <c r="AY12" i="85"/>
  <c r="AU12" i="85"/>
  <c r="AV12" i="85"/>
  <c r="CY68" i="85"/>
  <c r="DA68" i="85"/>
  <c r="CW68" i="85"/>
  <c r="CX68" i="85"/>
  <c r="CZ68" i="85"/>
  <c r="GE46" i="85"/>
  <c r="GF46" i="85"/>
  <c r="GH46" i="85"/>
  <c r="GG46" i="85"/>
  <c r="GI46" i="85"/>
  <c r="HO72" i="85"/>
  <c r="HQ72" i="85"/>
  <c r="HP72" i="85"/>
  <c r="HS72" i="85"/>
  <c r="HR72" i="85"/>
  <c r="BM54" i="85"/>
  <c r="BN54" i="85"/>
  <c r="BO54" i="85"/>
  <c r="BQ54" i="85"/>
  <c r="BP54" i="85"/>
  <c r="BM65" i="85"/>
  <c r="BN65" i="85"/>
  <c r="BP65" i="85"/>
  <c r="BO65" i="85"/>
  <c r="BQ65" i="85"/>
  <c r="AU88" i="85"/>
  <c r="AV88" i="85"/>
  <c r="AW88" i="85"/>
  <c r="AY88" i="85"/>
  <c r="AX88" i="85"/>
  <c r="HR17" i="85"/>
  <c r="HS17" i="85"/>
  <c r="HP17" i="85"/>
  <c r="HO17" i="85"/>
  <c r="HQ17" i="85"/>
  <c r="IJ98" i="85"/>
  <c r="IK98" i="85"/>
  <c r="IH98" i="85"/>
  <c r="IG98" i="85"/>
  <c r="II98" i="85"/>
  <c r="BP38" i="85"/>
  <c r="BN38" i="85"/>
  <c r="BQ38" i="85"/>
  <c r="BM38" i="85"/>
  <c r="BO38" i="85"/>
  <c r="HX54" i="85"/>
  <c r="HY54" i="85"/>
  <c r="IA54" i="85"/>
  <c r="HZ54" i="85"/>
  <c r="IB54" i="85"/>
  <c r="DO57" i="85"/>
  <c r="DP57" i="85"/>
  <c r="DR57" i="85"/>
  <c r="DQ57" i="85"/>
  <c r="DS57" i="85"/>
  <c r="EJ17" i="85"/>
  <c r="EK17" i="85"/>
  <c r="EH17" i="85"/>
  <c r="EG17" i="85"/>
  <c r="EI17" i="85"/>
  <c r="GE65" i="85"/>
  <c r="GF65" i="85"/>
  <c r="GG65" i="85"/>
  <c r="GI65" i="85"/>
  <c r="GH65" i="85"/>
  <c r="EG104" i="85"/>
  <c r="EH104" i="85"/>
  <c r="EI104" i="85"/>
  <c r="EK104" i="85"/>
  <c r="EJ104" i="85"/>
  <c r="GN47" i="85"/>
  <c r="GO47" i="85"/>
  <c r="GQ47" i="85"/>
  <c r="GP47" i="85"/>
  <c r="GR47" i="85"/>
  <c r="FU95" i="85"/>
  <c r="FQ95" i="85"/>
  <c r="FS95" i="85"/>
  <c r="FR95" i="85"/>
  <c r="FT95" i="85"/>
  <c r="GH32" i="85"/>
  <c r="GI32" i="85"/>
  <c r="GF32" i="85"/>
  <c r="GE32" i="85"/>
  <c r="GG32" i="85"/>
  <c r="GP38" i="85"/>
  <c r="GQ38" i="85"/>
  <c r="GR38" i="85"/>
  <c r="GN38" i="85"/>
  <c r="GO38" i="85"/>
  <c r="EJ35" i="85"/>
  <c r="EK35" i="85"/>
  <c r="EH35" i="85"/>
  <c r="EG35" i="85"/>
  <c r="EI35" i="85"/>
  <c r="IY77" i="85"/>
  <c r="IZ77" i="85"/>
  <c r="JA77" i="85"/>
  <c r="JC77" i="85"/>
  <c r="JB77" i="85"/>
  <c r="CY74" i="85"/>
  <c r="DA74" i="85"/>
  <c r="CW74" i="85"/>
  <c r="CZ74" i="85"/>
  <c r="CX74" i="85"/>
  <c r="FS39" i="85"/>
  <c r="FT39" i="85"/>
  <c r="FU39" i="85"/>
  <c r="FQ39" i="85"/>
  <c r="FR39" i="85"/>
  <c r="BM71" i="85"/>
  <c r="BN71" i="85"/>
  <c r="BP71" i="85"/>
  <c r="BO71" i="85"/>
  <c r="BQ71" i="85"/>
  <c r="HZ86" i="85"/>
  <c r="IA86" i="85"/>
  <c r="IB86" i="85"/>
  <c r="HX86" i="85"/>
  <c r="HY86" i="85"/>
  <c r="IB17" i="85"/>
  <c r="HX17" i="85"/>
  <c r="HZ17" i="85"/>
  <c r="HY17" i="85"/>
  <c r="IA17" i="85"/>
  <c r="IH90" i="85"/>
  <c r="II90" i="85"/>
  <c r="IJ90" i="85"/>
  <c r="IK90" i="85"/>
  <c r="IG90" i="85"/>
  <c r="BZ91" i="85"/>
  <c r="BV91" i="85"/>
  <c r="BX91" i="85"/>
  <c r="BW91" i="85"/>
  <c r="BY91" i="85"/>
  <c r="II79" i="85"/>
  <c r="IJ79" i="85"/>
  <c r="IK79" i="85"/>
  <c r="IG79" i="85"/>
  <c r="IH79" i="85"/>
  <c r="BF70" i="85"/>
  <c r="BG70" i="85"/>
  <c r="BH70" i="85"/>
  <c r="BD70" i="85"/>
  <c r="BE70" i="85"/>
  <c r="GG13" i="85"/>
  <c r="GH13" i="85"/>
  <c r="GI13" i="85"/>
  <c r="GE13" i="85"/>
  <c r="GF13" i="85"/>
  <c r="HI79" i="85"/>
  <c r="HJ79" i="85"/>
  <c r="HG79" i="85"/>
  <c r="HF79" i="85"/>
  <c r="HH79" i="85"/>
  <c r="CO104" i="85"/>
  <c r="CP104" i="85"/>
  <c r="CQ104" i="85"/>
  <c r="CN104" i="85"/>
  <c r="CR104" i="85"/>
  <c r="AW96" i="85"/>
  <c r="AX96" i="85"/>
  <c r="AY96" i="85"/>
  <c r="AU96" i="85"/>
  <c r="AV96" i="85"/>
  <c r="BX41" i="85"/>
  <c r="BY41" i="85"/>
  <c r="BZ41" i="85"/>
  <c r="BV41" i="85"/>
  <c r="BW41" i="85"/>
  <c r="IK81" i="85"/>
  <c r="IG81" i="85"/>
  <c r="II81" i="85"/>
  <c r="IH81" i="85"/>
  <c r="IJ81" i="85"/>
  <c r="BE87" i="85"/>
  <c r="BF87" i="85"/>
  <c r="BG87" i="85"/>
  <c r="BD87" i="85"/>
  <c r="BH87" i="85"/>
  <c r="IK69" i="85"/>
  <c r="IG69" i="85"/>
  <c r="II69" i="85"/>
  <c r="IH69" i="85"/>
  <c r="IJ69" i="85"/>
  <c r="GE58" i="85"/>
  <c r="GF58" i="85"/>
  <c r="GH58" i="85"/>
  <c r="GG58" i="85"/>
  <c r="GI58" i="85"/>
  <c r="GO13" i="85"/>
  <c r="GP13" i="85"/>
  <c r="GQ13" i="85"/>
  <c r="GN13" i="85"/>
  <c r="GR13" i="85"/>
  <c r="GR75" i="85"/>
  <c r="GO75" i="85"/>
  <c r="GP75" i="85"/>
  <c r="GN75" i="85"/>
  <c r="GQ75" i="85"/>
  <c r="JK33" i="85"/>
  <c r="JN33" i="85"/>
  <c r="JL33" i="85"/>
  <c r="JM33" i="85"/>
  <c r="JO33" i="85"/>
  <c r="CN96" i="85"/>
  <c r="CO96" i="85"/>
  <c r="CQ96" i="85"/>
  <c r="CP96" i="85"/>
  <c r="CR96" i="85"/>
  <c r="CQ94" i="85"/>
  <c r="CR94" i="85"/>
  <c r="CO94" i="85"/>
  <c r="CN94" i="85"/>
  <c r="CP94" i="85"/>
  <c r="BN10" i="85"/>
  <c r="BP10" i="85"/>
  <c r="BM10" i="85"/>
  <c r="BO10" i="85"/>
  <c r="BQ10" i="85"/>
  <c r="BG11" i="85"/>
  <c r="BH11" i="85"/>
  <c r="BE11" i="85"/>
  <c r="BD11" i="85"/>
  <c r="BF11" i="85"/>
  <c r="CW42" i="85"/>
  <c r="CY42" i="85"/>
  <c r="DA42" i="85"/>
  <c r="CZ42" i="85"/>
  <c r="CX42" i="85"/>
  <c r="JL29" i="85"/>
  <c r="JM29" i="85"/>
  <c r="JO29" i="85"/>
  <c r="JN29" i="85"/>
  <c r="JK29" i="85"/>
  <c r="CW30" i="85"/>
  <c r="CY30" i="85"/>
  <c r="DA30" i="85"/>
  <c r="CZ30" i="85"/>
  <c r="CX30" i="85"/>
  <c r="IG71" i="85"/>
  <c r="IH71" i="85"/>
  <c r="II71" i="85"/>
  <c r="IK71" i="85"/>
  <c r="IJ71" i="85"/>
  <c r="BM41" i="85"/>
  <c r="BO41" i="85"/>
  <c r="BQ41" i="85"/>
  <c r="BN41" i="85"/>
  <c r="BP41" i="85"/>
  <c r="FQ25" i="85"/>
  <c r="FR25" i="85"/>
  <c r="FS25" i="85"/>
  <c r="FU25" i="85"/>
  <c r="FT25" i="85"/>
  <c r="EK96" i="85"/>
  <c r="EG96" i="85"/>
  <c r="EI96" i="85"/>
  <c r="EH96" i="85"/>
  <c r="EJ96" i="85"/>
  <c r="AV23" i="85"/>
  <c r="AW23" i="85"/>
  <c r="AX23" i="85"/>
  <c r="AU23" i="85"/>
  <c r="AY23" i="85"/>
  <c r="FR68" i="85"/>
  <c r="FS68" i="85"/>
  <c r="FT68" i="85"/>
  <c r="FU68" i="85"/>
  <c r="FQ68" i="85"/>
  <c r="HF34" i="85"/>
  <c r="HG34" i="85"/>
  <c r="HH34" i="85"/>
  <c r="HJ34" i="85"/>
  <c r="HI34" i="85"/>
  <c r="AY26" i="85"/>
  <c r="AU26" i="85"/>
  <c r="AW26" i="85"/>
  <c r="AV26" i="85"/>
  <c r="AX26" i="85"/>
  <c r="IZ30" i="85"/>
  <c r="IY30" i="85"/>
  <c r="JB30" i="85"/>
  <c r="JC30" i="85"/>
  <c r="JA30" i="85"/>
  <c r="IZ90" i="85"/>
  <c r="JA90" i="85"/>
  <c r="JB90" i="85"/>
  <c r="JC90" i="85"/>
  <c r="IY90" i="85"/>
  <c r="IY47" i="85"/>
  <c r="IZ47" i="85"/>
  <c r="JB47" i="85"/>
  <c r="JC47" i="85"/>
  <c r="JA47" i="85"/>
  <c r="BE69" i="85"/>
  <c r="BF69" i="85"/>
  <c r="BG69" i="85"/>
  <c r="BD69" i="85"/>
  <c r="BH69" i="85"/>
  <c r="HX7" i="85"/>
  <c r="HY7" i="85"/>
  <c r="HZ7" i="85"/>
  <c r="IB7" i="85"/>
  <c r="IA7" i="85"/>
  <c r="BM83" i="85"/>
  <c r="BN83" i="85"/>
  <c r="BP83" i="85"/>
  <c r="BO83" i="85"/>
  <c r="BQ83" i="85"/>
  <c r="JK35" i="85"/>
  <c r="JL35" i="85"/>
  <c r="JO35" i="85"/>
  <c r="JM35" i="85"/>
  <c r="JN35" i="85"/>
  <c r="GR34" i="85"/>
  <c r="GN34" i="85"/>
  <c r="GP34" i="85"/>
  <c r="GQ34" i="85"/>
  <c r="GO34" i="85"/>
  <c r="BV21" i="85"/>
  <c r="BW21" i="85"/>
  <c r="BX21" i="85"/>
  <c r="BZ21" i="85"/>
  <c r="BY21" i="85"/>
  <c r="IH84" i="85"/>
  <c r="II84" i="85"/>
  <c r="IJ84" i="85"/>
  <c r="IG84" i="85"/>
  <c r="IK84" i="85"/>
  <c r="JC75" i="85"/>
  <c r="IY75" i="85"/>
  <c r="IZ75" i="85"/>
  <c r="JA75" i="85"/>
  <c r="JB75" i="85"/>
  <c r="JO32" i="85"/>
  <c r="JN32" i="85"/>
  <c r="JL32" i="85"/>
  <c r="JM32" i="85"/>
  <c r="JK32" i="85"/>
  <c r="JN98" i="85"/>
  <c r="JK98" i="85"/>
  <c r="JL98" i="85"/>
  <c r="JM98" i="85"/>
  <c r="JO98" i="85"/>
  <c r="IJ44" i="85"/>
  <c r="IK44" i="85"/>
  <c r="IH44" i="85"/>
  <c r="IG44" i="85"/>
  <c r="II44" i="85"/>
  <c r="BQ88" i="85"/>
  <c r="BM88" i="85"/>
  <c r="BO88" i="85"/>
  <c r="BN88" i="85"/>
  <c r="BP88" i="85"/>
  <c r="BO56" i="85"/>
  <c r="BP56" i="85"/>
  <c r="BQ56" i="85"/>
  <c r="BM56" i="85"/>
  <c r="BN56" i="85"/>
  <c r="HF76" i="85"/>
  <c r="HG76" i="85"/>
  <c r="HH76" i="85"/>
  <c r="HJ76" i="85"/>
  <c r="HI76" i="85"/>
  <c r="JC87" i="85"/>
  <c r="IZ87" i="85"/>
  <c r="JA87" i="85"/>
  <c r="JB87" i="85"/>
  <c r="IY87" i="85"/>
  <c r="FR56" i="85"/>
  <c r="FS56" i="85"/>
  <c r="FT56" i="85"/>
  <c r="FU56" i="85"/>
  <c r="FQ56" i="85"/>
  <c r="HX36" i="85"/>
  <c r="HY36" i="85"/>
  <c r="IA36" i="85"/>
  <c r="HZ36" i="85"/>
  <c r="IB36" i="85"/>
  <c r="GG37" i="85"/>
  <c r="GH37" i="85"/>
  <c r="GI37" i="85"/>
  <c r="GE37" i="85"/>
  <c r="GF37" i="85"/>
  <c r="CN79" i="85"/>
  <c r="CO79" i="85"/>
  <c r="CP79" i="85"/>
  <c r="CR79" i="85"/>
  <c r="CQ79" i="85"/>
  <c r="HI31" i="85"/>
  <c r="HJ31" i="85"/>
  <c r="HG31" i="85"/>
  <c r="HH31" i="85"/>
  <c r="HF31" i="85"/>
  <c r="BQ58" i="85"/>
  <c r="BM58" i="85"/>
  <c r="BO58" i="85"/>
  <c r="BN58" i="85"/>
  <c r="BP58" i="85"/>
  <c r="BD73" i="85"/>
  <c r="BE73" i="85"/>
  <c r="BG73" i="85"/>
  <c r="BF73" i="85"/>
  <c r="BH73" i="85"/>
  <c r="JL56" i="85"/>
  <c r="JN56" i="85"/>
  <c r="JK56" i="85"/>
  <c r="JO56" i="85"/>
  <c r="JM56" i="85"/>
  <c r="CQ28" i="85"/>
  <c r="CR28" i="85"/>
  <c r="CO28" i="85"/>
  <c r="CN28" i="85"/>
  <c r="CP28" i="85"/>
  <c r="HO8" i="85"/>
  <c r="HP8" i="85"/>
  <c r="HQ8" i="85"/>
  <c r="HS8" i="85"/>
  <c r="HR8" i="85"/>
  <c r="BX17" i="85"/>
  <c r="BY17" i="85"/>
  <c r="BZ17" i="85"/>
  <c r="BV17" i="85"/>
  <c r="BW17" i="85"/>
  <c r="BG83" i="85"/>
  <c r="BH83" i="85"/>
  <c r="BE83" i="85"/>
  <c r="BD83" i="85"/>
  <c r="BF83" i="85"/>
  <c r="HR29" i="85"/>
  <c r="HS29" i="85"/>
  <c r="HP29" i="85"/>
  <c r="HO29" i="85"/>
  <c r="HQ29" i="85"/>
  <c r="JN20" i="85"/>
  <c r="JK20" i="85"/>
  <c r="JL20" i="85"/>
  <c r="JO20" i="85"/>
  <c r="JM20" i="85"/>
  <c r="CZ39" i="85"/>
  <c r="CX39" i="85"/>
  <c r="CW39" i="85"/>
  <c r="CY39" i="85"/>
  <c r="DA39" i="85"/>
  <c r="EG91" i="85"/>
  <c r="EH91" i="85"/>
  <c r="EJ91" i="85"/>
  <c r="EI91" i="85"/>
  <c r="EK91" i="85"/>
  <c r="IB47" i="85"/>
  <c r="HX47" i="85"/>
  <c r="HZ47" i="85"/>
  <c r="HY47" i="85"/>
  <c r="IA47" i="85"/>
  <c r="CW54" i="85"/>
  <c r="CY54" i="85"/>
  <c r="DA54" i="85"/>
  <c r="CZ54" i="85"/>
  <c r="CX54" i="85"/>
  <c r="CW17" i="85"/>
  <c r="CX17" i="85"/>
  <c r="CZ17" i="85"/>
  <c r="CY17" i="85"/>
  <c r="DA17" i="85"/>
  <c r="FS33" i="85"/>
  <c r="FT33" i="85"/>
  <c r="FU33" i="85"/>
  <c r="FQ33" i="85"/>
  <c r="FR33" i="85"/>
  <c r="FQ43" i="85"/>
  <c r="FR43" i="85"/>
  <c r="FS43" i="85"/>
  <c r="FU43" i="85"/>
  <c r="FT43" i="85"/>
  <c r="DS68" i="85"/>
  <c r="DO68" i="85"/>
  <c r="DQ68" i="85"/>
  <c r="DP68" i="85"/>
  <c r="DR68" i="85"/>
  <c r="HH24" i="85"/>
  <c r="HI24" i="85"/>
  <c r="HJ24" i="85"/>
  <c r="HF24" i="85"/>
  <c r="HG24" i="85"/>
  <c r="BF52" i="85"/>
  <c r="BG52" i="85"/>
  <c r="BH52" i="85"/>
  <c r="BD52" i="85"/>
  <c r="BE52" i="85"/>
  <c r="GF90" i="85"/>
  <c r="GG90" i="85"/>
  <c r="GH90" i="85"/>
  <c r="GE90" i="85"/>
  <c r="GI90" i="85"/>
  <c r="EK72" i="85"/>
  <c r="EG72" i="85"/>
  <c r="EI72" i="85"/>
  <c r="EH72" i="85"/>
  <c r="EJ72" i="85"/>
  <c r="DS26" i="85"/>
  <c r="DO26" i="85"/>
  <c r="DQ26" i="85"/>
  <c r="DP26" i="85"/>
  <c r="DR26" i="85"/>
  <c r="IS27" i="85"/>
  <c r="IT27" i="85"/>
  <c r="IQ27" i="85"/>
  <c r="IP27" i="85"/>
  <c r="IR27" i="85"/>
  <c r="IB76" i="85"/>
  <c r="HY76" i="85"/>
  <c r="IA76" i="85"/>
  <c r="HX76" i="85"/>
  <c r="HZ76" i="85"/>
  <c r="BY18" i="85"/>
  <c r="BZ18" i="85"/>
  <c r="BW18" i="85"/>
  <c r="BV18" i="85"/>
  <c r="BX18" i="85"/>
  <c r="IK99" i="85"/>
  <c r="IG99" i="85"/>
  <c r="II99" i="85"/>
  <c r="IH99" i="85"/>
  <c r="IJ99" i="85"/>
  <c r="DO82" i="85"/>
  <c r="DP82" i="85"/>
  <c r="DQ82" i="85"/>
  <c r="DS82" i="85"/>
  <c r="DR82" i="85"/>
  <c r="IZ12" i="85"/>
  <c r="IY12" i="85"/>
  <c r="JB12" i="85"/>
  <c r="JC12" i="85"/>
  <c r="JA12" i="85"/>
  <c r="DO52" i="85"/>
  <c r="DP52" i="85"/>
  <c r="DQ52" i="85"/>
  <c r="DS52" i="85"/>
  <c r="DR52" i="85"/>
  <c r="HX101" i="85"/>
  <c r="HY101" i="85"/>
  <c r="IA101" i="85"/>
  <c r="HZ101" i="85"/>
  <c r="IB101" i="85"/>
  <c r="IP71" i="85"/>
  <c r="IQ71" i="85"/>
  <c r="IS71" i="85"/>
  <c r="IT71" i="85"/>
  <c r="IR71" i="85"/>
  <c r="EG14" i="85"/>
  <c r="EH14" i="85"/>
  <c r="EI14" i="85"/>
  <c r="EK14" i="85"/>
  <c r="EJ14" i="85"/>
  <c r="DO94" i="85"/>
  <c r="DP94" i="85"/>
  <c r="DQ94" i="85"/>
  <c r="DS94" i="85"/>
  <c r="DR94" i="85"/>
  <c r="AV11" i="85"/>
  <c r="AW11" i="85"/>
  <c r="AX11" i="85"/>
  <c r="AU11" i="85"/>
  <c r="AY11" i="85"/>
  <c r="II85" i="85"/>
  <c r="IJ85" i="85"/>
  <c r="IK85" i="85"/>
  <c r="IG85" i="85"/>
  <c r="IH85" i="85"/>
  <c r="HF45" i="85"/>
  <c r="HG45" i="85"/>
  <c r="HI45" i="85"/>
  <c r="HJ45" i="85"/>
  <c r="HH45" i="85"/>
  <c r="GO42" i="85"/>
  <c r="GP42" i="85"/>
  <c r="GR42" i="85"/>
  <c r="GQ42" i="85"/>
  <c r="GN42" i="85"/>
  <c r="CP75" i="85"/>
  <c r="CQ75" i="85"/>
  <c r="CR75" i="85"/>
  <c r="CN75" i="85"/>
  <c r="CO75" i="85"/>
  <c r="GO66" i="85"/>
  <c r="GP66" i="85"/>
  <c r="GR66" i="85"/>
  <c r="GQ66" i="85"/>
  <c r="GN66" i="85"/>
  <c r="AU75" i="85"/>
  <c r="AV75" i="85"/>
  <c r="AX75" i="85"/>
  <c r="AW75" i="85"/>
  <c r="AY75" i="85"/>
  <c r="GE17" i="85"/>
  <c r="GF17" i="85"/>
  <c r="GG17" i="85"/>
  <c r="GI17" i="85"/>
  <c r="GH17" i="85"/>
  <c r="HY67" i="85"/>
  <c r="HZ67" i="85"/>
  <c r="IB67" i="85"/>
  <c r="HX67" i="85"/>
  <c r="IA67" i="85"/>
  <c r="BX29" i="85"/>
  <c r="BY29" i="85"/>
  <c r="BZ29" i="85"/>
  <c r="BV29" i="85"/>
  <c r="BW29" i="85"/>
  <c r="IB23" i="85"/>
  <c r="HX23" i="85"/>
  <c r="HZ23" i="85"/>
  <c r="HY23" i="85"/>
  <c r="IA23" i="85"/>
  <c r="JK103" i="85"/>
  <c r="JN103" i="85"/>
  <c r="JL103" i="85"/>
  <c r="JO103" i="85"/>
  <c r="JM103" i="85"/>
  <c r="IT22" i="85"/>
  <c r="IP22" i="85"/>
  <c r="IR22" i="85"/>
  <c r="IS22" i="85"/>
  <c r="IQ22" i="85"/>
  <c r="GE10" i="85"/>
  <c r="GF10" i="85"/>
  <c r="GH10" i="85"/>
  <c r="GG10" i="85"/>
  <c r="GI10" i="85"/>
  <c r="HH96" i="85"/>
  <c r="HI96" i="85"/>
  <c r="HJ96" i="85"/>
  <c r="HF96" i="85"/>
  <c r="HG96" i="85"/>
  <c r="II43" i="85"/>
  <c r="IJ43" i="85"/>
  <c r="IK43" i="85"/>
  <c r="IG43" i="85"/>
  <c r="IH43" i="85"/>
  <c r="IT70" i="85"/>
  <c r="IP70" i="85"/>
  <c r="IR70" i="85"/>
  <c r="IQ70" i="85"/>
  <c r="IS70" i="85"/>
  <c r="BP44" i="85"/>
  <c r="BN44" i="85"/>
  <c r="BM44" i="85"/>
  <c r="BO44" i="85"/>
  <c r="BQ44" i="85"/>
  <c r="GO19" i="85"/>
  <c r="GP19" i="85"/>
  <c r="GQ19" i="85"/>
  <c r="GN19" i="85"/>
  <c r="GR19" i="85"/>
  <c r="HP86" i="85"/>
  <c r="HQ86" i="85"/>
  <c r="HS86" i="85"/>
  <c r="HO86" i="85"/>
  <c r="HR86" i="85"/>
  <c r="HH102" i="85"/>
  <c r="HI102" i="85"/>
  <c r="HJ102" i="85"/>
  <c r="HF102" i="85"/>
  <c r="HG102" i="85"/>
  <c r="DS74" i="85"/>
  <c r="DO74" i="85"/>
  <c r="DQ74" i="85"/>
  <c r="DP74" i="85"/>
  <c r="DR74" i="85"/>
  <c r="EG38" i="85"/>
  <c r="EH38" i="85"/>
  <c r="EI38" i="85"/>
  <c r="EK38" i="85"/>
  <c r="EJ38" i="85"/>
  <c r="CN90" i="85"/>
  <c r="CO90" i="85"/>
  <c r="CQ90" i="85"/>
  <c r="CP90" i="85"/>
  <c r="CR90" i="85"/>
  <c r="FQ90" i="85"/>
  <c r="FR90" i="85"/>
  <c r="FT90" i="85"/>
  <c r="FS90" i="85"/>
  <c r="FU90" i="85"/>
  <c r="JO27" i="85"/>
  <c r="JN27" i="85"/>
  <c r="JL27" i="85"/>
  <c r="JM27" i="85"/>
  <c r="JK27" i="85"/>
  <c r="HZ33" i="85"/>
  <c r="IA33" i="85"/>
  <c r="IB33" i="85"/>
  <c r="HX33" i="85"/>
  <c r="HY33" i="85"/>
  <c r="BM95" i="85"/>
  <c r="BN95" i="85"/>
  <c r="BP95" i="85"/>
  <c r="BO95" i="85"/>
  <c r="BQ95" i="85"/>
  <c r="DA93" i="85"/>
  <c r="CW93" i="85"/>
  <c r="CY93" i="85"/>
  <c r="CX93" i="85"/>
  <c r="CZ93" i="85"/>
  <c r="IA58" i="85"/>
  <c r="IB58" i="85"/>
  <c r="HY58" i="85"/>
  <c r="HX58" i="85"/>
  <c r="HZ58" i="85"/>
  <c r="BD62" i="85"/>
  <c r="BE62" i="85"/>
  <c r="BF62" i="85"/>
  <c r="BH62" i="85"/>
  <c r="BG62" i="85"/>
  <c r="GR45" i="85"/>
  <c r="GO45" i="85"/>
  <c r="GN45" i="85"/>
  <c r="GP45" i="85"/>
  <c r="GQ45" i="85"/>
  <c r="EG97" i="85"/>
  <c r="EH97" i="85"/>
  <c r="EJ97" i="85"/>
  <c r="EI97" i="85"/>
  <c r="EK97" i="85"/>
  <c r="FQ85" i="85"/>
  <c r="FR85" i="85"/>
  <c r="FS85" i="85"/>
  <c r="FU85" i="85"/>
  <c r="FT85" i="85"/>
  <c r="HH90" i="85"/>
  <c r="HI90" i="85"/>
  <c r="HJ90" i="85"/>
  <c r="HF90" i="85"/>
  <c r="HG90" i="85"/>
  <c r="EI22" i="85"/>
  <c r="EJ22" i="85"/>
  <c r="EK22" i="85"/>
  <c r="EG22" i="85"/>
  <c r="EH22" i="85"/>
  <c r="IS33" i="85"/>
  <c r="IT33" i="85"/>
  <c r="IQ33" i="85"/>
  <c r="IR33" i="85"/>
  <c r="IP33" i="85"/>
  <c r="BP75" i="85"/>
  <c r="BQ75" i="85"/>
  <c r="BN75" i="85"/>
  <c r="BM75" i="85"/>
  <c r="BO75" i="85"/>
  <c r="EI12" i="85"/>
  <c r="EJ12" i="85"/>
  <c r="EK12" i="85"/>
  <c r="EG12" i="85"/>
  <c r="EH12" i="85"/>
  <c r="CP33" i="85"/>
  <c r="CQ33" i="85"/>
  <c r="CR33" i="85"/>
  <c r="CN33" i="85"/>
  <c r="CO33" i="85"/>
  <c r="CX79" i="85"/>
  <c r="CZ79" i="85"/>
  <c r="CY79" i="85"/>
  <c r="DA79" i="85"/>
  <c r="CW79" i="85"/>
  <c r="BH78" i="85"/>
  <c r="BD78" i="85"/>
  <c r="BF78" i="85"/>
  <c r="BE78" i="85"/>
  <c r="BG78" i="85"/>
  <c r="HG71" i="85"/>
  <c r="HH71" i="85"/>
  <c r="HI71" i="85"/>
  <c r="HF71" i="85"/>
  <c r="HJ71" i="85"/>
  <c r="DR31" i="85"/>
  <c r="DS31" i="85"/>
  <c r="DP31" i="85"/>
  <c r="DO31" i="85"/>
  <c r="DQ31" i="85"/>
  <c r="FT58" i="85"/>
  <c r="FU58" i="85"/>
  <c r="FR58" i="85"/>
  <c r="FQ58" i="85"/>
  <c r="FS58" i="85"/>
  <c r="IR86" i="85"/>
  <c r="IS86" i="85"/>
  <c r="IT86" i="85"/>
  <c r="IP86" i="85"/>
  <c r="IQ86" i="85"/>
  <c r="IR56" i="85"/>
  <c r="IS56" i="85"/>
  <c r="IT56" i="85"/>
  <c r="IP56" i="85"/>
  <c r="IQ56" i="85"/>
  <c r="GQ68" i="85"/>
  <c r="GR68" i="85"/>
  <c r="GN68" i="85"/>
  <c r="GO68" i="85"/>
  <c r="GP68" i="85"/>
  <c r="CX96" i="85"/>
  <c r="CY96" i="85"/>
  <c r="CZ96" i="85"/>
  <c r="CW96" i="85"/>
  <c r="DA96" i="85"/>
  <c r="GE53" i="85"/>
  <c r="GF53" i="85"/>
  <c r="GG53" i="85"/>
  <c r="GI53" i="85"/>
  <c r="GH53" i="85"/>
  <c r="AV29" i="85"/>
  <c r="AW29" i="85"/>
  <c r="AX29" i="85"/>
  <c r="AU29" i="85"/>
  <c r="AY29" i="85"/>
  <c r="HS24" i="85"/>
  <c r="HO24" i="85"/>
  <c r="HQ24" i="85"/>
  <c r="HP24" i="85"/>
  <c r="HR24" i="85"/>
  <c r="HP39" i="85"/>
  <c r="HQ39" i="85"/>
  <c r="HR39" i="85"/>
  <c r="HS39" i="85"/>
  <c r="HO39" i="85"/>
  <c r="CO20" i="85"/>
  <c r="CP20" i="85"/>
  <c r="CQ20" i="85"/>
  <c r="CR20" i="85"/>
  <c r="CN20" i="85"/>
  <c r="HY79" i="85"/>
  <c r="HX79" i="85"/>
  <c r="HZ79" i="85"/>
  <c r="IA79" i="85"/>
  <c r="IB79" i="85"/>
  <c r="IZ24" i="85"/>
  <c r="JB24" i="85"/>
  <c r="IY24" i="85"/>
  <c r="JC24" i="85"/>
  <c r="JA24" i="85"/>
  <c r="BQ100" i="85"/>
  <c r="BM100" i="85"/>
  <c r="BO100" i="85"/>
  <c r="BN100" i="85"/>
  <c r="BP100" i="85"/>
  <c r="IA75" i="85"/>
  <c r="IB75" i="85"/>
  <c r="HX75" i="85"/>
  <c r="HY75" i="85"/>
  <c r="HZ75" i="85"/>
  <c r="CX25" i="85"/>
  <c r="CY25" i="85"/>
  <c r="CZ25" i="85"/>
  <c r="DA25" i="85"/>
  <c r="CW25" i="85"/>
  <c r="II103" i="85"/>
  <c r="IJ103" i="85"/>
  <c r="IK103" i="85"/>
  <c r="IG103" i="85"/>
  <c r="IH103" i="85"/>
  <c r="BV93" i="85"/>
  <c r="BX93" i="85"/>
  <c r="BZ93" i="85"/>
  <c r="BW93" i="85"/>
  <c r="BY93" i="85"/>
  <c r="JN23" i="85"/>
  <c r="JK23" i="85"/>
  <c r="JL23" i="85"/>
  <c r="JO23" i="85"/>
  <c r="JM23" i="85"/>
  <c r="CR89" i="85"/>
  <c r="CN89" i="85"/>
  <c r="CP89" i="85"/>
  <c r="CO89" i="85"/>
  <c r="CQ89" i="85"/>
  <c r="GO54" i="85"/>
  <c r="GP54" i="85"/>
  <c r="GR54" i="85"/>
  <c r="GQ54" i="85"/>
  <c r="GN54" i="85"/>
  <c r="AY14" i="85"/>
  <c r="AU14" i="85"/>
  <c r="AW14" i="85"/>
  <c r="AV14" i="85"/>
  <c r="AX14" i="85"/>
  <c r="DS32" i="85"/>
  <c r="DO32" i="85"/>
  <c r="DQ32" i="85"/>
  <c r="DP32" i="85"/>
  <c r="DR32" i="85"/>
  <c r="GE88" i="85"/>
  <c r="GF88" i="85"/>
  <c r="GH88" i="85"/>
  <c r="GG88" i="85"/>
  <c r="GI88" i="85"/>
  <c r="CN66" i="85"/>
  <c r="CO66" i="85"/>
  <c r="CQ66" i="85"/>
  <c r="CP66" i="85"/>
  <c r="CR66" i="85"/>
  <c r="GF8" i="85"/>
  <c r="GG8" i="85"/>
  <c r="GI8" i="85"/>
  <c r="GE8" i="85"/>
  <c r="GH8" i="85"/>
  <c r="HF14" i="85"/>
  <c r="HH14" i="85"/>
  <c r="HI14" i="85"/>
  <c r="HJ14" i="85"/>
  <c r="HG14" i="85"/>
  <c r="CY62" i="85"/>
  <c r="DA62" i="85"/>
  <c r="CW62" i="85"/>
  <c r="CZ62" i="85"/>
  <c r="CX62" i="85"/>
  <c r="JM92" i="85"/>
  <c r="JN92" i="85"/>
  <c r="JK92" i="85"/>
  <c r="JL92" i="85"/>
  <c r="JO92" i="85"/>
  <c r="GN64" i="85"/>
  <c r="GP64" i="85"/>
  <c r="GO64" i="85"/>
  <c r="GQ64" i="85"/>
  <c r="GR64" i="85"/>
  <c r="BF40" i="85"/>
  <c r="BG40" i="85"/>
  <c r="BH40" i="85"/>
  <c r="BD40" i="85"/>
  <c r="BE40" i="85"/>
  <c r="IS81" i="85"/>
  <c r="IT81" i="85"/>
  <c r="IQ81" i="85"/>
  <c r="IP81" i="85"/>
  <c r="IR81" i="85"/>
  <c r="HZ98" i="85"/>
  <c r="IA98" i="85"/>
  <c r="IB98" i="85"/>
  <c r="HX98" i="85"/>
  <c r="HY98" i="85"/>
  <c r="FS9" i="85"/>
  <c r="FT9" i="85"/>
  <c r="FU9" i="85"/>
  <c r="FQ9" i="85"/>
  <c r="FR9" i="85"/>
  <c r="IZ18" i="85"/>
  <c r="IY18" i="85"/>
  <c r="JA18" i="85"/>
  <c r="JB18" i="85"/>
  <c r="JC18" i="85"/>
  <c r="IY17" i="85"/>
  <c r="JC17" i="85"/>
  <c r="JA17" i="85"/>
  <c r="JB17" i="85"/>
  <c r="IZ17" i="85"/>
  <c r="IR20" i="85"/>
  <c r="IS20" i="85"/>
  <c r="IT20" i="85"/>
  <c r="IP20" i="85"/>
  <c r="IQ20" i="85"/>
  <c r="JB68" i="85"/>
  <c r="JC68" i="85"/>
  <c r="IY68" i="85"/>
  <c r="IZ68" i="85"/>
  <c r="JA68" i="85"/>
  <c r="EG44" i="85"/>
  <c r="EH44" i="85"/>
  <c r="EI44" i="85"/>
  <c r="EK44" i="85"/>
  <c r="EJ44" i="85"/>
  <c r="BM11" i="85"/>
  <c r="BO11" i="85"/>
  <c r="BQ11" i="85"/>
  <c r="BP11" i="85"/>
  <c r="BN11" i="85"/>
  <c r="IT34" i="85"/>
  <c r="IP34" i="85"/>
  <c r="IR34" i="85"/>
  <c r="IQ34" i="85"/>
  <c r="IS34" i="85"/>
  <c r="CN25" i="85"/>
  <c r="CO25" i="85"/>
  <c r="CP25" i="85"/>
  <c r="CR25" i="85"/>
  <c r="CQ25" i="85"/>
  <c r="JB14" i="85"/>
  <c r="IZ14" i="85"/>
  <c r="JA14" i="85"/>
  <c r="JC14" i="85"/>
  <c r="IY14" i="85"/>
  <c r="BD8" i="85"/>
  <c r="BE8" i="85"/>
  <c r="BF8" i="85"/>
  <c r="BH8" i="85"/>
  <c r="BG8" i="85"/>
  <c r="CW12" i="85"/>
  <c r="CX12" i="85"/>
  <c r="CY12" i="85"/>
  <c r="DA12" i="85"/>
  <c r="CZ12" i="85"/>
  <c r="HF27" i="85"/>
  <c r="HG27" i="85"/>
  <c r="HI27" i="85"/>
  <c r="HJ27" i="85"/>
  <c r="HH27" i="85"/>
  <c r="IH8" i="85"/>
  <c r="II8" i="85"/>
  <c r="IK8" i="85"/>
  <c r="IG8" i="85"/>
  <c r="IJ8" i="85"/>
  <c r="AX91" i="85"/>
  <c r="AY91" i="85"/>
  <c r="AV91" i="85"/>
  <c r="AU91" i="85"/>
  <c r="AW91" i="85"/>
  <c r="DQ72" i="85"/>
  <c r="DR72" i="85"/>
  <c r="DS72" i="85"/>
  <c r="DO72" i="85"/>
  <c r="DP72" i="85"/>
  <c r="JA73" i="85"/>
  <c r="JB73" i="85"/>
  <c r="IY73" i="85"/>
  <c r="IZ73" i="85"/>
  <c r="JC73" i="85"/>
  <c r="BE63" i="85"/>
  <c r="BF63" i="85"/>
  <c r="BG63" i="85"/>
  <c r="BH63" i="85"/>
  <c r="BD63" i="85"/>
  <c r="IP96" i="85"/>
  <c r="IQ96" i="85"/>
  <c r="IR96" i="85"/>
  <c r="IT96" i="85"/>
  <c r="IS96" i="85"/>
  <c r="BZ43" i="85"/>
  <c r="BV43" i="85"/>
  <c r="BX43" i="85"/>
  <c r="BW43" i="85"/>
  <c r="BY43" i="85"/>
  <c r="BV44" i="85"/>
  <c r="BW44" i="85"/>
  <c r="BY44" i="85"/>
  <c r="BX44" i="85"/>
  <c r="BZ44" i="85"/>
  <c r="IP29" i="85"/>
  <c r="IQ29" i="85"/>
  <c r="IS29" i="85"/>
  <c r="IT29" i="85"/>
  <c r="IR29" i="85"/>
  <c r="BZ25" i="85"/>
  <c r="BV25" i="85"/>
  <c r="BX25" i="85"/>
  <c r="BW25" i="85"/>
  <c r="BY25" i="85"/>
  <c r="BD20" i="85"/>
  <c r="BE20" i="85"/>
  <c r="BF20" i="85"/>
  <c r="BH20" i="85"/>
  <c r="BG20" i="85"/>
  <c r="GG31" i="85"/>
  <c r="GH31" i="85"/>
  <c r="GI31" i="85"/>
  <c r="GE31" i="85"/>
  <c r="GF31" i="85"/>
  <c r="HI37" i="85"/>
  <c r="HJ37" i="85"/>
  <c r="HG37" i="85"/>
  <c r="HH37" i="85"/>
  <c r="HF37" i="85"/>
  <c r="BH96" i="85"/>
  <c r="BD96" i="85"/>
  <c r="BF96" i="85"/>
  <c r="BE96" i="85"/>
  <c r="BG96" i="85"/>
  <c r="GE29" i="85"/>
  <c r="GF29" i="85"/>
  <c r="GG29" i="85"/>
  <c r="GI29" i="85"/>
  <c r="GH29" i="85"/>
  <c r="JO72" i="85"/>
  <c r="JM72" i="85"/>
  <c r="JN72" i="85"/>
  <c r="JL72" i="85"/>
  <c r="JK72" i="85"/>
  <c r="EG86" i="85"/>
  <c r="EH86" i="85"/>
  <c r="EI86" i="85"/>
  <c r="EK86" i="85"/>
  <c r="EJ86" i="85"/>
  <c r="HG29" i="85"/>
  <c r="HH29" i="85"/>
  <c r="HI29" i="85"/>
  <c r="HF29" i="85"/>
  <c r="HJ29" i="85"/>
  <c r="GF36" i="85"/>
  <c r="GG36" i="85"/>
  <c r="GH36" i="85"/>
  <c r="GE36" i="85"/>
  <c r="GI36" i="85"/>
  <c r="HZ92" i="85"/>
  <c r="IA92" i="85"/>
  <c r="IB92" i="85"/>
  <c r="HX92" i="85"/>
  <c r="HY92" i="85"/>
  <c r="EG103" i="85"/>
  <c r="EH103" i="85"/>
  <c r="EJ103" i="85"/>
  <c r="EI103" i="85"/>
  <c r="EK103" i="85"/>
  <c r="HX55" i="85"/>
  <c r="HY55" i="85"/>
  <c r="HZ55" i="85"/>
  <c r="IB55" i="85"/>
  <c r="IA55" i="85"/>
  <c r="AY32" i="85"/>
  <c r="AU32" i="85"/>
  <c r="AW32" i="85"/>
  <c r="AV32" i="85"/>
  <c r="AX32" i="85"/>
  <c r="AX13" i="85"/>
  <c r="AY13" i="85"/>
  <c r="AV13" i="85"/>
  <c r="AU13" i="85"/>
  <c r="AW13" i="85"/>
  <c r="IP89" i="85"/>
  <c r="IQ89" i="85"/>
  <c r="IS89" i="85"/>
  <c r="IT89" i="85"/>
  <c r="IR89" i="85"/>
  <c r="IS57" i="85"/>
  <c r="IT57" i="85"/>
  <c r="IQ57" i="85"/>
  <c r="IR57" i="85"/>
  <c r="IP57" i="85"/>
  <c r="DO58" i="85"/>
  <c r="DP58" i="85"/>
  <c r="DQ58" i="85"/>
  <c r="DS58" i="85"/>
  <c r="DR58" i="85"/>
  <c r="BP87" i="85"/>
  <c r="BQ87" i="85"/>
  <c r="BN87" i="85"/>
  <c r="BM87" i="85"/>
  <c r="BO87" i="85"/>
  <c r="EH13" i="85"/>
  <c r="EG13" i="85"/>
  <c r="EJ13" i="85"/>
  <c r="EI13" i="85"/>
  <c r="EK13" i="85"/>
  <c r="IA10" i="85"/>
  <c r="IB10" i="85"/>
  <c r="HY10" i="85"/>
  <c r="HX10" i="85"/>
  <c r="HZ10" i="85"/>
  <c r="BP69" i="85"/>
  <c r="BQ69" i="85"/>
  <c r="BN69" i="85"/>
  <c r="BM69" i="85"/>
  <c r="BO69" i="85"/>
  <c r="JC81" i="85"/>
  <c r="JB81" i="85"/>
  <c r="IY81" i="85"/>
  <c r="JA81" i="85"/>
  <c r="IZ81" i="85"/>
  <c r="AW36" i="85"/>
  <c r="AX36" i="85"/>
  <c r="AY36" i="85"/>
  <c r="AU36" i="85"/>
  <c r="AV36" i="85"/>
  <c r="IP12" i="85"/>
  <c r="IQ12" i="85"/>
  <c r="IR12" i="85"/>
  <c r="IT12" i="85"/>
  <c r="IS12" i="85"/>
  <c r="DS8" i="85"/>
  <c r="DO8" i="85"/>
  <c r="DQ8" i="85"/>
  <c r="DP8" i="85"/>
  <c r="DR8" i="85"/>
  <c r="IG40" i="85"/>
  <c r="IH40" i="85"/>
  <c r="IJ40" i="85"/>
  <c r="II40" i="85"/>
  <c r="IK40" i="85"/>
  <c r="BQ76" i="85"/>
  <c r="BM76" i="85"/>
  <c r="BO76" i="85"/>
  <c r="BN76" i="85"/>
  <c r="BP76" i="85"/>
  <c r="BD92" i="85"/>
  <c r="BE92" i="85"/>
  <c r="BF92" i="85"/>
  <c r="BH92" i="85"/>
  <c r="BG92" i="85"/>
  <c r="CR41" i="85"/>
  <c r="CN41" i="85"/>
  <c r="CP41" i="85"/>
  <c r="CO41" i="85"/>
  <c r="CQ41" i="85"/>
  <c r="GH86" i="85"/>
  <c r="GI86" i="85"/>
  <c r="GF86" i="85"/>
  <c r="GE86" i="85"/>
  <c r="GG86" i="85"/>
  <c r="HQ93" i="85"/>
  <c r="HR93" i="85"/>
  <c r="HO93" i="85"/>
  <c r="HP93" i="85"/>
  <c r="HS93" i="85"/>
  <c r="IP90" i="85"/>
  <c r="IQ90" i="85"/>
  <c r="IR90" i="85"/>
  <c r="IT90" i="85"/>
  <c r="IS90" i="85"/>
  <c r="EK18" i="85"/>
  <c r="EG18" i="85"/>
  <c r="EI18" i="85"/>
  <c r="EH18" i="85"/>
  <c r="EJ18" i="85"/>
  <c r="BO68" i="85"/>
  <c r="BP68" i="85"/>
  <c r="BQ68" i="85"/>
  <c r="BM68" i="85"/>
  <c r="BN68" i="85"/>
  <c r="FU71" i="85"/>
  <c r="FQ71" i="85"/>
  <c r="FS71" i="85"/>
  <c r="FR71" i="85"/>
  <c r="FT71" i="85"/>
  <c r="HG47" i="85"/>
  <c r="HH47" i="85"/>
  <c r="HI47" i="85"/>
  <c r="HF47" i="85"/>
  <c r="HJ47" i="85"/>
  <c r="FT70" i="85"/>
  <c r="FU70" i="85"/>
  <c r="FR70" i="85"/>
  <c r="FQ70" i="85"/>
  <c r="FS70" i="85"/>
  <c r="BY96" i="85"/>
  <c r="BW96" i="85"/>
  <c r="BV96" i="85"/>
  <c r="BX96" i="85"/>
  <c r="BZ96" i="85"/>
  <c r="CP39" i="85"/>
  <c r="CQ39" i="85"/>
  <c r="CR39" i="85"/>
  <c r="CN39" i="85"/>
  <c r="CO39" i="85"/>
  <c r="GR22" i="85"/>
  <c r="GN22" i="85"/>
  <c r="GP22" i="85"/>
  <c r="GO22" i="85"/>
  <c r="GQ22" i="85"/>
  <c r="BZ55" i="85"/>
  <c r="BV55" i="85"/>
  <c r="BX55" i="85"/>
  <c r="BW55" i="85"/>
  <c r="BY55" i="85"/>
  <c r="DP77" i="85"/>
  <c r="DQ77" i="85"/>
  <c r="DR77" i="85"/>
  <c r="DO77" i="85"/>
  <c r="DS77" i="85"/>
  <c r="GI21" i="85"/>
  <c r="GE21" i="85"/>
  <c r="GG21" i="85"/>
  <c r="GF21" i="85"/>
  <c r="GH21" i="85"/>
  <c r="DS38" i="85"/>
  <c r="DO38" i="85"/>
  <c r="DQ38" i="85"/>
  <c r="DP38" i="85"/>
  <c r="DR38" i="85"/>
  <c r="GH62" i="85"/>
  <c r="GI62" i="85"/>
  <c r="GF62" i="85"/>
  <c r="GE62" i="85"/>
  <c r="GG62" i="85"/>
  <c r="FQ42" i="85"/>
  <c r="FR42" i="85"/>
  <c r="FT42" i="85"/>
  <c r="FS42" i="85"/>
  <c r="FU42" i="85"/>
  <c r="BY72" i="85"/>
  <c r="BZ72" i="85"/>
  <c r="BW72" i="85"/>
  <c r="BV72" i="85"/>
  <c r="BX72" i="85"/>
  <c r="JL80" i="85"/>
  <c r="JM80" i="85"/>
  <c r="JN80" i="85"/>
  <c r="JK80" i="85"/>
  <c r="JO80" i="85"/>
  <c r="AY50" i="85"/>
  <c r="AU50" i="85"/>
  <c r="AW50" i="85"/>
  <c r="AV50" i="85"/>
  <c r="AX50" i="85"/>
  <c r="JB34" i="85"/>
  <c r="IZ34" i="85"/>
  <c r="JA34" i="85"/>
  <c r="IY34" i="85"/>
  <c r="JC34" i="85"/>
  <c r="GN41" i="85"/>
  <c r="GO41" i="85"/>
  <c r="GQ41" i="85"/>
  <c r="GR41" i="85"/>
  <c r="GP41" i="85"/>
  <c r="EK36" i="85"/>
  <c r="EG36" i="85"/>
  <c r="EI36" i="85"/>
  <c r="EH36" i="85"/>
  <c r="EJ36" i="85"/>
  <c r="DQ36" i="85"/>
  <c r="DR36" i="85"/>
  <c r="DS36" i="85"/>
  <c r="DO36" i="85"/>
  <c r="DP36" i="85"/>
  <c r="DS20" i="85"/>
  <c r="DO20" i="85"/>
  <c r="DQ20" i="85"/>
  <c r="DP20" i="85"/>
  <c r="DR20" i="85"/>
  <c r="HX25" i="85"/>
  <c r="HY25" i="85"/>
  <c r="HZ25" i="85"/>
  <c r="IB25" i="85"/>
  <c r="IA25" i="85"/>
  <c r="AU87" i="85"/>
  <c r="AV87" i="85"/>
  <c r="AX87" i="85"/>
  <c r="AY87" i="85"/>
  <c r="AW87" i="85"/>
  <c r="HS65" i="85"/>
  <c r="HP65" i="85"/>
  <c r="HO65" i="85"/>
  <c r="HR65" i="85"/>
  <c r="HQ65" i="85"/>
  <c r="FR62" i="85"/>
  <c r="FS62" i="85"/>
  <c r="FT62" i="85"/>
  <c r="FQ62" i="85"/>
  <c r="FU62" i="85"/>
  <c r="IP78" i="85"/>
  <c r="IQ78" i="85"/>
  <c r="IR78" i="85"/>
  <c r="IT78" i="85"/>
  <c r="IS78" i="85"/>
  <c r="CN55" i="85"/>
  <c r="CO55" i="85"/>
  <c r="CP55" i="85"/>
  <c r="CR55" i="85"/>
  <c r="CQ55" i="85"/>
  <c r="JA31" i="85"/>
  <c r="IY31" i="85"/>
  <c r="JC31" i="85"/>
  <c r="IZ31" i="85"/>
  <c r="JB31" i="85"/>
  <c r="IY11" i="85"/>
  <c r="JC11" i="85"/>
  <c r="IZ11" i="85"/>
  <c r="JA11" i="85"/>
  <c r="JB11" i="85"/>
  <c r="GH14" i="85"/>
  <c r="GI14" i="85"/>
  <c r="GF14" i="85"/>
  <c r="GE14" i="85"/>
  <c r="GG14" i="85"/>
  <c r="IQ85" i="85"/>
  <c r="IR85" i="85"/>
  <c r="IS85" i="85"/>
  <c r="IP85" i="85"/>
  <c r="IT85" i="85"/>
  <c r="IA16" i="85"/>
  <c r="IB16" i="85"/>
  <c r="HY16" i="85"/>
  <c r="HX16" i="85"/>
  <c r="HZ16" i="85"/>
  <c r="EG98" i="85"/>
  <c r="EH98" i="85"/>
  <c r="EI98" i="85"/>
  <c r="EK98" i="85"/>
  <c r="EJ98" i="85"/>
  <c r="BV87" i="85"/>
  <c r="BW87" i="85"/>
  <c r="BX87" i="85"/>
  <c r="BZ87" i="85"/>
  <c r="BY87" i="85"/>
  <c r="EH57" i="85"/>
  <c r="EI57" i="85"/>
  <c r="EJ57" i="85"/>
  <c r="EK57" i="85"/>
  <c r="EG57" i="85"/>
  <c r="JN49" i="85"/>
  <c r="JK49" i="85"/>
  <c r="JL49" i="85"/>
  <c r="JO49" i="85"/>
  <c r="JM49" i="85"/>
  <c r="HJ44" i="85"/>
  <c r="HF44" i="85"/>
  <c r="HH44" i="85"/>
  <c r="HI44" i="85"/>
  <c r="HG44" i="85"/>
  <c r="IY94" i="85"/>
  <c r="IZ94" i="85"/>
  <c r="JA94" i="85"/>
  <c r="JC94" i="85"/>
  <c r="JB94" i="85"/>
  <c r="BM89" i="85"/>
  <c r="BN89" i="85"/>
  <c r="BP89" i="85"/>
  <c r="BO89" i="85"/>
  <c r="BQ89" i="85"/>
  <c r="CX59" i="85"/>
  <c r="CZ59" i="85"/>
  <c r="CY59" i="85"/>
  <c r="CW59" i="85"/>
  <c r="DA59" i="85"/>
  <c r="IR50" i="85"/>
  <c r="IS50" i="85"/>
  <c r="IT50" i="85"/>
  <c r="IP50" i="85"/>
  <c r="IQ50" i="85"/>
  <c r="IA22" i="85"/>
  <c r="IB22" i="85"/>
  <c r="HY22" i="85"/>
  <c r="HX22" i="85"/>
  <c r="HZ22" i="85"/>
  <c r="BD85" i="85"/>
  <c r="BE85" i="85"/>
  <c r="BG85" i="85"/>
  <c r="BF85" i="85"/>
  <c r="BH85" i="85"/>
  <c r="FS87" i="85"/>
  <c r="FT87" i="85"/>
  <c r="FU87" i="85"/>
  <c r="FQ87" i="85"/>
  <c r="FR87" i="85"/>
  <c r="DQ48" i="85"/>
  <c r="DR48" i="85"/>
  <c r="DS48" i="85"/>
  <c r="DO48" i="85"/>
  <c r="DP48" i="85"/>
  <c r="FQ91" i="85"/>
  <c r="FR91" i="85"/>
  <c r="FS91" i="85"/>
  <c r="FU91" i="85"/>
  <c r="FT91" i="85"/>
  <c r="HI61" i="85"/>
  <c r="HJ61" i="85"/>
  <c r="HG61" i="85"/>
  <c r="HF61" i="85"/>
  <c r="HH61" i="85"/>
  <c r="DR43" i="85"/>
  <c r="DS43" i="85"/>
  <c r="DP43" i="85"/>
  <c r="DO43" i="85"/>
  <c r="DQ43" i="85"/>
  <c r="DQ18" i="85"/>
  <c r="DR18" i="85"/>
  <c r="DS18" i="85"/>
  <c r="DO18" i="85"/>
  <c r="DP18" i="85"/>
  <c r="EG67" i="85"/>
  <c r="EH67" i="85"/>
  <c r="EJ67" i="85"/>
  <c r="EI67" i="85"/>
  <c r="EK67" i="85"/>
  <c r="GN77" i="85"/>
  <c r="GO77" i="85"/>
  <c r="GQ77" i="85"/>
  <c r="GR77" i="85"/>
  <c r="GP77" i="85"/>
  <c r="HG65" i="85"/>
  <c r="HH65" i="85"/>
  <c r="HI65" i="85"/>
  <c r="HF65" i="85"/>
  <c r="HJ65" i="85"/>
  <c r="BE57" i="85"/>
  <c r="BF57" i="85"/>
  <c r="BG57" i="85"/>
  <c r="BD57" i="85"/>
  <c r="BH57" i="85"/>
  <c r="JL21" i="85"/>
  <c r="JO21" i="85"/>
  <c r="JN21" i="85"/>
  <c r="JM21" i="85"/>
  <c r="JK21" i="85"/>
  <c r="BP81" i="85"/>
  <c r="BQ81" i="85"/>
  <c r="BN81" i="85"/>
  <c r="BM81" i="85"/>
  <c r="BO81" i="85"/>
  <c r="CY86" i="85"/>
  <c r="CW86" i="85"/>
  <c r="CZ86" i="85"/>
  <c r="DA86" i="85"/>
  <c r="CX86" i="85"/>
  <c r="DR37" i="85"/>
  <c r="DS37" i="85"/>
  <c r="DP37" i="85"/>
  <c r="DO37" i="85"/>
  <c r="DQ37" i="85"/>
  <c r="FR8" i="85"/>
  <c r="FS8" i="85"/>
  <c r="FT8" i="85"/>
  <c r="FQ8" i="85"/>
  <c r="FU8" i="85"/>
  <c r="DP83" i="85"/>
  <c r="DQ83" i="85"/>
  <c r="DR83" i="85"/>
  <c r="DS83" i="85"/>
  <c r="DO83" i="85"/>
  <c r="GH50" i="85"/>
  <c r="GI50" i="85"/>
  <c r="GF50" i="85"/>
  <c r="GE50" i="85"/>
  <c r="GG50" i="85"/>
  <c r="DP65" i="85"/>
  <c r="DQ65" i="85"/>
  <c r="DR65" i="85"/>
  <c r="DS65" i="85"/>
  <c r="DO65" i="85"/>
  <c r="FU89" i="85"/>
  <c r="FQ89" i="85"/>
  <c r="FS89" i="85"/>
  <c r="FR89" i="85"/>
  <c r="FT89" i="85"/>
  <c r="IT94" i="85"/>
  <c r="IP94" i="85"/>
  <c r="IR94" i="85"/>
  <c r="IS94" i="85"/>
  <c r="IQ94" i="85"/>
  <c r="BD86" i="85"/>
  <c r="BE86" i="85"/>
  <c r="BF86" i="85"/>
  <c r="BH86" i="85"/>
  <c r="BG86" i="85"/>
  <c r="BD56" i="85"/>
  <c r="BE56" i="85"/>
  <c r="BF56" i="85"/>
  <c r="BH56" i="85"/>
  <c r="BG56" i="85"/>
  <c r="EJ53" i="85"/>
  <c r="EK53" i="85"/>
  <c r="EH53" i="85"/>
  <c r="EG53" i="85"/>
  <c r="EI53" i="85"/>
  <c r="HJ20" i="85"/>
  <c r="HF20" i="85"/>
  <c r="HH20" i="85"/>
  <c r="HI20" i="85"/>
  <c r="HG20" i="85"/>
  <c r="BW82" i="85"/>
  <c r="BX82" i="85"/>
  <c r="BY82" i="85"/>
  <c r="BZ82" i="85"/>
  <c r="BV82" i="85"/>
  <c r="FS75" i="85"/>
  <c r="FT75" i="85"/>
  <c r="FU75" i="85"/>
  <c r="FQ75" i="85"/>
  <c r="FR75" i="85"/>
  <c r="GP61" i="85"/>
  <c r="GQ61" i="85"/>
  <c r="GR61" i="85"/>
  <c r="GN61" i="85"/>
  <c r="GO61" i="85"/>
  <c r="DQ24" i="85"/>
  <c r="DR24" i="85"/>
  <c r="DS24" i="85"/>
  <c r="DO24" i="85"/>
  <c r="DP24" i="85"/>
  <c r="CZ98" i="85"/>
  <c r="DA98" i="85"/>
  <c r="CX98" i="85"/>
  <c r="CW98" i="85"/>
  <c r="CY98" i="85"/>
  <c r="BD61" i="85"/>
  <c r="BE61" i="85"/>
  <c r="BG61" i="85"/>
  <c r="BF61" i="85"/>
  <c r="BH61" i="85"/>
  <c r="BQ94" i="85"/>
  <c r="BM94" i="85"/>
  <c r="BO94" i="85"/>
  <c r="BN94" i="85"/>
  <c r="BP94" i="85"/>
  <c r="BZ13" i="85"/>
  <c r="BV13" i="85"/>
  <c r="BX13" i="85"/>
  <c r="BW13" i="85"/>
  <c r="BY13" i="85"/>
  <c r="IS69" i="85"/>
  <c r="IT69" i="85"/>
  <c r="IQ69" i="85"/>
  <c r="IR69" i="85"/>
  <c r="IP69" i="85"/>
  <c r="HF70" i="85"/>
  <c r="HG70" i="85"/>
  <c r="HH70" i="85"/>
  <c r="HJ70" i="85"/>
  <c r="HI70" i="85"/>
  <c r="GQ86" i="85"/>
  <c r="GR86" i="85"/>
  <c r="GN86" i="85"/>
  <c r="GO86" i="85"/>
  <c r="GP86" i="85"/>
  <c r="IK57" i="85"/>
  <c r="IG57" i="85"/>
  <c r="II57" i="85"/>
  <c r="IH57" i="85"/>
  <c r="IJ57" i="85"/>
  <c r="AW54" i="85"/>
  <c r="AX54" i="85"/>
  <c r="AY54" i="85"/>
  <c r="AU54" i="85"/>
  <c r="AV54" i="85"/>
  <c r="IP23" i="85"/>
  <c r="IQ23" i="85"/>
  <c r="IS23" i="85"/>
  <c r="IR23" i="85"/>
  <c r="IT23" i="85"/>
  <c r="IZ36" i="85"/>
  <c r="IY36" i="85"/>
  <c r="JA36" i="85"/>
  <c r="JB36" i="85"/>
  <c r="JC36" i="85"/>
  <c r="BW76" i="85"/>
  <c r="BX76" i="85"/>
  <c r="BY76" i="85"/>
  <c r="BV76" i="85"/>
  <c r="BZ76" i="85"/>
  <c r="FQ54" i="85"/>
  <c r="FR54" i="85"/>
  <c r="FT54" i="85"/>
  <c r="FS54" i="85"/>
  <c r="FU54" i="85"/>
  <c r="BD26" i="85"/>
  <c r="BE26" i="85"/>
  <c r="BF26" i="85"/>
  <c r="BH26" i="85"/>
  <c r="BG26" i="85"/>
  <c r="HF15" i="85"/>
  <c r="HG15" i="85"/>
  <c r="HI15" i="85"/>
  <c r="HJ15" i="85"/>
  <c r="HH15" i="85"/>
  <c r="BP99" i="85"/>
  <c r="BQ99" i="85"/>
  <c r="BN99" i="85"/>
  <c r="BM99" i="85"/>
  <c r="BO99" i="85"/>
  <c r="BN97" i="85"/>
  <c r="BO97" i="85"/>
  <c r="BP97" i="85"/>
  <c r="BM97" i="85"/>
  <c r="BQ97" i="85"/>
  <c r="BO50" i="85"/>
  <c r="BP50" i="85"/>
  <c r="BQ50" i="85"/>
  <c r="BM50" i="85"/>
  <c r="BN50" i="85"/>
  <c r="HF64" i="85"/>
  <c r="HG64" i="85"/>
  <c r="HH64" i="85"/>
  <c r="HJ64" i="85"/>
  <c r="HI64" i="85"/>
  <c r="IB64" i="85"/>
  <c r="HY64" i="85"/>
  <c r="IA64" i="85"/>
  <c r="HX64" i="85"/>
  <c r="HZ64" i="85"/>
  <c r="GE35" i="85"/>
  <c r="GF35" i="85"/>
  <c r="GG35" i="85"/>
  <c r="GI35" i="85"/>
  <c r="GH35" i="85"/>
  <c r="IY70" i="85"/>
  <c r="JC70" i="85"/>
  <c r="IZ70" i="85"/>
  <c r="JB70" i="85"/>
  <c r="JA70" i="85"/>
  <c r="CX37" i="85"/>
  <c r="CZ37" i="85"/>
  <c r="CW37" i="85"/>
  <c r="DA37" i="85"/>
  <c r="CY37" i="85"/>
  <c r="CY32" i="85"/>
  <c r="DA32" i="85"/>
  <c r="CW32" i="85"/>
  <c r="CX32" i="85"/>
  <c r="CZ32" i="85"/>
  <c r="BY90" i="85"/>
  <c r="BW90" i="85"/>
  <c r="BV90" i="85"/>
  <c r="BX90" i="85"/>
  <c r="HZ62" i="85"/>
  <c r="IA62" i="85"/>
  <c r="HY62" i="85"/>
  <c r="IB62" i="85"/>
  <c r="HX62" i="85"/>
  <c r="IY52" i="85"/>
  <c r="JC52" i="85"/>
  <c r="IZ52" i="85"/>
  <c r="JB52" i="85"/>
  <c r="JA52" i="85"/>
  <c r="EG50" i="85"/>
  <c r="EH50" i="85"/>
  <c r="EI50" i="85"/>
  <c r="EK50" i="85"/>
  <c r="EJ50" i="85"/>
  <c r="IR44" i="85"/>
  <c r="IS44" i="85"/>
  <c r="IT44" i="85"/>
  <c r="IP44" i="85"/>
  <c r="IQ44" i="85"/>
  <c r="BW6" i="85"/>
  <c r="BY6" i="85"/>
  <c r="BZ6" i="85"/>
  <c r="BV6" i="85"/>
  <c r="BX6" i="85"/>
  <c r="HZ45" i="85"/>
  <c r="IA45" i="85"/>
  <c r="IB45" i="85"/>
  <c r="HX45" i="85"/>
  <c r="HY45" i="85"/>
  <c r="DA99" i="85"/>
  <c r="CW99" i="85"/>
  <c r="CY99" i="85"/>
  <c r="CX99" i="85"/>
  <c r="CZ99" i="85"/>
  <c r="AU64" i="85"/>
  <c r="AV64" i="85"/>
  <c r="AW64" i="85"/>
  <c r="AY64" i="85"/>
  <c r="AX64" i="85"/>
  <c r="CN13" i="85"/>
  <c r="CO13" i="85"/>
  <c r="CP13" i="85"/>
  <c r="CR13" i="85"/>
  <c r="CQ13" i="85"/>
  <c r="JK31" i="85"/>
  <c r="JL31" i="85"/>
  <c r="JM31" i="85"/>
  <c r="JN31" i="85"/>
  <c r="JO31" i="85"/>
  <c r="FQ48" i="85"/>
  <c r="FR48" i="85"/>
  <c r="FT48" i="85"/>
  <c r="FS48" i="85"/>
  <c r="FU48" i="85"/>
  <c r="HY97" i="85"/>
  <c r="HZ97" i="85"/>
  <c r="IA97" i="85"/>
  <c r="IB97" i="85"/>
  <c r="HX97" i="85"/>
  <c r="BF16" i="85"/>
  <c r="BG16" i="85"/>
  <c r="BH16" i="85"/>
  <c r="BD16" i="85"/>
  <c r="BE16" i="85"/>
  <c r="JB62" i="85"/>
  <c r="JC62" i="85"/>
  <c r="IY62" i="85"/>
  <c r="IZ62" i="85"/>
  <c r="JA62" i="85"/>
  <c r="HX90" i="85"/>
  <c r="HY90" i="85"/>
  <c r="HZ90" i="85"/>
  <c r="IB90" i="85"/>
  <c r="IA90" i="85"/>
  <c r="HF63" i="85"/>
  <c r="HG63" i="85"/>
  <c r="HI63" i="85"/>
  <c r="HJ63" i="85"/>
  <c r="HH63" i="85"/>
  <c r="FU53" i="85"/>
  <c r="FQ53" i="85"/>
  <c r="FS53" i="85"/>
  <c r="FR53" i="85"/>
  <c r="FT53" i="85"/>
  <c r="DP17" i="85"/>
  <c r="DQ17" i="85"/>
  <c r="DR17" i="85"/>
  <c r="DS17" i="85"/>
  <c r="DO17" i="85"/>
  <c r="JO61" i="85"/>
  <c r="JK61" i="85"/>
  <c r="JL61" i="85"/>
  <c r="JN61" i="85"/>
  <c r="JM61" i="85"/>
  <c r="HG95" i="85"/>
  <c r="HH95" i="85"/>
  <c r="HI95" i="85"/>
  <c r="HF95" i="85"/>
  <c r="HJ95" i="85"/>
  <c r="DO64" i="85"/>
  <c r="DP64" i="85"/>
  <c r="DQ64" i="85"/>
  <c r="DS64" i="85"/>
  <c r="DR64" i="85"/>
  <c r="GR28" i="85"/>
  <c r="GN28" i="85"/>
  <c r="GP28" i="85"/>
  <c r="GQ28" i="85"/>
  <c r="GO28" i="85"/>
  <c r="JO91" i="85"/>
  <c r="JL91" i="85"/>
  <c r="JN91" i="85"/>
  <c r="JM91" i="85"/>
  <c r="JK91" i="85"/>
  <c r="IG65" i="85"/>
  <c r="IH65" i="85"/>
  <c r="II65" i="85"/>
  <c r="IK65" i="85"/>
  <c r="IJ65" i="85"/>
  <c r="HP56" i="85"/>
  <c r="HQ56" i="85"/>
  <c r="HS56" i="85"/>
  <c r="HO56" i="85"/>
  <c r="HR56" i="85"/>
  <c r="HP98" i="85"/>
  <c r="HQ98" i="85"/>
  <c r="HS98" i="85"/>
  <c r="HO98" i="85"/>
  <c r="HR98" i="85"/>
  <c r="HO67" i="85"/>
  <c r="HP67" i="85"/>
  <c r="HR67" i="85"/>
  <c r="HQ67" i="85"/>
  <c r="HS67" i="85"/>
  <c r="CN30" i="85"/>
  <c r="CO30" i="85"/>
  <c r="CQ30" i="85"/>
  <c r="CP30" i="85"/>
  <c r="CR30" i="85"/>
  <c r="JM100" i="85"/>
  <c r="JK100" i="85"/>
  <c r="JN100" i="85"/>
  <c r="JO100" i="85"/>
  <c r="JL100" i="85"/>
  <c r="HO73" i="85"/>
  <c r="HP73" i="85"/>
  <c r="HR73" i="85"/>
  <c r="HS73" i="85"/>
  <c r="HQ73" i="85"/>
  <c r="IH60" i="85"/>
  <c r="II60" i="85"/>
  <c r="IJ60" i="85"/>
  <c r="IK60" i="85"/>
  <c r="IG60" i="85"/>
  <c r="JN53" i="85"/>
  <c r="JM53" i="85"/>
  <c r="JK53" i="85"/>
  <c r="JO53" i="85"/>
  <c r="JL53" i="85"/>
  <c r="IR8" i="85"/>
  <c r="IS8" i="85"/>
  <c r="IT8" i="85"/>
  <c r="IP8" i="85"/>
  <c r="IQ8" i="85"/>
  <c r="IQ79" i="85"/>
  <c r="IR79" i="85"/>
  <c r="IS79" i="85"/>
  <c r="IP79" i="85"/>
  <c r="IT79" i="85"/>
  <c r="HF94" i="85"/>
  <c r="HG94" i="85"/>
  <c r="HH94" i="85"/>
  <c r="HJ94" i="85"/>
  <c r="HI94" i="85"/>
  <c r="GG67" i="85"/>
  <c r="GH67" i="85"/>
  <c r="GI67" i="85"/>
  <c r="GE67" i="85"/>
  <c r="GF67" i="85"/>
  <c r="BX23" i="85"/>
  <c r="BY23" i="85"/>
  <c r="BZ23" i="85"/>
  <c r="BV23" i="85"/>
  <c r="BW23" i="85"/>
  <c r="DQ78" i="85"/>
  <c r="DR78" i="85"/>
  <c r="DS78" i="85"/>
  <c r="DO78" i="85"/>
  <c r="DP78" i="85"/>
  <c r="HI55" i="85"/>
  <c r="HJ55" i="85"/>
  <c r="HG55" i="85"/>
  <c r="HH55" i="85"/>
  <c r="HF55" i="85"/>
  <c r="HZ9" i="85"/>
  <c r="IA9" i="85"/>
  <c r="IB9" i="85"/>
  <c r="HX9" i="85"/>
  <c r="HY9" i="85"/>
  <c r="GN53" i="85"/>
  <c r="GO53" i="85"/>
  <c r="GQ53" i="85"/>
  <c r="GR53" i="85"/>
  <c r="GP53" i="85"/>
  <c r="JL25" i="85"/>
  <c r="JN25" i="85"/>
  <c r="JM25" i="85"/>
  <c r="JK25" i="85"/>
  <c r="JO25" i="85"/>
  <c r="JN15" i="85"/>
  <c r="JO15" i="85"/>
  <c r="JM15" i="85"/>
  <c r="JK15" i="85"/>
  <c r="JL15" i="85"/>
  <c r="IZ101" i="85"/>
  <c r="JA101" i="85"/>
  <c r="JB101" i="85"/>
  <c r="IY101" i="85"/>
  <c r="JC101" i="85"/>
  <c r="EG26" i="85"/>
  <c r="EH26" i="85"/>
  <c r="EI26" i="85"/>
  <c r="EK26" i="85"/>
  <c r="EJ26" i="85"/>
  <c r="BH72" i="85"/>
  <c r="BD72" i="85"/>
  <c r="BF72" i="85"/>
  <c r="BE72" i="85"/>
  <c r="BG72" i="85"/>
  <c r="CO38" i="85"/>
  <c r="CP38" i="85"/>
  <c r="CQ38" i="85"/>
  <c r="CR38" i="85"/>
  <c r="CN38" i="85"/>
  <c r="DO15" i="85"/>
  <c r="DP15" i="85"/>
  <c r="DR15" i="85"/>
  <c r="DQ15" i="85"/>
  <c r="DS15" i="85"/>
  <c r="EH75" i="85"/>
  <c r="EI75" i="85"/>
  <c r="EJ75" i="85"/>
  <c r="EK75" i="85"/>
  <c r="EG75" i="85"/>
  <c r="EK42" i="85"/>
  <c r="EG42" i="85"/>
  <c r="EI42" i="85"/>
  <c r="EH42" i="85"/>
  <c r="EJ42" i="85"/>
  <c r="DQ102" i="85"/>
  <c r="DR102" i="85"/>
  <c r="DS102" i="85"/>
  <c r="DO102" i="85"/>
  <c r="DP102" i="85"/>
  <c r="FS81" i="85"/>
  <c r="FT81" i="85"/>
  <c r="FU81" i="85"/>
  <c r="FQ81" i="85"/>
  <c r="FR81" i="85"/>
  <c r="HJ32" i="85"/>
  <c r="HF32" i="85"/>
  <c r="HH32" i="85"/>
  <c r="HG32" i="85"/>
  <c r="HI32" i="85"/>
  <c r="BG47" i="85"/>
  <c r="BH47" i="85"/>
  <c r="BE47" i="85"/>
  <c r="BD47" i="85"/>
  <c r="BF47" i="85"/>
  <c r="CP27" i="85"/>
  <c r="CQ27" i="85"/>
  <c r="CR27" i="85"/>
  <c r="CN27" i="85"/>
  <c r="CO27" i="85"/>
  <c r="CO62" i="85"/>
  <c r="CP62" i="85"/>
  <c r="CQ62" i="85"/>
  <c r="CR62" i="85"/>
  <c r="CN62" i="85"/>
  <c r="BQ70" i="85"/>
  <c r="BM70" i="85"/>
  <c r="BO70" i="85"/>
  <c r="BN70" i="85"/>
  <c r="BP70" i="85"/>
  <c r="BM84" i="85"/>
  <c r="BN84" i="85"/>
  <c r="BO84" i="85"/>
  <c r="BQ84" i="85"/>
  <c r="BP84" i="85"/>
  <c r="EG73" i="85"/>
  <c r="EH73" i="85"/>
  <c r="EJ73" i="85"/>
  <c r="EI73" i="85"/>
  <c r="EK73" i="85"/>
  <c r="AX55" i="85"/>
  <c r="AY55" i="85"/>
  <c r="AV55" i="85"/>
  <c r="AU55" i="85"/>
  <c r="AW55" i="85"/>
  <c r="EG68" i="85"/>
  <c r="EH68" i="85"/>
  <c r="EI68" i="85"/>
  <c r="EK68" i="85"/>
  <c r="EJ68" i="85"/>
  <c r="HS59" i="85"/>
  <c r="HP59" i="85"/>
  <c r="HQ59" i="85"/>
  <c r="HR59" i="85"/>
  <c r="HO59" i="85"/>
  <c r="II67" i="85"/>
  <c r="IJ67" i="85"/>
  <c r="IK67" i="85"/>
  <c r="IG67" i="85"/>
  <c r="IH67" i="85"/>
  <c r="IB53" i="85"/>
  <c r="HX53" i="85"/>
  <c r="HZ53" i="85"/>
  <c r="HY53" i="85"/>
  <c r="IA53" i="85"/>
  <c r="GQ50" i="85"/>
  <c r="GR50" i="85"/>
  <c r="GN50" i="85"/>
  <c r="GO50" i="85"/>
  <c r="GP50" i="85"/>
  <c r="AU34" i="85"/>
  <c r="AV34" i="85"/>
  <c r="AW34" i="85"/>
  <c r="AY34" i="85"/>
  <c r="AX34" i="85"/>
  <c r="JM22" i="85"/>
  <c r="JO22" i="85"/>
  <c r="JL22" i="85"/>
  <c r="JK22" i="85"/>
  <c r="JN22" i="85"/>
  <c r="BV92" i="85"/>
  <c r="BW92" i="85"/>
  <c r="BY92" i="85"/>
  <c r="BX92" i="85"/>
  <c r="BZ92" i="85"/>
  <c r="BQ27" i="85"/>
  <c r="BM27" i="85"/>
  <c r="BO27" i="85"/>
  <c r="BN27" i="85"/>
  <c r="BP27" i="85"/>
  <c r="EJ71" i="85"/>
  <c r="EK71" i="85"/>
  <c r="EH71" i="85"/>
  <c r="EG71" i="85"/>
  <c r="EI71" i="85"/>
  <c r="HO96" i="85"/>
  <c r="HQ96" i="85"/>
  <c r="HP96" i="85"/>
  <c r="HS96" i="85"/>
  <c r="HR96" i="85"/>
  <c r="AU94" i="85"/>
  <c r="AV94" i="85"/>
  <c r="AW94" i="85"/>
  <c r="AY94" i="85"/>
  <c r="AX94" i="85"/>
  <c r="BN22" i="85"/>
  <c r="BP22" i="85"/>
  <c r="BM22" i="85"/>
  <c r="BO22" i="85"/>
  <c r="BQ22" i="85"/>
  <c r="EI58" i="85"/>
  <c r="EJ58" i="85"/>
  <c r="EK58" i="85"/>
  <c r="EG58" i="85"/>
  <c r="EH58" i="85"/>
  <c r="FQ79" i="85"/>
  <c r="FR79" i="85"/>
  <c r="FS79" i="85"/>
  <c r="FU79" i="85"/>
  <c r="FT79" i="85"/>
  <c r="GP14" i="85"/>
  <c r="GQ14" i="85"/>
  <c r="GR14" i="85"/>
  <c r="GN14" i="85"/>
  <c r="GO14" i="85"/>
  <c r="FU65" i="85"/>
  <c r="FQ65" i="85"/>
  <c r="FS65" i="85"/>
  <c r="FR65" i="85"/>
  <c r="FT65" i="85"/>
  <c r="IZ44" i="85"/>
  <c r="JB44" i="85"/>
  <c r="JC44" i="85"/>
  <c r="IY44" i="85"/>
  <c r="JA44" i="85"/>
  <c r="IG12" i="85"/>
  <c r="II12" i="85"/>
  <c r="IK12" i="85"/>
  <c r="IH12" i="85"/>
  <c r="IJ12" i="85"/>
  <c r="DA64" i="85"/>
  <c r="CW64" i="85"/>
  <c r="CY64" i="85"/>
  <c r="CX64" i="85"/>
  <c r="CZ64" i="85"/>
  <c r="BE81" i="85"/>
  <c r="BF81" i="85"/>
  <c r="BG81" i="85"/>
  <c r="BH81" i="85"/>
  <c r="BD81" i="85"/>
  <c r="HG83" i="85"/>
  <c r="HH83" i="85"/>
  <c r="HI83" i="85"/>
  <c r="HF83" i="85"/>
  <c r="HJ83" i="85"/>
  <c r="AX49" i="85"/>
  <c r="AY49" i="85"/>
  <c r="AV49" i="85"/>
  <c r="AU49" i="85"/>
  <c r="AW49" i="85"/>
  <c r="HY44" i="85"/>
  <c r="HZ44" i="85"/>
  <c r="IA44" i="85"/>
  <c r="IB44" i="85"/>
  <c r="HX44" i="85"/>
  <c r="IS104" i="85"/>
  <c r="IT104" i="85"/>
  <c r="IP104" i="85"/>
  <c r="IQ104" i="85"/>
  <c r="IR104" i="85"/>
  <c r="JO93" i="85"/>
  <c r="JK93" i="85"/>
  <c r="JL93" i="85"/>
  <c r="JN93" i="85"/>
  <c r="JM93" i="85"/>
  <c r="JL54" i="85"/>
  <c r="JO54" i="85"/>
  <c r="JM54" i="85"/>
  <c r="JN54" i="85"/>
  <c r="JK54" i="85"/>
  <c r="IZ84" i="85"/>
  <c r="JA84" i="85"/>
  <c r="IY84" i="85"/>
  <c r="JB84" i="85"/>
  <c r="JC84" i="85"/>
  <c r="IT28" i="85"/>
  <c r="IP28" i="85"/>
  <c r="IR28" i="85"/>
  <c r="IS28" i="85"/>
  <c r="IQ28" i="85"/>
  <c r="FS57" i="85"/>
  <c r="FT57" i="85"/>
  <c r="FU57" i="85"/>
  <c r="FQ57" i="85"/>
  <c r="FR57" i="85"/>
  <c r="BF100" i="85"/>
  <c r="BG100" i="85"/>
  <c r="BH100" i="85"/>
  <c r="BD100" i="85"/>
  <c r="BE100" i="85"/>
  <c r="HR11" i="85"/>
  <c r="HS11" i="85"/>
  <c r="HP11" i="85"/>
  <c r="HO11" i="85"/>
  <c r="HQ11" i="85"/>
  <c r="CN91" i="85"/>
  <c r="CO91" i="85"/>
  <c r="CP91" i="85"/>
  <c r="CR91" i="85"/>
  <c r="CQ91" i="85"/>
  <c r="JL9" i="85"/>
  <c r="JK9" i="85"/>
  <c r="JO9" i="85"/>
  <c r="JN9" i="85"/>
  <c r="JM9" i="85"/>
  <c r="HX60" i="85"/>
  <c r="HY60" i="85"/>
  <c r="IA60" i="85"/>
  <c r="HZ60" i="85"/>
  <c r="IB60" i="85"/>
  <c r="JM88" i="85"/>
  <c r="JK88" i="85"/>
  <c r="JO88" i="85"/>
  <c r="JN88" i="85"/>
  <c r="JL88" i="85"/>
  <c r="GN58" i="85"/>
  <c r="GP58" i="85"/>
  <c r="GQ58" i="85"/>
  <c r="GO58" i="85"/>
  <c r="GR58" i="85"/>
  <c r="JM37" i="85"/>
  <c r="JO37" i="85"/>
  <c r="JN37" i="85"/>
  <c r="JL37" i="85"/>
  <c r="JK37" i="85"/>
  <c r="JA91" i="85"/>
  <c r="JB91" i="85"/>
  <c r="JC91" i="85"/>
  <c r="IZ91" i="85"/>
  <c r="IY91" i="85"/>
  <c r="CY50" i="85"/>
  <c r="DA50" i="85"/>
  <c r="CW50" i="85"/>
  <c r="CZ50" i="85"/>
  <c r="CX50" i="85"/>
  <c r="GO90" i="85"/>
  <c r="GP90" i="85"/>
  <c r="GR90" i="85"/>
  <c r="GQ90" i="85"/>
  <c r="GN90" i="85"/>
  <c r="BQ52" i="85"/>
  <c r="BM52" i="85"/>
  <c r="BO52" i="85"/>
  <c r="BN52" i="85"/>
  <c r="BP52" i="85"/>
  <c r="DO99" i="85"/>
  <c r="DP99" i="85"/>
  <c r="DR99" i="85"/>
  <c r="DQ99" i="85"/>
  <c r="DS99" i="85"/>
  <c r="DA34" i="85"/>
  <c r="CW34" i="85"/>
  <c r="CY34" i="85"/>
  <c r="CX34" i="85"/>
  <c r="CZ34" i="85"/>
  <c r="BD37" i="85"/>
  <c r="BE37" i="85"/>
  <c r="BG37" i="85"/>
  <c r="BF37" i="85"/>
  <c r="BH37" i="85"/>
  <c r="FQ36" i="85"/>
  <c r="FR36" i="85"/>
  <c r="FT36" i="85"/>
  <c r="FS36" i="85"/>
  <c r="FU36" i="85"/>
  <c r="IP48" i="85"/>
  <c r="IQ48" i="85"/>
  <c r="IR48" i="85"/>
  <c r="IT48" i="85"/>
  <c r="IS48" i="85"/>
  <c r="II97" i="85"/>
  <c r="IJ97" i="85"/>
  <c r="IK97" i="85"/>
  <c r="IG97" i="85"/>
  <c r="IH97" i="85"/>
  <c r="CP87" i="85"/>
  <c r="CQ87" i="85"/>
  <c r="CR87" i="85"/>
  <c r="CN87" i="85"/>
  <c r="CO87" i="85"/>
  <c r="AU15" i="85"/>
  <c r="AV15" i="85"/>
  <c r="AX15" i="85"/>
  <c r="AW15" i="85"/>
  <c r="AY15" i="85"/>
  <c r="JL43" i="85"/>
  <c r="JO43" i="85"/>
  <c r="JM43" i="85"/>
  <c r="JN43" i="85"/>
  <c r="JK43" i="85"/>
  <c r="DR67" i="85"/>
  <c r="DS67" i="85"/>
  <c r="DP67" i="85"/>
  <c r="DO67" i="85"/>
  <c r="DQ67" i="85"/>
  <c r="BN61" i="85"/>
  <c r="BO61" i="85"/>
  <c r="BP61" i="85"/>
  <c r="BM61" i="85"/>
  <c r="BQ61" i="85"/>
  <c r="CN54" i="85"/>
  <c r="CO54" i="85"/>
  <c r="CQ54" i="85"/>
  <c r="CP54" i="85"/>
  <c r="CR54" i="85"/>
  <c r="EK102" i="85"/>
  <c r="EG102" i="85"/>
  <c r="EI102" i="85"/>
  <c r="EH102" i="85"/>
  <c r="EJ102" i="85"/>
  <c r="BD91" i="85"/>
  <c r="BE91" i="85"/>
  <c r="BG91" i="85"/>
  <c r="BF91" i="85"/>
  <c r="BH91" i="85"/>
  <c r="HQ57" i="85"/>
  <c r="HR57" i="85"/>
  <c r="HO57" i="85"/>
  <c r="HP57" i="85"/>
  <c r="HS57" i="85"/>
  <c r="JN78" i="85"/>
  <c r="JK78" i="85"/>
  <c r="JO78" i="85"/>
  <c r="JL78" i="85"/>
  <c r="JM78" i="85"/>
  <c r="JA55" i="85"/>
  <c r="JB55" i="85"/>
  <c r="IY55" i="85"/>
  <c r="IZ55" i="85"/>
  <c r="JC55" i="85"/>
  <c r="IY88" i="85"/>
  <c r="JC88" i="85"/>
  <c r="IZ88" i="85"/>
  <c r="JB88" i="85"/>
  <c r="JA88" i="85"/>
  <c r="JO81" i="85"/>
  <c r="JK81" i="85"/>
  <c r="JL81" i="85"/>
  <c r="JM81" i="85"/>
  <c r="JN81" i="85"/>
  <c r="FU6" i="85"/>
  <c r="FS6" i="85"/>
  <c r="FR6" i="85"/>
  <c r="FT6" i="85"/>
  <c r="JK67" i="85"/>
  <c r="JL67" i="85"/>
  <c r="JO67" i="85"/>
  <c r="JM67" i="85"/>
  <c r="JN67" i="85"/>
  <c r="II73" i="85"/>
  <c r="IJ73" i="85"/>
  <c r="IK73" i="85"/>
  <c r="IG73" i="85"/>
  <c r="IH73" i="85"/>
  <c r="HS6" i="85"/>
  <c r="HO6" i="85"/>
  <c r="HP6" i="85"/>
  <c r="HR6" i="85"/>
  <c r="HQ6" i="85"/>
  <c r="CZ45" i="85"/>
  <c r="CX45" i="85"/>
  <c r="DA45" i="85"/>
  <c r="CW45" i="85"/>
  <c r="CY45" i="85"/>
  <c r="IZ72" i="85"/>
  <c r="JA72" i="85"/>
  <c r="JC72" i="85"/>
  <c r="JB72" i="85"/>
  <c r="IY72" i="85"/>
  <c r="BD25" i="85"/>
  <c r="BE25" i="85"/>
  <c r="BG25" i="85"/>
  <c r="BF25" i="85"/>
  <c r="BH25" i="85"/>
  <c r="DA52" i="85"/>
  <c r="CW52" i="85"/>
  <c r="CY52" i="85"/>
  <c r="CX52" i="85"/>
  <c r="CZ52" i="85"/>
  <c r="AW60" i="85"/>
  <c r="AX60" i="85"/>
  <c r="AY60" i="85"/>
  <c r="AU60" i="85"/>
  <c r="AV60" i="85"/>
  <c r="IP18" i="85"/>
  <c r="IQ18" i="85"/>
  <c r="IR18" i="85"/>
  <c r="IT18" i="85"/>
  <c r="IS18" i="85"/>
  <c r="CN12" i="85"/>
  <c r="CO12" i="85"/>
  <c r="CQ12" i="85"/>
  <c r="CP12" i="85"/>
  <c r="CR12" i="85"/>
  <c r="JC63" i="85"/>
  <c r="JB63" i="85"/>
  <c r="IY63" i="85"/>
  <c r="JA63" i="85"/>
  <c r="IZ63" i="85"/>
  <c r="BV33" i="85"/>
  <c r="BW33" i="85"/>
  <c r="BX33" i="85"/>
  <c r="BZ33" i="85"/>
  <c r="BY33" i="85"/>
  <c r="GG91" i="85"/>
  <c r="GH91" i="85"/>
  <c r="GI91" i="85"/>
  <c r="GE91" i="85"/>
  <c r="GF91" i="85"/>
  <c r="FT40" i="85"/>
  <c r="FU40" i="85"/>
  <c r="FR40" i="85"/>
  <c r="FQ40" i="85"/>
  <c r="FS40" i="85"/>
  <c r="GN71" i="85"/>
  <c r="GO71" i="85"/>
  <c r="GQ71" i="85"/>
  <c r="GP71" i="85"/>
  <c r="GR71" i="85"/>
  <c r="BQ15" i="85"/>
  <c r="BM15" i="85"/>
  <c r="BO15" i="85"/>
  <c r="BN15" i="85"/>
  <c r="BP15" i="85"/>
  <c r="BV14" i="85"/>
  <c r="BW14" i="85"/>
  <c r="BY14" i="85"/>
  <c r="BX14" i="85"/>
  <c r="BZ14" i="85"/>
  <c r="DR13" i="85"/>
  <c r="DS13" i="85"/>
  <c r="DP13" i="85"/>
  <c r="DO13" i="85"/>
  <c r="DQ13" i="85"/>
  <c r="JM58" i="85"/>
  <c r="JL58" i="85"/>
  <c r="JN58" i="85"/>
  <c r="JK58" i="85"/>
  <c r="JO58" i="85"/>
  <c r="GE100" i="85"/>
  <c r="GF100" i="85"/>
  <c r="GH100" i="85"/>
  <c r="GG100" i="85"/>
  <c r="GI100" i="85"/>
  <c r="GN29" i="85"/>
  <c r="GO29" i="85"/>
  <c r="GQ29" i="85"/>
  <c r="GP29" i="85"/>
  <c r="GR29" i="85"/>
  <c r="DO81" i="85"/>
  <c r="DP81" i="85"/>
  <c r="DR81" i="85"/>
  <c r="DQ81" i="85"/>
  <c r="DS81" i="85"/>
  <c r="AU10" i="85"/>
  <c r="AV10" i="85"/>
  <c r="AW10" i="85"/>
  <c r="AY10" i="85"/>
  <c r="AX10" i="85"/>
  <c r="BV15" i="85"/>
  <c r="BW15" i="85"/>
  <c r="BX15" i="85"/>
  <c r="BZ15" i="85"/>
  <c r="BY15" i="85"/>
  <c r="HZ15" i="85"/>
  <c r="IA15" i="85"/>
  <c r="IB15" i="85"/>
  <c r="HX15" i="85"/>
  <c r="HY15" i="85"/>
  <c r="HJ7" i="85"/>
  <c r="HG7" i="85"/>
  <c r="HH7" i="85"/>
  <c r="HI7" i="85"/>
  <c r="HF7" i="85"/>
  <c r="EH27" i="85"/>
  <c r="EI27" i="85"/>
  <c r="EJ27" i="85"/>
  <c r="EK27" i="85"/>
  <c r="EG27" i="85"/>
  <c r="CX6" i="85"/>
  <c r="CY6" i="85"/>
  <c r="DA6" i="85"/>
  <c r="CZ6" i="85"/>
  <c r="CW6" i="85"/>
  <c r="GG55" i="85"/>
  <c r="GH55" i="85"/>
  <c r="GI55" i="85"/>
  <c r="GE55" i="85"/>
  <c r="GF55" i="85"/>
  <c r="GG25" i="85"/>
  <c r="GH25" i="85"/>
  <c r="GI25" i="85"/>
  <c r="GE25" i="85"/>
  <c r="GF25" i="85"/>
  <c r="HG89" i="85"/>
  <c r="HH89" i="85"/>
  <c r="HI89" i="85"/>
  <c r="HF89" i="85"/>
  <c r="HJ89" i="85"/>
  <c r="GI57" i="85"/>
  <c r="GE57" i="85"/>
  <c r="GG57" i="85"/>
  <c r="GF57" i="85"/>
  <c r="GH57" i="85"/>
  <c r="BW28" i="85"/>
  <c r="BX28" i="85"/>
  <c r="BY28" i="85"/>
  <c r="BZ28" i="85"/>
  <c r="BV28" i="85"/>
  <c r="GR57" i="85"/>
  <c r="GO57" i="85"/>
  <c r="GN57" i="85"/>
  <c r="GP57" i="85"/>
  <c r="GQ57" i="85"/>
  <c r="BX89" i="85"/>
  <c r="BY89" i="85"/>
  <c r="BZ89" i="85"/>
  <c r="BV89" i="85"/>
  <c r="BW89" i="85"/>
  <c r="GN95" i="85"/>
  <c r="GO95" i="85"/>
  <c r="GQ95" i="85"/>
  <c r="GP95" i="85"/>
  <c r="GR95" i="85"/>
  <c r="BV8" i="85"/>
  <c r="BW8" i="85"/>
  <c r="BY8" i="85"/>
  <c r="BX8" i="85"/>
  <c r="BZ8" i="85"/>
  <c r="BW70" i="85"/>
  <c r="BX70" i="85"/>
  <c r="BY70" i="85"/>
  <c r="BZ70" i="85"/>
  <c r="BV70" i="85"/>
  <c r="BZ67" i="85"/>
  <c r="BV67" i="85"/>
  <c r="BX67" i="85"/>
  <c r="BW67" i="85"/>
  <c r="BY67" i="85"/>
  <c r="CX43" i="85"/>
  <c r="CZ43" i="85"/>
  <c r="CY43" i="85"/>
  <c r="DA43" i="85"/>
  <c r="CW43" i="85"/>
  <c r="EK24" i="85"/>
  <c r="EG24" i="85"/>
  <c r="EI24" i="85"/>
  <c r="EH24" i="85"/>
  <c r="EJ24" i="85"/>
  <c r="HO55" i="85"/>
  <c r="HP55" i="85"/>
  <c r="HR55" i="85"/>
  <c r="HQ55" i="85"/>
  <c r="HS55" i="85"/>
  <c r="IS9" i="85"/>
  <c r="IT9" i="85"/>
  <c r="IQ9" i="85"/>
  <c r="IP9" i="85"/>
  <c r="IR9" i="85"/>
  <c r="GO60" i="85"/>
  <c r="GP60" i="85"/>
  <c r="GR60" i="85"/>
  <c r="GN60" i="85"/>
  <c r="GQ60" i="85"/>
  <c r="CX90" i="85"/>
  <c r="CY90" i="85"/>
  <c r="CZ90" i="85"/>
  <c r="DA90" i="85"/>
  <c r="CW90" i="85"/>
  <c r="AW42" i="85"/>
  <c r="AX42" i="85"/>
  <c r="AY42" i="85"/>
  <c r="AU42" i="85"/>
  <c r="AV42" i="85"/>
  <c r="BO104" i="85"/>
  <c r="BP104" i="85"/>
  <c r="BQ104" i="85"/>
  <c r="BM104" i="85"/>
  <c r="BN104" i="85"/>
  <c r="IK75" i="85"/>
  <c r="IG75" i="85"/>
  <c r="II75" i="85"/>
  <c r="IH75" i="85"/>
  <c r="IJ75" i="85"/>
  <c r="BF22" i="85"/>
  <c r="BG22" i="85"/>
  <c r="BH22" i="85"/>
  <c r="BD22" i="85"/>
  <c r="BE22" i="85"/>
  <c r="IG88" i="85"/>
  <c r="IH88" i="85"/>
  <c r="IJ88" i="85"/>
  <c r="II88" i="85"/>
  <c r="IK88" i="85"/>
  <c r="IH42" i="85"/>
  <c r="II42" i="85"/>
  <c r="IJ42" i="85"/>
  <c r="IK42" i="85"/>
  <c r="IG42" i="85"/>
  <c r="BD19" i="85"/>
  <c r="BE19" i="85"/>
  <c r="BG19" i="85"/>
  <c r="BF19" i="85"/>
  <c r="BH19" i="85"/>
  <c r="HH84" i="85"/>
  <c r="HI84" i="85"/>
  <c r="HJ84" i="85"/>
  <c r="HF84" i="85"/>
  <c r="HG84" i="85"/>
  <c r="HR88" i="85"/>
  <c r="HS88" i="85"/>
  <c r="HO88" i="85"/>
  <c r="HP88" i="85"/>
  <c r="HQ88" i="85"/>
  <c r="GN83" i="85"/>
  <c r="GO83" i="85"/>
  <c r="GQ83" i="85"/>
  <c r="GP83" i="85"/>
  <c r="GR83" i="85"/>
  <c r="IY53" i="85"/>
  <c r="IZ53" i="85"/>
  <c r="JA53" i="85"/>
  <c r="JB53" i="85"/>
  <c r="JC53" i="85"/>
  <c r="IY83" i="85"/>
  <c r="IZ83" i="85"/>
  <c r="JB83" i="85"/>
  <c r="JC83" i="85"/>
  <c r="JA83" i="85"/>
  <c r="BV45" i="85"/>
  <c r="BW45" i="85"/>
  <c r="BX45" i="85"/>
  <c r="BZ45" i="85"/>
  <c r="BY45" i="85"/>
  <c r="JM77" i="85"/>
  <c r="JK77" i="85"/>
  <c r="JO77" i="85"/>
  <c r="JL77" i="85"/>
  <c r="JN77" i="85"/>
  <c r="EJ29" i="85"/>
  <c r="EK29" i="85"/>
  <c r="EH29" i="85"/>
  <c r="EG29" i="85"/>
  <c r="EI29" i="85"/>
  <c r="BY36" i="85"/>
  <c r="BZ36" i="85"/>
  <c r="BW36" i="85"/>
  <c r="BV36" i="85"/>
  <c r="BX36" i="85"/>
  <c r="DP11" i="85"/>
  <c r="DQ11" i="85"/>
  <c r="DR11" i="85"/>
  <c r="DS11" i="85"/>
  <c r="DO11" i="85"/>
  <c r="JL57" i="85"/>
  <c r="JK57" i="85"/>
  <c r="JO57" i="85"/>
  <c r="JM57" i="85"/>
  <c r="JN57" i="85"/>
  <c r="JA67" i="85"/>
  <c r="JB67" i="85"/>
  <c r="IZ67" i="85"/>
  <c r="JC67" i="85"/>
  <c r="IY67" i="85"/>
  <c r="JN74" i="85"/>
  <c r="JK74" i="85"/>
  <c r="JO74" i="85"/>
  <c r="JM74" i="85"/>
  <c r="JL74" i="85"/>
  <c r="GN82" i="85"/>
  <c r="GP82" i="85"/>
  <c r="GQ82" i="85"/>
  <c r="GO82" i="85"/>
  <c r="GR82" i="85"/>
  <c r="IT46" i="85"/>
  <c r="IP46" i="85"/>
  <c r="IR46" i="85"/>
  <c r="IS46" i="85"/>
  <c r="IQ46" i="85"/>
  <c r="IH48" i="85"/>
  <c r="II48" i="85"/>
  <c r="IJ48" i="85"/>
  <c r="IG48" i="85"/>
  <c r="IK48" i="85"/>
  <c r="BY78" i="85"/>
  <c r="BZ78" i="85"/>
  <c r="BW78" i="85"/>
  <c r="BV78" i="85"/>
  <c r="BX78" i="85"/>
  <c r="BN91" i="85"/>
  <c r="BO91" i="85"/>
  <c r="BP91" i="85"/>
  <c r="BQ91" i="85"/>
  <c r="BM91" i="85"/>
  <c r="CR77" i="85"/>
  <c r="CN77" i="85"/>
  <c r="CP77" i="85"/>
  <c r="CO77" i="85"/>
  <c r="CQ77" i="85"/>
  <c r="EG43" i="85"/>
  <c r="EH43" i="85"/>
  <c r="EJ43" i="85"/>
  <c r="EI43" i="85"/>
  <c r="EK43" i="85"/>
  <c r="GO78" i="85"/>
  <c r="GP78" i="85"/>
  <c r="GR78" i="85"/>
  <c r="GQ78" i="85"/>
  <c r="GN78" i="85"/>
  <c r="IP54" i="85"/>
  <c r="IQ54" i="85"/>
  <c r="IR54" i="85"/>
  <c r="IT54" i="85"/>
  <c r="IS54" i="85"/>
  <c r="CY38" i="85"/>
  <c r="DA38" i="85"/>
  <c r="CW38" i="85"/>
  <c r="CZ38" i="85"/>
  <c r="CX38" i="85"/>
  <c r="HX31" i="85"/>
  <c r="HY31" i="85"/>
  <c r="HZ31" i="85"/>
  <c r="IB31" i="85"/>
  <c r="IA31" i="85"/>
  <c r="JB86" i="85"/>
  <c r="JC86" i="85"/>
  <c r="IY86" i="85"/>
  <c r="IZ86" i="85"/>
  <c r="JA86" i="85"/>
  <c r="BM59" i="85"/>
  <c r="BN59" i="85"/>
  <c r="BP59" i="85"/>
  <c r="BO59" i="85"/>
  <c r="BQ59" i="85"/>
  <c r="HZ57" i="85"/>
  <c r="IA57" i="85"/>
  <c r="IB57" i="85"/>
  <c r="HX57" i="85"/>
  <c r="HY57" i="85"/>
  <c r="JL73" i="85"/>
  <c r="JM73" i="85"/>
  <c r="JO73" i="85"/>
  <c r="JN73" i="85"/>
  <c r="JK73" i="85"/>
  <c r="CN97" i="85"/>
  <c r="CO97" i="85"/>
  <c r="CP97" i="85"/>
  <c r="CR97" i="85"/>
  <c r="CQ97" i="85"/>
  <c r="HO44" i="85"/>
  <c r="HP44" i="85"/>
  <c r="HQ44" i="85"/>
  <c r="HS44" i="85"/>
  <c r="HR44" i="85"/>
  <c r="DS86" i="85"/>
  <c r="DO86" i="85"/>
  <c r="DQ86" i="85"/>
  <c r="DP86" i="85"/>
  <c r="DR86" i="85"/>
  <c r="GF60" i="85"/>
  <c r="GG60" i="85"/>
  <c r="GH60" i="85"/>
  <c r="GI60" i="85"/>
  <c r="GE60" i="85"/>
  <c r="GI15" i="85"/>
  <c r="GE15" i="85"/>
  <c r="GG15" i="85"/>
  <c r="GF15" i="85"/>
  <c r="GH15" i="85"/>
  <c r="HJ92" i="85"/>
  <c r="HF92" i="85"/>
  <c r="HH92" i="85"/>
  <c r="HI92" i="85"/>
  <c r="HG92" i="85"/>
  <c r="CW23" i="85"/>
  <c r="CX23" i="85"/>
  <c r="CZ23" i="85"/>
  <c r="CY23" i="85"/>
  <c r="DA23" i="85"/>
  <c r="BE15" i="85"/>
  <c r="BF15" i="85"/>
  <c r="BG15" i="85"/>
  <c r="BD15" i="85"/>
  <c r="BH15" i="85"/>
  <c r="HX66" i="85"/>
  <c r="HY66" i="85"/>
  <c r="IA66" i="85"/>
  <c r="HZ66" i="85"/>
  <c r="IB66" i="85"/>
  <c r="GP43" i="85"/>
  <c r="GQ43" i="85"/>
  <c r="GN43" i="85"/>
  <c r="GO43" i="85"/>
  <c r="GR43" i="85"/>
  <c r="HS12" i="85"/>
  <c r="HO12" i="85"/>
  <c r="HQ12" i="85"/>
  <c r="HP12" i="85"/>
  <c r="HR12" i="85"/>
  <c r="BD68" i="85"/>
  <c r="BE68" i="85"/>
  <c r="BF68" i="85"/>
  <c r="BH68" i="85"/>
  <c r="BG68" i="85"/>
  <c r="EI70" i="85"/>
  <c r="EJ70" i="85"/>
  <c r="EK70" i="85"/>
  <c r="EG70" i="85"/>
  <c r="EH70" i="85"/>
  <c r="BX59" i="85"/>
  <c r="BY59" i="85"/>
  <c r="BZ59" i="85"/>
  <c r="BV59" i="85"/>
  <c r="BW59" i="85"/>
  <c r="HF87" i="85"/>
  <c r="HG87" i="85"/>
  <c r="HI87" i="85"/>
  <c r="HJ87" i="85"/>
  <c r="HH87" i="85"/>
  <c r="JK83" i="85"/>
  <c r="JN83" i="85"/>
  <c r="JM83" i="85"/>
  <c r="JO83" i="85"/>
  <c r="JL83" i="85"/>
  <c r="IR74" i="85"/>
  <c r="IS74" i="85"/>
  <c r="IT74" i="85"/>
  <c r="IP74" i="85"/>
  <c r="IQ74" i="85"/>
  <c r="JL12" i="85"/>
  <c r="JM12" i="85"/>
  <c r="JK12" i="85"/>
  <c r="JO12" i="85"/>
  <c r="JN12" i="85"/>
  <c r="DR61" i="85"/>
  <c r="DS61" i="85"/>
  <c r="DP61" i="85"/>
  <c r="DO61" i="85"/>
  <c r="DQ61" i="85"/>
  <c r="BH48" i="85"/>
  <c r="BD48" i="85"/>
  <c r="BF48" i="85"/>
  <c r="BE48" i="85"/>
  <c r="BG48" i="85"/>
  <c r="BN67" i="85"/>
  <c r="BO67" i="85"/>
  <c r="BP67" i="85"/>
  <c r="BM67" i="85"/>
  <c r="BQ67" i="85"/>
  <c r="BY84" i="85"/>
  <c r="BZ84" i="85"/>
  <c r="BW84" i="85"/>
  <c r="BV84" i="85"/>
  <c r="BX84" i="85"/>
  <c r="JM104" i="85"/>
  <c r="JN104" i="85"/>
  <c r="JO104" i="85"/>
  <c r="JK104" i="85"/>
  <c r="JL104" i="85"/>
  <c r="CW101" i="85"/>
  <c r="CX101" i="85"/>
  <c r="CY101" i="85"/>
  <c r="DA101" i="85"/>
  <c r="CZ101" i="85"/>
  <c r="CQ82" i="85"/>
  <c r="CR82" i="85"/>
  <c r="CO82" i="85"/>
  <c r="CN82" i="85"/>
  <c r="CP82" i="85"/>
  <c r="DO88" i="85"/>
  <c r="DP88" i="85"/>
  <c r="DQ88" i="85"/>
  <c r="DS88" i="85"/>
  <c r="DR88" i="85"/>
  <c r="FQ18" i="85"/>
  <c r="FR18" i="85"/>
  <c r="FT18" i="85"/>
  <c r="FS18" i="85"/>
  <c r="FU18" i="85"/>
  <c r="IK23" i="85"/>
  <c r="IH23" i="85"/>
  <c r="IG23" i="85"/>
  <c r="II23" i="85"/>
  <c r="IJ23" i="85"/>
  <c r="EG25" i="85"/>
  <c r="EH25" i="85"/>
  <c r="EJ25" i="85"/>
  <c r="EI25" i="85"/>
  <c r="EK25" i="85"/>
  <c r="EG85" i="85"/>
  <c r="EH85" i="85"/>
  <c r="EJ85" i="85"/>
  <c r="EI85" i="85"/>
  <c r="EK85" i="85"/>
  <c r="BH24" i="85"/>
  <c r="BD24" i="85"/>
  <c r="BF24" i="85"/>
  <c r="BE24" i="85"/>
  <c r="BG24" i="85"/>
  <c r="HY103" i="85"/>
  <c r="HZ103" i="85"/>
  <c r="IA103" i="85"/>
  <c r="IB103" i="85"/>
  <c r="HX103" i="85"/>
  <c r="HX18" i="85"/>
  <c r="HY18" i="85"/>
  <c r="IA18" i="85"/>
  <c r="HZ18" i="85"/>
  <c r="IB18" i="85"/>
  <c r="CP99" i="85"/>
  <c r="CQ99" i="85"/>
  <c r="CR99" i="85"/>
  <c r="CN99" i="85"/>
  <c r="CO99" i="85"/>
  <c r="AV101" i="85"/>
  <c r="AW101" i="85"/>
  <c r="AX101" i="85"/>
  <c r="AU101" i="85"/>
  <c r="AY101" i="85"/>
  <c r="IY35" i="85"/>
  <c r="JC35" i="85"/>
  <c r="JA35" i="85"/>
  <c r="JB35" i="85"/>
  <c r="IZ35" i="85"/>
  <c r="HY56" i="85"/>
  <c r="HZ56" i="85"/>
  <c r="IA56" i="85"/>
  <c r="HX56" i="85"/>
  <c r="IB56" i="85"/>
  <c r="BG17" i="85"/>
  <c r="BH17" i="85"/>
  <c r="BE17" i="85"/>
  <c r="BD17" i="85"/>
  <c r="BF17" i="85"/>
  <c r="BZ61" i="85"/>
  <c r="BV61" i="85"/>
  <c r="BX61" i="85"/>
  <c r="BW61" i="85"/>
  <c r="BY61" i="85"/>
  <c r="JA25" i="85"/>
  <c r="IY25" i="85"/>
  <c r="IZ25" i="85"/>
  <c r="JB25" i="85"/>
  <c r="JC25" i="85"/>
  <c r="EJ77" i="85"/>
  <c r="EK77" i="85"/>
  <c r="EH77" i="85"/>
  <c r="EG77" i="85"/>
  <c r="EI77" i="85"/>
  <c r="JL16" i="85"/>
  <c r="JK16" i="85"/>
  <c r="JO16" i="85"/>
  <c r="JM16" i="85"/>
  <c r="JN16" i="85"/>
  <c r="HO90" i="85"/>
  <c r="HQ90" i="85"/>
  <c r="HR90" i="85"/>
  <c r="HS90" i="85"/>
  <c r="HP90" i="85"/>
  <c r="BV81" i="85"/>
  <c r="BW81" i="85"/>
  <c r="BX81" i="85"/>
  <c r="BZ81" i="85"/>
  <c r="BY81" i="85"/>
  <c r="BE21" i="85"/>
  <c r="BF21" i="85"/>
  <c r="BG21" i="85"/>
  <c r="BD21" i="85"/>
  <c r="BH21" i="85"/>
  <c r="GH92" i="85"/>
  <c r="GI92" i="85"/>
  <c r="GF92" i="85"/>
  <c r="GE92" i="85"/>
  <c r="GG92" i="85"/>
  <c r="GI27" i="85"/>
  <c r="GE27" i="85"/>
  <c r="GG27" i="85"/>
  <c r="GF27" i="85"/>
  <c r="GH27" i="85"/>
  <c r="HG59" i="85"/>
  <c r="HH59" i="85"/>
  <c r="HI59" i="85"/>
  <c r="HF59" i="85"/>
  <c r="HJ59" i="85"/>
  <c r="CW48" i="85"/>
  <c r="CY48" i="85"/>
  <c r="DA48" i="85"/>
  <c r="CX48" i="85"/>
  <c r="CZ48" i="85"/>
  <c r="HG10" i="85"/>
  <c r="HH10" i="85"/>
  <c r="HJ10" i="85"/>
  <c r="HF10" i="85"/>
  <c r="HI10" i="85"/>
  <c r="FU83" i="85"/>
  <c r="FQ83" i="85"/>
  <c r="FS83" i="85"/>
  <c r="FR83" i="85"/>
  <c r="FT83" i="85"/>
  <c r="IR62" i="85"/>
  <c r="IS62" i="85"/>
  <c r="IT62" i="85"/>
  <c r="IP62" i="85"/>
  <c r="IQ62" i="85"/>
  <c r="EH21" i="85"/>
  <c r="EI21" i="85"/>
  <c r="EJ21" i="85"/>
  <c r="EK21" i="85"/>
  <c r="EG21" i="85"/>
  <c r="JC15" i="85"/>
  <c r="JA15" i="85"/>
  <c r="JB15" i="85"/>
  <c r="IY15" i="85"/>
  <c r="IZ15" i="85"/>
  <c r="GF102" i="85"/>
  <c r="GG102" i="85"/>
  <c r="GH102" i="85"/>
  <c r="GI102" i="85"/>
  <c r="GE102" i="85"/>
  <c r="JO60" i="85"/>
  <c r="JM60" i="85"/>
  <c r="JK60" i="85"/>
  <c r="JN60" i="85"/>
  <c r="JL60" i="85"/>
  <c r="BO98" i="85"/>
  <c r="BP98" i="85"/>
  <c r="BQ98" i="85"/>
  <c r="BM98" i="85"/>
  <c r="BN98" i="85"/>
  <c r="EK78" i="85"/>
  <c r="EG78" i="85"/>
  <c r="EI78" i="85"/>
  <c r="EH78" i="85"/>
  <c r="EJ78" i="85"/>
  <c r="GF84" i="85"/>
  <c r="GG84" i="85"/>
  <c r="GH84" i="85"/>
  <c r="GI84" i="85"/>
  <c r="GE84" i="85"/>
  <c r="CW24" i="85"/>
  <c r="CX24" i="85"/>
  <c r="CY24" i="85"/>
  <c r="DA24" i="85"/>
  <c r="CZ24" i="85"/>
  <c r="HZ27" i="85"/>
  <c r="IA27" i="85"/>
  <c r="IB27" i="85"/>
  <c r="HX27" i="85"/>
  <c r="HY27" i="85"/>
  <c r="GF66" i="85"/>
  <c r="GG66" i="85"/>
  <c r="GH66" i="85"/>
  <c r="GI66" i="85"/>
  <c r="GE66" i="85"/>
  <c r="IP72" i="85"/>
  <c r="IQ72" i="85"/>
  <c r="IR72" i="85"/>
  <c r="IT72" i="85"/>
  <c r="IS72" i="85"/>
  <c r="BD103" i="85"/>
  <c r="BE103" i="85"/>
  <c r="BG103" i="85"/>
  <c r="BF103" i="85"/>
  <c r="BH103" i="85"/>
  <c r="DA46" i="85"/>
  <c r="CW46" i="85"/>
  <c r="CY46" i="85"/>
  <c r="CX46" i="85"/>
  <c r="CZ46" i="85"/>
  <c r="GP26" i="85"/>
  <c r="GQ26" i="85"/>
  <c r="GR26" i="85"/>
  <c r="GN26" i="85"/>
  <c r="GO26" i="85"/>
  <c r="AV6" i="85"/>
  <c r="AW6" i="85"/>
  <c r="AX6" i="85"/>
  <c r="AY6" i="85"/>
  <c r="JL66" i="85"/>
  <c r="JM66" i="85"/>
  <c r="JK66" i="85"/>
  <c r="JO66" i="85"/>
  <c r="JN66" i="85"/>
  <c r="IP65" i="85"/>
  <c r="IQ65" i="85"/>
  <c r="IS65" i="85"/>
  <c r="IT65" i="85"/>
  <c r="IR65" i="85"/>
  <c r="BO74" i="85"/>
  <c r="BP74" i="85"/>
  <c r="BQ74" i="85"/>
  <c r="BM74" i="85"/>
  <c r="BN74" i="85"/>
  <c r="CO32" i="85"/>
  <c r="CP32" i="85"/>
  <c r="CQ32" i="85"/>
  <c r="CN32" i="85"/>
  <c r="CR32" i="85"/>
  <c r="HI43" i="85"/>
  <c r="HJ43" i="85"/>
  <c r="HG43" i="85"/>
  <c r="HF43" i="85"/>
  <c r="HH43" i="85"/>
  <c r="AW72" i="85"/>
  <c r="AX72" i="85"/>
  <c r="AY72" i="85"/>
  <c r="AU72" i="85"/>
  <c r="AV72" i="85"/>
  <c r="IS93" i="85"/>
  <c r="IT93" i="85"/>
  <c r="IQ93" i="85"/>
  <c r="IR93" i="85"/>
  <c r="IP93" i="85"/>
  <c r="AX67" i="85"/>
  <c r="AY67" i="85"/>
  <c r="AV67" i="85"/>
  <c r="AU67" i="85"/>
  <c r="AW67" i="85"/>
  <c r="CO56" i="85"/>
  <c r="CP56" i="85"/>
  <c r="CQ56" i="85"/>
  <c r="CR56" i="85"/>
  <c r="CN56" i="85"/>
  <c r="GN70" i="85"/>
  <c r="GP70" i="85"/>
  <c r="GQ70" i="85"/>
  <c r="GO70" i="85"/>
  <c r="GR70" i="85"/>
  <c r="JC9" i="85"/>
  <c r="JA9" i="85"/>
  <c r="IY9" i="85"/>
  <c r="IZ9" i="85"/>
  <c r="JB9" i="85"/>
  <c r="AU46" i="85"/>
  <c r="AV46" i="85"/>
  <c r="AW46" i="85"/>
  <c r="AY46" i="85"/>
  <c r="AX46" i="85"/>
  <c r="DP53" i="85"/>
  <c r="DQ53" i="85"/>
  <c r="DR53" i="85"/>
  <c r="DS53" i="85"/>
  <c r="DO53" i="85"/>
  <c r="BW64" i="85"/>
  <c r="BX64" i="85"/>
  <c r="BY64" i="85"/>
  <c r="BZ64" i="85"/>
  <c r="BV64" i="85"/>
  <c r="GQ44" i="85"/>
  <c r="GR44" i="85"/>
  <c r="GN44" i="85"/>
  <c r="GO44" i="85"/>
  <c r="GP44" i="85"/>
  <c r="IB70" i="85"/>
  <c r="HY70" i="85"/>
  <c r="HX70" i="85"/>
  <c r="HZ70" i="85"/>
  <c r="IA70" i="85"/>
  <c r="DQ90" i="85"/>
  <c r="DR90" i="85"/>
  <c r="DS90" i="85"/>
  <c r="DO90" i="85"/>
  <c r="DP90" i="85"/>
  <c r="AX73" i="85"/>
  <c r="AY73" i="85"/>
  <c r="AV73" i="85"/>
  <c r="AU73" i="85"/>
  <c r="AW73" i="85"/>
  <c r="HF88" i="85"/>
  <c r="HG88" i="85"/>
  <c r="HH88" i="85"/>
  <c r="HJ88" i="85"/>
  <c r="HI88" i="85"/>
  <c r="IZ60" i="85"/>
  <c r="JA60" i="85"/>
  <c r="IY60" i="85"/>
  <c r="JB60" i="85"/>
  <c r="JC60" i="85"/>
  <c r="IP77" i="85"/>
  <c r="IQ77" i="85"/>
  <c r="IS77" i="85"/>
  <c r="IR77" i="85"/>
  <c r="IT77" i="85"/>
  <c r="IG83" i="85"/>
  <c r="IH83" i="85"/>
  <c r="II83" i="85"/>
  <c r="IK83" i="85"/>
  <c r="IJ83" i="85"/>
  <c r="HR46" i="85"/>
  <c r="HS46" i="85"/>
  <c r="HO46" i="85"/>
  <c r="HQ46" i="85"/>
  <c r="HP46" i="85"/>
  <c r="CN37" i="85"/>
  <c r="CO37" i="85"/>
  <c r="CP37" i="85"/>
  <c r="CR37" i="85"/>
  <c r="CQ37" i="85"/>
  <c r="CN102" i="85"/>
  <c r="CO102" i="85"/>
  <c r="CQ102" i="85"/>
  <c r="CP102" i="85"/>
  <c r="CR102" i="85"/>
  <c r="FR92" i="85"/>
  <c r="FS92" i="85"/>
  <c r="FT92" i="85"/>
  <c r="FU92" i="85"/>
  <c r="FQ92" i="85"/>
  <c r="CO80" i="85"/>
  <c r="CP80" i="85"/>
  <c r="CQ80" i="85"/>
  <c r="CR80" i="85"/>
  <c r="CN80" i="85"/>
  <c r="JC98" i="85"/>
  <c r="IY98" i="85"/>
  <c r="JA98" i="85"/>
  <c r="IZ98" i="85"/>
  <c r="JB98" i="85"/>
  <c r="BN79" i="85"/>
  <c r="BO79" i="85"/>
  <c r="BP79" i="85"/>
  <c r="BM79" i="85"/>
  <c r="BQ79" i="85"/>
  <c r="CQ70" i="85"/>
  <c r="CR70" i="85"/>
  <c r="CO70" i="85"/>
  <c r="CN70" i="85"/>
  <c r="CP70" i="85"/>
  <c r="BG29" i="85"/>
  <c r="BH29" i="85"/>
  <c r="BE29" i="85"/>
  <c r="BD29" i="85"/>
  <c r="BF29" i="85"/>
  <c r="CP63" i="85"/>
  <c r="CQ63" i="85"/>
  <c r="CR63" i="85"/>
  <c r="CN63" i="85"/>
  <c r="CO63" i="85"/>
  <c r="GO96" i="85"/>
  <c r="GP96" i="85"/>
  <c r="GR96" i="85"/>
  <c r="GN96" i="85"/>
  <c r="GQ96" i="85"/>
  <c r="DS50" i="85"/>
  <c r="DO50" i="85"/>
  <c r="DQ50" i="85"/>
  <c r="DP50" i="85"/>
  <c r="DR50" i="85"/>
  <c r="FT10" i="85"/>
  <c r="FU10" i="85"/>
  <c r="FR10" i="85"/>
  <c r="FQ10" i="85"/>
  <c r="FS10" i="85"/>
  <c r="FQ13" i="85"/>
  <c r="FR13" i="85"/>
  <c r="FS13" i="85"/>
  <c r="FU13" i="85"/>
  <c r="FT13" i="85"/>
  <c r="HO84" i="85"/>
  <c r="HQ84" i="85"/>
  <c r="HP84" i="85"/>
  <c r="HS84" i="85"/>
  <c r="HR84" i="85"/>
  <c r="BO25" i="85"/>
  <c r="BQ25" i="85"/>
  <c r="BM25" i="85"/>
  <c r="BN25" i="85"/>
  <c r="BP25" i="85"/>
  <c r="GF6" i="85"/>
  <c r="GG6" i="85"/>
  <c r="GI6" i="85"/>
  <c r="GH6" i="85"/>
  <c r="GE6" i="85"/>
  <c r="HS47" i="85"/>
  <c r="HP47" i="85"/>
  <c r="HQ47" i="85"/>
  <c r="HR47" i="85"/>
  <c r="HO47" i="85"/>
  <c r="EK48" i="85"/>
  <c r="EG48" i="85"/>
  <c r="EI48" i="85"/>
  <c r="EH48" i="85"/>
  <c r="EJ48" i="85"/>
  <c r="IG25" i="85"/>
  <c r="IH25" i="85"/>
  <c r="IJ25" i="85"/>
  <c r="II25" i="85"/>
  <c r="IK25" i="85"/>
  <c r="JK14" i="85"/>
  <c r="JO14" i="85"/>
  <c r="JM14" i="85"/>
  <c r="JN14" i="85"/>
  <c r="JL14" i="85"/>
  <c r="BM17" i="85"/>
  <c r="BO17" i="85"/>
  <c r="BQ17" i="85"/>
  <c r="BN17" i="85"/>
  <c r="BP17" i="85"/>
  <c r="HJ13" i="85"/>
  <c r="HG13" i="85"/>
  <c r="HF13" i="85"/>
  <c r="HI13" i="85"/>
  <c r="HH13" i="85"/>
  <c r="CX31" i="85"/>
  <c r="CZ31" i="85"/>
  <c r="CY31" i="85"/>
  <c r="DA31" i="85"/>
  <c r="CW31" i="85"/>
  <c r="EH33" i="85"/>
  <c r="EI33" i="85"/>
  <c r="EJ33" i="85"/>
  <c r="EG33" i="85"/>
  <c r="EK33" i="85"/>
  <c r="IG13" i="85"/>
  <c r="IH13" i="85"/>
  <c r="IJ13" i="85"/>
  <c r="II13" i="85"/>
  <c r="IK13" i="85"/>
  <c r="GR99" i="85"/>
  <c r="GO99" i="85"/>
  <c r="GP99" i="85"/>
  <c r="GN99" i="85"/>
  <c r="GQ99" i="85"/>
  <c r="DO28" i="85"/>
  <c r="DP28" i="85"/>
  <c r="DQ28" i="85"/>
  <c r="DS28" i="85"/>
  <c r="DR28" i="85"/>
  <c r="FS21" i="85"/>
  <c r="FT21" i="85"/>
  <c r="FU21" i="85"/>
  <c r="FQ21" i="85"/>
  <c r="FR21" i="85"/>
  <c r="FU17" i="85"/>
  <c r="FQ17" i="85"/>
  <c r="FS17" i="85"/>
  <c r="FR17" i="85"/>
  <c r="FT17" i="85"/>
  <c r="IB29" i="85"/>
  <c r="HX29" i="85"/>
  <c r="HZ29" i="85"/>
  <c r="HY29" i="85"/>
  <c r="IA29" i="85"/>
  <c r="JL59" i="85"/>
  <c r="JN59" i="85"/>
  <c r="JO59" i="85"/>
  <c r="JM59" i="85"/>
  <c r="JK59" i="85"/>
  <c r="BV69" i="85"/>
  <c r="BW69" i="85"/>
  <c r="BX69" i="85"/>
  <c r="BZ69" i="85"/>
  <c r="BY69" i="85"/>
  <c r="DA76" i="85"/>
  <c r="CW76" i="85"/>
  <c r="CY76" i="85"/>
  <c r="CX76" i="85"/>
  <c r="CZ76" i="85"/>
  <c r="DP29" i="85"/>
  <c r="DQ29" i="85"/>
  <c r="DR29" i="85"/>
  <c r="DS29" i="85"/>
  <c r="DO29" i="85"/>
  <c r="EG92" i="85"/>
  <c r="EH92" i="85"/>
  <c r="EI92" i="85"/>
  <c r="EK92" i="85"/>
  <c r="EJ92" i="85"/>
  <c r="CO92" i="85"/>
  <c r="CP92" i="85"/>
  <c r="CQ92" i="85"/>
  <c r="CR92" i="85"/>
  <c r="CN92" i="85"/>
  <c r="JM95" i="85"/>
  <c r="JO95" i="85"/>
  <c r="JN95" i="85"/>
  <c r="JK95" i="85"/>
  <c r="JL95" i="85"/>
  <c r="GQ21" i="85"/>
  <c r="GR21" i="85"/>
  <c r="GO21" i="85"/>
  <c r="GP21" i="85"/>
  <c r="GN21" i="85"/>
  <c r="GI45" i="85"/>
  <c r="GE45" i="85"/>
  <c r="GG45" i="85"/>
  <c r="GF45" i="85"/>
  <c r="GH45" i="85"/>
  <c r="BD14" i="85"/>
  <c r="BE14" i="85"/>
  <c r="BF14" i="85"/>
  <c r="BH14" i="85"/>
  <c r="BG14" i="85"/>
  <c r="DO22" i="85"/>
  <c r="DP22" i="85"/>
  <c r="DQ22" i="85"/>
  <c r="DS22" i="85"/>
  <c r="DR22" i="85"/>
  <c r="HO61" i="85"/>
  <c r="HP61" i="85"/>
  <c r="HR61" i="85"/>
  <c r="HS61" i="85"/>
  <c r="HQ61" i="85"/>
  <c r="BP20" i="85"/>
  <c r="BN20" i="85"/>
  <c r="BM20" i="85"/>
  <c r="BO20" i="85"/>
  <c r="BQ20" i="85"/>
  <c r="IA63" i="85"/>
  <c r="IB63" i="85"/>
  <c r="HX63" i="85"/>
  <c r="HY63" i="85"/>
  <c r="HZ63" i="85"/>
  <c r="HH72" i="85"/>
  <c r="HI72" i="85"/>
  <c r="HJ72" i="85"/>
  <c r="HF72" i="85"/>
  <c r="HG72" i="85"/>
  <c r="CO50" i="85"/>
  <c r="CP50" i="85"/>
  <c r="CQ50" i="85"/>
  <c r="CN50" i="85"/>
  <c r="CR50" i="85"/>
  <c r="GQ104" i="85"/>
  <c r="GR104" i="85"/>
  <c r="GN104" i="85"/>
  <c r="GO104" i="85"/>
  <c r="GP104" i="85"/>
  <c r="IZ6" i="85"/>
  <c r="JA6" i="85"/>
  <c r="JB6" i="85"/>
  <c r="JC6" i="85"/>
  <c r="CZ75" i="85"/>
  <c r="CX75" i="85"/>
  <c r="CW75" i="85"/>
  <c r="CY75" i="85"/>
  <c r="DA75" i="85"/>
  <c r="HS101" i="85"/>
  <c r="HP101" i="85"/>
  <c r="HO101" i="85"/>
  <c r="HR101" i="85"/>
  <c r="HQ101" i="85"/>
  <c r="IA81" i="85"/>
  <c r="IB81" i="85"/>
  <c r="HY81" i="85"/>
  <c r="HX81" i="85"/>
  <c r="HZ81" i="85"/>
  <c r="GN12" i="85"/>
  <c r="GO12" i="85"/>
  <c r="GP12" i="85"/>
  <c r="GR12" i="85"/>
  <c r="GQ12" i="85"/>
  <c r="EH11" i="85"/>
  <c r="EI11" i="85"/>
  <c r="EJ11" i="85"/>
  <c r="EK11" i="85"/>
  <c r="EG11" i="85"/>
  <c r="BV68" i="85"/>
  <c r="BW68" i="85"/>
  <c r="BY68" i="85"/>
  <c r="BX68" i="85"/>
  <c r="BZ68" i="85"/>
  <c r="EJ41" i="85"/>
  <c r="EK41" i="85"/>
  <c r="EH41" i="85"/>
  <c r="EG41" i="85"/>
  <c r="EI41" i="85"/>
  <c r="BN16" i="85"/>
  <c r="BP16" i="85"/>
  <c r="BO16" i="85"/>
  <c r="BM16" i="85"/>
  <c r="BQ16" i="85"/>
  <c r="BY66" i="85"/>
  <c r="BZ66" i="85"/>
  <c r="BW66" i="85"/>
  <c r="BV66" i="85"/>
  <c r="BX66" i="85"/>
  <c r="BW46" i="85"/>
  <c r="BX46" i="85"/>
  <c r="BY46" i="85"/>
  <c r="BZ46" i="85"/>
  <c r="BV46" i="85"/>
  <c r="FT94" i="85"/>
  <c r="FU94" i="85"/>
  <c r="FR94" i="85"/>
  <c r="FQ94" i="85"/>
  <c r="FS94" i="85"/>
  <c r="GO48" i="85"/>
  <c r="GP48" i="85"/>
  <c r="GR48" i="85"/>
  <c r="GN48" i="85"/>
  <c r="GQ48" i="85"/>
  <c r="BE27" i="85"/>
  <c r="BF27" i="85"/>
  <c r="BG27" i="85"/>
  <c r="BH27" i="85"/>
  <c r="BD27" i="85"/>
  <c r="GP8" i="85"/>
  <c r="GQ8" i="85"/>
  <c r="GR8" i="85"/>
  <c r="GN8" i="85"/>
  <c r="GO8" i="85"/>
  <c r="HI25" i="85"/>
  <c r="HJ25" i="85"/>
  <c r="HG25" i="85"/>
  <c r="HF25" i="85"/>
  <c r="HH25" i="85"/>
  <c r="GR16" i="85"/>
  <c r="GN16" i="85"/>
  <c r="GP16" i="85"/>
  <c r="GQ16" i="85"/>
  <c r="GO16" i="85"/>
  <c r="BX65" i="85"/>
  <c r="BY65" i="85"/>
  <c r="BZ65" i="85"/>
  <c r="BV65" i="85"/>
  <c r="BW65" i="85"/>
  <c r="HO13" i="85"/>
  <c r="HP13" i="85"/>
  <c r="HR13" i="85"/>
  <c r="HQ13" i="85"/>
  <c r="HS13" i="85"/>
  <c r="BY24" i="85"/>
  <c r="BZ24" i="85"/>
  <c r="BW24" i="85"/>
  <c r="BV24" i="85"/>
  <c r="BX24" i="85"/>
  <c r="CW66" i="85"/>
  <c r="CY66" i="85"/>
  <c r="DA66" i="85"/>
  <c r="CZ66" i="85"/>
  <c r="CX66" i="85"/>
  <c r="HF39" i="85"/>
  <c r="HG39" i="85"/>
  <c r="HI39" i="85"/>
  <c r="HH39" i="85"/>
  <c r="HJ39" i="85"/>
  <c r="AY62" i="85"/>
  <c r="AU62" i="85"/>
  <c r="AW62" i="85"/>
  <c r="AV62" i="85"/>
  <c r="AX62" i="85"/>
  <c r="DP89" i="85"/>
  <c r="DQ89" i="85"/>
  <c r="DR89" i="85"/>
  <c r="DS89" i="85"/>
  <c r="DO89" i="85"/>
  <c r="JN64" i="85"/>
  <c r="JK64" i="85"/>
  <c r="JL64" i="85"/>
  <c r="JO64" i="85"/>
  <c r="JM64" i="85"/>
  <c r="BP26" i="85"/>
  <c r="BN26" i="85"/>
  <c r="BQ26" i="85"/>
  <c r="BM26" i="85"/>
  <c r="BO26" i="85"/>
  <c r="HY14" i="85"/>
  <c r="HZ14" i="85"/>
  <c r="IA14" i="85"/>
  <c r="IB14" i="85"/>
  <c r="HX14" i="85"/>
  <c r="HQ51" i="85"/>
  <c r="HR51" i="85"/>
  <c r="HP51" i="85"/>
  <c r="HS51" i="85"/>
  <c r="HO51" i="85"/>
  <c r="IH38" i="85"/>
  <c r="II38" i="85"/>
  <c r="IK38" i="85"/>
  <c r="IJ38" i="85"/>
  <c r="IG38" i="85"/>
  <c r="HY32" i="85"/>
  <c r="HZ32" i="85"/>
  <c r="IA32" i="85"/>
  <c r="IB32" i="85"/>
  <c r="HX32" i="85"/>
  <c r="HO32" i="85"/>
  <c r="HP32" i="85"/>
  <c r="HQ32" i="85"/>
  <c r="HS32" i="85"/>
  <c r="HR32" i="85"/>
  <c r="HX49" i="85"/>
  <c r="HY49" i="85"/>
  <c r="HZ49" i="85"/>
  <c r="IB49" i="85"/>
  <c r="IA49" i="85"/>
  <c r="HR100" i="85"/>
  <c r="HS100" i="85"/>
  <c r="HO100" i="85"/>
  <c r="HP100" i="85"/>
  <c r="HQ100" i="85"/>
  <c r="DO87" i="85"/>
  <c r="DP87" i="85"/>
  <c r="DR87" i="85"/>
  <c r="DQ87" i="85"/>
  <c r="DS87" i="85"/>
  <c r="HX37" i="85"/>
  <c r="HY37" i="85"/>
  <c r="HZ37" i="85"/>
  <c r="IB37" i="85"/>
  <c r="IA37" i="85"/>
  <c r="EK84" i="85"/>
  <c r="EG84" i="85"/>
  <c r="EI84" i="85"/>
  <c r="EH84" i="85"/>
  <c r="EJ84" i="85"/>
  <c r="IG36" i="85"/>
  <c r="II36" i="85"/>
  <c r="IK36" i="85"/>
  <c r="IH36" i="85"/>
  <c r="IJ36" i="85"/>
  <c r="HF51" i="85"/>
  <c r="HG51" i="85"/>
  <c r="HI51" i="85"/>
  <c r="HJ51" i="85"/>
  <c r="HH51" i="85"/>
  <c r="HR35" i="85"/>
  <c r="HS35" i="85"/>
  <c r="HP35" i="85"/>
  <c r="HO35" i="85"/>
  <c r="HQ35" i="85"/>
  <c r="CN48" i="85"/>
  <c r="CO48" i="85"/>
  <c r="CQ48" i="85"/>
  <c r="CP48" i="85"/>
  <c r="CR48" i="85"/>
  <c r="HO38" i="85"/>
  <c r="HP38" i="85"/>
  <c r="HQ38" i="85"/>
  <c r="HS38" i="85"/>
  <c r="HR38" i="85"/>
  <c r="DO69" i="85"/>
  <c r="DP69" i="85"/>
  <c r="DR69" i="85"/>
  <c r="DQ69" i="85"/>
  <c r="DS69" i="85"/>
  <c r="AU52" i="85"/>
  <c r="AV52" i="85"/>
  <c r="AW52" i="85"/>
  <c r="AY52" i="85"/>
  <c r="AX52" i="85"/>
  <c r="CX35" i="85"/>
  <c r="CZ35" i="85"/>
  <c r="CY35" i="85"/>
  <c r="CW35" i="85"/>
  <c r="DA35" i="85"/>
  <c r="IT40" i="85"/>
  <c r="IP40" i="85"/>
  <c r="IR40" i="85"/>
  <c r="IS40" i="85"/>
  <c r="IQ40" i="85"/>
  <c r="AU9" i="85"/>
  <c r="AV9" i="85"/>
  <c r="AX9" i="85"/>
  <c r="AW9" i="85"/>
  <c r="AY9" i="85"/>
  <c r="IQ25" i="85"/>
  <c r="IR25" i="85"/>
  <c r="IS25" i="85"/>
  <c r="IP25" i="85"/>
  <c r="IT25" i="85"/>
  <c r="GN36" i="85"/>
  <c r="GO36" i="85"/>
  <c r="GP36" i="85"/>
  <c r="GR36" i="85"/>
  <c r="GQ36" i="85"/>
  <c r="BY30" i="85"/>
  <c r="BZ30" i="85"/>
  <c r="BW30" i="85"/>
  <c r="BV30" i="85"/>
  <c r="BX30" i="85"/>
  <c r="AX85" i="85"/>
  <c r="AY85" i="85"/>
  <c r="AV85" i="85"/>
  <c r="AU85" i="85"/>
  <c r="AW85" i="85"/>
  <c r="IT82" i="85"/>
  <c r="IP82" i="85"/>
  <c r="IR82" i="85"/>
  <c r="IS82" i="85"/>
  <c r="IQ82" i="85"/>
  <c r="HQ75" i="85"/>
  <c r="HR75" i="85"/>
  <c r="HP75" i="85"/>
  <c r="HS75" i="85"/>
  <c r="HO75" i="85"/>
  <c r="II27" i="85"/>
  <c r="IJ27" i="85"/>
  <c r="IH27" i="85"/>
  <c r="IK27" i="85"/>
  <c r="IG27" i="85"/>
  <c r="HF81" i="85"/>
  <c r="HG81" i="85"/>
  <c r="HI81" i="85"/>
  <c r="HJ81" i="85"/>
  <c r="HH81" i="85"/>
  <c r="EI34" i="85"/>
  <c r="EJ34" i="85"/>
  <c r="EK34" i="85"/>
  <c r="EG34" i="85"/>
  <c r="EH34" i="85"/>
  <c r="IG30" i="85"/>
  <c r="II30" i="85"/>
  <c r="IH30" i="85"/>
  <c r="IJ30" i="85"/>
  <c r="IK30" i="85"/>
  <c r="CQ88" i="85"/>
  <c r="CR88" i="85"/>
  <c r="CO88" i="85"/>
  <c r="CN88" i="85"/>
  <c r="CP88" i="85"/>
  <c r="HO14" i="85"/>
  <c r="HP14" i="85"/>
  <c r="HQ14" i="85"/>
  <c r="HS14" i="85"/>
  <c r="HR14" i="85"/>
  <c r="AU39" i="85"/>
  <c r="AV39" i="85"/>
  <c r="AX39" i="85"/>
  <c r="AW39" i="85"/>
  <c r="AY39" i="85"/>
  <c r="CZ57" i="85"/>
  <c r="CX57" i="85"/>
  <c r="DA57" i="85"/>
  <c r="CW57" i="85"/>
  <c r="CY57" i="85"/>
  <c r="II9" i="85"/>
  <c r="IJ9" i="85"/>
  <c r="IG9" i="85"/>
  <c r="IK9" i="85"/>
  <c r="IH9" i="85"/>
  <c r="EI76" i="85"/>
  <c r="EJ76" i="85"/>
  <c r="EK76" i="85"/>
  <c r="EG76" i="85"/>
  <c r="EH76" i="85"/>
  <c r="CX65" i="85"/>
  <c r="CZ65" i="85"/>
  <c r="CW65" i="85"/>
  <c r="CY65" i="85"/>
  <c r="DA65" i="85"/>
  <c r="CN61" i="85"/>
  <c r="CO61" i="85"/>
  <c r="CP61" i="85"/>
  <c r="CR61" i="85"/>
  <c r="CQ61" i="85"/>
  <c r="CR17" i="85"/>
  <c r="CN17" i="85"/>
  <c r="CP17" i="85"/>
  <c r="CO17" i="85"/>
  <c r="CQ17" i="85"/>
  <c r="IT88" i="85"/>
  <c r="IP88" i="85"/>
  <c r="IR88" i="85"/>
  <c r="IQ88" i="85"/>
  <c r="IS88" i="85"/>
  <c r="BV99" i="85"/>
  <c r="BX99" i="85"/>
  <c r="BZ99" i="85"/>
  <c r="BY99" i="85"/>
  <c r="BW99" i="85"/>
  <c r="BM72" i="85"/>
  <c r="BN72" i="85"/>
  <c r="BO72" i="85"/>
  <c r="BQ72" i="85"/>
  <c r="BP72" i="85"/>
  <c r="JA61" i="85"/>
  <c r="JB61" i="85"/>
  <c r="IY61" i="85"/>
  <c r="JC61" i="85"/>
  <c r="IZ61" i="85"/>
  <c r="BQ39" i="85"/>
  <c r="BM39" i="85"/>
  <c r="BO39" i="85"/>
  <c r="BN39" i="85"/>
  <c r="BP39" i="85"/>
  <c r="JO89" i="85"/>
  <c r="JN89" i="85"/>
  <c r="JM89" i="85"/>
  <c r="JK89" i="85"/>
  <c r="JL89" i="85"/>
  <c r="BM101" i="85"/>
  <c r="BN101" i="85"/>
  <c r="BP101" i="85"/>
  <c r="BO101" i="85"/>
  <c r="BQ101" i="85"/>
  <c r="DS62" i="85"/>
  <c r="DO62" i="85"/>
  <c r="DQ62" i="85"/>
  <c r="DP62" i="85"/>
  <c r="DR62" i="85"/>
  <c r="DO40" i="85"/>
  <c r="DP40" i="85"/>
  <c r="DQ40" i="85"/>
  <c r="DS40" i="85"/>
  <c r="DR40" i="85"/>
  <c r="CW94" i="85"/>
  <c r="CX94" i="85"/>
  <c r="CZ94" i="85"/>
  <c r="CY94" i="85"/>
  <c r="DA94" i="85"/>
  <c r="CP51" i="85"/>
  <c r="CQ51" i="85"/>
  <c r="CR51" i="85"/>
  <c r="CN51" i="85"/>
  <c r="CO51" i="85"/>
  <c r="HO37" i="85"/>
  <c r="HP37" i="85"/>
  <c r="HR37" i="85"/>
  <c r="HQ37" i="85"/>
  <c r="HS37" i="85"/>
  <c r="DQ12" i="85"/>
  <c r="DR12" i="85"/>
  <c r="DS12" i="85"/>
  <c r="DO12" i="85"/>
  <c r="DP12" i="85"/>
  <c r="CO86" i="85"/>
  <c r="CP86" i="85"/>
  <c r="CQ86" i="85"/>
  <c r="CN86" i="85"/>
  <c r="CR86" i="85"/>
  <c r="GN89" i="85"/>
  <c r="GO89" i="85"/>
  <c r="GQ89" i="85"/>
  <c r="GR89" i="85"/>
  <c r="GP89" i="85"/>
  <c r="AU63" i="85"/>
  <c r="AV63" i="85"/>
  <c r="AX63" i="85"/>
  <c r="AW63" i="85"/>
  <c r="AY63" i="85"/>
  <c r="AU57" i="85"/>
  <c r="AV57" i="85"/>
  <c r="AX57" i="85"/>
  <c r="AW57" i="85"/>
  <c r="AY57" i="85"/>
  <c r="JB32" i="85"/>
  <c r="IZ32" i="85"/>
  <c r="JA32" i="85"/>
  <c r="JC32" i="85"/>
  <c r="IY32" i="85"/>
  <c r="FT16" i="85"/>
  <c r="FU16" i="85"/>
  <c r="FR16" i="85"/>
  <c r="FQ16" i="85"/>
  <c r="FS16" i="85"/>
  <c r="BO86" i="85"/>
  <c r="BP86" i="85"/>
  <c r="BQ86" i="85"/>
  <c r="BM86" i="85"/>
  <c r="BN86" i="85"/>
  <c r="JO79" i="85"/>
  <c r="JN79" i="85"/>
  <c r="JL79" i="85"/>
  <c r="JM79" i="85"/>
  <c r="JK79" i="85"/>
  <c r="IK29" i="85"/>
  <c r="IH29" i="85"/>
  <c r="IJ29" i="85"/>
  <c r="IG29" i="85"/>
  <c r="II29" i="85"/>
  <c r="DO9" i="85"/>
  <c r="DP9" i="85"/>
  <c r="DR9" i="85"/>
  <c r="DQ9" i="85"/>
  <c r="DS9" i="85"/>
  <c r="HQ81" i="85"/>
  <c r="HR81" i="85"/>
  <c r="HO81" i="85"/>
  <c r="HP81" i="85"/>
  <c r="HS81" i="85"/>
  <c r="FT28" i="85"/>
  <c r="FU28" i="85"/>
  <c r="FR28" i="85"/>
  <c r="FQ28" i="85"/>
  <c r="FS28" i="85"/>
  <c r="CN60" i="85"/>
  <c r="CO60" i="85"/>
  <c r="CQ60" i="85"/>
  <c r="CP60" i="85"/>
  <c r="CR60" i="85"/>
  <c r="HQ69" i="85"/>
  <c r="HR69" i="85"/>
  <c r="HO69" i="85"/>
  <c r="HP69" i="85"/>
  <c r="HS69" i="85"/>
  <c r="CY20" i="85"/>
  <c r="CZ20" i="85"/>
  <c r="DA20" i="85"/>
  <c r="CW20" i="85"/>
  <c r="CX20" i="85"/>
  <c r="HS36" i="85"/>
  <c r="HO36" i="85"/>
  <c r="HQ36" i="85"/>
  <c r="HP36" i="85"/>
  <c r="HR36" i="85"/>
  <c r="BV80" i="85"/>
  <c r="BW80" i="85"/>
  <c r="BY80" i="85"/>
  <c r="BX80" i="85"/>
  <c r="BZ80" i="85"/>
  <c r="FQ96" i="85"/>
  <c r="FR96" i="85"/>
  <c r="FT96" i="85"/>
  <c r="FS96" i="85"/>
  <c r="FU96" i="85"/>
  <c r="IJ74" i="85"/>
  <c r="IK74" i="85"/>
  <c r="IH74" i="85"/>
  <c r="IG74" i="85"/>
  <c r="II74" i="85"/>
  <c r="CQ10" i="85"/>
  <c r="CR10" i="85"/>
  <c r="CO10" i="85"/>
  <c r="CN10" i="85"/>
  <c r="CP10" i="85"/>
  <c r="IG89" i="85"/>
  <c r="IH89" i="85"/>
  <c r="II89" i="85"/>
  <c r="IK89" i="85"/>
  <c r="IJ89" i="85"/>
  <c r="FQ78" i="85"/>
  <c r="FR78" i="85"/>
  <c r="FT78" i="85"/>
  <c r="FS78" i="85"/>
  <c r="FU78" i="85"/>
  <c r="JC57" i="85"/>
  <c r="IY57" i="85"/>
  <c r="IZ57" i="85"/>
  <c r="JA57" i="85"/>
  <c r="JB57" i="85"/>
  <c r="GN94" i="85"/>
  <c r="GP94" i="85"/>
  <c r="GQ94" i="85"/>
  <c r="GO94" i="85"/>
  <c r="GR94" i="85"/>
  <c r="HF9" i="85"/>
  <c r="HG9" i="85"/>
  <c r="HI9" i="85"/>
  <c r="HJ9" i="85"/>
  <c r="HH9" i="85"/>
  <c r="BZ73" i="85"/>
  <c r="BV73" i="85"/>
  <c r="BX73" i="85"/>
  <c r="BW73" i="85"/>
  <c r="BY73" i="85"/>
  <c r="AX103" i="85"/>
  <c r="AY103" i="85"/>
  <c r="AV103" i="85"/>
  <c r="AU103" i="85"/>
  <c r="AW103" i="85"/>
  <c r="HS83" i="85"/>
  <c r="HP83" i="85"/>
  <c r="HQ83" i="85"/>
  <c r="HR83" i="85"/>
  <c r="HO83" i="85"/>
  <c r="GI63" i="85"/>
  <c r="GE63" i="85"/>
  <c r="GG63" i="85"/>
  <c r="GF63" i="85"/>
  <c r="GH63" i="85"/>
  <c r="DO70" i="85"/>
  <c r="DP70" i="85"/>
  <c r="DQ70" i="85"/>
  <c r="DS70" i="85"/>
  <c r="DR70" i="85"/>
  <c r="GN23" i="85"/>
  <c r="GO23" i="85"/>
  <c r="GQ23" i="85"/>
  <c r="GR23" i="85"/>
  <c r="GP23" i="85"/>
  <c r="FQ37" i="85"/>
  <c r="FR37" i="85"/>
  <c r="FS37" i="85"/>
  <c r="FU37" i="85"/>
  <c r="FT37" i="85"/>
  <c r="HZ80" i="85"/>
  <c r="IA80" i="85"/>
  <c r="IB80" i="85"/>
  <c r="HX80" i="85"/>
  <c r="HY80" i="85"/>
  <c r="GQ98" i="85"/>
  <c r="GR98" i="85"/>
  <c r="GN98" i="85"/>
  <c r="GO98" i="85"/>
  <c r="GP98" i="85"/>
  <c r="CN72" i="85"/>
  <c r="CO72" i="85"/>
  <c r="CQ72" i="85"/>
  <c r="CP72" i="85"/>
  <c r="CR72" i="85"/>
  <c r="AU58" i="85"/>
  <c r="AV58" i="85"/>
  <c r="AW58" i="85"/>
  <c r="AY58" i="85"/>
  <c r="AX58" i="85"/>
  <c r="GR51" i="85"/>
  <c r="GO51" i="85"/>
  <c r="GP51" i="85"/>
  <c r="GN51" i="85"/>
  <c r="GQ51" i="85"/>
  <c r="IB35" i="85"/>
  <c r="HX35" i="85"/>
  <c r="HZ35" i="85"/>
  <c r="HY35" i="85"/>
  <c r="IA35" i="85"/>
  <c r="HF57" i="85"/>
  <c r="HG57" i="85"/>
  <c r="HI57" i="85"/>
  <c r="HH57" i="85"/>
  <c r="HJ57" i="85"/>
  <c r="IR80" i="85"/>
  <c r="IS80" i="85"/>
  <c r="IT80" i="85"/>
  <c r="IP80" i="85"/>
  <c r="IQ80" i="85"/>
  <c r="AY56" i="85"/>
  <c r="AU56" i="85"/>
  <c r="AW56" i="85"/>
  <c r="AV56" i="85"/>
  <c r="AX56" i="85"/>
  <c r="IH20" i="85"/>
  <c r="II20" i="85"/>
  <c r="IK20" i="85"/>
  <c r="IG20" i="85"/>
  <c r="IJ20" i="85"/>
  <c r="GR69" i="85"/>
  <c r="GO69" i="85"/>
  <c r="GN69" i="85"/>
  <c r="GP69" i="85"/>
  <c r="GQ69" i="85"/>
  <c r="JL30" i="85"/>
  <c r="JN30" i="85"/>
  <c r="JK30" i="85"/>
  <c r="JM30" i="85"/>
  <c r="JO30" i="85"/>
  <c r="HG53" i="85"/>
  <c r="HH53" i="85"/>
  <c r="HI53" i="85"/>
  <c r="HF53" i="85"/>
  <c r="HJ53" i="85"/>
  <c r="BQ64" i="85"/>
  <c r="BM64" i="85"/>
  <c r="BO64" i="85"/>
  <c r="BN64" i="85"/>
  <c r="BP64" i="85"/>
  <c r="DO33" i="85"/>
  <c r="DP33" i="85"/>
  <c r="DR33" i="85"/>
  <c r="DQ33" i="85"/>
  <c r="DS33" i="85"/>
  <c r="HJ80" i="85"/>
  <c r="HF80" i="85"/>
  <c r="HH80" i="85"/>
  <c r="HI80" i="85"/>
  <c r="HG80" i="85"/>
  <c r="GF72" i="85"/>
  <c r="GG72" i="85"/>
  <c r="GH72" i="85"/>
  <c r="GE72" i="85"/>
  <c r="GI72" i="85"/>
  <c r="GE47" i="85"/>
  <c r="GF47" i="85"/>
  <c r="GG47" i="85"/>
  <c r="GI47" i="85"/>
  <c r="GH47" i="85"/>
  <c r="DA16" i="85"/>
  <c r="CW16" i="85"/>
  <c r="CY16" i="85"/>
  <c r="CX16" i="85"/>
  <c r="CZ16" i="85"/>
  <c r="BQ9" i="85"/>
  <c r="BM9" i="85"/>
  <c r="BO9" i="85"/>
  <c r="BN9" i="85"/>
  <c r="BP9" i="85"/>
  <c r="CW95" i="85"/>
  <c r="CX95" i="85"/>
  <c r="CY95" i="85"/>
  <c r="DA95" i="85"/>
  <c r="CZ95" i="85"/>
  <c r="HJ56" i="85"/>
  <c r="HF56" i="85"/>
  <c r="HH56" i="85"/>
  <c r="HI56" i="85"/>
  <c r="HG56" i="85"/>
  <c r="IP42" i="85"/>
  <c r="IQ42" i="85"/>
  <c r="IR42" i="85"/>
  <c r="IT42" i="85"/>
  <c r="IS42" i="85"/>
  <c r="HO97" i="85"/>
  <c r="HP97" i="85"/>
  <c r="HR97" i="85"/>
  <c r="HS97" i="85"/>
  <c r="HQ97" i="85"/>
  <c r="CX55" i="85"/>
  <c r="CZ55" i="85"/>
  <c r="CY55" i="85"/>
  <c r="DA55" i="85"/>
  <c r="CW55" i="85"/>
  <c r="BV50" i="85"/>
  <c r="BW50" i="85"/>
  <c r="BY50" i="85"/>
  <c r="BX50" i="85"/>
  <c r="BZ50" i="85"/>
  <c r="CN42" i="85"/>
  <c r="CO42" i="85"/>
  <c r="CQ42" i="85"/>
  <c r="CP42" i="85"/>
  <c r="CR42" i="85"/>
  <c r="FQ97" i="85"/>
  <c r="FR97" i="85"/>
  <c r="FS97" i="85"/>
  <c r="FU97" i="85"/>
  <c r="FT97" i="85"/>
  <c r="CZ81" i="85"/>
  <c r="CX81" i="85"/>
  <c r="DA81" i="85"/>
  <c r="CW81" i="85"/>
  <c r="CY81" i="85"/>
  <c r="HY73" i="85"/>
  <c r="HZ73" i="85"/>
  <c r="IB73" i="85"/>
  <c r="IA73" i="85"/>
  <c r="HX73" i="85"/>
  <c r="JB50" i="85"/>
  <c r="JC50" i="85"/>
  <c r="IY50" i="85"/>
  <c r="IZ50" i="85"/>
  <c r="JA50" i="85"/>
  <c r="CZ21" i="85"/>
  <c r="DA21" i="85"/>
  <c r="CX21" i="85"/>
  <c r="CW21" i="85"/>
  <c r="CY21" i="85"/>
  <c r="IK11" i="85"/>
  <c r="IH11" i="85"/>
  <c r="IG11" i="85"/>
  <c r="II11" i="85"/>
  <c r="IJ11" i="85"/>
  <c r="BM96" i="85"/>
  <c r="BN96" i="85"/>
  <c r="BO96" i="85"/>
  <c r="BQ96" i="85"/>
  <c r="BP96" i="85"/>
  <c r="HX102" i="85"/>
  <c r="HY102" i="85"/>
  <c r="HZ102" i="85"/>
  <c r="IB102" i="85"/>
  <c r="IA102" i="85"/>
  <c r="HF75" i="85"/>
  <c r="HG75" i="85"/>
  <c r="HI75" i="85"/>
  <c r="HH75" i="85"/>
  <c r="HJ75" i="85"/>
  <c r="DR25" i="85"/>
  <c r="DS25" i="85"/>
  <c r="DP25" i="85"/>
  <c r="DO25" i="85"/>
  <c r="D189" i="87" s="1"/>
  <c r="DQ25" i="85"/>
  <c r="HH42" i="85"/>
  <c r="HI42" i="85"/>
  <c r="HJ42" i="85"/>
  <c r="HF42" i="85"/>
  <c r="HG42" i="85"/>
  <c r="DQ96" i="85"/>
  <c r="DR96" i="85"/>
  <c r="DS96" i="85"/>
  <c r="DO96" i="85"/>
  <c r="DP96" i="85"/>
  <c r="IG70" i="85"/>
  <c r="IH70" i="85"/>
  <c r="IJ70" i="85"/>
  <c r="II70" i="85"/>
  <c r="IK70" i="85"/>
  <c r="AU70" i="85"/>
  <c r="AV70" i="85"/>
  <c r="AW70" i="85"/>
  <c r="AY70" i="85"/>
  <c r="AX70" i="85"/>
  <c r="IY43" i="85"/>
  <c r="JA43" i="85"/>
  <c r="JB43" i="85"/>
  <c r="JC43" i="85"/>
  <c r="IZ43" i="85"/>
  <c r="JO84" i="85"/>
  <c r="JK84" i="85"/>
  <c r="JM84" i="85"/>
  <c r="JL84" i="85"/>
  <c r="JN84" i="85"/>
  <c r="CZ63" i="85"/>
  <c r="CX63" i="85"/>
  <c r="CW63" i="85"/>
  <c r="CY63" i="85"/>
  <c r="DA63" i="85"/>
  <c r="HJ26" i="85"/>
  <c r="HF26" i="85"/>
  <c r="HH26" i="85"/>
  <c r="HI26" i="85"/>
  <c r="HG26" i="85"/>
  <c r="AX19" i="85"/>
  <c r="AY19" i="85"/>
  <c r="AV19" i="85"/>
  <c r="AU19" i="85"/>
  <c r="AW19" i="85"/>
  <c r="HO85" i="85"/>
  <c r="HP85" i="85"/>
  <c r="HR85" i="85"/>
  <c r="HS85" i="85"/>
  <c r="HQ85" i="85"/>
  <c r="JO55" i="85"/>
  <c r="JM55" i="85"/>
  <c r="JL55" i="85"/>
  <c r="JN55" i="85"/>
  <c r="JK55" i="85"/>
  <c r="BM53" i="85"/>
  <c r="BN53" i="85"/>
  <c r="BP53" i="85"/>
  <c r="BO53" i="85"/>
  <c r="BQ53" i="85"/>
  <c r="CW18" i="85"/>
  <c r="CX18" i="85"/>
  <c r="CY18" i="85"/>
  <c r="DA18" i="85"/>
  <c r="CZ18" i="85"/>
  <c r="FQ31" i="85"/>
  <c r="FR31" i="85"/>
  <c r="FS31" i="85"/>
  <c r="FU31" i="85"/>
  <c r="FT31" i="85"/>
  <c r="CY80" i="85"/>
  <c r="DA80" i="85"/>
  <c r="CW80" i="85"/>
  <c r="CX80" i="85"/>
  <c r="CZ80" i="85"/>
  <c r="IP60" i="85"/>
  <c r="IQ60" i="85"/>
  <c r="IR60" i="85"/>
  <c r="IT60" i="85"/>
  <c r="IS60" i="85"/>
  <c r="JM34" i="85"/>
  <c r="JN34" i="85"/>
  <c r="JO34" i="85"/>
  <c r="JK34" i="85"/>
  <c r="JL34" i="85"/>
  <c r="BM47" i="85"/>
  <c r="BO47" i="85"/>
  <c r="BQ47" i="85"/>
  <c r="BP47" i="85"/>
  <c r="BN47" i="85"/>
  <c r="BX101" i="85"/>
  <c r="BZ101" i="85"/>
  <c r="BV101" i="85"/>
  <c r="BW101" i="85"/>
  <c r="BY101" i="85"/>
  <c r="DO76" i="85"/>
  <c r="DP76" i="85"/>
  <c r="DQ76" i="85"/>
  <c r="DS76" i="85"/>
  <c r="DR76" i="85"/>
  <c r="IY71" i="85"/>
  <c r="IZ71" i="85"/>
  <c r="JA71" i="85"/>
  <c r="JB71" i="85"/>
  <c r="JC71" i="85"/>
  <c r="BP57" i="85"/>
  <c r="BQ57" i="85"/>
  <c r="BN57" i="85"/>
  <c r="BM57" i="85"/>
  <c r="BO57" i="85"/>
  <c r="DO51" i="85"/>
  <c r="DP51" i="85"/>
  <c r="DR51" i="85"/>
  <c r="DQ51" i="85"/>
  <c r="DS51" i="85"/>
  <c r="FQ73" i="85"/>
  <c r="FR73" i="85"/>
  <c r="FS73" i="85"/>
  <c r="FU73" i="85"/>
  <c r="FT73" i="85"/>
  <c r="IR92" i="85"/>
  <c r="IS92" i="85"/>
  <c r="IT92" i="85"/>
  <c r="IP92" i="85"/>
  <c r="IQ92" i="85"/>
  <c r="HX65" i="85"/>
  <c r="HZ65" i="85"/>
  <c r="HY65" i="85"/>
  <c r="IA65" i="85"/>
  <c r="IB65" i="85"/>
  <c r="GP55" i="85"/>
  <c r="GQ55" i="85"/>
  <c r="GN55" i="85"/>
  <c r="GO55" i="85"/>
  <c r="GR55" i="85"/>
  <c r="BZ19" i="85"/>
  <c r="BV19" i="85"/>
  <c r="BX19" i="85"/>
  <c r="BW19" i="85"/>
  <c r="BY19" i="85"/>
  <c r="GO25" i="85"/>
  <c r="GP25" i="85"/>
  <c r="GQ25" i="85"/>
  <c r="GN25" i="85"/>
  <c r="GR25" i="85"/>
  <c r="HH30" i="85"/>
  <c r="HI30" i="85"/>
  <c r="HJ30" i="85"/>
  <c r="HF30" i="85"/>
  <c r="HG30" i="85"/>
  <c r="GN59" i="85"/>
  <c r="GO59" i="85"/>
  <c r="GQ59" i="85"/>
  <c r="GP59" i="85"/>
  <c r="GR59" i="85"/>
  <c r="IJ50" i="85"/>
  <c r="IK50" i="85"/>
  <c r="IH50" i="85"/>
  <c r="IG50" i="85"/>
  <c r="II50" i="85"/>
  <c r="FQ67" i="85"/>
  <c r="FR67" i="85"/>
  <c r="FS67" i="85"/>
  <c r="FU67" i="85"/>
  <c r="FT67" i="85"/>
  <c r="BZ97" i="85"/>
  <c r="BV97" i="85"/>
  <c r="BX97" i="85"/>
  <c r="BW97" i="85"/>
  <c r="BY97" i="85"/>
  <c r="CR65" i="85"/>
  <c r="CN65" i="85"/>
  <c r="CP65" i="85"/>
  <c r="CO65" i="85"/>
  <c r="CQ65" i="85"/>
  <c r="EG55" i="85"/>
  <c r="EH55" i="85"/>
  <c r="EJ55" i="85"/>
  <c r="EI55" i="85"/>
  <c r="EK55" i="85"/>
  <c r="HG35" i="85"/>
  <c r="HH35" i="85"/>
  <c r="HI35" i="85"/>
  <c r="HF35" i="85"/>
  <c r="HJ35" i="85"/>
  <c r="FQ60" i="85"/>
  <c r="FR60" i="85"/>
  <c r="FT60" i="85"/>
  <c r="FS60" i="85"/>
  <c r="FU60" i="85"/>
  <c r="AU16" i="85"/>
  <c r="AV16" i="85"/>
  <c r="AW16" i="85"/>
  <c r="AY16" i="85"/>
  <c r="AX16" i="85"/>
  <c r="IJ92" i="85"/>
  <c r="IK92" i="85"/>
  <c r="IH92" i="85"/>
  <c r="IG92" i="85"/>
  <c r="II92" i="85"/>
  <c r="DS92" i="85"/>
  <c r="DO92" i="85"/>
  <c r="DQ92" i="85"/>
  <c r="DP92" i="85"/>
  <c r="DR92" i="85"/>
  <c r="IY65" i="85"/>
  <c r="IZ65" i="85"/>
  <c r="JB65" i="85"/>
  <c r="JC65" i="85"/>
  <c r="JA65" i="85"/>
  <c r="CP21" i="85"/>
  <c r="CQ21" i="85"/>
  <c r="CR21" i="85"/>
  <c r="CN21" i="85"/>
  <c r="CO21" i="85"/>
  <c r="BP8" i="85"/>
  <c r="BN8" i="85"/>
  <c r="BM8" i="85"/>
  <c r="BO8" i="85"/>
  <c r="BQ8" i="85"/>
  <c r="BZ79" i="85"/>
  <c r="BV79" i="85"/>
  <c r="BX79" i="85"/>
  <c r="BW79" i="85"/>
  <c r="BY79" i="85"/>
  <c r="HX96" i="85"/>
  <c r="HY96" i="85"/>
  <c r="HZ96" i="85"/>
  <c r="IB96" i="85"/>
  <c r="IA96" i="85"/>
  <c r="HO48" i="85"/>
  <c r="HQ48" i="85"/>
  <c r="HP48" i="85"/>
  <c r="HS48" i="85"/>
  <c r="HR48" i="85"/>
  <c r="BH30" i="85"/>
  <c r="BD30" i="85"/>
  <c r="BF30" i="85"/>
  <c r="BE30" i="85"/>
  <c r="BG30" i="85"/>
  <c r="EG62" i="85"/>
  <c r="EH62" i="85"/>
  <c r="EI62" i="85"/>
  <c r="EK62" i="85"/>
  <c r="EJ62" i="85"/>
  <c r="HJ62" i="85"/>
  <c r="HF62" i="85"/>
  <c r="HH62" i="85"/>
  <c r="HI62" i="85"/>
  <c r="HG62" i="85"/>
  <c r="BN42" i="85"/>
  <c r="BP42" i="85"/>
  <c r="BM42" i="85"/>
  <c r="BQ42" i="85"/>
  <c r="BO42" i="85"/>
  <c r="BP14" i="85"/>
  <c r="BN14" i="85"/>
  <c r="BQ14" i="85"/>
  <c r="BM14" i="85"/>
  <c r="BO14" i="85"/>
  <c r="JO47" i="85"/>
  <c r="JN47" i="85"/>
  <c r="JL47" i="85"/>
  <c r="JM47" i="85"/>
  <c r="JK47" i="85"/>
  <c r="EK30" i="85"/>
  <c r="EG30" i="85"/>
  <c r="EI30" i="85"/>
  <c r="EH30" i="85"/>
  <c r="EJ30" i="85"/>
  <c r="GG97" i="85"/>
  <c r="GH97" i="85"/>
  <c r="GI97" i="85"/>
  <c r="GE97" i="85"/>
  <c r="GF97" i="85"/>
  <c r="IQ37" i="85"/>
  <c r="IR37" i="85"/>
  <c r="IS37" i="85"/>
  <c r="IP37" i="85"/>
  <c r="IT37" i="85"/>
  <c r="GH80" i="85"/>
  <c r="GI80" i="85"/>
  <c r="GF80" i="85"/>
  <c r="GE80" i="85"/>
  <c r="GG80" i="85"/>
  <c r="JB28" i="85"/>
  <c r="IZ28" i="85"/>
  <c r="JC28" i="85"/>
  <c r="JA28" i="85"/>
  <c r="IY28" i="85"/>
  <c r="BP63" i="85"/>
  <c r="BQ63" i="85"/>
  <c r="BN63" i="85"/>
  <c r="BM63" i="85"/>
  <c r="BO63" i="85"/>
  <c r="JO19" i="85"/>
  <c r="JK19" i="85"/>
  <c r="JN19" i="85"/>
  <c r="JM19" i="85"/>
  <c r="JL19" i="85"/>
  <c r="BO62" i="85"/>
  <c r="BP62" i="85"/>
  <c r="BQ62" i="85"/>
  <c r="BM62" i="85"/>
  <c r="BN62" i="85"/>
  <c r="HI73" i="85"/>
  <c r="HJ73" i="85"/>
  <c r="HG73" i="85"/>
  <c r="HH73" i="85"/>
  <c r="HF73" i="85"/>
  <c r="IQ43" i="85"/>
  <c r="IR43" i="85"/>
  <c r="IS43" i="85"/>
  <c r="IP43" i="85"/>
  <c r="IT43" i="85"/>
  <c r="BP32" i="85"/>
  <c r="BN32" i="85"/>
  <c r="BM32" i="85"/>
  <c r="BO32" i="85"/>
  <c r="BQ32" i="85"/>
  <c r="FQ49" i="85"/>
  <c r="FR49" i="85"/>
  <c r="FS49" i="85"/>
  <c r="FU49" i="85"/>
  <c r="FT49" i="85"/>
  <c r="JK97" i="85"/>
  <c r="JO97" i="85"/>
  <c r="JN97" i="85"/>
  <c r="JL97" i="85"/>
  <c r="JM97" i="85"/>
  <c r="HF16" i="85"/>
  <c r="HG16" i="85"/>
  <c r="HH16" i="85"/>
  <c r="HJ16" i="85"/>
  <c r="HI16" i="85"/>
  <c r="AU51" i="85"/>
  <c r="AV51" i="85"/>
  <c r="AX51" i="85"/>
  <c r="AW51" i="85"/>
  <c r="AY51" i="85"/>
  <c r="IQ102" i="85"/>
  <c r="IR102" i="85"/>
  <c r="IT102" i="85"/>
  <c r="IS102" i="85"/>
  <c r="IP102" i="85"/>
  <c r="BO13" i="85"/>
  <c r="BQ13" i="85"/>
  <c r="BM13" i="85"/>
  <c r="BN13" i="85"/>
  <c r="BP13" i="85"/>
  <c r="IH78" i="85"/>
  <c r="II78" i="85"/>
  <c r="IJ78" i="85"/>
  <c r="IK78" i="85"/>
  <c r="IG78" i="85"/>
  <c r="BE99" i="85"/>
  <c r="BF99" i="85"/>
  <c r="BG99" i="85"/>
  <c r="BH99" i="85"/>
  <c r="BD99" i="85"/>
  <c r="FR20" i="85"/>
  <c r="FS20" i="85"/>
  <c r="FT20" i="85"/>
  <c r="FU20" i="85"/>
  <c r="FQ20" i="85"/>
  <c r="HP104" i="85"/>
  <c r="HQ104" i="85"/>
  <c r="HS104" i="85"/>
  <c r="HO104" i="85"/>
  <c r="HR104" i="85"/>
  <c r="BM66" i="85"/>
  <c r="BN66" i="85"/>
  <c r="BO66" i="85"/>
  <c r="BQ66" i="85"/>
  <c r="BP66" i="85"/>
  <c r="CX49" i="85"/>
  <c r="CZ49" i="85"/>
  <c r="CW49" i="85"/>
  <c r="DA49" i="85"/>
  <c r="CY49" i="85"/>
  <c r="BE51" i="85"/>
  <c r="BF51" i="85"/>
  <c r="BG51" i="85"/>
  <c r="BD51" i="85"/>
  <c r="BH51" i="85"/>
  <c r="BN34" i="85"/>
  <c r="BP34" i="85"/>
  <c r="BM34" i="85"/>
  <c r="BO34" i="85"/>
  <c r="BQ34" i="85"/>
  <c r="IQ61" i="85"/>
  <c r="IR61" i="85"/>
  <c r="IS61" i="85"/>
  <c r="IP61" i="85"/>
  <c r="IT61" i="85"/>
  <c r="EH81" i="85"/>
  <c r="EI81" i="85"/>
  <c r="EJ81" i="85"/>
  <c r="EK81" i="85"/>
  <c r="EG81" i="85"/>
  <c r="FS93" i="85"/>
  <c r="FT93" i="85"/>
  <c r="FU93" i="85"/>
  <c r="FQ93" i="85"/>
  <c r="FR93" i="85"/>
  <c r="AW66" i="85"/>
  <c r="AX66" i="85"/>
  <c r="AY66" i="85"/>
  <c r="AU66" i="85"/>
  <c r="AV66" i="85"/>
  <c r="AW18" i="85"/>
  <c r="AX18" i="85"/>
  <c r="AY18" i="85"/>
  <c r="AU18" i="85"/>
  <c r="AV18" i="85"/>
  <c r="II61" i="85"/>
  <c r="IJ61" i="85"/>
  <c r="IK61" i="85"/>
  <c r="IG61" i="85"/>
  <c r="IH61" i="85"/>
  <c r="HX42" i="85"/>
  <c r="HY42" i="85"/>
  <c r="IA42" i="85"/>
  <c r="HZ42" i="85"/>
  <c r="IB42" i="85"/>
  <c r="CX73" i="85"/>
  <c r="CZ73" i="85"/>
  <c r="CW73" i="85"/>
  <c r="DA73" i="85"/>
  <c r="CY73" i="85"/>
  <c r="IH54" i="85"/>
  <c r="II54" i="85"/>
  <c r="IJ54" i="85"/>
  <c r="IK54" i="85"/>
  <c r="IG54" i="85"/>
  <c r="GE94" i="85"/>
  <c r="GF94" i="85"/>
  <c r="GH94" i="85"/>
  <c r="GG94" i="85"/>
  <c r="GI94" i="85"/>
  <c r="IK35" i="85"/>
  <c r="IH35" i="85"/>
  <c r="IG35" i="85"/>
  <c r="II35" i="85"/>
  <c r="IJ35" i="85"/>
  <c r="DA10" i="85"/>
  <c r="CW10" i="85"/>
  <c r="CY10" i="85"/>
  <c r="CX10" i="85"/>
  <c r="CZ10" i="85"/>
  <c r="GN17" i="85"/>
  <c r="GO17" i="85"/>
  <c r="GQ17" i="85"/>
  <c r="GR17" i="85"/>
  <c r="GP17" i="85"/>
  <c r="BP51" i="85"/>
  <c r="BQ51" i="85"/>
  <c r="BN51" i="85"/>
  <c r="BM51" i="85"/>
  <c r="BO51" i="85"/>
  <c r="BH60" i="85"/>
  <c r="BD60" i="85"/>
  <c r="BF60" i="85"/>
  <c r="BE60" i="85"/>
  <c r="BG60" i="85"/>
  <c r="BV63" i="85"/>
  <c r="BW63" i="85"/>
  <c r="BX63" i="85"/>
  <c r="BZ63" i="85"/>
  <c r="BY63" i="85"/>
  <c r="IG101" i="85"/>
  <c r="IH101" i="85"/>
  <c r="II101" i="85"/>
  <c r="IK101" i="85"/>
  <c r="IJ101" i="85"/>
  <c r="GE7" i="85"/>
  <c r="GF7" i="85"/>
  <c r="GH7" i="85"/>
  <c r="GG7" i="85"/>
  <c r="GI7" i="85"/>
  <c r="BX11" i="85"/>
  <c r="BY11" i="85"/>
  <c r="BZ11" i="85"/>
  <c r="BV11" i="85"/>
  <c r="BW11" i="85"/>
  <c r="HZ68" i="85"/>
  <c r="IA68" i="85"/>
  <c r="HX68" i="85"/>
  <c r="IB68" i="85"/>
  <c r="HY68" i="85"/>
  <c r="BD80" i="85"/>
  <c r="BE80" i="85"/>
  <c r="BF80" i="85"/>
  <c r="BH80" i="85"/>
  <c r="BG80" i="85"/>
  <c r="EI100" i="85"/>
  <c r="EJ100" i="85"/>
  <c r="EK100" i="85"/>
  <c r="EG100" i="85"/>
  <c r="EH100" i="85"/>
  <c r="IG64" i="85"/>
  <c r="IH64" i="85"/>
  <c r="IJ64" i="85"/>
  <c r="II64" i="85"/>
  <c r="IK64" i="85"/>
  <c r="BV74" i="85"/>
  <c r="BW74" i="85"/>
  <c r="BY74" i="85"/>
  <c r="BX74" i="85"/>
  <c r="BZ74" i="85"/>
  <c r="EG19" i="85"/>
  <c r="EH19" i="85"/>
  <c r="EJ19" i="85"/>
  <c r="EI19" i="85"/>
  <c r="EK19" i="85"/>
  <c r="JM8" i="85"/>
  <c r="JK8" i="85"/>
  <c r="JO8" i="85"/>
  <c r="JL8" i="85"/>
  <c r="JN8" i="85"/>
  <c r="JO13" i="85"/>
  <c r="JM13" i="85"/>
  <c r="JL13" i="85"/>
  <c r="JN13" i="85"/>
  <c r="JK13" i="85"/>
  <c r="FQ103" i="85"/>
  <c r="FR103" i="85"/>
  <c r="FS103" i="85"/>
  <c r="FU103" i="85"/>
  <c r="FT103" i="85"/>
  <c r="BD44" i="85"/>
  <c r="BE44" i="85"/>
  <c r="BF44" i="85"/>
  <c r="BH44" i="85"/>
  <c r="BG44" i="85"/>
  <c r="BE93" i="85"/>
  <c r="BF93" i="85"/>
  <c r="BG93" i="85"/>
  <c r="BD93" i="85"/>
  <c r="BH93" i="85"/>
  <c r="EJ59" i="85"/>
  <c r="EK59" i="85"/>
  <c r="EH59" i="85"/>
  <c r="EG59" i="85"/>
  <c r="EI59" i="85"/>
  <c r="CR83" i="85"/>
  <c r="CN83" i="85"/>
  <c r="CP83" i="85"/>
  <c r="CO83" i="85"/>
  <c r="CQ83" i="85"/>
  <c r="HZ104" i="85"/>
  <c r="IA104" i="85"/>
  <c r="IB104" i="85"/>
  <c r="HX104" i="85"/>
  <c r="HY104" i="85"/>
  <c r="IJ16" i="85"/>
  <c r="IK16" i="85"/>
  <c r="IG16" i="85"/>
  <c r="IH16" i="85"/>
  <c r="II16" i="85"/>
  <c r="CX13" i="85"/>
  <c r="CY13" i="85"/>
  <c r="CZ13" i="85"/>
  <c r="CW13" i="85"/>
  <c r="DA13" i="85"/>
  <c r="JC51" i="85"/>
  <c r="IZ51" i="85"/>
  <c r="JA51" i="85"/>
  <c r="JB51" i="85"/>
  <c r="IY51" i="85"/>
  <c r="CN19" i="85"/>
  <c r="CO19" i="85"/>
  <c r="CP19" i="85"/>
  <c r="CR19" i="85"/>
  <c r="CQ19" i="85"/>
  <c r="CQ100" i="85"/>
  <c r="CR100" i="85"/>
  <c r="CO100" i="85"/>
  <c r="CN100" i="85"/>
  <c r="CP100" i="85"/>
  <c r="IB59" i="85"/>
  <c r="HX59" i="85"/>
  <c r="HZ59" i="85"/>
  <c r="HY59" i="85"/>
  <c r="IA59" i="85"/>
  <c r="GP97" i="85"/>
  <c r="GQ97" i="85"/>
  <c r="GR97" i="85"/>
  <c r="GN97" i="85"/>
  <c r="GO97" i="85"/>
  <c r="JM99" i="85"/>
  <c r="JK99" i="85"/>
  <c r="JL99" i="85"/>
  <c r="JN99" i="85"/>
  <c r="JO99" i="85"/>
  <c r="EK8" i="85"/>
  <c r="EG8" i="85"/>
  <c r="EI8" i="85"/>
  <c r="EH8" i="85"/>
  <c r="EJ8" i="85"/>
  <c r="AY8" i="85"/>
  <c r="AU8" i="85"/>
  <c r="AW8" i="85"/>
  <c r="AV8" i="85"/>
  <c r="AX8" i="85"/>
  <c r="HP62" i="85"/>
  <c r="HQ62" i="85"/>
  <c r="HS62" i="85"/>
  <c r="HO62" i="85"/>
  <c r="HR62" i="85"/>
  <c r="HJ50" i="85"/>
  <c r="HF50" i="85"/>
  <c r="HH50" i="85"/>
  <c r="HG50" i="85"/>
  <c r="HI50" i="85"/>
  <c r="CR6" i="85"/>
  <c r="CN6" i="85"/>
  <c r="CP6" i="85"/>
  <c r="CO6" i="85"/>
  <c r="CQ6" i="85"/>
  <c r="GE89" i="85"/>
  <c r="GF89" i="85"/>
  <c r="GG89" i="85"/>
  <c r="GI89" i="85"/>
  <c r="GH89" i="85"/>
  <c r="CR53" i="85"/>
  <c r="CN53" i="85"/>
  <c r="CP53" i="85"/>
  <c r="CO53" i="85"/>
  <c r="CQ53" i="85"/>
  <c r="JC33" i="85"/>
  <c r="JA33" i="85"/>
  <c r="JB33" i="85"/>
  <c r="IY33" i="85"/>
  <c r="IZ33" i="85"/>
  <c r="CF103" i="86"/>
  <c r="CG103" i="86"/>
  <c r="CH103" i="86"/>
  <c r="CJ103" i="86"/>
  <c r="CI103" i="86"/>
  <c r="CI93" i="86"/>
  <c r="CF93" i="86"/>
  <c r="CG93" i="86"/>
  <c r="CJ93" i="86"/>
  <c r="CH93" i="86"/>
  <c r="CG81" i="86"/>
  <c r="CF81" i="86"/>
  <c r="CI81" i="86"/>
  <c r="CJ81" i="86"/>
  <c r="CH81" i="86"/>
  <c r="CF63" i="86"/>
  <c r="CI63" i="86"/>
  <c r="CG63" i="86"/>
  <c r="CJ63" i="86"/>
  <c r="CH63" i="86"/>
  <c r="CZ53" i="86"/>
  <c r="CY53" i="86"/>
  <c r="DA53" i="86"/>
  <c r="DB53" i="86"/>
  <c r="CX53" i="86"/>
  <c r="CZ30" i="86"/>
  <c r="DA30" i="86"/>
  <c r="CX30" i="86"/>
  <c r="DB30" i="86"/>
  <c r="CY30" i="86"/>
  <c r="DT98" i="86"/>
  <c r="DS98" i="86"/>
  <c r="DR98" i="86"/>
  <c r="DQ98" i="86"/>
  <c r="DP98" i="86"/>
  <c r="CZ84" i="86"/>
  <c r="CY84" i="86"/>
  <c r="CX84" i="86"/>
  <c r="DA84" i="86"/>
  <c r="DB84" i="86"/>
  <c r="CS80" i="86"/>
  <c r="CP80" i="86"/>
  <c r="CQ80" i="86"/>
  <c r="CR80" i="86"/>
  <c r="CO80" i="86"/>
  <c r="CH91" i="86"/>
  <c r="CI91" i="86"/>
  <c r="CG91" i="86"/>
  <c r="CJ91" i="86"/>
  <c r="CF91" i="86"/>
  <c r="CY20" i="86"/>
  <c r="DB20" i="86"/>
  <c r="CZ20" i="86"/>
  <c r="DA20" i="86"/>
  <c r="CX20" i="86"/>
  <c r="CF89" i="86"/>
  <c r="CH89" i="86"/>
  <c r="CI89" i="86"/>
  <c r="CJ89" i="86"/>
  <c r="CG89" i="86"/>
  <c r="BG7" i="86"/>
  <c r="BE7" i="86"/>
  <c r="BH7" i="86"/>
  <c r="BF7" i="86"/>
  <c r="BI7" i="86"/>
  <c r="CF77" i="86"/>
  <c r="CJ77" i="86"/>
  <c r="CH77" i="86"/>
  <c r="CI77" i="86"/>
  <c r="CG77" i="86"/>
  <c r="CO55" i="86"/>
  <c r="CQ55" i="86"/>
  <c r="CR55" i="86"/>
  <c r="CP55" i="86"/>
  <c r="CS55" i="86"/>
  <c r="CY89" i="86"/>
  <c r="CZ89" i="86"/>
  <c r="DA89" i="86"/>
  <c r="DB89" i="86"/>
  <c r="CX89" i="86"/>
  <c r="DA85" i="86"/>
  <c r="CY85" i="86"/>
  <c r="DB85" i="86"/>
  <c r="CZ85" i="86"/>
  <c r="CX85" i="86"/>
  <c r="CR10" i="86"/>
  <c r="CS10" i="86"/>
  <c r="CP10" i="86"/>
  <c r="CQ10" i="86"/>
  <c r="CO10" i="86"/>
  <c r="DP100" i="86"/>
  <c r="DR100" i="86"/>
  <c r="DS100" i="86"/>
  <c r="DT100" i="86"/>
  <c r="DQ100" i="86"/>
  <c r="DR99" i="86"/>
  <c r="DQ99" i="86"/>
  <c r="DP99" i="86"/>
  <c r="DT99" i="86"/>
  <c r="DS99" i="86"/>
  <c r="BH92" i="86"/>
  <c r="BI92" i="86"/>
  <c r="BF92" i="86"/>
  <c r="BG92" i="86"/>
  <c r="BE92" i="86"/>
  <c r="CJ57" i="86"/>
  <c r="CI57" i="86"/>
  <c r="CG57" i="86"/>
  <c r="CF57" i="86"/>
  <c r="CH57" i="86"/>
  <c r="CX100" i="86"/>
  <c r="CZ100" i="86"/>
  <c r="CY100" i="86"/>
  <c r="DB100" i="86"/>
  <c r="DA100" i="86"/>
  <c r="CG80" i="86"/>
  <c r="CH80" i="86"/>
  <c r="CJ80" i="86"/>
  <c r="CF80" i="86"/>
  <c r="CI80" i="86"/>
  <c r="DG99" i="86"/>
  <c r="DH99" i="86"/>
  <c r="DK99" i="86"/>
  <c r="DJ99" i="86"/>
  <c r="DI99" i="86"/>
  <c r="DS48" i="86"/>
  <c r="DR48" i="86"/>
  <c r="DP48" i="86"/>
  <c r="DQ48" i="86"/>
  <c r="DT48" i="86"/>
  <c r="BQ84" i="86"/>
  <c r="BN84" i="86"/>
  <c r="BO84" i="86"/>
  <c r="BR84" i="86"/>
  <c r="BP84" i="86"/>
  <c r="DT95" i="86"/>
  <c r="DS95" i="86"/>
  <c r="DQ95" i="86"/>
  <c r="DP95" i="86"/>
  <c r="DR95" i="86"/>
  <c r="DQ85" i="86"/>
  <c r="DP85" i="86"/>
  <c r="DT85" i="86"/>
  <c r="DS85" i="86"/>
  <c r="DR85" i="86"/>
  <c r="BR19" i="86"/>
  <c r="BQ19" i="86"/>
  <c r="BP19" i="86"/>
  <c r="BN19" i="86"/>
  <c r="BO19" i="86"/>
  <c r="CR52" i="86"/>
  <c r="CQ52" i="86"/>
  <c r="CO52" i="86"/>
  <c r="CP52" i="86"/>
  <c r="CS52" i="86"/>
  <c r="DQ59" i="86"/>
  <c r="DT59" i="86"/>
  <c r="DS59" i="86"/>
  <c r="DR59" i="86"/>
  <c r="DP59" i="86"/>
  <c r="DK82" i="86"/>
  <c r="DH82" i="86"/>
  <c r="DJ82" i="86"/>
  <c r="DG82" i="86"/>
  <c r="DI82" i="86"/>
  <c r="BX26" i="86"/>
  <c r="CA26" i="86"/>
  <c r="BW26" i="86"/>
  <c r="BZ26" i="86"/>
  <c r="BY26" i="86"/>
  <c r="BN80" i="86"/>
  <c r="BR80" i="86"/>
  <c r="BP80" i="86"/>
  <c r="BO80" i="86"/>
  <c r="BQ80" i="86"/>
  <c r="DQ52" i="86"/>
  <c r="DP52" i="86"/>
  <c r="DT52" i="86"/>
  <c r="DS52" i="86"/>
  <c r="DR52" i="86"/>
  <c r="DG78" i="86"/>
  <c r="DI78" i="86"/>
  <c r="DH78" i="86"/>
  <c r="DJ78" i="86"/>
  <c r="DK78" i="86"/>
  <c r="BG104" i="86"/>
  <c r="BE104" i="86"/>
  <c r="BH104" i="86"/>
  <c r="BF104" i="86"/>
  <c r="BI104" i="86"/>
  <c r="CZ42" i="86"/>
  <c r="CY42" i="86"/>
  <c r="DA42" i="86"/>
  <c r="CX42" i="86"/>
  <c r="DB42" i="86"/>
  <c r="DA50" i="86"/>
  <c r="DB50" i="86"/>
  <c r="CY50" i="86"/>
  <c r="CZ50" i="86"/>
  <c r="CX50" i="86"/>
  <c r="CO48" i="86"/>
  <c r="CR48" i="86"/>
  <c r="CQ48" i="86"/>
  <c r="CP48" i="86"/>
  <c r="CS48" i="86"/>
  <c r="DI45" i="86"/>
  <c r="DH45" i="86"/>
  <c r="DJ45" i="86"/>
  <c r="DG45" i="86"/>
  <c r="DK45" i="86"/>
  <c r="DK60" i="86"/>
  <c r="DG60" i="86"/>
  <c r="DJ60" i="86"/>
  <c r="DH60" i="86"/>
  <c r="DI60" i="86"/>
  <c r="BE44" i="86"/>
  <c r="BH44" i="86"/>
  <c r="BI44" i="86"/>
  <c r="BF44" i="86"/>
  <c r="BG44" i="86"/>
  <c r="CY101" i="86"/>
  <c r="CX101" i="86"/>
  <c r="DA101" i="86"/>
  <c r="DB101" i="86"/>
  <c r="CZ101" i="86"/>
  <c r="CZ9" i="86"/>
  <c r="DB9" i="86"/>
  <c r="CX9" i="86"/>
  <c r="CY9" i="86"/>
  <c r="DA9" i="86"/>
  <c r="CS14" i="86"/>
  <c r="CP14" i="86"/>
  <c r="CO14" i="86"/>
  <c r="CQ14" i="86"/>
  <c r="CR14" i="86"/>
  <c r="DQ37" i="86"/>
  <c r="DR37" i="86"/>
  <c r="DT37" i="86"/>
  <c r="DP37" i="86"/>
  <c r="DS37" i="86"/>
  <c r="DQ13" i="86"/>
  <c r="DR13" i="86"/>
  <c r="DS13" i="86"/>
  <c r="DP13" i="86"/>
  <c r="DT13" i="86"/>
  <c r="BG38" i="86"/>
  <c r="BE38" i="86"/>
  <c r="BI38" i="86"/>
  <c r="BF38" i="86"/>
  <c r="BH38" i="86"/>
  <c r="CJ27" i="86"/>
  <c r="CH27" i="86"/>
  <c r="CF27" i="86"/>
  <c r="CI27" i="86"/>
  <c r="CG27" i="86"/>
  <c r="CY104" i="86"/>
  <c r="DB104" i="86"/>
  <c r="CZ104" i="86"/>
  <c r="DA104" i="86"/>
  <c r="CX104" i="86"/>
  <c r="CX40" i="86"/>
  <c r="CY40" i="86"/>
  <c r="DB40" i="86"/>
  <c r="CZ40" i="86"/>
  <c r="DA40" i="86"/>
  <c r="CH88" i="86"/>
  <c r="CF88" i="86"/>
  <c r="CJ88" i="86"/>
  <c r="CG88" i="86"/>
  <c r="CI88" i="86"/>
  <c r="DH102" i="86"/>
  <c r="DJ102" i="86"/>
  <c r="DG102" i="86"/>
  <c r="DI102" i="86"/>
  <c r="DK102" i="86"/>
  <c r="DQ50" i="86"/>
  <c r="DR50" i="86"/>
  <c r="DS50" i="86"/>
  <c r="DP50" i="86"/>
  <c r="DT50" i="86"/>
  <c r="BI70" i="86"/>
  <c r="BF70" i="86"/>
  <c r="BG70" i="86"/>
  <c r="BE70" i="86"/>
  <c r="BH70" i="86"/>
  <c r="BH65" i="86"/>
  <c r="BI65" i="86"/>
  <c r="BE65" i="86"/>
  <c r="BG65" i="86"/>
  <c r="BF65" i="86"/>
  <c r="BO64" i="86"/>
  <c r="BN64" i="86"/>
  <c r="BP64" i="86"/>
  <c r="BR64" i="86"/>
  <c r="BQ64" i="86"/>
  <c r="CY95" i="86"/>
  <c r="DB95" i="86"/>
  <c r="CX95" i="86"/>
  <c r="DA95" i="86"/>
  <c r="CZ95" i="86"/>
  <c r="CP77" i="86"/>
  <c r="CQ77" i="86"/>
  <c r="CO77" i="86"/>
  <c r="CR77" i="86"/>
  <c r="CS77" i="86"/>
  <c r="DG34" i="86"/>
  <c r="DJ34" i="86"/>
  <c r="DI34" i="86"/>
  <c r="DK34" i="86"/>
  <c r="DH34" i="86"/>
  <c r="CH62" i="86"/>
  <c r="CJ62" i="86"/>
  <c r="CG62" i="86"/>
  <c r="CI62" i="86"/>
  <c r="CF62" i="86"/>
  <c r="DI23" i="86"/>
  <c r="DK23" i="86"/>
  <c r="DH23" i="86"/>
  <c r="DG23" i="86"/>
  <c r="DJ23" i="86"/>
  <c r="DH11" i="86"/>
  <c r="DK11" i="86"/>
  <c r="DG11" i="86"/>
  <c r="DI11" i="86"/>
  <c r="DJ11" i="86"/>
  <c r="BE47" i="86"/>
  <c r="BG47" i="86"/>
  <c r="BF47" i="86"/>
  <c r="BH47" i="86"/>
  <c r="BI47" i="86"/>
  <c r="BZ105" i="86"/>
  <c r="BX105" i="86"/>
  <c r="BW105" i="86"/>
  <c r="BY105" i="86"/>
  <c r="CA105" i="86"/>
  <c r="BE43" i="86"/>
  <c r="BG43" i="86"/>
  <c r="BI43" i="86"/>
  <c r="BH43" i="86"/>
  <c r="BF43" i="86"/>
  <c r="BY9" i="86"/>
  <c r="BW9" i="86"/>
  <c r="BZ9" i="86"/>
  <c r="CA9" i="86"/>
  <c r="BX9" i="86"/>
  <c r="BQ71" i="86"/>
  <c r="BR71" i="86"/>
  <c r="BN71" i="86"/>
  <c r="BO71" i="86"/>
  <c r="BP71" i="86"/>
  <c r="CP24" i="86"/>
  <c r="CO24" i="86"/>
  <c r="CR24" i="86"/>
  <c r="CS24" i="86"/>
  <c r="CQ24" i="86"/>
  <c r="DJ68" i="86"/>
  <c r="DK68" i="86"/>
  <c r="DG68" i="86"/>
  <c r="DI68" i="86"/>
  <c r="DH68" i="86"/>
  <c r="DS64" i="86"/>
  <c r="DT64" i="86"/>
  <c r="DP64" i="86"/>
  <c r="DQ64" i="86"/>
  <c r="DR64" i="86"/>
  <c r="DH58" i="86"/>
  <c r="DJ58" i="86"/>
  <c r="DI58" i="86"/>
  <c r="DK58" i="86"/>
  <c r="DG58" i="86"/>
  <c r="DT36" i="86"/>
  <c r="DS36" i="86"/>
  <c r="DR36" i="86"/>
  <c r="DP36" i="86"/>
  <c r="DQ36" i="86"/>
  <c r="BX25" i="86"/>
  <c r="BZ25" i="86"/>
  <c r="BW25" i="86"/>
  <c r="CA25" i="86"/>
  <c r="BY25" i="86"/>
  <c r="BX100" i="86"/>
  <c r="BY100" i="86"/>
  <c r="BW100" i="86"/>
  <c r="BZ100" i="86"/>
  <c r="CA100" i="86"/>
  <c r="BZ80" i="86"/>
  <c r="BX80" i="86"/>
  <c r="BW80" i="86"/>
  <c r="BY80" i="86"/>
  <c r="CA80" i="86"/>
  <c r="CF98" i="86"/>
  <c r="CH98" i="86"/>
  <c r="CJ98" i="86"/>
  <c r="CI98" i="86"/>
  <c r="CG98" i="86"/>
  <c r="CR21" i="86"/>
  <c r="CP21" i="86"/>
  <c r="CS21" i="86"/>
  <c r="CQ21" i="86"/>
  <c r="CO21" i="86"/>
  <c r="DH49" i="86"/>
  <c r="DG49" i="86"/>
  <c r="DJ49" i="86"/>
  <c r="DK49" i="86"/>
  <c r="DI49" i="86"/>
  <c r="DP92" i="86"/>
  <c r="DS92" i="86"/>
  <c r="DR92" i="86"/>
  <c r="DQ92" i="86"/>
  <c r="DT92" i="86"/>
  <c r="BR10" i="86"/>
  <c r="BN10" i="86"/>
  <c r="BO10" i="86"/>
  <c r="BP10" i="86"/>
  <c r="BQ10" i="86"/>
  <c r="BO26" i="86"/>
  <c r="BP26" i="86"/>
  <c r="BN26" i="86"/>
  <c r="BQ26" i="86"/>
  <c r="BR26" i="86"/>
  <c r="BF84" i="86"/>
  <c r="BI84" i="86"/>
  <c r="BG84" i="86"/>
  <c r="BE84" i="86"/>
  <c r="BH84" i="86"/>
  <c r="BN23" i="86"/>
  <c r="BR23" i="86"/>
  <c r="BP23" i="86"/>
  <c r="BO23" i="86"/>
  <c r="BQ23" i="86"/>
  <c r="BF85" i="86"/>
  <c r="BE85" i="86"/>
  <c r="BI85" i="86"/>
  <c r="BG85" i="86"/>
  <c r="BH85" i="86"/>
  <c r="BE98" i="86"/>
  <c r="BG98" i="86"/>
  <c r="BI98" i="86"/>
  <c r="BH98" i="86"/>
  <c r="BF98" i="86"/>
  <c r="BY61" i="86"/>
  <c r="BZ61" i="86"/>
  <c r="CA61" i="86"/>
  <c r="BX61" i="86"/>
  <c r="BW61" i="86"/>
  <c r="BX47" i="86"/>
  <c r="BW47" i="86"/>
  <c r="CA47" i="86"/>
  <c r="BZ47" i="86"/>
  <c r="BY47" i="86"/>
  <c r="BY34" i="86"/>
  <c r="BX34" i="86"/>
  <c r="BZ34" i="86"/>
  <c r="BW34" i="86"/>
  <c r="CA34" i="86"/>
  <c r="BY30" i="86"/>
  <c r="CA30" i="86"/>
  <c r="BX30" i="86"/>
  <c r="BZ30" i="86"/>
  <c r="BW30" i="86"/>
  <c r="BF52" i="86"/>
  <c r="BG52" i="86"/>
  <c r="BI52" i="86"/>
  <c r="BH52" i="86"/>
  <c r="BE52" i="86"/>
  <c r="BY33" i="86"/>
  <c r="BZ33" i="86"/>
  <c r="BX33" i="86"/>
  <c r="CA33" i="86"/>
  <c r="BW33" i="86"/>
  <c r="BO76" i="86"/>
  <c r="BN76" i="86"/>
  <c r="BP76" i="86"/>
  <c r="BQ76" i="86"/>
  <c r="BR76" i="86"/>
  <c r="CA11" i="86"/>
  <c r="BW11" i="86"/>
  <c r="BX11" i="86"/>
  <c r="BY11" i="86"/>
  <c r="BZ11" i="86"/>
  <c r="BG102" i="86"/>
  <c r="BE102" i="86"/>
  <c r="BF102" i="86"/>
  <c r="BI102" i="86"/>
  <c r="BH102" i="86"/>
  <c r="BX64" i="86"/>
  <c r="BY64" i="86"/>
  <c r="BZ64" i="86"/>
  <c r="CA64" i="86"/>
  <c r="BW64" i="86"/>
  <c r="DB49" i="86"/>
  <c r="CX49" i="86"/>
  <c r="DA49" i="86"/>
  <c r="CY49" i="86"/>
  <c r="CZ49" i="86"/>
  <c r="CJ15" i="86"/>
  <c r="CF15" i="86"/>
  <c r="CH15" i="86"/>
  <c r="CG15" i="86"/>
  <c r="CI15" i="86"/>
  <c r="CZ69" i="86"/>
  <c r="CY69" i="86"/>
  <c r="DB69" i="86"/>
  <c r="CX69" i="86"/>
  <c r="DA69" i="86"/>
  <c r="DB27" i="86"/>
  <c r="CX27" i="86"/>
  <c r="CY27" i="86"/>
  <c r="CZ27" i="86"/>
  <c r="DA27" i="86"/>
  <c r="CY96" i="86"/>
  <c r="DA96" i="86"/>
  <c r="DB96" i="86"/>
  <c r="CZ96" i="86"/>
  <c r="CX96" i="86"/>
  <c r="CR95" i="86"/>
  <c r="CS95" i="86"/>
  <c r="CP95" i="86"/>
  <c r="CQ95" i="86"/>
  <c r="CO95" i="86"/>
  <c r="DB74" i="86"/>
  <c r="CY74" i="86"/>
  <c r="CZ74" i="86"/>
  <c r="DA74" i="86"/>
  <c r="CX74" i="86"/>
  <c r="DB62" i="86"/>
  <c r="CY62" i="86"/>
  <c r="CX62" i="86"/>
  <c r="DA62" i="86"/>
  <c r="CZ62" i="86"/>
  <c r="CF11" i="86"/>
  <c r="CJ11" i="86"/>
  <c r="CI11" i="86"/>
  <c r="CH11" i="86"/>
  <c r="CG11" i="86"/>
  <c r="DK48" i="86"/>
  <c r="DI48" i="86"/>
  <c r="DG48" i="86"/>
  <c r="DH48" i="86"/>
  <c r="DJ48" i="86"/>
  <c r="CS81" i="86"/>
  <c r="CP81" i="86"/>
  <c r="CQ81" i="86"/>
  <c r="CR81" i="86"/>
  <c r="CO81" i="86"/>
  <c r="CQ78" i="86"/>
  <c r="CR78" i="86"/>
  <c r="CS78" i="86"/>
  <c r="CP78" i="86"/>
  <c r="CO78" i="86"/>
  <c r="CZ91" i="86"/>
  <c r="DB91" i="86"/>
  <c r="CY91" i="86"/>
  <c r="DA91" i="86"/>
  <c r="CX91" i="86"/>
  <c r="CQ67" i="86"/>
  <c r="CP67" i="86"/>
  <c r="CR67" i="86"/>
  <c r="CS67" i="86"/>
  <c r="CO67" i="86"/>
  <c r="CZ39" i="86"/>
  <c r="CX39" i="86"/>
  <c r="CY39" i="86"/>
  <c r="DB39" i="86"/>
  <c r="DA39" i="86"/>
  <c r="DS10" i="86"/>
  <c r="DT10" i="86"/>
  <c r="DR10" i="86"/>
  <c r="DQ10" i="86"/>
  <c r="DP10" i="86"/>
  <c r="BH11" i="86"/>
  <c r="BG11" i="86"/>
  <c r="BI11" i="86"/>
  <c r="BE11" i="86"/>
  <c r="BF11" i="86"/>
  <c r="CY59" i="86"/>
  <c r="CZ59" i="86"/>
  <c r="DA59" i="86"/>
  <c r="CX59" i="86"/>
  <c r="DB59" i="86"/>
  <c r="CS103" i="86"/>
  <c r="CP103" i="86"/>
  <c r="CO103" i="86"/>
  <c r="CQ103" i="86"/>
  <c r="CR103" i="86"/>
  <c r="CJ90" i="86"/>
  <c r="CF90" i="86"/>
  <c r="CH90" i="86"/>
  <c r="CG90" i="86"/>
  <c r="CI90" i="86"/>
  <c r="DH14" i="86"/>
  <c r="DJ14" i="86"/>
  <c r="DI14" i="86"/>
  <c r="DK14" i="86"/>
  <c r="DG14" i="86"/>
  <c r="DR51" i="86"/>
  <c r="DT51" i="86"/>
  <c r="DS51" i="86"/>
  <c r="DP51" i="86"/>
  <c r="DQ51" i="86"/>
  <c r="BZ44" i="86"/>
  <c r="CA44" i="86"/>
  <c r="BW44" i="86"/>
  <c r="BY44" i="86"/>
  <c r="BX44" i="86"/>
  <c r="DA103" i="86"/>
  <c r="CX103" i="86"/>
  <c r="CY103" i="86"/>
  <c r="CZ103" i="86"/>
  <c r="DB103" i="86"/>
  <c r="DA14" i="86"/>
  <c r="DB14" i="86"/>
  <c r="CY14" i="86"/>
  <c r="CZ14" i="86"/>
  <c r="CX14" i="86"/>
  <c r="CX70" i="86"/>
  <c r="DB70" i="86"/>
  <c r="CZ70" i="86"/>
  <c r="CY70" i="86"/>
  <c r="DA70" i="86"/>
  <c r="CG56" i="86"/>
  <c r="CJ56" i="86"/>
  <c r="CF56" i="86"/>
  <c r="CH56" i="86"/>
  <c r="CI56" i="86"/>
  <c r="DS94" i="86"/>
  <c r="DR94" i="86"/>
  <c r="DQ94" i="86"/>
  <c r="DT94" i="86"/>
  <c r="DP94" i="86"/>
  <c r="BR18" i="86"/>
  <c r="BN18" i="86"/>
  <c r="BO18" i="86"/>
  <c r="BP18" i="86"/>
  <c r="BQ18" i="86"/>
  <c r="BN13" i="86"/>
  <c r="BP13" i="86"/>
  <c r="BO13" i="86"/>
  <c r="BR13" i="86"/>
  <c r="BQ13" i="86"/>
  <c r="DT80" i="86"/>
  <c r="DR80" i="86"/>
  <c r="DS80" i="86"/>
  <c r="DQ80" i="86"/>
  <c r="DP80" i="86"/>
  <c r="DG42" i="86"/>
  <c r="DI42" i="86"/>
  <c r="DJ42" i="86"/>
  <c r="DK42" i="86"/>
  <c r="DH42" i="86"/>
  <c r="BW79" i="86"/>
  <c r="BZ79" i="86"/>
  <c r="CA79" i="86"/>
  <c r="BY79" i="86"/>
  <c r="BX79" i="86"/>
  <c r="CQ28" i="86"/>
  <c r="CO28" i="86"/>
  <c r="CP28" i="86"/>
  <c r="CR28" i="86"/>
  <c r="CS28" i="86"/>
  <c r="DK59" i="86"/>
  <c r="DH59" i="86"/>
  <c r="DG59" i="86"/>
  <c r="DJ59" i="86"/>
  <c r="DI59" i="86"/>
  <c r="DG24" i="86"/>
  <c r="DI24" i="86"/>
  <c r="DK24" i="86"/>
  <c r="DJ24" i="86"/>
  <c r="DH24" i="86"/>
  <c r="BP37" i="86"/>
  <c r="BN37" i="86"/>
  <c r="BO37" i="86"/>
  <c r="BQ37" i="86"/>
  <c r="BR37" i="86"/>
  <c r="CQ26" i="86"/>
  <c r="CO26" i="86"/>
  <c r="CP26" i="86"/>
  <c r="CR26" i="86"/>
  <c r="CS26" i="86"/>
  <c r="DI52" i="86"/>
  <c r="DJ52" i="86"/>
  <c r="DG52" i="86"/>
  <c r="DK52" i="86"/>
  <c r="DH52" i="86"/>
  <c r="DP20" i="86"/>
  <c r="DS20" i="86"/>
  <c r="DT20" i="86"/>
  <c r="DQ20" i="86"/>
  <c r="DR20" i="86"/>
  <c r="BO16" i="86"/>
  <c r="BR16" i="86"/>
  <c r="BP16" i="86"/>
  <c r="BN16" i="86"/>
  <c r="BQ16" i="86"/>
  <c r="BQ63" i="86"/>
  <c r="BP63" i="86"/>
  <c r="BN63" i="86"/>
  <c r="BO63" i="86"/>
  <c r="BR63" i="86"/>
  <c r="CJ105" i="86"/>
  <c r="CF105" i="86"/>
  <c r="CG105" i="86"/>
  <c r="CH105" i="86"/>
  <c r="CI105" i="86"/>
  <c r="DA13" i="86"/>
  <c r="CZ13" i="86"/>
  <c r="CX13" i="86"/>
  <c r="DB13" i="86"/>
  <c r="CY13" i="86"/>
  <c r="CR16" i="86"/>
  <c r="CS16" i="86"/>
  <c r="CP16" i="86"/>
  <c r="CQ16" i="86"/>
  <c r="CO16" i="86"/>
  <c r="DQ44" i="86"/>
  <c r="DR44" i="86"/>
  <c r="DS44" i="86"/>
  <c r="DP44" i="86"/>
  <c r="DT44" i="86"/>
  <c r="DH17" i="86"/>
  <c r="DI17" i="86"/>
  <c r="DG17" i="86"/>
  <c r="DJ17" i="86"/>
  <c r="DK17" i="86"/>
  <c r="DB65" i="86"/>
  <c r="CZ65" i="86"/>
  <c r="CY65" i="86"/>
  <c r="CX65" i="86"/>
  <c r="DA65" i="86"/>
  <c r="DA43" i="86"/>
  <c r="CZ43" i="86"/>
  <c r="DB43" i="86"/>
  <c r="CX43" i="86"/>
  <c r="CY43" i="86"/>
  <c r="CI94" i="86"/>
  <c r="CF94" i="86"/>
  <c r="CG94" i="86"/>
  <c r="CH94" i="86"/>
  <c r="CJ94" i="86"/>
  <c r="DQ28" i="86"/>
  <c r="DS28" i="86"/>
  <c r="DT28" i="86"/>
  <c r="DR28" i="86"/>
  <c r="DP28" i="86"/>
  <c r="DP69" i="86"/>
  <c r="DT69" i="86"/>
  <c r="DS69" i="86"/>
  <c r="DQ69" i="86"/>
  <c r="DR69" i="86"/>
  <c r="BI101" i="86"/>
  <c r="BE101" i="86"/>
  <c r="BH101" i="86"/>
  <c r="BG101" i="86"/>
  <c r="BF101" i="86"/>
  <c r="BI8" i="86"/>
  <c r="BE8" i="86"/>
  <c r="BF8" i="86"/>
  <c r="BH8" i="86"/>
  <c r="BG8" i="86"/>
  <c r="CJ99" i="86"/>
  <c r="CF99" i="86"/>
  <c r="CH99" i="86"/>
  <c r="CI99" i="86"/>
  <c r="CG99" i="86"/>
  <c r="CZ80" i="86"/>
  <c r="DB80" i="86"/>
  <c r="CX80" i="86"/>
  <c r="CY80" i="86"/>
  <c r="DA80" i="86"/>
  <c r="DB8" i="86"/>
  <c r="CZ8" i="86"/>
  <c r="DA8" i="86"/>
  <c r="CY8" i="86"/>
  <c r="CX8" i="86"/>
  <c r="CH64" i="86"/>
  <c r="CI64" i="86"/>
  <c r="CF64" i="86"/>
  <c r="CJ64" i="86"/>
  <c r="CG64" i="86"/>
  <c r="DI30" i="86"/>
  <c r="DH30" i="86"/>
  <c r="DG30" i="86"/>
  <c r="DJ30" i="86"/>
  <c r="DK30" i="86"/>
  <c r="DP14" i="86"/>
  <c r="DT14" i="86"/>
  <c r="DQ14" i="86"/>
  <c r="DR14" i="86"/>
  <c r="DS14" i="86"/>
  <c r="BG75" i="86"/>
  <c r="BI75" i="86"/>
  <c r="BE75" i="86"/>
  <c r="BF75" i="86"/>
  <c r="BH75" i="86"/>
  <c r="BH45" i="86"/>
  <c r="BE45" i="86"/>
  <c r="BF45" i="86"/>
  <c r="BG45" i="86"/>
  <c r="BI45" i="86"/>
  <c r="BG55" i="86"/>
  <c r="BH55" i="86"/>
  <c r="BF55" i="86"/>
  <c r="BI55" i="86"/>
  <c r="BE55" i="86"/>
  <c r="CZ71" i="86"/>
  <c r="DA71" i="86"/>
  <c r="CX71" i="86"/>
  <c r="DB71" i="86"/>
  <c r="CY71" i="86"/>
  <c r="CS53" i="86"/>
  <c r="CP53" i="86"/>
  <c r="CO53" i="86"/>
  <c r="CQ53" i="86"/>
  <c r="CR53" i="86"/>
  <c r="CR102" i="86"/>
  <c r="CO102" i="86"/>
  <c r="CP102" i="86"/>
  <c r="CS102" i="86"/>
  <c r="CQ102" i="86"/>
  <c r="CI42" i="86"/>
  <c r="CF42" i="86"/>
  <c r="CG42" i="86"/>
  <c r="CH42" i="86"/>
  <c r="CJ42" i="86"/>
  <c r="DI43" i="86"/>
  <c r="DK43" i="86"/>
  <c r="DJ43" i="86"/>
  <c r="DG43" i="86"/>
  <c r="DH43" i="86"/>
  <c r="DG71" i="86"/>
  <c r="DH71" i="86"/>
  <c r="DK71" i="86"/>
  <c r="DI71" i="86"/>
  <c r="DJ71" i="86"/>
  <c r="BN43" i="86"/>
  <c r="BP43" i="86"/>
  <c r="BR43" i="86"/>
  <c r="BQ43" i="86"/>
  <c r="BO43" i="86"/>
  <c r="CA46" i="86"/>
  <c r="BW46" i="86"/>
  <c r="BY46" i="86"/>
  <c r="BZ46" i="86"/>
  <c r="BX46" i="86"/>
  <c r="CS8" i="86"/>
  <c r="CO8" i="86"/>
  <c r="CR8" i="86"/>
  <c r="CQ8" i="86"/>
  <c r="CP8" i="86"/>
  <c r="CO39" i="86"/>
  <c r="CP39" i="86"/>
  <c r="CQ39" i="86"/>
  <c r="CR39" i="86"/>
  <c r="CS39" i="86"/>
  <c r="DK7" i="86"/>
  <c r="DI7" i="86"/>
  <c r="DJ7" i="86"/>
  <c r="DG7" i="86"/>
  <c r="DH7" i="86"/>
  <c r="DG29" i="86"/>
  <c r="DI29" i="86"/>
  <c r="DH29" i="86"/>
  <c r="DK29" i="86"/>
  <c r="DJ29" i="86"/>
  <c r="DQ12" i="86"/>
  <c r="DT12" i="86"/>
  <c r="DS12" i="86"/>
  <c r="DP12" i="86"/>
  <c r="DR12" i="86"/>
  <c r="BF63" i="86"/>
  <c r="BE63" i="86"/>
  <c r="BI63" i="86"/>
  <c r="BH63" i="86"/>
  <c r="BG63" i="86"/>
  <c r="BX10" i="86"/>
  <c r="CA10" i="86"/>
  <c r="BZ10" i="86"/>
  <c r="BY10" i="86"/>
  <c r="BW10" i="86"/>
  <c r="CA70" i="86"/>
  <c r="BX70" i="86"/>
  <c r="BZ70" i="86"/>
  <c r="BY70" i="86"/>
  <c r="BW70" i="86"/>
  <c r="CG82" i="86"/>
  <c r="CI82" i="86"/>
  <c r="CJ82" i="86"/>
  <c r="CH82" i="86"/>
  <c r="CF82" i="86"/>
  <c r="DR103" i="86"/>
  <c r="DQ103" i="86"/>
  <c r="DS103" i="86"/>
  <c r="DP103" i="86"/>
  <c r="DT103" i="86"/>
  <c r="DI98" i="86"/>
  <c r="DG98" i="86"/>
  <c r="DJ98" i="86"/>
  <c r="DH98" i="86"/>
  <c r="DK98" i="86"/>
  <c r="DJ64" i="86"/>
  <c r="DI64" i="86"/>
  <c r="DK64" i="86"/>
  <c r="DG64" i="86"/>
  <c r="DH64" i="86"/>
  <c r="BQ86" i="86"/>
  <c r="BO86" i="86"/>
  <c r="BP86" i="86"/>
  <c r="BR86" i="86"/>
  <c r="BN86" i="86"/>
  <c r="BG21" i="86"/>
  <c r="BI21" i="86"/>
  <c r="BE21" i="86"/>
  <c r="BH21" i="86"/>
  <c r="BF21" i="86"/>
  <c r="BO98" i="86"/>
  <c r="BN98" i="86"/>
  <c r="BP98" i="86"/>
  <c r="BR98" i="86"/>
  <c r="BQ98" i="86"/>
  <c r="BY104" i="86"/>
  <c r="BX104" i="86"/>
  <c r="CA104" i="86"/>
  <c r="BW104" i="86"/>
  <c r="BZ104" i="86"/>
  <c r="BO79" i="86"/>
  <c r="BP79" i="86"/>
  <c r="BQ79" i="86"/>
  <c r="BR79" i="86"/>
  <c r="BN79" i="86"/>
  <c r="BO57" i="86"/>
  <c r="BR57" i="86"/>
  <c r="BQ57" i="86"/>
  <c r="BN57" i="86"/>
  <c r="BP57" i="86"/>
  <c r="BG66" i="86"/>
  <c r="BF66" i="86"/>
  <c r="BE66" i="86"/>
  <c r="BH66" i="86"/>
  <c r="BI66" i="86"/>
  <c r="CA54" i="86"/>
  <c r="BZ54" i="86"/>
  <c r="BY54" i="86"/>
  <c r="BX54" i="86"/>
  <c r="BW54" i="86"/>
  <c r="BF34" i="86"/>
  <c r="BI34" i="86"/>
  <c r="BH34" i="86"/>
  <c r="BE34" i="86"/>
  <c r="BG34" i="86"/>
  <c r="BF69" i="86"/>
  <c r="BE69" i="86"/>
  <c r="BG69" i="86"/>
  <c r="BI69" i="86"/>
  <c r="BH69" i="86"/>
  <c r="BW17" i="86"/>
  <c r="BX17" i="86"/>
  <c r="BZ17" i="86"/>
  <c r="CA17" i="86"/>
  <c r="BY17" i="86"/>
  <c r="BQ11" i="86"/>
  <c r="BO11" i="86"/>
  <c r="BP11" i="86"/>
  <c r="BN11" i="86"/>
  <c r="BR11" i="86"/>
  <c r="BQ74" i="86"/>
  <c r="BO74" i="86"/>
  <c r="BR74" i="86"/>
  <c r="BP74" i="86"/>
  <c r="BN74" i="86"/>
  <c r="BW12" i="86"/>
  <c r="BX12" i="86"/>
  <c r="BZ12" i="86"/>
  <c r="BY12" i="86"/>
  <c r="CA12" i="86"/>
  <c r="BH29" i="86"/>
  <c r="BF29" i="86"/>
  <c r="BE29" i="86"/>
  <c r="BI29" i="86"/>
  <c r="BG29" i="86"/>
  <c r="BO49" i="86"/>
  <c r="BP49" i="86"/>
  <c r="BN49" i="86"/>
  <c r="BR49" i="86"/>
  <c r="BQ49" i="86"/>
  <c r="BO46" i="86"/>
  <c r="BN46" i="86"/>
  <c r="BR46" i="86"/>
  <c r="BP46" i="86"/>
  <c r="BQ46" i="86"/>
  <c r="CI35" i="86"/>
  <c r="CJ35" i="86"/>
  <c r="CG35" i="86"/>
  <c r="CF35" i="86"/>
  <c r="CH35" i="86"/>
  <c r="CJ17" i="86"/>
  <c r="CI17" i="86"/>
  <c r="CF17" i="86"/>
  <c r="CH17" i="86"/>
  <c r="CG17" i="86"/>
  <c r="DJ77" i="86"/>
  <c r="DI77" i="86"/>
  <c r="DG77" i="86"/>
  <c r="DK77" i="86"/>
  <c r="DH77" i="86"/>
  <c r="DA73" i="86"/>
  <c r="CX73" i="86"/>
  <c r="CZ73" i="86"/>
  <c r="DB73" i="86"/>
  <c r="CY73" i="86"/>
  <c r="CX6" i="86"/>
  <c r="CZ6" i="86"/>
  <c r="DB6" i="86"/>
  <c r="CY6" i="86"/>
  <c r="DA6" i="86"/>
  <c r="CR97" i="86"/>
  <c r="CS97" i="86"/>
  <c r="CO97" i="86"/>
  <c r="CP97" i="86"/>
  <c r="CQ97" i="86"/>
  <c r="CZ76" i="86"/>
  <c r="DA76" i="86"/>
  <c r="CX76" i="86"/>
  <c r="DB76" i="86"/>
  <c r="CY76" i="86"/>
  <c r="CY58" i="86"/>
  <c r="CX58" i="86"/>
  <c r="DA58" i="86"/>
  <c r="DB58" i="86"/>
  <c r="CZ58" i="86"/>
  <c r="CG45" i="86"/>
  <c r="CH45" i="86"/>
  <c r="CI45" i="86"/>
  <c r="CF45" i="86"/>
  <c r="CJ45" i="86"/>
  <c r="DP62" i="86"/>
  <c r="DT62" i="86"/>
  <c r="DR62" i="86"/>
  <c r="DS62" i="86"/>
  <c r="DQ62" i="86"/>
  <c r="CJ7" i="86"/>
  <c r="CF7" i="86"/>
  <c r="CH7" i="86"/>
  <c r="CG7" i="86"/>
  <c r="CI7" i="86"/>
  <c r="CI92" i="86"/>
  <c r="CG92" i="86"/>
  <c r="CJ92" i="86"/>
  <c r="CF92" i="86"/>
  <c r="CH92" i="86"/>
  <c r="CJ49" i="86"/>
  <c r="CG49" i="86"/>
  <c r="CH49" i="86"/>
  <c r="CF49" i="86"/>
  <c r="CI49" i="86"/>
  <c r="DR53" i="86"/>
  <c r="DT53" i="86"/>
  <c r="DS53" i="86"/>
  <c r="DP53" i="86"/>
  <c r="DQ53" i="86"/>
  <c r="CF54" i="86"/>
  <c r="CH54" i="86"/>
  <c r="CI54" i="86"/>
  <c r="CG54" i="86"/>
  <c r="CJ54" i="86"/>
  <c r="CR45" i="86"/>
  <c r="CS45" i="86"/>
  <c r="CO45" i="86"/>
  <c r="CP45" i="86"/>
  <c r="CQ45" i="86"/>
  <c r="CQ36" i="86"/>
  <c r="CR36" i="86"/>
  <c r="CS36" i="86"/>
  <c r="CO36" i="86"/>
  <c r="CP36" i="86"/>
  <c r="CY26" i="86"/>
  <c r="CZ26" i="86"/>
  <c r="CX26" i="86"/>
  <c r="DA26" i="86"/>
  <c r="DB26" i="86"/>
  <c r="CP73" i="86"/>
  <c r="CR73" i="86"/>
  <c r="CS73" i="86"/>
  <c r="CQ73" i="86"/>
  <c r="CO73" i="86"/>
  <c r="CI58" i="86"/>
  <c r="CG58" i="86"/>
  <c r="CH58" i="86"/>
  <c r="CF58" i="86"/>
  <c r="CJ58" i="86"/>
  <c r="DK20" i="86"/>
  <c r="DJ20" i="86"/>
  <c r="DG20" i="86"/>
  <c r="DI20" i="86"/>
  <c r="DH20" i="86"/>
  <c r="DP15" i="86"/>
  <c r="DR15" i="86"/>
  <c r="DT15" i="86"/>
  <c r="DQ15" i="86"/>
  <c r="DS15" i="86"/>
  <c r="CJ9" i="86"/>
  <c r="CG9" i="86"/>
  <c r="CH9" i="86"/>
  <c r="CI9" i="86"/>
  <c r="CF9" i="86"/>
  <c r="CF25" i="86"/>
  <c r="CH25" i="86"/>
  <c r="CG25" i="86"/>
  <c r="CI25" i="86"/>
  <c r="CJ25" i="86"/>
  <c r="CX32" i="86"/>
  <c r="DB32" i="86"/>
  <c r="CZ32" i="86"/>
  <c r="CY32" i="86"/>
  <c r="DA32" i="86"/>
  <c r="CI28" i="86"/>
  <c r="CJ28" i="86"/>
  <c r="CG28" i="86"/>
  <c r="CF28" i="86"/>
  <c r="CH28" i="86"/>
  <c r="DK51" i="86"/>
  <c r="DI51" i="86"/>
  <c r="DH51" i="86"/>
  <c r="DJ51" i="86"/>
  <c r="DG51" i="86"/>
  <c r="BY83" i="86"/>
  <c r="BW83" i="86"/>
  <c r="BZ83" i="86"/>
  <c r="CA83" i="86"/>
  <c r="BX83" i="86"/>
  <c r="BO87" i="86"/>
  <c r="BQ87" i="86"/>
  <c r="BP87" i="86"/>
  <c r="BR87" i="86"/>
  <c r="BN87" i="86"/>
  <c r="DI86" i="86"/>
  <c r="DJ86" i="86"/>
  <c r="DK86" i="86"/>
  <c r="DH86" i="86"/>
  <c r="DG86" i="86"/>
  <c r="DR87" i="86"/>
  <c r="DQ87" i="86"/>
  <c r="DP87" i="86"/>
  <c r="DS87" i="86"/>
  <c r="DT87" i="86"/>
  <c r="BY75" i="86"/>
  <c r="BZ75" i="86"/>
  <c r="CA75" i="86"/>
  <c r="BW75" i="86"/>
  <c r="BX75" i="86"/>
  <c r="CJ104" i="86"/>
  <c r="CG104" i="86"/>
  <c r="CH104" i="86"/>
  <c r="CF104" i="86"/>
  <c r="CI104" i="86"/>
  <c r="DJ79" i="86"/>
  <c r="DH79" i="86"/>
  <c r="DI79" i="86"/>
  <c r="DK79" i="86"/>
  <c r="DG79" i="86"/>
  <c r="DT78" i="86"/>
  <c r="DQ78" i="86"/>
  <c r="DR78" i="86"/>
  <c r="DP78" i="86"/>
  <c r="DS78" i="86"/>
  <c r="BH103" i="86"/>
  <c r="BG103" i="86"/>
  <c r="BI103" i="86"/>
  <c r="BF103" i="86"/>
  <c r="BE103" i="86"/>
  <c r="BH76" i="86"/>
  <c r="BG76" i="86"/>
  <c r="BF76" i="86"/>
  <c r="BE76" i="86"/>
  <c r="BI76" i="86"/>
  <c r="CG102" i="86"/>
  <c r="CH102" i="86"/>
  <c r="CI102" i="86"/>
  <c r="CJ102" i="86"/>
  <c r="CF102" i="86"/>
  <c r="DT71" i="86"/>
  <c r="DS71" i="86"/>
  <c r="DP71" i="86"/>
  <c r="DR71" i="86"/>
  <c r="DQ71" i="86"/>
  <c r="DQ75" i="86"/>
  <c r="DT75" i="86"/>
  <c r="DR75" i="86"/>
  <c r="DP75" i="86"/>
  <c r="DS75" i="86"/>
  <c r="BE14" i="86"/>
  <c r="BH14" i="86"/>
  <c r="BF14" i="86"/>
  <c r="BI14" i="86"/>
  <c r="BG14" i="86"/>
  <c r="CG69" i="86"/>
  <c r="CI69" i="86"/>
  <c r="CF69" i="86"/>
  <c r="CJ69" i="86"/>
  <c r="CH69" i="86"/>
  <c r="CI53" i="86"/>
  <c r="CG53" i="86"/>
  <c r="CF53" i="86"/>
  <c r="CH53" i="86"/>
  <c r="CJ53" i="86"/>
  <c r="CG96" i="86"/>
  <c r="CJ96" i="86"/>
  <c r="CI96" i="86"/>
  <c r="CF96" i="86"/>
  <c r="CH96" i="86"/>
  <c r="DT35" i="86"/>
  <c r="DP35" i="86"/>
  <c r="DQ35" i="86"/>
  <c r="DS35" i="86"/>
  <c r="DR35" i="86"/>
  <c r="DR72" i="86"/>
  <c r="DP72" i="86"/>
  <c r="DS72" i="86"/>
  <c r="DT72" i="86"/>
  <c r="DQ72" i="86"/>
  <c r="BI9" i="86"/>
  <c r="BF9" i="86"/>
  <c r="BG9" i="86"/>
  <c r="BH9" i="86"/>
  <c r="BE9" i="86"/>
  <c r="BW16" i="86"/>
  <c r="BX16" i="86"/>
  <c r="BY16" i="86"/>
  <c r="BZ16" i="86"/>
  <c r="CA16" i="86"/>
  <c r="CX34" i="86"/>
  <c r="DB34" i="86"/>
  <c r="DA34" i="86"/>
  <c r="CZ34" i="86"/>
  <c r="CY34" i="86"/>
  <c r="CP79" i="86"/>
  <c r="CQ79" i="86"/>
  <c r="CR79" i="86"/>
  <c r="CS79" i="86"/>
  <c r="CO79" i="86"/>
  <c r="CI70" i="86"/>
  <c r="CG70" i="86"/>
  <c r="CH70" i="86"/>
  <c r="CF70" i="86"/>
  <c r="CJ70" i="86"/>
  <c r="DS34" i="86"/>
  <c r="DT34" i="86"/>
  <c r="DR34" i="86"/>
  <c r="DP34" i="86"/>
  <c r="DQ34" i="86"/>
  <c r="DP21" i="86"/>
  <c r="DR21" i="86"/>
  <c r="DT21" i="86"/>
  <c r="DQ21" i="86"/>
  <c r="DS21" i="86"/>
  <c r="DA97" i="86"/>
  <c r="CY97" i="86"/>
  <c r="CZ97" i="86"/>
  <c r="DB97" i="86"/>
  <c r="CX97" i="86"/>
  <c r="CG75" i="86"/>
  <c r="CJ75" i="86"/>
  <c r="CH75" i="86"/>
  <c r="CF75" i="86"/>
  <c r="CI75" i="86"/>
  <c r="DB56" i="86"/>
  <c r="CZ56" i="86"/>
  <c r="CX56" i="86"/>
  <c r="DA56" i="86"/>
  <c r="CY56" i="86"/>
  <c r="CQ6" i="86"/>
  <c r="CP6" i="86"/>
  <c r="CR6" i="86"/>
  <c r="CO6" i="86"/>
  <c r="CS6" i="86"/>
  <c r="CH44" i="86"/>
  <c r="CF44" i="86"/>
  <c r="CI44" i="86"/>
  <c r="CJ44" i="86"/>
  <c r="CG44" i="86"/>
  <c r="DG50" i="86"/>
  <c r="DK50" i="86"/>
  <c r="DI50" i="86"/>
  <c r="DH50" i="86"/>
  <c r="DJ50" i="86"/>
  <c r="DR74" i="86"/>
  <c r="DQ74" i="86"/>
  <c r="DT74" i="86"/>
  <c r="DS74" i="86"/>
  <c r="DP74" i="86"/>
  <c r="BQ55" i="86"/>
  <c r="BO55" i="86"/>
  <c r="BP55" i="86"/>
  <c r="BR55" i="86"/>
  <c r="BN55" i="86"/>
  <c r="BG33" i="86"/>
  <c r="BF33" i="86"/>
  <c r="BE33" i="86"/>
  <c r="BI33" i="86"/>
  <c r="BH33" i="86"/>
  <c r="CY47" i="86"/>
  <c r="DB47" i="86"/>
  <c r="CX47" i="86"/>
  <c r="CZ47" i="86"/>
  <c r="DA47" i="86"/>
  <c r="CX25" i="86"/>
  <c r="DA25" i="86"/>
  <c r="DB25" i="86"/>
  <c r="CY25" i="86"/>
  <c r="CZ25" i="86"/>
  <c r="CO82" i="86"/>
  <c r="CQ82" i="86"/>
  <c r="CP82" i="86"/>
  <c r="CR82" i="86"/>
  <c r="CS82" i="86"/>
  <c r="CF22" i="86"/>
  <c r="CH22" i="86"/>
  <c r="CI22" i="86"/>
  <c r="CJ22" i="86"/>
  <c r="CG22" i="86"/>
  <c r="DP77" i="86"/>
  <c r="DT77" i="86"/>
  <c r="DQ77" i="86"/>
  <c r="DR77" i="86"/>
  <c r="DS77" i="86"/>
  <c r="DK28" i="86"/>
  <c r="DG28" i="86"/>
  <c r="DI28" i="86"/>
  <c r="DJ28" i="86"/>
  <c r="DH28" i="86"/>
  <c r="BP104" i="86"/>
  <c r="BO104" i="86"/>
  <c r="BN104" i="86"/>
  <c r="BR104" i="86"/>
  <c r="BQ104" i="86"/>
  <c r="BY66" i="86"/>
  <c r="BW66" i="86"/>
  <c r="CA66" i="86"/>
  <c r="BZ66" i="86"/>
  <c r="BX66" i="86"/>
  <c r="BQ72" i="86"/>
  <c r="BO72" i="86"/>
  <c r="BN72" i="86"/>
  <c r="BP72" i="86"/>
  <c r="BR72" i="86"/>
  <c r="BO59" i="86"/>
  <c r="BR59" i="86"/>
  <c r="BQ59" i="86"/>
  <c r="BN59" i="86"/>
  <c r="BP59" i="86"/>
  <c r="CG100" i="86"/>
  <c r="CH100" i="86"/>
  <c r="CI100" i="86"/>
  <c r="CJ100" i="86"/>
  <c r="CF100" i="86"/>
  <c r="CP23" i="86"/>
  <c r="CQ23" i="86"/>
  <c r="CR23" i="86"/>
  <c r="CS23" i="86"/>
  <c r="CO23" i="86"/>
  <c r="DG56" i="86"/>
  <c r="DH56" i="86"/>
  <c r="DI56" i="86"/>
  <c r="DJ56" i="86"/>
  <c r="DK56" i="86"/>
  <c r="DH96" i="86"/>
  <c r="DI96" i="86"/>
  <c r="DK96" i="86"/>
  <c r="DG96" i="86"/>
  <c r="DJ96" i="86"/>
  <c r="BI18" i="86"/>
  <c r="BE18" i="86"/>
  <c r="BG18" i="86"/>
  <c r="BH18" i="86"/>
  <c r="BF18" i="86"/>
  <c r="BZ18" i="86"/>
  <c r="BY18" i="86"/>
  <c r="BX18" i="86"/>
  <c r="BW18" i="86"/>
  <c r="CA18" i="86"/>
  <c r="CO86" i="86"/>
  <c r="CP86" i="86"/>
  <c r="CQ86" i="86"/>
  <c r="CS86" i="86"/>
  <c r="CR86" i="86"/>
  <c r="CH66" i="86"/>
  <c r="CJ66" i="86"/>
  <c r="CF66" i="86"/>
  <c r="CG66" i="86"/>
  <c r="CI66" i="86"/>
  <c r="DH81" i="86"/>
  <c r="DG81" i="86"/>
  <c r="DK81" i="86"/>
  <c r="DJ81" i="86"/>
  <c r="DI81" i="86"/>
  <c r="DH69" i="86"/>
  <c r="DK69" i="86"/>
  <c r="DG69" i="86"/>
  <c r="DJ69" i="86"/>
  <c r="DI69" i="86"/>
  <c r="DJ35" i="86"/>
  <c r="DI35" i="86"/>
  <c r="DG35" i="86"/>
  <c r="DK35" i="86"/>
  <c r="DH35" i="86"/>
  <c r="BO83" i="86"/>
  <c r="BQ83" i="86"/>
  <c r="BP83" i="86"/>
  <c r="BN83" i="86"/>
  <c r="BR83" i="86"/>
  <c r="CA77" i="86"/>
  <c r="BY77" i="86"/>
  <c r="BW77" i="86"/>
  <c r="BX77" i="86"/>
  <c r="BZ77" i="86"/>
  <c r="BF72" i="86"/>
  <c r="BI72" i="86"/>
  <c r="BG72" i="86"/>
  <c r="BE72" i="86"/>
  <c r="BH72" i="86"/>
  <c r="BX60" i="86"/>
  <c r="CA60" i="86"/>
  <c r="BY60" i="86"/>
  <c r="BZ60" i="86"/>
  <c r="BW60" i="86"/>
  <c r="CA62" i="86"/>
  <c r="BX62" i="86"/>
  <c r="BY62" i="86"/>
  <c r="BW62" i="86"/>
  <c r="BZ62" i="86"/>
  <c r="BG59" i="86"/>
  <c r="BI59" i="86"/>
  <c r="BE59" i="86"/>
  <c r="BH59" i="86"/>
  <c r="BF59" i="86"/>
  <c r="BP31" i="86"/>
  <c r="BN31" i="86"/>
  <c r="BO31" i="86"/>
  <c r="BR31" i="86"/>
  <c r="BQ31" i="86"/>
  <c r="BE37" i="86"/>
  <c r="BF37" i="86"/>
  <c r="BH37" i="86"/>
  <c r="BI37" i="86"/>
  <c r="BG37" i="86"/>
  <c r="BN45" i="86"/>
  <c r="BQ45" i="86"/>
  <c r="BR45" i="86"/>
  <c r="BP45" i="86"/>
  <c r="BO45" i="86"/>
  <c r="BI74" i="86"/>
  <c r="BE74" i="86"/>
  <c r="BF74" i="86"/>
  <c r="BG74" i="86"/>
  <c r="BH74" i="86"/>
  <c r="BO42" i="86"/>
  <c r="BN42" i="86"/>
  <c r="BQ42" i="86"/>
  <c r="BP42" i="86"/>
  <c r="BR42" i="86"/>
  <c r="BH77" i="86"/>
  <c r="BF77" i="86"/>
  <c r="BI77" i="86"/>
  <c r="BE77" i="86"/>
  <c r="BG77" i="86"/>
  <c r="BI67" i="86"/>
  <c r="BF67" i="86"/>
  <c r="BG67" i="86"/>
  <c r="BE67" i="86"/>
  <c r="BH67" i="86"/>
  <c r="BN70" i="86"/>
  <c r="BR70" i="86"/>
  <c r="BQ70" i="86"/>
  <c r="BP70" i="86"/>
  <c r="BO70" i="86"/>
  <c r="BR20" i="86"/>
  <c r="BO20" i="86"/>
  <c r="BN20" i="86"/>
  <c r="BP20" i="86"/>
  <c r="BQ20" i="86"/>
  <c r="BE93" i="86"/>
  <c r="BF93" i="86"/>
  <c r="BG93" i="86"/>
  <c r="BH93" i="86"/>
  <c r="BI93" i="86"/>
  <c r="BG64" i="86"/>
  <c r="BE64" i="86"/>
  <c r="BI64" i="86"/>
  <c r="BH64" i="86"/>
  <c r="BF64" i="86"/>
  <c r="CI47" i="86"/>
  <c r="CF47" i="86"/>
  <c r="CG47" i="86"/>
  <c r="CH47" i="86"/>
  <c r="CJ47" i="86"/>
  <c r="DA33" i="86"/>
  <c r="CX33" i="86"/>
  <c r="CY33" i="86"/>
  <c r="CZ33" i="86"/>
  <c r="DB33" i="86"/>
  <c r="DK12" i="86"/>
  <c r="DI12" i="86"/>
  <c r="DH12" i="86"/>
  <c r="DG12" i="86"/>
  <c r="DJ12" i="86"/>
  <c r="DG32" i="86"/>
  <c r="DK32" i="86"/>
  <c r="DJ32" i="86"/>
  <c r="DI32" i="86"/>
  <c r="DH32" i="86"/>
  <c r="CS96" i="86"/>
  <c r="CO96" i="86"/>
  <c r="CQ96" i="86"/>
  <c r="CR96" i="86"/>
  <c r="CP96" i="86"/>
  <c r="CR90" i="86"/>
  <c r="CO90" i="86"/>
  <c r="CP90" i="86"/>
  <c r="CS90" i="86"/>
  <c r="CQ90" i="86"/>
  <c r="CP68" i="86"/>
  <c r="CR68" i="86"/>
  <c r="CQ68" i="86"/>
  <c r="CS68" i="86"/>
  <c r="CO68" i="86"/>
  <c r="CR50" i="86"/>
  <c r="CS50" i="86"/>
  <c r="CP50" i="86"/>
  <c r="CQ50" i="86"/>
  <c r="CO50" i="86"/>
  <c r="CY105" i="86"/>
  <c r="DA105" i="86"/>
  <c r="DB105" i="86"/>
  <c r="CX105" i="86"/>
  <c r="CZ105" i="86"/>
  <c r="DJ8" i="86"/>
  <c r="DH8" i="86"/>
  <c r="DG8" i="86"/>
  <c r="DI8" i="86"/>
  <c r="DK8" i="86"/>
  <c r="DB41" i="86"/>
  <c r="CZ41" i="86"/>
  <c r="DA41" i="86"/>
  <c r="CX41" i="86"/>
  <c r="CY41" i="86"/>
  <c r="CP27" i="86"/>
  <c r="CR27" i="86"/>
  <c r="CO27" i="86"/>
  <c r="CQ27" i="86"/>
  <c r="CS27" i="86"/>
  <c r="CO57" i="86"/>
  <c r="CQ57" i="86"/>
  <c r="CS57" i="86"/>
  <c r="CR57" i="86"/>
  <c r="CP57" i="86"/>
  <c r="CR58" i="86"/>
  <c r="CS58" i="86"/>
  <c r="CO58" i="86"/>
  <c r="CP58" i="86"/>
  <c r="CQ58" i="86"/>
  <c r="DR6" i="86"/>
  <c r="DP6" i="86"/>
  <c r="DS6" i="86"/>
  <c r="DT6" i="86"/>
  <c r="DQ6" i="86"/>
  <c r="DB77" i="86"/>
  <c r="CX77" i="86"/>
  <c r="CZ77" i="86"/>
  <c r="DA77" i="86"/>
  <c r="CY77" i="86"/>
  <c r="CI32" i="86"/>
  <c r="CG32" i="86"/>
  <c r="CH32" i="86"/>
  <c r="CJ32" i="86"/>
  <c r="CF32" i="86"/>
  <c r="CH37" i="86"/>
  <c r="CI37" i="86"/>
  <c r="CF37" i="86"/>
  <c r="CJ37" i="86"/>
  <c r="CG37" i="86"/>
  <c r="CJ33" i="86"/>
  <c r="CG33" i="86"/>
  <c r="CI33" i="86"/>
  <c r="CF33" i="86"/>
  <c r="CH33" i="86"/>
  <c r="CQ43" i="86"/>
  <c r="CR43" i="86"/>
  <c r="CO43" i="86"/>
  <c r="CS43" i="86"/>
  <c r="CP43" i="86"/>
  <c r="CG30" i="86"/>
  <c r="CH30" i="86"/>
  <c r="CJ30" i="86"/>
  <c r="CI30" i="86"/>
  <c r="CF30" i="86"/>
  <c r="DG55" i="86"/>
  <c r="DI55" i="86"/>
  <c r="DH55" i="86"/>
  <c r="DK55" i="86"/>
  <c r="DJ55" i="86"/>
  <c r="BX102" i="86"/>
  <c r="BW102" i="86"/>
  <c r="BY102" i="86"/>
  <c r="BZ102" i="86"/>
  <c r="CA102" i="86"/>
  <c r="CG55" i="86"/>
  <c r="CI55" i="86"/>
  <c r="CF55" i="86"/>
  <c r="CJ55" i="86"/>
  <c r="CH55" i="86"/>
  <c r="CZ57" i="86"/>
  <c r="DA57" i="86"/>
  <c r="DB57" i="86"/>
  <c r="CX57" i="86"/>
  <c r="CY57" i="86"/>
  <c r="DJ75" i="86"/>
  <c r="DG75" i="86"/>
  <c r="DI75" i="86"/>
  <c r="DH75" i="86"/>
  <c r="DK75" i="86"/>
  <c r="DG84" i="86"/>
  <c r="DH84" i="86"/>
  <c r="DI84" i="86"/>
  <c r="DJ84" i="86"/>
  <c r="DK84" i="86"/>
  <c r="DG101" i="86"/>
  <c r="DI101" i="86"/>
  <c r="DH101" i="86"/>
  <c r="DJ101" i="86"/>
  <c r="DK101" i="86"/>
  <c r="DJ92" i="86"/>
  <c r="DI92" i="86"/>
  <c r="DH92" i="86"/>
  <c r="DK92" i="86"/>
  <c r="DG92" i="86"/>
  <c r="DS45" i="86"/>
  <c r="DT45" i="86"/>
  <c r="DQ45" i="86"/>
  <c r="DP45" i="86"/>
  <c r="DR45" i="86"/>
  <c r="BZ89" i="86"/>
  <c r="CA89" i="86"/>
  <c r="BX89" i="86"/>
  <c r="BY89" i="86"/>
  <c r="BW89" i="86"/>
  <c r="CH76" i="86"/>
  <c r="CJ76" i="86"/>
  <c r="CI76" i="86"/>
  <c r="CG76" i="86"/>
  <c r="CF76" i="86"/>
  <c r="DT70" i="86"/>
  <c r="DR70" i="86"/>
  <c r="DQ70" i="86"/>
  <c r="DS70" i="86"/>
  <c r="DP70" i="86"/>
  <c r="DP42" i="86"/>
  <c r="DT42" i="86"/>
  <c r="DR42" i="86"/>
  <c r="DS42" i="86"/>
  <c r="DQ42" i="86"/>
  <c r="BH10" i="86"/>
  <c r="BE10" i="86"/>
  <c r="BG10" i="86"/>
  <c r="BI10" i="86"/>
  <c r="BF10" i="86"/>
  <c r="CI74" i="86"/>
  <c r="CF74" i="86"/>
  <c r="CH74" i="86"/>
  <c r="CG74" i="86"/>
  <c r="CJ74" i="86"/>
  <c r="DI63" i="86"/>
  <c r="DJ63" i="86"/>
  <c r="DH63" i="86"/>
  <c r="DK63" i="86"/>
  <c r="DG63" i="86"/>
  <c r="DS39" i="86"/>
  <c r="DR39" i="86"/>
  <c r="DT39" i="86"/>
  <c r="DQ39" i="86"/>
  <c r="DP39" i="86"/>
  <c r="BX28" i="86"/>
  <c r="BY28" i="86"/>
  <c r="BW28" i="86"/>
  <c r="BZ28" i="86"/>
  <c r="CA28" i="86"/>
  <c r="CZ38" i="86"/>
  <c r="DA38" i="86"/>
  <c r="CY38" i="86"/>
  <c r="DB38" i="86"/>
  <c r="CX38" i="86"/>
  <c r="CZ82" i="86"/>
  <c r="DB82" i="86"/>
  <c r="CY82" i="86"/>
  <c r="CX82" i="86"/>
  <c r="DA82" i="86"/>
  <c r="CH72" i="86"/>
  <c r="CG72" i="86"/>
  <c r="CF72" i="86"/>
  <c r="CI72" i="86"/>
  <c r="CJ72" i="86"/>
  <c r="DT41" i="86"/>
  <c r="DP41" i="86"/>
  <c r="DS41" i="86"/>
  <c r="DR41" i="86"/>
  <c r="DQ41" i="86"/>
  <c r="DS24" i="86"/>
  <c r="DQ24" i="86"/>
  <c r="DT24" i="86"/>
  <c r="DR24" i="86"/>
  <c r="DP24" i="86"/>
  <c r="BW97" i="86"/>
  <c r="BX97" i="86"/>
  <c r="CA97" i="86"/>
  <c r="BY97" i="86"/>
  <c r="BZ97" i="86"/>
  <c r="BX72" i="86"/>
  <c r="BY72" i="86"/>
  <c r="CA72" i="86"/>
  <c r="BZ72" i="86"/>
  <c r="BW72" i="86"/>
  <c r="CJ59" i="86"/>
  <c r="CH59" i="86"/>
  <c r="CF59" i="86"/>
  <c r="CG59" i="86"/>
  <c r="CI59" i="86"/>
  <c r="CG71" i="86"/>
  <c r="CH71" i="86"/>
  <c r="CI71" i="86"/>
  <c r="CJ71" i="86"/>
  <c r="CF71" i="86"/>
  <c r="CP49" i="86"/>
  <c r="CO49" i="86"/>
  <c r="CS49" i="86"/>
  <c r="CQ49" i="86"/>
  <c r="CR49" i="86"/>
  <c r="CI38" i="86"/>
  <c r="CF38" i="86"/>
  <c r="CG38" i="86"/>
  <c r="CJ38" i="86"/>
  <c r="CH38" i="86"/>
  <c r="DR76" i="86"/>
  <c r="DP76" i="86"/>
  <c r="DQ76" i="86"/>
  <c r="DS76" i="86"/>
  <c r="DT76" i="86"/>
  <c r="BH6" i="86"/>
  <c r="BF6" i="86"/>
  <c r="BG6" i="86"/>
  <c r="BI6" i="86"/>
  <c r="BE6" i="86"/>
  <c r="BW14" i="86"/>
  <c r="BY14" i="86"/>
  <c r="BX14" i="86"/>
  <c r="BZ14" i="86"/>
  <c r="CA14" i="86"/>
  <c r="BP100" i="86"/>
  <c r="BQ100" i="86"/>
  <c r="BO100" i="86"/>
  <c r="BR100" i="86"/>
  <c r="BN100" i="86"/>
  <c r="CJ21" i="86"/>
  <c r="CI21" i="86"/>
  <c r="CF21" i="86"/>
  <c r="CH21" i="86"/>
  <c r="CG21" i="86"/>
  <c r="CI51" i="86"/>
  <c r="CJ51" i="86"/>
  <c r="CF51" i="86"/>
  <c r="CG51" i="86"/>
  <c r="CH51" i="86"/>
  <c r="CY29" i="86"/>
  <c r="CX29" i="86"/>
  <c r="CZ29" i="86"/>
  <c r="DB29" i="86"/>
  <c r="DA29" i="86"/>
  <c r="CQ84" i="86"/>
  <c r="CO84" i="86"/>
  <c r="CR84" i="86"/>
  <c r="CP84" i="86"/>
  <c r="CS84" i="86"/>
  <c r="CG24" i="86"/>
  <c r="CI24" i="86"/>
  <c r="CJ24" i="86"/>
  <c r="CH24" i="86"/>
  <c r="CF24" i="86"/>
  <c r="DI85" i="86"/>
  <c r="DJ85" i="86"/>
  <c r="DH85" i="86"/>
  <c r="DK85" i="86"/>
  <c r="DG85" i="86"/>
  <c r="DS31" i="86"/>
  <c r="DT31" i="86"/>
  <c r="DQ31" i="86"/>
  <c r="DP31" i="86"/>
  <c r="DR31" i="86"/>
  <c r="BZ48" i="86"/>
  <c r="BY48" i="86"/>
  <c r="BX48" i="86"/>
  <c r="BW48" i="86"/>
  <c r="CA48" i="86"/>
  <c r="DB18" i="86"/>
  <c r="CZ18" i="86"/>
  <c r="CY18" i="86"/>
  <c r="DA18" i="86"/>
  <c r="CX18" i="86"/>
  <c r="DR55" i="86"/>
  <c r="DT55" i="86"/>
  <c r="DS55" i="86"/>
  <c r="DP55" i="86"/>
  <c r="DQ55" i="86"/>
  <c r="CQ62" i="86"/>
  <c r="CS62" i="86"/>
  <c r="CR62" i="86"/>
  <c r="CP62" i="86"/>
  <c r="CO62" i="86"/>
  <c r="DJ104" i="86"/>
  <c r="DI104" i="86"/>
  <c r="DH104" i="86"/>
  <c r="DG104" i="86"/>
  <c r="DK104" i="86"/>
  <c r="DI105" i="86"/>
  <c r="DG105" i="86"/>
  <c r="DJ105" i="86"/>
  <c r="DH105" i="86"/>
  <c r="DK105" i="86"/>
  <c r="DS93" i="86"/>
  <c r="DP93" i="86"/>
  <c r="DT93" i="86"/>
  <c r="DR93" i="86"/>
  <c r="DQ93" i="86"/>
  <c r="BN56" i="86"/>
  <c r="BR56" i="86"/>
  <c r="BO56" i="86"/>
  <c r="BP56" i="86"/>
  <c r="BQ56" i="86"/>
  <c r="BH46" i="86"/>
  <c r="BF46" i="86"/>
  <c r="BE46" i="86"/>
  <c r="BG46" i="86"/>
  <c r="BI46" i="86"/>
  <c r="BP89" i="86"/>
  <c r="BQ89" i="86"/>
  <c r="BN89" i="86"/>
  <c r="BO89" i="86"/>
  <c r="BR89" i="86"/>
  <c r="BH57" i="86"/>
  <c r="BF57" i="86"/>
  <c r="BG57" i="86"/>
  <c r="BI57" i="86"/>
  <c r="BE57" i="86"/>
  <c r="CS104" i="86"/>
  <c r="CO104" i="86"/>
  <c r="CP104" i="86"/>
  <c r="CQ104" i="86"/>
  <c r="CR104" i="86"/>
  <c r="CF84" i="86"/>
  <c r="CH84" i="86"/>
  <c r="CI84" i="86"/>
  <c r="CJ84" i="86"/>
  <c r="CG84" i="86"/>
  <c r="CP7" i="86"/>
  <c r="CR7" i="86"/>
  <c r="CQ7" i="86"/>
  <c r="CS7" i="86"/>
  <c r="CO7" i="86"/>
  <c r="DQ101" i="86"/>
  <c r="DP101" i="86"/>
  <c r="DR101" i="86"/>
  <c r="DT101" i="86"/>
  <c r="DS101" i="86"/>
  <c r="DQ67" i="86"/>
  <c r="DT67" i="86"/>
  <c r="DR67" i="86"/>
  <c r="DS67" i="86"/>
  <c r="DP67" i="86"/>
  <c r="BF90" i="86"/>
  <c r="BE90" i="86"/>
  <c r="BG90" i="86"/>
  <c r="BI90" i="86"/>
  <c r="BH90" i="86"/>
  <c r="CA32" i="86"/>
  <c r="BW32" i="86"/>
  <c r="BZ32" i="86"/>
  <c r="BY32" i="86"/>
  <c r="BX32" i="86"/>
  <c r="BR105" i="86"/>
  <c r="BO105" i="86"/>
  <c r="BQ105" i="86"/>
  <c r="BN105" i="86"/>
  <c r="BP105" i="86"/>
  <c r="CO70" i="86"/>
  <c r="CP70" i="86"/>
  <c r="CQ70" i="86"/>
  <c r="CR70" i="86"/>
  <c r="CS70" i="86"/>
  <c r="CH50" i="86"/>
  <c r="CI50" i="86"/>
  <c r="CG50" i="86"/>
  <c r="CF50" i="86"/>
  <c r="CJ50" i="86"/>
  <c r="DR23" i="86"/>
  <c r="DQ23" i="86"/>
  <c r="DT23" i="86"/>
  <c r="DP23" i="86"/>
  <c r="DS23" i="86"/>
  <c r="DS40" i="86"/>
  <c r="DT40" i="86"/>
  <c r="DR40" i="86"/>
  <c r="DP40" i="86"/>
  <c r="DQ40" i="86"/>
  <c r="DQ105" i="86"/>
  <c r="DR105" i="86"/>
  <c r="DP105" i="86"/>
  <c r="DS105" i="86"/>
  <c r="DT105" i="86"/>
  <c r="BI89" i="86"/>
  <c r="BH89" i="86"/>
  <c r="BF89" i="86"/>
  <c r="BE89" i="86"/>
  <c r="BG89" i="86"/>
  <c r="BR14" i="86"/>
  <c r="BP14" i="86"/>
  <c r="BN14" i="86"/>
  <c r="BQ14" i="86"/>
  <c r="BO14" i="86"/>
  <c r="BY52" i="86"/>
  <c r="CA52" i="86"/>
  <c r="BZ52" i="86"/>
  <c r="BX52" i="86"/>
  <c r="BW52" i="86"/>
  <c r="CA45" i="86"/>
  <c r="BY45" i="86"/>
  <c r="BX45" i="86"/>
  <c r="BW45" i="86"/>
  <c r="BZ45" i="86"/>
  <c r="BI95" i="86"/>
  <c r="BG95" i="86"/>
  <c r="BH95" i="86"/>
  <c r="BF95" i="86"/>
  <c r="BE95" i="86"/>
  <c r="CA90" i="86"/>
  <c r="BY90" i="86"/>
  <c r="BW90" i="86"/>
  <c r="BX90" i="86"/>
  <c r="BZ90" i="86"/>
  <c r="BO28" i="86"/>
  <c r="BP28" i="86"/>
  <c r="BR28" i="86"/>
  <c r="BQ28" i="86"/>
  <c r="BN28" i="86"/>
  <c r="BI94" i="86"/>
  <c r="BG94" i="86"/>
  <c r="BH94" i="86"/>
  <c r="BF94" i="86"/>
  <c r="BE94" i="86"/>
  <c r="BZ86" i="86"/>
  <c r="BX86" i="86"/>
  <c r="CA86" i="86"/>
  <c r="BY86" i="86"/>
  <c r="BW86" i="86"/>
  <c r="BO40" i="86"/>
  <c r="BP40" i="86"/>
  <c r="BQ40" i="86"/>
  <c r="BR40" i="86"/>
  <c r="BN40" i="86"/>
  <c r="BH36" i="86"/>
  <c r="BE36" i="86"/>
  <c r="BI36" i="86"/>
  <c r="BG36" i="86"/>
  <c r="BF36" i="86"/>
  <c r="BN21" i="86"/>
  <c r="BO21" i="86"/>
  <c r="BP21" i="86"/>
  <c r="BQ21" i="86"/>
  <c r="BR21" i="86"/>
  <c r="BF31" i="86"/>
  <c r="BE31" i="86"/>
  <c r="BI31" i="86"/>
  <c r="BG31" i="86"/>
  <c r="BH31" i="86"/>
  <c r="BE12" i="86"/>
  <c r="BF12" i="86"/>
  <c r="BG12" i="86"/>
  <c r="BH12" i="86"/>
  <c r="BI12" i="86"/>
  <c r="BI48" i="86"/>
  <c r="BG48" i="86"/>
  <c r="BH48" i="86"/>
  <c r="BE48" i="86"/>
  <c r="BF48" i="86"/>
  <c r="BN25" i="86"/>
  <c r="BQ25" i="86"/>
  <c r="BP25" i="86"/>
  <c r="BO25" i="86"/>
  <c r="BR25" i="86"/>
  <c r="BO95" i="86"/>
  <c r="BQ95" i="86"/>
  <c r="BP95" i="86"/>
  <c r="BR95" i="86"/>
  <c r="BN95" i="86"/>
  <c r="BG25" i="86"/>
  <c r="BH25" i="86"/>
  <c r="BE25" i="86"/>
  <c r="BI25" i="86"/>
  <c r="BF25" i="86"/>
  <c r="CA65" i="86"/>
  <c r="BW65" i="86"/>
  <c r="BZ65" i="86"/>
  <c r="BX65" i="86"/>
  <c r="BY65" i="86"/>
  <c r="BY37" i="86"/>
  <c r="BZ37" i="86"/>
  <c r="CA37" i="86"/>
  <c r="BX37" i="86"/>
  <c r="BW37" i="86"/>
  <c r="BX95" i="86"/>
  <c r="BZ95" i="86"/>
  <c r="BY95" i="86"/>
  <c r="CA95" i="86"/>
  <c r="BW95" i="86"/>
  <c r="BE79" i="86"/>
  <c r="BG79" i="86"/>
  <c r="BF79" i="86"/>
  <c r="BH79" i="86"/>
  <c r="BI79" i="86"/>
  <c r="BY39" i="86"/>
  <c r="CA39" i="86"/>
  <c r="BZ39" i="86"/>
  <c r="BX39" i="86"/>
  <c r="BW39" i="86"/>
  <c r="CA84" i="86"/>
  <c r="BZ84" i="86"/>
  <c r="BX84" i="86"/>
  <c r="BW84" i="86"/>
  <c r="BY84" i="86"/>
  <c r="CY44" i="86"/>
  <c r="CZ44" i="86"/>
  <c r="DA44" i="86"/>
  <c r="DB44" i="86"/>
  <c r="CX44" i="86"/>
  <c r="CZ28" i="86"/>
  <c r="DA28" i="86"/>
  <c r="DB28" i="86"/>
  <c r="CX28" i="86"/>
  <c r="CY28" i="86"/>
  <c r="CH78" i="86"/>
  <c r="CG78" i="86"/>
  <c r="CF78" i="86"/>
  <c r="CI78" i="86"/>
  <c r="CJ78" i="86"/>
  <c r="CJ26" i="86"/>
  <c r="CG26" i="86"/>
  <c r="CF26" i="86"/>
  <c r="CH26" i="86"/>
  <c r="CI26" i="86"/>
  <c r="CI8" i="86"/>
  <c r="CG8" i="86"/>
  <c r="CJ8" i="86"/>
  <c r="CH8" i="86"/>
  <c r="CF8" i="86"/>
  <c r="DH39" i="86"/>
  <c r="DJ39" i="86"/>
  <c r="DG39" i="86"/>
  <c r="DK39" i="86"/>
  <c r="DI39" i="86"/>
  <c r="DG27" i="86"/>
  <c r="DI27" i="86"/>
  <c r="DJ27" i="86"/>
  <c r="DH27" i="86"/>
  <c r="DK27" i="86"/>
  <c r="DS58" i="86"/>
  <c r="DT58" i="86"/>
  <c r="DR58" i="86"/>
  <c r="DQ58" i="86"/>
  <c r="DP58" i="86"/>
  <c r="DB92" i="86"/>
  <c r="CZ92" i="86"/>
  <c r="DA92" i="86"/>
  <c r="CX92" i="86"/>
  <c r="CY92" i="86"/>
  <c r="DA99" i="86"/>
  <c r="CX99" i="86"/>
  <c r="CY99" i="86"/>
  <c r="DB99" i="86"/>
  <c r="CZ99" i="86"/>
  <c r="DI65" i="86"/>
  <c r="DJ65" i="86"/>
  <c r="DH65" i="86"/>
  <c r="DK65" i="86"/>
  <c r="DG65" i="86"/>
  <c r="CY83" i="86"/>
  <c r="DB83" i="86"/>
  <c r="CX83" i="86"/>
  <c r="DA83" i="86"/>
  <c r="CZ83" i="86"/>
  <c r="CG60" i="86"/>
  <c r="CI60" i="86"/>
  <c r="CH60" i="86"/>
  <c r="CF60" i="86"/>
  <c r="CJ60" i="86"/>
  <c r="DP102" i="86"/>
  <c r="DQ102" i="86"/>
  <c r="DS102" i="86"/>
  <c r="DT102" i="86"/>
  <c r="DR102" i="86"/>
  <c r="CH95" i="86"/>
  <c r="CF95" i="86"/>
  <c r="CG95" i="86"/>
  <c r="CI95" i="86"/>
  <c r="CJ95" i="86"/>
  <c r="DG21" i="86"/>
  <c r="DJ21" i="86"/>
  <c r="DK21" i="86"/>
  <c r="DH21" i="86"/>
  <c r="DI21" i="86"/>
  <c r="CF61" i="86"/>
  <c r="CG61" i="86"/>
  <c r="CI61" i="86"/>
  <c r="CH61" i="86"/>
  <c r="CJ61" i="86"/>
  <c r="DB63" i="86"/>
  <c r="CY63" i="86"/>
  <c r="DA63" i="86"/>
  <c r="CX63" i="86"/>
  <c r="CZ63" i="86"/>
  <c r="DH97" i="86"/>
  <c r="DG97" i="86"/>
  <c r="DI97" i="86"/>
  <c r="DK97" i="86"/>
  <c r="DJ97" i="86"/>
  <c r="DR89" i="86"/>
  <c r="DT89" i="86"/>
  <c r="DP89" i="86"/>
  <c r="DS89" i="86"/>
  <c r="DQ89" i="86"/>
  <c r="DR104" i="86"/>
  <c r="DS104" i="86"/>
  <c r="DT104" i="86"/>
  <c r="DQ104" i="86"/>
  <c r="DP104" i="86"/>
  <c r="BP82" i="86"/>
  <c r="BQ82" i="86"/>
  <c r="BN82" i="86"/>
  <c r="BO82" i="86"/>
  <c r="BR82" i="86"/>
  <c r="BX22" i="86"/>
  <c r="BW22" i="86"/>
  <c r="CA22" i="86"/>
  <c r="BY22" i="86"/>
  <c r="BZ22" i="86"/>
  <c r="BZ55" i="86"/>
  <c r="BX55" i="86"/>
  <c r="CA55" i="86"/>
  <c r="BY55" i="86"/>
  <c r="BW55" i="86"/>
  <c r="CQ93" i="86"/>
  <c r="CR93" i="86"/>
  <c r="CS93" i="86"/>
  <c r="CO93" i="86"/>
  <c r="CP93" i="86"/>
  <c r="CY98" i="86"/>
  <c r="DA98" i="86"/>
  <c r="CX98" i="86"/>
  <c r="CZ98" i="86"/>
  <c r="DB98" i="86"/>
  <c r="CS92" i="86"/>
  <c r="CR92" i="86"/>
  <c r="CO92" i="86"/>
  <c r="CP92" i="86"/>
  <c r="CQ92" i="86"/>
  <c r="CQ19" i="86"/>
  <c r="CR19" i="86"/>
  <c r="CS19" i="86"/>
  <c r="CO19" i="86"/>
  <c r="CP19" i="86"/>
  <c r="DT43" i="86"/>
  <c r="DP43" i="86"/>
  <c r="DR43" i="86"/>
  <c r="DS43" i="86"/>
  <c r="DQ43" i="86"/>
  <c r="BF71" i="86"/>
  <c r="BI71" i="86"/>
  <c r="BE71" i="86"/>
  <c r="BG71" i="86"/>
  <c r="BH71" i="86"/>
  <c r="BR24" i="86"/>
  <c r="BQ24" i="86"/>
  <c r="BP24" i="86"/>
  <c r="BO24" i="86"/>
  <c r="BN24" i="86"/>
  <c r="DH91" i="86"/>
  <c r="DJ91" i="86"/>
  <c r="DI91" i="86"/>
  <c r="DG91" i="86"/>
  <c r="DK91" i="86"/>
  <c r="BN65" i="86"/>
  <c r="BP65" i="86"/>
  <c r="BQ65" i="86"/>
  <c r="BO65" i="86"/>
  <c r="BR65" i="86"/>
  <c r="BP53" i="86"/>
  <c r="BN53" i="86"/>
  <c r="BR53" i="86"/>
  <c r="BQ53" i="86"/>
  <c r="BO53" i="86"/>
  <c r="CH48" i="86"/>
  <c r="CI48" i="86"/>
  <c r="CJ48" i="86"/>
  <c r="CG48" i="86"/>
  <c r="CF48" i="86"/>
  <c r="DI87" i="86"/>
  <c r="DK87" i="86"/>
  <c r="DJ87" i="86"/>
  <c r="DG87" i="86"/>
  <c r="DH87" i="86"/>
  <c r="CJ46" i="86"/>
  <c r="CH46" i="86"/>
  <c r="CF46" i="86"/>
  <c r="CG46" i="86"/>
  <c r="CI46" i="86"/>
  <c r="DT83" i="86"/>
  <c r="DS83" i="86"/>
  <c r="DP83" i="86"/>
  <c r="DR83" i="86"/>
  <c r="DQ83" i="86"/>
  <c r="BW91" i="86"/>
  <c r="CA91" i="86"/>
  <c r="BZ91" i="86"/>
  <c r="BX91" i="86"/>
  <c r="BY91" i="86"/>
  <c r="BQ88" i="86"/>
  <c r="BR88" i="86"/>
  <c r="BN88" i="86"/>
  <c r="BO88" i="86"/>
  <c r="BP88" i="86"/>
  <c r="DA67" i="86"/>
  <c r="CY67" i="86"/>
  <c r="CX67" i="86"/>
  <c r="DB67" i="86"/>
  <c r="CZ67" i="86"/>
  <c r="DA79" i="86"/>
  <c r="CZ79" i="86"/>
  <c r="CX79" i="86"/>
  <c r="DB79" i="86"/>
  <c r="CY79" i="86"/>
  <c r="CZ52" i="86"/>
  <c r="DA52" i="86"/>
  <c r="DB52" i="86"/>
  <c r="CX52" i="86"/>
  <c r="CY52" i="86"/>
  <c r="CJ40" i="86"/>
  <c r="CF40" i="86"/>
  <c r="CG40" i="86"/>
  <c r="CH40" i="86"/>
  <c r="CI40" i="86"/>
  <c r="DI80" i="86"/>
  <c r="DJ80" i="86"/>
  <c r="DH80" i="86"/>
  <c r="DK80" i="86"/>
  <c r="DG80" i="86"/>
  <c r="BH22" i="86"/>
  <c r="BF22" i="86"/>
  <c r="BG22" i="86"/>
  <c r="BE22" i="86"/>
  <c r="BI22" i="86"/>
  <c r="CH79" i="86"/>
  <c r="CG79" i="86"/>
  <c r="CF79" i="86"/>
  <c r="CJ79" i="86"/>
  <c r="CI79" i="86"/>
  <c r="CY75" i="86"/>
  <c r="DA75" i="86"/>
  <c r="CX75" i="86"/>
  <c r="CZ75" i="86"/>
  <c r="DB75" i="86"/>
  <c r="CX12" i="86"/>
  <c r="DB12" i="86"/>
  <c r="CY12" i="86"/>
  <c r="CZ12" i="86"/>
  <c r="DA12" i="86"/>
  <c r="CG10" i="86"/>
  <c r="CH10" i="86"/>
  <c r="CI10" i="86"/>
  <c r="CJ10" i="86"/>
  <c r="CF10" i="86"/>
  <c r="DG19" i="86"/>
  <c r="DI19" i="86"/>
  <c r="DH19" i="86"/>
  <c r="DK19" i="86"/>
  <c r="DJ19" i="86"/>
  <c r="BE51" i="86"/>
  <c r="BG51" i="86"/>
  <c r="BH51" i="86"/>
  <c r="BF51" i="86"/>
  <c r="BI51" i="86"/>
  <c r="CI67" i="86"/>
  <c r="CH67" i="86"/>
  <c r="CF67" i="86"/>
  <c r="CG67" i="86"/>
  <c r="CJ67" i="86"/>
  <c r="CY22" i="86"/>
  <c r="CZ22" i="86"/>
  <c r="DA22" i="86"/>
  <c r="DB22" i="86"/>
  <c r="CX22" i="86"/>
  <c r="CF41" i="86"/>
  <c r="CJ41" i="86"/>
  <c r="CG41" i="86"/>
  <c r="CI41" i="86"/>
  <c r="CH41" i="86"/>
  <c r="CS64" i="86"/>
  <c r="CO64" i="86"/>
  <c r="CP64" i="86"/>
  <c r="CQ64" i="86"/>
  <c r="CR64" i="86"/>
  <c r="DG25" i="86"/>
  <c r="DK25" i="86"/>
  <c r="DI25" i="86"/>
  <c r="DH25" i="86"/>
  <c r="DJ25" i="86"/>
  <c r="DG13" i="86"/>
  <c r="DK13" i="86"/>
  <c r="DH13" i="86"/>
  <c r="DI13" i="86"/>
  <c r="DJ13" i="86"/>
  <c r="DQ96" i="86"/>
  <c r="DP96" i="86"/>
  <c r="DR96" i="86"/>
  <c r="DT96" i="86"/>
  <c r="DS96" i="86"/>
  <c r="DA7" i="86"/>
  <c r="CZ7" i="86"/>
  <c r="DB7" i="86"/>
  <c r="CX7" i="86"/>
  <c r="CY7" i="86"/>
  <c r="CX55" i="86"/>
  <c r="DA55" i="86"/>
  <c r="CY55" i="86"/>
  <c r="CZ55" i="86"/>
  <c r="DB55" i="86"/>
  <c r="CG13" i="86"/>
  <c r="CI13" i="86"/>
  <c r="CJ13" i="86"/>
  <c r="CH13" i="86"/>
  <c r="CF13" i="86"/>
  <c r="CR42" i="86"/>
  <c r="CO42" i="86"/>
  <c r="CS42" i="86"/>
  <c r="CP42" i="86"/>
  <c r="CQ42" i="86"/>
  <c r="CS29" i="86"/>
  <c r="CO29" i="86"/>
  <c r="CR29" i="86"/>
  <c r="CP29" i="86"/>
  <c r="CQ29" i="86"/>
  <c r="DI62" i="86"/>
  <c r="DJ62" i="86"/>
  <c r="DK62" i="86"/>
  <c r="DH62" i="86"/>
  <c r="DG62" i="86"/>
  <c r="DT63" i="86"/>
  <c r="DR63" i="86"/>
  <c r="DS63" i="86"/>
  <c r="DQ63" i="86"/>
  <c r="DP63" i="86"/>
  <c r="BN38" i="86"/>
  <c r="BR38" i="86"/>
  <c r="BO38" i="86"/>
  <c r="BQ38" i="86"/>
  <c r="BP38" i="86"/>
  <c r="BZ29" i="86"/>
  <c r="BY29" i="86"/>
  <c r="CA29" i="86"/>
  <c r="BX29" i="86"/>
  <c r="BW29" i="86"/>
  <c r="BN85" i="86"/>
  <c r="BQ85" i="86"/>
  <c r="BP85" i="86"/>
  <c r="BO85" i="86"/>
  <c r="BR85" i="86"/>
  <c r="BF97" i="86"/>
  <c r="BE97" i="86"/>
  <c r="BG97" i="86"/>
  <c r="BI97" i="86"/>
  <c r="BH97" i="86"/>
  <c r="CQ88" i="86"/>
  <c r="CR88" i="86"/>
  <c r="CS88" i="86"/>
  <c r="CO88" i="86"/>
  <c r="CP88" i="86"/>
  <c r="CI68" i="86"/>
  <c r="CG68" i="86"/>
  <c r="CF68" i="86"/>
  <c r="CJ68" i="86"/>
  <c r="CH68" i="86"/>
  <c r="DR88" i="86"/>
  <c r="DS88" i="86"/>
  <c r="DP88" i="86"/>
  <c r="DQ88" i="86"/>
  <c r="DT88" i="86"/>
  <c r="DG73" i="86"/>
  <c r="DI73" i="86"/>
  <c r="DK73" i="86"/>
  <c r="DH73" i="86"/>
  <c r="DJ73" i="86"/>
  <c r="DQ38" i="86"/>
  <c r="DR38" i="86"/>
  <c r="DT38" i="86"/>
  <c r="DS38" i="86"/>
  <c r="DP38" i="86"/>
  <c r="BQ36" i="86"/>
  <c r="BO36" i="86"/>
  <c r="BR36" i="86"/>
  <c r="BN36" i="86"/>
  <c r="BP36" i="86"/>
  <c r="BQ51" i="86"/>
  <c r="BO51" i="86"/>
  <c r="BR51" i="86"/>
  <c r="BN51" i="86"/>
  <c r="BP51" i="86"/>
  <c r="BX103" i="86"/>
  <c r="BW103" i="86"/>
  <c r="CA103" i="86"/>
  <c r="BY103" i="86"/>
  <c r="BZ103" i="86"/>
  <c r="CP54" i="86"/>
  <c r="CS54" i="86"/>
  <c r="CQ54" i="86"/>
  <c r="CR54" i="86"/>
  <c r="CO54" i="86"/>
  <c r="CF34" i="86"/>
  <c r="CI34" i="86"/>
  <c r="CG34" i="86"/>
  <c r="CH34" i="86"/>
  <c r="CJ34" i="86"/>
  <c r="DI66" i="86"/>
  <c r="DK66" i="86"/>
  <c r="DH66" i="86"/>
  <c r="DG66" i="86"/>
  <c r="DJ66" i="86"/>
  <c r="DQ11" i="86"/>
  <c r="DT11" i="86"/>
  <c r="DP11" i="86"/>
  <c r="DS11" i="86"/>
  <c r="DR11" i="86"/>
  <c r="DQ81" i="86"/>
  <c r="DT81" i="86"/>
  <c r="DS81" i="86"/>
  <c r="DP81" i="86"/>
  <c r="DR81" i="86"/>
  <c r="BH100" i="86"/>
  <c r="BI100" i="86"/>
  <c r="BG100" i="86"/>
  <c r="BF100" i="86"/>
  <c r="BE100" i="86"/>
  <c r="CA21" i="86"/>
  <c r="BX21" i="86"/>
  <c r="BW21" i="86"/>
  <c r="BY21" i="86"/>
  <c r="BZ21" i="86"/>
  <c r="CA67" i="86"/>
  <c r="BZ67" i="86"/>
  <c r="BX67" i="86"/>
  <c r="BY67" i="86"/>
  <c r="BW67" i="86"/>
  <c r="BI20" i="86"/>
  <c r="BG20" i="86"/>
  <c r="BE20" i="86"/>
  <c r="BF20" i="86"/>
  <c r="BH20" i="86"/>
  <c r="BW53" i="86"/>
  <c r="BZ53" i="86"/>
  <c r="CA53" i="86"/>
  <c r="BY53" i="86"/>
  <c r="BX53" i="86"/>
  <c r="BR44" i="86"/>
  <c r="BQ44" i="86"/>
  <c r="BO44" i="86"/>
  <c r="BN44" i="86"/>
  <c r="BP44" i="86"/>
  <c r="BX8" i="86"/>
  <c r="BW8" i="86"/>
  <c r="CA8" i="86"/>
  <c r="BZ8" i="86"/>
  <c r="BY8" i="86"/>
  <c r="BN50" i="86"/>
  <c r="BQ50" i="86"/>
  <c r="BO50" i="86"/>
  <c r="BP50" i="86"/>
  <c r="BR50" i="86"/>
  <c r="BY101" i="86"/>
  <c r="BW101" i="86"/>
  <c r="BZ101" i="86"/>
  <c r="BX101" i="86"/>
  <c r="CA101" i="86"/>
  <c r="BX69" i="86"/>
  <c r="BY69" i="86"/>
  <c r="BW69" i="86"/>
  <c r="CA69" i="86"/>
  <c r="BZ69" i="86"/>
  <c r="BI87" i="86"/>
  <c r="BH87" i="86"/>
  <c r="BE87" i="86"/>
  <c r="BG87" i="86"/>
  <c r="BF87" i="86"/>
  <c r="BW24" i="86"/>
  <c r="BY24" i="86"/>
  <c r="BX24" i="86"/>
  <c r="BZ24" i="86"/>
  <c r="CA24" i="86"/>
  <c r="BO34" i="86"/>
  <c r="BQ34" i="86"/>
  <c r="BP34" i="86"/>
  <c r="BR34" i="86"/>
  <c r="BN34" i="86"/>
  <c r="CA31" i="86"/>
  <c r="BX31" i="86"/>
  <c r="BW31" i="86"/>
  <c r="BZ31" i="86"/>
  <c r="BY31" i="86"/>
  <c r="BQ8" i="86"/>
  <c r="BP8" i="86"/>
  <c r="BN8" i="86"/>
  <c r="BR8" i="86"/>
  <c r="BO8" i="86"/>
  <c r="BW76" i="86"/>
  <c r="BX76" i="86"/>
  <c r="BY76" i="86"/>
  <c r="BZ76" i="86"/>
  <c r="CA76" i="86"/>
  <c r="BW49" i="86"/>
  <c r="BX49" i="86"/>
  <c r="BY49" i="86"/>
  <c r="BZ49" i="86"/>
  <c r="CA49" i="86"/>
  <c r="BH60" i="86"/>
  <c r="BG60" i="86"/>
  <c r="BE60" i="86"/>
  <c r="BF60" i="86"/>
  <c r="BI60" i="86"/>
  <c r="BF42" i="86"/>
  <c r="BH42" i="86"/>
  <c r="BI42" i="86"/>
  <c r="BE42" i="86"/>
  <c r="BG42" i="86"/>
  <c r="BP17" i="86"/>
  <c r="BN17" i="86"/>
  <c r="BQ17" i="86"/>
  <c r="BR17" i="86"/>
  <c r="BO17" i="86"/>
  <c r="CX46" i="86"/>
  <c r="CZ46" i="86"/>
  <c r="DB46" i="86"/>
  <c r="DA46" i="86"/>
  <c r="CY46" i="86"/>
  <c r="CO12" i="86"/>
  <c r="CR12" i="86"/>
  <c r="CQ12" i="86"/>
  <c r="CP12" i="86"/>
  <c r="CS12" i="86"/>
  <c r="BF81" i="86"/>
  <c r="BE81" i="86"/>
  <c r="BH81" i="86"/>
  <c r="BI81" i="86"/>
  <c r="BG81" i="86"/>
  <c r="BR101" i="86"/>
  <c r="BP101" i="86"/>
  <c r="BO101" i="86"/>
  <c r="BQ101" i="86"/>
  <c r="BN101" i="86"/>
  <c r="BY93" i="86"/>
  <c r="BW93" i="86"/>
  <c r="BX93" i="86"/>
  <c r="BZ93" i="86"/>
  <c r="CA93" i="86"/>
  <c r="CZ21" i="86"/>
  <c r="DB21" i="86"/>
  <c r="DA21" i="86"/>
  <c r="CX21" i="86"/>
  <c r="CY21" i="86"/>
  <c r="BE24" i="86"/>
  <c r="BG24" i="86"/>
  <c r="BF24" i="86"/>
  <c r="BH24" i="86"/>
  <c r="BI24" i="86"/>
  <c r="CP89" i="86"/>
  <c r="CQ89" i="86"/>
  <c r="CO89" i="86"/>
  <c r="CS89" i="86"/>
  <c r="CR89" i="86"/>
  <c r="DA10" i="86"/>
  <c r="DB10" i="86"/>
  <c r="CY10" i="86"/>
  <c r="CX10" i="86"/>
  <c r="CZ10" i="86"/>
  <c r="DS16" i="86"/>
  <c r="DT16" i="86"/>
  <c r="DQ16" i="86"/>
  <c r="DR16" i="86"/>
  <c r="DP16" i="86"/>
  <c r="BW23" i="86"/>
  <c r="BZ23" i="86"/>
  <c r="BX23" i="86"/>
  <c r="CA23" i="86"/>
  <c r="BY23" i="86"/>
  <c r="DA19" i="86"/>
  <c r="CY19" i="86"/>
  <c r="CX19" i="86"/>
  <c r="CZ19" i="86"/>
  <c r="DB19" i="86"/>
  <c r="DP54" i="86"/>
  <c r="DQ54" i="86"/>
  <c r="DS54" i="86"/>
  <c r="DT54" i="86"/>
  <c r="DR54" i="86"/>
  <c r="CS99" i="86"/>
  <c r="CQ99" i="86"/>
  <c r="CR99" i="86"/>
  <c r="CO99" i="86"/>
  <c r="CP99" i="86"/>
  <c r="DA90" i="86"/>
  <c r="CX90" i="86"/>
  <c r="CZ90" i="86"/>
  <c r="DB90" i="86"/>
  <c r="CY90" i="86"/>
  <c r="CS94" i="86"/>
  <c r="CQ94" i="86"/>
  <c r="CO94" i="86"/>
  <c r="CP94" i="86"/>
  <c r="CR94" i="86"/>
  <c r="CP25" i="86"/>
  <c r="CR25" i="86"/>
  <c r="CO25" i="86"/>
  <c r="CQ25" i="86"/>
  <c r="CS25" i="86"/>
  <c r="DP61" i="86"/>
  <c r="DQ61" i="86"/>
  <c r="DR61" i="86"/>
  <c r="DT61" i="86"/>
  <c r="DS61" i="86"/>
  <c r="BH41" i="86"/>
  <c r="BG41" i="86"/>
  <c r="BE41" i="86"/>
  <c r="BI41" i="86"/>
  <c r="BF41" i="86"/>
  <c r="BO32" i="86"/>
  <c r="BP32" i="86"/>
  <c r="BR32" i="86"/>
  <c r="BQ32" i="86"/>
  <c r="BN32" i="86"/>
  <c r="CX60" i="86"/>
  <c r="CY60" i="86"/>
  <c r="DA60" i="86"/>
  <c r="CZ60" i="86"/>
  <c r="DB60" i="86"/>
  <c r="CZ68" i="86"/>
  <c r="DA68" i="86"/>
  <c r="CY68" i="86"/>
  <c r="DB68" i="86"/>
  <c r="CX68" i="86"/>
  <c r="CS60" i="86"/>
  <c r="CO60" i="86"/>
  <c r="CQ60" i="86"/>
  <c r="CR60" i="86"/>
  <c r="CP60" i="86"/>
  <c r="DK103" i="86"/>
  <c r="DG103" i="86"/>
  <c r="DJ103" i="86"/>
  <c r="DI103" i="86"/>
  <c r="DH103" i="86"/>
  <c r="DI89" i="86"/>
  <c r="DH89" i="86"/>
  <c r="DK89" i="86"/>
  <c r="DJ89" i="86"/>
  <c r="DG89" i="86"/>
  <c r="BO58" i="86"/>
  <c r="BP58" i="86"/>
  <c r="BQ58" i="86"/>
  <c r="BN58" i="86"/>
  <c r="BR58" i="86"/>
  <c r="DQ47" i="86"/>
  <c r="DT47" i="86"/>
  <c r="DS47" i="86"/>
  <c r="DR47" i="86"/>
  <c r="DP47" i="86"/>
  <c r="BE99" i="86"/>
  <c r="BH99" i="86"/>
  <c r="BF99" i="86"/>
  <c r="BI99" i="86"/>
  <c r="BG99" i="86"/>
  <c r="CF16" i="86"/>
  <c r="CG16" i="86"/>
  <c r="CI16" i="86"/>
  <c r="CH16" i="86"/>
  <c r="CJ16" i="86"/>
  <c r="DH37" i="86"/>
  <c r="DK37" i="86"/>
  <c r="DI37" i="86"/>
  <c r="DG37" i="86"/>
  <c r="DJ37" i="86"/>
  <c r="BF68" i="86"/>
  <c r="BH68" i="86"/>
  <c r="BE68" i="86"/>
  <c r="BG68" i="86"/>
  <c r="BI68" i="86"/>
  <c r="BQ92" i="86"/>
  <c r="BR92" i="86"/>
  <c r="BO92" i="86"/>
  <c r="BN92" i="86"/>
  <c r="BP92" i="86"/>
  <c r="BO47" i="86"/>
  <c r="BP47" i="86"/>
  <c r="BN47" i="86"/>
  <c r="BQ47" i="86"/>
  <c r="BR47" i="86"/>
  <c r="CI14" i="86"/>
  <c r="CJ14" i="86"/>
  <c r="CH14" i="86"/>
  <c r="CG14" i="86"/>
  <c r="CF14" i="86"/>
  <c r="DK33" i="86"/>
  <c r="DJ33" i="86"/>
  <c r="DG33" i="86"/>
  <c r="DH33" i="86"/>
  <c r="DI33" i="86"/>
  <c r="BP60" i="86"/>
  <c r="BN60" i="86"/>
  <c r="BR60" i="86"/>
  <c r="BO60" i="86"/>
  <c r="BQ60" i="86"/>
  <c r="BH62" i="86"/>
  <c r="BF62" i="86"/>
  <c r="BI62" i="86"/>
  <c r="BE62" i="86"/>
  <c r="BG62" i="86"/>
  <c r="CH85" i="86"/>
  <c r="CF85" i="86"/>
  <c r="CI85" i="86"/>
  <c r="CJ85" i="86"/>
  <c r="CG85" i="86"/>
  <c r="DA81" i="86"/>
  <c r="DB81" i="86"/>
  <c r="CX81" i="86"/>
  <c r="CY81" i="86"/>
  <c r="CZ81" i="86"/>
  <c r="DB16" i="86"/>
  <c r="CX16" i="86"/>
  <c r="CZ16" i="86"/>
  <c r="CY16" i="86"/>
  <c r="DA16" i="86"/>
  <c r="CI12" i="86"/>
  <c r="CJ12" i="86"/>
  <c r="CG12" i="86"/>
  <c r="CF12" i="86"/>
  <c r="CH12" i="86"/>
  <c r="DQ22" i="86"/>
  <c r="DS22" i="86"/>
  <c r="DT22" i="86"/>
  <c r="DR22" i="86"/>
  <c r="DP22" i="86"/>
  <c r="BP94" i="86"/>
  <c r="BN94" i="86"/>
  <c r="BO94" i="86"/>
  <c r="BQ94" i="86"/>
  <c r="BR94" i="86"/>
  <c r="CX23" i="86"/>
  <c r="CY23" i="86"/>
  <c r="CZ23" i="86"/>
  <c r="DA23" i="86"/>
  <c r="DB23" i="86"/>
  <c r="CZ102" i="86"/>
  <c r="DA102" i="86"/>
  <c r="CX102" i="86"/>
  <c r="CY102" i="86"/>
  <c r="DB102" i="86"/>
  <c r="CS98" i="86"/>
  <c r="CQ98" i="86"/>
  <c r="CP98" i="86"/>
  <c r="CO98" i="86"/>
  <c r="CR98" i="86"/>
  <c r="CR33" i="86"/>
  <c r="CP33" i="86"/>
  <c r="CO33" i="86"/>
  <c r="CQ33" i="86"/>
  <c r="CS33" i="86"/>
  <c r="DS68" i="86"/>
  <c r="DQ68" i="86"/>
  <c r="DR68" i="86"/>
  <c r="DP68" i="86"/>
  <c r="DT68" i="86"/>
  <c r="BZ43" i="86"/>
  <c r="BX43" i="86"/>
  <c r="BY43" i="86"/>
  <c r="BW43" i="86"/>
  <c r="CA43" i="86"/>
  <c r="DB15" i="86"/>
  <c r="CX15" i="86"/>
  <c r="CY15" i="86"/>
  <c r="CZ15" i="86"/>
  <c r="DA15" i="86"/>
  <c r="DA61" i="86"/>
  <c r="CX61" i="86"/>
  <c r="CY61" i="86"/>
  <c r="DB61" i="86"/>
  <c r="CZ61" i="86"/>
  <c r="CG29" i="86"/>
  <c r="CJ29" i="86"/>
  <c r="CF29" i="86"/>
  <c r="CH29" i="86"/>
  <c r="CI29" i="86"/>
  <c r="CP44" i="86"/>
  <c r="CS44" i="86"/>
  <c r="CO44" i="86"/>
  <c r="CR44" i="86"/>
  <c r="CQ44" i="86"/>
  <c r="CP31" i="86"/>
  <c r="CQ31" i="86"/>
  <c r="CS31" i="86"/>
  <c r="CR31" i="86"/>
  <c r="CO31" i="86"/>
  <c r="DT65" i="86"/>
  <c r="DR65" i="86"/>
  <c r="DS65" i="86"/>
  <c r="DP65" i="86"/>
  <c r="DQ65" i="86"/>
  <c r="DP66" i="86"/>
  <c r="DT66" i="86"/>
  <c r="DR66" i="86"/>
  <c r="DS66" i="86"/>
  <c r="DQ66" i="86"/>
  <c r="BX68" i="86"/>
  <c r="BY68" i="86"/>
  <c r="CA68" i="86"/>
  <c r="BZ68" i="86"/>
  <c r="BW68" i="86"/>
  <c r="CS75" i="86"/>
  <c r="CR75" i="86"/>
  <c r="CP75" i="86"/>
  <c r="CO75" i="86"/>
  <c r="CQ75" i="86"/>
  <c r="CX87" i="86"/>
  <c r="DA87" i="86"/>
  <c r="DB87" i="86"/>
  <c r="CY87" i="86"/>
  <c r="CZ87" i="86"/>
  <c r="CS85" i="86"/>
  <c r="CQ85" i="86"/>
  <c r="CO85" i="86"/>
  <c r="CP85" i="86"/>
  <c r="CR85" i="86"/>
  <c r="CR18" i="86"/>
  <c r="CO18" i="86"/>
  <c r="CS18" i="86"/>
  <c r="CQ18" i="86"/>
  <c r="CP18" i="86"/>
  <c r="CR9" i="86"/>
  <c r="CS9" i="86"/>
  <c r="CQ9" i="86"/>
  <c r="CO9" i="86"/>
  <c r="CP9" i="86"/>
  <c r="DH26" i="86"/>
  <c r="DK26" i="86"/>
  <c r="DJ26" i="86"/>
  <c r="DG26" i="86"/>
  <c r="DI26" i="86"/>
  <c r="DT27" i="86"/>
  <c r="DR27" i="86"/>
  <c r="DS27" i="86"/>
  <c r="DQ27" i="86"/>
  <c r="DP27" i="86"/>
  <c r="BZ51" i="86"/>
  <c r="BW51" i="86"/>
  <c r="BX51" i="86"/>
  <c r="BY51" i="86"/>
  <c r="CA51" i="86"/>
  <c r="BE73" i="86"/>
  <c r="BH73" i="86"/>
  <c r="BI73" i="86"/>
  <c r="BF73" i="86"/>
  <c r="BG73" i="86"/>
  <c r="CQ72" i="86"/>
  <c r="CR72" i="86"/>
  <c r="CP72" i="86"/>
  <c r="CO72" i="86"/>
  <c r="CS72" i="86"/>
  <c r="CF52" i="86"/>
  <c r="CI52" i="86"/>
  <c r="CH52" i="86"/>
  <c r="CJ52" i="86"/>
  <c r="CG52" i="86"/>
  <c r="DJ31" i="86"/>
  <c r="DK31" i="86"/>
  <c r="DI31" i="86"/>
  <c r="DG31" i="86"/>
  <c r="DH31" i="86"/>
  <c r="DJ44" i="86"/>
  <c r="DK44" i="86"/>
  <c r="DI44" i="86"/>
  <c r="DH44" i="86"/>
  <c r="DG44" i="86"/>
  <c r="DJ10" i="86"/>
  <c r="DH10" i="86"/>
  <c r="DG10" i="86"/>
  <c r="DI10" i="86"/>
  <c r="DK10" i="86"/>
  <c r="CA27" i="86"/>
  <c r="BY27" i="86"/>
  <c r="BW27" i="86"/>
  <c r="BZ27" i="86"/>
  <c r="BX27" i="86"/>
  <c r="BH50" i="86"/>
  <c r="BG50" i="86"/>
  <c r="BF50" i="86"/>
  <c r="BI50" i="86"/>
  <c r="BE50" i="86"/>
  <c r="CR38" i="86"/>
  <c r="CS38" i="86"/>
  <c r="CO38" i="86"/>
  <c r="CQ38" i="86"/>
  <c r="CP38" i="86"/>
  <c r="CJ18" i="86"/>
  <c r="CG18" i="86"/>
  <c r="CF18" i="86"/>
  <c r="CH18" i="86"/>
  <c r="CI18" i="86"/>
  <c r="DR8" i="86"/>
  <c r="DS8" i="86"/>
  <c r="DP8" i="86"/>
  <c r="DT8" i="86"/>
  <c r="DQ8" i="86"/>
  <c r="DG83" i="86"/>
  <c r="DK83" i="86"/>
  <c r="DH83" i="86"/>
  <c r="DJ83" i="86"/>
  <c r="DI83" i="86"/>
  <c r="DS57" i="86"/>
  <c r="DR57" i="86"/>
  <c r="DT57" i="86"/>
  <c r="DQ57" i="86"/>
  <c r="DP57" i="86"/>
  <c r="BY88" i="86"/>
  <c r="BW88" i="86"/>
  <c r="CA88" i="86"/>
  <c r="BX88" i="86"/>
  <c r="BZ88" i="86"/>
  <c r="BO69" i="86"/>
  <c r="BR69" i="86"/>
  <c r="BP69" i="86"/>
  <c r="BN69" i="86"/>
  <c r="BQ69" i="86"/>
  <c r="CA87" i="86"/>
  <c r="BZ87" i="86"/>
  <c r="BY87" i="86"/>
  <c r="BX87" i="86"/>
  <c r="BW87" i="86"/>
  <c r="BY6" i="86"/>
  <c r="BZ6" i="86"/>
  <c r="CA6" i="86"/>
  <c r="BX6" i="86"/>
  <c r="BW6" i="86"/>
  <c r="BH78" i="86"/>
  <c r="BG78" i="86"/>
  <c r="BI78" i="86"/>
  <c r="BE78" i="86"/>
  <c r="BF78" i="86"/>
  <c r="BZ98" i="86"/>
  <c r="BX98" i="86"/>
  <c r="CA98" i="86"/>
  <c r="BW98" i="86"/>
  <c r="BY98" i="86"/>
  <c r="BX74" i="86"/>
  <c r="BW74" i="86"/>
  <c r="BY74" i="86"/>
  <c r="CA74" i="86"/>
  <c r="BZ74" i="86"/>
  <c r="BN81" i="86"/>
  <c r="BR81" i="86"/>
  <c r="BQ81" i="86"/>
  <c r="BO81" i="86"/>
  <c r="BP81" i="86"/>
  <c r="BG83" i="86"/>
  <c r="BI83" i="86"/>
  <c r="BE83" i="86"/>
  <c r="BF83" i="86"/>
  <c r="BH83" i="86"/>
  <c r="BW36" i="86"/>
  <c r="BZ36" i="86"/>
  <c r="CA36" i="86"/>
  <c r="BX36" i="86"/>
  <c r="BY36" i="86"/>
  <c r="BX38" i="86"/>
  <c r="BZ38" i="86"/>
  <c r="BW38" i="86"/>
  <c r="BY38" i="86"/>
  <c r="CA38" i="86"/>
  <c r="BN66" i="86"/>
  <c r="BO66" i="86"/>
  <c r="BQ66" i="86"/>
  <c r="BR66" i="86"/>
  <c r="BP66" i="86"/>
  <c r="BN30" i="86"/>
  <c r="BQ30" i="86"/>
  <c r="BP30" i="86"/>
  <c r="BR30" i="86"/>
  <c r="BO30" i="86"/>
  <c r="BE32" i="86"/>
  <c r="BH32" i="86"/>
  <c r="BI32" i="86"/>
  <c r="BF32" i="86"/>
  <c r="BG32" i="86"/>
  <c r="BN93" i="86"/>
  <c r="BR93" i="86"/>
  <c r="BO93" i="86"/>
  <c r="BP93" i="86"/>
  <c r="BQ93" i="86"/>
  <c r="BE40" i="86"/>
  <c r="BH40" i="86"/>
  <c r="BI40" i="86"/>
  <c r="BF40" i="86"/>
  <c r="BG40" i="86"/>
  <c r="BG61" i="86"/>
  <c r="BI61" i="86"/>
  <c r="BH61" i="86"/>
  <c r="BE61" i="86"/>
  <c r="BF61" i="86"/>
  <c r="CR30" i="86"/>
  <c r="CP30" i="86"/>
  <c r="CS30" i="86"/>
  <c r="CO30" i="86"/>
  <c r="CQ30" i="86"/>
  <c r="DQ18" i="86"/>
  <c r="DP18" i="86"/>
  <c r="DR18" i="86"/>
  <c r="DT18" i="86"/>
  <c r="DS18" i="86"/>
  <c r="BI17" i="86"/>
  <c r="BG17" i="86"/>
  <c r="BE17" i="86"/>
  <c r="BF17" i="86"/>
  <c r="BH17" i="86"/>
  <c r="BP12" i="86"/>
  <c r="BR12" i="86"/>
  <c r="BO12" i="86"/>
  <c r="BN12" i="86"/>
  <c r="BQ12" i="86"/>
  <c r="BN9" i="86"/>
  <c r="BR9" i="86"/>
  <c r="BP9" i="86"/>
  <c r="BO9" i="86"/>
  <c r="BQ9" i="86"/>
  <c r="BI23" i="86"/>
  <c r="BE23" i="86"/>
  <c r="BH23" i="86"/>
  <c r="BF23" i="86"/>
  <c r="BG23" i="86"/>
  <c r="CF83" i="86"/>
  <c r="CI83" i="86"/>
  <c r="CG83" i="86"/>
  <c r="CJ83" i="86"/>
  <c r="CH83" i="86"/>
  <c r="CZ94" i="86"/>
  <c r="DA94" i="86"/>
  <c r="CY94" i="86"/>
  <c r="CX94" i="86"/>
  <c r="DB94" i="86"/>
  <c r="BO91" i="86"/>
  <c r="BN91" i="86"/>
  <c r="BP91" i="86"/>
  <c r="BR91" i="86"/>
  <c r="BQ91" i="86"/>
  <c r="CY17" i="86"/>
  <c r="DA17" i="86"/>
  <c r="DB17" i="86"/>
  <c r="CX17" i="86"/>
  <c r="CZ17" i="86"/>
  <c r="CA41" i="86"/>
  <c r="BZ41" i="86"/>
  <c r="BY41" i="86"/>
  <c r="BX41" i="86"/>
  <c r="BW41" i="86"/>
  <c r="CX51" i="86"/>
  <c r="CY51" i="86"/>
  <c r="CZ51" i="86"/>
  <c r="DA51" i="86"/>
  <c r="DB51" i="86"/>
  <c r="DK53" i="86"/>
  <c r="DH53" i="86"/>
  <c r="DI53" i="86"/>
  <c r="DJ53" i="86"/>
  <c r="DG53" i="86"/>
  <c r="BW94" i="86"/>
  <c r="BY94" i="86"/>
  <c r="BZ94" i="86"/>
  <c r="BX94" i="86"/>
  <c r="CA94" i="86"/>
  <c r="CQ59" i="86"/>
  <c r="CS59" i="86"/>
  <c r="CO59" i="86"/>
  <c r="CR59" i="86"/>
  <c r="CP59" i="86"/>
  <c r="CS63" i="86"/>
  <c r="CR63" i="86"/>
  <c r="CO63" i="86"/>
  <c r="CP63" i="86"/>
  <c r="CQ63" i="86"/>
  <c r="CQ71" i="86"/>
  <c r="CO71" i="86"/>
  <c r="CR71" i="86"/>
  <c r="CP71" i="86"/>
  <c r="CS71" i="86"/>
  <c r="CQ66" i="86"/>
  <c r="CP66" i="86"/>
  <c r="CS66" i="86"/>
  <c r="CO66" i="86"/>
  <c r="CR66" i="86"/>
  <c r="DT17" i="86"/>
  <c r="DS17" i="86"/>
  <c r="DP17" i="86"/>
  <c r="DQ17" i="86"/>
  <c r="DR17" i="86"/>
  <c r="DI100" i="86"/>
  <c r="DK100" i="86"/>
  <c r="DH100" i="86"/>
  <c r="DJ100" i="86"/>
  <c r="DG100" i="86"/>
  <c r="BH26" i="86"/>
  <c r="BI26" i="86"/>
  <c r="BG26" i="86"/>
  <c r="BE26" i="86"/>
  <c r="BF26" i="86"/>
  <c r="BZ78" i="86"/>
  <c r="BX78" i="86"/>
  <c r="CA78" i="86"/>
  <c r="BY78" i="86"/>
  <c r="BW78" i="86"/>
  <c r="CF19" i="86"/>
  <c r="CH19" i="86"/>
  <c r="CI19" i="86"/>
  <c r="CG19" i="86"/>
  <c r="CJ19" i="86"/>
  <c r="DA37" i="86"/>
  <c r="CY37" i="86"/>
  <c r="DB37" i="86"/>
  <c r="CX37" i="86"/>
  <c r="CZ37" i="86"/>
  <c r="CP32" i="86"/>
  <c r="CQ32" i="86"/>
  <c r="CS32" i="86"/>
  <c r="CO32" i="86"/>
  <c r="CR32" i="86"/>
  <c r="DK88" i="86"/>
  <c r="DJ88" i="86"/>
  <c r="DI88" i="86"/>
  <c r="DH88" i="86"/>
  <c r="DG88" i="86"/>
  <c r="DI46" i="86"/>
  <c r="DJ46" i="86"/>
  <c r="DG46" i="86"/>
  <c r="DH46" i="86"/>
  <c r="DK46" i="86"/>
  <c r="BN73" i="86"/>
  <c r="BP73" i="86"/>
  <c r="BQ73" i="86"/>
  <c r="BR73" i="86"/>
  <c r="BO73" i="86"/>
  <c r="BN22" i="86"/>
  <c r="BO22" i="86"/>
  <c r="BQ22" i="86"/>
  <c r="BR22" i="86"/>
  <c r="BP22" i="86"/>
  <c r="DT97" i="86"/>
  <c r="DP97" i="86"/>
  <c r="DQ97" i="86"/>
  <c r="DS97" i="86"/>
  <c r="DR97" i="86"/>
  <c r="DJ41" i="86"/>
  <c r="DK41" i="86"/>
  <c r="DI41" i="86"/>
  <c r="DG41" i="86"/>
  <c r="DH41" i="86"/>
  <c r="DS79" i="86"/>
  <c r="DR79" i="86"/>
  <c r="DT79" i="86"/>
  <c r="DP79" i="86"/>
  <c r="DQ79" i="86"/>
  <c r="BG96" i="86"/>
  <c r="BE96" i="86"/>
  <c r="BH96" i="86"/>
  <c r="BI96" i="86"/>
  <c r="BF96" i="86"/>
  <c r="BO75" i="86"/>
  <c r="BN75" i="86"/>
  <c r="BQ75" i="86"/>
  <c r="BP75" i="86"/>
  <c r="BR75" i="86"/>
  <c r="DS19" i="86"/>
  <c r="DP19" i="86"/>
  <c r="DR19" i="86"/>
  <c r="DT19" i="86"/>
  <c r="DQ19" i="86"/>
  <c r="DI76" i="86"/>
  <c r="DG76" i="86"/>
  <c r="DH76" i="86"/>
  <c r="DJ76" i="86"/>
  <c r="DK76" i="86"/>
  <c r="BZ40" i="86"/>
  <c r="BY40" i="86"/>
  <c r="BW40" i="86"/>
  <c r="BX40" i="86"/>
  <c r="CA40" i="86"/>
  <c r="DA31" i="86"/>
  <c r="CX31" i="86"/>
  <c r="CZ31" i="86"/>
  <c r="CY31" i="86"/>
  <c r="DB31" i="86"/>
  <c r="CY11" i="86"/>
  <c r="CX11" i="86"/>
  <c r="DB11" i="86"/>
  <c r="CZ11" i="86"/>
  <c r="DA11" i="86"/>
  <c r="CO100" i="86"/>
  <c r="CP100" i="86"/>
  <c r="CR100" i="86"/>
  <c r="CQ100" i="86"/>
  <c r="CS100" i="86"/>
  <c r="CS35" i="86"/>
  <c r="CP35" i="86"/>
  <c r="CO35" i="86"/>
  <c r="CR35" i="86"/>
  <c r="CQ35" i="86"/>
  <c r="DI72" i="86"/>
  <c r="DJ72" i="86"/>
  <c r="DH72" i="86"/>
  <c r="DG72" i="86"/>
  <c r="DK72" i="86"/>
  <c r="BY13" i="86"/>
  <c r="BX13" i="86"/>
  <c r="BZ13" i="86"/>
  <c r="BW13" i="86"/>
  <c r="CA13" i="86"/>
  <c r="BQ54" i="86"/>
  <c r="BN54" i="86"/>
  <c r="BO54" i="86"/>
  <c r="BP54" i="86"/>
  <c r="BR54" i="86"/>
  <c r="CQ69" i="86"/>
  <c r="CS69" i="86"/>
  <c r="CP69" i="86"/>
  <c r="CR69" i="86"/>
  <c r="CO69" i="86"/>
  <c r="CR83" i="86"/>
  <c r="CP83" i="86"/>
  <c r="CQ83" i="86"/>
  <c r="CS83" i="86"/>
  <c r="CO83" i="86"/>
  <c r="CO74" i="86"/>
  <c r="CQ74" i="86"/>
  <c r="CP74" i="86"/>
  <c r="CR74" i="86"/>
  <c r="CS74" i="86"/>
  <c r="DG61" i="86"/>
  <c r="DJ61" i="86"/>
  <c r="DI61" i="86"/>
  <c r="DH61" i="86"/>
  <c r="DK61" i="86"/>
  <c r="DH18" i="86"/>
  <c r="DK18" i="86"/>
  <c r="DI18" i="86"/>
  <c r="DJ18" i="86"/>
  <c r="DG18" i="86"/>
  <c r="BP48" i="86"/>
  <c r="BO48" i="86"/>
  <c r="BR48" i="86"/>
  <c r="BN48" i="86"/>
  <c r="BQ48" i="86"/>
  <c r="DB78" i="86"/>
  <c r="CY78" i="86"/>
  <c r="CX78" i="86"/>
  <c r="DA78" i="86"/>
  <c r="CZ78" i="86"/>
  <c r="DB93" i="86"/>
  <c r="CX93" i="86"/>
  <c r="CY93" i="86"/>
  <c r="DA93" i="86"/>
  <c r="CZ93" i="86"/>
  <c r="CZ88" i="86"/>
  <c r="CX88" i="86"/>
  <c r="DA88" i="86"/>
  <c r="CY88" i="86"/>
  <c r="DB88" i="86"/>
  <c r="CQ20" i="86"/>
  <c r="CP20" i="86"/>
  <c r="CR20" i="86"/>
  <c r="CS20" i="86"/>
  <c r="CO20" i="86"/>
  <c r="CR11" i="86"/>
  <c r="CS11" i="86"/>
  <c r="CO11" i="86"/>
  <c r="CQ11" i="86"/>
  <c r="CP11" i="86"/>
  <c r="DT29" i="86"/>
  <c r="DP29" i="86"/>
  <c r="DS29" i="86"/>
  <c r="DR29" i="86"/>
  <c r="DQ29" i="86"/>
  <c r="DP30" i="86"/>
  <c r="DT30" i="86"/>
  <c r="DQ30" i="86"/>
  <c r="DS30" i="86"/>
  <c r="DR30" i="86"/>
  <c r="BY59" i="86"/>
  <c r="CA59" i="86"/>
  <c r="BX59" i="86"/>
  <c r="BW59" i="86"/>
  <c r="BZ59" i="86"/>
  <c r="CQ51" i="86"/>
  <c r="CR51" i="86"/>
  <c r="CO51" i="86"/>
  <c r="CP51" i="86"/>
  <c r="CS51" i="86"/>
  <c r="CY35" i="86"/>
  <c r="CZ35" i="86"/>
  <c r="DA35" i="86"/>
  <c r="DB35" i="86"/>
  <c r="CX35" i="86"/>
  <c r="CP61" i="86"/>
  <c r="CR61" i="86"/>
  <c r="CS61" i="86"/>
  <c r="CO61" i="86"/>
  <c r="CQ61" i="86"/>
  <c r="CG6" i="86"/>
  <c r="CI6" i="86"/>
  <c r="CJ6" i="86"/>
  <c r="CH6" i="86"/>
  <c r="CF6" i="86"/>
  <c r="DH67" i="86"/>
  <c r="DG67" i="86"/>
  <c r="DJ67" i="86"/>
  <c r="DI67" i="86"/>
  <c r="DK67" i="86"/>
  <c r="DK90" i="86"/>
  <c r="DI90" i="86"/>
  <c r="DJ90" i="86"/>
  <c r="DH90" i="86"/>
  <c r="DG90" i="86"/>
  <c r="BO90" i="86"/>
  <c r="BR90" i="86"/>
  <c r="BN90" i="86"/>
  <c r="BP90" i="86"/>
  <c r="BQ90" i="86"/>
  <c r="BY85" i="86"/>
  <c r="BW85" i="86"/>
  <c r="CA85" i="86"/>
  <c r="BX85" i="86"/>
  <c r="BZ85" i="86"/>
  <c r="CQ56" i="86"/>
  <c r="CS56" i="86"/>
  <c r="CO56" i="86"/>
  <c r="CP56" i="86"/>
  <c r="CR56" i="86"/>
  <c r="CF36" i="86"/>
  <c r="CG36" i="86"/>
  <c r="CI36" i="86"/>
  <c r="CJ36" i="86"/>
  <c r="CH36" i="86"/>
  <c r="DR73" i="86"/>
  <c r="DS73" i="86"/>
  <c r="DT73" i="86"/>
  <c r="DP73" i="86"/>
  <c r="DQ73" i="86"/>
  <c r="DI15" i="86"/>
  <c r="DH15" i="86"/>
  <c r="DJ15" i="86"/>
  <c r="DK15" i="86"/>
  <c r="DG15" i="86"/>
  <c r="DR84" i="86"/>
  <c r="DT84" i="86"/>
  <c r="DP84" i="86"/>
  <c r="DS84" i="86"/>
  <c r="DQ84" i="86"/>
  <c r="BY7" i="86"/>
  <c r="BZ7" i="86"/>
  <c r="BW7" i="86"/>
  <c r="BX7" i="86"/>
  <c r="CA7" i="86"/>
  <c r="BP77" i="86"/>
  <c r="BN77" i="86"/>
  <c r="BR77" i="86"/>
  <c r="BO77" i="86"/>
  <c r="BQ77" i="86"/>
  <c r="BR35" i="86"/>
  <c r="BQ35" i="86"/>
  <c r="BN35" i="86"/>
  <c r="BP35" i="86"/>
  <c r="BO35" i="86"/>
  <c r="BY57" i="86"/>
  <c r="CA57" i="86"/>
  <c r="BW57" i="86"/>
  <c r="BZ57" i="86"/>
  <c r="BX57" i="86"/>
  <c r="CR22" i="86"/>
  <c r="CS22" i="86"/>
  <c r="CO22" i="86"/>
  <c r="CP22" i="86"/>
  <c r="CQ22" i="86"/>
  <c r="DT46" i="86"/>
  <c r="DR46" i="86"/>
  <c r="DQ46" i="86"/>
  <c r="DS46" i="86"/>
  <c r="DP46" i="86"/>
  <c r="DJ57" i="86"/>
  <c r="DI57" i="86"/>
  <c r="DH57" i="86"/>
  <c r="DK57" i="86"/>
  <c r="DG57" i="86"/>
  <c r="DK54" i="86"/>
  <c r="DJ54" i="86"/>
  <c r="DG54" i="86"/>
  <c r="DH54" i="86"/>
  <c r="DI54" i="86"/>
  <c r="DS33" i="86"/>
  <c r="DT33" i="86"/>
  <c r="DQ33" i="86"/>
  <c r="DR33" i="86"/>
  <c r="DP33" i="86"/>
  <c r="CA35" i="86"/>
  <c r="BY35" i="86"/>
  <c r="BW35" i="86"/>
  <c r="BX35" i="86"/>
  <c r="BZ35" i="86"/>
  <c r="BX71" i="86"/>
  <c r="BY71" i="86"/>
  <c r="BZ71" i="86"/>
  <c r="BW71" i="86"/>
  <c r="CA71" i="86"/>
  <c r="BP103" i="86"/>
  <c r="BR103" i="86"/>
  <c r="BQ103" i="86"/>
  <c r="BN103" i="86"/>
  <c r="BO103" i="86"/>
  <c r="BR41" i="86"/>
  <c r="BQ41" i="86"/>
  <c r="BO41" i="86"/>
  <c r="BP41" i="86"/>
  <c r="BN41" i="86"/>
  <c r="BN97" i="86"/>
  <c r="BP97" i="86"/>
  <c r="BR97" i="86"/>
  <c r="BQ97" i="86"/>
  <c r="BO97" i="86"/>
  <c r="BG19" i="86"/>
  <c r="BF19" i="86"/>
  <c r="BE19" i="86"/>
  <c r="BH19" i="86"/>
  <c r="BI19" i="86"/>
  <c r="BN52" i="86"/>
  <c r="BP52" i="86"/>
  <c r="BR52" i="86"/>
  <c r="BO52" i="86"/>
  <c r="BQ52" i="86"/>
  <c r="BW92" i="86"/>
  <c r="BY92" i="86"/>
  <c r="CA92" i="86"/>
  <c r="BX92" i="86"/>
  <c r="BZ92" i="86"/>
  <c r="BH105" i="86"/>
  <c r="BE105" i="86"/>
  <c r="BG105" i="86"/>
  <c r="BF105" i="86"/>
  <c r="BI105" i="86"/>
  <c r="BQ39" i="86"/>
  <c r="BR39" i="86"/>
  <c r="BN39" i="86"/>
  <c r="BP39" i="86"/>
  <c r="BO39" i="86"/>
  <c r="BP102" i="86"/>
  <c r="BO102" i="86"/>
  <c r="BR102" i="86"/>
  <c r="BN102" i="86"/>
  <c r="BQ102" i="86"/>
  <c r="BZ81" i="86"/>
  <c r="BX81" i="86"/>
  <c r="BY81" i="86"/>
  <c r="CA81" i="86"/>
  <c r="BW81" i="86"/>
  <c r="BX20" i="86"/>
  <c r="CA20" i="86"/>
  <c r="BY20" i="86"/>
  <c r="BW20" i="86"/>
  <c r="BZ20" i="86"/>
  <c r="BF35" i="86"/>
  <c r="BE35" i="86"/>
  <c r="BI35" i="86"/>
  <c r="BG35" i="86"/>
  <c r="BH35" i="86"/>
  <c r="CA50" i="86"/>
  <c r="BZ50" i="86"/>
  <c r="BX50" i="86"/>
  <c r="BY50" i="86"/>
  <c r="BW50" i="86"/>
  <c r="BO27" i="86"/>
  <c r="BN27" i="86"/>
  <c r="BQ27" i="86"/>
  <c r="BP27" i="86"/>
  <c r="BR27" i="86"/>
  <c r="BQ29" i="86"/>
  <c r="BP29" i="86"/>
  <c r="BN29" i="86"/>
  <c r="BO29" i="86"/>
  <c r="BR29" i="86"/>
  <c r="BI13" i="86"/>
  <c r="BH13" i="86"/>
  <c r="BE13" i="86"/>
  <c r="BF13" i="86"/>
  <c r="BG13" i="86"/>
  <c r="BF28" i="86"/>
  <c r="BH28" i="86"/>
  <c r="BE28" i="86"/>
  <c r="BI28" i="86"/>
  <c r="BG28" i="86"/>
  <c r="DP7" i="86"/>
  <c r="DS7" i="86"/>
  <c r="DR7" i="86"/>
  <c r="DQ7" i="86"/>
  <c r="DT7" i="86"/>
  <c r="CG73" i="86"/>
  <c r="CI73" i="86"/>
  <c r="CH73" i="86"/>
  <c r="CF73" i="86"/>
  <c r="CJ73" i="86"/>
  <c r="DB45" i="86"/>
  <c r="CX45" i="86"/>
  <c r="CY45" i="86"/>
  <c r="CZ45" i="86"/>
  <c r="DA45" i="86"/>
  <c r="CS105" i="86"/>
  <c r="CQ105" i="86"/>
  <c r="CR105" i="86"/>
  <c r="CP105" i="86"/>
  <c r="CO105" i="86"/>
  <c r="CO87" i="86"/>
  <c r="CQ87" i="86"/>
  <c r="CS87" i="86"/>
  <c r="CR87" i="86"/>
  <c r="CP87" i="86"/>
  <c r="CY66" i="86"/>
  <c r="DB66" i="86"/>
  <c r="CX66" i="86"/>
  <c r="CZ66" i="86"/>
  <c r="DA66" i="86"/>
  <c r="CX48" i="86"/>
  <c r="CZ48" i="86"/>
  <c r="CY48" i="86"/>
  <c r="DA48" i="86"/>
  <c r="DB48" i="86"/>
  <c r="CH97" i="86"/>
  <c r="CG97" i="86"/>
  <c r="CF97" i="86"/>
  <c r="CI97" i="86"/>
  <c r="CJ97" i="86"/>
  <c r="CX24" i="86"/>
  <c r="CY24" i="86"/>
  <c r="DA24" i="86"/>
  <c r="CZ24" i="86"/>
  <c r="DB24" i="86"/>
  <c r="BR6" i="86"/>
  <c r="BN6" i="86"/>
  <c r="BQ6" i="86"/>
  <c r="BO6" i="86"/>
  <c r="BP6" i="86"/>
  <c r="CS91" i="86"/>
  <c r="CR91" i="86"/>
  <c r="CP91" i="86"/>
  <c r="CQ91" i="86"/>
  <c r="CO91" i="86"/>
  <c r="CP65" i="86"/>
  <c r="CQ65" i="86"/>
  <c r="CR65" i="86"/>
  <c r="CO65" i="86"/>
  <c r="CS65" i="86"/>
  <c r="BO15" i="86"/>
  <c r="BQ15" i="86"/>
  <c r="BR15" i="86"/>
  <c r="BN15" i="86"/>
  <c r="BP15" i="86"/>
  <c r="CJ65" i="86"/>
  <c r="CG65" i="86"/>
  <c r="CF65" i="86"/>
  <c r="CH65" i="86"/>
  <c r="CI65" i="86"/>
  <c r="CH31" i="86"/>
  <c r="CJ31" i="86"/>
  <c r="CF31" i="86"/>
  <c r="CI31" i="86"/>
  <c r="CG31" i="86"/>
  <c r="CO41" i="86"/>
  <c r="CQ41" i="86"/>
  <c r="CS41" i="86"/>
  <c r="CP41" i="86"/>
  <c r="CR41" i="86"/>
  <c r="CR34" i="86"/>
  <c r="CO34" i="86"/>
  <c r="CQ34" i="86"/>
  <c r="CS34" i="86"/>
  <c r="CP34" i="86"/>
  <c r="DI9" i="86"/>
  <c r="DH9" i="86"/>
  <c r="DG9" i="86"/>
  <c r="DJ9" i="86"/>
  <c r="DK9" i="86"/>
  <c r="DP49" i="86"/>
  <c r="DQ49" i="86"/>
  <c r="DT49" i="86"/>
  <c r="DR49" i="86"/>
  <c r="DS49" i="86"/>
  <c r="BI16" i="86"/>
  <c r="BH16" i="86"/>
  <c r="BF16" i="86"/>
  <c r="BE16" i="86"/>
  <c r="BG16" i="86"/>
  <c r="CJ87" i="86"/>
  <c r="CG87" i="86"/>
  <c r="CF87" i="86"/>
  <c r="CH87" i="86"/>
  <c r="CI87" i="86"/>
  <c r="CI101" i="86"/>
  <c r="CG101" i="86"/>
  <c r="CJ101" i="86"/>
  <c r="CF101" i="86"/>
  <c r="CH101" i="86"/>
  <c r="DK70" i="86"/>
  <c r="DJ70" i="86"/>
  <c r="DH70" i="86"/>
  <c r="DG70" i="86"/>
  <c r="DI70" i="86"/>
  <c r="DJ93" i="86"/>
  <c r="DK93" i="86"/>
  <c r="DG93" i="86"/>
  <c r="DI93" i="86"/>
  <c r="DH93" i="86"/>
  <c r="DP90" i="86"/>
  <c r="DR90" i="86"/>
  <c r="DQ90" i="86"/>
  <c r="DT90" i="86"/>
  <c r="DS90" i="86"/>
  <c r="BZ73" i="86"/>
  <c r="CA73" i="86"/>
  <c r="BW73" i="86"/>
  <c r="BX73" i="86"/>
  <c r="BY73" i="86"/>
  <c r="BG86" i="86"/>
  <c r="BF86" i="86"/>
  <c r="BH86" i="86"/>
  <c r="BE86" i="86"/>
  <c r="BI86" i="86"/>
  <c r="CR17" i="86"/>
  <c r="CP17" i="86"/>
  <c r="CS17" i="86"/>
  <c r="CO17" i="86"/>
  <c r="CQ17" i="86"/>
  <c r="DG40" i="86"/>
  <c r="DK40" i="86"/>
  <c r="DH40" i="86"/>
  <c r="DJ40" i="86"/>
  <c r="DI40" i="86"/>
  <c r="BF54" i="86"/>
  <c r="BE54" i="86"/>
  <c r="BH54" i="86"/>
  <c r="BG54" i="86"/>
  <c r="BI54" i="86"/>
  <c r="BN7" i="86"/>
  <c r="BP7" i="86"/>
  <c r="BO7" i="86"/>
  <c r="BQ7" i="86"/>
  <c r="BR7" i="86"/>
  <c r="CR15" i="86"/>
  <c r="CQ15" i="86"/>
  <c r="CS15" i="86"/>
  <c r="CP15" i="86"/>
  <c r="CO15" i="86"/>
  <c r="DG36" i="86"/>
  <c r="DH36" i="86"/>
  <c r="DJ36" i="86"/>
  <c r="DI36" i="86"/>
  <c r="DK36" i="86"/>
  <c r="BI15" i="86"/>
  <c r="BH15" i="86"/>
  <c r="BG15" i="86"/>
  <c r="BE15" i="86"/>
  <c r="BF15" i="86"/>
  <c r="BP61" i="86"/>
  <c r="BR61" i="86"/>
  <c r="BQ61" i="86"/>
  <c r="BO61" i="86"/>
  <c r="BN61" i="86"/>
  <c r="CR13" i="86"/>
  <c r="CS13" i="86"/>
  <c r="CP13" i="86"/>
  <c r="CO13" i="86"/>
  <c r="CQ13" i="86"/>
  <c r="DT32" i="86"/>
  <c r="DQ32" i="86"/>
  <c r="DR32" i="86"/>
  <c r="DS32" i="86"/>
  <c r="DP32" i="86"/>
  <c r="BR67" i="86"/>
  <c r="BQ67" i="86"/>
  <c r="BP67" i="86"/>
  <c r="BO67" i="86"/>
  <c r="BN67" i="86"/>
  <c r="CY72" i="86"/>
  <c r="CZ72" i="86"/>
  <c r="CX72" i="86"/>
  <c r="DA72" i="86"/>
  <c r="DB72" i="86"/>
  <c r="DB86" i="86"/>
  <c r="DA86" i="86"/>
  <c r="CZ86" i="86"/>
  <c r="CX86" i="86"/>
  <c r="CY86" i="86"/>
  <c r="CP76" i="86"/>
  <c r="CO76" i="86"/>
  <c r="CS76" i="86"/>
  <c r="CR76" i="86"/>
  <c r="CQ76" i="86"/>
  <c r="DT82" i="86"/>
  <c r="DQ82" i="86"/>
  <c r="DP82" i="86"/>
  <c r="DS82" i="86"/>
  <c r="DR82" i="86"/>
  <c r="DJ22" i="86"/>
  <c r="DI22" i="86"/>
  <c r="DK22" i="86"/>
  <c r="DH22" i="86"/>
  <c r="DG22" i="86"/>
  <c r="BI56" i="86"/>
  <c r="BH56" i="86"/>
  <c r="BG56" i="86"/>
  <c r="BE56" i="86"/>
  <c r="BF56" i="86"/>
  <c r="CH39" i="86"/>
  <c r="CG39" i="86"/>
  <c r="CJ39" i="86"/>
  <c r="CF39" i="86"/>
  <c r="CI39" i="86"/>
  <c r="CS47" i="86"/>
  <c r="CO47" i="86"/>
  <c r="CQ47" i="86"/>
  <c r="CP47" i="86"/>
  <c r="CR47" i="86"/>
  <c r="CS46" i="86"/>
  <c r="CP46" i="86"/>
  <c r="CO46" i="86"/>
  <c r="CQ46" i="86"/>
  <c r="CR46" i="86"/>
  <c r="DI38" i="86"/>
  <c r="DH38" i="86"/>
  <c r="DK38" i="86"/>
  <c r="DG38" i="86"/>
  <c r="DJ38" i="86"/>
  <c r="DR56" i="86"/>
  <c r="DS56" i="86"/>
  <c r="DP56" i="86"/>
  <c r="DT56" i="86"/>
  <c r="DQ56" i="86"/>
  <c r="BF91" i="86"/>
  <c r="BG91" i="86"/>
  <c r="BI91" i="86"/>
  <c r="BH91" i="86"/>
  <c r="BE91" i="86"/>
  <c r="CZ54" i="86"/>
  <c r="CX54" i="86"/>
  <c r="CY54" i="86"/>
  <c r="DB54" i="86"/>
  <c r="DA54" i="86"/>
  <c r="CI43" i="86"/>
  <c r="CH43" i="86"/>
  <c r="CJ43" i="86"/>
  <c r="CF43" i="86"/>
  <c r="CG43" i="86"/>
  <c r="DB64" i="86"/>
  <c r="CX64" i="86"/>
  <c r="CY64" i="86"/>
  <c r="CZ64" i="86"/>
  <c r="DA64" i="86"/>
  <c r="DP26" i="86"/>
  <c r="DT26" i="86"/>
  <c r="DQ26" i="86"/>
  <c r="DR26" i="86"/>
  <c r="DS26" i="86"/>
  <c r="DI74" i="86"/>
  <c r="DG74" i="86"/>
  <c r="DH74" i="86"/>
  <c r="DK74" i="86"/>
  <c r="DJ74" i="86"/>
  <c r="DH94" i="86"/>
  <c r="DI94" i="86"/>
  <c r="DJ94" i="86"/>
  <c r="DG94" i="86"/>
  <c r="DK94" i="86"/>
  <c r="BY15" i="86"/>
  <c r="CA15" i="86"/>
  <c r="BW15" i="86"/>
  <c r="BX15" i="86"/>
  <c r="BZ15" i="86"/>
  <c r="BY58" i="86"/>
  <c r="BW58" i="86"/>
  <c r="BX58" i="86"/>
  <c r="CA58" i="86"/>
  <c r="BZ58" i="86"/>
  <c r="CI23" i="86"/>
  <c r="CJ23" i="86"/>
  <c r="CH23" i="86"/>
  <c r="CF23" i="86"/>
  <c r="CG23" i="86"/>
  <c r="CR101" i="86"/>
  <c r="CS101" i="86"/>
  <c r="CO101" i="86"/>
  <c r="CQ101" i="86"/>
  <c r="CP101" i="86"/>
  <c r="CZ36" i="86"/>
  <c r="DA36" i="86"/>
  <c r="CY36" i="86"/>
  <c r="CX36" i="86"/>
  <c r="DB36" i="86"/>
  <c r="CG86" i="86"/>
  <c r="CI86" i="86"/>
  <c r="CF86" i="86"/>
  <c r="CH86" i="86"/>
  <c r="CJ86" i="86"/>
  <c r="DK95" i="86"/>
  <c r="DG95" i="86"/>
  <c r="DI95" i="86"/>
  <c r="DH95" i="86"/>
  <c r="DJ95" i="86"/>
  <c r="DK47" i="86"/>
  <c r="DJ47" i="86"/>
  <c r="DI47" i="86"/>
  <c r="DG47" i="86"/>
  <c r="DH47" i="86"/>
  <c r="BZ63" i="86"/>
  <c r="BW63" i="86"/>
  <c r="BY63" i="86"/>
  <c r="CA63" i="86"/>
  <c r="BX63" i="86"/>
  <c r="BY19" i="86"/>
  <c r="BW19" i="86"/>
  <c r="BZ19" i="86"/>
  <c r="BX19" i="86"/>
  <c r="CA19" i="86"/>
  <c r="CS40" i="86"/>
  <c r="CQ40" i="86"/>
  <c r="CO40" i="86"/>
  <c r="CP40" i="86"/>
  <c r="CR40" i="86"/>
  <c r="CJ20" i="86"/>
  <c r="CF20" i="86"/>
  <c r="CH20" i="86"/>
  <c r="CI20" i="86"/>
  <c r="CG20" i="86"/>
  <c r="DK16" i="86"/>
  <c r="DG16" i="86"/>
  <c r="DI16" i="86"/>
  <c r="DH16" i="86"/>
  <c r="DJ16" i="86"/>
  <c r="DQ86" i="86"/>
  <c r="DR86" i="86"/>
  <c r="DP86" i="86"/>
  <c r="DS86" i="86"/>
  <c r="DT86" i="86"/>
  <c r="DP60" i="86"/>
  <c r="DQ60" i="86"/>
  <c r="DS60" i="86"/>
  <c r="DT60" i="86"/>
  <c r="DR60" i="86"/>
  <c r="BX42" i="86"/>
  <c r="BW42" i="86"/>
  <c r="BY42" i="86"/>
  <c r="BZ42" i="86"/>
  <c r="CA42" i="86"/>
  <c r="BX82" i="86"/>
  <c r="BW82" i="86"/>
  <c r="CA82" i="86"/>
  <c r="BZ82" i="86"/>
  <c r="BY82" i="86"/>
  <c r="DP91" i="86"/>
  <c r="DQ91" i="86"/>
  <c r="DS91" i="86"/>
  <c r="DT91" i="86"/>
  <c r="DR91" i="86"/>
  <c r="CQ37" i="86"/>
  <c r="CP37" i="86"/>
  <c r="CO37" i="86"/>
  <c r="CR37" i="86"/>
  <c r="CS37" i="86"/>
  <c r="DK6" i="86"/>
  <c r="DG6" i="86"/>
  <c r="DJ6" i="86"/>
  <c r="DH6" i="86"/>
  <c r="DI6" i="86"/>
  <c r="DP25" i="86"/>
  <c r="DQ25" i="86"/>
  <c r="DT25" i="86"/>
  <c r="DR25" i="86"/>
  <c r="DS25" i="86"/>
  <c r="DR9" i="86"/>
  <c r="DS9" i="86"/>
  <c r="DT9" i="86"/>
  <c r="DQ9" i="86"/>
  <c r="DP9" i="86"/>
  <c r="BO68" i="86"/>
  <c r="BQ68" i="86"/>
  <c r="BN68" i="86"/>
  <c r="BR68" i="86"/>
  <c r="BP68" i="86"/>
  <c r="CA96" i="86"/>
  <c r="BZ96" i="86"/>
  <c r="BY96" i="86"/>
  <c r="BX96" i="86"/>
  <c r="BW96" i="86"/>
  <c r="BG88" i="86"/>
  <c r="BF88" i="86"/>
  <c r="BI88" i="86"/>
  <c r="BH88" i="86"/>
  <c r="BE88" i="86"/>
  <c r="BP62" i="86"/>
  <c r="BR62" i="86"/>
  <c r="BN62" i="86"/>
  <c r="BQ62" i="86"/>
  <c r="BO62" i="86"/>
  <c r="BY99" i="86"/>
  <c r="BX99" i="86"/>
  <c r="BW99" i="86"/>
  <c r="BZ99" i="86"/>
  <c r="CA99" i="86"/>
  <c r="BE39" i="86"/>
  <c r="BH39" i="86"/>
  <c r="BG39" i="86"/>
  <c r="BI39" i="86"/>
  <c r="BF39" i="86"/>
  <c r="BN78" i="86"/>
  <c r="BR78" i="86"/>
  <c r="BO78" i="86"/>
  <c r="BP78" i="86"/>
  <c r="BQ78" i="86"/>
  <c r="BH30" i="86"/>
  <c r="BG30" i="86"/>
  <c r="BF30" i="86"/>
  <c r="BI30" i="86"/>
  <c r="BE30" i="86"/>
  <c r="BN99" i="86"/>
  <c r="BR99" i="86"/>
  <c r="BP99" i="86"/>
  <c r="BO99" i="86"/>
  <c r="BQ99" i="86"/>
  <c r="BG53" i="86"/>
  <c r="BH53" i="86"/>
  <c r="BE53" i="86"/>
  <c r="BI53" i="86"/>
  <c r="BF53" i="86"/>
  <c r="BZ56" i="86"/>
  <c r="BX56" i="86"/>
  <c r="CA56" i="86"/>
  <c r="BW56" i="86"/>
  <c r="BY56" i="86"/>
  <c r="BH27" i="86"/>
  <c r="BF27" i="86"/>
  <c r="BI27" i="86"/>
  <c r="BG27" i="86"/>
  <c r="BE27" i="86"/>
  <c r="BO96" i="86"/>
  <c r="BR96" i="86"/>
  <c r="BP96" i="86"/>
  <c r="BN96" i="86"/>
  <c r="BQ96" i="86"/>
  <c r="BE58" i="86"/>
  <c r="BI58" i="86"/>
  <c r="BH58" i="86"/>
  <c r="BF58" i="86"/>
  <c r="BG58" i="86"/>
  <c r="BG49" i="86"/>
  <c r="BI49" i="86"/>
  <c r="BH49" i="86"/>
  <c r="BE49" i="86"/>
  <c r="BF49" i="86"/>
  <c r="BH80" i="86"/>
  <c r="BE80" i="86"/>
  <c r="BF80" i="86"/>
  <c r="BI80" i="86"/>
  <c r="BG80" i="86"/>
  <c r="BO33" i="86"/>
  <c r="BN33" i="86"/>
  <c r="BP33" i="86"/>
  <c r="BR33" i="86"/>
  <c r="BQ33" i="86"/>
  <c r="BF82" i="86"/>
  <c r="BG82" i="86"/>
  <c r="BE82" i="86"/>
  <c r="BI82" i="86"/>
  <c r="BH82" i="86"/>
  <c r="U14" i="67"/>
  <c r="U15" i="67"/>
  <c r="V15" i="67"/>
  <c r="V16" i="67"/>
  <c r="R15" i="67"/>
  <c r="R14" i="67"/>
  <c r="U16" i="67"/>
  <c r="D192" i="87" l="1"/>
  <c r="D102" i="87"/>
  <c r="D57" i="87"/>
  <c r="D147" i="87"/>
  <c r="D12" i="87"/>
  <c r="D101" i="87"/>
  <c r="D56" i="87"/>
  <c r="D146" i="87"/>
  <c r="D11" i="87"/>
  <c r="D191" i="87"/>
  <c r="D14" i="87"/>
  <c r="D194" i="87"/>
  <c r="D104" i="87"/>
  <c r="D59" i="87"/>
  <c r="D149" i="87"/>
  <c r="D151" i="87"/>
  <c r="D196" i="87"/>
  <c r="D16" i="87"/>
  <c r="D106" i="87"/>
  <c r="D61" i="87"/>
  <c r="D13" i="87"/>
  <c r="D193" i="87"/>
  <c r="D103" i="87"/>
  <c r="D58" i="87"/>
  <c r="D148" i="87"/>
  <c r="D55" i="87"/>
  <c r="D145" i="87"/>
  <c r="D10" i="87"/>
  <c r="D190" i="87"/>
  <c r="D100" i="87"/>
  <c r="D15" i="87"/>
  <c r="D195" i="87"/>
  <c r="D105" i="87"/>
  <c r="D60" i="87"/>
  <c r="D150" i="87"/>
  <c r="E189" i="87"/>
  <c r="N189" i="87" s="1"/>
  <c r="M189" i="87"/>
  <c r="D54" i="87"/>
  <c r="D99" i="87"/>
  <c r="D9" i="87"/>
  <c r="D144" i="87"/>
  <c r="D8" i="87"/>
  <c r="D53" i="87"/>
  <c r="D98" i="87"/>
  <c r="D143" i="87"/>
  <c r="D188" i="87"/>
  <c r="E148" i="87" l="1"/>
  <c r="N148" i="87" s="1"/>
  <c r="M148" i="87"/>
  <c r="M58" i="87"/>
  <c r="E58" i="87"/>
  <c r="N58" i="87" s="1"/>
  <c r="M60" i="87"/>
  <c r="E60" i="87"/>
  <c r="N60" i="87" s="1"/>
  <c r="E193" i="87"/>
  <c r="N193" i="87" s="1"/>
  <c r="M193" i="87"/>
  <c r="M191" i="87"/>
  <c r="E191" i="87"/>
  <c r="N191" i="87" s="1"/>
  <c r="E104" i="87"/>
  <c r="N104" i="87" s="1"/>
  <c r="M104" i="87"/>
  <c r="M146" i="87"/>
  <c r="E146" i="87"/>
  <c r="N146" i="87" s="1"/>
  <c r="M150" i="87"/>
  <c r="E150" i="87"/>
  <c r="N150" i="87" s="1"/>
  <c r="M105" i="87"/>
  <c r="E105" i="87"/>
  <c r="N105" i="87" s="1"/>
  <c r="M61" i="87"/>
  <c r="E61" i="87"/>
  <c r="N61" i="87" s="1"/>
  <c r="M15" i="87"/>
  <c r="E15" i="87"/>
  <c r="N15" i="87" s="1"/>
  <c r="M106" i="87"/>
  <c r="E106" i="87"/>
  <c r="N106" i="87" s="1"/>
  <c r="E56" i="87"/>
  <c r="N56" i="87" s="1"/>
  <c r="M56" i="87"/>
  <c r="E192" i="87"/>
  <c r="N192" i="87" s="1"/>
  <c r="M192" i="87"/>
  <c r="M103" i="87"/>
  <c r="E103" i="87"/>
  <c r="N103" i="87" s="1"/>
  <c r="M11" i="87"/>
  <c r="E11" i="87"/>
  <c r="N11" i="87" s="1"/>
  <c r="E100" i="87"/>
  <c r="M100" i="87"/>
  <c r="E190" i="87"/>
  <c r="M190" i="87"/>
  <c r="E196" i="87"/>
  <c r="N196" i="87" s="1"/>
  <c r="M196" i="87"/>
  <c r="E12" i="87"/>
  <c r="N12" i="87" s="1"/>
  <c r="M12" i="87"/>
  <c r="E195" i="87"/>
  <c r="N195" i="87" s="1"/>
  <c r="M195" i="87"/>
  <c r="E10" i="87"/>
  <c r="M10" i="87"/>
  <c r="E151" i="87"/>
  <c r="N151" i="87" s="1"/>
  <c r="M151" i="87"/>
  <c r="M147" i="87"/>
  <c r="E147" i="87"/>
  <c r="N147" i="87" s="1"/>
  <c r="M14" i="87"/>
  <c r="E14" i="87"/>
  <c r="N14" i="87" s="1"/>
  <c r="E13" i="87"/>
  <c r="M13" i="87"/>
  <c r="E101" i="87"/>
  <c r="M101" i="87"/>
  <c r="E145" i="87"/>
  <c r="M145" i="87"/>
  <c r="M149" i="87"/>
  <c r="E149" i="87"/>
  <c r="N149" i="87" s="1"/>
  <c r="M57" i="87"/>
  <c r="E57" i="87"/>
  <c r="N57" i="87" s="1"/>
  <c r="E194" i="87"/>
  <c r="N194" i="87" s="1"/>
  <c r="M194" i="87"/>
  <c r="E16" i="87"/>
  <c r="N16" i="87" s="1"/>
  <c r="M16" i="87"/>
  <c r="M55" i="87"/>
  <c r="E55" i="87"/>
  <c r="E59" i="87"/>
  <c r="N59" i="87" s="1"/>
  <c r="M59" i="87"/>
  <c r="E102" i="87"/>
  <c r="N102" i="87" s="1"/>
  <c r="M102" i="87"/>
  <c r="M53" i="87"/>
  <c r="E53" i="87"/>
  <c r="N53" i="87" s="1"/>
  <c r="E8" i="87"/>
  <c r="N8" i="87" s="1"/>
  <c r="M8" i="87"/>
  <c r="E144" i="87"/>
  <c r="N144" i="87" s="1"/>
  <c r="M144" i="87"/>
  <c r="M9" i="87"/>
  <c r="E9" i="87"/>
  <c r="N9" i="87" s="1"/>
  <c r="M188" i="87"/>
  <c r="E188" i="87"/>
  <c r="N188" i="87" s="1"/>
  <c r="E99" i="87"/>
  <c r="N99" i="87" s="1"/>
  <c r="M99" i="87"/>
  <c r="E143" i="87"/>
  <c r="N143" i="87" s="1"/>
  <c r="M143" i="87"/>
  <c r="M98" i="87"/>
  <c r="E98" i="87"/>
  <c r="N98" i="87" s="1"/>
  <c r="E54" i="87"/>
  <c r="N54" i="87" s="1"/>
  <c r="M54" i="87"/>
  <c r="N55" i="87" l="1"/>
  <c r="N145" i="87"/>
  <c r="N101" i="87"/>
  <c r="N190" i="87"/>
  <c r="N13" i="87"/>
  <c r="N10" i="87"/>
  <c r="N100" i="87"/>
  <c r="V349" i="65"/>
  <c r="U37" i="65"/>
  <c r="V362" i="65"/>
  <c r="AQ267" i="65"/>
  <c r="U164" i="65"/>
  <c r="AS16" i="65"/>
  <c r="AP76" i="65"/>
  <c r="AR285" i="65"/>
  <c r="U226" i="65"/>
  <c r="U25" i="65"/>
  <c r="U243" i="65"/>
  <c r="AR80" i="65"/>
  <c r="V235" i="65"/>
  <c r="AO231" i="65"/>
  <c r="V200" i="65"/>
  <c r="V299" i="65"/>
  <c r="AR142" i="65"/>
  <c r="V302" i="65"/>
  <c r="AO317" i="65"/>
  <c r="AS73" i="65"/>
  <c r="R41" i="65"/>
  <c r="U145" i="65"/>
  <c r="R208" i="65"/>
  <c r="R152" i="65"/>
  <c r="U218" i="65"/>
  <c r="AS308" i="65"/>
  <c r="AS163" i="65"/>
  <c r="AS150" i="65"/>
  <c r="AP178" i="65"/>
  <c r="V320" i="65"/>
  <c r="U340" i="65"/>
  <c r="AQ141" i="65"/>
  <c r="AQ230" i="65"/>
  <c r="AO178" i="65"/>
  <c r="AS294" i="65"/>
  <c r="AP25" i="65"/>
  <c r="R129" i="65"/>
  <c r="AQ121" i="65"/>
  <c r="AP105" i="65"/>
  <c r="AO63" i="65"/>
  <c r="AR342" i="65"/>
  <c r="V49" i="65"/>
  <c r="AQ188" i="65"/>
  <c r="AP208" i="65"/>
  <c r="AQ238" i="65"/>
  <c r="V252" i="65"/>
  <c r="U149" i="65"/>
  <c r="U209" i="65"/>
  <c r="V17" i="65"/>
  <c r="U75" i="65"/>
  <c r="AR314" i="65"/>
  <c r="AQ224" i="65"/>
  <c r="AR43" i="65"/>
  <c r="AP186" i="65"/>
  <c r="U34" i="65"/>
  <c r="U181" i="65"/>
  <c r="V163" i="65"/>
  <c r="R220" i="65"/>
  <c r="R184" i="65"/>
  <c r="R359" i="65"/>
  <c r="U7" i="65"/>
  <c r="AS15" i="65"/>
  <c r="AO118" i="65"/>
  <c r="AO43" i="65"/>
  <c r="R268" i="65"/>
  <c r="V232" i="65"/>
  <c r="V210" i="65"/>
  <c r="AS311" i="65"/>
  <c r="AR53" i="65"/>
  <c r="AQ205" i="65"/>
  <c r="R226" i="65"/>
  <c r="AS35" i="65"/>
  <c r="AS152" i="65"/>
  <c r="AR5" i="65"/>
  <c r="AO80" i="65"/>
  <c r="AQ102" i="65"/>
  <c r="AQ125" i="65"/>
  <c r="AQ269" i="65"/>
  <c r="AR197" i="65"/>
  <c r="V256" i="65"/>
  <c r="V23" i="65"/>
  <c r="V106" i="65"/>
  <c r="V226" i="65"/>
  <c r="AP65" i="65"/>
  <c r="V294" i="65"/>
  <c r="R336" i="65"/>
  <c r="V311" i="65"/>
  <c r="AR204" i="65"/>
  <c r="AQ75" i="65"/>
  <c r="AQ283" i="65"/>
  <c r="AR206" i="65"/>
  <c r="V159" i="65"/>
  <c r="R321" i="65"/>
  <c r="U52" i="65"/>
  <c r="V98" i="65"/>
  <c r="V95" i="65"/>
  <c r="AR101" i="65"/>
  <c r="U113" i="65"/>
  <c r="U207" i="65"/>
  <c r="AO289" i="65"/>
  <c r="AS351" i="65"/>
  <c r="AQ14" i="65"/>
  <c r="R316" i="65"/>
  <c r="AO110" i="65"/>
  <c r="R322" i="65"/>
  <c r="U85" i="65"/>
  <c r="AQ180" i="65"/>
  <c r="AQ179" i="65"/>
  <c r="U294" i="65"/>
  <c r="V118" i="65"/>
  <c r="U280" i="65"/>
  <c r="U351" i="65"/>
  <c r="AP12" i="65"/>
  <c r="AP248" i="65"/>
  <c r="U173" i="65"/>
  <c r="V166" i="65"/>
  <c r="U103" i="65"/>
  <c r="V154" i="65"/>
  <c r="AP266" i="65"/>
  <c r="V37" i="65"/>
  <c r="V152" i="65"/>
  <c r="V97" i="65"/>
  <c r="AP89" i="65"/>
  <c r="V161" i="65"/>
  <c r="V132" i="65"/>
  <c r="U170" i="65"/>
  <c r="AP11" i="65"/>
  <c r="U251" i="65"/>
  <c r="U335" i="65"/>
  <c r="R265" i="65"/>
  <c r="V43" i="65"/>
  <c r="AQ222" i="65"/>
  <c r="U42" i="65"/>
  <c r="R149" i="65"/>
  <c r="V144" i="65"/>
  <c r="U98" i="65"/>
  <c r="AS162" i="65"/>
  <c r="AP156" i="65"/>
  <c r="U22" i="65"/>
  <c r="R290" i="65"/>
  <c r="AP228" i="65"/>
  <c r="AS195" i="65"/>
  <c r="R87" i="65"/>
  <c r="AP261" i="65"/>
  <c r="AO52" i="65"/>
  <c r="R125" i="65"/>
  <c r="R72" i="65"/>
  <c r="AR223" i="65"/>
  <c r="U183" i="65"/>
  <c r="AP164" i="65"/>
  <c r="AS77" i="65"/>
  <c r="AR258" i="65"/>
  <c r="U238" i="65"/>
  <c r="V316" i="65"/>
  <c r="AQ161" i="65"/>
  <c r="U143" i="65"/>
  <c r="AP326" i="65"/>
  <c r="R116" i="65"/>
  <c r="U101" i="65"/>
  <c r="V324" i="65"/>
  <c r="R357" i="65"/>
  <c r="AR93" i="65"/>
  <c r="R258" i="65"/>
  <c r="AQ18" i="65"/>
  <c r="AO244" i="65"/>
  <c r="U362" i="65"/>
  <c r="AR253" i="65"/>
  <c r="AO7" i="65"/>
  <c r="AQ191" i="65"/>
  <c r="AO308" i="65"/>
  <c r="V5" i="65"/>
  <c r="U255" i="65"/>
  <c r="U305" i="65"/>
  <c r="AQ227" i="65"/>
  <c r="AQ149" i="65"/>
  <c r="AP41" i="65"/>
  <c r="AO293" i="65"/>
  <c r="AO167" i="65"/>
  <c r="AS42" i="65"/>
  <c r="R285" i="65"/>
  <c r="AQ100" i="65"/>
  <c r="AR182" i="65"/>
  <c r="AO59" i="65"/>
  <c r="AQ13" i="65"/>
  <c r="AO224" i="65"/>
  <c r="AO284" i="65"/>
  <c r="U125" i="65"/>
  <c r="V348" i="65"/>
  <c r="V330" i="65"/>
  <c r="V128" i="65"/>
  <c r="AQ9" i="65"/>
  <c r="V314" i="65"/>
  <c r="V67" i="65"/>
  <c r="V363" i="65"/>
  <c r="AR177" i="65"/>
  <c r="V335" i="65"/>
  <c r="V28" i="65"/>
  <c r="AP285" i="65"/>
  <c r="V124" i="65"/>
  <c r="AO324" i="65"/>
  <c r="V227" i="65"/>
  <c r="U178" i="65"/>
  <c r="AQ164" i="65"/>
  <c r="V34" i="65"/>
  <c r="V293" i="65"/>
  <c r="V182" i="65"/>
  <c r="R317" i="65"/>
  <c r="AP246" i="65"/>
  <c r="AP98" i="65"/>
  <c r="U73" i="65"/>
  <c r="U276" i="65"/>
  <c r="AP291" i="65"/>
  <c r="AO305" i="65"/>
  <c r="AS298" i="65"/>
  <c r="AQ313" i="65"/>
  <c r="R40" i="65"/>
  <c r="V234" i="65"/>
  <c r="AO84" i="65"/>
  <c r="AS29" i="65"/>
  <c r="AQ16" i="65"/>
  <c r="R221" i="65"/>
  <c r="AQ86" i="65"/>
  <c r="U138" i="65"/>
  <c r="U68" i="65"/>
  <c r="AP301" i="65"/>
  <c r="AS218" i="65"/>
  <c r="R338" i="65"/>
  <c r="AR38" i="65"/>
  <c r="AR121" i="65"/>
  <c r="R20" i="65"/>
  <c r="R26" i="65"/>
  <c r="AQ20" i="65"/>
  <c r="AS261" i="65"/>
  <c r="R8" i="65"/>
  <c r="AO144" i="65"/>
  <c r="R262" i="65"/>
  <c r="AS153" i="65"/>
  <c r="AS45" i="65"/>
  <c r="AP69" i="65"/>
  <c r="AP247" i="65"/>
  <c r="AQ236" i="65"/>
  <c r="AQ49" i="65"/>
  <c r="V88" i="65"/>
  <c r="AR122" i="65"/>
  <c r="R326" i="65"/>
  <c r="AP22" i="65"/>
  <c r="AQ123" i="65"/>
  <c r="AQ166" i="65"/>
  <c r="AO215" i="65"/>
  <c r="AQ322" i="65"/>
  <c r="R76" i="65"/>
  <c r="AO96" i="65"/>
  <c r="AR335" i="65"/>
  <c r="AS99" i="65"/>
  <c r="AS66" i="65"/>
  <c r="AO100" i="65"/>
  <c r="AO226" i="65"/>
  <c r="AR311" i="65"/>
  <c r="AQ200" i="65"/>
  <c r="V155" i="65"/>
  <c r="AS97" i="65"/>
  <c r="AR149" i="65"/>
  <c r="AR333" i="65"/>
  <c r="R169" i="65"/>
  <c r="U327" i="65"/>
  <c r="AS108" i="65"/>
  <c r="AP151" i="65"/>
  <c r="R267" i="65"/>
  <c r="AQ138" i="65"/>
  <c r="AO138" i="65"/>
  <c r="R293" i="65"/>
  <c r="AO16" i="65"/>
  <c r="AQ354" i="65"/>
  <c r="AP234" i="65"/>
  <c r="R277" i="65"/>
  <c r="AP172" i="65"/>
  <c r="R342" i="65"/>
  <c r="AR84" i="65"/>
  <c r="AR346" i="65"/>
  <c r="R241" i="65"/>
  <c r="AO190" i="65"/>
  <c r="R327" i="65"/>
  <c r="R304" i="65"/>
  <c r="R313" i="65"/>
  <c r="AO253" i="65"/>
  <c r="R60" i="65"/>
  <c r="AQ281" i="65"/>
  <c r="AS177" i="65"/>
  <c r="AR28" i="65"/>
  <c r="AR345" i="65"/>
  <c r="AP360" i="65"/>
  <c r="V121" i="65"/>
  <c r="AR160" i="65"/>
  <c r="AQ202" i="65"/>
  <c r="AO320" i="65"/>
  <c r="R142" i="65"/>
  <c r="AO19" i="65"/>
  <c r="AR165" i="65"/>
  <c r="AO278" i="65"/>
  <c r="AP51" i="65"/>
  <c r="AP316" i="65"/>
  <c r="AR268" i="65"/>
  <c r="AS81" i="65"/>
  <c r="AS217" i="65"/>
  <c r="V85" i="65"/>
  <c r="U79" i="65"/>
  <c r="AR220" i="65"/>
  <c r="AO9" i="65"/>
  <c r="R245" i="65"/>
  <c r="AQ259" i="65"/>
  <c r="AQ204" i="65"/>
  <c r="AS106" i="65"/>
  <c r="AO170" i="65"/>
  <c r="AO272" i="65"/>
  <c r="AQ310" i="65"/>
  <c r="R244" i="65"/>
  <c r="AQ83" i="65"/>
  <c r="R238" i="65"/>
  <c r="AR185" i="65"/>
  <c r="AR266" i="65"/>
  <c r="AQ63" i="65"/>
  <c r="AO153" i="65"/>
  <c r="AS126" i="65"/>
  <c r="AP47" i="65"/>
  <c r="AP319" i="65"/>
  <c r="AR244" i="65"/>
  <c r="AS128" i="65"/>
  <c r="AO262" i="65"/>
  <c r="AR361" i="65"/>
  <c r="AO168" i="65"/>
  <c r="AS79" i="65"/>
  <c r="AQ64" i="65"/>
  <c r="AQ320" i="65"/>
  <c r="AS226" i="65"/>
  <c r="AR304" i="65"/>
  <c r="AO131" i="65"/>
  <c r="AS194" i="65"/>
  <c r="AP14" i="65"/>
  <c r="AP9" i="65"/>
  <c r="AQ357" i="65"/>
  <c r="AP131" i="65"/>
  <c r="AP81" i="65"/>
  <c r="AS199" i="65"/>
  <c r="R198" i="65"/>
  <c r="AQ169" i="65"/>
  <c r="R295" i="65"/>
  <c r="AQ220" i="65"/>
  <c r="AP304" i="65"/>
  <c r="AQ289" i="65"/>
  <c r="AS61" i="65"/>
  <c r="U343" i="65"/>
  <c r="R104" i="65"/>
  <c r="AR291" i="65"/>
  <c r="AR353" i="65"/>
  <c r="AO69" i="65"/>
  <c r="AS179" i="65"/>
  <c r="R303" i="65"/>
  <c r="V13" i="65"/>
  <c r="AO234" i="65"/>
  <c r="AQ174" i="65"/>
  <c r="AS147" i="65"/>
  <c r="AP56" i="65"/>
  <c r="AS110" i="65"/>
  <c r="AP101" i="65"/>
  <c r="V219" i="65"/>
  <c r="U333" i="65"/>
  <c r="U212" i="65"/>
  <c r="U80" i="65"/>
  <c r="AS262" i="65"/>
  <c r="AP299" i="65"/>
  <c r="AO57" i="65"/>
  <c r="AQ250" i="65"/>
  <c r="AQ324" i="65"/>
  <c r="V192" i="65"/>
  <c r="AO49" i="65"/>
  <c r="R309" i="65"/>
  <c r="AP284" i="65"/>
  <c r="AR175" i="65"/>
  <c r="AS107" i="65"/>
  <c r="AO103" i="65"/>
  <c r="R350" i="65"/>
  <c r="AR161" i="65"/>
  <c r="V230" i="65"/>
  <c r="AP362" i="65"/>
  <c r="AQ268" i="65"/>
  <c r="AO6" i="65"/>
  <c r="V281" i="65"/>
  <c r="AP354" i="65"/>
  <c r="AS46" i="65"/>
  <c r="AQ52" i="65"/>
  <c r="AO65" i="65"/>
  <c r="R270" i="65"/>
  <c r="R54" i="65"/>
  <c r="V20" i="65"/>
  <c r="V358" i="65"/>
  <c r="AQ353" i="65"/>
  <c r="AR170" i="65"/>
  <c r="AR325" i="65"/>
  <c r="AQ110" i="65"/>
  <c r="AO17" i="65"/>
  <c r="AQ131" i="65"/>
  <c r="AS198" i="65"/>
  <c r="AQ8" i="65"/>
  <c r="U271" i="65"/>
  <c r="V100" i="65"/>
  <c r="AQ228" i="65"/>
  <c r="AQ67" i="65"/>
  <c r="V225" i="65"/>
  <c r="AS91" i="65"/>
  <c r="U136" i="65"/>
  <c r="V223" i="65"/>
  <c r="U332" i="65"/>
  <c r="AO362" i="65"/>
  <c r="AR125" i="65"/>
  <c r="R71" i="65"/>
  <c r="AP259" i="65"/>
  <c r="U57" i="65"/>
  <c r="AS31" i="65"/>
  <c r="U198" i="65"/>
  <c r="R175" i="65"/>
  <c r="AS129" i="65"/>
  <c r="AS315" i="65"/>
  <c r="AR89" i="65"/>
  <c r="U71" i="65"/>
  <c r="AR133" i="65"/>
  <c r="U139" i="65"/>
  <c r="AO273" i="65"/>
  <c r="V109" i="65"/>
  <c r="AR144" i="65"/>
  <c r="AO326" i="65"/>
  <c r="R15" i="65"/>
  <c r="AP223" i="65"/>
  <c r="AR128" i="65"/>
  <c r="AQ76" i="65"/>
  <c r="AO181" i="65"/>
  <c r="AS266" i="65"/>
  <c r="R44" i="65"/>
  <c r="AO337" i="65"/>
  <c r="AP133" i="65"/>
  <c r="AQ103" i="65"/>
  <c r="AS188" i="65"/>
  <c r="AR322" i="65"/>
  <c r="AP271" i="65"/>
  <c r="AS102" i="65"/>
  <c r="AS225" i="65"/>
  <c r="AO360" i="65"/>
  <c r="V259" i="65"/>
  <c r="AQ127" i="65"/>
  <c r="AO261" i="65"/>
  <c r="AQ241" i="65"/>
  <c r="AP87" i="65"/>
  <c r="U65" i="65"/>
  <c r="V321" i="65"/>
  <c r="U12" i="65"/>
  <c r="V247" i="65"/>
  <c r="U227" i="65"/>
  <c r="U180" i="65"/>
  <c r="AR56" i="65"/>
  <c r="AS301" i="65"/>
  <c r="AO267" i="65"/>
  <c r="U84" i="65"/>
  <c r="V22" i="65"/>
  <c r="AP154" i="65"/>
  <c r="AO137" i="65"/>
  <c r="AQ264" i="65"/>
  <c r="U123" i="65"/>
  <c r="V196" i="65"/>
  <c r="V112" i="65"/>
  <c r="V79" i="65"/>
  <c r="AO292" i="65"/>
  <c r="V269" i="65"/>
  <c r="U349" i="65"/>
  <c r="U116" i="65"/>
  <c r="AO121" i="65"/>
  <c r="AS89" i="65"/>
  <c r="AQ173" i="65"/>
  <c r="AS293" i="65"/>
  <c r="AS282" i="65"/>
  <c r="R106" i="65"/>
  <c r="U165" i="65"/>
  <c r="AQ246" i="65"/>
  <c r="AP210" i="65"/>
  <c r="V285" i="65"/>
  <c r="AS7" i="65"/>
  <c r="AR166" i="65"/>
  <c r="R112" i="65"/>
  <c r="AP167" i="65"/>
  <c r="U361" i="65"/>
  <c r="V318" i="65"/>
  <c r="AQ309" i="65"/>
  <c r="U208" i="65"/>
  <c r="V153" i="65"/>
  <c r="V77" i="65"/>
  <c r="AP62" i="65"/>
  <c r="AO332" i="65"/>
  <c r="V298" i="65"/>
  <c r="AP213" i="65"/>
  <c r="AR34" i="65"/>
  <c r="V334" i="65"/>
  <c r="AS321" i="65"/>
  <c r="AR16" i="65"/>
  <c r="U160" i="65"/>
  <c r="U360" i="65"/>
  <c r="AS296" i="65"/>
  <c r="R98" i="65"/>
  <c r="U172" i="65"/>
  <c r="AO189" i="65"/>
  <c r="AR284" i="65"/>
  <c r="AR176" i="65"/>
  <c r="AQ38" i="65"/>
  <c r="AQ27" i="65"/>
  <c r="AP274" i="65"/>
  <c r="AS141" i="65"/>
  <c r="U49" i="65"/>
  <c r="AQ251" i="65"/>
  <c r="U88" i="65"/>
  <c r="AO126" i="65"/>
  <c r="AO112" i="65"/>
  <c r="R187" i="65"/>
  <c r="AO174" i="65"/>
  <c r="V228" i="65"/>
  <c r="U102" i="65"/>
  <c r="V258" i="65"/>
  <c r="AP195" i="65"/>
  <c r="R6" i="65"/>
  <c r="AQ45" i="65"/>
  <c r="R201" i="65"/>
  <c r="U30" i="65"/>
  <c r="AO255" i="65"/>
  <c r="AP80" i="65"/>
  <c r="U339" i="65"/>
  <c r="U59" i="65"/>
  <c r="V238" i="65"/>
  <c r="AP357" i="65"/>
  <c r="V123" i="65"/>
  <c r="V122" i="65"/>
  <c r="V237" i="65"/>
  <c r="AR92" i="65"/>
  <c r="AO343" i="65"/>
  <c r="U133" i="65"/>
  <c r="U323" i="65"/>
  <c r="AS135" i="65"/>
  <c r="V165" i="65"/>
  <c r="V180" i="65"/>
  <c r="AP253" i="65"/>
  <c r="AO72" i="65"/>
  <c r="AS132" i="65"/>
  <c r="U66" i="65"/>
  <c r="AO313" i="65"/>
  <c r="AS60" i="65"/>
  <c r="AO210" i="65"/>
  <c r="R99" i="65"/>
  <c r="AR297" i="65"/>
  <c r="AO352" i="65"/>
  <c r="V342" i="65"/>
  <c r="AP176" i="65"/>
  <c r="V46" i="65"/>
  <c r="V39" i="65"/>
  <c r="AP305" i="65"/>
  <c r="AP356" i="65"/>
  <c r="V323" i="65"/>
  <c r="U301" i="65"/>
  <c r="AQ33" i="65"/>
  <c r="V82" i="65"/>
  <c r="AS279" i="65"/>
  <c r="V274" i="65"/>
  <c r="AO28" i="65"/>
  <c r="V168" i="65"/>
  <c r="AO316" i="65"/>
  <c r="AO219" i="65"/>
  <c r="AQ326" i="65"/>
  <c r="AP86" i="65"/>
  <c r="U195" i="65"/>
  <c r="V350" i="65"/>
  <c r="V277" i="65"/>
  <c r="AQ158" i="65"/>
  <c r="U319" i="65"/>
  <c r="R235" i="65"/>
  <c r="AO225" i="65"/>
  <c r="U53" i="65"/>
  <c r="AR69" i="65"/>
  <c r="AQ306" i="65"/>
  <c r="AS290" i="65"/>
  <c r="AR214" i="65"/>
  <c r="AR357" i="65"/>
  <c r="AR120" i="65"/>
  <c r="AR293" i="65"/>
  <c r="AP102" i="65"/>
  <c r="AO147" i="65"/>
  <c r="U86" i="65"/>
  <c r="AO288" i="65"/>
  <c r="U239" i="65"/>
  <c r="U64" i="65"/>
  <c r="U38" i="65"/>
  <c r="U225" i="65"/>
  <c r="AO31" i="65"/>
  <c r="AS338" i="65"/>
  <c r="AP355" i="65"/>
  <c r="V207" i="65"/>
  <c r="AO229" i="65"/>
  <c r="V353" i="65"/>
  <c r="AQ301" i="65"/>
  <c r="V167" i="65"/>
  <c r="V289" i="65"/>
  <c r="AO271" i="65"/>
  <c r="AP237" i="65"/>
  <c r="U167" i="65"/>
  <c r="AS222" i="65"/>
  <c r="V61" i="65"/>
  <c r="AO33" i="65"/>
  <c r="U299" i="65"/>
  <c r="U50" i="65"/>
  <c r="AQ78" i="65"/>
  <c r="V7" i="65"/>
  <c r="V336" i="65"/>
  <c r="R251" i="65"/>
  <c r="U324" i="65"/>
  <c r="U21" i="65"/>
  <c r="AS149" i="65"/>
  <c r="U358" i="65"/>
  <c r="R278" i="65"/>
  <c r="V18" i="65"/>
  <c r="V171" i="65"/>
  <c r="U41" i="65"/>
  <c r="V351" i="65"/>
  <c r="AR124" i="65"/>
  <c r="AR231" i="65"/>
  <c r="U32" i="65"/>
  <c r="AQ325" i="65"/>
  <c r="AR192" i="65"/>
  <c r="AS116" i="65"/>
  <c r="AQ308" i="65"/>
  <c r="V89" i="65"/>
  <c r="AR263" i="65"/>
  <c r="AQ152" i="65"/>
  <c r="AO163" i="65"/>
  <c r="AR109" i="65"/>
  <c r="AR226" i="65"/>
  <c r="AO307" i="65"/>
  <c r="U291" i="65"/>
  <c r="AQ70" i="65"/>
  <c r="AQ19" i="65"/>
  <c r="AO363" i="65"/>
  <c r="AR58" i="65"/>
  <c r="AS171" i="65"/>
  <c r="AR138" i="65"/>
  <c r="AS316" i="65"/>
  <c r="AS57" i="65"/>
  <c r="AO143" i="65"/>
  <c r="AR302" i="65"/>
  <c r="AQ266" i="65"/>
  <c r="R68" i="65"/>
  <c r="AO335" i="65"/>
  <c r="AP260" i="65"/>
  <c r="AP123" i="65"/>
  <c r="AO134" i="65"/>
  <c r="AS359" i="65"/>
  <c r="AR296" i="65"/>
  <c r="V72" i="65"/>
  <c r="R248" i="65"/>
  <c r="AS103" i="65"/>
  <c r="R120" i="65"/>
  <c r="AO183" i="65"/>
  <c r="R33" i="65"/>
  <c r="AO230" i="65"/>
  <c r="AS281" i="65"/>
  <c r="AO97" i="65"/>
  <c r="R158" i="65"/>
  <c r="AO243" i="65"/>
  <c r="AO94" i="65"/>
  <c r="AQ255" i="65"/>
  <c r="AO264" i="65"/>
  <c r="AQ105" i="65"/>
  <c r="AO91" i="65"/>
  <c r="AR137" i="65"/>
  <c r="AO254" i="65"/>
  <c r="AR354" i="65"/>
  <c r="AP149" i="65"/>
  <c r="AO299" i="65"/>
  <c r="AS164" i="65"/>
  <c r="R25" i="65"/>
  <c r="AQ5" i="65"/>
  <c r="R139" i="65"/>
  <c r="AS8" i="65"/>
  <c r="AO358" i="65"/>
  <c r="V117" i="65"/>
  <c r="AQ210" i="65"/>
  <c r="AS154" i="65"/>
  <c r="AS247" i="65"/>
  <c r="AP194" i="65"/>
  <c r="AP34" i="65"/>
  <c r="AP132" i="65"/>
  <c r="AR336" i="65"/>
  <c r="V126" i="65"/>
  <c r="AP290" i="65"/>
  <c r="AO119" i="65"/>
  <c r="AP215" i="65"/>
  <c r="AS170" i="65"/>
  <c r="AR153" i="65"/>
  <c r="AR139" i="65"/>
  <c r="AO197" i="65"/>
  <c r="AO88" i="65"/>
  <c r="AR97" i="65"/>
  <c r="AP292" i="65"/>
  <c r="R135" i="65"/>
  <c r="V87" i="65"/>
  <c r="AP239" i="65"/>
  <c r="AR65" i="65"/>
  <c r="AS313" i="65"/>
  <c r="AP323" i="65"/>
  <c r="AP236" i="65"/>
  <c r="R272" i="65"/>
  <c r="AO86" i="65"/>
  <c r="AS166" i="65"/>
  <c r="AO227" i="65"/>
  <c r="AQ263" i="65"/>
  <c r="AR329" i="65"/>
  <c r="AO328" i="65"/>
  <c r="R105" i="65"/>
  <c r="AO36" i="65"/>
  <c r="AS286" i="65"/>
  <c r="AO342" i="65"/>
  <c r="V11" i="65"/>
  <c r="R287" i="65"/>
  <c r="AQ134" i="65"/>
  <c r="AS336" i="65"/>
  <c r="AR362" i="65"/>
  <c r="AQ317" i="65"/>
  <c r="AS255" i="65"/>
  <c r="AS123" i="65"/>
  <c r="AP314" i="65"/>
  <c r="U322" i="65"/>
  <c r="R123" i="65"/>
  <c r="AS229" i="65"/>
  <c r="AP235" i="65"/>
  <c r="AQ177" i="65"/>
  <c r="R23" i="65"/>
  <c r="V62" i="65"/>
  <c r="AP187" i="65"/>
  <c r="V33" i="65"/>
  <c r="AP200" i="65"/>
  <c r="R53" i="65"/>
  <c r="AQ25" i="65"/>
  <c r="AQ154" i="65"/>
  <c r="AO249" i="65"/>
  <c r="AP147" i="65"/>
  <c r="AS297" i="65"/>
  <c r="V141" i="65"/>
  <c r="AP159" i="65"/>
  <c r="AS54" i="65"/>
  <c r="AS240" i="65"/>
  <c r="AO295" i="65"/>
  <c r="AR81" i="65"/>
  <c r="AQ182" i="65"/>
  <c r="AR254" i="65"/>
  <c r="AP331" i="65"/>
  <c r="AQ209" i="65"/>
  <c r="AP345" i="65"/>
  <c r="U55" i="65"/>
  <c r="R217" i="65"/>
  <c r="AQ307" i="65"/>
  <c r="AP252" i="65"/>
  <c r="AQ231" i="65"/>
  <c r="AS320" i="65"/>
  <c r="AP157" i="65"/>
  <c r="AS11" i="65"/>
  <c r="AQ175" i="65"/>
  <c r="AQ139" i="65"/>
  <c r="AO90" i="65"/>
  <c r="AP231" i="65"/>
  <c r="AS360" i="65"/>
  <c r="AO323" i="65"/>
  <c r="V221" i="65"/>
  <c r="AS206" i="65"/>
  <c r="AR168" i="65"/>
  <c r="AS185" i="65"/>
  <c r="AP218" i="65"/>
  <c r="AS143" i="65"/>
  <c r="AP140" i="65"/>
  <c r="AR272" i="65"/>
  <c r="AP82" i="65"/>
  <c r="AS214" i="65"/>
  <c r="AR349" i="65"/>
  <c r="AO85" i="65"/>
  <c r="AS233" i="65"/>
  <c r="AP338" i="65"/>
  <c r="AO349" i="65"/>
  <c r="V322" i="65"/>
  <c r="V291" i="65"/>
  <c r="AQ130" i="65"/>
  <c r="AP161" i="65"/>
  <c r="AO78" i="65"/>
  <c r="AO193" i="65"/>
  <c r="R296" i="65"/>
  <c r="AP288" i="65"/>
  <c r="AQ55" i="65"/>
  <c r="AP122" i="65"/>
  <c r="AP251" i="65"/>
  <c r="U157" i="65"/>
  <c r="AS130" i="65"/>
  <c r="AQ215" i="65"/>
  <c r="AS238" i="65"/>
  <c r="AS318" i="65"/>
  <c r="AP96" i="65"/>
  <c r="AO260" i="65"/>
  <c r="R94" i="65"/>
  <c r="AP26" i="65"/>
  <c r="AO340" i="65"/>
  <c r="AS272" i="65"/>
  <c r="AR240" i="65"/>
  <c r="AO24" i="65"/>
  <c r="V162" i="65"/>
  <c r="AS310" i="65"/>
  <c r="AS95" i="65"/>
  <c r="AR126" i="65"/>
  <c r="AO142" i="65"/>
  <c r="R341" i="65"/>
  <c r="V57" i="65"/>
  <c r="U334" i="65"/>
  <c r="AO212" i="65"/>
  <c r="U182" i="65"/>
  <c r="V56" i="65"/>
  <c r="V146" i="65"/>
  <c r="V246" i="65"/>
  <c r="R165" i="65"/>
  <c r="AP229" i="65"/>
  <c r="AP311" i="65"/>
  <c r="AS314" i="65"/>
  <c r="V273" i="65"/>
  <c r="U216" i="65"/>
  <c r="AP318" i="65"/>
  <c r="AO124" i="65"/>
  <c r="AP155" i="65"/>
  <c r="AQ32" i="65"/>
  <c r="R83" i="65"/>
  <c r="V315" i="65"/>
  <c r="U121" i="65"/>
  <c r="AP280" i="65"/>
  <c r="U78" i="65"/>
  <c r="AP303" i="65"/>
  <c r="U303" i="65"/>
  <c r="R56" i="65"/>
  <c r="AO236" i="65"/>
  <c r="AP152" i="65"/>
  <c r="AP45" i="65"/>
  <c r="AS184" i="65"/>
  <c r="AP198" i="65"/>
  <c r="AR270" i="65"/>
  <c r="R269" i="65"/>
  <c r="AO206" i="65"/>
  <c r="R346" i="65"/>
  <c r="AQ140" i="65"/>
  <c r="AP8" i="65"/>
  <c r="AO107" i="65"/>
  <c r="U122" i="65"/>
  <c r="AQ157" i="65"/>
  <c r="AO217" i="65"/>
  <c r="AQ17" i="65"/>
  <c r="R124" i="65"/>
  <c r="AR46" i="65"/>
  <c r="AO259" i="65"/>
  <c r="AO257" i="65"/>
  <c r="AR242" i="65"/>
  <c r="AR186" i="65"/>
  <c r="AO211" i="65"/>
  <c r="AO83" i="65"/>
  <c r="AR70" i="65"/>
  <c r="R300" i="65"/>
  <c r="AS80" i="65"/>
  <c r="AQ286" i="65"/>
  <c r="R340" i="65"/>
  <c r="U96" i="65"/>
  <c r="R167" i="65"/>
  <c r="V345" i="65"/>
  <c r="V305" i="65"/>
  <c r="U223" i="65"/>
  <c r="U91" i="65"/>
  <c r="V233" i="65"/>
  <c r="U159" i="65"/>
  <c r="AS304" i="65"/>
  <c r="AQ288" i="65"/>
  <c r="V179" i="65"/>
  <c r="U200" i="65"/>
  <c r="AQ358" i="65"/>
  <c r="R292" i="65"/>
  <c r="R194" i="65"/>
  <c r="AQ278" i="65"/>
  <c r="AS43" i="65"/>
  <c r="U16" i="65"/>
  <c r="U237" i="65"/>
  <c r="U140" i="65"/>
  <c r="V229" i="65"/>
  <c r="R7" i="65"/>
  <c r="R42" i="65"/>
  <c r="AQ114" i="65"/>
  <c r="V142" i="65"/>
  <c r="AQ258" i="65"/>
  <c r="R176" i="65"/>
  <c r="AR287" i="65"/>
  <c r="R77" i="65"/>
  <c r="AQ185" i="65"/>
  <c r="R90" i="65"/>
  <c r="V332" i="65"/>
  <c r="AQ91" i="65"/>
  <c r="AO37" i="65"/>
  <c r="AR212" i="65"/>
  <c r="AP336" i="65"/>
  <c r="AS39" i="65"/>
  <c r="V224" i="65"/>
  <c r="V208" i="65"/>
  <c r="AQ235" i="65"/>
  <c r="AO347" i="65"/>
  <c r="AQ99" i="65"/>
  <c r="R36" i="65"/>
  <c r="U197" i="65"/>
  <c r="U70" i="65"/>
  <c r="U24" i="65"/>
  <c r="U241" i="65"/>
  <c r="V254" i="65"/>
  <c r="U69" i="65"/>
  <c r="AP320" i="65"/>
  <c r="AR219" i="65"/>
  <c r="R253" i="65"/>
  <c r="V292" i="65"/>
  <c r="V297" i="65"/>
  <c r="AR238" i="65"/>
  <c r="U48" i="65"/>
  <c r="AQ316" i="65"/>
  <c r="AS235" i="65"/>
  <c r="AR247" i="65"/>
  <c r="AR131" i="65"/>
  <c r="R361" i="65"/>
  <c r="AQ244" i="65"/>
  <c r="R298" i="65"/>
  <c r="AQ160" i="65"/>
  <c r="R21" i="65"/>
  <c r="AP294" i="65"/>
  <c r="AQ80" i="65"/>
  <c r="AP335" i="65"/>
  <c r="U325" i="65"/>
  <c r="AS263" i="65"/>
  <c r="U111" i="65"/>
  <c r="V206" i="65"/>
  <c r="AR115" i="65"/>
  <c r="V215" i="65"/>
  <c r="AS356" i="65"/>
  <c r="AP257" i="65"/>
  <c r="AQ273" i="65"/>
  <c r="AR74" i="65"/>
  <c r="AQ216" i="65"/>
  <c r="AO68" i="65"/>
  <c r="R188" i="65"/>
  <c r="V45" i="65"/>
  <c r="U346" i="65"/>
  <c r="V313" i="65"/>
  <c r="AP24" i="65"/>
  <c r="AS208" i="65"/>
  <c r="AR233" i="65"/>
  <c r="U329" i="65"/>
  <c r="AP343" i="65"/>
  <c r="R69" i="65"/>
  <c r="U341" i="65"/>
  <c r="V36" i="65"/>
  <c r="V361" i="65"/>
  <c r="U87" i="65"/>
  <c r="U35" i="65"/>
  <c r="AR283" i="65"/>
  <c r="AR95" i="65"/>
  <c r="U214" i="65"/>
  <c r="R168" i="65"/>
  <c r="AS168" i="65"/>
  <c r="U8" i="65"/>
  <c r="U350" i="65"/>
  <c r="AQ143" i="65"/>
  <c r="AS357" i="65"/>
  <c r="AR337" i="65"/>
  <c r="AP54" i="65"/>
  <c r="AQ217" i="65"/>
  <c r="AO156" i="65"/>
  <c r="AO149" i="65"/>
  <c r="R211" i="65"/>
  <c r="AS223" i="65"/>
  <c r="AQ11" i="65"/>
  <c r="AP227" i="65"/>
  <c r="U224" i="65"/>
  <c r="R138" i="65"/>
  <c r="U23" i="65"/>
  <c r="AP110" i="65"/>
  <c r="V19" i="65"/>
  <c r="V47" i="65"/>
  <c r="V74" i="65"/>
  <c r="AP120" i="65"/>
  <c r="V136" i="65"/>
  <c r="V111" i="65"/>
  <c r="R230" i="65"/>
  <c r="U249" i="65"/>
  <c r="U242" i="65"/>
  <c r="AP19" i="65"/>
  <c r="U250" i="65"/>
  <c r="AP204" i="65"/>
  <c r="U105" i="65"/>
  <c r="U296" i="65"/>
  <c r="R280" i="65"/>
  <c r="AQ361" i="65"/>
  <c r="AS27" i="65"/>
  <c r="V279" i="65"/>
  <c r="AQ30" i="65"/>
  <c r="AQ297" i="65"/>
  <c r="U89" i="65"/>
  <c r="V170" i="65"/>
  <c r="U293" i="65"/>
  <c r="U51" i="65"/>
  <c r="AR60" i="65"/>
  <c r="V211" i="65"/>
  <c r="U331" i="65"/>
  <c r="AR350" i="65"/>
  <c r="AR110" i="65"/>
  <c r="AR276" i="65"/>
  <c r="AS51" i="65"/>
  <c r="AS212" i="65"/>
  <c r="U187" i="65"/>
  <c r="V177" i="65"/>
  <c r="AR159" i="65"/>
  <c r="V24" i="65"/>
  <c r="AS113" i="65"/>
  <c r="AP216" i="65"/>
  <c r="AP53" i="65"/>
  <c r="AP39" i="65"/>
  <c r="V44" i="65"/>
  <c r="U97" i="65"/>
  <c r="AR32" i="65"/>
  <c r="V65" i="65"/>
  <c r="U246" i="65"/>
  <c r="AQ321" i="65"/>
  <c r="U93" i="65"/>
  <c r="V16" i="65"/>
  <c r="U74" i="65"/>
  <c r="AQ214" i="65"/>
  <c r="AO20" i="65"/>
  <c r="U60" i="65"/>
  <c r="V52" i="65"/>
  <c r="R113" i="65"/>
  <c r="AP57" i="65"/>
  <c r="AP29" i="65"/>
  <c r="AS258" i="65"/>
  <c r="V199" i="65"/>
  <c r="U330" i="65"/>
  <c r="AS245" i="65"/>
  <c r="AR207" i="65"/>
  <c r="AS12" i="65"/>
  <c r="AO286" i="65"/>
  <c r="AS271" i="65"/>
  <c r="AS352" i="65"/>
  <c r="AO111" i="65"/>
  <c r="AS334" i="65"/>
  <c r="R134" i="65"/>
  <c r="AR94" i="65"/>
  <c r="AR108" i="65"/>
  <c r="AP306" i="65"/>
  <c r="R89" i="65"/>
  <c r="U257" i="65"/>
  <c r="AO104" i="65"/>
  <c r="AR279" i="65"/>
  <c r="AS90" i="65"/>
  <c r="AO44" i="65"/>
  <c r="U231" i="65"/>
  <c r="AS285" i="65"/>
  <c r="AQ53" i="65"/>
  <c r="AO282" i="65"/>
  <c r="AO115" i="65"/>
  <c r="AS244" i="65"/>
  <c r="R144" i="65"/>
  <c r="AQ360" i="65"/>
  <c r="AO98" i="65"/>
  <c r="AR41" i="65"/>
  <c r="R354" i="65"/>
  <c r="AP32" i="65"/>
  <c r="AQ104" i="65"/>
  <c r="AQ72" i="65"/>
  <c r="AR85" i="65"/>
  <c r="R213" i="65"/>
  <c r="AS74" i="65"/>
  <c r="AS284" i="65"/>
  <c r="U141" i="65"/>
  <c r="AP295" i="65"/>
  <c r="AO247" i="65"/>
  <c r="AS341" i="65"/>
  <c r="R195" i="65"/>
  <c r="R70" i="65"/>
  <c r="AQ24" i="65"/>
  <c r="AO71" i="65"/>
  <c r="AR237" i="65"/>
  <c r="AO359" i="65"/>
  <c r="AO128" i="65"/>
  <c r="AQ124" i="65"/>
  <c r="R55" i="65"/>
  <c r="AR15" i="65"/>
  <c r="AS277" i="65"/>
  <c r="AO152" i="65"/>
  <c r="AS306" i="65"/>
  <c r="AQ128" i="65"/>
  <c r="AQ254" i="65"/>
  <c r="R141" i="65"/>
  <c r="AS200" i="65"/>
  <c r="AQ194" i="65"/>
  <c r="AP38" i="65"/>
  <c r="AP217" i="65"/>
  <c r="AO145" i="65"/>
  <c r="AR196" i="65"/>
  <c r="V191" i="65"/>
  <c r="R137" i="65"/>
  <c r="AP52" i="65"/>
  <c r="AQ73" i="65"/>
  <c r="U252" i="65"/>
  <c r="AS197" i="65"/>
  <c r="AO15" i="65"/>
  <c r="AS26" i="65"/>
  <c r="R126" i="65"/>
  <c r="R170" i="65"/>
  <c r="AP73" i="65"/>
  <c r="R351" i="65"/>
  <c r="AR222" i="65"/>
  <c r="AP16" i="65"/>
  <c r="AQ292" i="65"/>
  <c r="AO300" i="65"/>
  <c r="R289" i="65"/>
  <c r="AO75" i="65"/>
  <c r="AP201" i="65"/>
  <c r="AP143" i="65"/>
  <c r="R330" i="65"/>
  <c r="AP83" i="65"/>
  <c r="AP192" i="65"/>
  <c r="AQ107" i="65"/>
  <c r="AQ239" i="65"/>
  <c r="V360" i="65"/>
  <c r="V310" i="65"/>
  <c r="AP281" i="65"/>
  <c r="AP226" i="65"/>
  <c r="AR78" i="65"/>
  <c r="AP241" i="65"/>
  <c r="AP99" i="65"/>
  <c r="R27" i="65"/>
  <c r="AR73" i="65"/>
  <c r="R185" i="65"/>
  <c r="AP330" i="65"/>
  <c r="AQ344" i="65"/>
  <c r="AO116" i="65"/>
  <c r="AS64" i="65"/>
  <c r="AQ315" i="65"/>
  <c r="AR33" i="65"/>
  <c r="AQ58" i="65"/>
  <c r="R215" i="65"/>
  <c r="U27" i="65"/>
  <c r="U168" i="65"/>
  <c r="AQ136" i="65"/>
  <c r="AQ151" i="65"/>
  <c r="AS40" i="65"/>
  <c r="AQ189" i="65"/>
  <c r="AR148" i="65"/>
  <c r="R358" i="65"/>
  <c r="AP138" i="65"/>
  <c r="AR102" i="65"/>
  <c r="AR306" i="65"/>
  <c r="AP263" i="65"/>
  <c r="AP322" i="65"/>
  <c r="R102" i="65"/>
  <c r="AP160" i="65"/>
  <c r="AR230" i="65"/>
  <c r="R57" i="65"/>
  <c r="AP224" i="65"/>
  <c r="V268" i="65"/>
  <c r="AQ221" i="65"/>
  <c r="AR27" i="65"/>
  <c r="AS215" i="65"/>
  <c r="AS213" i="65"/>
  <c r="R66" i="65"/>
  <c r="AR8" i="65"/>
  <c r="AS346" i="65"/>
  <c r="AQ249" i="65"/>
  <c r="AO291" i="65"/>
  <c r="AP207" i="65"/>
  <c r="AS32" i="65"/>
  <c r="AR241" i="65"/>
  <c r="AO269" i="65"/>
  <c r="AR48" i="65"/>
  <c r="U355" i="65"/>
  <c r="AS158" i="65"/>
  <c r="AS117" i="65"/>
  <c r="AR300" i="65"/>
  <c r="AQ335" i="65"/>
  <c r="AR26" i="65"/>
  <c r="AP190" i="65"/>
  <c r="AQ362" i="65"/>
  <c r="AP113" i="65"/>
  <c r="AS172" i="65"/>
  <c r="AO179" i="65"/>
  <c r="AS121" i="65"/>
  <c r="AR17" i="65"/>
  <c r="AP109" i="65"/>
  <c r="AS30" i="65"/>
  <c r="AP165" i="65"/>
  <c r="AR98" i="65"/>
  <c r="AS122" i="65"/>
  <c r="AR334" i="65"/>
  <c r="AS55" i="65"/>
  <c r="U312" i="65"/>
  <c r="V75" i="65"/>
  <c r="AQ21" i="65"/>
  <c r="AO29" i="65"/>
  <c r="R243" i="65"/>
  <c r="AR217" i="65"/>
  <c r="AS231" i="65"/>
  <c r="AR274" i="65"/>
  <c r="AS319" i="65"/>
  <c r="AS205" i="65"/>
  <c r="R32" i="65"/>
  <c r="AR77" i="65"/>
  <c r="AO148" i="65"/>
  <c r="AR275" i="65"/>
  <c r="AO218" i="65"/>
  <c r="V222" i="65"/>
  <c r="AS354" i="65"/>
  <c r="AS340" i="65"/>
  <c r="AR59" i="65"/>
  <c r="AQ201" i="65"/>
  <c r="R210" i="65"/>
  <c r="AP121" i="65"/>
  <c r="AR52" i="65"/>
  <c r="AS331" i="65"/>
  <c r="U152" i="65"/>
  <c r="V140" i="65"/>
  <c r="AS256" i="65"/>
  <c r="AR326" i="65"/>
  <c r="U142" i="65"/>
  <c r="AS219" i="65"/>
  <c r="AP107" i="65"/>
  <c r="U272" i="65"/>
  <c r="U186" i="65"/>
  <c r="AO318" i="65"/>
  <c r="U177" i="65"/>
  <c r="V193" i="65"/>
  <c r="AR154" i="65"/>
  <c r="R88" i="65"/>
  <c r="V63" i="65"/>
  <c r="AR19" i="65"/>
  <c r="AP203" i="65"/>
  <c r="V131" i="65"/>
  <c r="AQ155" i="65"/>
  <c r="AS76" i="65"/>
  <c r="AO79" i="65"/>
  <c r="V282" i="65"/>
  <c r="V119" i="65"/>
  <c r="V231" i="65"/>
  <c r="U19" i="65"/>
  <c r="AR157" i="65"/>
  <c r="V248" i="65"/>
  <c r="AQ207" i="65"/>
  <c r="AR363" i="65"/>
  <c r="R288" i="65"/>
  <c r="AP232" i="65"/>
  <c r="AR280" i="65"/>
  <c r="AP100" i="65"/>
  <c r="AS41" i="65"/>
  <c r="AP298" i="65"/>
  <c r="R81" i="65"/>
  <c r="AS328" i="65"/>
  <c r="R297" i="65"/>
  <c r="AR164" i="65"/>
  <c r="AR359" i="65"/>
  <c r="R166" i="65"/>
  <c r="AR221" i="65"/>
  <c r="AP117" i="65"/>
  <c r="U127" i="65"/>
  <c r="AR313" i="65"/>
  <c r="AR72" i="65"/>
  <c r="AP114" i="65"/>
  <c r="AR303" i="65"/>
  <c r="R118" i="65"/>
  <c r="AP177" i="65"/>
  <c r="AQ300" i="65"/>
  <c r="AO275" i="65"/>
  <c r="AO123" i="65"/>
  <c r="AO242" i="65"/>
  <c r="AP163" i="65"/>
  <c r="V147" i="65"/>
  <c r="V257" i="65"/>
  <c r="V355" i="65"/>
  <c r="U47" i="65"/>
  <c r="U13" i="65"/>
  <c r="V287" i="65"/>
  <c r="V328" i="65"/>
  <c r="AP243" i="65"/>
  <c r="V38" i="65"/>
  <c r="AS5" i="65"/>
  <c r="AR216" i="65"/>
  <c r="R301" i="65"/>
  <c r="AS52" i="65"/>
  <c r="V218" i="65"/>
  <c r="AS317" i="65"/>
  <c r="U314" i="65"/>
  <c r="R103" i="65"/>
  <c r="V280" i="65"/>
  <c r="R347" i="65"/>
  <c r="AR315" i="65"/>
  <c r="U274" i="65"/>
  <c r="U354" i="65"/>
  <c r="AR294" i="65"/>
  <c r="AQ113" i="65"/>
  <c r="AS145" i="65"/>
  <c r="U40" i="65"/>
  <c r="AS175" i="65"/>
  <c r="AP206" i="65"/>
  <c r="AQ229" i="65"/>
  <c r="AS305" i="65"/>
  <c r="AO245" i="65"/>
  <c r="AS38" i="65"/>
  <c r="AS325" i="65"/>
  <c r="U215" i="65"/>
  <c r="V21" i="65"/>
  <c r="AR259" i="65"/>
  <c r="AO205" i="65"/>
  <c r="AQ291" i="65"/>
  <c r="U281" i="65"/>
  <c r="U112" i="65"/>
  <c r="V176" i="65"/>
  <c r="V271" i="65"/>
  <c r="AP171" i="65"/>
  <c r="AQ146" i="65"/>
  <c r="AR140" i="65"/>
  <c r="U18" i="65"/>
  <c r="AS276" i="65"/>
  <c r="AO102" i="65"/>
  <c r="U275" i="65"/>
  <c r="V139" i="65"/>
  <c r="V169" i="65"/>
  <c r="AS82" i="65"/>
  <c r="R196" i="65"/>
  <c r="U336" i="65"/>
  <c r="U6" i="65"/>
  <c r="R328" i="65"/>
  <c r="AQ318" i="65"/>
  <c r="AR42" i="65"/>
  <c r="AR136" i="65"/>
  <c r="AO353" i="65"/>
  <c r="AP222" i="65"/>
  <c r="AR12" i="65"/>
  <c r="AO268" i="65"/>
  <c r="AP125" i="65"/>
  <c r="R203" i="65"/>
  <c r="AR256" i="65"/>
  <c r="AP162" i="65"/>
  <c r="AO56" i="65"/>
  <c r="V188" i="65"/>
  <c r="R157" i="65"/>
  <c r="U240" i="65"/>
  <c r="V186" i="65"/>
  <c r="R246" i="65"/>
  <c r="R189" i="65"/>
  <c r="AQ35" i="65"/>
  <c r="U126" i="65"/>
  <c r="U118" i="65"/>
  <c r="V125" i="65"/>
  <c r="AR88" i="65"/>
  <c r="V116" i="65"/>
  <c r="V307" i="65"/>
  <c r="AS191" i="65"/>
  <c r="AP104" i="65"/>
  <c r="AP278" i="65"/>
  <c r="AQ346" i="65"/>
  <c r="AS88" i="65"/>
  <c r="V338" i="65"/>
  <c r="V15" i="65"/>
  <c r="V352" i="65"/>
  <c r="U130" i="65"/>
  <c r="AS267" i="65"/>
  <c r="AQ341" i="65"/>
  <c r="AQ262" i="65"/>
  <c r="R223" i="65"/>
  <c r="AO140" i="65"/>
  <c r="R162" i="65"/>
  <c r="AP196" i="65"/>
  <c r="AP312" i="65"/>
  <c r="AS324" i="65"/>
  <c r="AP142" i="65"/>
  <c r="AS327" i="65"/>
  <c r="AQ193" i="65"/>
  <c r="R62" i="65"/>
  <c r="U196" i="65"/>
  <c r="AQ223" i="65"/>
  <c r="AR317" i="65"/>
  <c r="R64" i="65"/>
  <c r="AS17" i="65"/>
  <c r="AR151" i="65"/>
  <c r="AO345" i="65"/>
  <c r="U58" i="65"/>
  <c r="U337" i="65"/>
  <c r="U28" i="65"/>
  <c r="V86" i="65"/>
  <c r="AS98" i="65"/>
  <c r="R181" i="65"/>
  <c r="U148" i="65"/>
  <c r="U282" i="65"/>
  <c r="U5" i="65"/>
  <c r="V245" i="65"/>
  <c r="AQ29" i="65"/>
  <c r="U228" i="65"/>
  <c r="V127" i="65"/>
  <c r="U45" i="65"/>
  <c r="V288" i="65"/>
  <c r="AS259" i="65"/>
  <c r="V194" i="65"/>
  <c r="AO209" i="65"/>
  <c r="V308" i="65"/>
  <c r="U199" i="65"/>
  <c r="V93" i="65"/>
  <c r="AP329" i="65"/>
  <c r="V185" i="65"/>
  <c r="AQ279" i="65"/>
  <c r="AO42" i="65"/>
  <c r="AO281" i="65"/>
  <c r="AQ226" i="65"/>
  <c r="AR184" i="65"/>
  <c r="AR278" i="65"/>
  <c r="AR183" i="65"/>
  <c r="U44" i="65"/>
  <c r="AR246" i="65"/>
  <c r="AS142" i="65"/>
  <c r="AQ192" i="65"/>
  <c r="U230" i="65"/>
  <c r="V296" i="65"/>
  <c r="AQ206" i="65"/>
  <c r="AP307" i="65"/>
  <c r="V92" i="65"/>
  <c r="AR158" i="65"/>
  <c r="AS335" i="65"/>
  <c r="AS50" i="65"/>
  <c r="AQ26" i="65"/>
  <c r="U313" i="65"/>
  <c r="V148" i="65"/>
  <c r="AQ74" i="65"/>
  <c r="AO133" i="65"/>
  <c r="R364" i="65"/>
  <c r="U311" i="65"/>
  <c r="AP245" i="65"/>
  <c r="U179" i="65"/>
  <c r="V187" i="65"/>
  <c r="R178" i="65"/>
  <c r="U171" i="65"/>
  <c r="AQ163" i="65"/>
  <c r="R47" i="65"/>
  <c r="U119" i="65"/>
  <c r="AR86" i="65"/>
  <c r="V104" i="65"/>
  <c r="R279" i="65"/>
  <c r="U256" i="65"/>
  <c r="R10" i="65"/>
  <c r="R97" i="65"/>
  <c r="V53" i="65"/>
  <c r="AQ42" i="65"/>
  <c r="V6" i="65"/>
  <c r="V346" i="65"/>
  <c r="R84" i="65"/>
  <c r="AO92" i="65"/>
  <c r="AR308" i="65"/>
  <c r="AR62" i="65"/>
  <c r="R200" i="65"/>
  <c r="R17" i="65"/>
  <c r="AS239" i="65"/>
  <c r="AS140" i="65"/>
  <c r="AS165" i="65"/>
  <c r="R325" i="65"/>
  <c r="AQ167" i="65"/>
  <c r="V303" i="65"/>
  <c r="AQ108" i="65"/>
  <c r="AO232" i="65"/>
  <c r="AO290" i="65"/>
  <c r="R79" i="65"/>
  <c r="AO8" i="65"/>
  <c r="AR211" i="65"/>
  <c r="AP269" i="65"/>
  <c r="AQ234" i="65"/>
  <c r="R147" i="65"/>
  <c r="AS257" i="65"/>
  <c r="R214" i="65"/>
  <c r="R127" i="65"/>
  <c r="AR21" i="65"/>
  <c r="AQ77" i="65"/>
  <c r="AQ304" i="65"/>
  <c r="AP126" i="65"/>
  <c r="AS119" i="65"/>
  <c r="AQ342" i="65"/>
  <c r="AO248" i="65"/>
  <c r="AP184" i="65"/>
  <c r="AS210" i="65"/>
  <c r="AR195" i="65"/>
  <c r="AS254" i="65"/>
  <c r="AP85" i="65"/>
  <c r="R177" i="65"/>
  <c r="AQ338" i="65"/>
  <c r="V120" i="65"/>
  <c r="AO93" i="65"/>
  <c r="R131" i="65"/>
  <c r="AS48" i="65"/>
  <c r="AO169" i="65"/>
  <c r="V69" i="65"/>
  <c r="U189" i="65"/>
  <c r="AR51" i="65"/>
  <c r="AQ43" i="65"/>
  <c r="AS337" i="65"/>
  <c r="AQ147" i="65"/>
  <c r="AS34" i="65"/>
  <c r="R273" i="65"/>
  <c r="AO113" i="65"/>
  <c r="R315" i="65"/>
  <c r="AQ334" i="65"/>
  <c r="AP185" i="65"/>
  <c r="AQ198" i="65"/>
  <c r="AO21" i="65"/>
  <c r="AP272" i="65"/>
  <c r="AR141" i="65"/>
  <c r="AR188" i="65"/>
  <c r="AR55" i="65"/>
  <c r="AP179" i="65"/>
  <c r="AQ271" i="65"/>
  <c r="AP359" i="65"/>
  <c r="AO263" i="65"/>
  <c r="AR351" i="65"/>
  <c r="R111" i="65"/>
  <c r="AR36" i="65"/>
  <c r="AS323" i="65"/>
  <c r="AO311" i="65"/>
  <c r="U347" i="65"/>
  <c r="V214" i="65"/>
  <c r="AS53" i="65"/>
  <c r="R13" i="65"/>
  <c r="AQ117" i="65"/>
  <c r="AP84" i="65"/>
  <c r="AR132" i="65"/>
  <c r="R264" i="65"/>
  <c r="V83" i="65"/>
  <c r="U29" i="65"/>
  <c r="AO150" i="65"/>
  <c r="AR10" i="65"/>
  <c r="AR277" i="65"/>
  <c r="AP225" i="65"/>
  <c r="AR13" i="65"/>
  <c r="AO45" i="65"/>
  <c r="AQ218" i="65"/>
  <c r="R85" i="65"/>
  <c r="AQ242" i="65"/>
  <c r="R11" i="65"/>
  <c r="AQ87" i="65"/>
  <c r="AS358" i="65"/>
  <c r="AO239" i="65"/>
  <c r="AO22" i="65"/>
  <c r="AO251" i="65"/>
  <c r="R136" i="65"/>
  <c r="AR67" i="65"/>
  <c r="AQ96" i="65"/>
  <c r="AS193" i="65"/>
  <c r="AO194" i="65"/>
  <c r="AR239" i="65"/>
  <c r="AP74" i="65"/>
  <c r="AS174" i="65"/>
  <c r="AO176" i="65"/>
  <c r="AP183" i="65"/>
  <c r="AS139" i="65"/>
  <c r="U284" i="65"/>
  <c r="AS180" i="65"/>
  <c r="R172" i="65"/>
  <c r="AO129" i="65"/>
  <c r="AO237" i="65"/>
  <c r="AR299" i="65"/>
  <c r="AO329" i="65"/>
  <c r="R274" i="65"/>
  <c r="R18" i="65"/>
  <c r="AQ15" i="65"/>
  <c r="AQ181" i="65"/>
  <c r="AR200" i="65"/>
  <c r="R191" i="65"/>
  <c r="V134" i="65"/>
  <c r="AS24" i="65"/>
  <c r="AP297" i="65"/>
  <c r="AP230" i="65"/>
  <c r="AP18" i="65"/>
  <c r="AP273" i="65"/>
  <c r="AQ39" i="65"/>
  <c r="AO82" i="65"/>
  <c r="AR203" i="65"/>
  <c r="AP324" i="65"/>
  <c r="R146" i="65"/>
  <c r="AO11" i="65"/>
  <c r="AR103" i="65"/>
  <c r="AO241" i="65"/>
  <c r="R49" i="65"/>
  <c r="AP249" i="65"/>
  <c r="AO5" i="65"/>
  <c r="AR96" i="65"/>
  <c r="AR202" i="65"/>
  <c r="AP70" i="65"/>
  <c r="AR356" i="65"/>
  <c r="AP43" i="65"/>
  <c r="AQ176" i="65"/>
  <c r="AO319" i="65"/>
  <c r="AO303" i="65"/>
  <c r="AR63" i="65"/>
  <c r="AO256" i="65"/>
  <c r="AS133" i="65"/>
  <c r="AS361" i="65"/>
  <c r="R130" i="65"/>
  <c r="R39" i="65"/>
  <c r="R148" i="65"/>
  <c r="AQ197" i="65"/>
  <c r="AR344" i="65"/>
  <c r="AQ171" i="65"/>
  <c r="AP267" i="65"/>
  <c r="AP348" i="65"/>
  <c r="AR328" i="65"/>
  <c r="R121" i="65"/>
  <c r="AP129" i="65"/>
  <c r="AP97" i="65"/>
  <c r="AO171" i="65"/>
  <c r="AQ69" i="65"/>
  <c r="AO50" i="65"/>
  <c r="AO125" i="65"/>
  <c r="R332" i="65"/>
  <c r="R91" i="65"/>
  <c r="AS23" i="65"/>
  <c r="AQ240" i="65"/>
  <c r="AS355" i="65"/>
  <c r="AP36" i="65"/>
  <c r="AP286" i="65"/>
  <c r="AO220" i="65"/>
  <c r="AS330" i="65"/>
  <c r="AQ302" i="65"/>
  <c r="AS260" i="65"/>
  <c r="AP94" i="65"/>
  <c r="AP106" i="65"/>
  <c r="AQ7" i="65"/>
  <c r="V240" i="65"/>
  <c r="AR145" i="65"/>
  <c r="AP310" i="65"/>
  <c r="AS347" i="65"/>
  <c r="AQ323" i="65"/>
  <c r="AR265" i="65"/>
  <c r="AP108" i="65"/>
  <c r="AP342" i="65"/>
  <c r="AP92" i="65"/>
  <c r="AO279" i="65"/>
  <c r="AP35" i="65"/>
  <c r="AO283" i="65"/>
  <c r="AP59" i="65"/>
  <c r="R92" i="65"/>
  <c r="AR234" i="65"/>
  <c r="U202" i="65"/>
  <c r="AQ118" i="65"/>
  <c r="R58" i="65"/>
  <c r="AQ28" i="65"/>
  <c r="U151" i="65"/>
  <c r="U61" i="65"/>
  <c r="AS269" i="65"/>
  <c r="AS13" i="65"/>
  <c r="R284" i="65"/>
  <c r="AR9" i="65"/>
  <c r="V58" i="65"/>
  <c r="AQ277" i="65"/>
  <c r="AO198" i="65"/>
  <c r="AR171" i="65"/>
  <c r="AO159" i="65"/>
  <c r="R45" i="65"/>
  <c r="R31" i="65"/>
  <c r="V90" i="65"/>
  <c r="R219" i="65"/>
  <c r="V156" i="65"/>
  <c r="AO74" i="65"/>
  <c r="AQ208" i="65"/>
  <c r="AS265" i="65"/>
  <c r="V101" i="65"/>
  <c r="AO276" i="65"/>
  <c r="AS176" i="65"/>
  <c r="R286" i="65"/>
  <c r="V157" i="65"/>
  <c r="AO70" i="65"/>
  <c r="U83" i="65"/>
  <c r="AS62" i="65"/>
  <c r="AP193" i="65"/>
  <c r="AO310" i="65"/>
  <c r="AQ347" i="65"/>
  <c r="AO355" i="65"/>
  <c r="AQ363" i="65"/>
  <c r="R156" i="65"/>
  <c r="AQ352" i="65"/>
  <c r="V343" i="65"/>
  <c r="AR324" i="65"/>
  <c r="AS160" i="65"/>
  <c r="AO13" i="65"/>
  <c r="R247" i="65"/>
  <c r="AQ79" i="65"/>
  <c r="AR243" i="65"/>
  <c r="V241" i="65"/>
  <c r="AP302" i="65"/>
  <c r="AO106" i="65"/>
  <c r="AR218" i="65"/>
  <c r="AR189" i="65"/>
  <c r="V189" i="65"/>
  <c r="V55" i="65"/>
  <c r="V250" i="65"/>
  <c r="V71" i="65"/>
  <c r="V51" i="65"/>
  <c r="V286" i="65"/>
  <c r="AO216" i="65"/>
  <c r="AP209" i="65"/>
  <c r="AR229" i="65"/>
  <c r="U364" i="65"/>
  <c r="U318" i="65"/>
  <c r="V217" i="65"/>
  <c r="R207" i="65"/>
  <c r="AP351" i="65"/>
  <c r="U260" i="65"/>
  <c r="V14" i="65"/>
  <c r="U132" i="65"/>
  <c r="U233" i="65"/>
  <c r="U267" i="65"/>
  <c r="V84" i="65"/>
  <c r="V59" i="65"/>
  <c r="AO221" i="65"/>
  <c r="AS36" i="65"/>
  <c r="AR355" i="65"/>
  <c r="AR298" i="65"/>
  <c r="AR187" i="65"/>
  <c r="AS207" i="65"/>
  <c r="AS189" i="65"/>
  <c r="U253" i="65"/>
  <c r="U163" i="65"/>
  <c r="AR208" i="65"/>
  <c r="AR50" i="65"/>
  <c r="AR310" i="65"/>
  <c r="R281" i="65"/>
  <c r="V145" i="65"/>
  <c r="U20" i="65"/>
  <c r="V265" i="65"/>
  <c r="U290" i="65"/>
  <c r="R205" i="65"/>
  <c r="AQ40" i="65"/>
  <c r="AR271" i="65"/>
  <c r="U67" i="65"/>
  <c r="AQ345" i="65"/>
  <c r="AR198" i="65"/>
  <c r="AO274" i="65"/>
  <c r="AQ275" i="65"/>
  <c r="V115" i="65"/>
  <c r="AO172" i="65"/>
  <c r="V10" i="65"/>
  <c r="U288" i="65"/>
  <c r="V354" i="65"/>
  <c r="R43" i="65"/>
  <c r="U232" i="65"/>
  <c r="U264" i="65"/>
  <c r="AQ65" i="65"/>
  <c r="AP202" i="65"/>
  <c r="AO298" i="65"/>
  <c r="V275" i="65"/>
  <c r="V295" i="65"/>
  <c r="U81" i="65"/>
  <c r="V9" i="65"/>
  <c r="AQ48" i="65"/>
  <c r="AO207" i="65"/>
  <c r="AP118" i="65"/>
  <c r="AP49" i="65"/>
  <c r="AO48" i="65"/>
  <c r="AP15" i="65"/>
  <c r="AO202" i="65"/>
  <c r="R12" i="65"/>
  <c r="AS349" i="65"/>
  <c r="AS124" i="65"/>
  <c r="U115" i="65"/>
  <c r="U46" i="65"/>
  <c r="AP75" i="65"/>
  <c r="V99" i="65"/>
  <c r="AR327" i="65"/>
  <c r="U261" i="65"/>
  <c r="U235" i="65"/>
  <c r="AR40" i="65"/>
  <c r="AS100" i="65"/>
  <c r="V68" i="65"/>
  <c r="V102" i="65"/>
  <c r="V290" i="65"/>
  <c r="U254" i="65"/>
  <c r="AP328" i="65"/>
  <c r="U269" i="65"/>
  <c r="AS333" i="65"/>
  <c r="AP211" i="65"/>
  <c r="V29" i="65"/>
  <c r="AP333" i="65"/>
  <c r="AR262" i="65"/>
  <c r="R114" i="65"/>
  <c r="V339" i="65"/>
  <c r="AS332" i="65"/>
  <c r="V181" i="65"/>
  <c r="U302" i="65"/>
  <c r="V64" i="65"/>
  <c r="R110" i="65"/>
  <c r="AQ112" i="65"/>
  <c r="V135" i="65"/>
  <c r="U39" i="65"/>
  <c r="U338" i="65"/>
  <c r="AO208" i="65"/>
  <c r="R74" i="65"/>
  <c r="AQ144" i="65"/>
  <c r="U169" i="65"/>
  <c r="R132" i="65"/>
  <c r="AQ296" i="65"/>
  <c r="AR118" i="65"/>
  <c r="AR289" i="65"/>
  <c r="AR152" i="65"/>
  <c r="R19" i="65"/>
  <c r="AS173" i="65"/>
  <c r="AO173" i="65"/>
  <c r="AR64" i="65"/>
  <c r="AS250" i="65"/>
  <c r="AR57" i="65"/>
  <c r="U175" i="65"/>
  <c r="V41" i="65"/>
  <c r="R128" i="65"/>
  <c r="AS182" i="65"/>
  <c r="AQ46" i="65"/>
  <c r="U306" i="65"/>
  <c r="V81" i="65"/>
  <c r="U192" i="65"/>
  <c r="V266" i="65"/>
  <c r="V220" i="65"/>
  <c r="R236" i="65"/>
  <c r="U266" i="65"/>
  <c r="V183" i="65"/>
  <c r="U155" i="65"/>
  <c r="AR113" i="65"/>
  <c r="V12" i="65"/>
  <c r="U36" i="65"/>
  <c r="V331" i="65"/>
  <c r="U150" i="65"/>
  <c r="V133" i="65"/>
  <c r="V164" i="65"/>
  <c r="R86" i="65"/>
  <c r="AR22" i="65"/>
  <c r="AP146" i="65"/>
  <c r="AQ199" i="65"/>
  <c r="AO38" i="65"/>
  <c r="U144" i="65"/>
  <c r="AR301" i="65"/>
  <c r="AP277" i="65"/>
  <c r="U137" i="65"/>
  <c r="U304" i="65"/>
  <c r="R107" i="65"/>
  <c r="V129" i="65"/>
  <c r="AQ298" i="65"/>
  <c r="AR47" i="65"/>
  <c r="V42" i="65"/>
  <c r="U9" i="65"/>
  <c r="AS309" i="65"/>
  <c r="AQ98" i="65"/>
  <c r="U153" i="65"/>
  <c r="V78" i="65"/>
  <c r="AO330" i="65"/>
  <c r="AR123" i="65"/>
  <c r="AP37" i="65"/>
  <c r="AS84" i="65"/>
  <c r="V347" i="65"/>
  <c r="AQ213" i="65"/>
  <c r="V249" i="65"/>
  <c r="AO338" i="65"/>
  <c r="R14" i="65"/>
  <c r="AR340" i="65"/>
  <c r="U114" i="65"/>
  <c r="V304" i="65"/>
  <c r="AO314" i="65"/>
  <c r="U14" i="65"/>
  <c r="AP327" i="65"/>
  <c r="AR255" i="65"/>
  <c r="AP91" i="65"/>
  <c r="AO47" i="65"/>
  <c r="AQ190" i="65"/>
  <c r="R362" i="65"/>
  <c r="AP20" i="65"/>
  <c r="U206" i="65"/>
  <c r="AQ183" i="65"/>
  <c r="AP119" i="65"/>
  <c r="AP68" i="65"/>
  <c r="AQ106" i="65"/>
  <c r="AO336" i="65"/>
  <c r="AP344" i="65"/>
  <c r="AO46" i="65"/>
  <c r="AR224" i="65"/>
  <c r="AS19" i="65"/>
  <c r="AS167" i="65"/>
  <c r="AQ50" i="65"/>
  <c r="V174" i="65"/>
  <c r="AP340" i="65"/>
  <c r="AP189" i="65"/>
  <c r="AP240" i="65"/>
  <c r="R9" i="65"/>
  <c r="AQ93" i="65"/>
  <c r="AR117" i="65"/>
  <c r="AS342" i="65"/>
  <c r="AP78" i="65"/>
  <c r="AQ356" i="65"/>
  <c r="R150" i="65"/>
  <c r="AR323" i="65"/>
  <c r="AS343" i="65"/>
  <c r="AP50" i="65"/>
  <c r="AQ148" i="65"/>
  <c r="AO25" i="65"/>
  <c r="AO252" i="65"/>
  <c r="AQ56" i="65"/>
  <c r="R193" i="65"/>
  <c r="R199" i="65"/>
  <c r="U317" i="65"/>
  <c r="AR199" i="65"/>
  <c r="R308" i="65"/>
  <c r="AS137" i="65"/>
  <c r="AQ129" i="65"/>
  <c r="AO108" i="65"/>
  <c r="AP88" i="65"/>
  <c r="AP341" i="65"/>
  <c r="AP219" i="65"/>
  <c r="U219" i="65"/>
  <c r="AR29" i="65"/>
  <c r="AQ12" i="65"/>
  <c r="R282" i="65"/>
  <c r="AR347" i="65"/>
  <c r="AP141" i="65"/>
  <c r="AR68" i="65"/>
  <c r="AO122" i="65"/>
  <c r="AS161" i="65"/>
  <c r="R231" i="65"/>
  <c r="AO105" i="65"/>
  <c r="AO23" i="65"/>
  <c r="AO87" i="65"/>
  <c r="AQ23" i="65"/>
  <c r="AR286" i="65"/>
  <c r="AR20" i="65"/>
  <c r="AR112" i="65"/>
  <c r="AS56" i="65"/>
  <c r="AS85" i="65"/>
  <c r="AQ37" i="65"/>
  <c r="V110" i="65"/>
  <c r="AQ132" i="65"/>
  <c r="U33" i="65"/>
  <c r="U270" i="65"/>
  <c r="AR269" i="65"/>
  <c r="AS178" i="65"/>
  <c r="AP191" i="65"/>
  <c r="U63" i="65"/>
  <c r="AP112" i="65"/>
  <c r="AS246" i="65"/>
  <c r="AO151" i="65"/>
  <c r="AP268" i="65"/>
  <c r="AS148" i="65"/>
  <c r="AP233" i="65"/>
  <c r="AS71" i="65"/>
  <c r="AR82" i="65"/>
  <c r="AO146" i="65"/>
  <c r="AP72" i="65"/>
  <c r="R334" i="65"/>
  <c r="AQ243" i="65"/>
  <c r="AP23" i="65"/>
  <c r="AO204" i="65"/>
  <c r="AR264" i="65"/>
  <c r="AP332" i="65"/>
  <c r="AP334" i="65"/>
  <c r="AQ359" i="65"/>
  <c r="AP103" i="65"/>
  <c r="R108" i="65"/>
  <c r="AO27" i="65"/>
  <c r="AR37" i="65"/>
  <c r="AQ153" i="65"/>
  <c r="R250" i="65"/>
  <c r="AP173" i="65"/>
  <c r="AS96" i="65"/>
  <c r="U210" i="65"/>
  <c r="R48" i="65"/>
  <c r="U90" i="65"/>
  <c r="V107" i="65"/>
  <c r="AQ253" i="65"/>
  <c r="AR348" i="65"/>
  <c r="AO162" i="65"/>
  <c r="AQ311" i="65"/>
  <c r="AO40" i="65"/>
  <c r="AR31" i="65"/>
  <c r="AQ150" i="65"/>
  <c r="AP21" i="65"/>
  <c r="AQ270" i="65"/>
  <c r="R65" i="65"/>
  <c r="AQ120" i="65"/>
  <c r="AR129" i="65"/>
  <c r="AR173" i="65"/>
  <c r="AR25" i="65"/>
  <c r="AP279" i="65"/>
  <c r="AQ81" i="65"/>
  <c r="AQ68" i="65"/>
  <c r="R249" i="65"/>
  <c r="R206" i="65"/>
  <c r="AQ349" i="65"/>
  <c r="AR236" i="65"/>
  <c r="AP220" i="65"/>
  <c r="AR150" i="65"/>
  <c r="U229" i="65"/>
  <c r="R5" i="65"/>
  <c r="R252" i="65"/>
  <c r="AQ178" i="65"/>
  <c r="AS203" i="65"/>
  <c r="AO214" i="65"/>
  <c r="AQ84" i="65"/>
  <c r="AR83" i="65"/>
  <c r="AS10" i="65"/>
  <c r="AQ248" i="65"/>
  <c r="AS362" i="65"/>
  <c r="AS155" i="65"/>
  <c r="AQ170" i="65"/>
  <c r="AO312" i="65"/>
  <c r="AO141" i="65"/>
  <c r="AQ276" i="65"/>
  <c r="AS289" i="65"/>
  <c r="V40" i="65"/>
  <c r="AR319" i="65"/>
  <c r="AQ97" i="65"/>
  <c r="AO356" i="65"/>
  <c r="R140" i="65"/>
  <c r="AO12" i="65"/>
  <c r="AP90" i="65"/>
  <c r="R117" i="65"/>
  <c r="R93" i="65"/>
  <c r="AQ196" i="65"/>
  <c r="AP254" i="65"/>
  <c r="AP44" i="65"/>
  <c r="AR209" i="65"/>
  <c r="AS75" i="65"/>
  <c r="AR261" i="65"/>
  <c r="AS303" i="65"/>
  <c r="AQ336" i="65"/>
  <c r="AS87" i="65"/>
  <c r="AP127" i="65"/>
  <c r="AR130" i="65"/>
  <c r="R257" i="65"/>
  <c r="AQ225" i="65"/>
  <c r="AQ66" i="65"/>
  <c r="R122" i="65"/>
  <c r="AO55" i="65"/>
  <c r="V184" i="65"/>
  <c r="V263" i="65"/>
  <c r="AP168" i="65"/>
  <c r="AQ122" i="65"/>
  <c r="AS127" i="65"/>
  <c r="AP205" i="65"/>
  <c r="AQ252" i="65"/>
  <c r="AO101" i="65"/>
  <c r="AP33" i="65"/>
  <c r="AP182" i="65"/>
  <c r="AS183" i="65"/>
  <c r="AO250" i="65"/>
  <c r="AP242" i="65"/>
  <c r="AS329" i="65"/>
  <c r="AP93" i="65"/>
  <c r="AQ90" i="65"/>
  <c r="U135" i="65"/>
  <c r="U277" i="65"/>
  <c r="U95" i="65"/>
  <c r="V8" i="65"/>
  <c r="AP64" i="65"/>
  <c r="U100" i="65"/>
  <c r="AP258" i="65"/>
  <c r="R349" i="65"/>
  <c r="R353" i="65"/>
  <c r="V80" i="65"/>
  <c r="V175" i="65"/>
  <c r="U10" i="65"/>
  <c r="R101" i="65"/>
  <c r="U345" i="65"/>
  <c r="AP175" i="65"/>
  <c r="AQ61" i="65"/>
  <c r="R174" i="65"/>
  <c r="AS94" i="65"/>
  <c r="AO348" i="65"/>
  <c r="V333" i="65"/>
  <c r="AS9" i="65"/>
  <c r="AO270" i="65"/>
  <c r="V270" i="65"/>
  <c r="AQ272" i="65"/>
  <c r="AP262" i="65"/>
  <c r="AO89" i="65"/>
  <c r="R266" i="65"/>
  <c r="AP283" i="65"/>
  <c r="U110" i="65"/>
  <c r="V143" i="65"/>
  <c r="AR14" i="65"/>
  <c r="AO39" i="65"/>
  <c r="AO195" i="65"/>
  <c r="AQ119" i="65"/>
  <c r="AO185" i="65"/>
  <c r="AQ165" i="65"/>
  <c r="R37" i="65"/>
  <c r="AR39" i="65"/>
  <c r="AR11" i="65"/>
  <c r="AO66" i="65"/>
  <c r="AR7" i="65"/>
  <c r="AP250" i="65"/>
  <c r="R22" i="65"/>
  <c r="AS156" i="65"/>
  <c r="AO258" i="65"/>
  <c r="AR201" i="65"/>
  <c r="AQ36" i="65"/>
  <c r="AO177" i="65"/>
  <c r="AR106" i="65"/>
  <c r="R209" i="65"/>
  <c r="U147" i="65"/>
  <c r="V337" i="65"/>
  <c r="AO164" i="65"/>
  <c r="AO333" i="65"/>
  <c r="U297" i="65"/>
  <c r="U279" i="65"/>
  <c r="V70" i="65"/>
  <c r="V103" i="65"/>
  <c r="V340" i="65"/>
  <c r="U247" i="65"/>
  <c r="R333" i="65"/>
  <c r="U77" i="65"/>
  <c r="U320" i="65"/>
  <c r="R239" i="65"/>
  <c r="AS221" i="65"/>
  <c r="AR341" i="65"/>
  <c r="AS196" i="65"/>
  <c r="U17" i="65"/>
  <c r="AS157" i="65"/>
  <c r="U134" i="65"/>
  <c r="U363" i="65"/>
  <c r="AS186" i="65"/>
  <c r="AQ355" i="65"/>
  <c r="R160" i="65"/>
  <c r="AO61" i="65"/>
  <c r="AP139" i="65"/>
  <c r="AS131" i="65"/>
  <c r="AO223" i="65"/>
  <c r="R337" i="65"/>
  <c r="AS243" i="65"/>
  <c r="AQ333" i="65"/>
  <c r="U174" i="65"/>
  <c r="V260" i="65"/>
  <c r="U131" i="65"/>
  <c r="R283" i="65"/>
  <c r="U190" i="65"/>
  <c r="U203" i="65"/>
  <c r="V312" i="65"/>
  <c r="AP17" i="65"/>
  <c r="AS37" i="65"/>
  <c r="AR228" i="65"/>
  <c r="AO364" i="65"/>
  <c r="U205" i="65"/>
  <c r="AO187" i="65"/>
  <c r="V201" i="65"/>
  <c r="AQ293" i="65"/>
  <c r="AQ350" i="65"/>
  <c r="AO200" i="65"/>
  <c r="AP116" i="65"/>
  <c r="V276" i="65"/>
  <c r="V114" i="65"/>
  <c r="AR172" i="65"/>
  <c r="V272" i="65"/>
  <c r="R355" i="65"/>
  <c r="AO235" i="65"/>
  <c r="U82" i="65"/>
  <c r="AQ274" i="65"/>
  <c r="AP166" i="65"/>
  <c r="AP28" i="65"/>
  <c r="AO354" i="65"/>
  <c r="AO114" i="65"/>
  <c r="R179" i="65"/>
  <c r="AR331" i="65"/>
  <c r="AP315" i="65"/>
  <c r="AO139" i="65"/>
  <c r="V204" i="65"/>
  <c r="AO26" i="65"/>
  <c r="AO120" i="65"/>
  <c r="AQ10" i="65"/>
  <c r="V54" i="65"/>
  <c r="U193" i="65"/>
  <c r="AR250" i="65"/>
  <c r="U278" i="65"/>
  <c r="V197" i="65"/>
  <c r="U120" i="65"/>
  <c r="U309" i="65"/>
  <c r="AP244" i="65"/>
  <c r="AR45" i="65"/>
  <c r="R59" i="65"/>
  <c r="AP148" i="65"/>
  <c r="AR49" i="65"/>
  <c r="R75" i="65"/>
  <c r="V32" i="65"/>
  <c r="AQ295" i="65"/>
  <c r="AS104" i="65"/>
  <c r="V239" i="65"/>
  <c r="R143" i="65"/>
  <c r="U265" i="65"/>
  <c r="AO166" i="65"/>
  <c r="AS248" i="65"/>
  <c r="U310" i="65"/>
  <c r="AQ232" i="65"/>
  <c r="R24" i="65"/>
  <c r="AR343" i="65"/>
  <c r="R35" i="65"/>
  <c r="U326" i="65"/>
  <c r="AQ145" i="65"/>
  <c r="AS22" i="65"/>
  <c r="AR44" i="65"/>
  <c r="AS344" i="65"/>
  <c r="U128" i="65"/>
  <c r="V326" i="65"/>
  <c r="U146" i="65"/>
  <c r="AS353" i="65"/>
  <c r="AQ59" i="65"/>
  <c r="V309" i="65"/>
  <c r="AP275" i="65"/>
  <c r="AR292" i="65"/>
  <c r="U342" i="65"/>
  <c r="U156" i="65"/>
  <c r="AS190" i="65"/>
  <c r="AP48" i="65"/>
  <c r="U166" i="65"/>
  <c r="U316" i="65"/>
  <c r="AO132" i="65"/>
  <c r="R299" i="65"/>
  <c r="AP270" i="65"/>
  <c r="U245" i="65"/>
  <c r="AO81" i="65"/>
  <c r="AQ305" i="65"/>
  <c r="AP27" i="65"/>
  <c r="V94" i="65"/>
  <c r="U273" i="65"/>
  <c r="R344" i="65"/>
  <c r="V344" i="65"/>
  <c r="AS252" i="65"/>
  <c r="V160" i="65"/>
  <c r="AS144" i="65"/>
  <c r="AR71" i="65"/>
  <c r="AR23" i="65"/>
  <c r="AQ284" i="65"/>
  <c r="R46" i="65"/>
  <c r="AP265" i="65"/>
  <c r="R227" i="65"/>
  <c r="U194" i="65"/>
  <c r="AO127" i="65"/>
  <c r="V30" i="65"/>
  <c r="AR163" i="65"/>
  <c r="R343" i="65"/>
  <c r="AQ142" i="65"/>
  <c r="AQ168" i="65"/>
  <c r="U54" i="65"/>
  <c r="U104" i="65"/>
  <c r="AQ85" i="65"/>
  <c r="V25" i="65"/>
  <c r="V213" i="65"/>
  <c r="AP124" i="65"/>
  <c r="AS134" i="65"/>
  <c r="AQ312" i="65"/>
  <c r="U221" i="65"/>
  <c r="V325" i="65"/>
  <c r="AR318" i="65"/>
  <c r="AP58" i="65"/>
  <c r="AR147" i="65"/>
  <c r="V212" i="65"/>
  <c r="AS278" i="65"/>
  <c r="AQ187" i="65"/>
  <c r="AQ137" i="65"/>
  <c r="AR249" i="65"/>
  <c r="U107" i="65"/>
  <c r="V359" i="65"/>
  <c r="AO322" i="65"/>
  <c r="R294" i="65"/>
  <c r="AR205" i="65"/>
  <c r="AQ44" i="65"/>
  <c r="AQ348" i="65"/>
  <c r="V137" i="65"/>
  <c r="V255" i="65"/>
  <c r="AS302" i="65"/>
  <c r="AQ60" i="65"/>
  <c r="AQ294" i="65"/>
  <c r="AR257" i="65"/>
  <c r="AS101" i="65"/>
  <c r="AQ327" i="65"/>
  <c r="AO76" i="65"/>
  <c r="AR156" i="65"/>
  <c r="AS93" i="65"/>
  <c r="V306" i="65"/>
  <c r="AO186" i="65"/>
  <c r="R271" i="65"/>
  <c r="AS280" i="65"/>
  <c r="AQ331" i="65"/>
  <c r="AP308" i="65"/>
  <c r="AR321" i="65"/>
  <c r="AS348" i="65"/>
  <c r="AQ303" i="65"/>
  <c r="AP63" i="65"/>
  <c r="AR281" i="65"/>
  <c r="AQ211" i="65"/>
  <c r="U248" i="65"/>
  <c r="U31" i="65"/>
  <c r="R331" i="65"/>
  <c r="AP111" i="65"/>
  <c r="AO99" i="65"/>
  <c r="AP296" i="65"/>
  <c r="AS251" i="65"/>
  <c r="R329" i="65"/>
  <c r="U191" i="65"/>
  <c r="AP95" i="65"/>
  <c r="AR6" i="65"/>
  <c r="R259" i="65"/>
  <c r="AR225" i="65"/>
  <c r="AP71" i="65"/>
  <c r="AR339" i="65"/>
  <c r="AP361" i="65"/>
  <c r="AQ280" i="65"/>
  <c r="AO327" i="65"/>
  <c r="V149" i="65"/>
  <c r="AQ47" i="65"/>
  <c r="R80" i="65"/>
  <c r="AO344" i="65"/>
  <c r="AS169" i="65"/>
  <c r="AR61" i="65"/>
  <c r="AR251" i="65"/>
  <c r="AO77" i="65"/>
  <c r="U184" i="65"/>
  <c r="AP5" i="65"/>
  <c r="AO10" i="65"/>
  <c r="AP349" i="65"/>
  <c r="AQ54" i="65"/>
  <c r="R363" i="65"/>
  <c r="AR75" i="65"/>
  <c r="AR178" i="65"/>
  <c r="AO161" i="65"/>
  <c r="R190" i="65"/>
  <c r="R115" i="65"/>
  <c r="AQ109" i="65"/>
  <c r="R256" i="65"/>
  <c r="AR116" i="65"/>
  <c r="AR18" i="65"/>
  <c r="AQ339" i="65"/>
  <c r="U11" i="65"/>
  <c r="U161" i="65"/>
  <c r="V108" i="65"/>
  <c r="U15" i="65"/>
  <c r="AS109" i="65"/>
  <c r="AS274" i="65"/>
  <c r="R51" i="65"/>
  <c r="R145" i="65"/>
  <c r="AO294" i="65"/>
  <c r="R233" i="65"/>
  <c r="AR290" i="65"/>
  <c r="AP282" i="65"/>
  <c r="AS18" i="65"/>
  <c r="R171" i="65"/>
  <c r="AS345" i="65"/>
  <c r="AS236" i="65"/>
  <c r="AS241" i="65"/>
  <c r="AQ247" i="65"/>
  <c r="AS125" i="65"/>
  <c r="AO53" i="65"/>
  <c r="AQ41" i="65"/>
  <c r="AP293" i="65"/>
  <c r="AP46" i="65"/>
  <c r="R261" i="65"/>
  <c r="AQ237" i="65"/>
  <c r="AS67" i="65"/>
  <c r="V198" i="65"/>
  <c r="AP7" i="65"/>
  <c r="AR288" i="65"/>
  <c r="AS14" i="65"/>
  <c r="AP31" i="65"/>
  <c r="AQ89" i="65"/>
  <c r="AO30" i="65"/>
  <c r="U94" i="65"/>
  <c r="U283" i="65"/>
  <c r="V242" i="65"/>
  <c r="AR352" i="65"/>
  <c r="AQ116" i="65"/>
  <c r="AS6" i="65"/>
  <c r="AR87" i="65"/>
  <c r="V195" i="65"/>
  <c r="AO222" i="65"/>
  <c r="AQ126" i="65"/>
  <c r="AS270" i="65"/>
  <c r="AR174" i="65"/>
  <c r="AR162" i="65"/>
  <c r="AP188" i="65"/>
  <c r="AS120" i="65"/>
  <c r="AR295" i="65"/>
  <c r="AS69" i="65"/>
  <c r="AQ88" i="65"/>
  <c r="AO135" i="65"/>
  <c r="R73" i="65"/>
  <c r="AS68" i="65"/>
  <c r="AQ343" i="65"/>
  <c r="AO184" i="65"/>
  <c r="AO73" i="65"/>
  <c r="AS181" i="65"/>
  <c r="AS201" i="65"/>
  <c r="AR358" i="65"/>
  <c r="AR215" i="65"/>
  <c r="AO266" i="65"/>
  <c r="AQ319" i="65"/>
  <c r="AO280" i="65"/>
  <c r="R229" i="65"/>
  <c r="AR309" i="65"/>
  <c r="AR66" i="65"/>
  <c r="AS232" i="65"/>
  <c r="R161" i="65"/>
  <c r="AS115" i="65"/>
  <c r="AO285" i="65"/>
  <c r="AO265" i="65"/>
  <c r="AQ219" i="65"/>
  <c r="AO51" i="65"/>
  <c r="AR245" i="65"/>
  <c r="AS192" i="65"/>
  <c r="AQ92" i="65"/>
  <c r="AP181" i="65"/>
  <c r="AS228" i="65"/>
  <c r="AS70" i="65"/>
  <c r="AO41" i="65"/>
  <c r="AS264" i="65"/>
  <c r="AR360" i="65"/>
  <c r="AR105" i="65"/>
  <c r="AS295" i="65"/>
  <c r="AO306" i="65"/>
  <c r="R153" i="65"/>
  <c r="R216" i="65"/>
  <c r="AS312" i="65"/>
  <c r="AP169" i="65"/>
  <c r="AO192" i="65"/>
  <c r="V113" i="65"/>
  <c r="AP358" i="65"/>
  <c r="AO346" i="65"/>
  <c r="R222" i="65"/>
  <c r="R30" i="65"/>
  <c r="R320" i="65"/>
  <c r="AS216" i="65"/>
  <c r="AQ340" i="65"/>
  <c r="AP350" i="65"/>
  <c r="AR167" i="65"/>
  <c r="AR190" i="65"/>
  <c r="AS227" i="65"/>
  <c r="AQ94" i="65"/>
  <c r="AS136" i="65"/>
  <c r="R218" i="65"/>
  <c r="AP130" i="65"/>
  <c r="AR54" i="65"/>
  <c r="AO95" i="65"/>
  <c r="V317" i="65"/>
  <c r="AP346" i="65"/>
  <c r="V96" i="65"/>
  <c r="U99" i="65"/>
  <c r="U344" i="65"/>
  <c r="AP10" i="65"/>
  <c r="AS363" i="65"/>
  <c r="R263" i="65"/>
  <c r="U292" i="65"/>
  <c r="AS224" i="65"/>
  <c r="V251" i="65"/>
  <c r="V253" i="65"/>
  <c r="AP30" i="65"/>
  <c r="AO334" i="65"/>
  <c r="V202" i="65"/>
  <c r="U359" i="65"/>
  <c r="AP339" i="65"/>
  <c r="AP353" i="65"/>
  <c r="R224" i="65"/>
  <c r="R82" i="65"/>
  <c r="AO35" i="65"/>
  <c r="AQ172" i="65"/>
  <c r="R240" i="65"/>
  <c r="AO228" i="65"/>
  <c r="AP321" i="65"/>
  <c r="AS237" i="65"/>
  <c r="AR111" i="65"/>
  <c r="AS299" i="65"/>
  <c r="AS220" i="65"/>
  <c r="AO350" i="65"/>
  <c r="AP317" i="65"/>
  <c r="R100" i="65"/>
  <c r="R28" i="65"/>
  <c r="AQ332" i="65"/>
  <c r="AQ31" i="65"/>
  <c r="AQ265" i="65"/>
  <c r="AS204" i="65"/>
  <c r="AP153" i="65"/>
  <c r="AR338" i="65"/>
  <c r="AO34" i="65"/>
  <c r="AO196" i="65"/>
  <c r="U295" i="65"/>
  <c r="AQ34" i="65"/>
  <c r="V356" i="65"/>
  <c r="AP347" i="65"/>
  <c r="AO357" i="65"/>
  <c r="U258" i="65"/>
  <c r="V261" i="65"/>
  <c r="U56" i="65"/>
  <c r="U26" i="65"/>
  <c r="R197" i="65"/>
  <c r="V190" i="65"/>
  <c r="U287" i="65"/>
  <c r="U356" i="65"/>
  <c r="R339" i="65"/>
  <c r="V48" i="65"/>
  <c r="AQ184" i="65"/>
  <c r="AO67" i="65"/>
  <c r="U43" i="65"/>
  <c r="AO154" i="65"/>
  <c r="R232" i="65"/>
  <c r="U213" i="65"/>
  <c r="U211" i="65"/>
  <c r="U300" i="65"/>
  <c r="AP158" i="65"/>
  <c r="AR227" i="65"/>
  <c r="V262" i="65"/>
  <c r="U154" i="65"/>
  <c r="AQ203" i="65"/>
  <c r="AR79" i="65"/>
  <c r="U268" i="65"/>
  <c r="AR316" i="65"/>
  <c r="U117" i="65"/>
  <c r="U188" i="65"/>
  <c r="U234" i="65"/>
  <c r="AS138" i="65"/>
  <c r="U158" i="65"/>
  <c r="AQ57" i="65"/>
  <c r="U108" i="65"/>
  <c r="AS322" i="65"/>
  <c r="AO175" i="65"/>
  <c r="AP180" i="65"/>
  <c r="AP13" i="65"/>
  <c r="AP55" i="65"/>
  <c r="AR107" i="65"/>
  <c r="AP238" i="65"/>
  <c r="V327" i="65"/>
  <c r="U106" i="65"/>
  <c r="V91" i="65"/>
  <c r="U220" i="65"/>
  <c r="AS283" i="65"/>
  <c r="AO14" i="65"/>
  <c r="AP79" i="65"/>
  <c r="AS58" i="65"/>
  <c r="U92" i="65"/>
  <c r="V300" i="65"/>
  <c r="AP136" i="65"/>
  <c r="AP128" i="65"/>
  <c r="R254" i="65"/>
  <c r="AQ51" i="65"/>
  <c r="AP256" i="65"/>
  <c r="AR135" i="65"/>
  <c r="V178" i="65"/>
  <c r="U285" i="65"/>
  <c r="AR193" i="65"/>
  <c r="V76" i="65"/>
  <c r="U321" i="65"/>
  <c r="AR248" i="65"/>
  <c r="AP60" i="65"/>
  <c r="AS28" i="65"/>
  <c r="U162" i="65"/>
  <c r="AR213" i="65"/>
  <c r="R119" i="65"/>
  <c r="AR114" i="65"/>
  <c r="AQ111" i="65"/>
  <c r="AP264" i="65"/>
  <c r="AQ261" i="65"/>
  <c r="AO165" i="65"/>
  <c r="R164" i="65"/>
  <c r="R275" i="65"/>
  <c r="U262" i="65"/>
  <c r="AO54" i="65"/>
  <c r="U357" i="65"/>
  <c r="AQ95" i="65"/>
  <c r="V138" i="65"/>
  <c r="V284" i="65"/>
  <c r="R356" i="65"/>
  <c r="U217" i="65"/>
  <c r="AR99" i="65"/>
  <c r="AS300" i="65"/>
  <c r="AS114" i="65"/>
  <c r="R133" i="65"/>
  <c r="V151" i="65"/>
  <c r="V66" i="65"/>
  <c r="U259" i="65"/>
  <c r="U353" i="65"/>
  <c r="AP67" i="65"/>
  <c r="AS275" i="65"/>
  <c r="R345" i="65"/>
  <c r="AO301" i="65"/>
  <c r="AS242" i="65"/>
  <c r="V244" i="65"/>
  <c r="AQ337" i="65"/>
  <c r="AO277" i="65"/>
  <c r="R312" i="65"/>
  <c r="U185" i="65"/>
  <c r="AR104" i="65"/>
  <c r="U244" i="65"/>
  <c r="AO191" i="65"/>
  <c r="V26" i="65"/>
  <c r="U307" i="65"/>
  <c r="V364" i="65"/>
  <c r="V283" i="65"/>
  <c r="AR100" i="65"/>
  <c r="AO302" i="65"/>
  <c r="R95" i="65"/>
  <c r="AO233" i="65"/>
  <c r="AO297" i="65"/>
  <c r="AO18" i="65"/>
  <c r="R109" i="65"/>
  <c r="R255" i="65"/>
  <c r="U308" i="65"/>
  <c r="V105" i="65"/>
  <c r="R61" i="65"/>
  <c r="U109" i="65"/>
  <c r="AR155" i="65"/>
  <c r="AP337" i="65"/>
  <c r="AO287" i="65"/>
  <c r="V158" i="65"/>
  <c r="AS268" i="65"/>
  <c r="AS202" i="65"/>
  <c r="U352" i="65"/>
  <c r="V130" i="65"/>
  <c r="V243" i="65"/>
  <c r="AQ101" i="65"/>
  <c r="AQ22" i="65"/>
  <c r="V236" i="65"/>
  <c r="U62" i="65"/>
  <c r="V27" i="65"/>
  <c r="AO109" i="65"/>
  <c r="AS21" i="65"/>
  <c r="V301" i="65"/>
  <c r="V73" i="65"/>
  <c r="V267" i="65"/>
  <c r="AS83" i="65"/>
  <c r="AO304" i="65"/>
  <c r="AO64" i="65"/>
  <c r="R323" i="65"/>
  <c r="V319" i="65"/>
  <c r="U222" i="65"/>
  <c r="R182" i="65"/>
  <c r="AR35" i="65"/>
  <c r="AR235" i="65"/>
  <c r="R186" i="65"/>
  <c r="R78" i="65"/>
  <c r="R63" i="65"/>
  <c r="AQ71" i="65"/>
  <c r="AR330" i="65"/>
  <c r="AQ282" i="65"/>
  <c r="AQ290" i="65"/>
  <c r="AQ329" i="65"/>
  <c r="AR332" i="65"/>
  <c r="U263" i="65"/>
  <c r="U76" i="65"/>
  <c r="U72" i="65"/>
  <c r="V278" i="65"/>
  <c r="V209" i="65"/>
  <c r="R319" i="65"/>
  <c r="AP197" i="65"/>
  <c r="U286" i="65"/>
  <c r="V216" i="65"/>
  <c r="R242" i="65"/>
  <c r="AS287" i="65"/>
  <c r="R260" i="65"/>
  <c r="AR119" i="65"/>
  <c r="R50" i="65"/>
  <c r="V172" i="65"/>
  <c r="U201" i="65"/>
  <c r="U348" i="65"/>
  <c r="V341" i="65"/>
  <c r="AP309" i="65"/>
  <c r="V205" i="65"/>
  <c r="V203" i="65"/>
  <c r="R192" i="65"/>
  <c r="R96" i="65"/>
  <c r="AQ314" i="65"/>
  <c r="V357" i="65"/>
  <c r="AR191" i="65"/>
  <c r="AS65" i="65"/>
  <c r="AS350" i="65"/>
  <c r="AP42" i="65"/>
  <c r="AP363" i="65"/>
  <c r="AS72" i="65"/>
  <c r="R310" i="65"/>
  <c r="AQ135" i="65"/>
  <c r="AO160" i="65"/>
  <c r="AS159" i="65"/>
  <c r="AR181" i="65"/>
  <c r="AR232" i="65"/>
  <c r="AP214" i="65"/>
  <c r="AS273" i="65"/>
  <c r="AP61" i="65"/>
  <c r="AS25" i="65"/>
  <c r="AR312" i="65"/>
  <c r="AQ6" i="65"/>
  <c r="AQ62" i="65"/>
  <c r="AO341" i="65"/>
  <c r="AQ287" i="65"/>
  <c r="R360" i="65"/>
  <c r="AQ186" i="65"/>
  <c r="AP352" i="65"/>
  <c r="AS291" i="65"/>
  <c r="AP212" i="65"/>
  <c r="U298" i="65"/>
  <c r="AP276" i="65"/>
  <c r="AO32" i="65"/>
  <c r="AR180" i="65"/>
  <c r="AP135" i="65"/>
  <c r="AR210" i="65"/>
  <c r="AR273" i="65"/>
  <c r="AP134" i="65"/>
  <c r="AQ260" i="65"/>
  <c r="R237" i="65"/>
  <c r="AO158" i="65"/>
  <c r="AR90" i="65"/>
  <c r="AO351" i="65"/>
  <c r="R305" i="65"/>
  <c r="AS234" i="65"/>
  <c r="AR282" i="65"/>
  <c r="R16" i="65"/>
  <c r="AP199" i="65"/>
  <c r="R180" i="65"/>
  <c r="AO203" i="65"/>
  <c r="AQ364" i="65"/>
  <c r="R225" i="65"/>
  <c r="R352" i="65"/>
  <c r="AQ162" i="65"/>
  <c r="AS78" i="65"/>
  <c r="AO155" i="65"/>
  <c r="AS20" i="65"/>
  <c r="R38" i="65"/>
  <c r="V50" i="65"/>
  <c r="AR134" i="65"/>
  <c r="AS339" i="65"/>
  <c r="AQ156" i="65"/>
  <c r="R212" i="65"/>
  <c r="AS44" i="65"/>
  <c r="V35" i="65"/>
  <c r="AP289" i="65"/>
  <c r="AS146" i="65"/>
  <c r="R307" i="65"/>
  <c r="R155" i="65"/>
  <c r="AO331" i="65"/>
  <c r="AQ285" i="65"/>
  <c r="AP313" i="65"/>
  <c r="AR179" i="65"/>
  <c r="AP145" i="65"/>
  <c r="AO62" i="65"/>
  <c r="AS151" i="65"/>
  <c r="R29" i="65"/>
  <c r="R291" i="65"/>
  <c r="AO246" i="65"/>
  <c r="U204" i="65"/>
  <c r="R228" i="65"/>
  <c r="U328" i="65"/>
  <c r="R159" i="65"/>
  <c r="AS33" i="65"/>
  <c r="R276" i="65"/>
  <c r="AO339" i="65"/>
  <c r="AR127" i="65"/>
  <c r="AS292" i="65"/>
  <c r="U315" i="65"/>
  <c r="U289" i="65"/>
  <c r="R318" i="65"/>
  <c r="AS209" i="65"/>
  <c r="R234" i="65"/>
  <c r="AS187" i="65"/>
  <c r="AQ299" i="65"/>
  <c r="AQ212" i="65"/>
  <c r="AP174" i="65"/>
  <c r="AS112" i="65"/>
  <c r="AQ256" i="65"/>
  <c r="AP66" i="65"/>
  <c r="R306" i="65"/>
  <c r="AR146" i="65"/>
  <c r="AR307" i="65"/>
  <c r="AQ257" i="65"/>
  <c r="AO315" i="65"/>
  <c r="AP40" i="65"/>
  <c r="AP150" i="65"/>
  <c r="V31" i="65"/>
  <c r="R202" i="65"/>
  <c r="AS288" i="65"/>
  <c r="AS86" i="65"/>
  <c r="AS230" i="65"/>
  <c r="R335" i="65"/>
  <c r="AR194" i="65"/>
  <c r="R311" i="65"/>
  <c r="R314" i="65"/>
  <c r="V173" i="65"/>
  <c r="V329" i="65"/>
  <c r="R348" i="65"/>
  <c r="AO296" i="65"/>
  <c r="R151" i="65"/>
  <c r="AO213" i="65"/>
  <c r="AS47" i="65"/>
  <c r="AQ330" i="65"/>
  <c r="R324" i="65"/>
  <c r="AS249" i="65"/>
  <c r="V264" i="65"/>
  <c r="R183" i="65"/>
  <c r="AR169" i="65"/>
  <c r="AR267" i="65"/>
  <c r="AQ328" i="65"/>
  <c r="AR76" i="65"/>
  <c r="V60" i="65"/>
  <c r="AP170" i="65"/>
  <c r="AP115" i="65"/>
  <c r="AO325" i="65"/>
  <c r="AP364" i="65"/>
  <c r="AR364" i="65"/>
  <c r="AS307" i="65"/>
  <c r="AO130" i="65"/>
  <c r="AO201" i="65"/>
  <c r="AP287" i="65"/>
  <c r="AP221" i="65"/>
  <c r="AQ245" i="65"/>
  <c r="AS253" i="65"/>
  <c r="AO199" i="65"/>
  <c r="AQ351" i="65"/>
  <c r="R34" i="65"/>
  <c r="R67" i="65"/>
  <c r="AO180" i="65"/>
  <c r="U176" i="65"/>
  <c r="AQ115" i="65"/>
  <c r="R302" i="65"/>
  <c r="AO117" i="65"/>
  <c r="AS211" i="65"/>
  <c r="AO58" i="65"/>
  <c r="AS49" i="65"/>
  <c r="AP325" i="65"/>
  <c r="AS364" i="65"/>
  <c r="U124" i="65"/>
  <c r="U236" i="65"/>
  <c r="U129" i="65"/>
  <c r="AR320" i="65"/>
  <c r="AQ133" i="65"/>
  <c r="AO309" i="65"/>
  <c r="AO157" i="65"/>
  <c r="AS326" i="65"/>
  <c r="AQ195" i="65"/>
  <c r="AR305" i="65"/>
  <c r="AS105" i="65"/>
  <c r="AS59" i="65"/>
  <c r="R173" i="65"/>
  <c r="AQ233" i="65"/>
  <c r="AS92" i="65"/>
  <c r="AR24" i="65"/>
  <c r="AO182" i="65"/>
  <c r="AP6" i="65"/>
  <c r="AS118" i="65"/>
  <c r="R204" i="65"/>
  <c r="AQ159" i="65"/>
  <c r="AR252" i="65"/>
  <c r="AQ82" i="65"/>
  <c r="AO321" i="65"/>
  <c r="AP137" i="65"/>
  <c r="AP255" i="65"/>
  <c r="R154" i="65"/>
  <c r="AO240" i="65"/>
  <c r="AP144" i="65"/>
  <c r="V150" i="65"/>
  <c r="AS63" i="65"/>
  <c r="AR260" i="65"/>
  <c r="AO238" i="65"/>
  <c r="R163" i="65"/>
  <c r="AO60" i="65"/>
  <c r="AR91" i="65"/>
  <c r="AR143" i="65"/>
  <c r="AO136" i="65"/>
  <c r="AO361" i="65"/>
  <c r="AP77" i="65"/>
  <c r="R52" i="65"/>
  <c r="AR30" i="65"/>
  <c r="AO188" i="65"/>
  <c r="AS111" i="65"/>
  <c r="AP300" i="65"/>
  <c r="AP6" i="86"/>
  <c r="AP7" i="86" s="1"/>
  <c r="AP8" i="86" s="1"/>
  <c r="AQ6" i="86"/>
  <c r="AQ7" i="86" s="1"/>
  <c r="AM6" i="86"/>
  <c r="AM7" i="86" s="1"/>
  <c r="AM8" i="86" s="1"/>
  <c r="AM9" i="86" s="1"/>
  <c r="AM10" i="86" s="1"/>
  <c r="AM11" i="86" s="1"/>
  <c r="AM12" i="86" s="1"/>
  <c r="AM13" i="86" s="1"/>
  <c r="AM14" i="86" l="1"/>
  <c r="AM15" i="86" s="1"/>
  <c r="AM16" i="86" s="1"/>
  <c r="AM17" i="86" s="1"/>
  <c r="AM18" i="86" s="1"/>
  <c r="AM19" i="86" s="1"/>
  <c r="AM20" i="86" s="1"/>
  <c r="AM21" i="86" s="1"/>
  <c r="AM22" i="86" s="1"/>
  <c r="AM23" i="86" s="1"/>
  <c r="AM24" i="86" s="1"/>
  <c r="AM25" i="86" s="1"/>
  <c r="AM26" i="86" s="1"/>
  <c r="AM27" i="86" s="1"/>
  <c r="AM28" i="86" s="1"/>
  <c r="AM29" i="86" s="1"/>
  <c r="AM30" i="86" s="1"/>
  <c r="AM31" i="86" s="1"/>
  <c r="AM32" i="86" s="1"/>
  <c r="AM33" i="86" s="1"/>
  <c r="AM34" i="86" s="1"/>
  <c r="AM35" i="86" s="1"/>
  <c r="AM36" i="86" s="1"/>
  <c r="AM37" i="86" s="1"/>
  <c r="AM38" i="86" s="1"/>
  <c r="AM39" i="86" s="1"/>
  <c r="AM40" i="86" s="1"/>
  <c r="AM41" i="86" s="1"/>
  <c r="AM42" i="86" s="1"/>
  <c r="AM43" i="86" s="1"/>
  <c r="AM44" i="86" s="1"/>
  <c r="AM45" i="86" s="1"/>
  <c r="AM46" i="86" s="1"/>
  <c r="AM47" i="86" s="1"/>
  <c r="AM48" i="86" s="1"/>
  <c r="AM49" i="86" s="1"/>
  <c r="AM50" i="86" s="1"/>
  <c r="AM51" i="86" s="1"/>
  <c r="AM52" i="86" s="1"/>
  <c r="AM53" i="86" s="1"/>
  <c r="AM54" i="86" s="1"/>
  <c r="AM55" i="86" s="1"/>
  <c r="AM56" i="86" s="1"/>
  <c r="AM57" i="86" s="1"/>
  <c r="AM58" i="86" s="1"/>
  <c r="AM59" i="86" s="1"/>
  <c r="AM60" i="86" s="1"/>
  <c r="AM61" i="86" s="1"/>
  <c r="AM62" i="86" s="1"/>
  <c r="AM63" i="86" s="1"/>
  <c r="AM64" i="86" s="1"/>
  <c r="AM65" i="86" s="1"/>
  <c r="AM66" i="86" s="1"/>
  <c r="AM67" i="86" s="1"/>
  <c r="AM68" i="86" s="1"/>
  <c r="AM69" i="86" s="1"/>
  <c r="AM70" i="86" s="1"/>
  <c r="AM71" i="86" s="1"/>
  <c r="AM72" i="86" s="1"/>
  <c r="AM73" i="86" s="1"/>
  <c r="AM74" i="86" s="1"/>
  <c r="AM75" i="86" s="1"/>
  <c r="AM76" i="86" s="1"/>
  <c r="AM77" i="86" s="1"/>
  <c r="AM78" i="86" s="1"/>
  <c r="AM79" i="86" s="1"/>
  <c r="AM80" i="86" s="1"/>
  <c r="AM81" i="86" s="1"/>
  <c r="AM82" i="86" s="1"/>
  <c r="AM83" i="86" s="1"/>
  <c r="AM84" i="86" s="1"/>
  <c r="AM85" i="86" s="1"/>
  <c r="AM86" i="86" s="1"/>
  <c r="AM87" i="86" s="1"/>
  <c r="AM88" i="86" s="1"/>
  <c r="AM89" i="86" s="1"/>
  <c r="AM90" i="86" s="1"/>
  <c r="AM91" i="86" s="1"/>
  <c r="AM92" i="86" s="1"/>
  <c r="AM93" i="86" s="1"/>
  <c r="AM94" i="86" s="1"/>
  <c r="AM95" i="86" s="1"/>
  <c r="AM96" i="86" s="1"/>
  <c r="AM97" i="86" s="1"/>
  <c r="AM98" i="86" s="1"/>
  <c r="AM99" i="86" s="1"/>
  <c r="AM100" i="86" s="1"/>
  <c r="AM101" i="86" s="1"/>
  <c r="AM102" i="86" s="1"/>
  <c r="AM103" i="86" s="1"/>
  <c r="AM104" i="86" s="1"/>
  <c r="AM105" i="86" s="1"/>
  <c r="AP9" i="86"/>
  <c r="AP10" i="86" s="1"/>
  <c r="AP11" i="86" s="1"/>
  <c r="AP12" i="86" s="1"/>
  <c r="AP13" i="86" s="1"/>
  <c r="AP14" i="86" s="1"/>
  <c r="AP15" i="86" s="1"/>
  <c r="AP16" i="86" s="1"/>
  <c r="AP17" i="86" s="1"/>
  <c r="AP18" i="86" s="1"/>
  <c r="AP19" i="86" s="1"/>
  <c r="AP20" i="86" s="1"/>
  <c r="AP21" i="86" s="1"/>
  <c r="AP22" i="86" s="1"/>
  <c r="AP23" i="86" s="1"/>
  <c r="AP24" i="86" s="1"/>
  <c r="AP25" i="86" s="1"/>
  <c r="AP26" i="86" s="1"/>
  <c r="AP27" i="86" s="1"/>
  <c r="AP28" i="86" s="1"/>
  <c r="AP29" i="86" s="1"/>
  <c r="AP30" i="86" s="1"/>
  <c r="AP31" i="86" s="1"/>
  <c r="AP32" i="86" s="1"/>
  <c r="AP33" i="86" s="1"/>
  <c r="AP34" i="86" s="1"/>
  <c r="AP35" i="86" s="1"/>
  <c r="AP36" i="86" s="1"/>
  <c r="AP37" i="86" s="1"/>
  <c r="AP38" i="86" s="1"/>
  <c r="AP39" i="86" s="1"/>
  <c r="AP40" i="86" s="1"/>
  <c r="AP41" i="86" s="1"/>
  <c r="AP42" i="86" s="1"/>
  <c r="AP43" i="86" s="1"/>
  <c r="AP44" i="86" s="1"/>
  <c r="AP45" i="86" s="1"/>
  <c r="AP46" i="86" s="1"/>
  <c r="AP47" i="86" s="1"/>
  <c r="AP48" i="86" s="1"/>
  <c r="AP49" i="86" s="1"/>
  <c r="AP50" i="86" s="1"/>
  <c r="AP51" i="86" s="1"/>
  <c r="AP52" i="86" s="1"/>
  <c r="AP53" i="86" s="1"/>
  <c r="AP54" i="86" s="1"/>
  <c r="AP55" i="86" s="1"/>
  <c r="AP56" i="86" s="1"/>
  <c r="AP57" i="86" s="1"/>
  <c r="AP58" i="86" s="1"/>
  <c r="AP59" i="86" s="1"/>
  <c r="AP60" i="86" s="1"/>
  <c r="AP61" i="86" s="1"/>
  <c r="AP62" i="86" s="1"/>
  <c r="AP63" i="86" s="1"/>
  <c r="AP64" i="86" s="1"/>
  <c r="AP65" i="86" s="1"/>
  <c r="AP66" i="86" s="1"/>
  <c r="AP67" i="86" s="1"/>
  <c r="AP68" i="86" s="1"/>
  <c r="AP69" i="86" s="1"/>
  <c r="AP70" i="86" s="1"/>
  <c r="AP71" i="86" s="1"/>
  <c r="AP72" i="86" s="1"/>
  <c r="AP73" i="86" s="1"/>
  <c r="AP74" i="86" s="1"/>
  <c r="AP75" i="86" s="1"/>
  <c r="AP76" i="86" s="1"/>
  <c r="AP77" i="86" s="1"/>
  <c r="AP78" i="86" s="1"/>
  <c r="AP79" i="86" s="1"/>
  <c r="AP80" i="86" s="1"/>
  <c r="AP81" i="86" s="1"/>
  <c r="AP82" i="86" s="1"/>
  <c r="AP83" i="86" s="1"/>
  <c r="AP84" i="86" s="1"/>
  <c r="AP85" i="86" s="1"/>
  <c r="AP86" i="86" s="1"/>
  <c r="AP87" i="86" s="1"/>
  <c r="AP88" i="86" s="1"/>
  <c r="AP89" i="86" s="1"/>
  <c r="AP90" i="86" s="1"/>
  <c r="AP91" i="86" s="1"/>
  <c r="AP92" i="86" s="1"/>
  <c r="AP93" i="86" s="1"/>
  <c r="AP94" i="86" s="1"/>
  <c r="AP95" i="86" s="1"/>
  <c r="AP96" i="86" s="1"/>
  <c r="AP97" i="86" s="1"/>
  <c r="AP98" i="86" s="1"/>
  <c r="AP99" i="86" s="1"/>
  <c r="AP100" i="86" s="1"/>
  <c r="AP101" i="86" s="1"/>
  <c r="AP102" i="86" s="1"/>
  <c r="AP103" i="86" s="1"/>
  <c r="AP104" i="86" s="1"/>
  <c r="AP105" i="86" s="1"/>
  <c r="AQ8" i="86"/>
  <c r="AQ9" i="86" s="1"/>
  <c r="AQ10" i="86" s="1"/>
  <c r="AQ11" i="86" s="1"/>
  <c r="AQ12" i="86" s="1"/>
  <c r="AQ13" i="86" s="1"/>
  <c r="AQ14" i="86" s="1"/>
  <c r="AQ15" i="86" s="1"/>
  <c r="AQ16" i="86" s="1"/>
  <c r="AQ17" i="86" s="1"/>
  <c r="AQ18" i="86" s="1"/>
  <c r="AQ19" i="86" s="1"/>
  <c r="AQ20" i="86" s="1"/>
  <c r="AQ21" i="86" s="1"/>
  <c r="AQ22" i="86" s="1"/>
  <c r="AQ23" i="86" s="1"/>
  <c r="AQ24" i="86" s="1"/>
  <c r="AQ25" i="86" s="1"/>
  <c r="AQ26" i="86" s="1"/>
  <c r="AQ27" i="86" s="1"/>
  <c r="AQ28" i="86" s="1"/>
  <c r="AQ29" i="86" s="1"/>
  <c r="AQ30" i="86" s="1"/>
  <c r="AQ31" i="86" s="1"/>
  <c r="AQ32" i="86" s="1"/>
  <c r="AQ33" i="86" s="1"/>
  <c r="AQ34" i="86" s="1"/>
  <c r="AQ35" i="86" s="1"/>
  <c r="AQ36" i="86" s="1"/>
  <c r="AQ37" i="86" s="1"/>
  <c r="AQ38" i="86" s="1"/>
  <c r="AQ39" i="86" s="1"/>
  <c r="AQ40" i="86" s="1"/>
  <c r="AQ41" i="86" s="1"/>
  <c r="AQ42" i="86" s="1"/>
  <c r="AQ43" i="86" s="1"/>
  <c r="AQ44" i="86" s="1"/>
  <c r="AQ45" i="86" s="1"/>
  <c r="AQ46" i="86" s="1"/>
  <c r="AQ47" i="86" s="1"/>
  <c r="AQ48" i="86" s="1"/>
  <c r="AQ49" i="86" s="1"/>
  <c r="AQ50" i="86" s="1"/>
  <c r="AQ51" i="86" s="1"/>
  <c r="AQ52" i="86" s="1"/>
  <c r="AQ53" i="86" s="1"/>
  <c r="AQ54" i="86" s="1"/>
  <c r="AQ55" i="86" s="1"/>
  <c r="AQ56" i="86" s="1"/>
  <c r="AQ57" i="86" s="1"/>
  <c r="AQ58" i="86" s="1"/>
  <c r="AQ59" i="86" s="1"/>
  <c r="AQ60" i="86" s="1"/>
  <c r="AQ61" i="86" s="1"/>
  <c r="AQ62" i="86" s="1"/>
  <c r="AQ63" i="86" s="1"/>
  <c r="AQ64" i="86" s="1"/>
  <c r="AQ65" i="86" s="1"/>
  <c r="AQ66" i="86" s="1"/>
  <c r="AQ67" i="86" s="1"/>
  <c r="AQ68" i="86" s="1"/>
  <c r="AQ69" i="86" s="1"/>
  <c r="AQ70" i="86" s="1"/>
  <c r="AQ71" i="86" s="1"/>
  <c r="AQ72" i="86" s="1"/>
  <c r="AQ73" i="86" s="1"/>
  <c r="AQ74" i="86" s="1"/>
  <c r="AQ75" i="86" s="1"/>
  <c r="AQ76" i="86" s="1"/>
  <c r="AQ77" i="86" s="1"/>
  <c r="AQ78" i="86" s="1"/>
  <c r="AQ79" i="86" s="1"/>
  <c r="AQ80" i="86" s="1"/>
  <c r="AQ81" i="86" s="1"/>
  <c r="AQ82" i="86" s="1"/>
  <c r="AQ83" i="86" s="1"/>
  <c r="AQ84" i="86" s="1"/>
  <c r="AQ85" i="86" s="1"/>
  <c r="AQ86" i="86" s="1"/>
  <c r="AQ87" i="86" s="1"/>
  <c r="AQ88" i="86" s="1"/>
  <c r="AQ89" i="86" s="1"/>
  <c r="AQ90" i="86" s="1"/>
  <c r="AQ91" i="86" s="1"/>
  <c r="AQ92" i="86" s="1"/>
  <c r="AQ93" i="86" s="1"/>
  <c r="AQ94" i="86" s="1"/>
  <c r="AQ95" i="86" s="1"/>
  <c r="AQ96" i="86" s="1"/>
  <c r="AQ97" i="86" s="1"/>
  <c r="AQ98" i="86" s="1"/>
  <c r="AQ99" i="86" s="1"/>
  <c r="AQ100" i="86" s="1"/>
  <c r="AQ101" i="86" s="1"/>
  <c r="AQ102" i="86" s="1"/>
  <c r="AQ103" i="86" s="1"/>
  <c r="AQ104" i="86" s="1"/>
  <c r="AQ105" i="86" s="1"/>
  <c r="S205" i="65" l="1"/>
  <c r="S249" i="65"/>
  <c r="S281" i="65"/>
  <c r="T184" i="65"/>
  <c r="S54" i="65"/>
  <c r="T259" i="65"/>
  <c r="T351" i="65"/>
  <c r="T238" i="65"/>
  <c r="S207" i="65"/>
  <c r="T352" i="65"/>
  <c r="T186" i="65"/>
  <c r="T91" i="65"/>
  <c r="S237" i="65"/>
  <c r="AZ22" i="65"/>
  <c r="T275" i="65"/>
  <c r="AZ52" i="65"/>
  <c r="T344" i="65"/>
  <c r="AY19" i="65"/>
  <c r="T337" i="65"/>
  <c r="S55" i="65"/>
  <c r="T110" i="65"/>
  <c r="AY31" i="65"/>
  <c r="T300" i="65"/>
  <c r="S128" i="65"/>
  <c r="S119" i="65"/>
  <c r="T205" i="65"/>
  <c r="AY29" i="65"/>
  <c r="S81" i="65"/>
  <c r="T69" i="65"/>
  <c r="AY13" i="65"/>
  <c r="S254" i="65"/>
  <c r="T104" i="65"/>
  <c r="T168" i="65"/>
  <c r="S313" i="65"/>
  <c r="T334" i="65"/>
  <c r="S275" i="65"/>
  <c r="T295" i="65"/>
  <c r="T19" i="65"/>
  <c r="T51" i="65"/>
  <c r="T173" i="65"/>
  <c r="T329" i="65"/>
  <c r="S325" i="65"/>
  <c r="AY49" i="65"/>
  <c r="S269" i="65"/>
  <c r="S33" i="65"/>
  <c r="S268" i="65"/>
  <c r="T150" i="65"/>
  <c r="T126" i="65"/>
  <c r="T185" i="65"/>
  <c r="T103" i="65"/>
  <c r="T264" i="65"/>
  <c r="T21" i="65"/>
  <c r="S84" i="65"/>
  <c r="AY32" i="65"/>
  <c r="AY38" i="65"/>
  <c r="S28" i="65"/>
  <c r="S178" i="65"/>
  <c r="S360" i="65"/>
  <c r="T354" i="65"/>
  <c r="S126" i="65"/>
  <c r="S282" i="65"/>
  <c r="T200" i="65"/>
  <c r="S188" i="65"/>
  <c r="S20" i="65"/>
  <c r="T35" i="65"/>
  <c r="AZ17" i="65"/>
  <c r="S72" i="65"/>
  <c r="S279" i="65"/>
  <c r="S277" i="65"/>
  <c r="S27" i="65"/>
  <c r="T52" i="65"/>
  <c r="S339" i="65"/>
  <c r="S22" i="65"/>
  <c r="T282" i="65"/>
  <c r="S185" i="65"/>
  <c r="AZ24" i="65"/>
  <c r="T46" i="65"/>
  <c r="T257" i="65"/>
  <c r="S288" i="65"/>
  <c r="T308" i="65"/>
  <c r="T48" i="65"/>
  <c r="S182" i="65"/>
  <c r="S278" i="65"/>
  <c r="AY9" i="65"/>
  <c r="T245" i="65"/>
  <c r="S35" i="65"/>
  <c r="S317" i="65"/>
  <c r="S331" i="65"/>
  <c r="T31" i="65"/>
  <c r="T98" i="65"/>
  <c r="T210" i="65"/>
  <c r="S344" i="65"/>
  <c r="AY14" i="65"/>
  <c r="S173" i="65"/>
  <c r="T76" i="65"/>
  <c r="S91" i="65"/>
  <c r="S48" i="65"/>
  <c r="S262" i="65"/>
  <c r="T204" i="65"/>
  <c r="T338" i="65"/>
  <c r="S285" i="65"/>
  <c r="S168" i="65"/>
  <c r="T324" i="65"/>
  <c r="AZ45" i="65"/>
  <c r="T36" i="65"/>
  <c r="T149" i="65"/>
  <c r="AZ14" i="65"/>
  <c r="S146" i="65"/>
  <c r="T320" i="65"/>
  <c r="S342" i="65"/>
  <c r="T155" i="65"/>
  <c r="AY26" i="65"/>
  <c r="T281" i="65"/>
  <c r="S176" i="65"/>
  <c r="S85" i="65"/>
  <c r="T100" i="65"/>
  <c r="T44" i="65"/>
  <c r="S44" i="65"/>
  <c r="S95" i="65"/>
  <c r="T87" i="65"/>
  <c r="S231" i="65"/>
  <c r="AZ43" i="65"/>
  <c r="S111" i="65"/>
  <c r="S327" i="65"/>
  <c r="S318" i="65"/>
  <c r="S143" i="65"/>
  <c r="S294" i="65"/>
  <c r="T27" i="65"/>
  <c r="T188" i="65"/>
  <c r="T175" i="65"/>
  <c r="S336" i="65"/>
  <c r="T191" i="65"/>
  <c r="S32" i="65"/>
  <c r="S52" i="65"/>
  <c r="T120" i="65"/>
  <c r="AZ50" i="65"/>
  <c r="T37" i="65"/>
  <c r="S286" i="65"/>
  <c r="T280" i="65"/>
  <c r="S153" i="65"/>
  <c r="T274" i="65"/>
  <c r="S16" i="65"/>
  <c r="T287" i="65"/>
  <c r="T148" i="65"/>
  <c r="AY18" i="65"/>
  <c r="T228" i="65"/>
  <c r="S142" i="65"/>
  <c r="T232" i="65"/>
  <c r="AZ8" i="65"/>
  <c r="T328" i="65"/>
  <c r="S257" i="65"/>
  <c r="AZ9" i="65"/>
  <c r="AZ21" i="65"/>
  <c r="AZ51" i="65"/>
  <c r="T109" i="65"/>
  <c r="T294" i="65"/>
  <c r="T26" i="65"/>
  <c r="S326" i="65"/>
  <c r="S174" i="65"/>
  <c r="S320" i="65"/>
  <c r="S242" i="65"/>
  <c r="T138" i="65"/>
  <c r="T256" i="65"/>
  <c r="S211" i="65"/>
  <c r="T247" i="65"/>
  <c r="S29" i="65"/>
  <c r="T97" i="65"/>
  <c r="T14" i="65"/>
  <c r="S24" i="65"/>
  <c r="S171" i="65"/>
  <c r="S139" i="65"/>
  <c r="S109" i="65"/>
  <c r="AY37" i="65"/>
  <c r="AZ39" i="65"/>
  <c r="T335" i="65"/>
  <c r="T284" i="65"/>
  <c r="S222" i="65"/>
  <c r="T266" i="65"/>
  <c r="T318" i="65"/>
  <c r="T326" i="65"/>
  <c r="S228" i="65"/>
  <c r="T343" i="65"/>
  <c r="S248" i="65"/>
  <c r="S267" i="65"/>
  <c r="T341" i="65"/>
  <c r="AZ23" i="65"/>
  <c r="T313" i="65"/>
  <c r="T9" i="65"/>
  <c r="T102" i="65"/>
  <c r="S306" i="65"/>
  <c r="S12" i="65"/>
  <c r="S274" i="65"/>
  <c r="T251" i="65"/>
  <c r="S302" i="65"/>
  <c r="T360" i="65"/>
  <c r="S63" i="65"/>
  <c r="S332" i="65"/>
  <c r="S8" i="65"/>
  <c r="S166" i="65"/>
  <c r="T89" i="65"/>
  <c r="T278" i="65"/>
  <c r="AY27" i="65"/>
  <c r="T22" i="65"/>
  <c r="S177" i="65"/>
  <c r="S351" i="65"/>
  <c r="S297" i="65"/>
  <c r="S252" i="65"/>
  <c r="S132" i="65"/>
  <c r="T179" i="65"/>
  <c r="T356" i="65"/>
  <c r="T147" i="65"/>
  <c r="T164" i="65"/>
  <c r="S114" i="65"/>
  <c r="T304" i="65"/>
  <c r="AY35" i="65"/>
  <c r="T10" i="65"/>
  <c r="T196" i="65"/>
  <c r="S103" i="65"/>
  <c r="T153" i="65"/>
  <c r="S189" i="65"/>
  <c r="S330" i="65"/>
  <c r="T162" i="65"/>
  <c r="S116" i="65"/>
  <c r="S264" i="65"/>
  <c r="S225" i="65"/>
  <c r="AZ15" i="65"/>
  <c r="S363" i="65"/>
  <c r="AZ49" i="65"/>
  <c r="S227" i="65"/>
  <c r="T20" i="65"/>
  <c r="T331" i="65"/>
  <c r="S49" i="65"/>
  <c r="S287" i="65"/>
  <c r="T358" i="65"/>
  <c r="AZ25" i="65"/>
  <c r="T298" i="65"/>
  <c r="S244" i="65"/>
  <c r="S78" i="65"/>
  <c r="T18" i="65"/>
  <c r="T268" i="65"/>
  <c r="T169" i="65"/>
  <c r="S94" i="65"/>
  <c r="S62" i="65"/>
  <c r="S263" i="65"/>
  <c r="AY24" i="65"/>
  <c r="S93" i="65"/>
  <c r="T235" i="65"/>
  <c r="S241" i="65"/>
  <c r="AZ18" i="65"/>
  <c r="T291" i="65"/>
  <c r="S350" i="65"/>
  <c r="T353" i="65"/>
  <c r="S184" i="65"/>
  <c r="S273" i="65"/>
  <c r="S127" i="65"/>
  <c r="T99" i="65"/>
  <c r="T226" i="65"/>
  <c r="S15" i="65"/>
  <c r="AZ16" i="65"/>
  <c r="AY47" i="65"/>
  <c r="T167" i="65"/>
  <c r="S71" i="65"/>
  <c r="S66" i="65"/>
  <c r="T134" i="65"/>
  <c r="T41" i="65"/>
  <c r="T161" i="65"/>
  <c r="T86" i="65"/>
  <c r="T314" i="65"/>
  <c r="S270" i="65"/>
  <c r="S187" i="65"/>
  <c r="S9" i="65"/>
  <c r="S161" i="65"/>
  <c r="S50" i="65"/>
  <c r="S309" i="65"/>
  <c r="T106" i="65"/>
  <c r="T78" i="65"/>
  <c r="T124" i="65"/>
  <c r="S34" i="65"/>
  <c r="T32" i="65"/>
  <c r="T277" i="65"/>
  <c r="S42" i="65"/>
  <c r="T273" i="65"/>
  <c r="S319" i="65"/>
  <c r="T250" i="65"/>
  <c r="S193" i="65"/>
  <c r="T309" i="65"/>
  <c r="S14" i="65"/>
  <c r="S68" i="65"/>
  <c r="AZ31" i="65"/>
  <c r="AZ36" i="65"/>
  <c r="T222" i="65"/>
  <c r="T243" i="65"/>
  <c r="S201" i="65"/>
  <c r="T79" i="65"/>
  <c r="S255" i="65"/>
  <c r="T57" i="65"/>
  <c r="AZ29" i="65"/>
  <c r="S150" i="65"/>
  <c r="AZ48" i="65"/>
  <c r="S106" i="65"/>
  <c r="S295" i="65"/>
  <c r="T136" i="65"/>
  <c r="S362" i="65"/>
  <c r="S236" i="65"/>
  <c r="S165" i="65"/>
  <c r="AZ12" i="65"/>
  <c r="S223" i="65"/>
  <c r="AZ46" i="65"/>
  <c r="T253" i="65"/>
  <c r="AY52" i="65"/>
  <c r="S40" i="65"/>
  <c r="S164" i="65"/>
  <c r="S229" i="65"/>
  <c r="AY25" i="65"/>
  <c r="AY48" i="65"/>
  <c r="S100" i="65"/>
  <c r="T246" i="65"/>
  <c r="S324" i="65"/>
  <c r="T94" i="65"/>
  <c r="T54" i="65"/>
  <c r="S203" i="65"/>
  <c r="T206" i="65"/>
  <c r="AZ35" i="65"/>
  <c r="T305" i="65"/>
  <c r="T350" i="65"/>
  <c r="S276" i="65"/>
  <c r="S299" i="65"/>
  <c r="T364" i="65"/>
  <c r="T319" i="65"/>
  <c r="T17" i="65"/>
  <c r="S98" i="65"/>
  <c r="T237" i="65"/>
  <c r="T50" i="65"/>
  <c r="T62" i="65"/>
  <c r="S129" i="65"/>
  <c r="T152" i="65"/>
  <c r="T49" i="65"/>
  <c r="T132" i="65"/>
  <c r="T85" i="65"/>
  <c r="S240" i="65"/>
  <c r="S136" i="65"/>
  <c r="T8" i="65"/>
  <c r="T267" i="65"/>
  <c r="T336" i="65"/>
  <c r="S163" i="65"/>
  <c r="T190" i="65"/>
  <c r="T234" i="65"/>
  <c r="S46" i="65"/>
  <c r="S209" i="65"/>
  <c r="S21" i="65"/>
  <c r="T183" i="65"/>
  <c r="S308" i="65"/>
  <c r="S214" i="65"/>
  <c r="AY45" i="65"/>
  <c r="T129" i="65"/>
  <c r="T219" i="65"/>
  <c r="S11" i="65"/>
  <c r="T283" i="65"/>
  <c r="S140" i="65"/>
  <c r="T215" i="65"/>
  <c r="T118" i="65"/>
  <c r="T176" i="65"/>
  <c r="S179" i="65"/>
  <c r="AZ11" i="65"/>
  <c r="T239" i="65"/>
  <c r="T260" i="65"/>
  <c r="T133" i="65"/>
  <c r="S349" i="65"/>
  <c r="S202" i="65"/>
  <c r="AY21" i="65"/>
  <c r="S41" i="65"/>
  <c r="S346" i="65"/>
  <c r="S215" i="65"/>
  <c r="AZ40" i="65"/>
  <c r="T40" i="65"/>
  <c r="S51" i="65"/>
  <c r="T111" i="65"/>
  <c r="S70" i="65"/>
  <c r="T271" i="65"/>
  <c r="T301" i="65"/>
  <c r="S137" i="65"/>
  <c r="T236" i="65"/>
  <c r="T306" i="65"/>
  <c r="T261" i="65"/>
  <c r="S230" i="65"/>
  <c r="T340" i="65"/>
  <c r="S124" i="65"/>
  <c r="T276" i="65"/>
  <c r="S144" i="65"/>
  <c r="T311" i="65"/>
  <c r="T151" i="65"/>
  <c r="S112" i="65"/>
  <c r="S92" i="65"/>
  <c r="S57" i="65"/>
  <c r="T170" i="65"/>
  <c r="AY50" i="65"/>
  <c r="S284" i="65"/>
  <c r="T159" i="65"/>
  <c r="AY39" i="65"/>
  <c r="T28" i="65"/>
  <c r="S218" i="65"/>
  <c r="AY8" i="65"/>
  <c r="T56" i="65"/>
  <c r="T67" i="65"/>
  <c r="S290" i="65"/>
  <c r="S170" i="65"/>
  <c r="T339" i="65"/>
  <c r="S340" i="65"/>
  <c r="T201" i="65"/>
  <c r="T349" i="65"/>
  <c r="S217" i="65"/>
  <c r="T74" i="65"/>
  <c r="T181" i="65"/>
  <c r="S329" i="65"/>
  <c r="S251" i="65"/>
  <c r="T330" i="65"/>
  <c r="T297" i="65"/>
  <c r="S197" i="65"/>
  <c r="S190" i="65"/>
  <c r="T128" i="65"/>
  <c r="S206" i="65"/>
  <c r="S196" i="65"/>
  <c r="AZ42" i="65"/>
  <c r="G20" i="82" s="1"/>
  <c r="S151" i="65"/>
  <c r="T146" i="65"/>
  <c r="S304" i="65"/>
  <c r="T347" i="65"/>
  <c r="S30" i="65"/>
  <c r="S315" i="65"/>
  <c r="T187" i="65"/>
  <c r="S58" i="65"/>
  <c r="AY5" i="65"/>
  <c r="T327" i="65"/>
  <c r="T241" i="65"/>
  <c r="S86" i="65"/>
  <c r="T131" i="65"/>
  <c r="S83" i="65"/>
  <c r="AZ41" i="65"/>
  <c r="S74" i="65"/>
  <c r="S216" i="65"/>
  <c r="T225" i="65"/>
  <c r="S59" i="65"/>
  <c r="S183" i="65"/>
  <c r="AY44" i="65"/>
  <c r="S354" i="65"/>
  <c r="S338" i="65"/>
  <c r="S243" i="65"/>
  <c r="AY33" i="65"/>
  <c r="T244" i="65"/>
  <c r="S115" i="65"/>
  <c r="T16" i="65"/>
  <c r="S61" i="65"/>
  <c r="AY12" i="65"/>
  <c r="S102" i="65"/>
  <c r="T30" i="65"/>
  <c r="S73" i="65"/>
  <c r="T229" i="65"/>
  <c r="S213" i="65"/>
  <c r="T355" i="65"/>
  <c r="S328" i="65"/>
  <c r="S97" i="65"/>
  <c r="T13" i="65"/>
  <c r="T332" i="65"/>
  <c r="AY17" i="65"/>
  <c r="S272" i="65"/>
  <c r="T289" i="65"/>
  <c r="S167" i="65"/>
  <c r="T121" i="65"/>
  <c r="S204" i="65"/>
  <c r="T361" i="65"/>
  <c r="T348" i="65"/>
  <c r="T362" i="65"/>
  <c r="T101" i="65"/>
  <c r="T171" i="65"/>
  <c r="T140" i="65"/>
  <c r="S53" i="65"/>
  <c r="AZ37" i="65"/>
  <c r="S117" i="65"/>
  <c r="T265" i="65"/>
  <c r="AY28" i="65"/>
  <c r="T143" i="65"/>
  <c r="T157" i="65"/>
  <c r="T154" i="65"/>
  <c r="T254" i="65"/>
  <c r="AY7" i="65"/>
  <c r="T293" i="65"/>
  <c r="T258" i="65"/>
  <c r="S156" i="65"/>
  <c r="S364" i="65"/>
  <c r="T88" i="65"/>
  <c r="S355" i="65"/>
  <c r="S134" i="65"/>
  <c r="S120" i="65"/>
  <c r="T203" i="65"/>
  <c r="S38" i="65"/>
  <c r="T322" i="65"/>
  <c r="S247" i="65"/>
  <c r="S80" i="65"/>
  <c r="T11" i="65"/>
  <c r="T107" i="65"/>
  <c r="S154" i="65"/>
  <c r="S79" i="65"/>
  <c r="T223" i="65"/>
  <c r="S194" i="65"/>
  <c r="S130" i="65"/>
  <c r="T83" i="65"/>
  <c r="S250" i="65"/>
  <c r="T119" i="65"/>
  <c r="S289" i="65"/>
  <c r="AZ5" i="65"/>
  <c r="T216" i="65"/>
  <c r="T233" i="65"/>
  <c r="AZ27" i="65"/>
  <c r="AZ34" i="65"/>
  <c r="T63" i="65"/>
  <c r="S258" i="65"/>
  <c r="S65" i="65"/>
  <c r="S37" i="65"/>
  <c r="S238" i="65"/>
  <c r="T72" i="65"/>
  <c r="S199" i="65"/>
  <c r="T197" i="65"/>
  <c r="S261" i="65"/>
  <c r="T112" i="65"/>
  <c r="T325" i="65"/>
  <c r="S99" i="65"/>
  <c r="T310" i="65"/>
  <c r="S341" i="65"/>
  <c r="S110" i="65"/>
  <c r="T42" i="65"/>
  <c r="S23" i="65"/>
  <c r="S310" i="65"/>
  <c r="AZ26" i="65"/>
  <c r="S266" i="65"/>
  <c r="AY6" i="65"/>
  <c r="S259" i="65"/>
  <c r="T160" i="65"/>
  <c r="AZ38" i="65"/>
  <c r="S271" i="65"/>
  <c r="T166" i="65"/>
  <c r="T207" i="65"/>
  <c r="AZ28" i="65"/>
  <c r="AY16" i="65"/>
  <c r="T195" i="65"/>
  <c r="S148" i="65"/>
  <c r="S291" i="65"/>
  <c r="S89" i="65"/>
  <c r="T208" i="65"/>
  <c r="T279" i="65"/>
  <c r="T64" i="65"/>
  <c r="S343" i="65"/>
  <c r="T108" i="65"/>
  <c r="S334" i="65"/>
  <c r="S107" i="65"/>
  <c r="S122" i="65"/>
  <c r="S305" i="65"/>
  <c r="S298" i="65"/>
  <c r="T7" i="65"/>
  <c r="S152" i="65"/>
  <c r="T248" i="65"/>
  <c r="S333" i="65"/>
  <c r="T363" i="65"/>
  <c r="T174" i="65"/>
  <c r="T272" i="65"/>
  <c r="T105" i="65"/>
  <c r="S159" i="65"/>
  <c r="AY22" i="65"/>
  <c r="S361" i="65"/>
  <c r="AZ6" i="65"/>
  <c r="S125" i="65"/>
  <c r="AZ19" i="65"/>
  <c r="S145" i="65"/>
  <c r="S67" i="65"/>
  <c r="S296" i="65"/>
  <c r="T130" i="65"/>
  <c r="T240" i="65"/>
  <c r="T158" i="65"/>
  <c r="S314" i="65"/>
  <c r="T359" i="65"/>
  <c r="S256" i="65"/>
  <c r="AY40" i="65"/>
  <c r="S147" i="65"/>
  <c r="S138" i="65"/>
  <c r="S123" i="65"/>
  <c r="S233" i="65"/>
  <c r="T269" i="65"/>
  <c r="AZ30" i="65"/>
  <c r="AZ13" i="65"/>
  <c r="S200" i="65"/>
  <c r="T202" i="65"/>
  <c r="AZ47" i="65"/>
  <c r="S312" i="65"/>
  <c r="S160" i="65"/>
  <c r="AY46" i="65"/>
  <c r="T90" i="65"/>
  <c r="S25" i="65"/>
  <c r="T252" i="65"/>
  <c r="S300" i="65"/>
  <c r="T23" i="65"/>
  <c r="T6" i="65"/>
  <c r="T178" i="65"/>
  <c r="S347" i="65"/>
  <c r="T317" i="65"/>
  <c r="S293" i="65"/>
  <c r="T288" i="65"/>
  <c r="T71" i="65"/>
  <c r="T116" i="65"/>
  <c r="T198" i="65"/>
  <c r="S141" i="65"/>
  <c r="T156" i="65"/>
  <c r="S77" i="65"/>
  <c r="S186" i="65"/>
  <c r="S158" i="65"/>
  <c r="T33" i="65"/>
  <c r="T122" i="65"/>
  <c r="AZ44" i="65"/>
  <c r="S234" i="65"/>
  <c r="S358" i="65"/>
  <c r="S198" i="65"/>
  <c r="S105" i="65"/>
  <c r="S352" i="65"/>
  <c r="T82" i="65"/>
  <c r="T65" i="65"/>
  <c r="T29" i="65"/>
  <c r="AZ32" i="65"/>
  <c r="S212" i="65"/>
  <c r="T230" i="65"/>
  <c r="T263" i="65"/>
  <c r="S292" i="65"/>
  <c r="S322" i="65"/>
  <c r="T113" i="65"/>
  <c r="S311" i="65"/>
  <c r="S307" i="65"/>
  <c r="T192" i="65"/>
  <c r="T15" i="65"/>
  <c r="T220" i="65"/>
  <c r="S64" i="65"/>
  <c r="T224" i="65"/>
  <c r="T12" i="65"/>
  <c r="T182" i="65"/>
  <c r="S220" i="65"/>
  <c r="T290" i="65"/>
  <c r="S239" i="65"/>
  <c r="AY36" i="65"/>
  <c r="S47" i="65"/>
  <c r="S208" i="65"/>
  <c r="T357" i="65"/>
  <c r="T53" i="65"/>
  <c r="AZ7" i="65"/>
  <c r="AY34" i="65"/>
  <c r="T270" i="65"/>
  <c r="S191" i="65"/>
  <c r="S39" i="65"/>
  <c r="T123" i="65"/>
  <c r="S10" i="65"/>
  <c r="S232" i="65"/>
  <c r="T73" i="65"/>
  <c r="S90" i="65"/>
  <c r="T135" i="65"/>
  <c r="AY42" i="65"/>
  <c r="F20" i="82" s="1"/>
  <c r="S26" i="65"/>
  <c r="T55" i="65"/>
  <c r="S118" i="65"/>
  <c r="AZ53" i="65"/>
  <c r="S356" i="65"/>
  <c r="S149" i="65"/>
  <c r="S219" i="65"/>
  <c r="T139" i="65"/>
  <c r="T77" i="65"/>
  <c r="T262" i="65"/>
  <c r="S60" i="65"/>
  <c r="T61" i="65"/>
  <c r="T302" i="65"/>
  <c r="AY43" i="65"/>
  <c r="S69" i="65"/>
  <c r="S195" i="65"/>
  <c r="T38" i="65"/>
  <c r="S108" i="65"/>
  <c r="S87" i="65"/>
  <c r="S157" i="65"/>
  <c r="S192" i="65"/>
  <c r="T323" i="65"/>
  <c r="S162" i="65"/>
  <c r="S104" i="65"/>
  <c r="T137" i="65"/>
  <c r="T180" i="65"/>
  <c r="T221" i="65"/>
  <c r="S210" i="65"/>
  <c r="S337" i="65"/>
  <c r="S221" i="65"/>
  <c r="T218" i="65"/>
  <c r="S345" i="65"/>
  <c r="S56" i="65"/>
  <c r="AZ10" i="65"/>
  <c r="T342" i="65"/>
  <c r="S6" i="65"/>
  <c r="S133" i="65"/>
  <c r="T145" i="65"/>
  <c r="T214" i="65"/>
  <c r="S245" i="65"/>
  <c r="T345" i="65"/>
  <c r="S335" i="65"/>
  <c r="S5" i="65"/>
  <c r="T75" i="65"/>
  <c r="S265" i="65"/>
  <c r="T299" i="65"/>
  <c r="T34" i="65"/>
  <c r="S75" i="65"/>
  <c r="AY51" i="65"/>
  <c r="T66" i="65"/>
  <c r="S17" i="65"/>
  <c r="S226" i="65"/>
  <c r="S246" i="65"/>
  <c r="S155" i="65"/>
  <c r="S101" i="65"/>
  <c r="T5" i="65"/>
  <c r="T189" i="65"/>
  <c r="T213" i="65"/>
  <c r="AY53" i="65"/>
  <c r="T141" i="65"/>
  <c r="T60" i="65"/>
  <c r="T39" i="65"/>
  <c r="S18" i="65"/>
  <c r="T242" i="65"/>
  <c r="T194" i="65"/>
  <c r="T117" i="65"/>
  <c r="T24" i="65"/>
  <c r="AY20" i="65"/>
  <c r="T70" i="65"/>
  <c r="T81" i="65"/>
  <c r="S175" i="65"/>
  <c r="S131" i="65"/>
  <c r="T96" i="65"/>
  <c r="S348" i="65"/>
  <c r="T163" i="65"/>
  <c r="S7" i="65"/>
  <c r="T95" i="65"/>
  <c r="T25" i="65"/>
  <c r="AZ20" i="65"/>
  <c r="S113" i="65"/>
  <c r="AY23" i="65"/>
  <c r="S36" i="65"/>
  <c r="T316" i="65"/>
  <c r="S323" i="65"/>
  <c r="T193" i="65"/>
  <c r="AY30" i="65"/>
  <c r="T227" i="65"/>
  <c r="T142" i="65"/>
  <c r="T231" i="65"/>
  <c r="T43" i="65"/>
  <c r="T315" i="65"/>
  <c r="S13" i="65"/>
  <c r="T209" i="65"/>
  <c r="S19" i="65"/>
  <c r="T58" i="65"/>
  <c r="T255" i="65"/>
  <c r="S31" i="65"/>
  <c r="S181" i="65"/>
  <c r="T211" i="65"/>
  <c r="T286" i="65"/>
  <c r="S96" i="65"/>
  <c r="T303" i="65"/>
  <c r="AZ33" i="65"/>
  <c r="T321" i="65"/>
  <c r="S135" i="65"/>
  <c r="T47" i="65"/>
  <c r="AY15" i="65"/>
  <c r="S43" i="65"/>
  <c r="T249" i="65"/>
  <c r="T127" i="65"/>
  <c r="S253" i="65"/>
  <c r="T115" i="65"/>
  <c r="S169" i="65"/>
  <c r="T84" i="65"/>
  <c r="S359" i="65"/>
  <c r="T45" i="65"/>
  <c r="S76" i="65"/>
  <c r="S357" i="65"/>
  <c r="AY41" i="65"/>
  <c r="S280" i="65"/>
  <c r="T346" i="65"/>
  <c r="T307" i="65"/>
  <c r="S301" i="65"/>
  <c r="S224" i="65"/>
  <c r="S260" i="65"/>
  <c r="S303" i="65"/>
  <c r="T93" i="65"/>
  <c r="T296" i="65"/>
  <c r="T80" i="65"/>
  <c r="T333" i="65"/>
  <c r="S121" i="65"/>
  <c r="T217" i="65"/>
  <c r="S88" i="65"/>
  <c r="S321" i="65"/>
  <c r="S235" i="65"/>
  <c r="T68" i="65"/>
  <c r="T125" i="65"/>
  <c r="T144" i="65"/>
  <c r="T92" i="65"/>
  <c r="T172" i="65"/>
  <c r="T312" i="65"/>
  <c r="T165" i="65"/>
  <c r="T292" i="65"/>
  <c r="S180" i="65"/>
  <c r="S353" i="65"/>
  <c r="S45" i="65"/>
  <c r="S316" i="65"/>
  <c r="S82" i="65"/>
  <c r="AY11" i="65"/>
  <c r="T285" i="65"/>
  <c r="AY10" i="65"/>
  <c r="T199" i="65"/>
  <c r="T212" i="65"/>
  <c r="T177" i="65"/>
  <c r="S172" i="65"/>
  <c r="T114" i="65"/>
  <c r="T59" i="65"/>
  <c r="S283" i="65"/>
  <c r="AO6" i="86"/>
  <c r="AO7" i="86" s="1"/>
  <c r="AO8" i="86" s="1"/>
  <c r="AO9" i="86" s="1"/>
  <c r="AO10" i="86" s="1"/>
  <c r="AO11" i="86" s="1"/>
  <c r="AO12" i="86" s="1"/>
  <c r="AO13" i="86" s="1"/>
  <c r="AO14" i="86" s="1"/>
  <c r="AO15" i="86" s="1"/>
  <c r="AN6" i="86"/>
  <c r="C98" i="67"/>
  <c r="C104" i="67"/>
  <c r="C71" i="67"/>
  <c r="C65" i="67"/>
  <c r="F7" i="82" l="1"/>
  <c r="G7" i="82"/>
  <c r="F22" i="82"/>
  <c r="F21" i="82"/>
  <c r="F24" i="82"/>
  <c r="G23" i="82"/>
  <c r="G26" i="82"/>
  <c r="G21" i="82"/>
  <c r="F25" i="82"/>
  <c r="G24" i="82"/>
  <c r="F26" i="82"/>
  <c r="G25" i="82"/>
  <c r="G22" i="82"/>
  <c r="F23" i="82"/>
  <c r="G9" i="82"/>
  <c r="F10" i="82"/>
  <c r="G8" i="82"/>
  <c r="G11" i="82"/>
  <c r="F12" i="82"/>
  <c r="G10" i="82"/>
  <c r="F9" i="82"/>
  <c r="F8" i="82"/>
  <c r="F11" i="82"/>
  <c r="G12" i="82"/>
  <c r="G16" i="82"/>
  <c r="G13" i="82"/>
  <c r="F15" i="82"/>
  <c r="F17" i="82"/>
  <c r="AO16" i="86"/>
  <c r="AO17" i="86" s="1"/>
  <c r="AO18" i="86" s="1"/>
  <c r="AO19" i="86" s="1"/>
  <c r="AO20" i="86" s="1"/>
  <c r="AO21" i="86" s="1"/>
  <c r="AO22" i="86" s="1"/>
  <c r="AO23" i="86" s="1"/>
  <c r="AO24" i="86" s="1"/>
  <c r="AO25" i="86" s="1"/>
  <c r="AO26" i="86" s="1"/>
  <c r="AO27" i="86" s="1"/>
  <c r="AO28" i="86" s="1"/>
  <c r="AO29" i="86" s="1"/>
  <c r="AO30" i="86" s="1"/>
  <c r="AO31" i="86" s="1"/>
  <c r="AO32" i="86" s="1"/>
  <c r="AO33" i="86" s="1"/>
  <c r="AO34" i="86" s="1"/>
  <c r="AO35" i="86" s="1"/>
  <c r="AO36" i="86" s="1"/>
  <c r="AO37" i="86" s="1"/>
  <c r="AO38" i="86" s="1"/>
  <c r="AO39" i="86" s="1"/>
  <c r="AO40" i="86" s="1"/>
  <c r="AO41" i="86" s="1"/>
  <c r="AO42" i="86" s="1"/>
  <c r="AO43" i="86" s="1"/>
  <c r="AO44" i="86" s="1"/>
  <c r="AO45" i="86" s="1"/>
  <c r="AO46" i="86" s="1"/>
  <c r="AO47" i="86" s="1"/>
  <c r="AO48" i="86" s="1"/>
  <c r="AO49" i="86" s="1"/>
  <c r="AO50" i="86" s="1"/>
  <c r="AO51" i="86" s="1"/>
  <c r="AO52" i="86" s="1"/>
  <c r="AO53" i="86" s="1"/>
  <c r="AO54" i="86" s="1"/>
  <c r="AO55" i="86" s="1"/>
  <c r="AO56" i="86" s="1"/>
  <c r="AO57" i="86" s="1"/>
  <c r="AO58" i="86" s="1"/>
  <c r="AO59" i="86" s="1"/>
  <c r="AO60" i="86" s="1"/>
  <c r="AO61" i="86" s="1"/>
  <c r="AO62" i="86" s="1"/>
  <c r="AO63" i="86" s="1"/>
  <c r="AO64" i="86" s="1"/>
  <c r="AO65" i="86" s="1"/>
  <c r="AO66" i="86" s="1"/>
  <c r="AO67" i="86" s="1"/>
  <c r="AO68" i="86" s="1"/>
  <c r="AO69" i="86" s="1"/>
  <c r="AO70" i="86" s="1"/>
  <c r="AO71" i="86" s="1"/>
  <c r="AO72" i="86" s="1"/>
  <c r="AO73" i="86" s="1"/>
  <c r="AO74" i="86" s="1"/>
  <c r="AO75" i="86" s="1"/>
  <c r="AO76" i="86" s="1"/>
  <c r="AO77" i="86" s="1"/>
  <c r="AO78" i="86" s="1"/>
  <c r="AO79" i="86" s="1"/>
  <c r="AO80" i="86" s="1"/>
  <c r="AO81" i="86" s="1"/>
  <c r="AO82" i="86" s="1"/>
  <c r="AO83" i="86" s="1"/>
  <c r="AO84" i="86" s="1"/>
  <c r="AO85" i="86" s="1"/>
  <c r="AO86" i="86" s="1"/>
  <c r="AO87" i="86" s="1"/>
  <c r="AO88" i="86" s="1"/>
  <c r="AO89" i="86" s="1"/>
  <c r="AO90" i="86" s="1"/>
  <c r="AO91" i="86" s="1"/>
  <c r="AO92" i="86" s="1"/>
  <c r="AO93" i="86" s="1"/>
  <c r="AO94" i="86" s="1"/>
  <c r="AO95" i="86" s="1"/>
  <c r="AO96" i="86" s="1"/>
  <c r="AO97" i="86" s="1"/>
  <c r="AO98" i="86" s="1"/>
  <c r="AO99" i="86" s="1"/>
  <c r="AO100" i="86" s="1"/>
  <c r="AO101" i="86" s="1"/>
  <c r="AO102" i="86" s="1"/>
  <c r="AO103" i="86" s="1"/>
  <c r="AO104" i="86" s="1"/>
  <c r="AO105" i="86" s="1"/>
  <c r="F16" i="82"/>
  <c r="F19" i="82"/>
  <c r="G14" i="82"/>
  <c r="AN7" i="86"/>
  <c r="AN8" i="86" s="1"/>
  <c r="AN9" i="86" s="1"/>
  <c r="AN10" i="86" s="1"/>
  <c r="AN11" i="86" s="1"/>
  <c r="AN12" i="86" s="1"/>
  <c r="AN13" i="86" s="1"/>
  <c r="AN14" i="86" s="1"/>
  <c r="AN15" i="86" s="1"/>
  <c r="AN16" i="86" s="1"/>
  <c r="AN17" i="86" s="1"/>
  <c r="AN18" i="86" s="1"/>
  <c r="AN19" i="86" s="1"/>
  <c r="AN20" i="86" s="1"/>
  <c r="AN21" i="86" s="1"/>
  <c r="AN22" i="86" s="1"/>
  <c r="AN23" i="86" s="1"/>
  <c r="AN24" i="86" s="1"/>
  <c r="AN25" i="86" s="1"/>
  <c r="AN26" i="86" s="1"/>
  <c r="AN27" i="86" s="1"/>
  <c r="AN28" i="86" s="1"/>
  <c r="AN29" i="86" s="1"/>
  <c r="AN30" i="86" s="1"/>
  <c r="AN31" i="86" s="1"/>
  <c r="AN32" i="86" s="1"/>
  <c r="AN33" i="86" s="1"/>
  <c r="AN34" i="86" s="1"/>
  <c r="AN35" i="86" s="1"/>
  <c r="AN36" i="86" s="1"/>
  <c r="AN37" i="86" s="1"/>
  <c r="AN38" i="86" s="1"/>
  <c r="AN39" i="86" s="1"/>
  <c r="AN40" i="86" s="1"/>
  <c r="AN41" i="86" s="1"/>
  <c r="AN42" i="86" s="1"/>
  <c r="AN43" i="86" s="1"/>
  <c r="AN44" i="86" s="1"/>
  <c r="AN45" i="86" s="1"/>
  <c r="AN46" i="86" s="1"/>
  <c r="AN47" i="86" s="1"/>
  <c r="AN48" i="86" s="1"/>
  <c r="AN49" i="86" s="1"/>
  <c r="AN50" i="86" s="1"/>
  <c r="AN51" i="86" s="1"/>
  <c r="AN52" i="86" s="1"/>
  <c r="AN53" i="86" s="1"/>
  <c r="AN54" i="86" s="1"/>
  <c r="AN55" i="86" s="1"/>
  <c r="AN56" i="86" s="1"/>
  <c r="AN57" i="86" s="1"/>
  <c r="AN58" i="86" s="1"/>
  <c r="AN59" i="86" s="1"/>
  <c r="AN60" i="86" s="1"/>
  <c r="AN61" i="86" s="1"/>
  <c r="AN62" i="86" s="1"/>
  <c r="AN63" i="86" s="1"/>
  <c r="AN64" i="86" s="1"/>
  <c r="AN65" i="86" s="1"/>
  <c r="AN66" i="86" s="1"/>
  <c r="AN67" i="86" s="1"/>
  <c r="AN68" i="86" s="1"/>
  <c r="AN69" i="86" s="1"/>
  <c r="AN70" i="86" s="1"/>
  <c r="AN71" i="86" s="1"/>
  <c r="AN72" i="86" s="1"/>
  <c r="AN73" i="86" s="1"/>
  <c r="AN74" i="86" s="1"/>
  <c r="AN75" i="86" s="1"/>
  <c r="AN76" i="86" s="1"/>
  <c r="AN77" i="86" s="1"/>
  <c r="AN78" i="86" s="1"/>
  <c r="AN79" i="86" s="1"/>
  <c r="AN80" i="86" s="1"/>
  <c r="AN81" i="86" s="1"/>
  <c r="AN82" i="86" s="1"/>
  <c r="AN83" i="86" s="1"/>
  <c r="AN84" i="86" s="1"/>
  <c r="AN85" i="86" s="1"/>
  <c r="AN86" i="86" s="1"/>
  <c r="AN87" i="86" s="1"/>
  <c r="AN88" i="86" s="1"/>
  <c r="AN89" i="86" s="1"/>
  <c r="AN90" i="86" s="1"/>
  <c r="AN91" i="86" s="1"/>
  <c r="AN92" i="86" s="1"/>
  <c r="AN93" i="86" s="1"/>
  <c r="AN94" i="86" s="1"/>
  <c r="AN95" i="86" s="1"/>
  <c r="AN96" i="86" s="1"/>
  <c r="AN97" i="86" s="1"/>
  <c r="AN98" i="86" s="1"/>
  <c r="AN99" i="86" s="1"/>
  <c r="AN100" i="86" s="1"/>
  <c r="AN101" i="86" s="1"/>
  <c r="AN102" i="86" s="1"/>
  <c r="AN103" i="86" s="1"/>
  <c r="AN104" i="86" s="1"/>
  <c r="AN105" i="86" s="1"/>
  <c r="F18" i="82"/>
  <c r="G17" i="82"/>
  <c r="G18" i="82"/>
  <c r="G19" i="82"/>
  <c r="F14" i="82"/>
  <c r="G15" i="82"/>
  <c r="F13" i="82"/>
  <c r="L9" i="84" l="1"/>
  <c r="AV6" i="86" l="1"/>
  <c r="JP6" i="85" l="1"/>
  <c r="JP7" i="85" s="1"/>
  <c r="JS6" i="85"/>
  <c r="JT6" i="85"/>
  <c r="AD6" i="86"/>
  <c r="AD7" i="86" s="1"/>
  <c r="AD8" i="86" s="1"/>
  <c r="AD9" i="86" s="1"/>
  <c r="AD10" i="86" s="1"/>
  <c r="AD11" i="86" s="1"/>
  <c r="AD12" i="86" s="1"/>
  <c r="AD13" i="86" s="1"/>
  <c r="AD14" i="86" s="1"/>
  <c r="AD15" i="86" s="1"/>
  <c r="AD16" i="86" s="1"/>
  <c r="AG6" i="86"/>
  <c r="AV7" i="86"/>
  <c r="AV8" i="86" s="1"/>
  <c r="AV9" i="86" s="1"/>
  <c r="AV10" i="86" s="1"/>
  <c r="AV11" i="86" s="1"/>
  <c r="AV12" i="86" s="1"/>
  <c r="AH6" i="86"/>
  <c r="JT7" i="85" l="1"/>
  <c r="JT8" i="85" s="1"/>
  <c r="JT9" i="85" s="1"/>
  <c r="JT10" i="85" s="1"/>
  <c r="JT11" i="85" s="1"/>
  <c r="JT12" i="85" s="1"/>
  <c r="JT13" i="85" s="1"/>
  <c r="JT14" i="85" s="1"/>
  <c r="JT15" i="85" s="1"/>
  <c r="JT16" i="85" s="1"/>
  <c r="JT17" i="85" s="1"/>
  <c r="JT18" i="85" s="1"/>
  <c r="JT19" i="85" s="1"/>
  <c r="JT20" i="85" s="1"/>
  <c r="JT21" i="85" s="1"/>
  <c r="JT22" i="85" s="1"/>
  <c r="JT23" i="85" s="1"/>
  <c r="JT24" i="85" s="1"/>
  <c r="JT25" i="85" s="1"/>
  <c r="JT26" i="85" s="1"/>
  <c r="JT27" i="85" s="1"/>
  <c r="JT28" i="85" s="1"/>
  <c r="JT29" i="85" s="1"/>
  <c r="JT30" i="85" s="1"/>
  <c r="JT31" i="85" s="1"/>
  <c r="JT32" i="85" s="1"/>
  <c r="JT33" i="85" s="1"/>
  <c r="JT34" i="85" s="1"/>
  <c r="JT35" i="85" s="1"/>
  <c r="JT36" i="85" s="1"/>
  <c r="JT37" i="85" s="1"/>
  <c r="JT38" i="85" s="1"/>
  <c r="JT39" i="85" s="1"/>
  <c r="JT40" i="85" s="1"/>
  <c r="JT41" i="85" s="1"/>
  <c r="JT42" i="85" s="1"/>
  <c r="JT43" i="85" s="1"/>
  <c r="JT44" i="85" s="1"/>
  <c r="JT45" i="85" s="1"/>
  <c r="JT46" i="85" s="1"/>
  <c r="JT47" i="85" s="1"/>
  <c r="JT48" i="85" s="1"/>
  <c r="JT49" i="85" s="1"/>
  <c r="JT50" i="85" s="1"/>
  <c r="JT51" i="85" s="1"/>
  <c r="JT52" i="85" s="1"/>
  <c r="JT53" i="85" s="1"/>
  <c r="JT54" i="85" s="1"/>
  <c r="JT55" i="85" s="1"/>
  <c r="JT56" i="85" s="1"/>
  <c r="JT57" i="85" s="1"/>
  <c r="JT58" i="85" s="1"/>
  <c r="JT59" i="85" s="1"/>
  <c r="JT60" i="85" s="1"/>
  <c r="JT61" i="85" s="1"/>
  <c r="JT62" i="85" s="1"/>
  <c r="JT63" i="85" s="1"/>
  <c r="JT64" i="85" s="1"/>
  <c r="JT65" i="85" s="1"/>
  <c r="JT66" i="85" s="1"/>
  <c r="JT67" i="85" s="1"/>
  <c r="JT68" i="85" s="1"/>
  <c r="JT69" i="85" s="1"/>
  <c r="JT70" i="85" s="1"/>
  <c r="JT71" i="85" s="1"/>
  <c r="JT72" i="85" s="1"/>
  <c r="JT73" i="85" s="1"/>
  <c r="JT74" i="85" s="1"/>
  <c r="JT75" i="85" s="1"/>
  <c r="JT76" i="85" s="1"/>
  <c r="JT77" i="85" s="1"/>
  <c r="JT78" i="85" s="1"/>
  <c r="JT79" i="85" s="1"/>
  <c r="JT80" i="85" s="1"/>
  <c r="JT81" i="85" s="1"/>
  <c r="JT82" i="85" s="1"/>
  <c r="JT83" i="85" s="1"/>
  <c r="JT84" i="85" s="1"/>
  <c r="JT85" i="85" s="1"/>
  <c r="JT86" i="85" s="1"/>
  <c r="JT87" i="85" s="1"/>
  <c r="JT88" i="85" s="1"/>
  <c r="JT89" i="85" s="1"/>
  <c r="JT90" i="85" s="1"/>
  <c r="JT91" i="85" s="1"/>
  <c r="JT92" i="85" s="1"/>
  <c r="JT93" i="85" s="1"/>
  <c r="JT94" i="85" s="1"/>
  <c r="JT95" i="85" s="1"/>
  <c r="JT96" i="85" s="1"/>
  <c r="JT97" i="85" s="1"/>
  <c r="JT98" i="85" s="1"/>
  <c r="JT99" i="85" s="1"/>
  <c r="JT100" i="85" s="1"/>
  <c r="JT101" i="85" s="1"/>
  <c r="JT102" i="85" s="1"/>
  <c r="JT103" i="85" s="1"/>
  <c r="JT104" i="85" s="1"/>
  <c r="JT105" i="85" s="1"/>
  <c r="JT106" i="85" s="1"/>
  <c r="JT107" i="85" s="1"/>
  <c r="JT108" i="85" s="1"/>
  <c r="JT109" i="85" s="1"/>
  <c r="JT110" i="85" s="1"/>
  <c r="JT111" i="85" s="1"/>
  <c r="JT112" i="85" s="1"/>
  <c r="JT113" i="85" s="1"/>
  <c r="JT114" i="85" s="1"/>
  <c r="JT115" i="85" s="1"/>
  <c r="JT116" i="85" s="1"/>
  <c r="JT117" i="85" s="1"/>
  <c r="JT118" i="85" s="1"/>
  <c r="JT119" i="85" s="1"/>
  <c r="JT120" i="85" s="1"/>
  <c r="JT121" i="85" s="1"/>
  <c r="JT122" i="85" s="1"/>
  <c r="JT123" i="85" s="1"/>
  <c r="JT124" i="85" s="1"/>
  <c r="JT125" i="85" s="1"/>
  <c r="JT126" i="85" s="1"/>
  <c r="JT127" i="85" s="1"/>
  <c r="JT128" i="85" s="1"/>
  <c r="JT129" i="85" s="1"/>
  <c r="JT130" i="85" s="1"/>
  <c r="JT131" i="85" s="1"/>
  <c r="JT132" i="85" s="1"/>
  <c r="JT133" i="85" s="1"/>
  <c r="JT134" i="85" s="1"/>
  <c r="JT135" i="85" s="1"/>
  <c r="JT136" i="85" s="1"/>
  <c r="JT137" i="85" s="1"/>
  <c r="JT138" i="85" s="1"/>
  <c r="JT139" i="85" s="1"/>
  <c r="JT140" i="85" s="1"/>
  <c r="JT141" i="85" s="1"/>
  <c r="JT142" i="85" s="1"/>
  <c r="JT143" i="85" s="1"/>
  <c r="JT144" i="85" s="1"/>
  <c r="JT145" i="85" s="1"/>
  <c r="JT146" i="85" s="1"/>
  <c r="JT147" i="85" s="1"/>
  <c r="JT148" i="85" s="1"/>
  <c r="JT149" i="85" s="1"/>
  <c r="JT150" i="85" s="1"/>
  <c r="JT151" i="85" s="1"/>
  <c r="JT152" i="85" s="1"/>
  <c r="JT153" i="85" s="1"/>
  <c r="JT154" i="85" s="1"/>
  <c r="JT155" i="85" s="1"/>
  <c r="JT156" i="85" s="1"/>
  <c r="JT157" i="85" s="1"/>
  <c r="JT158" i="85" s="1"/>
  <c r="JT159" i="85" s="1"/>
  <c r="JT160" i="85" s="1"/>
  <c r="JT161" i="85" s="1"/>
  <c r="JT162" i="85" s="1"/>
  <c r="JT163" i="85" s="1"/>
  <c r="JT164" i="85" s="1"/>
  <c r="JT165" i="85" s="1"/>
  <c r="JS7" i="85"/>
  <c r="JS8" i="85" s="1"/>
  <c r="JS9" i="85" s="1"/>
  <c r="JS10" i="85" s="1"/>
  <c r="JS11" i="85" s="1"/>
  <c r="JS12" i="85" s="1"/>
  <c r="JS13" i="85" s="1"/>
  <c r="JS14" i="85" s="1"/>
  <c r="JS15" i="85" s="1"/>
  <c r="JS16" i="85" s="1"/>
  <c r="JS17" i="85" s="1"/>
  <c r="JS18" i="85" s="1"/>
  <c r="JS19" i="85" s="1"/>
  <c r="JS20" i="85" s="1"/>
  <c r="JS21" i="85" s="1"/>
  <c r="JS22" i="85" s="1"/>
  <c r="JS23" i="85" s="1"/>
  <c r="JS24" i="85" s="1"/>
  <c r="JS25" i="85" s="1"/>
  <c r="JS26" i="85" s="1"/>
  <c r="JS27" i="85" s="1"/>
  <c r="JS28" i="85" s="1"/>
  <c r="JS29" i="85" s="1"/>
  <c r="JS30" i="85" s="1"/>
  <c r="JS31" i="85" s="1"/>
  <c r="JS32" i="85" s="1"/>
  <c r="JS33" i="85" s="1"/>
  <c r="JS34" i="85" s="1"/>
  <c r="JS35" i="85" s="1"/>
  <c r="JS36" i="85" s="1"/>
  <c r="JS37" i="85" s="1"/>
  <c r="JS38" i="85" s="1"/>
  <c r="JS39" i="85" s="1"/>
  <c r="JS40" i="85" s="1"/>
  <c r="JS41" i="85" s="1"/>
  <c r="JS42" i="85" s="1"/>
  <c r="JS43" i="85" s="1"/>
  <c r="JS44" i="85" s="1"/>
  <c r="JS45" i="85" s="1"/>
  <c r="JS46" i="85" s="1"/>
  <c r="JS47" i="85" s="1"/>
  <c r="JS48" i="85" s="1"/>
  <c r="JS49" i="85" s="1"/>
  <c r="JS50" i="85" s="1"/>
  <c r="JS51" i="85" s="1"/>
  <c r="JS52" i="85" s="1"/>
  <c r="JS53" i="85" s="1"/>
  <c r="JS54" i="85" s="1"/>
  <c r="JS55" i="85" s="1"/>
  <c r="JS56" i="85" s="1"/>
  <c r="JS57" i="85" s="1"/>
  <c r="JS58" i="85" s="1"/>
  <c r="JS59" i="85" s="1"/>
  <c r="JS60" i="85" s="1"/>
  <c r="JS61" i="85" s="1"/>
  <c r="JS62" i="85" s="1"/>
  <c r="JS63" i="85" s="1"/>
  <c r="JS64" i="85" s="1"/>
  <c r="JS65" i="85" s="1"/>
  <c r="JS66" i="85" s="1"/>
  <c r="JS67" i="85" s="1"/>
  <c r="JS68" i="85" s="1"/>
  <c r="JS69" i="85" s="1"/>
  <c r="JS70" i="85" s="1"/>
  <c r="JS71" i="85" s="1"/>
  <c r="JS72" i="85" s="1"/>
  <c r="JS73" i="85" s="1"/>
  <c r="JS74" i="85" s="1"/>
  <c r="JS75" i="85" s="1"/>
  <c r="JS76" i="85" s="1"/>
  <c r="JS77" i="85" s="1"/>
  <c r="JS78" i="85" s="1"/>
  <c r="JS79" i="85" s="1"/>
  <c r="JS80" i="85" s="1"/>
  <c r="JS81" i="85" s="1"/>
  <c r="JS82" i="85" s="1"/>
  <c r="JS83" i="85" s="1"/>
  <c r="JS84" i="85" s="1"/>
  <c r="JS85" i="85" s="1"/>
  <c r="JS86" i="85" s="1"/>
  <c r="JS87" i="85" s="1"/>
  <c r="JS88" i="85" s="1"/>
  <c r="JS89" i="85" s="1"/>
  <c r="JS90" i="85" s="1"/>
  <c r="JS91" i="85" s="1"/>
  <c r="JS92" i="85" s="1"/>
  <c r="JS93" i="85" s="1"/>
  <c r="JS94" i="85" s="1"/>
  <c r="JS95" i="85" s="1"/>
  <c r="JS96" i="85" s="1"/>
  <c r="JS97" i="85" s="1"/>
  <c r="JS98" i="85" s="1"/>
  <c r="JS99" i="85" s="1"/>
  <c r="JS100" i="85" s="1"/>
  <c r="JS101" i="85" s="1"/>
  <c r="JS102" i="85" s="1"/>
  <c r="JS103" i="85" s="1"/>
  <c r="JS104" i="85" s="1"/>
  <c r="JS105" i="85" s="1"/>
  <c r="JS106" i="85" s="1"/>
  <c r="JS107" i="85" s="1"/>
  <c r="JS108" i="85" s="1"/>
  <c r="JS109" i="85" s="1"/>
  <c r="JS110" i="85" s="1"/>
  <c r="JS111" i="85" s="1"/>
  <c r="JS112" i="85" s="1"/>
  <c r="JS113" i="85" s="1"/>
  <c r="JS114" i="85" s="1"/>
  <c r="JS115" i="85" s="1"/>
  <c r="JS116" i="85" s="1"/>
  <c r="JS117" i="85" s="1"/>
  <c r="JS118" i="85" s="1"/>
  <c r="JS119" i="85" s="1"/>
  <c r="JS120" i="85" s="1"/>
  <c r="JS121" i="85" s="1"/>
  <c r="JS122" i="85" s="1"/>
  <c r="JS123" i="85" s="1"/>
  <c r="JS124" i="85" s="1"/>
  <c r="JS125" i="85" s="1"/>
  <c r="JS126" i="85" s="1"/>
  <c r="JS127" i="85" s="1"/>
  <c r="JS128" i="85" s="1"/>
  <c r="JS129" i="85" s="1"/>
  <c r="JS130" i="85" s="1"/>
  <c r="JS131" i="85" s="1"/>
  <c r="JS132" i="85" s="1"/>
  <c r="JS133" i="85" s="1"/>
  <c r="JS134" i="85" s="1"/>
  <c r="JS135" i="85" s="1"/>
  <c r="JS136" i="85" s="1"/>
  <c r="JS137" i="85" s="1"/>
  <c r="JS138" i="85" s="1"/>
  <c r="JS139" i="85" s="1"/>
  <c r="JS140" i="85" s="1"/>
  <c r="JS141" i="85" s="1"/>
  <c r="JS142" i="85" s="1"/>
  <c r="JS143" i="85" s="1"/>
  <c r="JS144" i="85" s="1"/>
  <c r="JS145" i="85" s="1"/>
  <c r="JS146" i="85" s="1"/>
  <c r="JS147" i="85" s="1"/>
  <c r="JS148" i="85" s="1"/>
  <c r="JS149" i="85" s="1"/>
  <c r="JS150" i="85" s="1"/>
  <c r="JS151" i="85" s="1"/>
  <c r="JS152" i="85" s="1"/>
  <c r="JS153" i="85" s="1"/>
  <c r="JS154" i="85" s="1"/>
  <c r="JS155" i="85" s="1"/>
  <c r="JS156" i="85" s="1"/>
  <c r="JS157" i="85" s="1"/>
  <c r="JS158" i="85" s="1"/>
  <c r="JS159" i="85" s="1"/>
  <c r="JS160" i="85" s="1"/>
  <c r="JS161" i="85" s="1"/>
  <c r="JS162" i="85" s="1"/>
  <c r="JS163" i="85" s="1"/>
  <c r="JS164" i="85" s="1"/>
  <c r="JS165" i="85" s="1"/>
  <c r="AY6" i="86"/>
  <c r="AY7" i="86" s="1"/>
  <c r="AY8" i="86" s="1"/>
  <c r="AY9" i="86" s="1"/>
  <c r="AY10" i="86" s="1"/>
  <c r="AY11" i="86" s="1"/>
  <c r="AY12" i="86" s="1"/>
  <c r="AY13" i="86" s="1"/>
  <c r="AY14" i="86" s="1"/>
  <c r="AY15" i="86" s="1"/>
  <c r="AY16" i="86" s="1"/>
  <c r="AY17" i="86" s="1"/>
  <c r="AY18" i="86" s="1"/>
  <c r="AY19" i="86" s="1"/>
  <c r="AY20" i="86" s="1"/>
  <c r="AY21" i="86" s="1"/>
  <c r="AY22" i="86" s="1"/>
  <c r="AY23" i="86" s="1"/>
  <c r="AY24" i="86" s="1"/>
  <c r="AY25" i="86" s="1"/>
  <c r="AY26" i="86" s="1"/>
  <c r="AY27" i="86" s="1"/>
  <c r="AY28" i="86" s="1"/>
  <c r="AY29" i="86" s="1"/>
  <c r="AY30" i="86" s="1"/>
  <c r="AY31" i="86" s="1"/>
  <c r="AY32" i="86" s="1"/>
  <c r="AY33" i="86" s="1"/>
  <c r="AY34" i="86" s="1"/>
  <c r="AY35" i="86" s="1"/>
  <c r="AY36" i="86" s="1"/>
  <c r="AY37" i="86" s="1"/>
  <c r="AY38" i="86" s="1"/>
  <c r="AY39" i="86" s="1"/>
  <c r="AY40" i="86" s="1"/>
  <c r="AY41" i="86" s="1"/>
  <c r="AY42" i="86" s="1"/>
  <c r="AY43" i="86" s="1"/>
  <c r="AY44" i="86" s="1"/>
  <c r="AY45" i="86" s="1"/>
  <c r="AY46" i="86" s="1"/>
  <c r="AY47" i="86" s="1"/>
  <c r="AY48" i="86" s="1"/>
  <c r="AY49" i="86" s="1"/>
  <c r="AY50" i="86" s="1"/>
  <c r="AY51" i="86" s="1"/>
  <c r="AY52" i="86" s="1"/>
  <c r="AY53" i="86" s="1"/>
  <c r="AY54" i="86" s="1"/>
  <c r="AY55" i="86" s="1"/>
  <c r="AY56" i="86" s="1"/>
  <c r="AY57" i="86" s="1"/>
  <c r="AY58" i="86" s="1"/>
  <c r="AY59" i="86" s="1"/>
  <c r="AY60" i="86" s="1"/>
  <c r="AY61" i="86" s="1"/>
  <c r="AY62" i="86" s="1"/>
  <c r="AY63" i="86" s="1"/>
  <c r="AY64" i="86" s="1"/>
  <c r="AY65" i="86" s="1"/>
  <c r="AY66" i="86" s="1"/>
  <c r="AY67" i="86" s="1"/>
  <c r="AY68" i="86" s="1"/>
  <c r="AY69" i="86" s="1"/>
  <c r="AY70" i="86" s="1"/>
  <c r="AY71" i="86" s="1"/>
  <c r="AY72" i="86" s="1"/>
  <c r="AY73" i="86" s="1"/>
  <c r="AY74" i="86" s="1"/>
  <c r="AY75" i="86" s="1"/>
  <c r="AY76" i="86" s="1"/>
  <c r="AY77" i="86" s="1"/>
  <c r="AY78" i="86" s="1"/>
  <c r="AY79" i="86" s="1"/>
  <c r="AY80" i="86" s="1"/>
  <c r="AY81" i="86" s="1"/>
  <c r="AY82" i="86" s="1"/>
  <c r="AY83" i="86" s="1"/>
  <c r="AY84" i="86" s="1"/>
  <c r="AY85" i="86" s="1"/>
  <c r="AY86" i="86" s="1"/>
  <c r="AY87" i="86" s="1"/>
  <c r="AY88" i="86" s="1"/>
  <c r="AY89" i="86" s="1"/>
  <c r="AY90" i="86" s="1"/>
  <c r="AY91" i="86" s="1"/>
  <c r="AY92" i="86" s="1"/>
  <c r="AY93" i="86" s="1"/>
  <c r="AY94" i="86" s="1"/>
  <c r="AY95" i="86" s="1"/>
  <c r="AY96" i="86" s="1"/>
  <c r="AY97" i="86" s="1"/>
  <c r="AY98" i="86" s="1"/>
  <c r="AY99" i="86" s="1"/>
  <c r="AY100" i="86" s="1"/>
  <c r="AY101" i="86" s="1"/>
  <c r="AY102" i="86" s="1"/>
  <c r="AY103" i="86" s="1"/>
  <c r="AY104" i="86" s="1"/>
  <c r="AY105" i="86" s="1"/>
  <c r="AZ6" i="86"/>
  <c r="AZ7" i="86" s="1"/>
  <c r="AZ8" i="86" s="1"/>
  <c r="AZ9" i="86" s="1"/>
  <c r="AZ10" i="86" s="1"/>
  <c r="AZ11" i="86" s="1"/>
  <c r="AZ12" i="86" s="1"/>
  <c r="AZ13" i="86" s="1"/>
  <c r="AZ14" i="86" s="1"/>
  <c r="AZ15" i="86" s="1"/>
  <c r="AZ16" i="86" s="1"/>
  <c r="AZ17" i="86" s="1"/>
  <c r="AZ18" i="86" s="1"/>
  <c r="AZ19" i="86" s="1"/>
  <c r="AZ20" i="86" s="1"/>
  <c r="AZ21" i="86" s="1"/>
  <c r="AZ22" i="86" s="1"/>
  <c r="AZ23" i="86" s="1"/>
  <c r="AZ24" i="86" s="1"/>
  <c r="AZ25" i="86" s="1"/>
  <c r="AZ26" i="86" s="1"/>
  <c r="AZ27" i="86" s="1"/>
  <c r="AZ28" i="86" s="1"/>
  <c r="AZ29" i="86" s="1"/>
  <c r="AZ30" i="86" s="1"/>
  <c r="AZ31" i="86" s="1"/>
  <c r="AZ32" i="86" s="1"/>
  <c r="AZ33" i="86" s="1"/>
  <c r="AZ34" i="86" s="1"/>
  <c r="AZ35" i="86" s="1"/>
  <c r="AZ36" i="86" s="1"/>
  <c r="AZ37" i="86" s="1"/>
  <c r="AZ38" i="86" s="1"/>
  <c r="AZ39" i="86" s="1"/>
  <c r="AZ40" i="86" s="1"/>
  <c r="AZ41" i="86" s="1"/>
  <c r="AZ42" i="86" s="1"/>
  <c r="AZ43" i="86" s="1"/>
  <c r="AZ44" i="86" s="1"/>
  <c r="AZ45" i="86" s="1"/>
  <c r="AZ46" i="86" s="1"/>
  <c r="AZ47" i="86" s="1"/>
  <c r="AZ48" i="86" s="1"/>
  <c r="AZ49" i="86" s="1"/>
  <c r="AZ50" i="86" s="1"/>
  <c r="AZ51" i="86" s="1"/>
  <c r="AZ52" i="86" s="1"/>
  <c r="AZ53" i="86" s="1"/>
  <c r="AZ54" i="86" s="1"/>
  <c r="AZ55" i="86" s="1"/>
  <c r="AZ56" i="86" s="1"/>
  <c r="AZ57" i="86" s="1"/>
  <c r="AZ58" i="86" s="1"/>
  <c r="AZ59" i="86" s="1"/>
  <c r="AZ60" i="86" s="1"/>
  <c r="AZ61" i="86" s="1"/>
  <c r="AZ62" i="86" s="1"/>
  <c r="AZ63" i="86" s="1"/>
  <c r="AZ64" i="86" s="1"/>
  <c r="AZ65" i="86" s="1"/>
  <c r="AZ66" i="86" s="1"/>
  <c r="AZ67" i="86" s="1"/>
  <c r="AZ68" i="86" s="1"/>
  <c r="AZ69" i="86" s="1"/>
  <c r="AZ70" i="86" s="1"/>
  <c r="AZ71" i="86" s="1"/>
  <c r="AZ72" i="86" s="1"/>
  <c r="AZ73" i="86" s="1"/>
  <c r="AZ74" i="86" s="1"/>
  <c r="AZ75" i="86" s="1"/>
  <c r="AZ76" i="86" s="1"/>
  <c r="AZ77" i="86" s="1"/>
  <c r="AZ78" i="86" s="1"/>
  <c r="AZ79" i="86" s="1"/>
  <c r="AZ80" i="86" s="1"/>
  <c r="AZ81" i="86" s="1"/>
  <c r="AZ82" i="86" s="1"/>
  <c r="AZ83" i="86" s="1"/>
  <c r="AZ84" i="86" s="1"/>
  <c r="AZ85" i="86" s="1"/>
  <c r="AZ86" i="86" s="1"/>
  <c r="AZ87" i="86" s="1"/>
  <c r="AZ88" i="86" s="1"/>
  <c r="AZ89" i="86" s="1"/>
  <c r="AZ90" i="86" s="1"/>
  <c r="AZ91" i="86" s="1"/>
  <c r="AZ92" i="86" s="1"/>
  <c r="AZ93" i="86" s="1"/>
  <c r="AZ94" i="86" s="1"/>
  <c r="AZ95" i="86" s="1"/>
  <c r="AZ96" i="86" s="1"/>
  <c r="AZ97" i="86" s="1"/>
  <c r="AZ98" i="86" s="1"/>
  <c r="AZ99" i="86" s="1"/>
  <c r="AZ100" i="86" s="1"/>
  <c r="AZ101" i="86" s="1"/>
  <c r="AZ102" i="86" s="1"/>
  <c r="AZ103" i="86" s="1"/>
  <c r="AZ104" i="86" s="1"/>
  <c r="AZ105" i="86" s="1"/>
  <c r="AV13" i="86"/>
  <c r="AV14" i="86" s="1"/>
  <c r="AV15" i="86" s="1"/>
  <c r="AV16" i="86" s="1"/>
  <c r="AV17" i="86" s="1"/>
  <c r="AV18" i="86" s="1"/>
  <c r="AV19" i="86" s="1"/>
  <c r="AV20" i="86" s="1"/>
  <c r="AV21" i="86" s="1"/>
  <c r="AV22" i="86" s="1"/>
  <c r="AV23" i="86" s="1"/>
  <c r="AV24" i="86" s="1"/>
  <c r="AV25" i="86" s="1"/>
  <c r="AV26" i="86" s="1"/>
  <c r="AV27" i="86" s="1"/>
  <c r="AV28" i="86" s="1"/>
  <c r="AV29" i="86" s="1"/>
  <c r="AV30" i="86" s="1"/>
  <c r="AV31" i="86" s="1"/>
  <c r="AV32" i="86" s="1"/>
  <c r="AV33" i="86" s="1"/>
  <c r="AV34" i="86" s="1"/>
  <c r="AV35" i="86" s="1"/>
  <c r="AV36" i="86" s="1"/>
  <c r="AV37" i="86" s="1"/>
  <c r="AV38" i="86" s="1"/>
  <c r="AV39" i="86" s="1"/>
  <c r="AV40" i="86" s="1"/>
  <c r="AV41" i="86" s="1"/>
  <c r="AV42" i="86" s="1"/>
  <c r="AV43" i="86" s="1"/>
  <c r="AV44" i="86" s="1"/>
  <c r="AV45" i="86" s="1"/>
  <c r="AV46" i="86" s="1"/>
  <c r="AV47" i="86" s="1"/>
  <c r="AV48" i="86" s="1"/>
  <c r="AV49" i="86" s="1"/>
  <c r="AV50" i="86" s="1"/>
  <c r="AV51" i="86" s="1"/>
  <c r="AV52" i="86" s="1"/>
  <c r="AV53" i="86" s="1"/>
  <c r="AV54" i="86" s="1"/>
  <c r="AV55" i="86" s="1"/>
  <c r="AV56" i="86" s="1"/>
  <c r="AV57" i="86" s="1"/>
  <c r="AV58" i="86" s="1"/>
  <c r="AV59" i="86" s="1"/>
  <c r="AV60" i="86" s="1"/>
  <c r="AV61" i="86" s="1"/>
  <c r="AV62" i="86" s="1"/>
  <c r="AV63" i="86" s="1"/>
  <c r="AV64" i="86" s="1"/>
  <c r="AV65" i="86" s="1"/>
  <c r="AV66" i="86" s="1"/>
  <c r="AV67" i="86" s="1"/>
  <c r="AV68" i="86" s="1"/>
  <c r="AV69" i="86" s="1"/>
  <c r="AV70" i="86" s="1"/>
  <c r="AV71" i="86" s="1"/>
  <c r="AV72" i="86" s="1"/>
  <c r="AV73" i="86" s="1"/>
  <c r="AV74" i="86" s="1"/>
  <c r="AV75" i="86" s="1"/>
  <c r="AV76" i="86" s="1"/>
  <c r="AV77" i="86" s="1"/>
  <c r="AV78" i="86" s="1"/>
  <c r="AV79" i="86" s="1"/>
  <c r="AV80" i="86" s="1"/>
  <c r="AV81" i="86" s="1"/>
  <c r="AV82" i="86" s="1"/>
  <c r="AV83" i="86" s="1"/>
  <c r="AV84" i="86" s="1"/>
  <c r="AV85" i="86" s="1"/>
  <c r="AV86" i="86" s="1"/>
  <c r="AV87" i="86" s="1"/>
  <c r="AV88" i="86" s="1"/>
  <c r="AV89" i="86" s="1"/>
  <c r="AV90" i="86" s="1"/>
  <c r="AV91" i="86" s="1"/>
  <c r="AV92" i="86" s="1"/>
  <c r="AV93" i="86" s="1"/>
  <c r="AV94" i="86" s="1"/>
  <c r="AV95" i="86" s="1"/>
  <c r="AV96" i="86" s="1"/>
  <c r="AV97" i="86" s="1"/>
  <c r="AV98" i="86" s="1"/>
  <c r="AV99" i="86" s="1"/>
  <c r="AV100" i="86" s="1"/>
  <c r="AV101" i="86" s="1"/>
  <c r="AV102" i="86" s="1"/>
  <c r="AV103" i="86" s="1"/>
  <c r="AV104" i="86" s="1"/>
  <c r="AV105" i="86" s="1"/>
  <c r="JP8" i="85"/>
  <c r="JP9" i="85" s="1"/>
  <c r="JP10" i="85" s="1"/>
  <c r="JP11" i="85" s="1"/>
  <c r="JP12" i="85" s="1"/>
  <c r="JP13" i="85" s="1"/>
  <c r="JP14" i="85" s="1"/>
  <c r="JP15" i="85" s="1"/>
  <c r="JP16" i="85" s="1"/>
  <c r="JP17" i="85" s="1"/>
  <c r="JP18" i="85" s="1"/>
  <c r="JP19" i="85" s="1"/>
  <c r="JP20" i="85" s="1"/>
  <c r="JP21" i="85" s="1"/>
  <c r="JP22" i="85" s="1"/>
  <c r="JP23" i="85" s="1"/>
  <c r="JP24" i="85" s="1"/>
  <c r="JP25" i="85" s="1"/>
  <c r="JP26" i="85" s="1"/>
  <c r="JP27" i="85" s="1"/>
  <c r="JP28" i="85" s="1"/>
  <c r="JP29" i="85" s="1"/>
  <c r="JP30" i="85" s="1"/>
  <c r="JP31" i="85" s="1"/>
  <c r="JP32" i="85" s="1"/>
  <c r="JP33" i="85" s="1"/>
  <c r="JP34" i="85" s="1"/>
  <c r="JP35" i="85" s="1"/>
  <c r="JP36" i="85" s="1"/>
  <c r="JP37" i="85" s="1"/>
  <c r="JP38" i="85" s="1"/>
  <c r="JP39" i="85" s="1"/>
  <c r="JP40" i="85" s="1"/>
  <c r="JP41" i="85" s="1"/>
  <c r="JP42" i="85" s="1"/>
  <c r="JP43" i="85" s="1"/>
  <c r="JP44" i="85" s="1"/>
  <c r="JP45" i="85" s="1"/>
  <c r="JP46" i="85" s="1"/>
  <c r="JP47" i="85" s="1"/>
  <c r="JP48" i="85" s="1"/>
  <c r="JP49" i="85" s="1"/>
  <c r="JP50" i="85" s="1"/>
  <c r="JP51" i="85" s="1"/>
  <c r="JP52" i="85" s="1"/>
  <c r="JP53" i="85" s="1"/>
  <c r="JP54" i="85" s="1"/>
  <c r="JP55" i="85" s="1"/>
  <c r="JP56" i="85" s="1"/>
  <c r="JP57" i="85" s="1"/>
  <c r="JP58" i="85" s="1"/>
  <c r="JP59" i="85" s="1"/>
  <c r="JP60" i="85" s="1"/>
  <c r="JP61" i="85" s="1"/>
  <c r="JP62" i="85" s="1"/>
  <c r="JP63" i="85" s="1"/>
  <c r="JP64" i="85" s="1"/>
  <c r="JP65" i="85" s="1"/>
  <c r="JP66" i="85" s="1"/>
  <c r="JP67" i="85" s="1"/>
  <c r="JP68" i="85" s="1"/>
  <c r="JP69" i="85" s="1"/>
  <c r="JP70" i="85" s="1"/>
  <c r="JP71" i="85" s="1"/>
  <c r="JP72" i="85" s="1"/>
  <c r="JP73" i="85" s="1"/>
  <c r="JP74" i="85" s="1"/>
  <c r="JP75" i="85" s="1"/>
  <c r="JP76" i="85" s="1"/>
  <c r="JP77" i="85" s="1"/>
  <c r="JP78" i="85" s="1"/>
  <c r="JP79" i="85" s="1"/>
  <c r="JP80" i="85" s="1"/>
  <c r="JP81" i="85" s="1"/>
  <c r="JP82" i="85" s="1"/>
  <c r="JP83" i="85" s="1"/>
  <c r="JP84" i="85" s="1"/>
  <c r="JP85" i="85" s="1"/>
  <c r="JP86" i="85" s="1"/>
  <c r="JP87" i="85" s="1"/>
  <c r="JP88" i="85" s="1"/>
  <c r="JP89" i="85" s="1"/>
  <c r="JP90" i="85" s="1"/>
  <c r="JP91" i="85" s="1"/>
  <c r="JP92" i="85" s="1"/>
  <c r="JP93" i="85" s="1"/>
  <c r="JP94" i="85" s="1"/>
  <c r="JP95" i="85" s="1"/>
  <c r="JP96" i="85" s="1"/>
  <c r="JP97" i="85" s="1"/>
  <c r="JP98" i="85" s="1"/>
  <c r="JP99" i="85" s="1"/>
  <c r="JP100" i="85" s="1"/>
  <c r="JP101" i="85" s="1"/>
  <c r="JP102" i="85" s="1"/>
  <c r="JP103" i="85" s="1"/>
  <c r="JP104" i="85" s="1"/>
  <c r="JP105" i="85" s="1"/>
  <c r="JP106" i="85" s="1"/>
  <c r="JP107" i="85" s="1"/>
  <c r="JP108" i="85" s="1"/>
  <c r="JP109" i="85" s="1"/>
  <c r="JP110" i="85" s="1"/>
  <c r="JP111" i="85" s="1"/>
  <c r="JP112" i="85" s="1"/>
  <c r="JP113" i="85" s="1"/>
  <c r="JP114" i="85" s="1"/>
  <c r="JP115" i="85" s="1"/>
  <c r="JP116" i="85" s="1"/>
  <c r="JP117" i="85" s="1"/>
  <c r="JP118" i="85" s="1"/>
  <c r="JP119" i="85" s="1"/>
  <c r="JP120" i="85" s="1"/>
  <c r="JP121" i="85" s="1"/>
  <c r="JP122" i="85" s="1"/>
  <c r="JP123" i="85" s="1"/>
  <c r="JP124" i="85" s="1"/>
  <c r="JP125" i="85" s="1"/>
  <c r="JP126" i="85" s="1"/>
  <c r="JP127" i="85" s="1"/>
  <c r="JP128" i="85" s="1"/>
  <c r="JP129" i="85" s="1"/>
  <c r="JP130" i="85" s="1"/>
  <c r="JP131" i="85" s="1"/>
  <c r="JP132" i="85" s="1"/>
  <c r="JP133" i="85" s="1"/>
  <c r="JP134" i="85" s="1"/>
  <c r="JP135" i="85" s="1"/>
  <c r="JP136" i="85" s="1"/>
  <c r="JP137" i="85" s="1"/>
  <c r="JP138" i="85" s="1"/>
  <c r="JP139" i="85" s="1"/>
  <c r="JP140" i="85" s="1"/>
  <c r="JP141" i="85" s="1"/>
  <c r="JP142" i="85" s="1"/>
  <c r="JP143" i="85" s="1"/>
  <c r="JP144" i="85" s="1"/>
  <c r="JP145" i="85" s="1"/>
  <c r="JP146" i="85" s="1"/>
  <c r="JP147" i="85" s="1"/>
  <c r="JP148" i="85" s="1"/>
  <c r="JP149" i="85" s="1"/>
  <c r="JP150" i="85" s="1"/>
  <c r="JP151" i="85" s="1"/>
  <c r="JP152" i="85" s="1"/>
  <c r="JP153" i="85" s="1"/>
  <c r="JP154" i="85" s="1"/>
  <c r="JP155" i="85" s="1"/>
  <c r="JP156" i="85" s="1"/>
  <c r="JP157" i="85" s="1"/>
  <c r="JP158" i="85" s="1"/>
  <c r="JP159" i="85" s="1"/>
  <c r="JP160" i="85" s="1"/>
  <c r="JP161" i="85" s="1"/>
  <c r="JP162" i="85" s="1"/>
  <c r="JP163" i="85" s="1"/>
  <c r="JP164" i="85" s="1"/>
  <c r="JP165" i="85" s="1"/>
  <c r="AH7" i="86"/>
  <c r="AH8" i="86" s="1"/>
  <c r="AH9" i="86" s="1"/>
  <c r="AH10" i="86" s="1"/>
  <c r="AH11" i="86" s="1"/>
  <c r="AH12" i="86" s="1"/>
  <c r="AH13" i="86" s="1"/>
  <c r="AH14" i="86" s="1"/>
  <c r="AH15" i="86" s="1"/>
  <c r="AH16" i="86" s="1"/>
  <c r="AH17" i="86" s="1"/>
  <c r="AH18" i="86" s="1"/>
  <c r="AH19" i="86" s="1"/>
  <c r="AH20" i="86" s="1"/>
  <c r="AH21" i="86" s="1"/>
  <c r="AH22" i="86" s="1"/>
  <c r="AH23" i="86" s="1"/>
  <c r="AH24" i="86" s="1"/>
  <c r="AH25" i="86" s="1"/>
  <c r="AH26" i="86" s="1"/>
  <c r="AH27" i="86" s="1"/>
  <c r="AH28" i="86" s="1"/>
  <c r="AH29" i="86" s="1"/>
  <c r="AH30" i="86" s="1"/>
  <c r="AH31" i="86" s="1"/>
  <c r="AH32" i="86" s="1"/>
  <c r="AH33" i="86" s="1"/>
  <c r="AH34" i="86" s="1"/>
  <c r="AH35" i="86" s="1"/>
  <c r="AH36" i="86" s="1"/>
  <c r="AH37" i="86" s="1"/>
  <c r="AH38" i="86" s="1"/>
  <c r="AH39" i="86" s="1"/>
  <c r="AH40" i="86" s="1"/>
  <c r="AH41" i="86" s="1"/>
  <c r="AH42" i="86" s="1"/>
  <c r="AH43" i="86" s="1"/>
  <c r="AH44" i="86" s="1"/>
  <c r="AH45" i="86" s="1"/>
  <c r="AH46" i="86" s="1"/>
  <c r="AH47" i="86" s="1"/>
  <c r="AH48" i="86" s="1"/>
  <c r="AH49" i="86" s="1"/>
  <c r="AH50" i="86" s="1"/>
  <c r="AH51" i="86" s="1"/>
  <c r="AH52" i="86" s="1"/>
  <c r="AH53" i="86" s="1"/>
  <c r="AH54" i="86" s="1"/>
  <c r="AH55" i="86" s="1"/>
  <c r="AH56" i="86" s="1"/>
  <c r="AH57" i="86" s="1"/>
  <c r="AH58" i="86" s="1"/>
  <c r="AH59" i="86" s="1"/>
  <c r="AH60" i="86" s="1"/>
  <c r="AH61" i="86" s="1"/>
  <c r="AH62" i="86" s="1"/>
  <c r="AH63" i="86" s="1"/>
  <c r="AH64" i="86" s="1"/>
  <c r="AH65" i="86" s="1"/>
  <c r="AH66" i="86" s="1"/>
  <c r="AH67" i="86" s="1"/>
  <c r="AH68" i="86" s="1"/>
  <c r="AH69" i="86" s="1"/>
  <c r="AH70" i="86" s="1"/>
  <c r="AH71" i="86" s="1"/>
  <c r="AH72" i="86" s="1"/>
  <c r="AH73" i="86" s="1"/>
  <c r="AH74" i="86" s="1"/>
  <c r="AH75" i="86" s="1"/>
  <c r="AH76" i="86" s="1"/>
  <c r="AH77" i="86" s="1"/>
  <c r="AH78" i="86" s="1"/>
  <c r="AH79" i="86" s="1"/>
  <c r="AH80" i="86" s="1"/>
  <c r="AH81" i="86" s="1"/>
  <c r="AH82" i="86" s="1"/>
  <c r="AH83" i="86" s="1"/>
  <c r="AH84" i="86" s="1"/>
  <c r="AH85" i="86" s="1"/>
  <c r="AH86" i="86" s="1"/>
  <c r="AH87" i="86" s="1"/>
  <c r="AH88" i="86" s="1"/>
  <c r="AH89" i="86" s="1"/>
  <c r="AH90" i="86" s="1"/>
  <c r="AH91" i="86" s="1"/>
  <c r="AH92" i="86" s="1"/>
  <c r="AH93" i="86" s="1"/>
  <c r="AH94" i="86" s="1"/>
  <c r="AH95" i="86" s="1"/>
  <c r="AH96" i="86" s="1"/>
  <c r="AH97" i="86" s="1"/>
  <c r="AH98" i="86" s="1"/>
  <c r="AH99" i="86" s="1"/>
  <c r="AH100" i="86" s="1"/>
  <c r="AH101" i="86" s="1"/>
  <c r="AH102" i="86" s="1"/>
  <c r="AH103" i="86" s="1"/>
  <c r="AH104" i="86" s="1"/>
  <c r="AH105" i="86" s="1"/>
  <c r="AD17" i="86"/>
  <c r="AD18" i="86" s="1"/>
  <c r="AD19" i="86" s="1"/>
  <c r="AD20" i="86" s="1"/>
  <c r="AD21" i="86" s="1"/>
  <c r="AD22" i="86" s="1"/>
  <c r="AD23" i="86" s="1"/>
  <c r="AD24" i="86" s="1"/>
  <c r="AD25" i="86" s="1"/>
  <c r="AD26" i="86" s="1"/>
  <c r="AD27" i="86" s="1"/>
  <c r="AD28" i="86" s="1"/>
  <c r="AD29" i="86" s="1"/>
  <c r="AD30" i="86" s="1"/>
  <c r="AD31" i="86" s="1"/>
  <c r="AD32" i="86" s="1"/>
  <c r="AD33" i="86" s="1"/>
  <c r="AD34" i="86" s="1"/>
  <c r="AD35" i="86" s="1"/>
  <c r="AD36" i="86" s="1"/>
  <c r="AD37" i="86" s="1"/>
  <c r="AD38" i="86" s="1"/>
  <c r="AD39" i="86" s="1"/>
  <c r="AD40" i="86" s="1"/>
  <c r="AD41" i="86" s="1"/>
  <c r="AD42" i="86" s="1"/>
  <c r="AD43" i="86" s="1"/>
  <c r="AD44" i="86" s="1"/>
  <c r="AD45" i="86" s="1"/>
  <c r="AD46" i="86" s="1"/>
  <c r="AD47" i="86" s="1"/>
  <c r="AD48" i="86" s="1"/>
  <c r="AD49" i="86" s="1"/>
  <c r="AD50" i="86" s="1"/>
  <c r="AD51" i="86" s="1"/>
  <c r="AD52" i="86" s="1"/>
  <c r="AD53" i="86" s="1"/>
  <c r="AD54" i="86" s="1"/>
  <c r="AD55" i="86" s="1"/>
  <c r="AD56" i="86" s="1"/>
  <c r="AD57" i="86" s="1"/>
  <c r="AD58" i="86" s="1"/>
  <c r="AD59" i="86" s="1"/>
  <c r="AD60" i="86" s="1"/>
  <c r="AD61" i="86" s="1"/>
  <c r="AD62" i="86" s="1"/>
  <c r="AD63" i="86" s="1"/>
  <c r="AD64" i="86" s="1"/>
  <c r="AD65" i="86" s="1"/>
  <c r="AD66" i="86" s="1"/>
  <c r="AD67" i="86" s="1"/>
  <c r="AD68" i="86" s="1"/>
  <c r="AD69" i="86" s="1"/>
  <c r="AD70" i="86" s="1"/>
  <c r="AD71" i="86" s="1"/>
  <c r="AD72" i="86" s="1"/>
  <c r="AD73" i="86" s="1"/>
  <c r="AD74" i="86" s="1"/>
  <c r="AD75" i="86" s="1"/>
  <c r="AD76" i="86" s="1"/>
  <c r="AD77" i="86" s="1"/>
  <c r="AD78" i="86" s="1"/>
  <c r="AD79" i="86" s="1"/>
  <c r="AD80" i="86" s="1"/>
  <c r="AD81" i="86" s="1"/>
  <c r="AD82" i="86" s="1"/>
  <c r="AD83" i="86" s="1"/>
  <c r="AD84" i="86" s="1"/>
  <c r="AD85" i="86" s="1"/>
  <c r="AD86" i="86" s="1"/>
  <c r="AD87" i="86" s="1"/>
  <c r="AD88" i="86" s="1"/>
  <c r="AD89" i="86" s="1"/>
  <c r="AD90" i="86" s="1"/>
  <c r="AD91" i="86" s="1"/>
  <c r="AD92" i="86" s="1"/>
  <c r="AD93" i="86" s="1"/>
  <c r="AD94" i="86" s="1"/>
  <c r="AD95" i="86" s="1"/>
  <c r="AD96" i="86" s="1"/>
  <c r="AD97" i="86" s="1"/>
  <c r="AD98" i="86" s="1"/>
  <c r="AD99" i="86" s="1"/>
  <c r="AD100" i="86" s="1"/>
  <c r="AD101" i="86" s="1"/>
  <c r="AD102" i="86" s="1"/>
  <c r="AD103" i="86" s="1"/>
  <c r="AD104" i="86" s="1"/>
  <c r="AD105" i="86" s="1"/>
  <c r="AG7" i="86"/>
  <c r="AG8" i="86" s="1"/>
  <c r="AG9" i="86" s="1"/>
  <c r="AG10" i="86" s="1"/>
  <c r="AG11" i="86" s="1"/>
  <c r="AG12" i="86" s="1"/>
  <c r="AG13" i="86" s="1"/>
  <c r="AG14" i="86" s="1"/>
  <c r="AG15" i="86" s="1"/>
  <c r="AG16" i="86" s="1"/>
  <c r="AG17" i="86" s="1"/>
  <c r="AG18" i="86" s="1"/>
  <c r="AG19" i="86" s="1"/>
  <c r="AG20" i="86" s="1"/>
  <c r="AG21" i="86" s="1"/>
  <c r="AG22" i="86" s="1"/>
  <c r="AG23" i="86" s="1"/>
  <c r="AG24" i="86" s="1"/>
  <c r="AG25" i="86" s="1"/>
  <c r="AG26" i="86" s="1"/>
  <c r="AG27" i="86" s="1"/>
  <c r="AG28" i="86" s="1"/>
  <c r="AG29" i="86" s="1"/>
  <c r="AG30" i="86" s="1"/>
  <c r="AG31" i="86" s="1"/>
  <c r="AG32" i="86" s="1"/>
  <c r="AG33" i="86" s="1"/>
  <c r="AG34" i="86" s="1"/>
  <c r="AG35" i="86" s="1"/>
  <c r="AG36" i="86" s="1"/>
  <c r="AG37" i="86" s="1"/>
  <c r="AG38" i="86" s="1"/>
  <c r="AG39" i="86" s="1"/>
  <c r="AG40" i="86" s="1"/>
  <c r="AG41" i="86" s="1"/>
  <c r="AG42" i="86" s="1"/>
  <c r="AG43" i="86" s="1"/>
  <c r="AG44" i="86" s="1"/>
  <c r="AG45" i="86" s="1"/>
  <c r="AG46" i="86" s="1"/>
  <c r="AG47" i="86" s="1"/>
  <c r="AG48" i="86" s="1"/>
  <c r="AG49" i="86" s="1"/>
  <c r="AG50" i="86" s="1"/>
  <c r="AG51" i="86" s="1"/>
  <c r="AG52" i="86" s="1"/>
  <c r="AG53" i="86" s="1"/>
  <c r="AG54" i="86" s="1"/>
  <c r="AG55" i="86" s="1"/>
  <c r="AG56" i="86" s="1"/>
  <c r="AG57" i="86" s="1"/>
  <c r="AG58" i="86" s="1"/>
  <c r="AG59" i="86" s="1"/>
  <c r="AG60" i="86" s="1"/>
  <c r="AG61" i="86" s="1"/>
  <c r="AG62" i="86" s="1"/>
  <c r="AG63" i="86" s="1"/>
  <c r="AG64" i="86" s="1"/>
  <c r="AG65" i="86" s="1"/>
  <c r="AG66" i="86" s="1"/>
  <c r="AG67" i="86" s="1"/>
  <c r="AG68" i="86" s="1"/>
  <c r="AG69" i="86" s="1"/>
  <c r="AG70" i="86" s="1"/>
  <c r="AG71" i="86" s="1"/>
  <c r="AG72" i="86" s="1"/>
  <c r="AG73" i="86" s="1"/>
  <c r="AG74" i="86" s="1"/>
  <c r="AG75" i="86" s="1"/>
  <c r="AG76" i="86" s="1"/>
  <c r="AG77" i="86" s="1"/>
  <c r="AG78" i="86" s="1"/>
  <c r="AG79" i="86" s="1"/>
  <c r="AG80" i="86" s="1"/>
  <c r="AG81" i="86" s="1"/>
  <c r="AG82" i="86" s="1"/>
  <c r="AG83" i="86" s="1"/>
  <c r="AG84" i="86" s="1"/>
  <c r="AG85" i="86" s="1"/>
  <c r="AG86" i="86" s="1"/>
  <c r="AG87" i="86" s="1"/>
  <c r="AG88" i="86" s="1"/>
  <c r="AG89" i="86" s="1"/>
  <c r="AG90" i="86" s="1"/>
  <c r="AG91" i="86" s="1"/>
  <c r="AG92" i="86" s="1"/>
  <c r="AG93" i="86" s="1"/>
  <c r="AG94" i="86" s="1"/>
  <c r="AG95" i="86" s="1"/>
  <c r="AG96" i="86" s="1"/>
  <c r="AG97" i="86" s="1"/>
  <c r="AG98" i="86" s="1"/>
  <c r="AG99" i="86" s="1"/>
  <c r="AG100" i="86" s="1"/>
  <c r="AG101" i="86" s="1"/>
  <c r="AG102" i="86" s="1"/>
  <c r="AG103" i="86" s="1"/>
  <c r="AG104" i="86" s="1"/>
  <c r="AG105" i="86" s="1"/>
  <c r="JQ6" i="85" l="1"/>
  <c r="JQ7" i="85" s="1"/>
  <c r="JQ8" i="85" s="1"/>
  <c r="AF6" i="86"/>
  <c r="AE6" i="86"/>
  <c r="AE7" i="86" s="1"/>
  <c r="AE8" i="86" s="1"/>
  <c r="AE9" i="86" s="1"/>
  <c r="AE10" i="86" s="1"/>
  <c r="AE11" i="86" s="1"/>
  <c r="AE12" i="86" s="1"/>
  <c r="AE13" i="86" s="1"/>
  <c r="AE14" i="86" s="1"/>
  <c r="AE15" i="86" s="1"/>
  <c r="AE16" i="86" s="1"/>
  <c r="AE17" i="86" s="1"/>
  <c r="AE18" i="86" s="1"/>
  <c r="AE19" i="86" s="1"/>
  <c r="AE20" i="86" s="1"/>
  <c r="AE21" i="86" s="1"/>
  <c r="AW6" i="86"/>
  <c r="JR6" i="85"/>
  <c r="AW7" i="86" l="1"/>
  <c r="AW8" i="86" s="1"/>
  <c r="AW9" i="86" s="1"/>
  <c r="AW10" i="86" s="1"/>
  <c r="AW11" i="86" s="1"/>
  <c r="AW12" i="86" s="1"/>
  <c r="AW13" i="86" s="1"/>
  <c r="AW14" i="86" s="1"/>
  <c r="AW15" i="86" s="1"/>
  <c r="AW16" i="86" s="1"/>
  <c r="AW17" i="86" s="1"/>
  <c r="AW18" i="86" s="1"/>
  <c r="AW19" i="86" s="1"/>
  <c r="AW20" i="86" s="1"/>
  <c r="AW21" i="86" s="1"/>
  <c r="AW22" i="86" s="1"/>
  <c r="AW23" i="86" s="1"/>
  <c r="AW24" i="86" s="1"/>
  <c r="AW25" i="86" s="1"/>
  <c r="AW26" i="86" s="1"/>
  <c r="AW27" i="86" s="1"/>
  <c r="AW28" i="86" s="1"/>
  <c r="AW29" i="86" s="1"/>
  <c r="AW30" i="86" s="1"/>
  <c r="AW31" i="86" s="1"/>
  <c r="AW32" i="86" s="1"/>
  <c r="AW33" i="86" s="1"/>
  <c r="AW34" i="86" s="1"/>
  <c r="AW35" i="86" s="1"/>
  <c r="AW36" i="86" s="1"/>
  <c r="AW37" i="86" s="1"/>
  <c r="AW38" i="86" s="1"/>
  <c r="AW39" i="86" s="1"/>
  <c r="AW40" i="86" s="1"/>
  <c r="AW41" i="86" s="1"/>
  <c r="AW42" i="86" s="1"/>
  <c r="AW43" i="86" s="1"/>
  <c r="AW44" i="86" s="1"/>
  <c r="AW45" i="86" s="1"/>
  <c r="AW46" i="86" s="1"/>
  <c r="AW47" i="86" s="1"/>
  <c r="AW48" i="86" s="1"/>
  <c r="AW49" i="86" s="1"/>
  <c r="AW50" i="86" s="1"/>
  <c r="AW51" i="86" s="1"/>
  <c r="AW52" i="86" s="1"/>
  <c r="AW53" i="86" s="1"/>
  <c r="AW54" i="86" s="1"/>
  <c r="AW55" i="86" s="1"/>
  <c r="AW56" i="86" s="1"/>
  <c r="AW57" i="86" s="1"/>
  <c r="AW58" i="86" s="1"/>
  <c r="AW59" i="86" s="1"/>
  <c r="AW60" i="86" s="1"/>
  <c r="AW61" i="86" s="1"/>
  <c r="AW62" i="86" s="1"/>
  <c r="AW63" i="86" s="1"/>
  <c r="AW64" i="86" s="1"/>
  <c r="AW65" i="86" s="1"/>
  <c r="AW66" i="86" s="1"/>
  <c r="AW67" i="86" s="1"/>
  <c r="AW68" i="86" s="1"/>
  <c r="AW69" i="86" s="1"/>
  <c r="AW70" i="86" s="1"/>
  <c r="AW71" i="86" s="1"/>
  <c r="AW72" i="86" s="1"/>
  <c r="AW73" i="86" s="1"/>
  <c r="AW74" i="86" s="1"/>
  <c r="AW75" i="86" s="1"/>
  <c r="AW76" i="86" s="1"/>
  <c r="AW77" i="86" s="1"/>
  <c r="AW78" i="86" s="1"/>
  <c r="AW79" i="86" s="1"/>
  <c r="AW80" i="86" s="1"/>
  <c r="AW81" i="86" s="1"/>
  <c r="AW82" i="86" s="1"/>
  <c r="AW83" i="86" s="1"/>
  <c r="AW84" i="86" s="1"/>
  <c r="AW85" i="86" s="1"/>
  <c r="AW86" i="86" s="1"/>
  <c r="AW87" i="86" s="1"/>
  <c r="AW88" i="86" s="1"/>
  <c r="AW89" i="86" s="1"/>
  <c r="AW90" i="86" s="1"/>
  <c r="AW91" i="86" s="1"/>
  <c r="AW92" i="86" s="1"/>
  <c r="AW93" i="86" s="1"/>
  <c r="AW94" i="86" s="1"/>
  <c r="AW95" i="86" s="1"/>
  <c r="AW96" i="86" s="1"/>
  <c r="AW97" i="86" s="1"/>
  <c r="AW98" i="86" s="1"/>
  <c r="AW99" i="86" s="1"/>
  <c r="AW100" i="86" s="1"/>
  <c r="AW101" i="86" s="1"/>
  <c r="AW102" i="86" s="1"/>
  <c r="AW103" i="86" s="1"/>
  <c r="AW104" i="86" s="1"/>
  <c r="AW105" i="86" s="1"/>
  <c r="AX6" i="86"/>
  <c r="AX7" i="86" s="1"/>
  <c r="AX8" i="86" s="1"/>
  <c r="AX9" i="86" s="1"/>
  <c r="AX10" i="86" s="1"/>
  <c r="AX11" i="86" s="1"/>
  <c r="AX12" i="86" s="1"/>
  <c r="AX13" i="86" s="1"/>
  <c r="AX14" i="86" s="1"/>
  <c r="AX15" i="86" s="1"/>
  <c r="AX16" i="86" s="1"/>
  <c r="AX17" i="86" s="1"/>
  <c r="AX18" i="86" s="1"/>
  <c r="AX19" i="86" s="1"/>
  <c r="AX20" i="86" s="1"/>
  <c r="AX21" i="86" s="1"/>
  <c r="AX22" i="86" s="1"/>
  <c r="AX23" i="86" s="1"/>
  <c r="AX24" i="86" s="1"/>
  <c r="AX25" i="86" s="1"/>
  <c r="AX26" i="86" s="1"/>
  <c r="AX27" i="86" s="1"/>
  <c r="AX28" i="86" s="1"/>
  <c r="AX29" i="86" s="1"/>
  <c r="AX30" i="86" s="1"/>
  <c r="AX31" i="86" s="1"/>
  <c r="AX32" i="86" s="1"/>
  <c r="AX33" i="86" s="1"/>
  <c r="AX34" i="86" s="1"/>
  <c r="AX35" i="86" s="1"/>
  <c r="AX36" i="86" s="1"/>
  <c r="AX37" i="86" s="1"/>
  <c r="AX38" i="86" s="1"/>
  <c r="AX39" i="86" s="1"/>
  <c r="AX40" i="86" s="1"/>
  <c r="AX41" i="86" s="1"/>
  <c r="AX42" i="86" s="1"/>
  <c r="AX43" i="86" s="1"/>
  <c r="AX44" i="86" s="1"/>
  <c r="AX45" i="86" s="1"/>
  <c r="AX46" i="86" s="1"/>
  <c r="AX47" i="86" s="1"/>
  <c r="AX48" i="86" s="1"/>
  <c r="AX49" i="86" s="1"/>
  <c r="AX50" i="86" s="1"/>
  <c r="AX51" i="86" s="1"/>
  <c r="AX52" i="86" s="1"/>
  <c r="AX53" i="86" s="1"/>
  <c r="AX54" i="86" s="1"/>
  <c r="AX55" i="86" s="1"/>
  <c r="AX56" i="86" s="1"/>
  <c r="AX57" i="86" s="1"/>
  <c r="AX58" i="86" s="1"/>
  <c r="AX59" i="86" s="1"/>
  <c r="AX60" i="86" s="1"/>
  <c r="AX61" i="86" s="1"/>
  <c r="AX62" i="86" s="1"/>
  <c r="AX63" i="86" s="1"/>
  <c r="AX64" i="86" s="1"/>
  <c r="AX65" i="86" s="1"/>
  <c r="AX66" i="86" s="1"/>
  <c r="AX67" i="86" s="1"/>
  <c r="AX68" i="86" s="1"/>
  <c r="AX69" i="86" s="1"/>
  <c r="AX70" i="86" s="1"/>
  <c r="AX71" i="86" s="1"/>
  <c r="AX72" i="86" s="1"/>
  <c r="AX73" i="86" s="1"/>
  <c r="AX74" i="86" s="1"/>
  <c r="AX75" i="86" s="1"/>
  <c r="AX76" i="86" s="1"/>
  <c r="AX77" i="86" s="1"/>
  <c r="AX78" i="86" s="1"/>
  <c r="AX79" i="86" s="1"/>
  <c r="AX80" i="86" s="1"/>
  <c r="AX81" i="86" s="1"/>
  <c r="AX82" i="86" s="1"/>
  <c r="AX83" i="86" s="1"/>
  <c r="AX84" i="86" s="1"/>
  <c r="AX85" i="86" s="1"/>
  <c r="AX86" i="86" s="1"/>
  <c r="AX87" i="86" s="1"/>
  <c r="AX88" i="86" s="1"/>
  <c r="AX89" i="86" s="1"/>
  <c r="AX90" i="86" s="1"/>
  <c r="AX91" i="86" s="1"/>
  <c r="AX92" i="86" s="1"/>
  <c r="AX93" i="86" s="1"/>
  <c r="AX94" i="86" s="1"/>
  <c r="AX95" i="86" s="1"/>
  <c r="AX96" i="86" s="1"/>
  <c r="AX97" i="86" s="1"/>
  <c r="AX98" i="86" s="1"/>
  <c r="AX99" i="86" s="1"/>
  <c r="AX100" i="86" s="1"/>
  <c r="AX101" i="86" s="1"/>
  <c r="AX102" i="86" s="1"/>
  <c r="AX103" i="86" s="1"/>
  <c r="AX104" i="86" s="1"/>
  <c r="AX105" i="86" s="1"/>
  <c r="JR7" i="85"/>
  <c r="JR8" i="85" s="1"/>
  <c r="JR9" i="85" s="1"/>
  <c r="JR10" i="85" s="1"/>
  <c r="JR11" i="85" s="1"/>
  <c r="JR12" i="85" s="1"/>
  <c r="JR13" i="85" s="1"/>
  <c r="JR14" i="85" s="1"/>
  <c r="JR15" i="85" s="1"/>
  <c r="JR16" i="85" s="1"/>
  <c r="JR17" i="85" s="1"/>
  <c r="JR18" i="85" s="1"/>
  <c r="JR19" i="85" s="1"/>
  <c r="JR20" i="85" s="1"/>
  <c r="JR21" i="85" s="1"/>
  <c r="JR22" i="85" s="1"/>
  <c r="JR23" i="85" s="1"/>
  <c r="JR24" i="85" s="1"/>
  <c r="JR25" i="85" s="1"/>
  <c r="JR26" i="85" s="1"/>
  <c r="JR27" i="85" s="1"/>
  <c r="JR28" i="85" s="1"/>
  <c r="JR29" i="85" s="1"/>
  <c r="JR30" i="85" s="1"/>
  <c r="JR31" i="85" s="1"/>
  <c r="JR32" i="85" s="1"/>
  <c r="JR33" i="85" s="1"/>
  <c r="JR34" i="85" s="1"/>
  <c r="JR35" i="85" s="1"/>
  <c r="JR36" i="85" s="1"/>
  <c r="JR37" i="85" s="1"/>
  <c r="JR38" i="85" s="1"/>
  <c r="JR39" i="85" s="1"/>
  <c r="JR40" i="85" s="1"/>
  <c r="JR41" i="85" s="1"/>
  <c r="JR42" i="85" s="1"/>
  <c r="JR43" i="85" s="1"/>
  <c r="JR44" i="85" s="1"/>
  <c r="JR45" i="85" s="1"/>
  <c r="JR46" i="85" s="1"/>
  <c r="JR47" i="85" s="1"/>
  <c r="JR48" i="85" s="1"/>
  <c r="JR49" i="85" s="1"/>
  <c r="JR50" i="85" s="1"/>
  <c r="JR51" i="85" s="1"/>
  <c r="JR52" i="85" s="1"/>
  <c r="JR53" i="85" s="1"/>
  <c r="JR54" i="85" s="1"/>
  <c r="JR55" i="85" s="1"/>
  <c r="JR56" i="85" s="1"/>
  <c r="JR57" i="85" s="1"/>
  <c r="JR58" i="85" s="1"/>
  <c r="JR59" i="85" s="1"/>
  <c r="JR60" i="85" s="1"/>
  <c r="JR61" i="85" s="1"/>
  <c r="JR62" i="85" s="1"/>
  <c r="JR63" i="85" s="1"/>
  <c r="JR64" i="85" s="1"/>
  <c r="JR65" i="85" s="1"/>
  <c r="JR66" i="85" s="1"/>
  <c r="JR67" i="85" s="1"/>
  <c r="JR68" i="85" s="1"/>
  <c r="JR69" i="85" s="1"/>
  <c r="JR70" i="85" s="1"/>
  <c r="JR71" i="85" s="1"/>
  <c r="JR72" i="85" s="1"/>
  <c r="JR73" i="85" s="1"/>
  <c r="JR74" i="85" s="1"/>
  <c r="JR75" i="85" s="1"/>
  <c r="JR76" i="85" s="1"/>
  <c r="JR77" i="85" s="1"/>
  <c r="JR78" i="85" s="1"/>
  <c r="JR79" i="85" s="1"/>
  <c r="JR80" i="85" s="1"/>
  <c r="JR81" i="85" s="1"/>
  <c r="JR82" i="85" s="1"/>
  <c r="JR83" i="85" s="1"/>
  <c r="JR84" i="85" s="1"/>
  <c r="JR85" i="85" s="1"/>
  <c r="JR86" i="85" s="1"/>
  <c r="JR87" i="85" s="1"/>
  <c r="JR88" i="85" s="1"/>
  <c r="JR89" i="85" s="1"/>
  <c r="JR90" i="85" s="1"/>
  <c r="JR91" i="85" s="1"/>
  <c r="JR92" i="85" s="1"/>
  <c r="JR93" i="85" s="1"/>
  <c r="JR94" i="85" s="1"/>
  <c r="JR95" i="85" s="1"/>
  <c r="JR96" i="85" s="1"/>
  <c r="JR97" i="85" s="1"/>
  <c r="JR98" i="85" s="1"/>
  <c r="JR99" i="85" s="1"/>
  <c r="JR100" i="85" s="1"/>
  <c r="JR101" i="85" s="1"/>
  <c r="JR102" i="85" s="1"/>
  <c r="JR103" i="85" s="1"/>
  <c r="JR104" i="85" s="1"/>
  <c r="JR105" i="85" s="1"/>
  <c r="JR106" i="85" s="1"/>
  <c r="JR107" i="85" s="1"/>
  <c r="JR108" i="85" s="1"/>
  <c r="JR109" i="85" s="1"/>
  <c r="JR110" i="85" s="1"/>
  <c r="JR111" i="85" s="1"/>
  <c r="JR112" i="85" s="1"/>
  <c r="JR113" i="85" s="1"/>
  <c r="JR114" i="85" s="1"/>
  <c r="JR115" i="85" s="1"/>
  <c r="JR116" i="85" s="1"/>
  <c r="JR117" i="85" s="1"/>
  <c r="JR118" i="85" s="1"/>
  <c r="JR119" i="85" s="1"/>
  <c r="JR120" i="85" s="1"/>
  <c r="JR121" i="85" s="1"/>
  <c r="JR122" i="85" s="1"/>
  <c r="JR123" i="85" s="1"/>
  <c r="JR124" i="85" s="1"/>
  <c r="JR125" i="85" s="1"/>
  <c r="JR126" i="85" s="1"/>
  <c r="JR127" i="85" s="1"/>
  <c r="JR128" i="85" s="1"/>
  <c r="JR129" i="85" s="1"/>
  <c r="JR130" i="85" s="1"/>
  <c r="JR131" i="85" s="1"/>
  <c r="JR132" i="85" s="1"/>
  <c r="JR133" i="85" s="1"/>
  <c r="JR134" i="85" s="1"/>
  <c r="JR135" i="85" s="1"/>
  <c r="JR136" i="85" s="1"/>
  <c r="JR137" i="85" s="1"/>
  <c r="JR138" i="85" s="1"/>
  <c r="JR139" i="85" s="1"/>
  <c r="JR140" i="85" s="1"/>
  <c r="JR141" i="85" s="1"/>
  <c r="JR142" i="85" s="1"/>
  <c r="JR143" i="85" s="1"/>
  <c r="JR144" i="85" s="1"/>
  <c r="JR145" i="85" s="1"/>
  <c r="JR146" i="85" s="1"/>
  <c r="JR147" i="85" s="1"/>
  <c r="JR148" i="85" s="1"/>
  <c r="JR149" i="85" s="1"/>
  <c r="JR150" i="85" s="1"/>
  <c r="JR151" i="85" s="1"/>
  <c r="JR152" i="85" s="1"/>
  <c r="JR153" i="85" s="1"/>
  <c r="JR154" i="85" s="1"/>
  <c r="JR155" i="85" s="1"/>
  <c r="JR156" i="85" s="1"/>
  <c r="JR157" i="85" s="1"/>
  <c r="JR158" i="85" s="1"/>
  <c r="JR159" i="85" s="1"/>
  <c r="JR160" i="85" s="1"/>
  <c r="JR161" i="85" s="1"/>
  <c r="JR162" i="85" s="1"/>
  <c r="JR163" i="85" s="1"/>
  <c r="JR164" i="85" s="1"/>
  <c r="JR165" i="85" s="1"/>
  <c r="JQ9" i="85"/>
  <c r="JQ10" i="85" s="1"/>
  <c r="JQ11" i="85" s="1"/>
  <c r="JQ12" i="85" s="1"/>
  <c r="JQ13" i="85" s="1"/>
  <c r="JQ14" i="85" s="1"/>
  <c r="JQ15" i="85" s="1"/>
  <c r="JQ16" i="85" s="1"/>
  <c r="JQ17" i="85" s="1"/>
  <c r="JQ18" i="85" s="1"/>
  <c r="JQ19" i="85" s="1"/>
  <c r="JQ20" i="85" s="1"/>
  <c r="JQ21" i="85" s="1"/>
  <c r="JQ22" i="85" s="1"/>
  <c r="JQ23" i="85" s="1"/>
  <c r="JQ24" i="85" s="1"/>
  <c r="JQ25" i="85" s="1"/>
  <c r="JQ26" i="85" s="1"/>
  <c r="JQ27" i="85" s="1"/>
  <c r="JQ28" i="85" s="1"/>
  <c r="JQ29" i="85" s="1"/>
  <c r="JQ30" i="85" s="1"/>
  <c r="JQ31" i="85" s="1"/>
  <c r="JQ32" i="85" s="1"/>
  <c r="JQ33" i="85" s="1"/>
  <c r="JQ34" i="85" s="1"/>
  <c r="JQ35" i="85" s="1"/>
  <c r="JQ36" i="85" s="1"/>
  <c r="JQ37" i="85" s="1"/>
  <c r="JQ38" i="85" s="1"/>
  <c r="JQ39" i="85" s="1"/>
  <c r="JQ40" i="85" s="1"/>
  <c r="JQ41" i="85" s="1"/>
  <c r="JQ42" i="85" s="1"/>
  <c r="JQ43" i="85" s="1"/>
  <c r="JQ44" i="85" s="1"/>
  <c r="JQ45" i="85" s="1"/>
  <c r="JQ46" i="85" s="1"/>
  <c r="JQ47" i="85" s="1"/>
  <c r="JQ48" i="85" s="1"/>
  <c r="JQ49" i="85" s="1"/>
  <c r="JQ50" i="85" s="1"/>
  <c r="JQ51" i="85" s="1"/>
  <c r="JQ52" i="85" s="1"/>
  <c r="JQ53" i="85" s="1"/>
  <c r="JQ54" i="85" s="1"/>
  <c r="JQ55" i="85" s="1"/>
  <c r="JQ56" i="85" s="1"/>
  <c r="JQ57" i="85" s="1"/>
  <c r="JQ58" i="85" s="1"/>
  <c r="JQ59" i="85" s="1"/>
  <c r="JQ60" i="85" s="1"/>
  <c r="JQ61" i="85" s="1"/>
  <c r="JQ62" i="85" s="1"/>
  <c r="JQ63" i="85" s="1"/>
  <c r="JQ64" i="85" s="1"/>
  <c r="JQ65" i="85" s="1"/>
  <c r="JQ66" i="85" s="1"/>
  <c r="JQ67" i="85" s="1"/>
  <c r="JQ68" i="85" s="1"/>
  <c r="JQ69" i="85" s="1"/>
  <c r="JQ70" i="85" s="1"/>
  <c r="JQ71" i="85" s="1"/>
  <c r="JQ72" i="85" s="1"/>
  <c r="JQ73" i="85" s="1"/>
  <c r="JQ74" i="85" s="1"/>
  <c r="JQ75" i="85" s="1"/>
  <c r="JQ76" i="85" s="1"/>
  <c r="JQ77" i="85" s="1"/>
  <c r="JQ78" i="85" s="1"/>
  <c r="JQ79" i="85" s="1"/>
  <c r="JQ80" i="85" s="1"/>
  <c r="JQ81" i="85" s="1"/>
  <c r="JQ82" i="85" s="1"/>
  <c r="JQ83" i="85" s="1"/>
  <c r="JQ84" i="85" s="1"/>
  <c r="JQ85" i="85" s="1"/>
  <c r="JQ86" i="85" s="1"/>
  <c r="JQ87" i="85" s="1"/>
  <c r="JQ88" i="85" s="1"/>
  <c r="JQ89" i="85" s="1"/>
  <c r="JQ90" i="85" s="1"/>
  <c r="JQ91" i="85" s="1"/>
  <c r="JQ92" i="85" s="1"/>
  <c r="JQ93" i="85" s="1"/>
  <c r="JQ94" i="85" s="1"/>
  <c r="JQ95" i="85" s="1"/>
  <c r="JQ96" i="85" s="1"/>
  <c r="JQ97" i="85" s="1"/>
  <c r="JQ98" i="85" s="1"/>
  <c r="JQ99" i="85" s="1"/>
  <c r="JQ100" i="85" s="1"/>
  <c r="JQ101" i="85" s="1"/>
  <c r="JQ102" i="85" s="1"/>
  <c r="JQ103" i="85" s="1"/>
  <c r="JQ104" i="85" s="1"/>
  <c r="JQ105" i="85" s="1"/>
  <c r="JQ106" i="85" s="1"/>
  <c r="JQ107" i="85" s="1"/>
  <c r="JQ108" i="85" s="1"/>
  <c r="JQ109" i="85" s="1"/>
  <c r="JQ110" i="85" s="1"/>
  <c r="JQ111" i="85" s="1"/>
  <c r="JQ112" i="85" s="1"/>
  <c r="JQ113" i="85" s="1"/>
  <c r="JQ114" i="85" s="1"/>
  <c r="JQ115" i="85" s="1"/>
  <c r="JQ116" i="85" s="1"/>
  <c r="JQ117" i="85" s="1"/>
  <c r="JQ118" i="85" s="1"/>
  <c r="JQ119" i="85" s="1"/>
  <c r="JQ120" i="85" s="1"/>
  <c r="JQ121" i="85" s="1"/>
  <c r="JQ122" i="85" s="1"/>
  <c r="JQ123" i="85" s="1"/>
  <c r="JQ124" i="85" s="1"/>
  <c r="JQ125" i="85" s="1"/>
  <c r="JQ126" i="85" s="1"/>
  <c r="JQ127" i="85" s="1"/>
  <c r="JQ128" i="85" s="1"/>
  <c r="JQ129" i="85" s="1"/>
  <c r="JQ130" i="85" s="1"/>
  <c r="JQ131" i="85" s="1"/>
  <c r="JQ132" i="85" s="1"/>
  <c r="JQ133" i="85" s="1"/>
  <c r="JQ134" i="85" s="1"/>
  <c r="JQ135" i="85" s="1"/>
  <c r="JQ136" i="85" s="1"/>
  <c r="JQ137" i="85" s="1"/>
  <c r="JQ138" i="85" s="1"/>
  <c r="JQ139" i="85" s="1"/>
  <c r="JQ140" i="85" s="1"/>
  <c r="JQ141" i="85" s="1"/>
  <c r="JQ142" i="85" s="1"/>
  <c r="JQ143" i="85" s="1"/>
  <c r="JQ144" i="85" s="1"/>
  <c r="JQ145" i="85" s="1"/>
  <c r="JQ146" i="85" s="1"/>
  <c r="JQ147" i="85" s="1"/>
  <c r="JQ148" i="85" s="1"/>
  <c r="JQ149" i="85" s="1"/>
  <c r="JQ150" i="85" s="1"/>
  <c r="JQ151" i="85" s="1"/>
  <c r="JQ152" i="85" s="1"/>
  <c r="JQ153" i="85" s="1"/>
  <c r="JQ154" i="85" s="1"/>
  <c r="JQ155" i="85" s="1"/>
  <c r="JQ156" i="85" s="1"/>
  <c r="JQ157" i="85" s="1"/>
  <c r="JQ158" i="85" s="1"/>
  <c r="JQ159" i="85" s="1"/>
  <c r="JQ160" i="85" s="1"/>
  <c r="JQ161" i="85" s="1"/>
  <c r="JQ162" i="85" s="1"/>
  <c r="JQ163" i="85" s="1"/>
  <c r="JQ164" i="85" s="1"/>
  <c r="JQ165" i="85" s="1"/>
  <c r="AE22" i="86"/>
  <c r="AE23" i="86" s="1"/>
  <c r="AE24" i="86" s="1"/>
  <c r="AE25" i="86" s="1"/>
  <c r="AE26" i="86" s="1"/>
  <c r="AE27" i="86" s="1"/>
  <c r="AE28" i="86" s="1"/>
  <c r="AE29" i="86" s="1"/>
  <c r="AE30" i="86" s="1"/>
  <c r="AE31" i="86" s="1"/>
  <c r="AE32" i="86" s="1"/>
  <c r="AE33" i="86" s="1"/>
  <c r="AE34" i="86" s="1"/>
  <c r="AE35" i="86" s="1"/>
  <c r="AE36" i="86" s="1"/>
  <c r="AE37" i="86" s="1"/>
  <c r="AE38" i="86" s="1"/>
  <c r="AE39" i="86" s="1"/>
  <c r="AE40" i="86" s="1"/>
  <c r="AE41" i="86" s="1"/>
  <c r="AE42" i="86" s="1"/>
  <c r="AE43" i="86" s="1"/>
  <c r="AE44" i="86" s="1"/>
  <c r="AE45" i="86" s="1"/>
  <c r="AE46" i="86" s="1"/>
  <c r="AE47" i="86" s="1"/>
  <c r="AE48" i="86" s="1"/>
  <c r="AE49" i="86" s="1"/>
  <c r="AE50" i="86" s="1"/>
  <c r="AE51" i="86" s="1"/>
  <c r="AE52" i="86" s="1"/>
  <c r="AE53" i="86" s="1"/>
  <c r="AE54" i="86" s="1"/>
  <c r="AE55" i="86" s="1"/>
  <c r="AE56" i="86" s="1"/>
  <c r="AE57" i="86" s="1"/>
  <c r="AE58" i="86" s="1"/>
  <c r="AE59" i="86" s="1"/>
  <c r="AE60" i="86" s="1"/>
  <c r="AE61" i="86" s="1"/>
  <c r="AE62" i="86" s="1"/>
  <c r="AE63" i="86" s="1"/>
  <c r="AE64" i="86" s="1"/>
  <c r="AE65" i="86" s="1"/>
  <c r="AE66" i="86" s="1"/>
  <c r="AE67" i="86" s="1"/>
  <c r="AE68" i="86" s="1"/>
  <c r="AE69" i="86" s="1"/>
  <c r="AE70" i="86" s="1"/>
  <c r="AE71" i="86" s="1"/>
  <c r="AE72" i="86" s="1"/>
  <c r="AE73" i="86" s="1"/>
  <c r="AE74" i="86" s="1"/>
  <c r="AE75" i="86" s="1"/>
  <c r="AE76" i="86" s="1"/>
  <c r="AE77" i="86" s="1"/>
  <c r="AE78" i="86" s="1"/>
  <c r="AE79" i="86" s="1"/>
  <c r="AE80" i="86" s="1"/>
  <c r="AE81" i="86" s="1"/>
  <c r="AE82" i="86" s="1"/>
  <c r="AE83" i="86" s="1"/>
  <c r="AE84" i="86" s="1"/>
  <c r="AE85" i="86" s="1"/>
  <c r="AE86" i="86" s="1"/>
  <c r="AE87" i="86" s="1"/>
  <c r="AE88" i="86" s="1"/>
  <c r="AE89" i="86" s="1"/>
  <c r="AE90" i="86" s="1"/>
  <c r="AE91" i="86" s="1"/>
  <c r="AE92" i="86" s="1"/>
  <c r="AE93" i="86" s="1"/>
  <c r="AE94" i="86" s="1"/>
  <c r="AE95" i="86" s="1"/>
  <c r="AE96" i="86" s="1"/>
  <c r="AE97" i="86" s="1"/>
  <c r="AE98" i="86" s="1"/>
  <c r="AE99" i="86" s="1"/>
  <c r="AE100" i="86" s="1"/>
  <c r="AE101" i="86" s="1"/>
  <c r="AE102" i="86" s="1"/>
  <c r="AE103" i="86" s="1"/>
  <c r="AE104" i="86" s="1"/>
  <c r="AE105" i="86" s="1"/>
  <c r="AF7" i="86"/>
  <c r="AF8" i="86" s="1"/>
  <c r="AF9" i="86" s="1"/>
  <c r="AF10" i="86" s="1"/>
  <c r="AF11" i="86" s="1"/>
  <c r="AF12" i="86" s="1"/>
  <c r="AF13" i="86" s="1"/>
  <c r="AF14" i="86" s="1"/>
  <c r="AF15" i="86" s="1"/>
  <c r="AF16" i="86" s="1"/>
  <c r="AF17" i="86" s="1"/>
  <c r="AF18" i="86" s="1"/>
  <c r="AF19" i="86" s="1"/>
  <c r="AF20" i="86" s="1"/>
  <c r="AF21" i="86" s="1"/>
  <c r="AF22" i="86" s="1"/>
  <c r="AF23" i="86" s="1"/>
  <c r="AF24" i="86" s="1"/>
  <c r="AF25" i="86" s="1"/>
  <c r="AF26" i="86" s="1"/>
  <c r="AF27" i="86" s="1"/>
  <c r="AF28" i="86" s="1"/>
  <c r="AF29" i="86" s="1"/>
  <c r="AF30" i="86" s="1"/>
  <c r="AF31" i="86" s="1"/>
  <c r="AF32" i="86" s="1"/>
  <c r="AF33" i="86" s="1"/>
  <c r="AF34" i="86" s="1"/>
  <c r="AF35" i="86" s="1"/>
  <c r="AF36" i="86" s="1"/>
  <c r="AF37" i="86" s="1"/>
  <c r="AF38" i="86" s="1"/>
  <c r="AF39" i="86" s="1"/>
  <c r="AF40" i="86" s="1"/>
  <c r="AF41" i="86" s="1"/>
  <c r="AF42" i="86" s="1"/>
  <c r="AF43" i="86" s="1"/>
  <c r="AF44" i="86" s="1"/>
  <c r="AF45" i="86" s="1"/>
  <c r="AF46" i="86" s="1"/>
  <c r="AF47" i="86" s="1"/>
  <c r="AF48" i="86" s="1"/>
  <c r="AF49" i="86" s="1"/>
  <c r="AF50" i="86" s="1"/>
  <c r="AF51" i="86" s="1"/>
  <c r="AF52" i="86" s="1"/>
  <c r="AF53" i="86" s="1"/>
  <c r="AF54" i="86" s="1"/>
  <c r="AF55" i="86" s="1"/>
  <c r="AF56" i="86" s="1"/>
  <c r="AF57" i="86" s="1"/>
  <c r="AF58" i="86" s="1"/>
  <c r="AF59" i="86" s="1"/>
  <c r="AF60" i="86" s="1"/>
  <c r="AF61" i="86" s="1"/>
  <c r="AF62" i="86" s="1"/>
  <c r="AF63" i="86" s="1"/>
  <c r="AF64" i="86" s="1"/>
  <c r="AF65" i="86" s="1"/>
  <c r="AF66" i="86" s="1"/>
  <c r="AF67" i="86" s="1"/>
  <c r="AF68" i="86" s="1"/>
  <c r="AF69" i="86" s="1"/>
  <c r="AF70" i="86" s="1"/>
  <c r="AF71" i="86" s="1"/>
  <c r="AF72" i="86" s="1"/>
  <c r="AF73" i="86" s="1"/>
  <c r="AF74" i="86" s="1"/>
  <c r="AF75" i="86" s="1"/>
  <c r="AF76" i="86" s="1"/>
  <c r="AF77" i="86" s="1"/>
  <c r="AF78" i="86" s="1"/>
  <c r="AF79" i="86" s="1"/>
  <c r="AF80" i="86" s="1"/>
  <c r="AF81" i="86" s="1"/>
  <c r="AF82" i="86" s="1"/>
  <c r="AF83" i="86" s="1"/>
  <c r="AF84" i="86" s="1"/>
  <c r="AF85" i="86" s="1"/>
  <c r="AF86" i="86" s="1"/>
  <c r="AF87" i="86" s="1"/>
  <c r="AF88" i="86" s="1"/>
  <c r="AF89" i="86" s="1"/>
  <c r="AF90" i="86" s="1"/>
  <c r="AF91" i="86" s="1"/>
  <c r="AF92" i="86" s="1"/>
  <c r="AF93" i="86" s="1"/>
  <c r="AF94" i="86" s="1"/>
  <c r="AF95" i="86" s="1"/>
  <c r="AF96" i="86" s="1"/>
  <c r="AF97" i="86" s="1"/>
  <c r="AF98" i="86" s="1"/>
  <c r="AF99" i="86" s="1"/>
  <c r="AF100" i="86" s="1"/>
  <c r="AF101" i="86" s="1"/>
  <c r="AF102" i="86" s="1"/>
  <c r="AF103" i="86" s="1"/>
  <c r="AF104" i="86" s="1"/>
  <c r="AF105" i="86" s="1"/>
  <c r="F9" i="84" l="1"/>
  <c r="G9" i="84" l="1"/>
  <c r="M70" i="66" l="1"/>
  <c r="M47" i="66"/>
  <c r="AH33" i="66" l="1"/>
  <c r="AH30" i="66"/>
  <c r="AH34" i="66"/>
  <c r="AH29" i="66"/>
  <c r="AH32" i="66"/>
  <c r="AH31" i="66"/>
  <c r="AH36" i="66"/>
  <c r="AH35" i="66"/>
  <c r="AI35" i="66"/>
  <c r="AF35" i="66"/>
  <c r="AI36" i="66"/>
  <c r="AF36" i="66"/>
  <c r="AI30" i="66"/>
  <c r="AF30" i="66"/>
  <c r="AI29" i="66"/>
  <c r="AF29" i="66"/>
  <c r="AI32" i="66"/>
  <c r="AF32" i="66"/>
  <c r="AI31" i="66"/>
  <c r="AF31" i="66"/>
  <c r="AI33" i="66"/>
  <c r="AF33" i="66"/>
  <c r="AH88" i="66" l="1"/>
  <c r="AH59" i="66"/>
  <c r="AH98" i="66"/>
  <c r="AH63" i="66"/>
  <c r="AH50" i="66"/>
  <c r="AH100" i="66"/>
  <c r="AH69" i="66"/>
  <c r="AH47" i="66"/>
  <c r="AH77" i="66"/>
  <c r="AH53" i="66"/>
  <c r="AH103" i="66"/>
  <c r="AH87" i="66"/>
  <c r="AH86" i="66"/>
  <c r="AH61" i="66"/>
  <c r="AH56" i="66"/>
  <c r="AH82" i="66"/>
  <c r="AH40" i="66"/>
  <c r="AH66" i="66"/>
  <c r="AH76" i="66"/>
  <c r="AH62" i="66"/>
  <c r="AH74" i="66"/>
  <c r="AH46" i="66"/>
  <c r="AH51" i="66"/>
  <c r="AH70" i="66"/>
  <c r="AH67" i="66"/>
  <c r="AH68" i="66"/>
  <c r="AH99" i="66"/>
  <c r="AH55" i="66"/>
  <c r="AH71" i="66"/>
  <c r="AH38" i="66"/>
  <c r="AH85" i="66"/>
  <c r="AH43" i="66"/>
  <c r="AH75" i="66"/>
  <c r="AH37" i="66"/>
  <c r="AH91" i="66"/>
  <c r="AH92" i="66"/>
  <c r="AH90" i="66"/>
  <c r="AH60" i="66"/>
  <c r="AH72" i="66"/>
  <c r="AH73" i="66"/>
  <c r="AH83" i="66"/>
  <c r="AH52" i="66"/>
  <c r="AH80" i="66"/>
  <c r="AH78" i="66"/>
  <c r="AH45" i="66"/>
  <c r="AH97" i="66"/>
  <c r="AH57" i="66"/>
  <c r="AH93" i="66"/>
  <c r="AH79" i="66"/>
  <c r="AH42" i="66"/>
  <c r="AH94" i="66"/>
  <c r="AH95" i="66"/>
  <c r="AH84" i="66"/>
  <c r="AH49" i="66"/>
  <c r="AH96" i="66"/>
  <c r="AH39" i="66"/>
  <c r="AH54" i="66"/>
  <c r="AH64" i="66"/>
  <c r="AH44" i="66"/>
  <c r="AH81" i="66"/>
  <c r="AH58" i="66"/>
  <c r="AH41" i="66"/>
  <c r="AH101" i="66"/>
  <c r="AH48" i="66"/>
  <c r="AH65" i="66"/>
  <c r="AH89" i="66"/>
  <c r="AH102" i="66"/>
  <c r="AF34" i="66"/>
  <c r="AI34" i="66"/>
  <c r="AF40" i="66"/>
  <c r="AI40" i="66"/>
  <c r="AF38" i="66"/>
  <c r="AI38" i="66"/>
  <c r="AI39" i="66"/>
  <c r="AF39" i="66"/>
  <c r="AI37" i="66"/>
  <c r="AF37" i="66"/>
  <c r="AI43" i="66"/>
  <c r="AF43" i="66"/>
  <c r="AI41" i="66"/>
  <c r="AF41" i="66"/>
  <c r="AI42" i="66"/>
  <c r="AF42" i="66"/>
  <c r="AF91" i="66"/>
  <c r="AI91" i="66"/>
  <c r="AI102" i="66"/>
  <c r="AF102" i="66"/>
  <c r="AI73" i="66"/>
  <c r="AF73" i="66"/>
  <c r="AF86" i="66"/>
  <c r="AI86" i="66"/>
  <c r="AF72" i="66"/>
  <c r="AI72" i="66"/>
  <c r="AF76" i="66"/>
  <c r="AI76" i="66"/>
  <c r="AI100" i="66"/>
  <c r="AF100" i="66"/>
  <c r="AI97" i="66"/>
  <c r="AF97" i="66"/>
  <c r="AF99" i="66"/>
  <c r="AI99" i="66"/>
  <c r="AI78" i="66"/>
  <c r="AF78" i="66"/>
  <c r="AI75" i="66"/>
  <c r="AF75" i="66"/>
  <c r="AF96" i="66"/>
  <c r="AI96" i="66"/>
  <c r="AI56" i="66"/>
  <c r="AF56" i="66"/>
  <c r="AI66" i="66"/>
  <c r="AF66" i="66"/>
  <c r="AI57" i="66"/>
  <c r="AF57" i="66"/>
  <c r="AI60" i="66"/>
  <c r="AF60" i="66"/>
  <c r="AI88" i="66"/>
  <c r="AF88" i="66"/>
  <c r="AF89" i="66"/>
  <c r="AI89" i="66"/>
  <c r="AF71" i="66"/>
  <c r="AI71" i="66"/>
  <c r="AI69" i="66"/>
  <c r="AF69" i="66"/>
  <c r="AI101" i="66"/>
  <c r="AF101" i="66"/>
  <c r="AF81" i="66"/>
  <c r="AI81" i="66"/>
  <c r="AI61" i="66"/>
  <c r="AF61" i="66"/>
  <c r="AI59" i="66"/>
  <c r="AF59" i="66"/>
  <c r="AI55" i="66"/>
  <c r="AF55" i="66"/>
  <c r="AI83" i="66"/>
  <c r="AF83" i="66"/>
  <c r="AI87" i="66"/>
  <c r="AF87" i="66"/>
  <c r="AF58" i="66"/>
  <c r="AI58" i="66"/>
  <c r="AI67" i="66"/>
  <c r="AF67" i="66"/>
  <c r="AF93" i="66"/>
  <c r="AI93" i="66"/>
  <c r="AI82" i="66"/>
  <c r="AF82" i="66"/>
  <c r="AI79" i="66"/>
  <c r="AF79" i="66"/>
  <c r="AI68" i="66"/>
  <c r="AF68" i="66"/>
  <c r="AI98" i="66"/>
  <c r="AF98" i="66"/>
  <c r="AI85" i="66"/>
  <c r="AF85" i="66"/>
  <c r="AI103" i="66"/>
  <c r="AF103" i="66"/>
  <c r="AI70" i="66"/>
  <c r="AF70" i="66"/>
  <c r="AI77" i="66"/>
  <c r="AF77" i="66"/>
  <c r="AI80" i="66"/>
  <c r="AF80" i="66"/>
  <c r="AI92" i="66"/>
  <c r="AF92" i="66"/>
  <c r="AI53" i="66"/>
  <c r="AF53" i="66"/>
  <c r="AF62" i="66"/>
  <c r="AI62" i="66"/>
  <c r="AI90" i="66"/>
  <c r="AF90" i="66"/>
  <c r="AF95" i="66"/>
  <c r="AI95" i="66"/>
  <c r="AI63" i="66"/>
  <c r="AF63" i="66"/>
  <c r="AI65" i="66"/>
  <c r="AF65" i="66"/>
  <c r="AI47" i="66"/>
  <c r="AF47" i="66"/>
  <c r="AI50" i="66"/>
  <c r="AF50" i="66"/>
  <c r="AI46" i="66"/>
  <c r="AF46" i="66"/>
  <c r="AI48" i="66"/>
  <c r="AF48" i="66"/>
  <c r="AI52" i="66"/>
  <c r="AF52" i="66"/>
  <c r="AI51" i="66"/>
  <c r="AF51" i="66"/>
  <c r="AI49" i="66"/>
  <c r="AF49" i="66"/>
  <c r="AI45" i="66"/>
  <c r="AF45" i="66"/>
  <c r="AJ35" i="66"/>
  <c r="AG35" i="66"/>
  <c r="AJ32" i="66"/>
  <c r="AG32" i="66"/>
  <c r="AJ36" i="66"/>
  <c r="AG36" i="66"/>
  <c r="AJ30" i="66"/>
  <c r="AG30" i="66"/>
  <c r="AJ33" i="66"/>
  <c r="AG33" i="66"/>
  <c r="AJ31" i="66"/>
  <c r="AG31" i="66"/>
  <c r="AJ29" i="66"/>
  <c r="AG29" i="66"/>
  <c r="Y9" i="66"/>
  <c r="AN31" i="82"/>
  <c r="AG96" i="82"/>
  <c r="AI8" i="82"/>
  <c r="AG89" i="82"/>
  <c r="AJ54" i="82"/>
  <c r="V33" i="82"/>
  <c r="AA44" i="82"/>
  <c r="V36" i="66"/>
  <c r="AI102" i="82"/>
  <c r="AG58" i="82"/>
  <c r="AI10" i="82"/>
  <c r="AD6" i="82"/>
  <c r="Z79" i="66"/>
  <c r="AM101" i="82"/>
  <c r="AH43" i="82"/>
  <c r="AB72" i="82"/>
  <c r="V57" i="66"/>
  <c r="AI39" i="82"/>
  <c r="AC94" i="82"/>
  <c r="V60" i="82"/>
  <c r="V23" i="82"/>
  <c r="AD94" i="82"/>
  <c r="AJ42" i="82"/>
  <c r="V84" i="66"/>
  <c r="W12" i="82"/>
  <c r="AI103" i="82"/>
  <c r="AD19" i="82"/>
  <c r="AL57" i="82"/>
  <c r="V56" i="66"/>
  <c r="AG22" i="82"/>
  <c r="AH90" i="82"/>
  <c r="AA89" i="82"/>
  <c r="V5" i="66"/>
  <c r="W104" i="82"/>
  <c r="AC85" i="82"/>
  <c r="AL94" i="82"/>
  <c r="AL76" i="82"/>
  <c r="V43" i="66"/>
  <c r="AB15" i="82"/>
  <c r="Z89" i="82"/>
  <c r="AB82" i="82"/>
  <c r="AB34" i="82"/>
  <c r="AL15" i="82"/>
  <c r="AJ35" i="82"/>
  <c r="AL17" i="82"/>
  <c r="AK38" i="82"/>
  <c r="AA15" i="82"/>
  <c r="AC67" i="82"/>
  <c r="AM8" i="82"/>
  <c r="AM56" i="82"/>
  <c r="AF85" i="82"/>
  <c r="AF88" i="82"/>
  <c r="Y74" i="66"/>
  <c r="AH29" i="82"/>
  <c r="Y53" i="66"/>
  <c r="AE69" i="82"/>
  <c r="AC55" i="82"/>
  <c r="AC72" i="82"/>
  <c r="Z29" i="66"/>
  <c r="AE57" i="82"/>
  <c r="AC20" i="82"/>
  <c r="V22" i="82"/>
  <c r="AK37" i="82"/>
  <c r="AJ83" i="82"/>
  <c r="AG74" i="82"/>
  <c r="AN39" i="82"/>
  <c r="AF26" i="82"/>
  <c r="AH5" i="82"/>
  <c r="AI56" i="82"/>
  <c r="AK68" i="82"/>
  <c r="Z35" i="66"/>
  <c r="AG60" i="82"/>
  <c r="AO80" i="82"/>
  <c r="Y61" i="82"/>
  <c r="AH27" i="82"/>
  <c r="AK85" i="82"/>
  <c r="AJ52" i="82"/>
  <c r="V85" i="66"/>
  <c r="AJ72" i="82"/>
  <c r="AJ62" i="82"/>
  <c r="AE89" i="82"/>
  <c r="V45" i="66"/>
  <c r="V83" i="66"/>
  <c r="AB78" i="82"/>
  <c r="AA60" i="82"/>
  <c r="AL80" i="82"/>
  <c r="AN104" i="82"/>
  <c r="AB90" i="82"/>
  <c r="AE22" i="82"/>
  <c r="Z32" i="66"/>
  <c r="X50" i="82"/>
  <c r="AB28" i="82"/>
  <c r="Y30" i="82"/>
  <c r="AA35" i="82"/>
  <c r="AM45" i="82"/>
  <c r="AM14" i="82"/>
  <c r="AM20" i="82"/>
  <c r="AD68" i="82"/>
  <c r="AH65" i="82"/>
  <c r="AC50" i="82"/>
  <c r="AG94" i="82"/>
  <c r="AM48" i="82"/>
  <c r="AN80" i="82"/>
  <c r="V66" i="82"/>
  <c r="AD92" i="82"/>
  <c r="AH42" i="82"/>
  <c r="Z77" i="66"/>
  <c r="AH85" i="82"/>
  <c r="AF84" i="82"/>
  <c r="AJ74" i="82"/>
  <c r="V13" i="66"/>
  <c r="AD81" i="82"/>
  <c r="AB88" i="82"/>
  <c r="AG49" i="82"/>
  <c r="V55" i="66"/>
  <c r="AL48" i="82"/>
  <c r="AO24" i="82"/>
  <c r="AG19" i="82"/>
  <c r="V19" i="82"/>
  <c r="AC17" i="82"/>
  <c r="AF44" i="82"/>
  <c r="X32" i="82"/>
  <c r="AK45" i="82"/>
  <c r="AJ43" i="82"/>
  <c r="AO51" i="82"/>
  <c r="Y52" i="82"/>
  <c r="AO13" i="82"/>
  <c r="AB86" i="82"/>
  <c r="AF58" i="82"/>
  <c r="V28" i="82"/>
  <c r="AF98" i="82"/>
  <c r="W98" i="82"/>
  <c r="AF61" i="82"/>
  <c r="AC40" i="82"/>
  <c r="AG38" i="82"/>
  <c r="AE71" i="82"/>
  <c r="Y71" i="82"/>
  <c r="V80" i="82"/>
  <c r="AE104" i="82"/>
  <c r="AD10" i="82"/>
  <c r="AO90" i="82"/>
  <c r="AC9" i="82"/>
  <c r="AD31" i="82"/>
  <c r="V33" i="66"/>
  <c r="V79" i="82"/>
  <c r="Y31" i="66"/>
  <c r="V27" i="82"/>
  <c r="AB40" i="82"/>
  <c r="AD104" i="82"/>
  <c r="AF69" i="82"/>
  <c r="AM92" i="82"/>
  <c r="AM58" i="82"/>
  <c r="AK103" i="82"/>
  <c r="AH89" i="82"/>
  <c r="W7" i="82"/>
  <c r="AB104" i="82"/>
  <c r="AE21" i="82"/>
  <c r="V76" i="82"/>
  <c r="Y100" i="66"/>
  <c r="AC41" i="82"/>
  <c r="AM28" i="82"/>
  <c r="AB63" i="82"/>
  <c r="AA96" i="82"/>
  <c r="V74" i="66"/>
  <c r="AA63" i="82"/>
  <c r="AG21" i="82"/>
  <c r="Y10" i="66"/>
  <c r="AO46" i="82"/>
  <c r="AC22" i="82"/>
  <c r="AO42" i="82"/>
  <c r="AN27" i="82"/>
  <c r="AD102" i="82"/>
  <c r="V97" i="66"/>
  <c r="AK33" i="82"/>
  <c r="W16" i="82"/>
  <c r="Z20" i="66"/>
  <c r="AJ55" i="82"/>
  <c r="X49" i="82"/>
  <c r="AF100" i="82"/>
  <c r="V17" i="66"/>
  <c r="X44" i="82"/>
  <c r="AO54" i="82"/>
  <c r="Y50" i="82"/>
  <c r="AH52" i="82"/>
  <c r="AN98" i="82"/>
  <c r="C79" i="67"/>
  <c r="AD57" i="82"/>
  <c r="AE42" i="82"/>
  <c r="AG31" i="82"/>
  <c r="AG20" i="82"/>
  <c r="AF47" i="82"/>
  <c r="AH79" i="82"/>
  <c r="AN9" i="82"/>
  <c r="W94" i="82"/>
  <c r="Y44" i="82"/>
  <c r="AD78" i="82"/>
  <c r="C81" i="67"/>
  <c r="Y59" i="66"/>
  <c r="AE32" i="82"/>
  <c r="AM37" i="82"/>
  <c r="AI54" i="82"/>
  <c r="X37" i="82"/>
  <c r="AB64" i="82"/>
  <c r="Z33" i="82"/>
  <c r="AO48" i="82"/>
  <c r="AJ88" i="82"/>
  <c r="AH30" i="82"/>
  <c r="AM41" i="82"/>
  <c r="AM53" i="82"/>
  <c r="AH95" i="82"/>
  <c r="W15" i="82"/>
  <c r="V94" i="82"/>
  <c r="Z31" i="82"/>
  <c r="Z32" i="82"/>
  <c r="AL44" i="82"/>
  <c r="AK78" i="82"/>
  <c r="AI44" i="82"/>
  <c r="AG64" i="82"/>
  <c r="X6" i="82"/>
  <c r="W39" i="82"/>
  <c r="Z17" i="82"/>
  <c r="Y86" i="66"/>
  <c r="AK95" i="82"/>
  <c r="AN44" i="82"/>
  <c r="Z43" i="82"/>
  <c r="AN78" i="82"/>
  <c r="Z72" i="66"/>
  <c r="AL20" i="82"/>
  <c r="AI32" i="82"/>
  <c r="AK61" i="82"/>
  <c r="W95" i="82"/>
  <c r="AD30" i="82"/>
  <c r="Z70" i="66"/>
  <c r="AG100" i="82"/>
  <c r="Z75" i="66"/>
  <c r="Y80" i="66"/>
  <c r="AF14" i="82"/>
  <c r="AI78" i="82"/>
  <c r="AC104" i="82"/>
  <c r="AN102" i="82"/>
  <c r="X47" i="82"/>
  <c r="AA83" i="82"/>
  <c r="AF38" i="82"/>
  <c r="X9" i="82"/>
  <c r="AK93" i="82"/>
  <c r="V42" i="82"/>
  <c r="AL74" i="82"/>
  <c r="V30" i="82"/>
  <c r="W33" i="82"/>
  <c r="AC14" i="82"/>
  <c r="Z27" i="66"/>
  <c r="AM32" i="82"/>
  <c r="AD28" i="82"/>
  <c r="AN75" i="82"/>
  <c r="AH13" i="82"/>
  <c r="AI91" i="82"/>
  <c r="Y66" i="82"/>
  <c r="W44" i="82"/>
  <c r="AD45" i="82"/>
  <c r="Y22" i="66"/>
  <c r="V90" i="66"/>
  <c r="AA49" i="82"/>
  <c r="V44" i="82"/>
  <c r="AL36" i="82"/>
  <c r="AH18" i="82"/>
  <c r="AL63" i="82"/>
  <c r="AD84" i="82"/>
  <c r="AI16" i="82"/>
  <c r="Z74" i="66"/>
  <c r="AI88" i="82"/>
  <c r="Z63" i="66"/>
  <c r="AD101" i="82"/>
  <c r="AN58" i="82"/>
  <c r="AJ47" i="82"/>
  <c r="Z21" i="66"/>
  <c r="AK13" i="82"/>
  <c r="AH64" i="82"/>
  <c r="AD33" i="82"/>
  <c r="Z81" i="66"/>
  <c r="AE65" i="82"/>
  <c r="AL95" i="82"/>
  <c r="AB76" i="82"/>
  <c r="W54" i="82"/>
  <c r="V71" i="66"/>
  <c r="AH66" i="82"/>
  <c r="X63" i="82"/>
  <c r="W100" i="82"/>
  <c r="W59" i="82"/>
  <c r="X95" i="82"/>
  <c r="AF75" i="82"/>
  <c r="AA101" i="82"/>
  <c r="AG54" i="82"/>
  <c r="AO96" i="82"/>
  <c r="AM57" i="82"/>
  <c r="AB97" i="82"/>
  <c r="AH91" i="82"/>
  <c r="AB94" i="82"/>
  <c r="Y22" i="82"/>
  <c r="Y27" i="82"/>
  <c r="Y20" i="82"/>
  <c r="AN35" i="82"/>
  <c r="AL9" i="82"/>
  <c r="V31" i="82"/>
  <c r="AK75" i="82"/>
  <c r="Y24" i="66"/>
  <c r="AA88" i="82"/>
  <c r="W81" i="82"/>
  <c r="V93" i="66"/>
  <c r="AO25" i="82"/>
  <c r="AN45" i="82"/>
  <c r="AE87" i="82"/>
  <c r="AI31" i="82"/>
  <c r="AD38" i="82"/>
  <c r="Y76" i="66"/>
  <c r="Y48" i="66"/>
  <c r="AD12" i="82"/>
  <c r="AM12" i="82"/>
  <c r="AA56" i="82"/>
  <c r="AC32" i="82"/>
  <c r="AD13" i="82"/>
  <c r="AA93" i="82"/>
  <c r="AF95" i="82"/>
  <c r="AG8" i="82"/>
  <c r="AD49" i="82"/>
  <c r="AG62" i="82"/>
  <c r="AO58" i="82"/>
  <c r="Y85" i="66"/>
  <c r="Z87" i="66"/>
  <c r="AB42" i="82"/>
  <c r="X72" i="82"/>
  <c r="AG69" i="82"/>
  <c r="AK24" i="82"/>
  <c r="C53" i="67"/>
  <c r="V49" i="82"/>
  <c r="AE19" i="82"/>
  <c r="Z98" i="66"/>
  <c r="AH75" i="82"/>
  <c r="AH11" i="82"/>
  <c r="AK59" i="82"/>
  <c r="AG53" i="82"/>
  <c r="AH83" i="82"/>
  <c r="Y42" i="66"/>
  <c r="Z89" i="66"/>
  <c r="AO32" i="82"/>
  <c r="AC33" i="82"/>
  <c r="AK51" i="82"/>
  <c r="AN97" i="82"/>
  <c r="W56" i="82"/>
  <c r="AJ17" i="82"/>
  <c r="AL34" i="82"/>
  <c r="AC30" i="82"/>
  <c r="AL55" i="82"/>
  <c r="AE50" i="82"/>
  <c r="Z65" i="66"/>
  <c r="AE15" i="82"/>
  <c r="AN22" i="82"/>
  <c r="AO92" i="82"/>
  <c r="AE58" i="82"/>
  <c r="AA55" i="82"/>
  <c r="AD103" i="82"/>
  <c r="V53" i="82"/>
  <c r="AJ12" i="82"/>
  <c r="AJ96" i="82"/>
  <c r="AI24" i="82"/>
  <c r="V60" i="66"/>
  <c r="AI46" i="82"/>
  <c r="V16" i="66"/>
  <c r="AG95" i="82"/>
  <c r="AG7" i="82"/>
  <c r="AA23" i="82"/>
  <c r="AN41" i="82"/>
  <c r="W40" i="82"/>
  <c r="AA82" i="82"/>
  <c r="V78" i="82"/>
  <c r="AM21" i="82"/>
  <c r="AM38" i="82"/>
  <c r="AF20" i="82"/>
  <c r="AF32" i="82"/>
  <c r="AE9" i="82"/>
  <c r="Y54" i="82"/>
  <c r="AI43" i="82"/>
  <c r="AE92" i="82"/>
  <c r="W10" i="82"/>
  <c r="AL43" i="82"/>
  <c r="AO74" i="82"/>
  <c r="AG103" i="82"/>
  <c r="AD43" i="82"/>
  <c r="Y97" i="66"/>
  <c r="AL61" i="82"/>
  <c r="AH73" i="82"/>
  <c r="AK19" i="82"/>
  <c r="AA41" i="82"/>
  <c r="AF60" i="82"/>
  <c r="AA51" i="82"/>
  <c r="AI25" i="82"/>
  <c r="AB96" i="82"/>
  <c r="AE61" i="82"/>
  <c r="Z52" i="82"/>
  <c r="Y79" i="82"/>
  <c r="V47" i="82"/>
  <c r="V38" i="82"/>
  <c r="AL25" i="82"/>
  <c r="Y88" i="82"/>
  <c r="X17" i="82"/>
  <c r="AD63" i="82"/>
  <c r="AB38" i="82"/>
  <c r="C60" i="67"/>
  <c r="AA45" i="82"/>
  <c r="AE77" i="82"/>
  <c r="AA100" i="82"/>
  <c r="AO33" i="82"/>
  <c r="AJ56" i="82"/>
  <c r="Y69" i="82"/>
  <c r="AJ53" i="82"/>
  <c r="AD18" i="82"/>
  <c r="AM102" i="82"/>
  <c r="W71" i="82"/>
  <c r="X18" i="82"/>
  <c r="V62" i="82"/>
  <c r="AB60" i="82"/>
  <c r="Y64" i="66"/>
  <c r="AL30" i="82"/>
  <c r="AK32" i="82"/>
  <c r="V12" i="66"/>
  <c r="Z70" i="82"/>
  <c r="AB83" i="82"/>
  <c r="AG6" i="82"/>
  <c r="Z92" i="82"/>
  <c r="AJ85" i="82"/>
  <c r="Z78" i="66"/>
  <c r="AL96" i="82"/>
  <c r="AH70" i="82"/>
  <c r="AC80" i="82"/>
  <c r="AJ39" i="82"/>
  <c r="AL84" i="82"/>
  <c r="Y77" i="82"/>
  <c r="AF25" i="82"/>
  <c r="AE37" i="82"/>
  <c r="X43" i="82"/>
  <c r="AE17" i="82"/>
  <c r="Z102" i="82"/>
  <c r="AO10" i="82"/>
  <c r="AD40" i="82"/>
  <c r="Z68" i="66"/>
  <c r="AN82" i="82"/>
  <c r="AC77" i="82"/>
  <c r="Y59" i="82"/>
  <c r="AA64" i="82"/>
  <c r="AD98" i="82"/>
  <c r="Y18" i="66"/>
  <c r="AK9" i="82"/>
  <c r="X101" i="82"/>
  <c r="AA47" i="82"/>
  <c r="AH62" i="82"/>
  <c r="AD74" i="82"/>
  <c r="AC11" i="82"/>
  <c r="AM60" i="82"/>
  <c r="X66" i="82"/>
  <c r="AG45" i="82"/>
  <c r="AA69" i="82"/>
  <c r="Z24" i="82"/>
  <c r="AA54" i="82"/>
  <c r="V8" i="82"/>
  <c r="AM74" i="82"/>
  <c r="Y28" i="82"/>
  <c r="Y58" i="66"/>
  <c r="AC76" i="82"/>
  <c r="C77" i="67"/>
  <c r="AH14" i="82"/>
  <c r="Z103" i="66"/>
  <c r="Z59" i="82"/>
  <c r="Z91" i="66"/>
  <c r="AH78" i="82"/>
  <c r="AI30" i="82"/>
  <c r="V10" i="82"/>
  <c r="AN101" i="82"/>
  <c r="Z19" i="82"/>
  <c r="Y39" i="66"/>
  <c r="Y26" i="82"/>
  <c r="W41" i="82"/>
  <c r="AL91" i="82"/>
  <c r="V34" i="82"/>
  <c r="W75" i="82"/>
  <c r="W45" i="82"/>
  <c r="AO26" i="82"/>
  <c r="Y40" i="66"/>
  <c r="AB22" i="82"/>
  <c r="AJ87" i="82"/>
  <c r="AD87" i="82"/>
  <c r="AN47" i="82"/>
  <c r="AJ26" i="82"/>
  <c r="Z8" i="82"/>
  <c r="AC35" i="82"/>
  <c r="AO66" i="82"/>
  <c r="AA102" i="82"/>
  <c r="AJ27" i="82"/>
  <c r="AG84" i="82"/>
  <c r="AM82" i="82"/>
  <c r="AN63" i="82"/>
  <c r="Z28" i="66"/>
  <c r="AF15" i="82"/>
  <c r="AB93" i="82"/>
  <c r="Y46" i="82"/>
  <c r="AK81" i="82"/>
  <c r="Z21" i="82"/>
  <c r="AJ41" i="82"/>
  <c r="W51" i="82"/>
  <c r="AN24" i="82"/>
  <c r="AN100" i="82"/>
  <c r="AO57" i="82"/>
  <c r="AN89" i="82"/>
  <c r="AH50" i="82"/>
  <c r="Y60" i="66"/>
  <c r="AC83" i="82"/>
  <c r="AD46" i="82"/>
  <c r="W96" i="82"/>
  <c r="Y46" i="66"/>
  <c r="AH47" i="82"/>
  <c r="AJ11" i="82"/>
  <c r="Z16" i="82"/>
  <c r="Y78" i="66"/>
  <c r="AG13" i="82"/>
  <c r="AD44" i="82"/>
  <c r="V52" i="82"/>
  <c r="V69" i="82"/>
  <c r="Y75" i="82"/>
  <c r="AJ78" i="82"/>
  <c r="AE31" i="82"/>
  <c r="AM62" i="82"/>
  <c r="AF80" i="82"/>
  <c r="AF66" i="82"/>
  <c r="Y77" i="66"/>
  <c r="V19" i="66"/>
  <c r="W62" i="82"/>
  <c r="AD79" i="82"/>
  <c r="AE90" i="82"/>
  <c r="AG66" i="82"/>
  <c r="AN57" i="82"/>
  <c r="AN90" i="82"/>
  <c r="AD95" i="82"/>
  <c r="AA65" i="82"/>
  <c r="Y33" i="66"/>
  <c r="V69" i="66"/>
  <c r="AE66" i="82"/>
  <c r="AI29" i="82"/>
  <c r="AM25" i="82"/>
  <c r="AD66" i="82"/>
  <c r="AN21" i="82"/>
  <c r="Y56" i="66"/>
  <c r="AO55" i="82"/>
  <c r="AA21" i="82"/>
  <c r="Y87" i="66"/>
  <c r="Z59" i="66"/>
  <c r="AD48" i="82"/>
  <c r="AO98" i="82"/>
  <c r="AI77" i="82"/>
  <c r="C44" i="67"/>
  <c r="AL81" i="82"/>
  <c r="V37" i="66"/>
  <c r="W13" i="82"/>
  <c r="V76" i="66"/>
  <c r="W72" i="82"/>
  <c r="AJ60" i="82"/>
  <c r="AC89" i="82"/>
  <c r="AH104" i="82"/>
  <c r="X26" i="82"/>
  <c r="V101" i="66"/>
  <c r="W63" i="82"/>
  <c r="X61" i="82"/>
  <c r="AO60" i="82"/>
  <c r="AA17" i="82"/>
  <c r="AA81" i="82"/>
  <c r="AF67" i="82"/>
  <c r="AE30" i="82"/>
  <c r="AO23" i="82"/>
  <c r="AA52" i="82"/>
  <c r="AJ65" i="82"/>
  <c r="AK28" i="82"/>
  <c r="V100" i="66"/>
  <c r="V48" i="66"/>
  <c r="AL11" i="82"/>
  <c r="AC26" i="82"/>
  <c r="AD35" i="82"/>
  <c r="Z39" i="82"/>
  <c r="AE29" i="82"/>
  <c r="AA38" i="82"/>
  <c r="AN40" i="82"/>
  <c r="AE60" i="82"/>
  <c r="AC27" i="82"/>
  <c r="Y69" i="66"/>
  <c r="AG61" i="82"/>
  <c r="AB11" i="82"/>
  <c r="AG10" i="82"/>
  <c r="Y29" i="66"/>
  <c r="Y92" i="66"/>
  <c r="Z31" i="66"/>
  <c r="AM43" i="82"/>
  <c r="AA86" i="82"/>
  <c r="AL29" i="82"/>
  <c r="AO43" i="82"/>
  <c r="X33" i="82"/>
  <c r="W85" i="82"/>
  <c r="Z90" i="66"/>
  <c r="AA61" i="82"/>
  <c r="AD99" i="82"/>
  <c r="AJ5" i="82"/>
  <c r="V50" i="82"/>
  <c r="Z4" i="66"/>
  <c r="AN72" i="82"/>
  <c r="AJ81" i="82"/>
  <c r="V40" i="66"/>
  <c r="AO71" i="82"/>
  <c r="AN95" i="82"/>
  <c r="AG77" i="82"/>
  <c r="W19" i="82"/>
  <c r="V57" i="82"/>
  <c r="AO44" i="82"/>
  <c r="AG30" i="82"/>
  <c r="AM69" i="82"/>
  <c r="AA59" i="82"/>
  <c r="V91" i="82"/>
  <c r="X46" i="82"/>
  <c r="AK10" i="82"/>
  <c r="Y13" i="66"/>
  <c r="AO102" i="82"/>
  <c r="AF93" i="82"/>
  <c r="AB70" i="82"/>
  <c r="AB43" i="82"/>
  <c r="AC19" i="82"/>
  <c r="Z53" i="82"/>
  <c r="Z15" i="82"/>
  <c r="AI69" i="82"/>
  <c r="C90" i="67"/>
  <c r="AA5" i="82"/>
  <c r="AA95" i="82"/>
  <c r="AB71" i="82"/>
  <c r="AK56" i="82"/>
  <c r="AI96" i="82"/>
  <c r="AM6" i="82"/>
  <c r="AG26" i="82"/>
  <c r="Y48" i="82"/>
  <c r="AC74" i="82"/>
  <c r="AH12" i="82"/>
  <c r="Z11" i="82"/>
  <c r="AI95" i="82"/>
  <c r="AF19" i="82"/>
  <c r="AN12" i="82"/>
  <c r="AK49" i="82"/>
  <c r="AI38" i="82"/>
  <c r="AC100" i="82"/>
  <c r="V73" i="66"/>
  <c r="AI57" i="82"/>
  <c r="AN17" i="82"/>
  <c r="AA46" i="82"/>
  <c r="AK84" i="82"/>
  <c r="Y87" i="82"/>
  <c r="AB53" i="82"/>
  <c r="AE83" i="82"/>
  <c r="AG80" i="82"/>
  <c r="AD97" i="82"/>
  <c r="AG17" i="82"/>
  <c r="AL53" i="82"/>
  <c r="AD23" i="82"/>
  <c r="AK14" i="82"/>
  <c r="AI51" i="82"/>
  <c r="X90" i="82"/>
  <c r="AC91" i="82"/>
  <c r="AJ37" i="82"/>
  <c r="Z66" i="82"/>
  <c r="AE47" i="82"/>
  <c r="AE33" i="82"/>
  <c r="Z74" i="82"/>
  <c r="AN86" i="82"/>
  <c r="AG93" i="82"/>
  <c r="AC69" i="82"/>
  <c r="AK101" i="82"/>
  <c r="AL82" i="82"/>
  <c r="AO19" i="82"/>
  <c r="AD71" i="82"/>
  <c r="AC29" i="82"/>
  <c r="X30" i="82"/>
  <c r="AC62" i="82"/>
  <c r="Y12" i="82"/>
  <c r="AC5" i="82"/>
  <c r="AN48" i="82"/>
  <c r="AB31" i="82"/>
  <c r="AN99" i="82"/>
  <c r="W23" i="82"/>
  <c r="V59" i="82"/>
  <c r="AN16" i="82"/>
  <c r="AB35" i="82"/>
  <c r="AD9" i="82"/>
  <c r="AH35" i="82"/>
  <c r="V12" i="82"/>
  <c r="Y34" i="66"/>
  <c r="AL77" i="82"/>
  <c r="Y50" i="66"/>
  <c r="AN13" i="82"/>
  <c r="AH17" i="82"/>
  <c r="AB7" i="82"/>
  <c r="AN92" i="82"/>
  <c r="Y62" i="82"/>
  <c r="Z42" i="66"/>
  <c r="V77" i="82"/>
  <c r="AI37" i="82"/>
  <c r="Z27" i="82"/>
  <c r="AD83" i="82"/>
  <c r="AN28" i="82"/>
  <c r="AE26" i="82"/>
  <c r="V7" i="66"/>
  <c r="AO5" i="82"/>
  <c r="AK97" i="82"/>
  <c r="Y25" i="82"/>
  <c r="X69" i="82"/>
  <c r="AI26" i="82"/>
  <c r="Z12" i="66"/>
  <c r="AI53" i="82"/>
  <c r="AK5" i="82"/>
  <c r="AO30" i="82"/>
  <c r="X19" i="82"/>
  <c r="AB69" i="82"/>
  <c r="C57" i="67"/>
  <c r="AN11" i="82"/>
  <c r="AI87" i="82"/>
  <c r="AK41" i="82"/>
  <c r="AD75" i="82"/>
  <c r="AI14" i="82"/>
  <c r="W86" i="82"/>
  <c r="V97" i="82"/>
  <c r="W66" i="82"/>
  <c r="AL64" i="82"/>
  <c r="AA39" i="82"/>
  <c r="Z90" i="82"/>
  <c r="AB32" i="82"/>
  <c r="AO12" i="82"/>
  <c r="AG51" i="82"/>
  <c r="Y91" i="66"/>
  <c r="AE93" i="82"/>
  <c r="AB23" i="82"/>
  <c r="Y61" i="66"/>
  <c r="AB102" i="82"/>
  <c r="AI92" i="82"/>
  <c r="AF12" i="82"/>
  <c r="Y57" i="66"/>
  <c r="W35" i="82"/>
  <c r="AL19" i="82"/>
  <c r="AK12" i="82"/>
  <c r="AE85" i="82"/>
  <c r="AM94" i="82"/>
  <c r="Z93" i="66"/>
  <c r="AF104" i="82"/>
  <c r="AK57" i="82"/>
  <c r="AF62" i="82"/>
  <c r="AM85" i="82"/>
  <c r="AI60" i="82"/>
  <c r="AG65" i="82"/>
  <c r="AK87" i="82"/>
  <c r="AH69" i="82"/>
  <c r="AF64" i="82"/>
  <c r="AB46" i="82"/>
  <c r="AN52" i="82"/>
  <c r="AK60" i="82"/>
  <c r="AA42" i="82"/>
  <c r="C55" i="67"/>
  <c r="AH39" i="82"/>
  <c r="AM47" i="82"/>
  <c r="V88" i="82"/>
  <c r="AF79" i="82"/>
  <c r="AM84" i="82"/>
  <c r="AD86" i="82"/>
  <c r="AC52" i="82"/>
  <c r="Z101" i="82"/>
  <c r="AE28" i="82"/>
  <c r="AD58" i="82"/>
  <c r="AM89" i="82"/>
  <c r="Z95" i="66"/>
  <c r="AM61" i="82"/>
  <c r="AE23" i="82"/>
  <c r="AL75" i="82"/>
  <c r="Z10" i="66"/>
  <c r="X12" i="82"/>
  <c r="AL78" i="82"/>
  <c r="AN42" i="82"/>
  <c r="AL68" i="82"/>
  <c r="AE10" i="82"/>
  <c r="C47" i="67"/>
  <c r="AL71" i="82"/>
  <c r="AO38" i="82"/>
  <c r="X55" i="82"/>
  <c r="AD22" i="82"/>
  <c r="Z41" i="66"/>
  <c r="AB62" i="82"/>
  <c r="AM91" i="82"/>
  <c r="AL79" i="82"/>
  <c r="AE7" i="82"/>
  <c r="Z46" i="82"/>
  <c r="AM83" i="82"/>
  <c r="AC12" i="82"/>
  <c r="AE86" i="82"/>
  <c r="X8" i="82"/>
  <c r="AE8" i="82"/>
  <c r="W88" i="82"/>
  <c r="AL52" i="82"/>
  <c r="AD36" i="82"/>
  <c r="V84" i="82"/>
  <c r="AC47" i="82"/>
  <c r="AF50" i="82"/>
  <c r="AK47" i="82"/>
  <c r="AC7" i="82"/>
  <c r="AC15" i="82"/>
  <c r="AC10" i="82"/>
  <c r="W22" i="82"/>
  <c r="V93" i="82"/>
  <c r="Y34" i="82"/>
  <c r="AO82" i="82"/>
  <c r="AO22" i="82"/>
  <c r="AL40" i="82"/>
  <c r="AD26" i="82"/>
  <c r="AD17" i="82"/>
  <c r="AH82" i="82"/>
  <c r="W68" i="82"/>
  <c r="W55" i="82"/>
  <c r="V25" i="66"/>
  <c r="AB49" i="82"/>
  <c r="V18" i="66"/>
  <c r="AJ93" i="82"/>
  <c r="AO77" i="82"/>
  <c r="AE75" i="82"/>
  <c r="V15" i="66"/>
  <c r="Z6" i="66"/>
  <c r="AO65" i="82"/>
  <c r="AI20" i="82"/>
  <c r="AE18" i="82"/>
  <c r="AJ75" i="82"/>
  <c r="Z72" i="82"/>
  <c r="X45" i="82"/>
  <c r="V41" i="82"/>
  <c r="AL101" i="82"/>
  <c r="AA48" i="82"/>
  <c r="C58" i="67"/>
  <c r="AJ100" i="82"/>
  <c r="V95" i="66"/>
  <c r="AG70" i="82"/>
  <c r="AC99" i="82"/>
  <c r="Z41" i="82"/>
  <c r="AM26" i="82"/>
  <c r="X97" i="82"/>
  <c r="AI104" i="82"/>
  <c r="Y82" i="82"/>
  <c r="C82" i="67"/>
  <c r="AG9" i="82"/>
  <c r="AC95" i="82"/>
  <c r="AB66" i="82"/>
  <c r="AK29" i="82"/>
  <c r="AI21" i="82"/>
  <c r="AN66" i="82"/>
  <c r="AF8" i="82"/>
  <c r="AI59" i="82"/>
  <c r="AF43" i="82"/>
  <c r="C88" i="67"/>
  <c r="AM70" i="82"/>
  <c r="AO49" i="82"/>
  <c r="AD72" i="82"/>
  <c r="V89" i="66"/>
  <c r="AJ80" i="82"/>
  <c r="Z40" i="82"/>
  <c r="C59" i="67"/>
  <c r="AO40" i="82"/>
  <c r="Y27" i="66"/>
  <c r="AL73" i="82"/>
  <c r="V102" i="82"/>
  <c r="AF18" i="82"/>
  <c r="AF42" i="82"/>
  <c r="AM33" i="82"/>
  <c r="AD76" i="82"/>
  <c r="AM23" i="82"/>
  <c r="AJ15" i="82"/>
  <c r="V73" i="82"/>
  <c r="AO37" i="82"/>
  <c r="AJ44" i="82"/>
  <c r="AG46" i="82"/>
  <c r="AM59" i="82"/>
  <c r="Y101" i="82"/>
  <c r="W91" i="82"/>
  <c r="AA80" i="82"/>
  <c r="AE95" i="82"/>
  <c r="AH86" i="82"/>
  <c r="AJ32" i="82"/>
  <c r="W102" i="82"/>
  <c r="V35" i="82"/>
  <c r="Z22" i="82"/>
  <c r="AI36" i="82"/>
  <c r="Z44" i="66"/>
  <c r="Z88" i="82"/>
  <c r="AD93" i="82"/>
  <c r="AH10" i="82"/>
  <c r="AC90" i="82"/>
  <c r="Z86" i="82"/>
  <c r="AH32" i="82"/>
  <c r="AA12" i="82"/>
  <c r="Z96" i="82"/>
  <c r="AI61" i="82"/>
  <c r="AA53" i="82"/>
  <c r="AI83" i="82"/>
  <c r="AJ68" i="82"/>
  <c r="AB41" i="82"/>
  <c r="Z45" i="66"/>
  <c r="Z100" i="82"/>
  <c r="Y83" i="66"/>
  <c r="AL32" i="82"/>
  <c r="Z83" i="82"/>
  <c r="AE46" i="82"/>
  <c r="AD60" i="82"/>
  <c r="AA14" i="82"/>
  <c r="C61" i="67"/>
  <c r="AD37" i="82"/>
  <c r="X88" i="82"/>
  <c r="AN59" i="82"/>
  <c r="AC28" i="82"/>
  <c r="AE64" i="82"/>
  <c r="V71" i="82"/>
  <c r="Z53" i="66"/>
  <c r="AB101" i="82"/>
  <c r="V54" i="66"/>
  <c r="AH46" i="82"/>
  <c r="AK91" i="82"/>
  <c r="AE20" i="82"/>
  <c r="AA85" i="82"/>
  <c r="AG59" i="82"/>
  <c r="AI63" i="82"/>
  <c r="AJ59" i="82"/>
  <c r="W52" i="82"/>
  <c r="V24" i="66"/>
  <c r="Z98" i="82"/>
  <c r="Y8" i="66"/>
  <c r="Z62" i="66"/>
  <c r="Z12" i="82"/>
  <c r="AM80" i="82"/>
  <c r="X34" i="82"/>
  <c r="AB55" i="82"/>
  <c r="Y94" i="82"/>
  <c r="AH41" i="82"/>
  <c r="AO67" i="82"/>
  <c r="AL23" i="82"/>
  <c r="X35" i="82"/>
  <c r="AM13" i="82"/>
  <c r="V20" i="82"/>
  <c r="AE39" i="82"/>
  <c r="AN85" i="82"/>
  <c r="Z52" i="66"/>
  <c r="V21" i="82"/>
  <c r="V28" i="66"/>
  <c r="AE63" i="82"/>
  <c r="AJ16" i="82"/>
  <c r="W67" i="82"/>
  <c r="AC6" i="82"/>
  <c r="AH31" i="82"/>
  <c r="AO99" i="82"/>
  <c r="AN7" i="82"/>
  <c r="AE97" i="82"/>
  <c r="AJ48" i="82"/>
  <c r="AK88" i="82"/>
  <c r="Z81" i="82"/>
  <c r="AD85" i="82"/>
  <c r="AB14" i="82"/>
  <c r="Z17" i="66"/>
  <c r="Z49" i="82"/>
  <c r="AJ6" i="82"/>
  <c r="AE74" i="82"/>
  <c r="AB85" i="82"/>
  <c r="AH24" i="82"/>
  <c r="V52" i="66"/>
  <c r="AM29" i="82"/>
  <c r="V50" i="66"/>
  <c r="C92" i="67"/>
  <c r="W92" i="82"/>
  <c r="Y23" i="66"/>
  <c r="AB52" i="82"/>
  <c r="Y62" i="66"/>
  <c r="AK20" i="82"/>
  <c r="AD67" i="82"/>
  <c r="AI62" i="82"/>
  <c r="AM24" i="82"/>
  <c r="AC86" i="82"/>
  <c r="AC92" i="82"/>
  <c r="V98" i="66"/>
  <c r="AB100" i="82"/>
  <c r="AH98" i="82"/>
  <c r="AM22" i="82"/>
  <c r="AI15" i="82"/>
  <c r="AB47" i="82"/>
  <c r="AG67" i="82"/>
  <c r="AH48" i="82"/>
  <c r="W82" i="82"/>
  <c r="X57" i="82"/>
  <c r="Y17" i="82"/>
  <c r="V92" i="82"/>
  <c r="AM104" i="82"/>
  <c r="AL99" i="82"/>
  <c r="AI65" i="82"/>
  <c r="AM97" i="82"/>
  <c r="AO63" i="82"/>
  <c r="AF55" i="82"/>
  <c r="AM10" i="82"/>
  <c r="V23" i="66"/>
  <c r="C83" i="67"/>
  <c r="W36" i="82"/>
  <c r="C78" i="67"/>
  <c r="AO39" i="82"/>
  <c r="AI49" i="82"/>
  <c r="AB25" i="82"/>
  <c r="AF82" i="82"/>
  <c r="AK80" i="82"/>
  <c r="C56" i="67"/>
  <c r="AK58" i="82"/>
  <c r="AH15" i="82"/>
  <c r="AJ7" i="82"/>
  <c r="AB45" i="82"/>
  <c r="AH77" i="82"/>
  <c r="AJ92" i="82"/>
  <c r="AO18" i="82"/>
  <c r="AA71" i="82"/>
  <c r="Z69" i="66"/>
  <c r="Y42" i="82"/>
  <c r="Z68" i="82"/>
  <c r="Y99" i="82"/>
  <c r="AJ86" i="82"/>
  <c r="Z51" i="66"/>
  <c r="C89" i="67"/>
  <c r="Y52" i="66"/>
  <c r="Y5" i="82"/>
  <c r="AJ70" i="82"/>
  <c r="X91" i="82"/>
  <c r="Z37" i="66"/>
  <c r="V58" i="66"/>
  <c r="Z6" i="82"/>
  <c r="AM78" i="82"/>
  <c r="X22" i="82"/>
  <c r="AJ46" i="82"/>
  <c r="AC59" i="82"/>
  <c r="AK15" i="82"/>
  <c r="V11" i="66"/>
  <c r="C54" i="67"/>
  <c r="AJ20" i="82"/>
  <c r="AH80" i="82"/>
  <c r="V61" i="82"/>
  <c r="AJ58" i="82"/>
  <c r="V46" i="66"/>
  <c r="AF68" i="82"/>
  <c r="Y102" i="66"/>
  <c r="AB54" i="82"/>
  <c r="W64" i="82"/>
  <c r="AO94" i="82"/>
  <c r="AH25" i="82"/>
  <c r="V65" i="66"/>
  <c r="Z55" i="82"/>
  <c r="AB61" i="82"/>
  <c r="Y72" i="66"/>
  <c r="Z46" i="66"/>
  <c r="AK102" i="82"/>
  <c r="AH57" i="82"/>
  <c r="AE88" i="82"/>
  <c r="AI11" i="82"/>
  <c r="V91" i="66"/>
  <c r="AC64" i="82"/>
  <c r="V70" i="82"/>
  <c r="AF23" i="82"/>
  <c r="AG76" i="82"/>
  <c r="Y73" i="82"/>
  <c r="AC60" i="82"/>
  <c r="Z51" i="82"/>
  <c r="AJ50" i="82"/>
  <c r="Z18" i="82"/>
  <c r="X36" i="82"/>
  <c r="Z103" i="82"/>
  <c r="AK76" i="82"/>
  <c r="AG24" i="82"/>
  <c r="Y15" i="66"/>
  <c r="AO36" i="82"/>
  <c r="AN53" i="82"/>
  <c r="AL102" i="82"/>
  <c r="Z85" i="66"/>
  <c r="AB16" i="82"/>
  <c r="Y88" i="66"/>
  <c r="Z84" i="66"/>
  <c r="Z58" i="82"/>
  <c r="AE73" i="82"/>
  <c r="AE52" i="82"/>
  <c r="AF11" i="82"/>
  <c r="AB58" i="82"/>
  <c r="Y68" i="66"/>
  <c r="Y20" i="66"/>
  <c r="V36" i="82"/>
  <c r="V21" i="66"/>
  <c r="X83" i="82"/>
  <c r="Y64" i="82"/>
  <c r="AE11" i="82"/>
  <c r="W99" i="82"/>
  <c r="AJ95" i="82"/>
  <c r="V78" i="66"/>
  <c r="AC103" i="82"/>
  <c r="AH58" i="82"/>
  <c r="AH22" i="82"/>
  <c r="V66" i="66"/>
  <c r="AO17" i="82"/>
  <c r="X11" i="82"/>
  <c r="V81" i="66"/>
  <c r="AG104" i="82"/>
  <c r="Z33" i="66"/>
  <c r="V54" i="82"/>
  <c r="AA76" i="82"/>
  <c r="Y18" i="82"/>
  <c r="Y95" i="82"/>
  <c r="Y40" i="82"/>
  <c r="AE62" i="82"/>
  <c r="V9" i="66"/>
  <c r="W37" i="82"/>
  <c r="Y99" i="66"/>
  <c r="AE96" i="82"/>
  <c r="AK31" i="82"/>
  <c r="V86" i="82"/>
  <c r="AC57" i="82"/>
  <c r="AM88" i="82"/>
  <c r="V67" i="66"/>
  <c r="V98" i="82"/>
  <c r="Z23" i="82"/>
  <c r="AE5" i="82"/>
  <c r="Y81" i="66"/>
  <c r="AL35" i="82"/>
  <c r="AA34" i="82"/>
  <c r="AA11" i="82"/>
  <c r="AO15" i="82"/>
  <c r="AH9" i="82"/>
  <c r="AD65" i="82"/>
  <c r="AF72" i="82"/>
  <c r="AK36" i="82"/>
  <c r="Y16" i="82"/>
  <c r="AN77" i="82"/>
  <c r="AB68" i="82"/>
  <c r="W90" i="82"/>
  <c r="AK8" i="82"/>
  <c r="AO7" i="82"/>
  <c r="AG11" i="82"/>
  <c r="V77" i="66"/>
  <c r="AG42" i="82"/>
  <c r="AA50" i="82"/>
  <c r="AN33" i="82"/>
  <c r="Z34" i="66"/>
  <c r="AG98" i="82"/>
  <c r="AB84" i="82"/>
  <c r="AF57" i="82"/>
  <c r="AA10" i="82"/>
  <c r="Z91" i="82"/>
  <c r="AH8" i="82"/>
  <c r="AO84" i="82"/>
  <c r="X41" i="82"/>
  <c r="V31" i="66"/>
  <c r="AI17" i="82"/>
  <c r="AH6" i="82"/>
  <c r="AH37" i="82"/>
  <c r="AA20" i="82"/>
  <c r="V49" i="66"/>
  <c r="Z78" i="82"/>
  <c r="AB56" i="82"/>
  <c r="AC39" i="82"/>
  <c r="V79" i="66"/>
  <c r="W31" i="82"/>
  <c r="AH60" i="82"/>
  <c r="AA72" i="82"/>
  <c r="W18" i="82"/>
  <c r="AK83" i="82"/>
  <c r="AJ63" i="82"/>
  <c r="AF24" i="82"/>
  <c r="AJ31" i="82"/>
  <c r="AA24" i="82"/>
  <c r="W101" i="82"/>
  <c r="AA25" i="82"/>
  <c r="AJ13" i="82"/>
  <c r="AG88" i="82"/>
  <c r="AJ71" i="82"/>
  <c r="AD77" i="82"/>
  <c r="AB103" i="82"/>
  <c r="AI41" i="82"/>
  <c r="V87" i="82"/>
  <c r="Z36" i="66"/>
  <c r="AN67" i="82"/>
  <c r="AA30" i="82"/>
  <c r="AL83" i="82"/>
  <c r="AF7" i="82"/>
  <c r="AK73" i="82"/>
  <c r="AE12" i="82"/>
  <c r="AL66" i="82"/>
  <c r="AK34" i="82"/>
  <c r="AG5" i="82"/>
  <c r="AI80" i="82"/>
  <c r="Z54" i="82"/>
  <c r="AM46" i="82"/>
  <c r="AL88" i="82"/>
  <c r="W74" i="82"/>
  <c r="Y76" i="82"/>
  <c r="Z10" i="82"/>
  <c r="AO91" i="82"/>
  <c r="AN36" i="82"/>
  <c r="AM76" i="82"/>
  <c r="Y79" i="66"/>
  <c r="AA9" i="82"/>
  <c r="AF59" i="82"/>
  <c r="AG101" i="82"/>
  <c r="AI58" i="82"/>
  <c r="AO16" i="82"/>
  <c r="V46" i="82"/>
  <c r="AD89" i="82"/>
  <c r="Z87" i="82"/>
  <c r="AK40" i="82"/>
  <c r="Y24" i="82"/>
  <c r="Y68" i="82"/>
  <c r="Y19" i="66"/>
  <c r="Z34" i="82"/>
  <c r="X20" i="82"/>
  <c r="Y36" i="66"/>
  <c r="W77" i="82"/>
  <c r="AH84" i="82"/>
  <c r="AO8" i="82"/>
  <c r="AA77" i="82"/>
  <c r="V26" i="82"/>
  <c r="AB48" i="82"/>
  <c r="Z48" i="66"/>
  <c r="Y38" i="66"/>
  <c r="AE25" i="82"/>
  <c r="V64" i="66"/>
  <c r="Y65" i="66"/>
  <c r="Y74" i="82"/>
  <c r="AM65" i="82"/>
  <c r="X31" i="82"/>
  <c r="Z67" i="66"/>
  <c r="W6" i="82"/>
  <c r="X96" i="82"/>
  <c r="X48" i="82"/>
  <c r="AL90" i="82"/>
  <c r="X53" i="82"/>
  <c r="AD51" i="82"/>
  <c r="Z58" i="66"/>
  <c r="Y14" i="82"/>
  <c r="Y43" i="82"/>
  <c r="AF5" i="82"/>
  <c r="Y103" i="66"/>
  <c r="AD50" i="82"/>
  <c r="AO11" i="82"/>
  <c r="AL104" i="82"/>
  <c r="AG56" i="82"/>
  <c r="AH40" i="82"/>
  <c r="V65" i="82"/>
  <c r="AG41" i="82"/>
  <c r="AI89" i="82"/>
  <c r="AO6" i="82"/>
  <c r="AD55" i="82"/>
  <c r="AL70" i="82"/>
  <c r="AF89" i="82"/>
  <c r="AK94" i="82"/>
  <c r="AE70" i="82"/>
  <c r="AA29" i="82"/>
  <c r="Y63" i="82"/>
  <c r="AJ94" i="82"/>
  <c r="AI40" i="82"/>
  <c r="AL86" i="82"/>
  <c r="V90" i="82"/>
  <c r="AK17" i="82"/>
  <c r="AC63" i="82"/>
  <c r="X92" i="82"/>
  <c r="X65" i="82"/>
  <c r="AN68" i="82"/>
  <c r="Y36" i="82"/>
  <c r="V70" i="66"/>
  <c r="AA67" i="82"/>
  <c r="AJ10" i="82"/>
  <c r="V5" i="82"/>
  <c r="AK18" i="82"/>
  <c r="W84" i="82"/>
  <c r="AD16" i="82"/>
  <c r="AF65" i="82"/>
  <c r="V37" i="82"/>
  <c r="Y65" i="82"/>
  <c r="Y7" i="66"/>
  <c r="AC70" i="82"/>
  <c r="AE98" i="82"/>
  <c r="X42" i="82"/>
  <c r="AI71" i="82"/>
  <c r="V82" i="82"/>
  <c r="AK44" i="82"/>
  <c r="Y38" i="82"/>
  <c r="AO78" i="82"/>
  <c r="AA37" i="82"/>
  <c r="AH16" i="82"/>
  <c r="AO70" i="82"/>
  <c r="Y13" i="82"/>
  <c r="AC87" i="82"/>
  <c r="AE84" i="82"/>
  <c r="AM30" i="82"/>
  <c r="V43" i="82"/>
  <c r="Y78" i="82"/>
  <c r="AO86" i="82"/>
  <c r="AL100" i="82"/>
  <c r="Y91" i="82"/>
  <c r="AI97" i="82"/>
  <c r="V63" i="66"/>
  <c r="AJ98" i="82"/>
  <c r="AM68" i="82"/>
  <c r="AM7" i="82"/>
  <c r="V68" i="66"/>
  <c r="AA57" i="82"/>
  <c r="AN29" i="82"/>
  <c r="V96" i="66"/>
  <c r="AF6" i="82"/>
  <c r="AI70" i="82"/>
  <c r="AG12" i="82"/>
  <c r="AA32" i="82"/>
  <c r="AN18" i="82"/>
  <c r="Y95" i="66"/>
  <c r="AE24" i="82"/>
  <c r="V40" i="82"/>
  <c r="AF87" i="82"/>
  <c r="AF39" i="82"/>
  <c r="AA66" i="82"/>
  <c r="V13" i="82"/>
  <c r="AL54" i="82"/>
  <c r="W87" i="82"/>
  <c r="AF103" i="82"/>
  <c r="AE14" i="82"/>
  <c r="Y100" i="82"/>
  <c r="AL49" i="82"/>
  <c r="AM27" i="82"/>
  <c r="AB33" i="82"/>
  <c r="AB77" i="82"/>
  <c r="AK74" i="82"/>
  <c r="W97" i="82"/>
  <c r="AO21" i="82"/>
  <c r="AB8" i="82"/>
  <c r="V81" i="82"/>
  <c r="Z8" i="66"/>
  <c r="Y92" i="82"/>
  <c r="X86" i="82"/>
  <c r="AF71" i="82"/>
  <c r="AB37" i="82"/>
  <c r="AG50" i="82"/>
  <c r="AF73" i="82"/>
  <c r="AO52" i="82"/>
  <c r="AL62" i="82"/>
  <c r="W89" i="82"/>
  <c r="Z23" i="66"/>
  <c r="Z9" i="66"/>
  <c r="AI90" i="82"/>
  <c r="V58" i="82"/>
  <c r="AH19" i="82"/>
  <c r="W76" i="82"/>
  <c r="AE94" i="82"/>
  <c r="X60" i="82"/>
  <c r="Z5" i="66"/>
  <c r="X77" i="82"/>
  <c r="Y102" i="82"/>
  <c r="AM49" i="82"/>
  <c r="V80" i="66"/>
  <c r="AE100" i="82"/>
  <c r="AF63" i="82"/>
  <c r="AJ66" i="82"/>
  <c r="AB79" i="82"/>
  <c r="Y98" i="66"/>
  <c r="AO76" i="82"/>
  <c r="Z56" i="82"/>
  <c r="AM81" i="82"/>
  <c r="Y89" i="66"/>
  <c r="AC44" i="82"/>
  <c r="AI33" i="82"/>
  <c r="Z94" i="82"/>
  <c r="AE48" i="82"/>
  <c r="AK64" i="82"/>
  <c r="AI52" i="82"/>
  <c r="X56" i="82"/>
  <c r="AK48" i="82"/>
  <c r="X58" i="82"/>
  <c r="AF90" i="82"/>
  <c r="W53" i="82"/>
  <c r="AB24" i="82"/>
  <c r="C80" i="67"/>
  <c r="AH55" i="82"/>
  <c r="Z65" i="82"/>
  <c r="AK30" i="82"/>
  <c r="AG28" i="82"/>
  <c r="AD73" i="82"/>
  <c r="W47" i="82"/>
  <c r="AD100" i="82"/>
  <c r="AA91" i="82"/>
  <c r="Z77" i="82"/>
  <c r="AI99" i="82"/>
  <c r="AK46" i="82"/>
  <c r="V4" i="66"/>
  <c r="AJ24" i="82"/>
  <c r="AC101" i="82"/>
  <c r="AJ91" i="82"/>
  <c r="AH102" i="82"/>
  <c r="AO75" i="82"/>
  <c r="AL22" i="82"/>
  <c r="Y53" i="82"/>
  <c r="AC75" i="82"/>
  <c r="AG18" i="82"/>
  <c r="Y45" i="66"/>
  <c r="AE44" i="82"/>
  <c r="AL47" i="82"/>
  <c r="Y72" i="82"/>
  <c r="AK27" i="82"/>
  <c r="AG87" i="82"/>
  <c r="AN70" i="82"/>
  <c r="AG48" i="82"/>
  <c r="Z15" i="66"/>
  <c r="W80" i="82"/>
  <c r="W8" i="82"/>
  <c r="AA8" i="82"/>
  <c r="AC46" i="82"/>
  <c r="AN81" i="82"/>
  <c r="AH38" i="82"/>
  <c r="AN71" i="82"/>
  <c r="AO89" i="82"/>
  <c r="AJ19" i="82"/>
  <c r="AF21" i="82"/>
  <c r="AN14" i="82"/>
  <c r="AL41" i="82"/>
  <c r="AM16" i="82"/>
  <c r="Y104" i="82"/>
  <c r="AN30" i="82"/>
  <c r="AH26" i="82"/>
  <c r="AL24" i="82"/>
  <c r="C86" i="67"/>
  <c r="Y96" i="66"/>
  <c r="W9" i="82"/>
  <c r="V99" i="66"/>
  <c r="AI74" i="82"/>
  <c r="AH88" i="82"/>
  <c r="AL103" i="82"/>
  <c r="V89" i="82"/>
  <c r="V14" i="66"/>
  <c r="AI12" i="82"/>
  <c r="AG99" i="82"/>
  <c r="AI84" i="82"/>
  <c r="V32" i="66"/>
  <c r="AO62" i="82"/>
  <c r="AJ73" i="82"/>
  <c r="AN65" i="82"/>
  <c r="Y49" i="66"/>
  <c r="AG55" i="82"/>
  <c r="Z22" i="66"/>
  <c r="Y44" i="66"/>
  <c r="AG33" i="82"/>
  <c r="AO35" i="82"/>
  <c r="Y8" i="82"/>
  <c r="AF53" i="82"/>
  <c r="O14" i="67"/>
  <c r="AL10" i="82"/>
  <c r="AO31" i="82"/>
  <c r="Y85" i="82"/>
  <c r="V102" i="66"/>
  <c r="X81" i="82"/>
  <c r="Z38" i="82"/>
  <c r="V74" i="82"/>
  <c r="AK22" i="82"/>
  <c r="AO104" i="82"/>
  <c r="AB21" i="82"/>
  <c r="AF27" i="82"/>
  <c r="C50" i="67"/>
  <c r="AL7" i="82"/>
  <c r="Z11" i="66"/>
  <c r="V72" i="82"/>
  <c r="Z14" i="66"/>
  <c r="Z104" i="82"/>
  <c r="V99" i="82"/>
  <c r="AA75" i="82"/>
  <c r="AM73" i="82"/>
  <c r="AM98" i="82"/>
  <c r="W21" i="82"/>
  <c r="Z101" i="66"/>
  <c r="AM63" i="82"/>
  <c r="X40" i="82"/>
  <c r="X104" i="82"/>
  <c r="AJ79" i="82"/>
  <c r="Z13" i="82"/>
  <c r="AG79" i="82"/>
  <c r="Z30" i="82"/>
  <c r="W32" i="82"/>
  <c r="AF37" i="82"/>
  <c r="AH81" i="82"/>
  <c r="X23" i="82"/>
  <c r="V55" i="82"/>
  <c r="AF52" i="82"/>
  <c r="Y35" i="66"/>
  <c r="AO56" i="82"/>
  <c r="AI42" i="82"/>
  <c r="AH28" i="82"/>
  <c r="AL45" i="82"/>
  <c r="AF76" i="82"/>
  <c r="W14" i="82"/>
  <c r="AM64" i="82"/>
  <c r="AC73" i="82"/>
  <c r="Z61" i="82"/>
  <c r="AD34" i="82"/>
  <c r="AA33" i="82"/>
  <c r="AB98" i="82"/>
  <c r="Y9" i="82"/>
  <c r="AG39" i="82"/>
  <c r="AB81" i="82"/>
  <c r="AF81" i="82"/>
  <c r="V29" i="82"/>
  <c r="X78" i="82"/>
  <c r="AJ30" i="82"/>
  <c r="AN91" i="82"/>
  <c r="AD96" i="82"/>
  <c r="AB99" i="82"/>
  <c r="W58" i="82"/>
  <c r="AA73" i="82"/>
  <c r="AL50" i="82"/>
  <c r="AE72" i="82"/>
  <c r="AG35" i="82"/>
  <c r="AG34" i="82"/>
  <c r="V20" i="66"/>
  <c r="AA79" i="82"/>
  <c r="AF16" i="82"/>
  <c r="AE41" i="82"/>
  <c r="AE101" i="82"/>
  <c r="AB13" i="82"/>
  <c r="W30" i="82"/>
  <c r="AK82" i="82"/>
  <c r="W93" i="82"/>
  <c r="Z71" i="82"/>
  <c r="AL18" i="82"/>
  <c r="AN55" i="82"/>
  <c r="AN87" i="82"/>
  <c r="AG16" i="82"/>
  <c r="AM11" i="82"/>
  <c r="AG78" i="82"/>
  <c r="X89" i="82"/>
  <c r="V14" i="82"/>
  <c r="AO61" i="82"/>
  <c r="AE68" i="82"/>
  <c r="AH36" i="82"/>
  <c r="AF36" i="82"/>
  <c r="AG15" i="82"/>
  <c r="Y67" i="66"/>
  <c r="AO64" i="82"/>
  <c r="AF46" i="82"/>
  <c r="Z60" i="82"/>
  <c r="AF51" i="82"/>
  <c r="AM35" i="82"/>
  <c r="AI66" i="82"/>
  <c r="AG14" i="82"/>
  <c r="Y55" i="66"/>
  <c r="AI100" i="82"/>
  <c r="AN54" i="82"/>
  <c r="AC31" i="82"/>
  <c r="Z57" i="82"/>
  <c r="C49" i="67"/>
  <c r="AE78" i="82"/>
  <c r="AA13" i="82"/>
  <c r="V56" i="82"/>
  <c r="AK53" i="82"/>
  <c r="AL87" i="82"/>
  <c r="AK54" i="82"/>
  <c r="AL59" i="82"/>
  <c r="AH94" i="82"/>
  <c r="AK86" i="82"/>
  <c r="AM50" i="82"/>
  <c r="Z66" i="66"/>
  <c r="Y51" i="82"/>
  <c r="AA103" i="82"/>
  <c r="AI47" i="82"/>
  <c r="Z42" i="82"/>
  <c r="X38" i="82"/>
  <c r="Y94" i="66"/>
  <c r="AO100" i="82"/>
  <c r="AE59" i="82"/>
  <c r="AD21" i="82"/>
  <c r="Y28" i="66"/>
  <c r="AK66" i="82"/>
  <c r="AN49" i="82"/>
  <c r="AC24" i="82"/>
  <c r="AN19" i="82"/>
  <c r="AK69" i="82"/>
  <c r="Z99" i="82"/>
  <c r="AF74" i="82"/>
  <c r="AA99" i="82"/>
  <c r="Z43" i="66"/>
  <c r="AO59" i="82"/>
  <c r="AJ22" i="82"/>
  <c r="AN10" i="82"/>
  <c r="AJ21" i="82"/>
  <c r="AK71" i="82"/>
  <c r="Z40" i="66"/>
  <c r="V44" i="66"/>
  <c r="AK7" i="82"/>
  <c r="AH76" i="82"/>
  <c r="V101" i="82"/>
  <c r="Z7" i="66"/>
  <c r="Y81" i="82"/>
  <c r="V85" i="82"/>
  <c r="AG40" i="82"/>
  <c r="AC58" i="82"/>
  <c r="AF34" i="82"/>
  <c r="AE38" i="82"/>
  <c r="AN56" i="82"/>
  <c r="Y90" i="66"/>
  <c r="C52" i="67"/>
  <c r="AF45" i="82"/>
  <c r="Z76" i="82"/>
  <c r="AL56" i="82"/>
  <c r="AM36" i="82"/>
  <c r="X51" i="82"/>
  <c r="AO69" i="82"/>
  <c r="C45" i="67"/>
  <c r="V51" i="66"/>
  <c r="AB29" i="82"/>
  <c r="X102" i="82"/>
  <c r="Z102" i="66"/>
  <c r="AJ25" i="82"/>
  <c r="AF102" i="82"/>
  <c r="AM42" i="82"/>
  <c r="V67" i="82"/>
  <c r="X71" i="82"/>
  <c r="V24" i="82"/>
  <c r="AB17" i="82"/>
  <c r="AE40" i="82"/>
  <c r="AI82" i="82"/>
  <c r="AI50" i="82"/>
  <c r="AB26" i="82"/>
  <c r="Z26" i="66"/>
  <c r="V15" i="82"/>
  <c r="AE56" i="82"/>
  <c r="V35" i="66"/>
  <c r="AN37" i="82"/>
  <c r="AA87" i="82"/>
  <c r="Z25" i="66"/>
  <c r="AF29" i="82"/>
  <c r="Y19" i="82"/>
  <c r="AC48" i="82"/>
  <c r="Y29" i="82"/>
  <c r="AK52" i="82"/>
  <c r="AF31" i="82"/>
  <c r="AK72" i="82"/>
  <c r="AB59" i="82"/>
  <c r="Y11" i="82"/>
  <c r="V17" i="82"/>
  <c r="Y80" i="82"/>
  <c r="Y86" i="82"/>
  <c r="AK63" i="82"/>
  <c r="AI7" i="82"/>
  <c r="AE34" i="82"/>
  <c r="AK65" i="82"/>
  <c r="AL12" i="82"/>
  <c r="W49" i="82"/>
  <c r="AN34" i="82"/>
  <c r="V72" i="66"/>
  <c r="AL93" i="82"/>
  <c r="AC13" i="82"/>
  <c r="AA68" i="82"/>
  <c r="AN46" i="82"/>
  <c r="AJ23" i="82"/>
  <c r="Z30" i="66"/>
  <c r="AF91" i="82"/>
  <c r="X16" i="82"/>
  <c r="X76" i="82"/>
  <c r="AN96" i="82"/>
  <c r="Z75" i="82"/>
  <c r="Z71" i="66"/>
  <c r="Y7" i="82"/>
  <c r="AE54" i="82"/>
  <c r="AF96" i="82"/>
  <c r="AO101" i="82"/>
  <c r="AB36" i="82"/>
  <c r="AI55" i="82"/>
  <c r="AL6" i="82"/>
  <c r="AA43" i="82"/>
  <c r="AA26" i="82"/>
  <c r="V94" i="66"/>
  <c r="AA18" i="82"/>
  <c r="AB6" i="82"/>
  <c r="AN74" i="82"/>
  <c r="Z16" i="66"/>
  <c r="Z54" i="66"/>
  <c r="AO29" i="82"/>
  <c r="AF30" i="82"/>
  <c r="AD8" i="82"/>
  <c r="AN62" i="82"/>
  <c r="Z82" i="66"/>
  <c r="X25" i="82"/>
  <c r="V27" i="66"/>
  <c r="AL21" i="82"/>
  <c r="AE43" i="82"/>
  <c r="Y23" i="82"/>
  <c r="AI23" i="82"/>
  <c r="AL5" i="82"/>
  <c r="AB89" i="82"/>
  <c r="AL42" i="82"/>
  <c r="X28" i="82"/>
  <c r="V11" i="82"/>
  <c r="AC34" i="82"/>
  <c r="AL28" i="82"/>
  <c r="V103" i="66"/>
  <c r="AG43" i="82"/>
  <c r="AN43" i="82"/>
  <c r="V103" i="82"/>
  <c r="AB9" i="82"/>
  <c r="Y33" i="82"/>
  <c r="AE13" i="82"/>
  <c r="AH53" i="82"/>
  <c r="Y84" i="66"/>
  <c r="AK104" i="82"/>
  <c r="AC65" i="82"/>
  <c r="AM77" i="82"/>
  <c r="V87" i="66"/>
  <c r="AG83" i="82"/>
  <c r="AJ102" i="82"/>
  <c r="AB57" i="82"/>
  <c r="X84" i="82"/>
  <c r="Y60" i="82"/>
  <c r="AJ33" i="82"/>
  <c r="Z29" i="82"/>
  <c r="AN15" i="82"/>
  <c r="AC97" i="82"/>
  <c r="Y96" i="82"/>
  <c r="AF40" i="82"/>
  <c r="AN64" i="82"/>
  <c r="Y47" i="66"/>
  <c r="AM93" i="82"/>
  <c r="C51" i="67"/>
  <c r="AA36" i="82"/>
  <c r="V22" i="66"/>
  <c r="AA90" i="82"/>
  <c r="Z99" i="66"/>
  <c r="V45" i="82"/>
  <c r="AB80" i="82"/>
  <c r="Z93" i="82"/>
  <c r="AJ101" i="82"/>
  <c r="AM39" i="82"/>
  <c r="AL97" i="82"/>
  <c r="AH87" i="82"/>
  <c r="AB65" i="82"/>
  <c r="X74" i="82"/>
  <c r="Y93" i="82"/>
  <c r="AF9" i="82"/>
  <c r="AJ64" i="82"/>
  <c r="AG32" i="82"/>
  <c r="X75" i="82"/>
  <c r="AO97" i="82"/>
  <c r="AM86" i="82"/>
  <c r="AF78" i="82"/>
  <c r="X80" i="82"/>
  <c r="AG91" i="82"/>
  <c r="V75" i="66"/>
  <c r="AE80" i="82"/>
  <c r="AJ76" i="82"/>
  <c r="X21" i="82"/>
  <c r="AH72" i="82"/>
  <c r="AK70" i="82"/>
  <c r="AH45" i="82"/>
  <c r="AE55" i="82"/>
  <c r="AL46" i="82"/>
  <c r="AK98" i="82"/>
  <c r="Z39" i="66"/>
  <c r="AJ9" i="82"/>
  <c r="AB44" i="82"/>
  <c r="AG29" i="82"/>
  <c r="AK16" i="82"/>
  <c r="AL58" i="82"/>
  <c r="AO45" i="82"/>
  <c r="Z83" i="66"/>
  <c r="AL92" i="82"/>
  <c r="AI9" i="82"/>
  <c r="AN84" i="82"/>
  <c r="AD52" i="82"/>
  <c r="Z69" i="82"/>
  <c r="Z82" i="82"/>
  <c r="AC23" i="82"/>
  <c r="AF101" i="82"/>
  <c r="AD41" i="82"/>
  <c r="V48" i="82"/>
  <c r="AN73" i="82"/>
  <c r="AA16" i="82"/>
  <c r="AH59" i="82"/>
  <c r="AJ84" i="82"/>
  <c r="AC51" i="82"/>
  <c r="Z92" i="66"/>
  <c r="AK26" i="82"/>
  <c r="AM19" i="82"/>
  <c r="X7" i="82"/>
  <c r="AC79" i="82"/>
  <c r="AF10" i="82"/>
  <c r="AM90" i="82"/>
  <c r="V38" i="66"/>
  <c r="AH51" i="82"/>
  <c r="AH49" i="82"/>
  <c r="X15" i="82"/>
  <c r="Z97" i="66"/>
  <c r="AA7" i="82"/>
  <c r="AE76" i="82"/>
  <c r="Z95" i="82"/>
  <c r="AJ40" i="82"/>
  <c r="AM34" i="82"/>
  <c r="Z94" i="66"/>
  <c r="AH71" i="82"/>
  <c r="AK62" i="82"/>
  <c r="V39" i="82"/>
  <c r="W34" i="82"/>
  <c r="X67" i="82"/>
  <c r="AM51" i="82"/>
  <c r="AD64" i="82"/>
  <c r="AG85" i="82"/>
  <c r="Y97" i="82"/>
  <c r="AN94" i="82"/>
  <c r="AC36" i="82"/>
  <c r="AD82" i="82"/>
  <c r="AA104" i="82"/>
  <c r="AJ51" i="82"/>
  <c r="AN79" i="82"/>
  <c r="W79" i="82"/>
  <c r="X79" i="82"/>
  <c r="AM95" i="82"/>
  <c r="AM75" i="82"/>
  <c r="AA78" i="82"/>
  <c r="AJ28" i="82"/>
  <c r="Z7" i="82"/>
  <c r="AH21" i="82"/>
  <c r="AO79" i="82"/>
  <c r="X98" i="82"/>
  <c r="Y31" i="82"/>
  <c r="AD11" i="82"/>
  <c r="C93" i="67"/>
  <c r="AM15" i="82"/>
  <c r="AM87" i="82"/>
  <c r="AH74" i="82"/>
  <c r="Z100" i="66"/>
  <c r="AM5" i="82"/>
  <c r="W60" i="82"/>
  <c r="V68" i="82"/>
  <c r="AM72" i="82"/>
  <c r="X94" i="82"/>
  <c r="AE45" i="82"/>
  <c r="AF92" i="82"/>
  <c r="AE36" i="82"/>
  <c r="Y54" i="66"/>
  <c r="W29" i="82"/>
  <c r="Z57" i="66"/>
  <c r="Z55" i="66"/>
  <c r="W25" i="82"/>
  <c r="AK99" i="82"/>
  <c r="AM18" i="82"/>
  <c r="AH44" i="82"/>
  <c r="AC49" i="82"/>
  <c r="AI27" i="82"/>
  <c r="AL37" i="82"/>
  <c r="AN38" i="82"/>
  <c r="Y56" i="82"/>
  <c r="AG37" i="82"/>
  <c r="AC71" i="82"/>
  <c r="Z26" i="82"/>
  <c r="Y57" i="82"/>
  <c r="AN88" i="82"/>
  <c r="V10" i="66"/>
  <c r="X62" i="82"/>
  <c r="AM9" i="82"/>
  <c r="AC102" i="82"/>
  <c r="AL69" i="82"/>
  <c r="W73" i="82"/>
  <c r="X39" i="82"/>
  <c r="X70" i="82"/>
  <c r="C46" i="67"/>
  <c r="AM71" i="82"/>
  <c r="W26" i="82"/>
  <c r="AL27" i="82"/>
  <c r="Y45" i="82"/>
  <c r="X24" i="82"/>
  <c r="AC78" i="82"/>
  <c r="W20" i="82"/>
  <c r="AF86" i="82"/>
  <c r="AO47" i="82"/>
  <c r="AL60" i="82"/>
  <c r="AI18" i="82"/>
  <c r="Z36" i="82"/>
  <c r="AG57" i="82"/>
  <c r="V34" i="66"/>
  <c r="W57" i="82"/>
  <c r="AL89" i="82"/>
  <c r="X59" i="82"/>
  <c r="AN93" i="82"/>
  <c r="C95" i="67"/>
  <c r="AI76" i="82"/>
  <c r="V32" i="82"/>
  <c r="W42" i="82"/>
  <c r="AN5" i="82"/>
  <c r="X14" i="82"/>
  <c r="W28" i="82"/>
  <c r="AG52" i="82"/>
  <c r="AI101" i="82"/>
  <c r="Y32" i="82"/>
  <c r="C85" i="67"/>
  <c r="AE103" i="82"/>
  <c r="AA74" i="82"/>
  <c r="AA28" i="82"/>
  <c r="Y101" i="66"/>
  <c r="AI48" i="82"/>
  <c r="V41" i="66"/>
  <c r="Y21" i="82"/>
  <c r="AA58" i="82"/>
  <c r="AJ38" i="82"/>
  <c r="AB92" i="82"/>
  <c r="Z18" i="66"/>
  <c r="V62" i="66"/>
  <c r="Z61" i="66"/>
  <c r="AA19" i="82"/>
  <c r="V51" i="82"/>
  <c r="Y25" i="66"/>
  <c r="Z97" i="82"/>
  <c r="AE27" i="82"/>
  <c r="AN32" i="82"/>
  <c r="AJ61" i="82"/>
  <c r="Y51" i="66"/>
  <c r="Z96" i="66"/>
  <c r="W83" i="82"/>
  <c r="AC98" i="82"/>
  <c r="Y41" i="82"/>
  <c r="AK43" i="82"/>
  <c r="AN6" i="82"/>
  <c r="Y49" i="82"/>
  <c r="AA40" i="82"/>
  <c r="AN51" i="82"/>
  <c r="Y90" i="82"/>
  <c r="Z73" i="82"/>
  <c r="AK79" i="82"/>
  <c r="AI5" i="82"/>
  <c r="AI98" i="82"/>
  <c r="Y43" i="66"/>
  <c r="W17" i="82"/>
  <c r="AH99" i="82"/>
  <c r="Y103" i="82"/>
  <c r="Y47" i="82"/>
  <c r="Y16" i="66"/>
  <c r="V63" i="82"/>
  <c r="Y37" i="66"/>
  <c r="AF13" i="82"/>
  <c r="AJ99" i="82"/>
  <c r="AB51" i="82"/>
  <c r="AO53" i="82"/>
  <c r="V100" i="82"/>
  <c r="Y71" i="66"/>
  <c r="AA6" i="82"/>
  <c r="AD59" i="82"/>
  <c r="Y10" i="82"/>
  <c r="AL51" i="82"/>
  <c r="Z47" i="82"/>
  <c r="AJ97" i="82"/>
  <c r="AC54" i="82"/>
  <c r="V59" i="66"/>
  <c r="V16" i="82"/>
  <c r="AJ57" i="82"/>
  <c r="Z47" i="66"/>
  <c r="Z86" i="66"/>
  <c r="Z73" i="66"/>
  <c r="AG73" i="82"/>
  <c r="W50" i="82"/>
  <c r="X52" i="82"/>
  <c r="AD47" i="82"/>
  <c r="Y35" i="82"/>
  <c r="AG97" i="82"/>
  <c r="Z48" i="82"/>
  <c r="Z28" i="82"/>
  <c r="V29" i="66"/>
  <c r="AD27" i="82"/>
  <c r="AD53" i="82"/>
  <c r="Y89" i="82"/>
  <c r="AI45" i="82"/>
  <c r="V25" i="82"/>
  <c r="AK89" i="82"/>
  <c r="W78" i="82"/>
  <c r="AO95" i="82"/>
  <c r="AE99" i="82"/>
  <c r="V64" i="82"/>
  <c r="Y4" i="66"/>
  <c r="V96" i="82"/>
  <c r="X103" i="82"/>
  <c r="AF97" i="82"/>
  <c r="AI79" i="82"/>
  <c r="Y70" i="66"/>
  <c r="Z9" i="82"/>
  <c r="Z85" i="82"/>
  <c r="AE91" i="82"/>
  <c r="AL72" i="82"/>
  <c r="Z79" i="82"/>
  <c r="AG36" i="82"/>
  <c r="V6" i="82"/>
  <c r="AG23" i="82"/>
  <c r="Z45" i="82"/>
  <c r="AJ29" i="82"/>
  <c r="AH67" i="82"/>
  <c r="AM40" i="82"/>
  <c r="V7" i="82"/>
  <c r="AD24" i="82"/>
  <c r="V88" i="66"/>
  <c r="X73" i="82"/>
  <c r="W61" i="82"/>
  <c r="Y39" i="82"/>
  <c r="AC16" i="82"/>
  <c r="AD80" i="82"/>
  <c r="AM44" i="82"/>
  <c r="Y5" i="66"/>
  <c r="AB5" i="82"/>
  <c r="AI68" i="82"/>
  <c r="C62" i="67"/>
  <c r="V95" i="82"/>
  <c r="AB74" i="82"/>
  <c r="C91" i="67"/>
  <c r="AD29" i="82"/>
  <c r="AH34" i="82"/>
  <c r="W24" i="82"/>
  <c r="AF56" i="82"/>
  <c r="AH101" i="82"/>
  <c r="AI94" i="82"/>
  <c r="AJ8" i="82"/>
  <c r="Z50" i="82"/>
  <c r="AC43" i="82"/>
  <c r="AM67" i="82"/>
  <c r="Z5" i="82"/>
  <c r="X13" i="82"/>
  <c r="AH7" i="82"/>
  <c r="AO72" i="82"/>
  <c r="W46" i="82"/>
  <c r="Y26" i="66"/>
  <c r="AK6" i="82"/>
  <c r="W5" i="82"/>
  <c r="AH54" i="82"/>
  <c r="AB18" i="82"/>
  <c r="AJ14" i="82"/>
  <c r="AL26" i="82"/>
  <c r="V82" i="66"/>
  <c r="Z19" i="66"/>
  <c r="Y70" i="82"/>
  <c r="AI86" i="82"/>
  <c r="Z37" i="82"/>
  <c r="AK23" i="82"/>
  <c r="Y11" i="66"/>
  <c r="AK90" i="82"/>
  <c r="AE53" i="82"/>
  <c r="V42" i="66"/>
  <c r="AN50" i="82"/>
  <c r="AD42" i="82"/>
  <c r="Y6" i="66"/>
  <c r="AK77" i="82"/>
  <c r="AK39" i="82"/>
  <c r="AG25" i="82"/>
  <c r="AG68" i="82"/>
  <c r="Z35" i="82"/>
  <c r="AO88" i="82"/>
  <c r="V8" i="66"/>
  <c r="Y6" i="82"/>
  <c r="AC21" i="82"/>
  <c r="Z80" i="82"/>
  <c r="Z20" i="82"/>
  <c r="AI81" i="82"/>
  <c r="Z67" i="82"/>
  <c r="AE102" i="82"/>
  <c r="AG71" i="82"/>
  <c r="AD54" i="82"/>
  <c r="AN20" i="82"/>
  <c r="V18" i="82"/>
  <c r="AB20" i="82"/>
  <c r="AC45" i="82"/>
  <c r="AM99" i="82"/>
  <c r="V6" i="66"/>
  <c r="AD39" i="82"/>
  <c r="AG82" i="82"/>
  <c r="AI73" i="82"/>
  <c r="AG72" i="82"/>
  <c r="Y32" i="66"/>
  <c r="AD7" i="82"/>
  <c r="Z38" i="66"/>
  <c r="AC81" i="82"/>
  <c r="AD62" i="82"/>
  <c r="AJ49" i="82"/>
  <c r="AB73" i="82"/>
  <c r="Z76" i="66"/>
  <c r="AK21" i="82"/>
  <c r="AF22" i="82"/>
  <c r="AJ104" i="82"/>
  <c r="AD25" i="82"/>
  <c r="AO103" i="82"/>
  <c r="AO41" i="82"/>
  <c r="AD20" i="82"/>
  <c r="Z25" i="82"/>
  <c r="Y98" i="82"/>
  <c r="AO14" i="82"/>
  <c r="AH68" i="82"/>
  <c r="AC88" i="82"/>
  <c r="X93" i="82"/>
  <c r="Z88" i="66"/>
  <c r="Y17" i="66"/>
  <c r="AB50" i="82"/>
  <c r="AK25" i="82"/>
  <c r="AJ90" i="82"/>
  <c r="AL14" i="82"/>
  <c r="AA22" i="82"/>
  <c r="AM31" i="82"/>
  <c r="AC8" i="82"/>
  <c r="AK96" i="82"/>
  <c r="AK92" i="82"/>
  <c r="AD69" i="82"/>
  <c r="AB91" i="82"/>
  <c r="AN60" i="82"/>
  <c r="AJ69" i="82"/>
  <c r="AB95" i="82"/>
  <c r="AA98" i="82"/>
  <c r="AI35" i="82"/>
  <c r="Y93" i="66"/>
  <c r="AN76" i="82"/>
  <c r="Z44" i="82"/>
  <c r="X82" i="82"/>
  <c r="AD61" i="82"/>
  <c r="Z13" i="66"/>
  <c r="AG63" i="82"/>
  <c r="AO93" i="82"/>
  <c r="AH33" i="82"/>
  <c r="AL13" i="82"/>
  <c r="AC25" i="82"/>
  <c r="Y63" i="66"/>
  <c r="W103" i="82"/>
  <c r="AB30" i="82"/>
  <c r="AJ36" i="82"/>
  <c r="Z56" i="66"/>
  <c r="Y73" i="66"/>
  <c r="AG75" i="82"/>
  <c r="AC96" i="82"/>
  <c r="AK50" i="82"/>
  <c r="AD15" i="82"/>
  <c r="Y84" i="82"/>
  <c r="AK55" i="82"/>
  <c r="AJ89" i="82"/>
  <c r="AI22" i="82"/>
  <c r="AI34" i="82"/>
  <c r="Z64" i="82"/>
  <c r="C48" i="67"/>
  <c r="AH93" i="82"/>
  <c r="W70" i="82"/>
  <c r="AN23" i="82"/>
  <c r="C87" i="67"/>
  <c r="X54" i="82"/>
  <c r="Y12" i="66"/>
  <c r="AG102" i="82"/>
  <c r="AC84" i="82"/>
  <c r="AL16" i="82"/>
  <c r="AH20" i="82"/>
  <c r="C94" i="67"/>
  <c r="AE35" i="82"/>
  <c r="AF48" i="82"/>
  <c r="AF83" i="82"/>
  <c r="AG44" i="82"/>
  <c r="AK35" i="82"/>
  <c r="AK67" i="82"/>
  <c r="AI13" i="82"/>
  <c r="AF77" i="82"/>
  <c r="AI67" i="82"/>
  <c r="AO9" i="82"/>
  <c r="AI85" i="82"/>
  <c r="AM79" i="82"/>
  <c r="AE81" i="82"/>
  <c r="AI6" i="82"/>
  <c r="AJ103" i="82"/>
  <c r="AH61" i="82"/>
  <c r="AB39" i="82"/>
  <c r="AB10" i="82"/>
  <c r="AC38" i="82"/>
  <c r="AO34" i="82"/>
  <c r="AH23" i="82"/>
  <c r="AE51" i="82"/>
  <c r="AA92" i="82"/>
  <c r="AO20" i="82"/>
  <c r="Z62" i="82"/>
  <c r="V47" i="66"/>
  <c r="Z14" i="82"/>
  <c r="AC42" i="82"/>
  <c r="AM103" i="82"/>
  <c r="AA62" i="82"/>
  <c r="V92" i="66"/>
  <c r="AC53" i="82"/>
  <c r="AJ67" i="82"/>
  <c r="AD14" i="82"/>
  <c r="V9" i="82"/>
  <c r="AG47" i="82"/>
  <c r="Y21" i="66"/>
  <c r="Y66" i="66"/>
  <c r="AJ34" i="82"/>
  <c r="Z60" i="66"/>
  <c r="Y75" i="66"/>
  <c r="AA27" i="82"/>
  <c r="AJ82" i="82"/>
  <c r="V104" i="82"/>
  <c r="AM17" i="82"/>
  <c r="AL8" i="82"/>
  <c r="AM66" i="82"/>
  <c r="Y83" i="82"/>
  <c r="X68" i="82"/>
  <c r="W38" i="82"/>
  <c r="AF33" i="82"/>
  <c r="AI72" i="82"/>
  <c r="AF49" i="82"/>
  <c r="X100" i="82"/>
  <c r="AH92" i="82"/>
  <c r="Y67" i="82"/>
  <c r="AH97" i="82"/>
  <c r="AE49" i="82"/>
  <c r="AH63" i="82"/>
  <c r="AD90" i="82"/>
  <c r="W27" i="82"/>
  <c r="AM55" i="82"/>
  <c r="AB67" i="82"/>
  <c r="AO87" i="82"/>
  <c r="AG92" i="82"/>
  <c r="AC37" i="82"/>
  <c r="V53" i="66"/>
  <c r="AF28" i="82"/>
  <c r="AE67" i="82"/>
  <c r="V86" i="66"/>
  <c r="AN26" i="82"/>
  <c r="AJ77" i="82"/>
  <c r="W11" i="82"/>
  <c r="AG90" i="82"/>
  <c r="AO85" i="82"/>
  <c r="W69" i="82"/>
  <c r="AA94" i="82"/>
  <c r="V30" i="66"/>
  <c r="AM52" i="82"/>
  <c r="AG81" i="82"/>
  <c r="AN25" i="82"/>
  <c r="AL85" i="82"/>
  <c r="AG86" i="82"/>
  <c r="AM96" i="82"/>
  <c r="AN8" i="82"/>
  <c r="V75" i="82"/>
  <c r="AH100" i="82"/>
  <c r="AC68" i="82"/>
  <c r="AL38" i="82"/>
  <c r="Y82" i="66"/>
  <c r="AL67" i="82"/>
  <c r="AO28" i="82"/>
  <c r="AH96" i="82"/>
  <c r="AH56" i="82"/>
  <c r="AE16" i="82"/>
  <c r="AB27" i="82"/>
  <c r="AJ18" i="82"/>
  <c r="AI75" i="82"/>
  <c r="AN83" i="82"/>
  <c r="Z84" i="82"/>
  <c r="AF17" i="82"/>
  <c r="AF41" i="82"/>
  <c r="AN61" i="82"/>
  <c r="AN69" i="82"/>
  <c r="Y30" i="66"/>
  <c r="AC82" i="82"/>
  <c r="AA70" i="82"/>
  <c r="AE82" i="82"/>
  <c r="AO73" i="82"/>
  <c r="AI64" i="82"/>
  <c r="Y41" i="66"/>
  <c r="AB12" i="82"/>
  <c r="AL33" i="82"/>
  <c r="V83" i="82"/>
  <c r="AC18" i="82"/>
  <c r="AN103" i="82"/>
  <c r="W48" i="82"/>
  <c r="AC66" i="82"/>
  <c r="AK100" i="82"/>
  <c r="Z24" i="66"/>
  <c r="AE6" i="82"/>
  <c r="V39" i="66"/>
  <c r="AD56" i="82"/>
  <c r="AF94" i="82"/>
  <c r="W43" i="82"/>
  <c r="X87" i="82"/>
  <c r="AK11" i="82"/>
  <c r="AL39" i="82"/>
  <c r="AD5" i="82"/>
  <c r="AE79" i="82"/>
  <c r="AL31" i="82"/>
  <c r="X5" i="82"/>
  <c r="Z63" i="82"/>
  <c r="AF70" i="82"/>
  <c r="Y15" i="82"/>
  <c r="X99" i="82"/>
  <c r="AA97" i="82"/>
  <c r="AC93" i="82"/>
  <c r="AI28" i="82"/>
  <c r="AM100" i="82"/>
  <c r="AO68" i="82"/>
  <c r="AC61" i="82"/>
  <c r="AD32" i="82"/>
  <c r="AD70" i="82"/>
  <c r="Z64" i="66"/>
  <c r="AJ45" i="82"/>
  <c r="AA31" i="82"/>
  <c r="AF54" i="82"/>
  <c r="AO50" i="82"/>
  <c r="X27" i="82"/>
  <c r="AI19" i="82"/>
  <c r="AC56" i="82"/>
  <c r="C84" i="67"/>
  <c r="AM54" i="82"/>
  <c r="V26" i="66"/>
  <c r="AO27" i="82"/>
  <c r="AB87" i="82"/>
  <c r="Y37" i="82"/>
  <c r="Z49" i="66"/>
  <c r="AK42" i="82"/>
  <c r="AA84" i="82"/>
  <c r="Y55" i="82"/>
  <c r="AF99" i="82"/>
  <c r="Z50" i="66"/>
  <c r="V61" i="66"/>
  <c r="AL65" i="82"/>
  <c r="AL98" i="82"/>
  <c r="X10" i="82"/>
  <c r="AO83" i="82"/>
  <c r="AH103" i="82"/>
  <c r="AD88" i="82"/>
  <c r="X29" i="82"/>
  <c r="Z80" i="66"/>
  <c r="X85" i="82"/>
  <c r="AF35" i="82"/>
  <c r="AG27" i="82"/>
  <c r="W65" i="82"/>
  <c r="AI93" i="82"/>
  <c r="X64" i="82"/>
  <c r="Y14" i="66"/>
  <c r="AO81" i="82"/>
  <c r="AD91" i="82"/>
  <c r="AB19" i="82"/>
  <c r="AB75" i="82"/>
  <c r="Y58" i="82"/>
  <c r="L61" i="83" l="1"/>
  <c r="L40" i="83"/>
  <c r="H61" i="83"/>
  <c r="AW61" i="82"/>
  <c r="AE61" i="83" s="1"/>
  <c r="AT34" i="82"/>
  <c r="AB34" i="83" s="1"/>
  <c r="E34" i="83"/>
  <c r="M102" i="83"/>
  <c r="AV27" i="82"/>
  <c r="AD27" i="83" s="1"/>
  <c r="G27" i="83"/>
  <c r="D22" i="83"/>
  <c r="AS22" i="82"/>
  <c r="AY22" i="82" s="1"/>
  <c r="Q55" i="83"/>
  <c r="F16" i="83"/>
  <c r="AU16" i="82"/>
  <c r="AC16" i="83" s="1"/>
  <c r="E101" i="83"/>
  <c r="AT101" i="82"/>
  <c r="AB101" i="83" s="1"/>
  <c r="W78" i="83"/>
  <c r="D18" i="83"/>
  <c r="AS18" i="82"/>
  <c r="BA18" i="82" s="1"/>
  <c r="K72" i="83"/>
  <c r="L56" i="83"/>
  <c r="O16" i="83"/>
  <c r="D13" i="83"/>
  <c r="AS13" i="82"/>
  <c r="AZ13" i="82" s="1"/>
  <c r="M30" i="66"/>
  <c r="P84" i="83"/>
  <c r="J84" i="83"/>
  <c r="J68" i="83"/>
  <c r="T82" i="83"/>
  <c r="AD77" i="66"/>
  <c r="S54" i="83"/>
  <c r="D12" i="83"/>
  <c r="AS12" i="82"/>
  <c r="AY12" i="82" s="1"/>
  <c r="E80" i="83"/>
  <c r="AT80" i="82"/>
  <c r="AB80" i="83" s="1"/>
  <c r="O11" i="83"/>
  <c r="L95" i="83"/>
  <c r="Q50" i="83"/>
  <c r="G69" i="83"/>
  <c r="AV69" i="82"/>
  <c r="AD69" i="83" s="1"/>
  <c r="AD4" i="66"/>
  <c r="R61" i="83"/>
  <c r="L23" i="83"/>
  <c r="AD91" i="66"/>
  <c r="AV45" i="82"/>
  <c r="AD45" i="83" s="1"/>
  <c r="G45" i="83"/>
  <c r="F72" i="83"/>
  <c r="AU72" i="82"/>
  <c r="AC72" i="83" s="1"/>
  <c r="L65" i="83"/>
  <c r="T94" i="83"/>
  <c r="S73" i="83"/>
  <c r="G29" i="83"/>
  <c r="AV29" i="82"/>
  <c r="AD29" i="83" s="1"/>
  <c r="K39" i="83"/>
  <c r="U23" i="83"/>
  <c r="AE71" i="66"/>
  <c r="R77" i="83"/>
  <c r="V67" i="83"/>
  <c r="P55" i="83"/>
  <c r="AD17" i="66"/>
  <c r="N82" i="83"/>
  <c r="U41" i="83"/>
  <c r="K47" i="83"/>
  <c r="W52" i="83"/>
  <c r="L91" i="83"/>
  <c r="AU23" i="82"/>
  <c r="AC23" i="83" s="1"/>
  <c r="F23" i="83"/>
  <c r="N90" i="83"/>
  <c r="L47" i="83"/>
  <c r="AE13" i="66"/>
  <c r="AW25" i="82"/>
  <c r="AE25" i="83" s="1"/>
  <c r="H25" i="83"/>
  <c r="AA92" i="66"/>
  <c r="W84" i="83"/>
  <c r="AT14" i="82"/>
  <c r="AB14" i="83" s="1"/>
  <c r="E14" i="83"/>
  <c r="S29" i="83"/>
  <c r="AE45" i="66"/>
  <c r="M63" i="83"/>
  <c r="R15" i="83"/>
  <c r="I84" i="83"/>
  <c r="P22" i="83"/>
  <c r="U25" i="83"/>
  <c r="S21" i="83"/>
  <c r="I19" i="83"/>
  <c r="V93" i="83"/>
  <c r="P50" i="83"/>
  <c r="AW85" i="82"/>
  <c r="AE85" i="83" s="1"/>
  <c r="H85" i="83"/>
  <c r="U70" i="83"/>
  <c r="M32" i="83"/>
  <c r="F70" i="83"/>
  <c r="AU70" i="82"/>
  <c r="AC70" i="83" s="1"/>
  <c r="W66" i="83"/>
  <c r="AA14" i="66"/>
  <c r="V44" i="83"/>
  <c r="AT83" i="82"/>
  <c r="AB83" i="83" s="1"/>
  <c r="E83" i="83"/>
  <c r="M25" i="83"/>
  <c r="V16" i="83"/>
  <c r="Q40" i="83"/>
  <c r="M61" i="83"/>
  <c r="K10" i="83"/>
  <c r="Q22" i="83"/>
  <c r="AV52" i="82"/>
  <c r="AD52" i="83" s="1"/>
  <c r="G52" i="83"/>
  <c r="J64" i="83"/>
  <c r="F62" i="83"/>
  <c r="AU62" i="82"/>
  <c r="AC62" i="83" s="1"/>
  <c r="AD22" i="66"/>
  <c r="Q36" i="83"/>
  <c r="N62" i="83"/>
  <c r="T102" i="83"/>
  <c r="U93" i="83"/>
  <c r="L28" i="83"/>
  <c r="AE20" i="66"/>
  <c r="AA31" i="66"/>
  <c r="M54" i="83"/>
  <c r="AD50" i="66"/>
  <c r="AT57" i="82"/>
  <c r="AB57" i="83" s="1"/>
  <c r="E57" i="83"/>
  <c r="T16" i="83"/>
  <c r="AD10" i="66"/>
  <c r="T31" i="83"/>
  <c r="N60" i="83"/>
  <c r="Q34" i="83"/>
  <c r="M65" i="83"/>
  <c r="AA46" i="66"/>
  <c r="I34" i="83"/>
  <c r="AE50" i="66"/>
  <c r="M46" i="83"/>
  <c r="AS75" i="82"/>
  <c r="AA75" i="83" s="1"/>
  <c r="AH75" i="83" s="1"/>
  <c r="D75" i="83"/>
  <c r="J72" i="83"/>
  <c r="M40" i="66"/>
  <c r="Q78" i="83"/>
  <c r="H54" i="83"/>
  <c r="AW54" i="82"/>
  <c r="AE54" i="83" s="1"/>
  <c r="U26" i="83"/>
  <c r="S89" i="83"/>
  <c r="G43" i="83"/>
  <c r="AV43" i="82"/>
  <c r="AD43" i="83" s="1"/>
  <c r="AT74" i="82"/>
  <c r="AB74" i="83" s="1"/>
  <c r="E74" i="83"/>
  <c r="U20" i="83"/>
  <c r="AU89" i="82"/>
  <c r="AC89" i="83" s="1"/>
  <c r="F89" i="83"/>
  <c r="P86" i="83"/>
  <c r="AA89" i="66"/>
  <c r="K16" i="83"/>
  <c r="AE16" i="66"/>
  <c r="W91" i="83"/>
  <c r="N102" i="83"/>
  <c r="AE46" i="66"/>
  <c r="Q20" i="83"/>
  <c r="V51" i="83"/>
  <c r="Q39" i="83"/>
  <c r="AE93" i="66"/>
  <c r="O36" i="83"/>
  <c r="N79" i="83"/>
  <c r="H44" i="83"/>
  <c r="AW44" i="82"/>
  <c r="AE44" i="83" s="1"/>
  <c r="E30" i="83"/>
  <c r="AT30" i="82"/>
  <c r="AB30" i="83" s="1"/>
  <c r="N99" i="83"/>
  <c r="P14" i="83"/>
  <c r="I16" i="83"/>
  <c r="U103" i="83"/>
  <c r="U35" i="83"/>
  <c r="W69" i="83"/>
  <c r="E95" i="83"/>
  <c r="AT95" i="82"/>
  <c r="AB95" i="83" s="1"/>
  <c r="M58" i="66"/>
  <c r="K84" i="83"/>
  <c r="K98" i="83"/>
  <c r="U65" i="83"/>
  <c r="G57" i="83"/>
  <c r="AV57" i="82"/>
  <c r="AD57" i="83" s="1"/>
  <c r="M9" i="83"/>
  <c r="R71" i="83"/>
  <c r="T92" i="83"/>
  <c r="AD95" i="66"/>
  <c r="AA97" i="66"/>
  <c r="J34" i="83"/>
  <c r="D51" i="83"/>
  <c r="AS51" i="82"/>
  <c r="AA51" i="83" s="1"/>
  <c r="T24" i="83"/>
  <c r="AV66" i="82"/>
  <c r="AD66" i="83" s="1"/>
  <c r="G66" i="83"/>
  <c r="AW47" i="82"/>
  <c r="AE47" i="83" s="1"/>
  <c r="H47" i="83"/>
  <c r="R82" i="83"/>
  <c r="AT58" i="82"/>
  <c r="AB58" i="83" s="1"/>
  <c r="E58" i="83"/>
  <c r="G9" i="83"/>
  <c r="AV9" i="82"/>
  <c r="AD9" i="83" s="1"/>
  <c r="R66" i="83"/>
  <c r="J73" i="83"/>
  <c r="U94" i="83"/>
  <c r="R18" i="83"/>
  <c r="S63" i="83"/>
  <c r="M28" i="66"/>
  <c r="U13" i="83"/>
  <c r="AW59" i="82"/>
  <c r="AE59" i="83" s="1"/>
  <c r="H59" i="83"/>
  <c r="D20" i="83"/>
  <c r="AS20" i="82"/>
  <c r="AZ20" i="82" s="1"/>
  <c r="P59" i="83"/>
  <c r="W7" i="83"/>
  <c r="AE60" i="66"/>
  <c r="J65" i="83"/>
  <c r="Q65" i="83"/>
  <c r="AT93" i="82"/>
  <c r="AB93" i="83" s="1"/>
  <c r="E93" i="83"/>
  <c r="M15" i="83"/>
  <c r="AS60" i="82"/>
  <c r="AZ60" i="82" s="1"/>
  <c r="D60" i="83"/>
  <c r="N103" i="83"/>
  <c r="O50" i="83"/>
  <c r="AS10" i="82"/>
  <c r="D10" i="83"/>
  <c r="AA22" i="66"/>
  <c r="I12" i="83"/>
  <c r="G61" i="83"/>
  <c r="AV61" i="82"/>
  <c r="AD61" i="83" s="1"/>
  <c r="AV46" i="82"/>
  <c r="AD46" i="83" s="1"/>
  <c r="G46" i="83"/>
  <c r="AE18" i="66"/>
  <c r="K76" i="83"/>
  <c r="J80" i="83"/>
  <c r="J18" i="83"/>
  <c r="K86" i="83"/>
  <c r="W25" i="83"/>
  <c r="I89" i="83"/>
  <c r="H101" i="83"/>
  <c r="AW101" i="82"/>
  <c r="AE101" i="83" s="1"/>
  <c r="M34" i="83"/>
  <c r="I52" i="83"/>
  <c r="H33" i="83"/>
  <c r="AW33" i="82"/>
  <c r="AE33" i="83" s="1"/>
  <c r="L44" i="83"/>
  <c r="D70" i="83"/>
  <c r="AS70" i="82"/>
  <c r="AA70" i="83" s="1"/>
  <c r="AT15" i="82"/>
  <c r="AB15" i="83" s="1"/>
  <c r="E15" i="83"/>
  <c r="G80" i="83"/>
  <c r="AV80" i="82"/>
  <c r="AD80" i="83" s="1"/>
  <c r="J38" i="83"/>
  <c r="S28" i="83"/>
  <c r="Q30" i="83"/>
  <c r="R7" i="83"/>
  <c r="Q15" i="83"/>
  <c r="N47" i="83"/>
  <c r="O103" i="83"/>
  <c r="AA32" i="66"/>
  <c r="AW32" i="82"/>
  <c r="AE32" i="83" s="1"/>
  <c r="H32" i="83"/>
  <c r="V52" i="83"/>
  <c r="T85" i="83"/>
  <c r="AW90" i="82"/>
  <c r="AE90" i="83" s="1"/>
  <c r="H90" i="83"/>
  <c r="G50" i="83"/>
  <c r="AV50" i="82"/>
  <c r="AD50" i="83" s="1"/>
  <c r="T11" i="83"/>
  <c r="G35" i="83"/>
  <c r="AV35" i="82"/>
  <c r="AD35" i="83" s="1"/>
  <c r="AD73" i="66"/>
  <c r="D89" i="83"/>
  <c r="AS89" i="82"/>
  <c r="BA89" i="82" s="1"/>
  <c r="Q53" i="83"/>
  <c r="Q86" i="83"/>
  <c r="H87" i="83"/>
  <c r="AW87" i="82"/>
  <c r="AE87" i="83" s="1"/>
  <c r="AD90" i="66"/>
  <c r="P39" i="83"/>
  <c r="U86" i="83"/>
  <c r="P101" i="83"/>
  <c r="R86" i="83"/>
  <c r="F78" i="83"/>
  <c r="AU78" i="82"/>
  <c r="AC78" i="83" s="1"/>
  <c r="K43" i="83"/>
  <c r="AV44" i="82"/>
  <c r="AD44" i="83" s="1"/>
  <c r="G44" i="83"/>
  <c r="V33" i="83"/>
  <c r="M26" i="83"/>
  <c r="AA15" i="66"/>
  <c r="M27" i="83"/>
  <c r="T62" i="83"/>
  <c r="R36" i="83"/>
  <c r="D48" i="83"/>
  <c r="AS48" i="82"/>
  <c r="AV48" i="82"/>
  <c r="AD48" i="83" s="1"/>
  <c r="G48" i="83"/>
  <c r="AS102" i="82"/>
  <c r="AX102" i="82" s="1"/>
  <c r="D102" i="83"/>
  <c r="S50" i="83"/>
  <c r="N67" i="83"/>
  <c r="AT22" i="82"/>
  <c r="AB22" i="83" s="1"/>
  <c r="E22" i="83"/>
  <c r="M82" i="83"/>
  <c r="M77" i="83"/>
  <c r="O53" i="83"/>
  <c r="H12" i="83"/>
  <c r="AW12" i="82"/>
  <c r="AE12" i="83" s="1"/>
  <c r="W42" i="83"/>
  <c r="J13" i="83"/>
  <c r="I51" i="83"/>
  <c r="Q42" i="83"/>
  <c r="P79" i="83"/>
  <c r="J99" i="83"/>
  <c r="S99" i="83"/>
  <c r="I79" i="83"/>
  <c r="AD63" i="66"/>
  <c r="L85" i="83"/>
  <c r="N50" i="83"/>
  <c r="M35" i="83"/>
  <c r="AV100" i="82"/>
  <c r="AD100" i="83" s="1"/>
  <c r="G100" i="83"/>
  <c r="K63" i="83"/>
  <c r="I48" i="83"/>
  <c r="U69" i="83"/>
  <c r="H67" i="83"/>
  <c r="AW67" i="82"/>
  <c r="AE67" i="83" s="1"/>
  <c r="K44" i="83"/>
  <c r="AU26" i="82"/>
  <c r="AC26" i="83" s="1"/>
  <c r="F26" i="83"/>
  <c r="I29" i="83"/>
  <c r="AE23" i="66"/>
  <c r="AD39" i="66"/>
  <c r="T58" i="83"/>
  <c r="T46" i="83"/>
  <c r="S80" i="83"/>
  <c r="AA30" i="66"/>
  <c r="V15" i="83"/>
  <c r="O28" i="83"/>
  <c r="T98" i="83"/>
  <c r="J89" i="83"/>
  <c r="AE57" i="66"/>
  <c r="N100" i="83"/>
  <c r="M104" i="83"/>
  <c r="AD28" i="66"/>
  <c r="P24" i="83"/>
  <c r="J41" i="83"/>
  <c r="P104" i="83"/>
  <c r="I31" i="83"/>
  <c r="Q23" i="83"/>
  <c r="U68" i="83"/>
  <c r="K30" i="83"/>
  <c r="J35" i="83"/>
  <c r="I17" i="83"/>
  <c r="J7" i="83"/>
  <c r="AU67" i="82"/>
  <c r="AC67" i="83" s="1"/>
  <c r="F67" i="83"/>
  <c r="AV64" i="82"/>
  <c r="AD64" i="83" s="1"/>
  <c r="G64" i="83"/>
  <c r="I93" i="83"/>
  <c r="AS103" i="82"/>
  <c r="AX103" i="82" s="1"/>
  <c r="D103" i="83"/>
  <c r="Q74" i="83"/>
  <c r="AA90" i="66"/>
  <c r="V56" i="83"/>
  <c r="T68" i="83"/>
  <c r="AS7" i="82"/>
  <c r="AX7" i="82" s="1"/>
  <c r="D7" i="83"/>
  <c r="R50" i="83"/>
  <c r="AW35" i="82"/>
  <c r="AE35" i="83" s="1"/>
  <c r="H35" i="83"/>
  <c r="O38" i="83"/>
  <c r="R54" i="83"/>
  <c r="O85" i="83"/>
  <c r="I67" i="83"/>
  <c r="I100" i="83"/>
  <c r="U100" i="83"/>
  <c r="D26" i="83"/>
  <c r="AS26" i="82"/>
  <c r="AX26" i="82" s="1"/>
  <c r="G6" i="83"/>
  <c r="AV6" i="82"/>
  <c r="AD6" i="83" s="1"/>
  <c r="I65" i="83"/>
  <c r="AA35" i="66"/>
  <c r="M58" i="83"/>
  <c r="V41" i="83"/>
  <c r="D82" i="83"/>
  <c r="AS82" i="82"/>
  <c r="AA82" i="83" s="1"/>
  <c r="J102" i="83"/>
  <c r="P47" i="83"/>
  <c r="M23" i="83"/>
  <c r="U12" i="83"/>
  <c r="I42" i="83"/>
  <c r="G16" i="83"/>
  <c r="AV16" i="82"/>
  <c r="AD16" i="83" s="1"/>
  <c r="AV96" i="82"/>
  <c r="AD96" i="83" s="1"/>
  <c r="G96" i="83"/>
  <c r="T72" i="83"/>
  <c r="W64" i="83"/>
  <c r="N5" i="83"/>
  <c r="AE11" i="66"/>
  <c r="M90" i="83"/>
  <c r="N14" i="83"/>
  <c r="AD83" i="66"/>
  <c r="R80" i="83"/>
  <c r="AU37" i="82"/>
  <c r="AC37" i="83" s="1"/>
  <c r="F37" i="83"/>
  <c r="N92" i="83"/>
  <c r="V36" i="83"/>
  <c r="V97" i="83"/>
  <c r="D34" i="83"/>
  <c r="AS34" i="82"/>
  <c r="T29" i="83"/>
  <c r="O74" i="83"/>
  <c r="G23" i="83"/>
  <c r="AV23" i="82"/>
  <c r="AD23" i="83" s="1"/>
  <c r="M88" i="83"/>
  <c r="I55" i="83"/>
  <c r="O64" i="83"/>
  <c r="P21" i="83"/>
  <c r="N57" i="83"/>
  <c r="L17" i="83"/>
  <c r="L53" i="83"/>
  <c r="J40" i="83"/>
  <c r="R73" i="83"/>
  <c r="AA43" i="66"/>
  <c r="AE49" i="66"/>
  <c r="S61" i="83"/>
  <c r="AE9" i="66"/>
  <c r="L15" i="83"/>
  <c r="V50" i="83"/>
  <c r="E35" i="83"/>
  <c r="AT35" i="82"/>
  <c r="AB35" i="83" s="1"/>
  <c r="AE62" i="66"/>
  <c r="O45" i="83"/>
  <c r="AE99" i="66"/>
  <c r="I35" i="83"/>
  <c r="M30" i="83"/>
  <c r="M92" i="83"/>
  <c r="T15" i="83"/>
  <c r="H41" i="83"/>
  <c r="AW41" i="82"/>
  <c r="AE41" i="83" s="1"/>
  <c r="K65" i="83"/>
  <c r="AD54" i="66"/>
  <c r="AE43" i="66"/>
  <c r="D104" i="83"/>
  <c r="AS104" i="82"/>
  <c r="AX104" i="82" s="1"/>
  <c r="T38" i="83"/>
  <c r="I57" i="83"/>
  <c r="J79" i="83"/>
  <c r="S69" i="83"/>
  <c r="R74" i="83"/>
  <c r="AS66" i="82"/>
  <c r="BA66" i="82" s="1"/>
  <c r="D66" i="83"/>
  <c r="E36" i="83"/>
  <c r="AT36" i="82"/>
  <c r="AB36" i="83" s="1"/>
  <c r="K6" i="83"/>
  <c r="AD53" i="66"/>
  <c r="N21" i="83"/>
  <c r="U84" i="83"/>
  <c r="W102" i="83"/>
  <c r="T18" i="83"/>
  <c r="R46" i="83"/>
  <c r="I90" i="83"/>
  <c r="J8" i="83"/>
  <c r="AT32" i="82"/>
  <c r="AB32" i="83" s="1"/>
  <c r="E32" i="83"/>
  <c r="Q75" i="83"/>
  <c r="R47" i="83"/>
  <c r="K67" i="83"/>
  <c r="D68" i="83"/>
  <c r="AS68" i="82"/>
  <c r="AZ68" i="82" s="1"/>
  <c r="N29" i="83"/>
  <c r="U72" i="83"/>
  <c r="K87" i="83"/>
  <c r="J95" i="83"/>
  <c r="P87" i="83"/>
  <c r="O71" i="83"/>
  <c r="AD72" i="66"/>
  <c r="K22" i="83"/>
  <c r="AS99" i="82"/>
  <c r="AX99" i="82" s="1"/>
  <c r="D99" i="83"/>
  <c r="K92" i="83"/>
  <c r="F75" i="83"/>
  <c r="AU75" i="82"/>
  <c r="AC75" i="83" s="1"/>
  <c r="V14" i="83"/>
  <c r="T44" i="83"/>
  <c r="S36" i="83"/>
  <c r="M42" i="83"/>
  <c r="E6" i="83"/>
  <c r="AT6" i="82"/>
  <c r="AB6" i="83" s="1"/>
  <c r="M69" i="66"/>
  <c r="W13" i="83"/>
  <c r="P30" i="83"/>
  <c r="H103" i="83"/>
  <c r="AW103" i="82"/>
  <c r="AE103" i="83" s="1"/>
  <c r="J53" i="83"/>
  <c r="E18" i="83"/>
  <c r="AT18" i="82"/>
  <c r="AB18" i="83" s="1"/>
  <c r="K51" i="83"/>
  <c r="T52" i="83"/>
  <c r="T74" i="83"/>
  <c r="S13" i="83"/>
  <c r="AE98" i="66"/>
  <c r="M68" i="83"/>
  <c r="S5" i="83"/>
  <c r="V58" i="83"/>
  <c r="AE74" i="66"/>
  <c r="L101" i="83"/>
  <c r="AS8" i="82"/>
  <c r="BA8" i="82" s="1"/>
  <c r="D8" i="83"/>
  <c r="H31" i="83"/>
  <c r="AW31" i="82"/>
  <c r="AE31" i="83" s="1"/>
  <c r="U18" i="83"/>
  <c r="U89" i="83"/>
  <c r="AS40" i="82"/>
  <c r="AX40" i="82" s="1"/>
  <c r="D40" i="83"/>
  <c r="J98" i="83"/>
  <c r="O14" i="83"/>
  <c r="N81" i="83"/>
  <c r="G30" i="83"/>
  <c r="AV30" i="82"/>
  <c r="AD30" i="83" s="1"/>
  <c r="AA50" i="66"/>
  <c r="AW88" i="82"/>
  <c r="AE88" i="83" s="1"/>
  <c r="H88" i="83"/>
  <c r="AD8" i="66"/>
  <c r="O52" i="83"/>
  <c r="K78" i="83"/>
  <c r="U67" i="83"/>
  <c r="AA37" i="66"/>
  <c r="O88" i="83"/>
  <c r="P81" i="83"/>
  <c r="V27" i="83"/>
  <c r="W20" i="83"/>
  <c r="AV38" i="82"/>
  <c r="AD38" i="83" s="1"/>
  <c r="G38" i="83"/>
  <c r="P35" i="83"/>
  <c r="N44" i="83"/>
  <c r="K74" i="83"/>
  <c r="P49" i="83"/>
  <c r="AA33" i="66"/>
  <c r="J59" i="83"/>
  <c r="T60" i="83"/>
  <c r="W81" i="83"/>
  <c r="V74" i="83"/>
  <c r="N10" i="83"/>
  <c r="AD67" i="66"/>
  <c r="L67" i="83"/>
  <c r="T9" i="83"/>
  <c r="AA28" i="66"/>
  <c r="O87" i="83"/>
  <c r="AT73" i="82"/>
  <c r="AB73" i="83" s="1"/>
  <c r="E73" i="83"/>
  <c r="AE84" i="66"/>
  <c r="M36" i="83"/>
  <c r="J14" i="83"/>
  <c r="L102" i="83"/>
  <c r="O59" i="83"/>
  <c r="L12" i="83"/>
  <c r="J91" i="83"/>
  <c r="N88" i="83"/>
  <c r="AV40" i="82"/>
  <c r="AD40" i="83" s="1"/>
  <c r="G40" i="83"/>
  <c r="AV104" i="82"/>
  <c r="AD104" i="83" s="1"/>
  <c r="G104" i="83"/>
  <c r="T33" i="83"/>
  <c r="AV103" i="82"/>
  <c r="AD103" i="83" s="1"/>
  <c r="G103" i="83"/>
  <c r="P89" i="83"/>
  <c r="R84" i="83"/>
  <c r="J101" i="83"/>
  <c r="K18" i="83"/>
  <c r="K61" i="83"/>
  <c r="W45" i="83"/>
  <c r="AD9" i="66"/>
  <c r="N46" i="83"/>
  <c r="U52" i="83"/>
  <c r="T49" i="83"/>
  <c r="L73" i="83"/>
  <c r="AE61" i="66"/>
  <c r="P69" i="83"/>
  <c r="U47" i="83"/>
  <c r="M51" i="66"/>
  <c r="J39" i="83"/>
  <c r="Q84" i="83"/>
  <c r="AA59" i="66"/>
  <c r="H38" i="83"/>
  <c r="AW38" i="82"/>
  <c r="AE38" i="83" s="1"/>
  <c r="H64" i="83"/>
  <c r="AW64" i="82"/>
  <c r="AE64" i="83" s="1"/>
  <c r="N8" i="83"/>
  <c r="G19" i="83"/>
  <c r="AV19" i="82"/>
  <c r="AD19" i="83" s="1"/>
  <c r="L6" i="83"/>
  <c r="P70" i="83"/>
  <c r="K15" i="83"/>
  <c r="AD43" i="66"/>
  <c r="Q64" i="83"/>
  <c r="G77" i="83"/>
  <c r="AV77" i="82"/>
  <c r="AD77" i="83" s="1"/>
  <c r="I39" i="83"/>
  <c r="U38" i="83"/>
  <c r="M14" i="83"/>
  <c r="Q26" i="83"/>
  <c r="J9" i="83"/>
  <c r="N85" i="83"/>
  <c r="K81" i="83"/>
  <c r="J50" i="83"/>
  <c r="H18" i="83"/>
  <c r="AW18" i="82"/>
  <c r="AE18" i="83" s="1"/>
  <c r="V63" i="83"/>
  <c r="N6" i="83"/>
  <c r="AW49" i="82"/>
  <c r="AE49" i="83" s="1"/>
  <c r="H49" i="83"/>
  <c r="K70" i="83"/>
  <c r="R10" i="83"/>
  <c r="T65" i="83"/>
  <c r="L90" i="83"/>
  <c r="J48" i="83"/>
  <c r="O68" i="83"/>
  <c r="O51" i="83"/>
  <c r="AU46" i="82"/>
  <c r="AC46" i="83" s="1"/>
  <c r="F46" i="83"/>
  <c r="AA82" i="66"/>
  <c r="AS77" i="82"/>
  <c r="AX77" i="82" s="1"/>
  <c r="D77" i="83"/>
  <c r="H104" i="83"/>
  <c r="AW104" i="82"/>
  <c r="AE104" i="83" s="1"/>
  <c r="R67" i="83"/>
  <c r="AU47" i="82"/>
  <c r="AC47" i="83" s="1"/>
  <c r="F47" i="83"/>
  <c r="AT49" i="82"/>
  <c r="AB49" i="83" s="1"/>
  <c r="E49" i="83"/>
  <c r="Q99" i="83"/>
  <c r="L88" i="83"/>
  <c r="H45" i="83"/>
  <c r="AW45" i="82"/>
  <c r="AE45" i="83" s="1"/>
  <c r="T47" i="83"/>
  <c r="AV56" i="82"/>
  <c r="AD56" i="83" s="1"/>
  <c r="G56" i="83"/>
  <c r="AW37" i="82"/>
  <c r="AE37" i="83" s="1"/>
  <c r="H37" i="83"/>
  <c r="S96" i="83"/>
  <c r="N16" i="83"/>
  <c r="H66" i="83"/>
  <c r="AW66" i="82"/>
  <c r="AE66" i="83" s="1"/>
  <c r="F35" i="83"/>
  <c r="AU35" i="82"/>
  <c r="AC35" i="83" s="1"/>
  <c r="AW72" i="82"/>
  <c r="AE72" i="83" s="1"/>
  <c r="H72" i="83"/>
  <c r="AD55" i="66"/>
  <c r="AW21" i="82"/>
  <c r="AE21" i="83" s="1"/>
  <c r="H21" i="83"/>
  <c r="H46" i="83"/>
  <c r="AW46" i="82"/>
  <c r="AE46" i="83" s="1"/>
  <c r="AA69" i="66"/>
  <c r="AW93" i="82"/>
  <c r="AE93" i="83" s="1"/>
  <c r="H93" i="83"/>
  <c r="F18" i="83"/>
  <c r="AU18" i="82"/>
  <c r="AC18" i="83" s="1"/>
  <c r="F10" i="83"/>
  <c r="AU10" i="82"/>
  <c r="AC10" i="83" s="1"/>
  <c r="V39" i="83"/>
  <c r="AA25" i="66"/>
  <c r="AT42" i="82"/>
  <c r="AB42" i="83" s="1"/>
  <c r="E42" i="83"/>
  <c r="W92" i="83"/>
  <c r="AA94" i="66"/>
  <c r="W79" i="83"/>
  <c r="AW100" i="82"/>
  <c r="AE100" i="83" s="1"/>
  <c r="H100" i="83"/>
  <c r="I99" i="83"/>
  <c r="AV89" i="82"/>
  <c r="AD89" i="83" s="1"/>
  <c r="G89" i="83"/>
  <c r="AE24" i="66"/>
  <c r="V65" i="83"/>
  <c r="T71" i="83"/>
  <c r="AD52" i="66"/>
  <c r="P71" i="83"/>
  <c r="P7" i="83"/>
  <c r="AD97" i="66"/>
  <c r="Q41" i="83"/>
  <c r="S49" i="83"/>
  <c r="U87" i="83"/>
  <c r="K29" i="83"/>
  <c r="AD92" i="66"/>
  <c r="O92" i="83"/>
  <c r="S68" i="83"/>
  <c r="R79" i="83"/>
  <c r="W67" i="83"/>
  <c r="T7" i="83"/>
  <c r="L38" i="83"/>
  <c r="AE101" i="66"/>
  <c r="K59" i="83"/>
  <c r="S35" i="83"/>
  <c r="S75" i="83"/>
  <c r="T19" i="83"/>
  <c r="P83" i="83"/>
  <c r="N87" i="83"/>
  <c r="P13" i="83"/>
  <c r="Q56" i="83"/>
  <c r="S60" i="83"/>
  <c r="AD31" i="66"/>
  <c r="E82" i="83"/>
  <c r="AT82" i="82"/>
  <c r="AB82" i="83" s="1"/>
  <c r="R90" i="83"/>
  <c r="AE56" i="66"/>
  <c r="Q8" i="83"/>
  <c r="AE32" i="66"/>
  <c r="G34" i="83"/>
  <c r="AV34" i="82"/>
  <c r="AD34" i="83" s="1"/>
  <c r="M52" i="66"/>
  <c r="W93" i="83"/>
  <c r="S31" i="83"/>
  <c r="N41" i="83"/>
  <c r="AU28" i="82"/>
  <c r="AC28" i="83" s="1"/>
  <c r="F28" i="83"/>
  <c r="M33" i="83"/>
  <c r="AW28" i="82"/>
  <c r="AE28" i="83" s="1"/>
  <c r="H28" i="83"/>
  <c r="AS94" i="82"/>
  <c r="AX94" i="82" s="1"/>
  <c r="D94" i="83"/>
  <c r="N93" i="83"/>
  <c r="AD76" i="66"/>
  <c r="D101" i="83"/>
  <c r="AS101" i="82"/>
  <c r="AX101" i="82" s="1"/>
  <c r="V49" i="83"/>
  <c r="W40" i="83"/>
  <c r="T101" i="83"/>
  <c r="G49" i="83"/>
  <c r="AV49" i="82"/>
  <c r="AD49" i="83" s="1"/>
  <c r="V98" i="83"/>
  <c r="AW43" i="82"/>
  <c r="AE43" i="83" s="1"/>
  <c r="H43" i="83"/>
  <c r="W59" i="83"/>
  <c r="S52" i="83"/>
  <c r="L13" i="83"/>
  <c r="W26" i="83"/>
  <c r="AE30" i="66"/>
  <c r="Q103" i="83"/>
  <c r="I88" i="83"/>
  <c r="AW69" i="82"/>
  <c r="AE69" i="83" s="1"/>
  <c r="H69" i="83"/>
  <c r="E55" i="83"/>
  <c r="AT55" i="82"/>
  <c r="AB55" i="83" s="1"/>
  <c r="R93" i="83"/>
  <c r="J25" i="83"/>
  <c r="AS92" i="82"/>
  <c r="AA92" i="83" s="1"/>
  <c r="D92" i="83"/>
  <c r="I66" i="83"/>
  <c r="N36" i="83"/>
  <c r="AD33" i="66"/>
  <c r="V99" i="83"/>
  <c r="S90" i="83"/>
  <c r="M52" i="83"/>
  <c r="E92" i="83"/>
  <c r="AT92" i="82"/>
  <c r="AB92" i="83" s="1"/>
  <c r="R22" i="83"/>
  <c r="L66" i="83"/>
  <c r="J11" i="83"/>
  <c r="T34" i="83"/>
  <c r="E97" i="83"/>
  <c r="AT97" i="82"/>
  <c r="AB97" i="83" s="1"/>
  <c r="L80" i="83"/>
  <c r="M13" i="83"/>
  <c r="S76" i="83"/>
  <c r="K50" i="83"/>
  <c r="T83" i="83"/>
  <c r="M55" i="83"/>
  <c r="AD57" i="66"/>
  <c r="O21" i="83"/>
  <c r="R87" i="83"/>
  <c r="K8" i="83"/>
  <c r="N96" i="83"/>
  <c r="AA9" i="66"/>
  <c r="O47" i="83"/>
  <c r="U74" i="83"/>
  <c r="R24" i="83"/>
  <c r="AV32" i="82"/>
  <c r="AD32" i="83" s="1"/>
  <c r="G32" i="83"/>
  <c r="J67" i="83"/>
  <c r="Q93" i="83"/>
  <c r="D81" i="83"/>
  <c r="AS81" i="82"/>
  <c r="AX81" i="82" s="1"/>
  <c r="H73" i="83"/>
  <c r="AW73" i="82"/>
  <c r="AE73" i="83" s="1"/>
  <c r="J86" i="83"/>
  <c r="O57" i="83"/>
  <c r="R31" i="83"/>
  <c r="K90" i="83"/>
  <c r="AA58" i="66"/>
  <c r="AU56" i="82"/>
  <c r="AC56" i="83" s="1"/>
  <c r="F56" i="83"/>
  <c r="AV98" i="82"/>
  <c r="AD98" i="83" s="1"/>
  <c r="G98" i="83"/>
  <c r="P41" i="83"/>
  <c r="U78" i="83"/>
  <c r="J55" i="83"/>
  <c r="I95" i="83"/>
  <c r="Q97" i="83"/>
  <c r="O17" i="83"/>
  <c r="T50" i="83"/>
  <c r="T61" i="83"/>
  <c r="D71" i="83"/>
  <c r="AS71" i="82"/>
  <c r="AZ71" i="82" s="1"/>
  <c r="W33" i="83"/>
  <c r="P60" i="83"/>
  <c r="V85" i="83"/>
  <c r="S58" i="83"/>
  <c r="N32" i="83"/>
  <c r="F81" i="83"/>
  <c r="AU81" i="82"/>
  <c r="AC81" i="83" s="1"/>
  <c r="U90" i="83"/>
  <c r="AV86" i="82"/>
  <c r="AD86" i="83" s="1"/>
  <c r="G86" i="83"/>
  <c r="U95" i="83"/>
  <c r="AD14" i="66"/>
  <c r="D69" i="83"/>
  <c r="AS69" i="82"/>
  <c r="BB70" i="82" s="1"/>
  <c r="U46" i="83"/>
  <c r="N28" i="83"/>
  <c r="I22" i="83"/>
  <c r="AE85" i="66"/>
  <c r="S83" i="83"/>
  <c r="R55" i="83"/>
  <c r="J78" i="83"/>
  <c r="AA68" i="66"/>
  <c r="U56" i="83"/>
  <c r="M31" i="83"/>
  <c r="AD75" i="66"/>
  <c r="L76" i="83"/>
  <c r="K40" i="83"/>
  <c r="M20" i="83"/>
  <c r="AU80" i="82"/>
  <c r="AC80" i="83" s="1"/>
  <c r="F80" i="83"/>
  <c r="AA80" i="66"/>
  <c r="J46" i="83"/>
  <c r="L82" i="83"/>
  <c r="M39" i="66"/>
  <c r="W21" i="83"/>
  <c r="F11" i="83"/>
  <c r="AU11" i="82"/>
  <c r="AC11" i="83" s="1"/>
  <c r="M76" i="83"/>
  <c r="U66" i="83"/>
  <c r="W54" i="83"/>
  <c r="R96" i="83"/>
  <c r="AE28" i="66"/>
  <c r="E16" i="83"/>
  <c r="AT16" i="82"/>
  <c r="AB16" i="83" s="1"/>
  <c r="K13" i="83"/>
  <c r="W9" i="83"/>
  <c r="S57" i="83"/>
  <c r="P62" i="83"/>
  <c r="V83" i="83"/>
  <c r="P18" i="83"/>
  <c r="S32" i="83"/>
  <c r="K33" i="83"/>
  <c r="U11" i="83"/>
  <c r="E86" i="83"/>
  <c r="AT86" i="82"/>
  <c r="AB86" i="83" s="1"/>
  <c r="M93" i="83"/>
  <c r="V79" i="83"/>
  <c r="P99" i="83"/>
  <c r="V76" i="83"/>
  <c r="K28" i="83"/>
  <c r="K46" i="83"/>
  <c r="F74" i="83"/>
  <c r="AU74" i="82"/>
  <c r="AC74" i="83" s="1"/>
  <c r="T63" i="83"/>
  <c r="AU93" i="82"/>
  <c r="AC93" i="83" s="1"/>
  <c r="F93" i="83"/>
  <c r="J44" i="83"/>
  <c r="AU100" i="82"/>
  <c r="AC100" i="83" s="1"/>
  <c r="F100" i="83"/>
  <c r="K101" i="83"/>
  <c r="V90" i="83"/>
  <c r="AD37" i="66"/>
  <c r="N58" i="83"/>
  <c r="L51" i="83"/>
  <c r="AT38" i="82"/>
  <c r="AB38" i="83" s="1"/>
  <c r="E38" i="83"/>
  <c r="O19" i="83"/>
  <c r="M45" i="83"/>
  <c r="M21" i="83"/>
  <c r="D38" i="83"/>
  <c r="AS38" i="82"/>
  <c r="AY38" i="82" s="1"/>
  <c r="O61" i="83"/>
  <c r="T80" i="83"/>
  <c r="K89" i="83"/>
  <c r="M91" i="83"/>
  <c r="I82" i="83"/>
  <c r="Q57" i="83"/>
  <c r="O56" i="83"/>
  <c r="AD99" i="66"/>
  <c r="AA4" i="66"/>
  <c r="G28" i="83"/>
  <c r="AV28" i="82"/>
  <c r="AD28" i="83" s="1"/>
  <c r="Q102" i="83"/>
  <c r="I38" i="83"/>
  <c r="E9" i="83"/>
  <c r="AT9" i="82"/>
  <c r="AB9" i="83" s="1"/>
  <c r="AA101" i="66"/>
  <c r="W6" i="83"/>
  <c r="G17" i="83"/>
  <c r="AV17" i="82"/>
  <c r="AD17" i="83" s="1"/>
  <c r="I14" i="83"/>
  <c r="J17" i="83"/>
  <c r="U29" i="83"/>
  <c r="K42" i="83"/>
  <c r="Q85" i="83"/>
  <c r="V18" i="83"/>
  <c r="L43" i="83"/>
  <c r="W65" i="83"/>
  <c r="V73" i="83"/>
  <c r="AS95" i="82"/>
  <c r="AZ95" i="82" s="1"/>
  <c r="D95" i="83"/>
  <c r="K5" i="83"/>
  <c r="K103" i="83"/>
  <c r="I24" i="83"/>
  <c r="T39" i="83"/>
  <c r="S66" i="83"/>
  <c r="V72" i="83"/>
  <c r="AA78" i="66"/>
  <c r="AS41" i="82"/>
  <c r="D41" i="83"/>
  <c r="T97" i="83"/>
  <c r="P96" i="83"/>
  <c r="AA64" i="66"/>
  <c r="AA13" i="66"/>
  <c r="AA71" i="66"/>
  <c r="J16" i="83"/>
  <c r="AA42" i="66"/>
  <c r="AE40" i="66"/>
  <c r="AS52" i="82"/>
  <c r="BA52" i="82" s="1"/>
  <c r="D52" i="83"/>
  <c r="Q19" i="83"/>
  <c r="V29" i="83"/>
  <c r="N34" i="83"/>
  <c r="T45" i="83"/>
  <c r="F63" i="83"/>
  <c r="AU63" i="82"/>
  <c r="AC63" i="83" s="1"/>
  <c r="AA34" i="66"/>
  <c r="AT37" i="82"/>
  <c r="AB37" i="83" s="1"/>
  <c r="E37" i="83"/>
  <c r="AS30" i="82"/>
  <c r="D30" i="83"/>
  <c r="V104" i="83"/>
  <c r="I75" i="83"/>
  <c r="S14" i="83"/>
  <c r="R62" i="83"/>
  <c r="O89" i="83"/>
  <c r="O20" i="83"/>
  <c r="S103" i="83"/>
  <c r="BA103" i="82"/>
  <c r="D76" i="83"/>
  <c r="AS76" i="82"/>
  <c r="K97" i="83"/>
  <c r="AE95" i="66"/>
  <c r="AE37" i="66"/>
  <c r="AS54" i="82"/>
  <c r="BA54" i="82" s="1"/>
  <c r="D54" i="83"/>
  <c r="L34" i="83"/>
  <c r="S86" i="83"/>
  <c r="S10" i="83"/>
  <c r="I43" i="83"/>
  <c r="P32" i="83"/>
  <c r="H29" i="83"/>
  <c r="AW29" i="82"/>
  <c r="AE29" i="83" s="1"/>
  <c r="K24" i="83"/>
  <c r="S12" i="83"/>
  <c r="BA12" i="82"/>
  <c r="V20" i="83"/>
  <c r="R5" i="83"/>
  <c r="M96" i="83"/>
  <c r="N66" i="83"/>
  <c r="I87" i="83"/>
  <c r="W22" i="83"/>
  <c r="F21" i="83"/>
  <c r="AU21" i="82"/>
  <c r="AC21" i="83" s="1"/>
  <c r="P6" i="83"/>
  <c r="J93" i="83"/>
  <c r="L19" i="83"/>
  <c r="W48" i="83"/>
  <c r="V95" i="83"/>
  <c r="AD101" i="66"/>
  <c r="V70" i="83"/>
  <c r="N13" i="83"/>
  <c r="AU57" i="82"/>
  <c r="AC57" i="83" s="1"/>
  <c r="F57" i="83"/>
  <c r="U71" i="83"/>
  <c r="J60" i="83"/>
  <c r="D24" i="83"/>
  <c r="AS24" i="82"/>
  <c r="AE29" i="66"/>
  <c r="M53" i="83"/>
  <c r="J47" i="83"/>
  <c r="Q72" i="83"/>
  <c r="O93" i="83"/>
  <c r="Q29" i="83"/>
  <c r="V68" i="83"/>
  <c r="L41" i="83"/>
  <c r="L55" i="83"/>
  <c r="D97" i="83"/>
  <c r="AS97" i="82"/>
  <c r="AX97" i="82" s="1"/>
  <c r="R6" i="83"/>
  <c r="I98" i="83"/>
  <c r="R45" i="83"/>
  <c r="K91" i="83"/>
  <c r="F40" i="83"/>
  <c r="AU40" i="82"/>
  <c r="AC40" i="83" s="1"/>
  <c r="AV94" i="82"/>
  <c r="AD94" i="83" s="1"/>
  <c r="G94" i="83"/>
  <c r="AW17" i="82"/>
  <c r="AE17" i="83" s="1"/>
  <c r="H17" i="83"/>
  <c r="M103" i="83"/>
  <c r="M85" i="83"/>
  <c r="AT7" i="82"/>
  <c r="AB7" i="83" s="1"/>
  <c r="E7" i="83"/>
  <c r="O65" i="83"/>
  <c r="R39" i="83"/>
  <c r="L29" i="83"/>
  <c r="T10" i="83"/>
  <c r="AV12" i="82"/>
  <c r="AD12" i="83" s="1"/>
  <c r="G12" i="83"/>
  <c r="F88" i="83"/>
  <c r="AU88" i="82"/>
  <c r="AC88" i="83" s="1"/>
  <c r="M53" i="66"/>
  <c r="S39" i="83"/>
  <c r="G67" i="83"/>
  <c r="AV67" i="82"/>
  <c r="AD67" i="83" s="1"/>
  <c r="W35" i="83"/>
  <c r="K85" i="83"/>
  <c r="V9" i="83"/>
  <c r="W74" i="83"/>
  <c r="J62" i="83"/>
  <c r="O40" i="83"/>
  <c r="I13" i="83"/>
  <c r="F84" i="83"/>
  <c r="AU84" i="82"/>
  <c r="AC84" i="83" s="1"/>
  <c r="F22" i="83"/>
  <c r="AU22" i="82"/>
  <c r="AC22" i="83" s="1"/>
  <c r="I102" i="83"/>
  <c r="O66" i="83"/>
  <c r="V86" i="83"/>
  <c r="AD78" i="66"/>
  <c r="R75" i="83"/>
  <c r="W98" i="83"/>
  <c r="T64" i="83"/>
  <c r="AE94" i="66"/>
  <c r="T27" i="83"/>
  <c r="O13" i="83"/>
  <c r="AE52" i="66"/>
  <c r="F73" i="83"/>
  <c r="AU73" i="82"/>
  <c r="AC73" i="83" s="1"/>
  <c r="V87" i="83"/>
  <c r="I62" i="83"/>
  <c r="J15" i="83"/>
  <c r="U75" i="83"/>
  <c r="AT48" i="82"/>
  <c r="AB48" i="83" s="1"/>
  <c r="E48" i="83"/>
  <c r="AD48" i="66"/>
  <c r="AA27" i="66"/>
  <c r="S64" i="83"/>
  <c r="W75" i="83"/>
  <c r="S25" i="83"/>
  <c r="Q95" i="83"/>
  <c r="P31" i="83"/>
  <c r="I60" i="83"/>
  <c r="AT66" i="82"/>
  <c r="AB66" i="83" s="1"/>
  <c r="E66" i="83"/>
  <c r="AE47" i="66"/>
  <c r="K77" i="83"/>
  <c r="O49" i="83"/>
  <c r="M84" i="83"/>
  <c r="N77" i="83"/>
  <c r="R92" i="83"/>
  <c r="P36" i="83"/>
  <c r="V37" i="83"/>
  <c r="P58" i="83"/>
  <c r="N49" i="83"/>
  <c r="N68" i="83"/>
  <c r="AA65" i="66"/>
  <c r="U102" i="83"/>
  <c r="G78" i="83"/>
  <c r="AV78" i="82"/>
  <c r="AD78" i="83" s="1"/>
  <c r="H63" i="83"/>
  <c r="AW63" i="82"/>
  <c r="AE63" i="83" s="1"/>
  <c r="E60" i="83"/>
  <c r="AT60" i="82"/>
  <c r="AB60" i="83" s="1"/>
  <c r="R85" i="83"/>
  <c r="AS28" i="82"/>
  <c r="BA28" i="82" s="1"/>
  <c r="D28" i="83"/>
  <c r="K88" i="83"/>
  <c r="D88" i="83"/>
  <c r="AS88" i="82"/>
  <c r="BA88" i="82" s="1"/>
  <c r="AV55" i="82"/>
  <c r="AD55" i="83" s="1"/>
  <c r="G55" i="83"/>
  <c r="AE6" i="66"/>
  <c r="AS45" i="82"/>
  <c r="D45" i="83"/>
  <c r="AW84" i="82"/>
  <c r="AE84" i="83" s="1"/>
  <c r="H84" i="83"/>
  <c r="D16" i="83"/>
  <c r="AS16" i="82"/>
  <c r="AX16" i="82" s="1"/>
  <c r="AA12" i="66"/>
  <c r="Q31" i="83"/>
  <c r="P38" i="83"/>
  <c r="J77" i="83"/>
  <c r="U59" i="83"/>
  <c r="V19" i="83"/>
  <c r="AT54" i="82"/>
  <c r="AB54" i="83" s="1"/>
  <c r="E54" i="83"/>
  <c r="Q59" i="83"/>
  <c r="I50" i="83"/>
  <c r="V81" i="83"/>
  <c r="W96" i="83"/>
  <c r="AA7" i="66"/>
  <c r="S34" i="83"/>
  <c r="AE79" i="66"/>
  <c r="E41" i="83"/>
  <c r="AT41" i="82"/>
  <c r="AB41" i="83" s="1"/>
  <c r="F76" i="83"/>
  <c r="AU76" i="82"/>
  <c r="AC76" i="83" s="1"/>
  <c r="AD18" i="66"/>
  <c r="T55" i="83"/>
  <c r="L83" i="83"/>
  <c r="AE77" i="66"/>
  <c r="N33" i="83"/>
  <c r="L14" i="83"/>
  <c r="K9" i="83"/>
  <c r="AE5" i="66"/>
  <c r="G18" i="83"/>
  <c r="AV18" i="82"/>
  <c r="AD18" i="83" s="1"/>
  <c r="AD61" i="66"/>
  <c r="M18" i="83"/>
  <c r="AS56" i="82"/>
  <c r="AX56" i="82" s="1"/>
  <c r="D56" i="83"/>
  <c r="E28" i="83"/>
  <c r="AT28" i="82"/>
  <c r="AB28" i="83" s="1"/>
  <c r="W85" i="83"/>
  <c r="Q61" i="83"/>
  <c r="T36" i="83"/>
  <c r="Q69" i="83"/>
  <c r="N53" i="83"/>
  <c r="AD58" i="66"/>
  <c r="O91" i="83"/>
  <c r="V40" i="83"/>
  <c r="L74" i="83"/>
  <c r="U9" i="83"/>
  <c r="M39" i="83"/>
  <c r="AU86" i="82"/>
  <c r="AC86" i="83" s="1"/>
  <c r="F86" i="83"/>
  <c r="Q13" i="83"/>
  <c r="J29" i="83"/>
  <c r="N56" i="83"/>
  <c r="P16" i="83"/>
  <c r="U79" i="83"/>
  <c r="M40" i="83"/>
  <c r="G37" i="83"/>
  <c r="AV37" i="82"/>
  <c r="AD37" i="83" s="1"/>
  <c r="AV15" i="82"/>
  <c r="AD15" i="83" s="1"/>
  <c r="G15" i="83"/>
  <c r="AD59" i="66"/>
  <c r="J75" i="83"/>
  <c r="K37" i="83"/>
  <c r="L86" i="83"/>
  <c r="AW94" i="82"/>
  <c r="AE94" i="83" s="1"/>
  <c r="H94" i="83"/>
  <c r="AE72" i="66"/>
  <c r="S81" i="83"/>
  <c r="R81" i="83"/>
  <c r="L22" i="83"/>
  <c r="M37" i="66"/>
  <c r="P15" i="83"/>
  <c r="AA38" i="66"/>
  <c r="E68" i="83"/>
  <c r="AT68" i="82"/>
  <c r="AB68" i="83" s="1"/>
  <c r="AV42" i="82"/>
  <c r="AD42" i="83" s="1"/>
  <c r="G42" i="83"/>
  <c r="O84" i="83"/>
  <c r="AA79" i="66"/>
  <c r="AT91" i="82"/>
  <c r="AB91" i="83" s="1"/>
  <c r="E91" i="83"/>
  <c r="S97" i="83"/>
  <c r="W100" i="83"/>
  <c r="AU38" i="82"/>
  <c r="AC38" i="83" s="1"/>
  <c r="F38" i="83"/>
  <c r="AA16" i="66"/>
  <c r="M38" i="83"/>
  <c r="G13" i="83"/>
  <c r="AV13" i="82"/>
  <c r="AD13" i="83" s="1"/>
  <c r="E100" i="83"/>
  <c r="AT100" i="82"/>
  <c r="AB100" i="83" s="1"/>
  <c r="J32" i="83"/>
  <c r="T75" i="83"/>
  <c r="T104" i="83"/>
  <c r="S22" i="83"/>
  <c r="T5" i="83"/>
  <c r="R42" i="83"/>
  <c r="V11" i="83"/>
  <c r="L58" i="83"/>
  <c r="AA48" i="66"/>
  <c r="T20" i="83"/>
  <c r="AE69" i="66"/>
  <c r="P40" i="83"/>
  <c r="V100" i="83"/>
  <c r="J104" i="83"/>
  <c r="J45" i="83"/>
  <c r="V71" i="83"/>
  <c r="M62" i="83"/>
  <c r="W24" i="83"/>
  <c r="AE19" i="66"/>
  <c r="AS36" i="82"/>
  <c r="AY36" i="82" s="1"/>
  <c r="D36" i="83"/>
  <c r="AS43" i="82"/>
  <c r="AY43" i="82" s="1"/>
  <c r="D43" i="83"/>
  <c r="M59" i="66"/>
  <c r="K26" i="83"/>
  <c r="V6" i="83"/>
  <c r="K31" i="83"/>
  <c r="U34" i="83"/>
  <c r="O46" i="83"/>
  <c r="M6" i="83"/>
  <c r="R32" i="83"/>
  <c r="AW77" i="82"/>
  <c r="AE77" i="83" s="1"/>
  <c r="H77" i="83"/>
  <c r="N22" i="83"/>
  <c r="W36" i="83"/>
  <c r="N71" i="83"/>
  <c r="R88" i="83"/>
  <c r="V34" i="83"/>
  <c r="M73" i="83"/>
  <c r="V75" i="83"/>
  <c r="T70" i="83"/>
  <c r="M50" i="83"/>
  <c r="U60" i="83"/>
  <c r="AU25" i="82"/>
  <c r="AC25" i="83" s="1"/>
  <c r="F25" i="83"/>
  <c r="R64" i="83"/>
  <c r="R29" i="83"/>
  <c r="AT52" i="82"/>
  <c r="AB52" i="83" s="1"/>
  <c r="E52" i="83"/>
  <c r="O67" i="83"/>
  <c r="S19" i="83"/>
  <c r="AD47" i="66"/>
  <c r="W23" i="83"/>
  <c r="O37" i="83"/>
  <c r="Q90" i="83"/>
  <c r="AE86" i="66"/>
  <c r="J97" i="83"/>
  <c r="I91" i="83"/>
  <c r="K80" i="83"/>
  <c r="L97" i="83"/>
  <c r="R37" i="83"/>
  <c r="I25" i="83"/>
  <c r="I5" i="83"/>
  <c r="U16" i="83"/>
  <c r="N69" i="83"/>
  <c r="Q27" i="83"/>
  <c r="AU17" i="82"/>
  <c r="AC17" i="83" s="1"/>
  <c r="F17" i="83"/>
  <c r="I58" i="83"/>
  <c r="L25" i="83"/>
  <c r="P92" i="83"/>
  <c r="AD42" i="66"/>
  <c r="I9" i="83"/>
  <c r="D15" i="83"/>
  <c r="AS15" i="82"/>
  <c r="AZ15" i="82" s="1"/>
  <c r="AD71" i="66"/>
  <c r="O25" i="83"/>
  <c r="AE81" i="66"/>
  <c r="L98" i="83"/>
  <c r="N94" i="83"/>
  <c r="J33" i="83"/>
  <c r="T28" i="83"/>
  <c r="R91" i="83"/>
  <c r="AE65" i="66"/>
  <c r="M89" i="83"/>
  <c r="O30" i="83"/>
  <c r="L8" i="83"/>
  <c r="R27" i="83"/>
  <c r="F50" i="83"/>
  <c r="AU50" i="82"/>
  <c r="AC50" i="83" s="1"/>
  <c r="AD87" i="66"/>
  <c r="R52" i="83"/>
  <c r="V8" i="83"/>
  <c r="L57" i="83"/>
  <c r="W56" i="83"/>
  <c r="O73" i="83"/>
  <c r="AE44" i="66"/>
  <c r="Q81" i="83"/>
  <c r="R30" i="83"/>
  <c r="E61" i="83"/>
  <c r="AT61" i="82"/>
  <c r="AB61" i="83" s="1"/>
  <c r="D73" i="83"/>
  <c r="AS73" i="82"/>
  <c r="AX73" i="82" s="1"/>
  <c r="AU27" i="82"/>
  <c r="AC27" i="83" s="1"/>
  <c r="F27" i="83"/>
  <c r="Q17" i="83"/>
  <c r="L21" i="83"/>
  <c r="R56" i="83"/>
  <c r="AS80" i="82"/>
  <c r="AX80" i="82" s="1"/>
  <c r="D80" i="83"/>
  <c r="AV39" i="82"/>
  <c r="AD39" i="83" s="1"/>
  <c r="G39" i="83"/>
  <c r="S94" i="83"/>
  <c r="J27" i="83"/>
  <c r="AW22" i="82"/>
  <c r="AE22" i="83" s="1"/>
  <c r="H22" i="83"/>
  <c r="N61" i="83"/>
  <c r="AA52" i="66"/>
  <c r="H92" i="83"/>
  <c r="AW92" i="82"/>
  <c r="AE92" i="83" s="1"/>
  <c r="AT11" i="82"/>
  <c r="AB11" i="83" s="1"/>
  <c r="E11" i="83"/>
  <c r="AA19" i="66"/>
  <c r="W70" i="83"/>
  <c r="P25" i="83"/>
  <c r="S27" i="83"/>
  <c r="D96" i="83"/>
  <c r="AS96" i="82"/>
  <c r="M67" i="83"/>
  <c r="AE78" i="66"/>
  <c r="I96" i="83"/>
  <c r="M45" i="66"/>
  <c r="F92" i="83"/>
  <c r="AU92" i="82"/>
  <c r="AC92" i="83" s="1"/>
  <c r="Q98" i="83"/>
  <c r="V7" i="83"/>
  <c r="R48" i="83"/>
  <c r="G59" i="83"/>
  <c r="AV59" i="82"/>
  <c r="AD59" i="83" s="1"/>
  <c r="J49" i="83"/>
  <c r="AA5" i="66"/>
  <c r="J42" i="83"/>
  <c r="AV84" i="82"/>
  <c r="AD84" i="83" s="1"/>
  <c r="G84" i="83"/>
  <c r="AS74" i="82"/>
  <c r="D74" i="83"/>
  <c r="AU32" i="82"/>
  <c r="AC32" i="83" s="1"/>
  <c r="F32" i="83"/>
  <c r="AD30" i="66"/>
  <c r="R34" i="83"/>
  <c r="S53" i="83"/>
  <c r="R95" i="83"/>
  <c r="R65" i="83"/>
  <c r="AD84" i="66"/>
  <c r="AD34" i="66"/>
  <c r="V43" i="83"/>
  <c r="I97" i="83"/>
  <c r="U32" i="83"/>
  <c r="I11" i="83"/>
  <c r="AD102" i="66"/>
  <c r="AA95" i="66"/>
  <c r="L62" i="83"/>
  <c r="T21" i="83"/>
  <c r="K96" i="83"/>
  <c r="AT21" i="82"/>
  <c r="AB21" i="83" s="1"/>
  <c r="E21" i="83"/>
  <c r="AV68" i="82"/>
  <c r="AD68" i="83" s="1"/>
  <c r="G68" i="83"/>
  <c r="AV25" i="82"/>
  <c r="AD25" i="83" s="1"/>
  <c r="G25" i="83"/>
  <c r="Q10" i="83"/>
  <c r="J24" i="83"/>
  <c r="W18" i="83"/>
  <c r="L16" i="83"/>
  <c r="I44" i="83"/>
  <c r="K12" i="83"/>
  <c r="I49" i="83"/>
  <c r="L37" i="83"/>
  <c r="L32" i="83"/>
  <c r="T81" i="83"/>
  <c r="P78" i="83"/>
  <c r="AE39" i="66"/>
  <c r="L78" i="83"/>
  <c r="T54" i="83"/>
  <c r="F24" i="83"/>
  <c r="AU24" i="82"/>
  <c r="AC24" i="83" s="1"/>
  <c r="G5" i="83"/>
  <c r="AV5" i="82"/>
  <c r="AD5" i="83" s="1"/>
  <c r="U53" i="83"/>
  <c r="Q62" i="83"/>
  <c r="M7" i="83"/>
  <c r="F20" i="83"/>
  <c r="AU20" i="82"/>
  <c r="AC20" i="83" s="1"/>
  <c r="W47" i="83"/>
  <c r="P97" i="83"/>
  <c r="P88" i="83"/>
  <c r="AE103" i="66"/>
  <c r="AU43" i="82"/>
  <c r="AC43" i="83" s="1"/>
  <c r="F43" i="83"/>
  <c r="T35" i="83"/>
  <c r="T99" i="83"/>
  <c r="AV102" i="82"/>
  <c r="AD102" i="83" s="1"/>
  <c r="G102" i="83"/>
  <c r="N78" i="83"/>
  <c r="W58" i="83"/>
  <c r="Q76" i="83"/>
  <c r="L39" i="83"/>
  <c r="W94" i="83"/>
  <c r="L49" i="83"/>
  <c r="AA49" i="66"/>
  <c r="V21" i="83"/>
  <c r="V38" i="83"/>
  <c r="I54" i="83"/>
  <c r="AT50" i="82"/>
  <c r="AB50" i="83" s="1"/>
  <c r="E50" i="83"/>
  <c r="S59" i="83"/>
  <c r="AU64" i="82"/>
  <c r="AC64" i="83" s="1"/>
  <c r="F64" i="83"/>
  <c r="V35" i="83"/>
  <c r="U76" i="83"/>
  <c r="G91" i="83"/>
  <c r="AV91" i="82"/>
  <c r="AD91" i="83" s="1"/>
  <c r="R44" i="83"/>
  <c r="S17" i="83"/>
  <c r="AS39" i="82"/>
  <c r="BA39" i="82" s="1"/>
  <c r="D39" i="83"/>
  <c r="J88" i="83"/>
  <c r="O86" i="83"/>
  <c r="I10" i="83"/>
  <c r="V62" i="83"/>
  <c r="T69" i="83"/>
  <c r="W88" i="83"/>
  <c r="AU30" i="82"/>
  <c r="AC30" i="83" s="1"/>
  <c r="F30" i="83"/>
  <c r="G22" i="83"/>
  <c r="AV22" i="82"/>
  <c r="AD22" i="83" s="1"/>
  <c r="AA39" i="66"/>
  <c r="L93" i="83"/>
  <c r="F82" i="83"/>
  <c r="AU82" i="82"/>
  <c r="AC82" i="83" s="1"/>
  <c r="AE75" i="66"/>
  <c r="L20" i="83"/>
  <c r="D86" i="83"/>
  <c r="AS86" i="82"/>
  <c r="BA86" i="82" s="1"/>
  <c r="U57" i="83"/>
  <c r="U64" i="83"/>
  <c r="Q38" i="83"/>
  <c r="AD21" i="66"/>
  <c r="AA26" i="66"/>
  <c r="AE70" i="66"/>
  <c r="O5" i="83"/>
  <c r="AD66" i="66"/>
  <c r="E84" i="83"/>
  <c r="AT84" i="82"/>
  <c r="AB84" i="83" s="1"/>
  <c r="F59" i="83"/>
  <c r="AU59" i="82"/>
  <c r="AC59" i="83" s="1"/>
  <c r="AS83" i="82"/>
  <c r="AX83" i="82" s="1"/>
  <c r="D83" i="83"/>
  <c r="AE38" i="66"/>
  <c r="M81" i="83"/>
  <c r="N27" i="83"/>
  <c r="J23" i="83"/>
  <c r="AD88" i="66"/>
  <c r="V66" i="83"/>
  <c r="AD98" i="66"/>
  <c r="AV63" i="82"/>
  <c r="AD63" i="83" s="1"/>
  <c r="G63" i="83"/>
  <c r="L87" i="83"/>
  <c r="J52" i="83"/>
  <c r="W71" i="83"/>
  <c r="P20" i="83"/>
  <c r="M87" i="83"/>
  <c r="W11" i="83"/>
  <c r="T57" i="83"/>
  <c r="AE31" i="66"/>
  <c r="L84" i="83"/>
  <c r="P34" i="83"/>
  <c r="J66" i="83"/>
  <c r="Q28" i="83"/>
  <c r="S44" i="83"/>
  <c r="D9" i="83"/>
  <c r="AS9" i="82"/>
  <c r="AY9" i="82" s="1"/>
  <c r="T77" i="83"/>
  <c r="AE25" i="66"/>
  <c r="AW76" i="82"/>
  <c r="AE76" i="83" s="1"/>
  <c r="H76" i="83"/>
  <c r="N89" i="83"/>
  <c r="J61" i="83"/>
  <c r="AA103" i="66"/>
  <c r="P77" i="83"/>
  <c r="AE96" i="66"/>
  <c r="AA88" i="66"/>
  <c r="O44" i="83"/>
  <c r="T79" i="83"/>
  <c r="AE35" i="66"/>
  <c r="P53" i="83"/>
  <c r="M66" i="83"/>
  <c r="P65" i="83"/>
  <c r="M72" i="83"/>
  <c r="R8" i="83"/>
  <c r="L42" i="83"/>
  <c r="O72" i="83"/>
  <c r="O23" i="83"/>
  <c r="N23" i="83"/>
  <c r="W41" i="83"/>
  <c r="U8" i="83"/>
  <c r="N39" i="83"/>
  <c r="M37" i="83"/>
  <c r="P44" i="83"/>
  <c r="Q11" i="83"/>
  <c r="V78" i="83"/>
  <c r="U54" i="83"/>
  <c r="I7" i="83"/>
  <c r="AD45" i="66"/>
  <c r="D57" i="83"/>
  <c r="AS57" i="82"/>
  <c r="H79" i="83"/>
  <c r="AW79" i="82"/>
  <c r="AE79" i="83" s="1"/>
  <c r="M64" i="66"/>
  <c r="Q67" i="83"/>
  <c r="D93" i="83"/>
  <c r="AS93" i="82"/>
  <c r="AX93" i="82" s="1"/>
  <c r="T22" i="83"/>
  <c r="T84" i="83"/>
  <c r="M32" i="66"/>
  <c r="Q18" i="83"/>
  <c r="AU85" i="82"/>
  <c r="AC85" i="83" s="1"/>
  <c r="F85" i="83"/>
  <c r="Q96" i="83"/>
  <c r="AE73" i="66"/>
  <c r="V26" i="83"/>
  <c r="AT98" i="82"/>
  <c r="AB98" i="83" s="1"/>
  <c r="E98" i="83"/>
  <c r="AW36" i="82"/>
  <c r="AE36" i="83" s="1"/>
  <c r="H36" i="83"/>
  <c r="J94" i="83"/>
  <c r="AV82" i="82"/>
  <c r="AD82" i="83" s="1"/>
  <c r="G82" i="83"/>
  <c r="W15" i="83"/>
  <c r="R33" i="83"/>
  <c r="AD96" i="66"/>
  <c r="AS85" i="82"/>
  <c r="AY85" i="82" s="1"/>
  <c r="D85" i="83"/>
  <c r="AA6" i="66"/>
  <c r="E33" i="83"/>
  <c r="AT33" i="82"/>
  <c r="AB33" i="83" s="1"/>
  <c r="N51" i="83"/>
  <c r="AD29" i="66"/>
  <c r="R41" i="83"/>
  <c r="AD85" i="66"/>
  <c r="N65" i="83"/>
  <c r="E10" i="83"/>
  <c r="AT10" i="82"/>
  <c r="AB10" i="83" s="1"/>
  <c r="AU58" i="82"/>
  <c r="AC58" i="83" s="1"/>
  <c r="F58" i="83"/>
  <c r="AU97" i="82"/>
  <c r="AC97" i="83" s="1"/>
  <c r="F97" i="83"/>
  <c r="M69" i="83"/>
  <c r="N11" i="83"/>
  <c r="R49" i="83"/>
  <c r="H56" i="83"/>
  <c r="AW56" i="82"/>
  <c r="AE56" i="83" s="1"/>
  <c r="D27" i="83"/>
  <c r="AS27" i="82"/>
  <c r="AZ27" i="82" s="1"/>
  <c r="AU12" i="82"/>
  <c r="AC12" i="83" s="1"/>
  <c r="F12" i="83"/>
  <c r="N86" i="83"/>
  <c r="P76" i="83"/>
  <c r="AU99" i="82"/>
  <c r="AC99" i="83" s="1"/>
  <c r="F99" i="83"/>
  <c r="R72" i="83"/>
  <c r="T59" i="83"/>
  <c r="Q52" i="83"/>
  <c r="AW83" i="82"/>
  <c r="AE83" i="83" s="1"/>
  <c r="H83" i="83"/>
  <c r="Q82" i="83"/>
  <c r="AA86" i="66"/>
  <c r="F51" i="83"/>
  <c r="AU51" i="82"/>
  <c r="AC51" i="83" s="1"/>
  <c r="W104" i="83"/>
  <c r="O62" i="83"/>
  <c r="N20" i="83"/>
  <c r="L31" i="83"/>
  <c r="K95" i="83"/>
  <c r="Q73" i="83"/>
  <c r="AE80" i="66"/>
  <c r="O98" i="83"/>
  <c r="AT104" i="82"/>
  <c r="AB104" i="83" s="1"/>
  <c r="E104" i="83"/>
  <c r="K14" i="83"/>
  <c r="R20" i="83"/>
  <c r="AD25" i="66"/>
  <c r="G33" i="83"/>
  <c r="AV33" i="82"/>
  <c r="AD33" i="83" s="1"/>
  <c r="AA93" i="66"/>
  <c r="O81" i="83"/>
  <c r="T89" i="83"/>
  <c r="P52" i="83"/>
  <c r="K19" i="83"/>
  <c r="M95" i="83"/>
  <c r="AE92" i="66"/>
  <c r="L36" i="83"/>
  <c r="S38" i="83"/>
  <c r="BA38" i="82"/>
  <c r="U49" i="83"/>
  <c r="V42" i="83"/>
  <c r="L30" i="83"/>
  <c r="D64" i="83"/>
  <c r="AS64" i="82"/>
  <c r="L26" i="83"/>
  <c r="I76" i="83"/>
  <c r="Q71" i="83"/>
  <c r="AE41" i="66"/>
  <c r="T86" i="83"/>
  <c r="G101" i="83"/>
  <c r="AV101" i="82"/>
  <c r="AD101" i="83" s="1"/>
  <c r="J69" i="83"/>
  <c r="AE27" i="66"/>
  <c r="I71" i="83"/>
  <c r="E19" i="83"/>
  <c r="AT19" i="82"/>
  <c r="AB19" i="83" s="1"/>
  <c r="Q79" i="83"/>
  <c r="AS32" i="82"/>
  <c r="AX32" i="82" s="1"/>
  <c r="D32" i="83"/>
  <c r="W57" i="83"/>
  <c r="R23" i="83"/>
  <c r="J12" i="83"/>
  <c r="AV74" i="82"/>
  <c r="AD74" i="83" s="1"/>
  <c r="G74" i="83"/>
  <c r="AW78" i="82"/>
  <c r="AE78" i="83" s="1"/>
  <c r="H78" i="83"/>
  <c r="J58" i="83"/>
  <c r="M55" i="66"/>
  <c r="AV93" i="82"/>
  <c r="AD93" i="83" s="1"/>
  <c r="G93" i="83"/>
  <c r="AD70" i="66"/>
  <c r="S15" i="83"/>
  <c r="AT103" i="82"/>
  <c r="AB103" i="83" s="1"/>
  <c r="E103" i="83"/>
  <c r="U24" i="83"/>
  <c r="AE48" i="66"/>
  <c r="S41" i="83"/>
  <c r="AA96" i="66"/>
  <c r="M47" i="83"/>
  <c r="T103" i="83"/>
  <c r="G10" i="83"/>
  <c r="AV10" i="82"/>
  <c r="AD10" i="83" s="1"/>
  <c r="L7" i="83"/>
  <c r="P73" i="83"/>
  <c r="L54" i="83"/>
  <c r="E56" i="83"/>
  <c r="AT56" i="82"/>
  <c r="AB56" i="83" s="1"/>
  <c r="Q25" i="83"/>
  <c r="R69" i="83"/>
  <c r="S20" i="83"/>
  <c r="AD94" i="66"/>
  <c r="AV41" i="82"/>
  <c r="AD41" i="83" s="1"/>
  <c r="G41" i="83"/>
  <c r="M66" i="66"/>
  <c r="AT44" i="82"/>
  <c r="AB44" i="83" s="1"/>
  <c r="E44" i="83"/>
  <c r="AA99" i="66"/>
  <c r="K75" i="83"/>
  <c r="W17" i="83"/>
  <c r="F52" i="83"/>
  <c r="AU52" i="82"/>
  <c r="AC52" i="83" s="1"/>
  <c r="W28" i="83"/>
  <c r="S101" i="83"/>
  <c r="E99" i="83"/>
  <c r="AT99" i="82"/>
  <c r="AB99" i="83" s="1"/>
  <c r="N95" i="83"/>
  <c r="S95" i="83"/>
  <c r="E27" i="83"/>
  <c r="AT27" i="82"/>
  <c r="AB27" i="83" s="1"/>
  <c r="S24" i="83"/>
  <c r="N17" i="83"/>
  <c r="F34" i="83"/>
  <c r="AU34" i="82"/>
  <c r="AC34" i="83" s="1"/>
  <c r="U96" i="83"/>
  <c r="V24" i="83"/>
  <c r="AD12" i="66"/>
  <c r="J54" i="83"/>
  <c r="U39" i="83"/>
  <c r="K62" i="83"/>
  <c r="Q45" i="83"/>
  <c r="I81" i="83"/>
  <c r="P63" i="83"/>
  <c r="AA40" i="66"/>
  <c r="AD80" i="66"/>
  <c r="P23" i="83"/>
  <c r="W49" i="83"/>
  <c r="H13" i="83"/>
  <c r="AW13" i="82"/>
  <c r="AE13" i="83" s="1"/>
  <c r="D19" i="83"/>
  <c r="AS19" i="82"/>
  <c r="AZ19" i="82" s="1"/>
  <c r="L63" i="83"/>
  <c r="U45" i="83"/>
  <c r="AV11" i="82"/>
  <c r="AD11" i="83" s="1"/>
  <c r="G11" i="83"/>
  <c r="L71" i="83"/>
  <c r="P45" i="83"/>
  <c r="J30" i="83"/>
  <c r="G7" i="83"/>
  <c r="AV7" i="82"/>
  <c r="AD7" i="83" s="1"/>
  <c r="G76" i="83"/>
  <c r="AV76" i="82"/>
  <c r="AD76" i="83" s="1"/>
  <c r="V55" i="83"/>
  <c r="L69" i="83"/>
  <c r="Q32" i="83"/>
  <c r="M34" i="66"/>
  <c r="U58" i="83"/>
  <c r="AD36" i="66"/>
  <c r="AA87" i="66"/>
  <c r="N55" i="83"/>
  <c r="D65" i="83"/>
  <c r="AS65" i="82"/>
  <c r="AX65" i="82" s="1"/>
  <c r="T40" i="83"/>
  <c r="T42" i="83"/>
  <c r="K69" i="83"/>
  <c r="AA55" i="66"/>
  <c r="V92" i="83"/>
  <c r="AE54" i="66"/>
  <c r="AE55" i="66"/>
  <c r="V61" i="83"/>
  <c r="AU49" i="82"/>
  <c r="AC49" i="83" s="1"/>
  <c r="F49" i="83"/>
  <c r="AT24" i="82"/>
  <c r="AB24" i="83" s="1"/>
  <c r="E24" i="83"/>
  <c r="T13" i="83"/>
  <c r="J90" i="83"/>
  <c r="V60" i="83"/>
  <c r="R12" i="83"/>
  <c r="N35" i="83"/>
  <c r="K102" i="83"/>
  <c r="AS21" i="82"/>
  <c r="AX21" i="82" s="1"/>
  <c r="D21" i="83"/>
  <c r="P98" i="83"/>
  <c r="P48" i="83"/>
  <c r="H68" i="83"/>
  <c r="AW68" i="82"/>
  <c r="AE68" i="83" s="1"/>
  <c r="V30" i="83"/>
  <c r="U6" i="83"/>
  <c r="M65" i="66"/>
  <c r="F44" i="83"/>
  <c r="AU44" i="82"/>
  <c r="AC44" i="83" s="1"/>
  <c r="U98" i="83"/>
  <c r="AE82" i="66"/>
  <c r="S45" i="83"/>
  <c r="F66" i="83"/>
  <c r="AU66" i="82"/>
  <c r="AC66" i="83" s="1"/>
  <c r="O8" i="83"/>
  <c r="U104" i="83"/>
  <c r="AW50" i="82"/>
  <c r="AE50" i="83" s="1"/>
  <c r="H50" i="83"/>
  <c r="AD5" i="66"/>
  <c r="R11" i="83"/>
  <c r="I21" i="83"/>
  <c r="AE34" i="66"/>
  <c r="U55" i="83"/>
  <c r="AD62" i="66"/>
  <c r="AA54" i="66"/>
  <c r="Q63" i="83"/>
  <c r="K93" i="83"/>
  <c r="AA91" i="66"/>
  <c r="I28" i="83"/>
  <c r="O70" i="83"/>
  <c r="AU103" i="82"/>
  <c r="AC103" i="83" s="1"/>
  <c r="F103" i="83"/>
  <c r="M24" i="83"/>
  <c r="W44" i="83"/>
  <c r="AT5" i="82"/>
  <c r="AB5" i="83" s="1"/>
  <c r="E5" i="83"/>
  <c r="Q6" i="83"/>
  <c r="V28" i="83"/>
  <c r="N64" i="83"/>
  <c r="G53" i="83"/>
  <c r="AV53" i="82"/>
  <c r="AD53" i="83" s="1"/>
  <c r="V101" i="83"/>
  <c r="W72" i="83"/>
  <c r="L60" i="83"/>
  <c r="I36" i="83"/>
  <c r="H82" i="83"/>
  <c r="AW82" i="82"/>
  <c r="AE82" i="83" s="1"/>
  <c r="O22" i="83"/>
  <c r="H65" i="83"/>
  <c r="AW65" i="82"/>
  <c r="AE65" i="83" s="1"/>
  <c r="O77" i="83"/>
  <c r="V53" i="83"/>
  <c r="AE17" i="66"/>
  <c r="S93" i="83"/>
  <c r="J10" i="83"/>
  <c r="P102" i="83"/>
  <c r="AW60" i="82"/>
  <c r="AE60" i="83" s="1"/>
  <c r="H60" i="83"/>
  <c r="V59" i="83"/>
  <c r="K17" i="83"/>
  <c r="AU29" i="82"/>
  <c r="AC29" i="83" s="1"/>
  <c r="F29" i="83"/>
  <c r="L10" i="83"/>
  <c r="AS14" i="82"/>
  <c r="AX14" i="82" s="1"/>
  <c r="D14" i="83"/>
  <c r="R68" i="83"/>
  <c r="I6" i="83"/>
  <c r="W19" i="83"/>
  <c r="M71" i="83"/>
  <c r="V57" i="83"/>
  <c r="AD81" i="66"/>
  <c r="K55" i="83"/>
  <c r="O6" i="83"/>
  <c r="W16" i="83"/>
  <c r="R25" i="83"/>
  <c r="E72" i="83"/>
  <c r="AT72" i="82"/>
  <c r="AB72" i="83" s="1"/>
  <c r="T78" i="83"/>
  <c r="O42" i="83"/>
  <c r="Q37" i="83"/>
  <c r="S77" i="83"/>
  <c r="BA77" i="82"/>
  <c r="M44" i="66"/>
  <c r="P94" i="83"/>
  <c r="U51" i="83"/>
  <c r="W77" i="83"/>
  <c r="AA57" i="66"/>
  <c r="I40" i="83"/>
  <c r="N40" i="83"/>
  <c r="I56" i="83"/>
  <c r="U92" i="83"/>
  <c r="S43" i="83"/>
  <c r="AA102" i="66"/>
  <c r="L5" i="83"/>
  <c r="K83" i="83"/>
  <c r="R101" i="83"/>
  <c r="T87" i="83"/>
  <c r="J6" i="83"/>
  <c r="I41" i="83"/>
  <c r="P80" i="83"/>
  <c r="V10" i="83"/>
  <c r="U91" i="83"/>
  <c r="L75" i="83"/>
  <c r="N70" i="83"/>
  <c r="R98" i="83"/>
  <c r="J74" i="83"/>
  <c r="L11" i="83"/>
  <c r="W14" i="83"/>
  <c r="R100" i="83"/>
  <c r="AS84" i="82"/>
  <c r="AX84" i="82" s="1"/>
  <c r="D84" i="83"/>
  <c r="N15" i="83"/>
  <c r="J5" i="83"/>
  <c r="W62" i="83"/>
  <c r="Q87" i="83"/>
  <c r="AA56" i="66"/>
  <c r="N43" i="83"/>
  <c r="W89" i="83"/>
  <c r="V96" i="83"/>
  <c r="L24" i="83"/>
  <c r="D90" i="83"/>
  <c r="AS90" i="82"/>
  <c r="AX90" i="82" s="1"/>
  <c r="S78" i="83"/>
  <c r="O29" i="83"/>
  <c r="H8" i="83"/>
  <c r="AW8" i="82"/>
  <c r="AE8" i="83" s="1"/>
  <c r="Q60" i="83"/>
  <c r="O94" i="83"/>
  <c r="W63" i="83"/>
  <c r="I30" i="83"/>
  <c r="N74" i="83"/>
  <c r="AZ74" i="82"/>
  <c r="AU77" i="82"/>
  <c r="AC77" i="83" s="1"/>
  <c r="F77" i="83"/>
  <c r="I20" i="83"/>
  <c r="R13" i="83"/>
  <c r="E69" i="83"/>
  <c r="AT69" i="82"/>
  <c r="AB69" i="83" s="1"/>
  <c r="R94" i="83"/>
  <c r="AD35" i="66"/>
  <c r="AA63" i="66"/>
  <c r="AW9" i="82"/>
  <c r="AE9" i="83" s="1"/>
  <c r="H9" i="83"/>
  <c r="Q89" i="83"/>
  <c r="AD6" i="66"/>
  <c r="F5" i="83"/>
  <c r="AU5" i="82"/>
  <c r="AC5" i="83" s="1"/>
  <c r="V13" i="83"/>
  <c r="R78" i="83"/>
  <c r="O18" i="83"/>
  <c r="D49" i="83"/>
  <c r="AS49" i="82"/>
  <c r="BA49" i="82" s="1"/>
  <c r="AU61" i="82"/>
  <c r="AC61" i="83" s="1"/>
  <c r="F61" i="83"/>
  <c r="J20" i="83"/>
  <c r="K66" i="83"/>
  <c r="P33" i="83"/>
  <c r="R53" i="83"/>
  <c r="V23" i="83"/>
  <c r="W46" i="83"/>
  <c r="K56" i="83"/>
  <c r="P67" i="83"/>
  <c r="I33" i="83"/>
  <c r="M64" i="83"/>
  <c r="AE22" i="66"/>
  <c r="L45" i="83"/>
  <c r="N63" i="83"/>
  <c r="AV36" i="82"/>
  <c r="AD36" i="83" s="1"/>
  <c r="G36" i="83"/>
  <c r="M48" i="83"/>
  <c r="G54" i="83"/>
  <c r="AV54" i="82"/>
  <c r="AD54" i="83" s="1"/>
  <c r="D47" i="83"/>
  <c r="AS47" i="82"/>
  <c r="BB48" i="82" s="1"/>
  <c r="R104" i="83"/>
  <c r="K21" i="83"/>
  <c r="G60" i="83"/>
  <c r="AV60" i="82"/>
  <c r="AD60" i="83" s="1"/>
  <c r="M56" i="83"/>
  <c r="K32" i="83"/>
  <c r="S8" i="83"/>
  <c r="W8" i="83"/>
  <c r="Q91" i="83"/>
  <c r="W34" i="83"/>
  <c r="AW51" i="82"/>
  <c r="AE51" i="83" s="1"/>
  <c r="H51" i="83"/>
  <c r="D23" i="83"/>
  <c r="AS23" i="82"/>
  <c r="AA23" i="83" s="1"/>
  <c r="Q47" i="83"/>
  <c r="AE7" i="66"/>
  <c r="AW23" i="82"/>
  <c r="AE23" i="83" s="1"/>
  <c r="H23" i="83"/>
  <c r="O102" i="83"/>
  <c r="S47" i="83"/>
  <c r="P103" i="83"/>
  <c r="M31" i="66"/>
  <c r="Q24" i="83"/>
  <c r="E75" i="83"/>
  <c r="AT75" i="82"/>
  <c r="AB75" i="83" s="1"/>
  <c r="AA11" i="66"/>
  <c r="R14" i="83"/>
  <c r="AU53" i="82"/>
  <c r="AC53" i="83" s="1"/>
  <c r="F53" i="83"/>
  <c r="U30" i="83"/>
  <c r="AU42" i="82"/>
  <c r="AC42" i="83" s="1"/>
  <c r="F42" i="83"/>
  <c r="I45" i="83"/>
  <c r="AA21" i="66"/>
  <c r="AU13" i="82"/>
  <c r="AC13" i="83" s="1"/>
  <c r="F13" i="83"/>
  <c r="U10" i="83"/>
  <c r="U33" i="83"/>
  <c r="M97" i="83"/>
  <c r="M54" i="66"/>
  <c r="M42" i="66"/>
  <c r="AS78" i="82"/>
  <c r="D78" i="83"/>
  <c r="T93" i="83"/>
  <c r="AV62" i="82"/>
  <c r="AD62" i="83" s="1"/>
  <c r="G62" i="83"/>
  <c r="U19" i="83"/>
  <c r="AE12" i="66"/>
  <c r="E63" i="83"/>
  <c r="AT63" i="82"/>
  <c r="AB63" i="83" s="1"/>
  <c r="S42" i="83"/>
  <c r="S104" i="83"/>
  <c r="AW95" i="82"/>
  <c r="AE95" i="83" s="1"/>
  <c r="H95" i="83"/>
  <c r="W32" i="83"/>
  <c r="AD56" i="66"/>
  <c r="L72" i="83"/>
  <c r="R83" i="83"/>
  <c r="F60" i="83"/>
  <c r="AU60" i="82"/>
  <c r="AC60" i="83" s="1"/>
  <c r="O24" i="83"/>
  <c r="AD69" i="66"/>
  <c r="O9" i="83"/>
  <c r="AW58" i="82"/>
  <c r="AE58" i="83" s="1"/>
  <c r="H58" i="83"/>
  <c r="AT96" i="82"/>
  <c r="AB96" i="83" s="1"/>
  <c r="E96" i="83"/>
  <c r="V88" i="83"/>
  <c r="AT45" i="82"/>
  <c r="AB45" i="83" s="1"/>
  <c r="E45" i="83"/>
  <c r="H75" i="83"/>
  <c r="AW75" i="82"/>
  <c r="AE75" i="83" s="1"/>
  <c r="I104" i="83"/>
  <c r="O7" i="83"/>
  <c r="AE51" i="66"/>
  <c r="R38" i="83"/>
  <c r="M99" i="83"/>
  <c r="D17" i="83"/>
  <c r="AS17" i="82"/>
  <c r="AZ17" i="82" s="1"/>
  <c r="G97" i="83"/>
  <c r="AV97" i="82"/>
  <c r="AD97" i="83" s="1"/>
  <c r="U43" i="83"/>
  <c r="AA18" i="66"/>
  <c r="AD68" i="66"/>
  <c r="M101" i="83"/>
  <c r="AD46" i="66"/>
  <c r="AW16" i="82"/>
  <c r="AE16" i="83" s="1"/>
  <c r="H16" i="83"/>
  <c r="W82" i="83"/>
  <c r="L70" i="83"/>
  <c r="AA73" i="66"/>
  <c r="F90" i="83"/>
  <c r="AU90" i="82"/>
  <c r="AC90" i="83" s="1"/>
  <c r="U97" i="83"/>
  <c r="AT13" i="82"/>
  <c r="AB13" i="83" s="1"/>
  <c r="E13" i="83"/>
  <c r="AW10" i="82"/>
  <c r="AE10" i="83" s="1"/>
  <c r="H10" i="83"/>
  <c r="O15" i="83"/>
  <c r="O33" i="83"/>
  <c r="T25" i="83"/>
  <c r="AT53" i="82"/>
  <c r="AB53" i="83" s="1"/>
  <c r="E53" i="83"/>
  <c r="W30" i="83"/>
  <c r="R28" i="83"/>
  <c r="M57" i="66"/>
  <c r="W12" i="83"/>
  <c r="J26" i="83"/>
  <c r="R59" i="83"/>
  <c r="K79" i="83"/>
  <c r="E81" i="83"/>
  <c r="AT81" i="82"/>
  <c r="AB81" i="83" s="1"/>
  <c r="H40" i="83"/>
  <c r="AW40" i="82"/>
  <c r="AE40" i="83" s="1"/>
  <c r="P27" i="83"/>
  <c r="R51" i="83"/>
  <c r="AV73" i="82"/>
  <c r="AD73" i="83" s="1"/>
  <c r="G73" i="83"/>
  <c r="AE90" i="66"/>
  <c r="S102" i="83"/>
  <c r="V84" i="83"/>
  <c r="D44" i="83"/>
  <c r="AS44" i="82"/>
  <c r="AX44" i="82" s="1"/>
  <c r="I27" i="83"/>
  <c r="Q88" i="83"/>
  <c r="F6" i="83"/>
  <c r="AU6" i="82"/>
  <c r="AC6" i="83" s="1"/>
  <c r="S72" i="83"/>
  <c r="R9" i="83"/>
  <c r="I85" i="83"/>
  <c r="AW11" i="82"/>
  <c r="AE11" i="83" s="1"/>
  <c r="H11" i="83"/>
  <c r="I47" i="83"/>
  <c r="P95" i="83"/>
  <c r="W97" i="83"/>
  <c r="V103" i="83"/>
  <c r="S71" i="83"/>
  <c r="O83" i="83"/>
  <c r="J19" i="83"/>
  <c r="AU87" i="82"/>
  <c r="AC87" i="83" s="1"/>
  <c r="F87" i="83"/>
  <c r="AA29" i="66"/>
  <c r="V25" i="83"/>
  <c r="V82" i="83"/>
  <c r="P56" i="83"/>
  <c r="AE42" i="66"/>
  <c r="AA74" i="66"/>
  <c r="M11" i="83"/>
  <c r="E70" i="83"/>
  <c r="AT70" i="82"/>
  <c r="AB70" i="83" s="1"/>
  <c r="L9" i="83"/>
  <c r="AA17" i="66"/>
  <c r="J28" i="83"/>
  <c r="K54" i="83"/>
  <c r="AT25" i="82"/>
  <c r="AB25" i="83" s="1"/>
  <c r="E25" i="83"/>
  <c r="U17" i="83"/>
  <c r="S40" i="83"/>
  <c r="AS62" i="82"/>
  <c r="BA62" i="82" s="1"/>
  <c r="D62" i="83"/>
  <c r="K94" i="83"/>
  <c r="P12" i="83"/>
  <c r="N97" i="83"/>
  <c r="V32" i="83"/>
  <c r="AD79" i="66"/>
  <c r="E40" i="83"/>
  <c r="AT40" i="82"/>
  <c r="AB40" i="83" s="1"/>
  <c r="K57" i="83"/>
  <c r="S87" i="83"/>
  <c r="H48" i="83"/>
  <c r="AW48" i="82"/>
  <c r="AE48" i="83" s="1"/>
  <c r="F65" i="83"/>
  <c r="AU65" i="82"/>
  <c r="AC65" i="83" s="1"/>
  <c r="U31" i="83"/>
  <c r="F91" i="83"/>
  <c r="AU91" i="82"/>
  <c r="AC91" i="83" s="1"/>
  <c r="W68" i="83"/>
  <c r="AA8" i="66"/>
  <c r="AW99" i="82"/>
  <c r="AE99" i="83" s="1"/>
  <c r="H99" i="83"/>
  <c r="N37" i="83"/>
  <c r="R76" i="83"/>
  <c r="U15" i="83"/>
  <c r="O54" i="83"/>
  <c r="L81" i="83"/>
  <c r="U77" i="83"/>
  <c r="E20" i="83"/>
  <c r="AT20" i="82"/>
  <c r="AB20" i="83" s="1"/>
  <c r="T66" i="83"/>
  <c r="I69" i="83"/>
  <c r="AA75" i="66"/>
  <c r="Q100" i="83"/>
  <c r="G92" i="83"/>
  <c r="AV92" i="82"/>
  <c r="AD92" i="83" s="1"/>
  <c r="W95" i="83"/>
  <c r="AD103" i="66"/>
  <c r="V17" i="83"/>
  <c r="P46" i="83"/>
  <c r="T12" i="83"/>
  <c r="AE91" i="66"/>
  <c r="I61" i="83"/>
  <c r="N48" i="83"/>
  <c r="AZ48" i="82"/>
  <c r="W50" i="83"/>
  <c r="P9" i="83"/>
  <c r="E47" i="83"/>
  <c r="AT47" i="82"/>
  <c r="AB47" i="83" s="1"/>
  <c r="M22" i="83"/>
  <c r="W43" i="83"/>
  <c r="W76" i="83"/>
  <c r="AD32" i="66"/>
  <c r="O26" i="83"/>
  <c r="P64" i="83"/>
  <c r="U48" i="83"/>
  <c r="H6" i="83"/>
  <c r="AW6" i="82"/>
  <c r="AE6" i="83" s="1"/>
  <c r="K36" i="83"/>
  <c r="N101" i="83"/>
  <c r="R103" i="83"/>
  <c r="Q16" i="83"/>
  <c r="AS55" i="82"/>
  <c r="BA55" i="82" s="1"/>
  <c r="D55" i="83"/>
  <c r="D11" i="83"/>
  <c r="AS11" i="82"/>
  <c r="AY11" i="82" s="1"/>
  <c r="Q77" i="83"/>
  <c r="AW15" i="82"/>
  <c r="AE15" i="83" s="1"/>
  <c r="H15" i="83"/>
  <c r="I103" i="83"/>
  <c r="AY103" i="82"/>
  <c r="AD51" i="66"/>
  <c r="AD60" i="66"/>
  <c r="Q46" i="83"/>
  <c r="P68" i="83"/>
  <c r="U21" i="83"/>
  <c r="AT102" i="82"/>
  <c r="AB102" i="83" s="1"/>
  <c r="E102" i="83"/>
  <c r="AV58" i="82"/>
  <c r="AD58" i="83" s="1"/>
  <c r="G58" i="83"/>
  <c r="R16" i="83"/>
  <c r="R60" i="83"/>
  <c r="R35" i="83"/>
  <c r="AA44" i="66"/>
  <c r="AS61" i="82"/>
  <c r="AZ61" i="82" s="1"/>
  <c r="D61" i="83"/>
  <c r="V12" i="83"/>
  <c r="D100" i="83"/>
  <c r="AS100" i="82"/>
  <c r="AY100" i="82" s="1"/>
  <c r="AD93" i="66"/>
  <c r="I68" i="83"/>
  <c r="L100" i="83"/>
  <c r="T91" i="83"/>
  <c r="AA24" i="66"/>
  <c r="AD74" i="66"/>
  <c r="L92" i="83"/>
  <c r="O76" i="83"/>
  <c r="J36" i="83"/>
  <c r="AV72" i="82"/>
  <c r="AD72" i="83" s="1"/>
  <c r="G72" i="83"/>
  <c r="T56" i="83"/>
  <c r="S56" i="83"/>
  <c r="K49" i="83"/>
  <c r="N80" i="83"/>
  <c r="AZ80" i="82"/>
  <c r="L103" i="83"/>
  <c r="N84" i="83"/>
  <c r="M44" i="83"/>
  <c r="M94" i="83"/>
  <c r="AA77" i="66"/>
  <c r="Q70" i="83"/>
  <c r="H42" i="83"/>
  <c r="AW42" i="82"/>
  <c r="AE42" i="83" s="1"/>
  <c r="W37" i="83"/>
  <c r="K25" i="83"/>
  <c r="W99" i="83"/>
  <c r="W86" i="83"/>
  <c r="E26" i="83"/>
  <c r="AT26" i="82"/>
  <c r="AB26" i="83" s="1"/>
  <c r="I78" i="83"/>
  <c r="R19" i="83"/>
  <c r="K41" i="83"/>
  <c r="J57" i="83"/>
  <c r="T26" i="83"/>
  <c r="AA98" i="66"/>
  <c r="P72" i="83"/>
  <c r="H55" i="83"/>
  <c r="AW55" i="82"/>
  <c r="AE55" i="83" s="1"/>
  <c r="AU8" i="82"/>
  <c r="AC8" i="83" s="1"/>
  <c r="F8" i="83"/>
  <c r="K99" i="83"/>
  <c r="AE83" i="66"/>
  <c r="AW27" i="82"/>
  <c r="AE27" i="83" s="1"/>
  <c r="H27" i="83"/>
  <c r="M5" i="83"/>
  <c r="U73" i="83"/>
  <c r="AD49" i="66"/>
  <c r="M61" i="66"/>
  <c r="M83" i="83"/>
  <c r="K20" i="83"/>
  <c r="U99" i="83"/>
  <c r="AE64" i="66"/>
  <c r="Q33" i="83"/>
  <c r="O79" i="83"/>
  <c r="Q104" i="83"/>
  <c r="T6" i="83"/>
  <c r="U5" i="83"/>
  <c r="T90" i="83"/>
  <c r="AA36" i="66"/>
  <c r="M41" i="83"/>
  <c r="N73" i="83"/>
  <c r="J76" i="83"/>
  <c r="AD15" i="66"/>
  <c r="S6" i="83"/>
  <c r="W83" i="83"/>
  <c r="V89" i="83"/>
  <c r="T23" i="83"/>
  <c r="AA10" i="66"/>
  <c r="H70" i="83"/>
  <c r="AW70" i="82"/>
  <c r="AE70" i="83" s="1"/>
  <c r="U7" i="83"/>
  <c r="AA81" i="66"/>
  <c r="AT46" i="82"/>
  <c r="AB46" i="83" s="1"/>
  <c r="E46" i="83"/>
  <c r="M63" i="66"/>
  <c r="V47" i="83"/>
  <c r="W31" i="83"/>
  <c r="Q5" i="83"/>
  <c r="V94" i="83"/>
  <c r="S62" i="83"/>
  <c r="AS5" i="82"/>
  <c r="BA5" i="82" s="1"/>
  <c r="D5" i="83"/>
  <c r="AD82" i="66"/>
  <c r="O55" i="83"/>
  <c r="M17" i="83"/>
  <c r="H102" i="83"/>
  <c r="AW102" i="82"/>
  <c r="AE102" i="83" s="1"/>
  <c r="AD65" i="66"/>
  <c r="F15" i="83"/>
  <c r="AU15" i="82"/>
  <c r="AC15" i="83" s="1"/>
  <c r="P74" i="83"/>
  <c r="AT85" i="82"/>
  <c r="AB85" i="83" s="1"/>
  <c r="E85" i="83"/>
  <c r="S30" i="83"/>
  <c r="I83" i="83"/>
  <c r="S84" i="83"/>
  <c r="S26" i="83"/>
  <c r="AA41" i="66"/>
  <c r="D58" i="83"/>
  <c r="AS58" i="82"/>
  <c r="AX58" i="82" s="1"/>
  <c r="J21" i="83"/>
  <c r="J63" i="83"/>
  <c r="AT64" i="82"/>
  <c r="AB64" i="83" s="1"/>
  <c r="E64" i="83"/>
  <c r="K64" i="83"/>
  <c r="AA51" i="66"/>
  <c r="AE26" i="66"/>
  <c r="K58" i="83"/>
  <c r="L48" i="83"/>
  <c r="K38" i="83"/>
  <c r="S33" i="83"/>
  <c r="S85" i="83"/>
  <c r="M60" i="83"/>
  <c r="Q12" i="83"/>
  <c r="W53" i="83"/>
  <c r="M56" i="66"/>
  <c r="L52" i="83"/>
  <c r="P66" i="83"/>
  <c r="S9" i="83"/>
  <c r="Q43" i="83"/>
  <c r="AT39" i="82"/>
  <c r="AB39" i="83" s="1"/>
  <c r="E39" i="83"/>
  <c r="V5" i="83"/>
  <c r="AU98" i="82"/>
  <c r="AC98" i="83" s="1"/>
  <c r="F98" i="83"/>
  <c r="F96" i="83"/>
  <c r="AU96" i="82"/>
  <c r="AC96" i="83" s="1"/>
  <c r="W10" i="83"/>
  <c r="M57" i="83"/>
  <c r="U50" i="83"/>
  <c r="M8" i="83"/>
  <c r="AW52" i="82"/>
  <c r="AE52" i="83" s="1"/>
  <c r="H52" i="83"/>
  <c r="AD38" i="66"/>
  <c r="I18" i="83"/>
  <c r="O58" i="83"/>
  <c r="AS87" i="82"/>
  <c r="AY87" i="82" s="1"/>
  <c r="D87" i="83"/>
  <c r="P91" i="83"/>
  <c r="T51" i="83"/>
  <c r="M79" i="83"/>
  <c r="L104" i="83"/>
  <c r="T96" i="83"/>
  <c r="J96" i="83"/>
  <c r="K52" i="83"/>
  <c r="M98" i="83"/>
  <c r="L94" i="83"/>
  <c r="W60" i="83"/>
  <c r="F94" i="83"/>
  <c r="AU94" i="82"/>
  <c r="AC94" i="83" s="1"/>
  <c r="T43" i="83"/>
  <c r="U83" i="83"/>
  <c r="M62" i="66"/>
  <c r="AV24" i="82"/>
  <c r="AD24" i="83" s="1"/>
  <c r="G24" i="83"/>
  <c r="E59" i="83"/>
  <c r="AT59" i="82"/>
  <c r="AB59" i="83" s="1"/>
  <c r="P61" i="83"/>
  <c r="S92" i="83"/>
  <c r="BA92" i="82"/>
  <c r="E90" i="83"/>
  <c r="AT90" i="82"/>
  <c r="AB90" i="83" s="1"/>
  <c r="W27" i="83"/>
  <c r="F36" i="83"/>
  <c r="AU36" i="82"/>
  <c r="AC36" i="83" s="1"/>
  <c r="S100" i="83"/>
  <c r="P8" i="83"/>
  <c r="L46" i="83"/>
  <c r="G81" i="83"/>
  <c r="AV81" i="82"/>
  <c r="AD81" i="83" s="1"/>
  <c r="J70" i="83"/>
  <c r="AW62" i="82"/>
  <c r="AE62" i="83" s="1"/>
  <c r="H62" i="83"/>
  <c r="N7" i="83"/>
  <c r="AZ7" i="82"/>
  <c r="R102" i="83"/>
  <c r="O48" i="83"/>
  <c r="E29" i="83"/>
  <c r="AT29" i="82"/>
  <c r="AB29" i="83" s="1"/>
  <c r="M28" i="83"/>
  <c r="D25" i="83"/>
  <c r="AS25" i="82"/>
  <c r="BA25" i="82" s="1"/>
  <c r="W90" i="83"/>
  <c r="M46" i="66"/>
  <c r="E23" i="83"/>
  <c r="AT23" i="82"/>
  <c r="AB23" i="83" s="1"/>
  <c r="AD20" i="66"/>
  <c r="Q7" i="83"/>
  <c r="AS29" i="82"/>
  <c r="AY29" i="82" s="1"/>
  <c r="D29" i="83"/>
  <c r="R40" i="83"/>
  <c r="AW96" i="82"/>
  <c r="AE96" i="83" s="1"/>
  <c r="H96" i="83"/>
  <c r="U14" i="83"/>
  <c r="N31" i="83"/>
  <c r="V54" i="83"/>
  <c r="Q66" i="83"/>
  <c r="I46" i="83"/>
  <c r="AS33" i="82"/>
  <c r="AA33" i="83" s="1"/>
  <c r="D33" i="83"/>
  <c r="L35" i="83"/>
  <c r="AU14" i="82"/>
  <c r="AC14" i="83" s="1"/>
  <c r="F14" i="83"/>
  <c r="W5" i="83"/>
  <c r="N83" i="83"/>
  <c r="U42" i="83"/>
  <c r="AT62" i="82"/>
  <c r="AB62" i="83" s="1"/>
  <c r="E62" i="83"/>
  <c r="S88" i="83"/>
  <c r="M75" i="83"/>
  <c r="F33" i="83"/>
  <c r="AU33" i="82"/>
  <c r="AC33" i="83" s="1"/>
  <c r="AZ26" i="82"/>
  <c r="N26" i="83"/>
  <c r="AU102" i="82"/>
  <c r="AC102" i="83" s="1"/>
  <c r="F102" i="83"/>
  <c r="N75" i="83"/>
  <c r="L33" i="83"/>
  <c r="AD86" i="66"/>
  <c r="AE66" i="66"/>
  <c r="V31" i="83"/>
  <c r="U63" i="83"/>
  <c r="I74" i="83"/>
  <c r="AY74" i="82"/>
  <c r="U101" i="83"/>
  <c r="AA76" i="66"/>
  <c r="W38" i="83"/>
  <c r="AA61" i="66"/>
  <c r="AA60" i="66"/>
  <c r="S51" i="83"/>
  <c r="AE58" i="66"/>
  <c r="AT65" i="82"/>
  <c r="AB65" i="83" s="1"/>
  <c r="E65" i="83"/>
  <c r="O39" i="83"/>
  <c r="AU9" i="82"/>
  <c r="AC9" i="83" s="1"/>
  <c r="F9" i="83"/>
  <c r="G88" i="83"/>
  <c r="AV88" i="82"/>
  <c r="AD88" i="83" s="1"/>
  <c r="T88" i="83"/>
  <c r="P26" i="83"/>
  <c r="M38" i="66"/>
  <c r="N98" i="83"/>
  <c r="W101" i="83"/>
  <c r="S7" i="83"/>
  <c r="AE59" i="66"/>
  <c r="W55" i="83"/>
  <c r="S79" i="83"/>
  <c r="M43" i="66"/>
  <c r="V46" i="83"/>
  <c r="U27" i="83"/>
  <c r="K104" i="83"/>
  <c r="R89" i="83"/>
  <c r="F7" i="83"/>
  <c r="AU7" i="82"/>
  <c r="AC7" i="83" s="1"/>
  <c r="P42" i="83"/>
  <c r="W39" i="83"/>
  <c r="AA84" i="66"/>
  <c r="AU104" i="82"/>
  <c r="AC104" i="83" s="1"/>
  <c r="F104" i="83"/>
  <c r="U36" i="83"/>
  <c r="L79" i="83"/>
  <c r="J85" i="83"/>
  <c r="S23" i="83"/>
  <c r="P43" i="83"/>
  <c r="U88" i="83"/>
  <c r="K71" i="83"/>
  <c r="W29" i="83"/>
  <c r="AD40" i="66"/>
  <c r="P54" i="83"/>
  <c r="AE10" i="66"/>
  <c r="T37" i="83"/>
  <c r="H89" i="83"/>
  <c r="AW89" i="82"/>
  <c r="AE89" i="83" s="1"/>
  <c r="O69" i="83"/>
  <c r="AW19" i="82"/>
  <c r="AE19" i="83" s="1"/>
  <c r="H19" i="83"/>
  <c r="W73" i="83"/>
  <c r="M16" i="83"/>
  <c r="S46" i="83"/>
  <c r="P90" i="83"/>
  <c r="I53" i="83"/>
  <c r="Q35" i="83"/>
  <c r="Q92" i="83"/>
  <c r="S70" i="83"/>
  <c r="BA70" i="82"/>
  <c r="J92" i="83"/>
  <c r="G71" i="83"/>
  <c r="AV71" i="82"/>
  <c r="AD71" i="83" s="1"/>
  <c r="AV20" i="82"/>
  <c r="AD20" i="83" s="1"/>
  <c r="G20" i="83"/>
  <c r="T8" i="83"/>
  <c r="N12" i="83"/>
  <c r="AZ12" i="82"/>
  <c r="AY64" i="82"/>
  <c r="I64" i="83"/>
  <c r="E89" i="83"/>
  <c r="AT89" i="82"/>
  <c r="AB89" i="83" s="1"/>
  <c r="AS35" i="82"/>
  <c r="AZ35" i="82" s="1"/>
  <c r="D35" i="83"/>
  <c r="AU39" i="82"/>
  <c r="AC39" i="83" s="1"/>
  <c r="F39" i="83"/>
  <c r="O80" i="83"/>
  <c r="R63" i="83"/>
  <c r="AD16" i="66"/>
  <c r="AE76" i="66"/>
  <c r="S98" i="83"/>
  <c r="Q68" i="83"/>
  <c r="R57" i="83"/>
  <c r="E31" i="83"/>
  <c r="AT31" i="82"/>
  <c r="AB31" i="83" s="1"/>
  <c r="H26" i="83"/>
  <c r="AW26" i="82"/>
  <c r="AE26" i="83" s="1"/>
  <c r="U85" i="83"/>
  <c r="O60" i="83"/>
  <c r="AE33" i="66"/>
  <c r="E79" i="83"/>
  <c r="AT79" i="82"/>
  <c r="AB79" i="83" s="1"/>
  <c r="G99" i="83"/>
  <c r="AV99" i="82"/>
  <c r="AD99" i="83" s="1"/>
  <c r="V69" i="83"/>
  <c r="K48" i="83"/>
  <c r="AA67" i="66"/>
  <c r="M35" i="66"/>
  <c r="L64" i="83"/>
  <c r="AD7" i="66"/>
  <c r="AW24" i="82"/>
  <c r="AE24" i="83" s="1"/>
  <c r="H24" i="83"/>
  <c r="AD19" i="66"/>
  <c r="E94" i="83"/>
  <c r="AT94" i="82"/>
  <c r="AB94" i="83" s="1"/>
  <c r="J71" i="83"/>
  <c r="V64" i="83"/>
  <c r="L50" i="83"/>
  <c r="AV85" i="82"/>
  <c r="AD85" i="83" s="1"/>
  <c r="G85" i="83"/>
  <c r="S91" i="83"/>
  <c r="O100" i="83"/>
  <c r="AE8" i="66"/>
  <c r="L99" i="83"/>
  <c r="T67" i="83"/>
  <c r="Q80" i="83"/>
  <c r="N45" i="83"/>
  <c r="AD13" i="66"/>
  <c r="S16" i="83"/>
  <c r="AE97" i="66"/>
  <c r="N42" i="83"/>
  <c r="AA45" i="66"/>
  <c r="K11" i="83"/>
  <c r="AZ38" i="82"/>
  <c r="N38" i="83"/>
  <c r="N25" i="83"/>
  <c r="AA72" i="66"/>
  <c r="AD27" i="66"/>
  <c r="W80" i="83"/>
  <c r="V45" i="83"/>
  <c r="D46" i="83"/>
  <c r="AS46" i="82"/>
  <c r="AY46" i="82" s="1"/>
  <c r="P28" i="83"/>
  <c r="AD64" i="66"/>
  <c r="E67" i="83"/>
  <c r="AT67" i="82"/>
  <c r="AB67" i="83" s="1"/>
  <c r="F19" i="83"/>
  <c r="AU19" i="82"/>
  <c r="AC19" i="83" s="1"/>
  <c r="M59" i="83"/>
  <c r="N59" i="83"/>
  <c r="Q94" i="83"/>
  <c r="Q44" i="83"/>
  <c r="J51" i="83"/>
  <c r="AD100" i="66"/>
  <c r="AW91" i="82"/>
  <c r="AE91" i="83" s="1"/>
  <c r="H91" i="83"/>
  <c r="N18" i="83"/>
  <c r="AA53" i="66"/>
  <c r="AD26" i="66"/>
  <c r="T17" i="83"/>
  <c r="AU101" i="82"/>
  <c r="AC101" i="83" s="1"/>
  <c r="F101" i="83"/>
  <c r="I101" i="83"/>
  <c r="U80" i="83"/>
  <c r="I94" i="83"/>
  <c r="U61" i="83"/>
  <c r="F48" i="83"/>
  <c r="AU48" i="82"/>
  <c r="AC48" i="83" s="1"/>
  <c r="P11" i="83"/>
  <c r="L77" i="83"/>
  <c r="E76" i="83"/>
  <c r="AT76" i="82"/>
  <c r="AB76" i="83" s="1"/>
  <c r="R97" i="83"/>
  <c r="G79" i="83"/>
  <c r="AV79" i="82"/>
  <c r="AD79" i="83" s="1"/>
  <c r="M100" i="83"/>
  <c r="E8" i="83"/>
  <c r="AT8" i="82"/>
  <c r="AB8" i="83" s="1"/>
  <c r="M41" i="66"/>
  <c r="AE36" i="66"/>
  <c r="E43" i="83"/>
  <c r="AT43" i="82"/>
  <c r="AB43" i="83" s="1"/>
  <c r="K100" i="83"/>
  <c r="AV83" i="82"/>
  <c r="AD83" i="83" s="1"/>
  <c r="G83" i="83"/>
  <c r="L89" i="83"/>
  <c r="T48" i="83"/>
  <c r="R43" i="83"/>
  <c r="O97" i="83"/>
  <c r="H39" i="83"/>
  <c r="AW39" i="82"/>
  <c r="AE39" i="83" s="1"/>
  <c r="U40" i="83"/>
  <c r="T100" i="83"/>
  <c r="O104" i="83"/>
  <c r="U81" i="83"/>
  <c r="AA66" i="66"/>
  <c r="M33" i="66"/>
  <c r="F69" i="83"/>
  <c r="AU69" i="82"/>
  <c r="AC69" i="83" s="1"/>
  <c r="G95" i="83"/>
  <c r="AV95" i="82"/>
  <c r="AD95" i="83" s="1"/>
  <c r="O32" i="83"/>
  <c r="S11" i="83"/>
  <c r="P93" i="83"/>
  <c r="T41" i="83"/>
  <c r="J100" i="83"/>
  <c r="AS63" i="82"/>
  <c r="AX63" i="82" s="1"/>
  <c r="D63" i="83"/>
  <c r="M49" i="83"/>
  <c r="O75" i="83"/>
  <c r="Q21" i="83"/>
  <c r="AE87" i="66"/>
  <c r="AA47" i="66"/>
  <c r="O41" i="83"/>
  <c r="O90" i="83"/>
  <c r="V91" i="83"/>
  <c r="AD41" i="66"/>
  <c r="J56" i="83"/>
  <c r="G70" i="83"/>
  <c r="AV70" i="82"/>
  <c r="AD70" i="83" s="1"/>
  <c r="P85" i="83"/>
  <c r="E17" i="83"/>
  <c r="AT17" i="82"/>
  <c r="AB17" i="83" s="1"/>
  <c r="D59" i="83"/>
  <c r="AS59" i="82"/>
  <c r="AY59" i="82" s="1"/>
  <c r="L18" i="83"/>
  <c r="R21" i="83"/>
  <c r="D50" i="83"/>
  <c r="AS50" i="82"/>
  <c r="BA50" i="82" s="1"/>
  <c r="M68" i="66"/>
  <c r="N72" i="83"/>
  <c r="T76" i="83"/>
  <c r="AW74" i="82"/>
  <c r="AE74" i="83" s="1"/>
  <c r="H74" i="83"/>
  <c r="K73" i="83"/>
  <c r="AY86" i="82"/>
  <c r="I86" i="83"/>
  <c r="Q9" i="83"/>
  <c r="P17" i="83"/>
  <c r="K60" i="83"/>
  <c r="I72" i="83"/>
  <c r="AE21" i="66"/>
  <c r="G75" i="83"/>
  <c r="AV75" i="82"/>
  <c r="AD75" i="83" s="1"/>
  <c r="J83" i="83"/>
  <c r="AW14" i="82"/>
  <c r="AE14" i="83" s="1"/>
  <c r="H14" i="83"/>
  <c r="P57" i="83"/>
  <c r="E71" i="83"/>
  <c r="AT71" i="82"/>
  <c r="AB71" i="83" s="1"/>
  <c r="M43" i="83"/>
  <c r="R26" i="83"/>
  <c r="AE102" i="66"/>
  <c r="O27" i="83"/>
  <c r="M74" i="83"/>
  <c r="W61" i="83"/>
  <c r="S18" i="83"/>
  <c r="O96" i="83"/>
  <c r="D42" i="83"/>
  <c r="AS42" i="82"/>
  <c r="BA42" i="82" s="1"/>
  <c r="M19" i="83"/>
  <c r="G90" i="83"/>
  <c r="AV90" i="82"/>
  <c r="AD90" i="83" s="1"/>
  <c r="AA70" i="66"/>
  <c r="F55" i="83"/>
  <c r="AU55" i="82"/>
  <c r="AC55" i="83" s="1"/>
  <c r="R70" i="83"/>
  <c r="I15" i="83"/>
  <c r="K45" i="83"/>
  <c r="G14" i="83"/>
  <c r="AV14" i="82"/>
  <c r="AD14" i="83" s="1"/>
  <c r="S48" i="83"/>
  <c r="M80" i="83"/>
  <c r="AT51" i="82"/>
  <c r="AB51" i="83" s="1"/>
  <c r="E51" i="83"/>
  <c r="I32" i="83"/>
  <c r="I26" i="83"/>
  <c r="AY26" i="82"/>
  <c r="U37" i="83"/>
  <c r="V77" i="83"/>
  <c r="I73" i="83"/>
  <c r="V80" i="83"/>
  <c r="D98" i="83"/>
  <c r="AS98" i="82"/>
  <c r="AX98" i="82" s="1"/>
  <c r="H80" i="83"/>
  <c r="AW80" i="82"/>
  <c r="AE80" i="83" s="1"/>
  <c r="S37" i="83"/>
  <c r="I59" i="83"/>
  <c r="I37" i="83"/>
  <c r="Q58" i="83"/>
  <c r="K27" i="83"/>
  <c r="O12" i="83"/>
  <c r="P29" i="83"/>
  <c r="AD23" i="66"/>
  <c r="Q83" i="83"/>
  <c r="I70" i="83"/>
  <c r="AY70" i="82"/>
  <c r="AT12" i="82"/>
  <c r="AB12" i="83" s="1"/>
  <c r="E12" i="83"/>
  <c r="AV26" i="82"/>
  <c r="AD26" i="83" s="1"/>
  <c r="G26" i="83"/>
  <c r="H20" i="83"/>
  <c r="AW20" i="82"/>
  <c r="AE20" i="83" s="1"/>
  <c r="I77" i="83"/>
  <c r="G31" i="83"/>
  <c r="AV31" i="82"/>
  <c r="AD31" i="83" s="1"/>
  <c r="AD11" i="66"/>
  <c r="D31" i="83"/>
  <c r="AS31" i="82"/>
  <c r="AY31" i="82" s="1"/>
  <c r="V48" i="83"/>
  <c r="AD24" i="66"/>
  <c r="S65" i="83"/>
  <c r="J22" i="83"/>
  <c r="K23" i="83"/>
  <c r="U22" i="83"/>
  <c r="U28" i="83"/>
  <c r="J82" i="83"/>
  <c r="AA100" i="66"/>
  <c r="D53" i="83"/>
  <c r="AS53" i="82"/>
  <c r="Q51" i="83"/>
  <c r="Q54" i="83"/>
  <c r="J87" i="83"/>
  <c r="P100" i="83"/>
  <c r="AS72" i="82"/>
  <c r="AX72" i="82" s="1"/>
  <c r="D72" i="83"/>
  <c r="AD44" i="66"/>
  <c r="G87" i="83"/>
  <c r="AV87" i="82"/>
  <c r="AD87" i="83" s="1"/>
  <c r="O31" i="83"/>
  <c r="L68" i="83"/>
  <c r="AA23" i="66"/>
  <c r="AU54" i="82"/>
  <c r="AC54" i="83" s="1"/>
  <c r="F54" i="83"/>
  <c r="O99" i="83"/>
  <c r="M78" i="83"/>
  <c r="AU95" i="82"/>
  <c r="AC95" i="83" s="1"/>
  <c r="F95" i="83"/>
  <c r="O78" i="83"/>
  <c r="E88" i="83"/>
  <c r="AT88" i="82"/>
  <c r="AB88" i="83" s="1"/>
  <c r="N54" i="83"/>
  <c r="O35" i="83"/>
  <c r="AE88" i="66"/>
  <c r="S55" i="83"/>
  <c r="AU45" i="82"/>
  <c r="AC45" i="83" s="1"/>
  <c r="F45" i="83"/>
  <c r="L96" i="83"/>
  <c r="D6" i="83"/>
  <c r="AS6" i="82"/>
  <c r="BA6" i="82" s="1"/>
  <c r="J43" i="83"/>
  <c r="H57" i="83"/>
  <c r="AW57" i="82"/>
  <c r="AE57" i="83" s="1"/>
  <c r="AW34" i="82"/>
  <c r="AE34" i="83" s="1"/>
  <c r="H34" i="83"/>
  <c r="E77" i="83"/>
  <c r="AT77" i="82"/>
  <c r="AB77" i="83" s="1"/>
  <c r="AV21" i="82"/>
  <c r="AD21" i="83" s="1"/>
  <c r="G21" i="83"/>
  <c r="M86" i="83"/>
  <c r="AU79" i="82"/>
  <c r="AC79" i="83" s="1"/>
  <c r="F79" i="83"/>
  <c r="I63" i="83"/>
  <c r="K35" i="83"/>
  <c r="AA20" i="66"/>
  <c r="S74" i="83"/>
  <c r="BA74" i="82"/>
  <c r="D37" i="83"/>
  <c r="AS37" i="82"/>
  <c r="AA37" i="83" s="1"/>
  <c r="AH37" i="83" s="1"/>
  <c r="Q14" i="83"/>
  <c r="AT87" i="82"/>
  <c r="AB87" i="83" s="1"/>
  <c r="E87" i="83"/>
  <c r="K68" i="83"/>
  <c r="I23" i="83"/>
  <c r="F31" i="83"/>
  <c r="AU31" i="82"/>
  <c r="AC31" i="83" s="1"/>
  <c r="U44" i="83"/>
  <c r="AE68" i="66"/>
  <c r="P51" i="83"/>
  <c r="N9" i="83"/>
  <c r="J37" i="83"/>
  <c r="T14" i="83"/>
  <c r="AV65" i="82"/>
  <c r="AD65" i="83" s="1"/>
  <c r="G65" i="83"/>
  <c r="V102" i="83"/>
  <c r="H81" i="83"/>
  <c r="AW81" i="82"/>
  <c r="AE81" i="83" s="1"/>
  <c r="AS67" i="82"/>
  <c r="AY67" i="82" s="1"/>
  <c r="D67" i="83"/>
  <c r="K82" i="83"/>
  <c r="N30" i="83"/>
  <c r="M36" i="66"/>
  <c r="V22" i="83"/>
  <c r="P5" i="83"/>
  <c r="AA83" i="66"/>
  <c r="P82" i="83"/>
  <c r="AU83" i="82"/>
  <c r="AC83" i="83" s="1"/>
  <c r="F83" i="83"/>
  <c r="M70" i="83"/>
  <c r="G51" i="83"/>
  <c r="AV51" i="82"/>
  <c r="AD51" i="83" s="1"/>
  <c r="T73" i="83"/>
  <c r="S67" i="83"/>
  <c r="K34" i="83"/>
  <c r="R99" i="83"/>
  <c r="AW7" i="82"/>
  <c r="AE7" i="83" s="1"/>
  <c r="H7" i="83"/>
  <c r="T30" i="83"/>
  <c r="AE100" i="66"/>
  <c r="R58" i="83"/>
  <c r="AU71" i="82"/>
  <c r="AC71" i="83" s="1"/>
  <c r="F71" i="83"/>
  <c r="O101" i="83"/>
  <c r="I80" i="83"/>
  <c r="T95" i="83"/>
  <c r="M67" i="66"/>
  <c r="AE67" i="66"/>
  <c r="K7" i="83"/>
  <c r="M51" i="83"/>
  <c r="N104" i="83"/>
  <c r="M12" i="83"/>
  <c r="P10" i="83"/>
  <c r="N52" i="83"/>
  <c r="AZ52" i="82"/>
  <c r="AE63" i="66"/>
  <c r="AT78" i="82"/>
  <c r="AB78" i="83" s="1"/>
  <c r="E78" i="83"/>
  <c r="M10" i="83"/>
  <c r="J103" i="83"/>
  <c r="P19" i="83"/>
  <c r="AW98" i="82"/>
  <c r="AE98" i="83" s="1"/>
  <c r="H98" i="83"/>
  <c r="AA62" i="66"/>
  <c r="AA85" i="66"/>
  <c r="AS79" i="82"/>
  <c r="BA79" i="82" s="1"/>
  <c r="D79" i="83"/>
  <c r="O43" i="83"/>
  <c r="Q49" i="83"/>
  <c r="I8" i="83"/>
  <c r="AW86" i="82"/>
  <c r="AE86" i="83" s="1"/>
  <c r="H86" i="83"/>
  <c r="AE89" i="66"/>
  <c r="L27" i="83"/>
  <c r="O82" i="83"/>
  <c r="F68" i="83"/>
  <c r="AU68" i="82"/>
  <c r="AC68" i="83" s="1"/>
  <c r="N91" i="83"/>
  <c r="H97" i="83"/>
  <c r="AW97" i="82"/>
  <c r="AE97" i="83" s="1"/>
  <c r="W51" i="83"/>
  <c r="N19" i="83"/>
  <c r="M29" i="83"/>
  <c r="O34" i="83"/>
  <c r="K53" i="83"/>
  <c r="O63" i="83"/>
  <c r="AD89" i="66"/>
  <c r="AV47" i="82"/>
  <c r="AD47" i="83" s="1"/>
  <c r="G47" i="83"/>
  <c r="M29" i="66"/>
  <c r="AW53" i="82"/>
  <c r="AE53" i="83" s="1"/>
  <c r="H53" i="83"/>
  <c r="AY92" i="82"/>
  <c r="I92" i="83"/>
  <c r="S82" i="83"/>
  <c r="J81" i="83"/>
  <c r="H5" i="83"/>
  <c r="AW5" i="82"/>
  <c r="AE5" i="83" s="1"/>
  <c r="Q101" i="83"/>
  <c r="D91" i="83"/>
  <c r="AS91" i="82"/>
  <c r="AX91" i="82" s="1"/>
  <c r="L59" i="83"/>
  <c r="M60" i="66"/>
  <c r="O95" i="83"/>
  <c r="P75" i="83"/>
  <c r="J31" i="83"/>
  <c r="H30" i="83"/>
  <c r="AW30" i="82"/>
  <c r="AE30" i="83" s="1"/>
  <c r="AE15" i="66"/>
  <c r="H71" i="83"/>
  <c r="AW71" i="82"/>
  <c r="AE71" i="83" s="1"/>
  <c r="AE14" i="66"/>
  <c r="F41" i="83"/>
  <c r="AU41" i="82"/>
  <c r="AC41" i="83" s="1"/>
  <c r="T32" i="83"/>
  <c r="N24" i="83"/>
  <c r="AZ24" i="82"/>
  <c r="U82" i="83"/>
  <c r="AE53" i="66"/>
  <c r="Q48" i="83"/>
  <c r="O10" i="83"/>
  <c r="R17" i="83"/>
  <c r="AE4" i="66"/>
  <c r="W87" i="83"/>
  <c r="AV8" i="82"/>
  <c r="AD8" i="83" s="1"/>
  <c r="G8" i="83"/>
  <c r="U62" i="83"/>
  <c r="N76" i="83"/>
  <c r="P37" i="83"/>
  <c r="T53" i="83"/>
  <c r="W103" i="83"/>
  <c r="AY34" i="82"/>
  <c r="BA34" i="82"/>
  <c r="AZ66" i="82"/>
  <c r="AY80" i="82"/>
  <c r="BA7" i="82"/>
  <c r="AA56" i="83"/>
  <c r="AI56" i="83" s="1"/>
  <c r="BB57" i="82"/>
  <c r="AA7" i="83"/>
  <c r="AH7" i="83" s="1"/>
  <c r="AZ64" i="82"/>
  <c r="BB81" i="82"/>
  <c r="AY7" i="82"/>
  <c r="AY81" i="82"/>
  <c r="AZ87" i="82"/>
  <c r="BA87" i="82"/>
  <c r="AA87" i="83"/>
  <c r="AY10" i="82"/>
  <c r="AZ11" i="82"/>
  <c r="BB12" i="82"/>
  <c r="AX27" i="82"/>
  <c r="BA27" i="82"/>
  <c r="AY27" i="82"/>
  <c r="BA10" i="82"/>
  <c r="AX87" i="82"/>
  <c r="BB87" i="82"/>
  <c r="BB46" i="82"/>
  <c r="AY35" i="82"/>
  <c r="AY45" i="82"/>
  <c r="AY82" i="82"/>
  <c r="AI82" i="83"/>
  <c r="BB8" i="82"/>
  <c r="BB36" i="82"/>
  <c r="BB45" i="82"/>
  <c r="BB82" i="82"/>
  <c r="BB83" i="82"/>
  <c r="BA76" i="82"/>
  <c r="AZ45" i="82"/>
  <c r="AX45" i="82"/>
  <c r="AZ76" i="82"/>
  <c r="BB35" i="82"/>
  <c r="AY76" i="82"/>
  <c r="AY18" i="82"/>
  <c r="BA22" i="82"/>
  <c r="AX82" i="82"/>
  <c r="AX18" i="82"/>
  <c r="BA48" i="82"/>
  <c r="AX55" i="82"/>
  <c r="AZ56" i="82"/>
  <c r="AZ82" i="82"/>
  <c r="BA71" i="82"/>
  <c r="AY56" i="82"/>
  <c r="AX8" i="82"/>
  <c r="BA82" i="82"/>
  <c r="AX20" i="82"/>
  <c r="AX70" i="82"/>
  <c r="AY78" i="82"/>
  <c r="AA102" i="83"/>
  <c r="AI102" i="83" s="1"/>
  <c r="BB98" i="82"/>
  <c r="AA47" i="83"/>
  <c r="AA85" i="83"/>
  <c r="AY20" i="82"/>
  <c r="AY97" i="82"/>
  <c r="AZ92" i="82"/>
  <c r="AA25" i="83"/>
  <c r="BB25" i="82"/>
  <c r="BA85" i="82"/>
  <c r="AZ10" i="82"/>
  <c r="AA27" i="83"/>
  <c r="BB27" i="82"/>
  <c r="BA78" i="82"/>
  <c r="AA78" i="83"/>
  <c r="AX30" i="82"/>
  <c r="AA30" i="83"/>
  <c r="AI30" i="83" s="1"/>
  <c r="AZ30" i="82"/>
  <c r="AZ23" i="82"/>
  <c r="BA97" i="82"/>
  <c r="AZ97" i="82"/>
  <c r="AZ47" i="82"/>
  <c r="AA18" i="83"/>
  <c r="AA99" i="83"/>
  <c r="BA81" i="82"/>
  <c r="AA81" i="83"/>
  <c r="AX76" i="82"/>
  <c r="AA76" i="83"/>
  <c r="AA32" i="83"/>
  <c r="AX9" i="82"/>
  <c r="AZ98" i="82"/>
  <c r="AA98" i="83"/>
  <c r="AY30" i="82"/>
  <c r="AI70" i="83"/>
  <c r="AA97" i="83"/>
  <c r="BA9" i="82"/>
  <c r="AY15" i="82"/>
  <c r="AZ102" i="82"/>
  <c r="BA64" i="82"/>
  <c r="BB90" i="82"/>
  <c r="BA45" i="82"/>
  <c r="AA45" i="83"/>
  <c r="AY51" i="82"/>
  <c r="BA32" i="82"/>
  <c r="AZ85" i="82"/>
  <c r="BA68" i="82"/>
  <c r="AA68" i="83"/>
  <c r="AA39" i="83"/>
  <c r="AA20" i="83"/>
  <c r="BB20" i="82"/>
  <c r="BA20" i="82"/>
  <c r="AZ70" i="82"/>
  <c r="BA47" i="82"/>
  <c r="AZ18" i="82"/>
  <c r="AY89" i="82"/>
  <c r="AX11" i="82"/>
  <c r="AZ81" i="82"/>
  <c r="AX36" i="82"/>
  <c r="AA36" i="83"/>
  <c r="BA80" i="82"/>
  <c r="AA80" i="83"/>
  <c r="BB9" i="82"/>
  <c r="BA102" i="82"/>
  <c r="AZ14" i="82"/>
  <c r="AZ78" i="82"/>
  <c r="AY102" i="82"/>
  <c r="AA5" i="83"/>
  <c r="AY47" i="82"/>
  <c r="AX47" i="82"/>
  <c r="AZ22" i="82"/>
  <c r="AA22" i="83"/>
  <c r="BA30" i="82"/>
  <c r="AX34" i="82"/>
  <c r="AA34" i="83"/>
  <c r="AY91" i="82"/>
  <c r="AA101" i="83"/>
  <c r="AA42" i="83"/>
  <c r="BA56" i="82"/>
  <c r="AX86" i="82"/>
  <c r="AA86" i="83"/>
  <c r="AZ86" i="82"/>
  <c r="AX62" i="82"/>
  <c r="AH92" i="83"/>
  <c r="AI23" i="83"/>
  <c r="AI37" i="83"/>
  <c r="AI92" i="83"/>
  <c r="AI94" i="66"/>
  <c r="AG34" i="66"/>
  <c r="AF84" i="66"/>
  <c r="AI74" i="66"/>
  <c r="AI84" i="66"/>
  <c r="AJ34" i="66"/>
  <c r="AI64" i="66"/>
  <c r="AF54" i="66"/>
  <c r="AF44" i="66"/>
  <c r="AF74" i="66"/>
  <c r="AF94" i="66"/>
  <c r="AF64" i="66"/>
  <c r="AI54" i="66"/>
  <c r="AI44" i="66"/>
  <c r="AJ40" i="66"/>
  <c r="AG37" i="66"/>
  <c r="AG39" i="66"/>
  <c r="AG42" i="66"/>
  <c r="AJ43" i="66"/>
  <c r="AJ38" i="66"/>
  <c r="AJ41" i="66"/>
  <c r="AG43" i="66"/>
  <c r="AG38" i="66"/>
  <c r="AJ37" i="66"/>
  <c r="AG40" i="66"/>
  <c r="AJ42" i="66"/>
  <c r="AJ39" i="66"/>
  <c r="AG41" i="66"/>
  <c r="AJ51" i="66"/>
  <c r="AG51" i="66"/>
  <c r="AJ46" i="66"/>
  <c r="AG46" i="66"/>
  <c r="AG65" i="66"/>
  <c r="AJ65" i="66"/>
  <c r="AG90" i="66"/>
  <c r="AJ90" i="66"/>
  <c r="AJ53" i="66"/>
  <c r="AG53" i="66"/>
  <c r="AJ76" i="66"/>
  <c r="AG76" i="66"/>
  <c r="AG62" i="66"/>
  <c r="AJ62" i="66"/>
  <c r="AJ77" i="66"/>
  <c r="AG77" i="66"/>
  <c r="AJ85" i="66"/>
  <c r="AG85" i="66"/>
  <c r="AG79" i="66"/>
  <c r="AJ79" i="66"/>
  <c r="AJ87" i="66"/>
  <c r="AG87" i="66"/>
  <c r="AG83" i="66"/>
  <c r="AJ83" i="66"/>
  <c r="AJ61" i="66"/>
  <c r="AG61" i="66"/>
  <c r="AJ69" i="66"/>
  <c r="AG69" i="66"/>
  <c r="AJ88" i="66"/>
  <c r="AG88" i="66"/>
  <c r="AG66" i="66"/>
  <c r="AJ66" i="66"/>
  <c r="AJ75" i="66"/>
  <c r="AG75" i="66"/>
  <c r="AJ97" i="66"/>
  <c r="AG97" i="66"/>
  <c r="AJ73" i="66"/>
  <c r="AG73" i="66"/>
  <c r="AG45" i="66"/>
  <c r="AJ45" i="66"/>
  <c r="AJ52" i="66"/>
  <c r="AG52" i="66"/>
  <c r="AG50" i="66"/>
  <c r="AJ50" i="66"/>
  <c r="AG63" i="66"/>
  <c r="AJ63" i="66"/>
  <c r="AJ81" i="66"/>
  <c r="AG81" i="66"/>
  <c r="AJ71" i="66"/>
  <c r="AG71" i="66"/>
  <c r="AJ72" i="66"/>
  <c r="AG72" i="66"/>
  <c r="AJ95" i="66"/>
  <c r="AG95" i="66"/>
  <c r="AG92" i="66"/>
  <c r="AJ92" i="66"/>
  <c r="AG70" i="66"/>
  <c r="AJ70" i="66"/>
  <c r="AG98" i="66"/>
  <c r="AJ98" i="66"/>
  <c r="AJ82" i="66"/>
  <c r="AG82" i="66"/>
  <c r="AJ67" i="66"/>
  <c r="AG67" i="66"/>
  <c r="AJ55" i="66"/>
  <c r="AG55" i="66"/>
  <c r="AJ60" i="66"/>
  <c r="AG60" i="66"/>
  <c r="AJ56" i="66"/>
  <c r="AG56" i="66"/>
  <c r="AG78" i="66"/>
  <c r="AJ78" i="66"/>
  <c r="AJ102" i="66"/>
  <c r="AG102" i="66"/>
  <c r="AJ49" i="66"/>
  <c r="AG49" i="66"/>
  <c r="AJ48" i="66"/>
  <c r="AG48" i="66"/>
  <c r="AJ47" i="66"/>
  <c r="AG47" i="66"/>
  <c r="AG93" i="66"/>
  <c r="AJ93" i="66"/>
  <c r="AJ58" i="66"/>
  <c r="AG58" i="66"/>
  <c r="AJ89" i="66"/>
  <c r="AG89" i="66"/>
  <c r="AG96" i="66"/>
  <c r="AJ96" i="66"/>
  <c r="AG99" i="66"/>
  <c r="AJ99" i="66"/>
  <c r="AJ86" i="66"/>
  <c r="AG86" i="66"/>
  <c r="AJ91" i="66"/>
  <c r="AG91" i="66"/>
  <c r="AG80" i="66"/>
  <c r="AJ80" i="66"/>
  <c r="AJ103" i="66"/>
  <c r="AG103" i="66"/>
  <c r="AG68" i="66"/>
  <c r="AJ68" i="66"/>
  <c r="AJ59" i="66"/>
  <c r="AG59" i="66"/>
  <c r="AJ101" i="66"/>
  <c r="AG101" i="66"/>
  <c r="AG57" i="66"/>
  <c r="AJ57" i="66"/>
  <c r="AJ100" i="66"/>
  <c r="AG100" i="66"/>
  <c r="N15" i="67"/>
  <c r="W13" i="66"/>
  <c r="X33" i="66"/>
  <c r="W78" i="66"/>
  <c r="W72" i="66"/>
  <c r="X32" i="66"/>
  <c r="X27" i="66"/>
  <c r="W95" i="66"/>
  <c r="X97" i="66"/>
  <c r="W18" i="66"/>
  <c r="X9" i="66"/>
  <c r="W84" i="66"/>
  <c r="X87" i="66"/>
  <c r="W70" i="66"/>
  <c r="W11" i="66"/>
  <c r="X37" i="66"/>
  <c r="W8" i="66"/>
  <c r="W12" i="66"/>
  <c r="X53" i="66"/>
  <c r="W81" i="66"/>
  <c r="X39" i="66"/>
  <c r="O13" i="67"/>
  <c r="W76" i="66"/>
  <c r="X58" i="66"/>
  <c r="W32" i="66"/>
  <c r="W23" i="66"/>
  <c r="X41" i="66"/>
  <c r="X48" i="66"/>
  <c r="W67" i="66"/>
  <c r="W87" i="66"/>
  <c r="X10" i="66"/>
  <c r="X54" i="66"/>
  <c r="W82" i="66"/>
  <c r="N16" i="67"/>
  <c r="N14" i="67"/>
  <c r="O15" i="67"/>
  <c r="W96" i="66"/>
  <c r="W77" i="66"/>
  <c r="X65" i="66"/>
  <c r="X7" i="66"/>
  <c r="X14" i="66"/>
  <c r="X57" i="66"/>
  <c r="X94" i="66"/>
  <c r="X79" i="66"/>
  <c r="W45" i="66"/>
  <c r="W91" i="66"/>
  <c r="X83" i="66"/>
  <c r="W56" i="66"/>
  <c r="X28" i="66"/>
  <c r="X31" i="66"/>
  <c r="W98" i="66"/>
  <c r="X86" i="66"/>
  <c r="X66" i="66"/>
  <c r="W41" i="66"/>
  <c r="S16" i="67"/>
  <c r="W92" i="66"/>
  <c r="W36" i="66"/>
  <c r="X34" i="66"/>
  <c r="W37" i="66"/>
  <c r="W4" i="66"/>
  <c r="X70" i="66"/>
  <c r="W33" i="66"/>
  <c r="W16" i="66"/>
  <c r="W34" i="66"/>
  <c r="W15" i="66"/>
  <c r="X74" i="66"/>
  <c r="X51" i="66"/>
  <c r="W17" i="66"/>
  <c r="X13" i="66"/>
  <c r="X22" i="66"/>
  <c r="X73" i="66"/>
  <c r="W57" i="66"/>
  <c r="X81" i="66"/>
  <c r="W69" i="66"/>
  <c r="X85" i="66"/>
  <c r="W65" i="66"/>
  <c r="X89" i="66"/>
  <c r="W20" i="66"/>
  <c r="X69" i="66"/>
  <c r="O16" i="67"/>
  <c r="X5" i="66"/>
  <c r="W99" i="66"/>
  <c r="X44" i="66"/>
  <c r="W94" i="66"/>
  <c r="W6" i="66"/>
  <c r="X55" i="66"/>
  <c r="W61" i="66"/>
  <c r="W48" i="66"/>
  <c r="W55" i="66"/>
  <c r="X16" i="66"/>
  <c r="X40" i="66"/>
  <c r="X6" i="66"/>
  <c r="W86" i="66"/>
  <c r="W80" i="66"/>
  <c r="W39" i="66"/>
  <c r="X8" i="66"/>
  <c r="W27" i="66"/>
  <c r="W53" i="66"/>
  <c r="X96" i="66"/>
  <c r="X12" i="66"/>
  <c r="W40" i="66"/>
  <c r="W71" i="66"/>
  <c r="W64" i="66"/>
  <c r="X43" i="66"/>
  <c r="W22" i="66"/>
  <c r="T13" i="67"/>
  <c r="X63" i="66"/>
  <c r="W47" i="66"/>
  <c r="X29" i="66"/>
  <c r="W66" i="66"/>
  <c r="W35" i="66"/>
  <c r="X72" i="66"/>
  <c r="X61" i="66"/>
  <c r="X52" i="66"/>
  <c r="W74" i="66"/>
  <c r="W93" i="66"/>
  <c r="X103" i="66"/>
  <c r="X35" i="66"/>
  <c r="W51" i="66"/>
  <c r="W58" i="66"/>
  <c r="W10" i="66"/>
  <c r="X24" i="66"/>
  <c r="W102" i="66"/>
  <c r="W42" i="66"/>
  <c r="W50" i="66"/>
  <c r="X90" i="66"/>
  <c r="X11" i="66"/>
  <c r="X30" i="66"/>
  <c r="W49" i="66"/>
  <c r="X101" i="66"/>
  <c r="X99" i="66"/>
  <c r="X62" i="66"/>
  <c r="X80" i="66"/>
  <c r="W73" i="66"/>
  <c r="X88" i="66"/>
  <c r="W14" i="66"/>
  <c r="X71" i="66"/>
  <c r="X56" i="66"/>
  <c r="X18" i="66"/>
  <c r="W46" i="66"/>
  <c r="W59" i="66"/>
  <c r="X67" i="66"/>
  <c r="W100" i="66"/>
  <c r="X100" i="66"/>
  <c r="N13" i="67"/>
  <c r="X45" i="66"/>
  <c r="X4" i="66"/>
  <c r="X15" i="66"/>
  <c r="X36" i="66"/>
  <c r="W30" i="66"/>
  <c r="X68" i="66"/>
  <c r="X49" i="66"/>
  <c r="W68" i="66"/>
  <c r="W90" i="66"/>
  <c r="X102" i="66"/>
  <c r="W83" i="66"/>
  <c r="X42" i="66"/>
  <c r="X92" i="66"/>
  <c r="W75" i="66"/>
  <c r="X91" i="66"/>
  <c r="W31" i="66"/>
  <c r="W97" i="66"/>
  <c r="W29" i="66"/>
  <c r="S15" i="67"/>
  <c r="X23" i="66"/>
  <c r="X50" i="66"/>
  <c r="W25" i="66"/>
  <c r="X25" i="66"/>
  <c r="T14" i="67"/>
  <c r="W28" i="66"/>
  <c r="X17" i="66"/>
  <c r="X82" i="66"/>
  <c r="X93" i="66"/>
  <c r="W85" i="66"/>
  <c r="X95" i="66"/>
  <c r="W5" i="66"/>
  <c r="X78" i="66"/>
  <c r="X38" i="66"/>
  <c r="X64" i="66"/>
  <c r="W89" i="66"/>
  <c r="W7" i="66"/>
  <c r="W19" i="66"/>
  <c r="X77" i="66"/>
  <c r="W60" i="66"/>
  <c r="X20" i="66"/>
  <c r="W63" i="66"/>
  <c r="W21" i="66"/>
  <c r="X26" i="66"/>
  <c r="W103" i="66"/>
  <c r="W43" i="66"/>
  <c r="X84" i="66"/>
  <c r="X59" i="66"/>
  <c r="W54" i="66"/>
  <c r="W26" i="66"/>
  <c r="W52" i="66"/>
  <c r="W44" i="66"/>
  <c r="X98" i="66"/>
  <c r="W9" i="66"/>
  <c r="W79" i="66"/>
  <c r="X60" i="66"/>
  <c r="W38" i="66"/>
  <c r="W24" i="66"/>
  <c r="W101" i="66"/>
  <c r="X19" i="66"/>
  <c r="W62" i="66"/>
  <c r="X21" i="66"/>
  <c r="X76" i="66"/>
  <c r="X47" i="66"/>
  <c r="X46" i="66"/>
  <c r="W88" i="66"/>
  <c r="X75" i="66"/>
  <c r="AZ93" i="82" l="1"/>
  <c r="BB96" i="82"/>
  <c r="BB93" i="82"/>
  <c r="AX95" i="82"/>
  <c r="AZ69" i="82"/>
  <c r="BA43" i="82"/>
  <c r="AA93" i="83"/>
  <c r="AI93" i="83" s="1"/>
  <c r="BA69" i="82"/>
  <c r="BA93" i="82"/>
  <c r="AX69" i="82"/>
  <c r="AY93" i="82"/>
  <c r="BA104" i="82"/>
  <c r="AY94" i="82"/>
  <c r="AZ91" i="82"/>
  <c r="AA73" i="83"/>
  <c r="AI73" i="83" s="1"/>
  <c r="BA16" i="82"/>
  <c r="AA62" i="83"/>
  <c r="AZ75" i="82"/>
  <c r="AZ73" i="82"/>
  <c r="AZ44" i="82"/>
  <c r="AY99" i="82"/>
  <c r="AX75" i="82"/>
  <c r="AA16" i="83"/>
  <c r="BA99" i="82"/>
  <c r="AY44" i="82"/>
  <c r="AX79" i="82"/>
  <c r="AY16" i="82"/>
  <c r="BA73" i="82"/>
  <c r="AZ100" i="82"/>
  <c r="BA44" i="82"/>
  <c r="BB92" i="82"/>
  <c r="AZ77" i="82"/>
  <c r="BB77" i="82"/>
  <c r="AZ99" i="82"/>
  <c r="AY73" i="82"/>
  <c r="AY71" i="82"/>
  <c r="AA79" i="83"/>
  <c r="AH79" i="83" s="1"/>
  <c r="AZ101" i="82"/>
  <c r="BB102" i="82"/>
  <c r="AY8" i="82"/>
  <c r="BA11" i="82"/>
  <c r="BB28" i="82"/>
  <c r="BB29" i="82"/>
  <c r="BA40" i="82"/>
  <c r="AY40" i="82"/>
  <c r="AY28" i="82"/>
  <c r="AX28" i="82"/>
  <c r="AA19" i="83"/>
  <c r="AF19" i="83" s="1"/>
  <c r="BA83" i="82"/>
  <c r="BA37" i="82"/>
  <c r="BA19" i="82"/>
  <c r="AA9" i="83"/>
  <c r="AI9" i="83" s="1"/>
  <c r="BB86" i="82"/>
  <c r="BB19" i="82"/>
  <c r="BB10" i="82"/>
  <c r="AA8" i="83"/>
  <c r="AI8" i="83" s="1"/>
  <c r="AA28" i="83"/>
  <c r="BA101" i="82"/>
  <c r="AY101" i="82"/>
  <c r="AX85" i="82"/>
  <c r="AX19" i="82"/>
  <c r="AA11" i="83"/>
  <c r="AZ8" i="82"/>
  <c r="BB79" i="82"/>
  <c r="AZ9" i="82"/>
  <c r="AZ28" i="82"/>
  <c r="BB60" i="82"/>
  <c r="AZ83" i="82"/>
  <c r="AX35" i="82"/>
  <c r="AY66" i="82"/>
  <c r="AZ55" i="82"/>
  <c r="AZ29" i="82"/>
  <c r="AA55" i="83"/>
  <c r="AI55" i="83" s="1"/>
  <c r="AY5" i="82"/>
  <c r="AX5" i="82"/>
  <c r="AY55" i="82"/>
  <c r="BB30" i="82"/>
  <c r="BB5" i="82"/>
  <c r="AA65" i="83"/>
  <c r="AH65" i="83" s="1"/>
  <c r="AZ5" i="82"/>
  <c r="BB56" i="82"/>
  <c r="AZ65" i="82"/>
  <c r="BB65" i="82"/>
  <c r="BA65" i="82"/>
  <c r="AX51" i="82"/>
  <c r="AZ21" i="82"/>
  <c r="AX39" i="82"/>
  <c r="AA90" i="83"/>
  <c r="AI90" i="83" s="1"/>
  <c r="BB18" i="82"/>
  <c r="BB75" i="82"/>
  <c r="BB94" i="82"/>
  <c r="AI51" i="83"/>
  <c r="AY104" i="82"/>
  <c r="BB84" i="82"/>
  <c r="BA51" i="82"/>
  <c r="BA60" i="82"/>
  <c r="BB55" i="82"/>
  <c r="AX89" i="82"/>
  <c r="BA15" i="82"/>
  <c r="BA21" i="82"/>
  <c r="BA90" i="82"/>
  <c r="AZ90" i="82"/>
  <c r="AY21" i="82"/>
  <c r="AA43" i="83"/>
  <c r="AH43" i="83" s="1"/>
  <c r="BB16" i="82"/>
  <c r="AA89" i="83"/>
  <c r="AH89" i="83" s="1"/>
  <c r="BB47" i="82"/>
  <c r="AA14" i="83"/>
  <c r="AH14" i="83" s="1"/>
  <c r="BB13" i="82"/>
  <c r="AF93" i="83"/>
  <c r="BB76" i="82"/>
  <c r="AY84" i="82"/>
  <c r="BA46" i="82"/>
  <c r="AX67" i="82"/>
  <c r="AY75" i="82"/>
  <c r="AA104" i="83"/>
  <c r="AF104" i="83" s="1"/>
  <c r="BB15" i="82"/>
  <c r="AI75" i="83"/>
  <c r="BB22" i="82"/>
  <c r="BB17" i="82"/>
  <c r="AZ43" i="82"/>
  <c r="AZ89" i="82"/>
  <c r="BA13" i="82"/>
  <c r="AA88" i="83"/>
  <c r="BA84" i="82"/>
  <c r="AZ84" i="82"/>
  <c r="BB104" i="82"/>
  <c r="AA84" i="83"/>
  <c r="AI84" i="83" s="1"/>
  <c r="AX43" i="82"/>
  <c r="BA75" i="82"/>
  <c r="AZ104" i="82"/>
  <c r="BB52" i="82"/>
  <c r="AA91" i="83"/>
  <c r="AI91" i="83" s="1"/>
  <c r="AZ39" i="82"/>
  <c r="AZ51" i="82"/>
  <c r="AA15" i="83"/>
  <c r="AI15" i="83" s="1"/>
  <c r="AA17" i="83"/>
  <c r="AF18" i="83" s="1"/>
  <c r="BB37" i="82"/>
  <c r="AY13" i="82"/>
  <c r="AY54" i="82"/>
  <c r="AA13" i="83"/>
  <c r="AI13" i="83" s="1"/>
  <c r="AY90" i="82"/>
  <c r="BB39" i="82"/>
  <c r="AA66" i="83"/>
  <c r="AH66" i="83" s="1"/>
  <c r="AX33" i="82"/>
  <c r="BA33" i="82"/>
  <c r="AY60" i="82"/>
  <c r="AX54" i="82"/>
  <c r="BB91" i="82"/>
  <c r="AY39" i="82"/>
  <c r="AA21" i="83"/>
  <c r="AH21" i="83" s="1"/>
  <c r="AX15" i="82"/>
  <c r="AY14" i="82"/>
  <c r="BA17" i="82"/>
  <c r="AZ54" i="82"/>
  <c r="BB85" i="82"/>
  <c r="BA14" i="82"/>
  <c r="BB14" i="82"/>
  <c r="BB59" i="82"/>
  <c r="BB6" i="82"/>
  <c r="BB40" i="82"/>
  <c r="BB21" i="82"/>
  <c r="AI33" i="83"/>
  <c r="BB66" i="82"/>
  <c r="AX66" i="82"/>
  <c r="AX17" i="82"/>
  <c r="AX49" i="82"/>
  <c r="AI99" i="83"/>
  <c r="AX68" i="82"/>
  <c r="AH70" i="83"/>
  <c r="AZ62" i="82"/>
  <c r="AX13" i="82"/>
  <c r="AH82" i="83"/>
  <c r="AI18" i="83"/>
  <c r="AH78" i="83"/>
  <c r="AZ25" i="82"/>
  <c r="AH33" i="83"/>
  <c r="AZ94" i="82"/>
  <c r="AI20" i="83"/>
  <c r="AX25" i="82"/>
  <c r="AX46" i="82"/>
  <c r="AA72" i="83"/>
  <c r="AI72" i="83" s="1"/>
  <c r="AX100" i="82"/>
  <c r="BB80" i="82"/>
  <c r="AI39" i="83"/>
  <c r="AY79" i="82"/>
  <c r="BB43" i="82"/>
  <c r="AA59" i="83"/>
  <c r="AI59" i="83" s="1"/>
  <c r="AX59" i="82"/>
  <c r="AA100" i="83"/>
  <c r="AH100" i="83" s="1"/>
  <c r="BB100" i="82"/>
  <c r="BB31" i="82"/>
  <c r="AI7" i="83"/>
  <c r="AH56" i="83"/>
  <c r="AX29" i="82"/>
  <c r="AX37" i="82"/>
  <c r="AI98" i="83"/>
  <c r="AX42" i="82"/>
  <c r="AH73" i="83"/>
  <c r="AZ72" i="82"/>
  <c r="BA98" i="82"/>
  <c r="AA46" i="83"/>
  <c r="AI46" i="83" s="1"/>
  <c r="AZ79" i="82"/>
  <c r="AY98" i="82"/>
  <c r="BA100" i="82"/>
  <c r="BA59" i="82"/>
  <c r="BB101" i="82"/>
  <c r="BB73" i="82"/>
  <c r="AH23" i="83"/>
  <c r="AX52" i="82"/>
  <c r="AH51" i="83"/>
  <c r="AF34" i="83"/>
  <c r="AH87" i="83"/>
  <c r="AZ46" i="82"/>
  <c r="AF33" i="83"/>
  <c r="BB99" i="82"/>
  <c r="AH88" i="83"/>
  <c r="AZ59" i="82"/>
  <c r="BA94" i="82"/>
  <c r="BB24" i="82"/>
  <c r="AZ36" i="82"/>
  <c r="AY17" i="82"/>
  <c r="AZ67" i="82"/>
  <c r="AB66" i="66"/>
  <c r="AB19" i="66"/>
  <c r="AB33" i="66"/>
  <c r="AB39" i="66"/>
  <c r="AB96" i="66"/>
  <c r="AB22" i="66"/>
  <c r="AB65" i="66"/>
  <c r="AB34" i="66"/>
  <c r="AB41" i="66"/>
  <c r="AB40" i="66"/>
  <c r="AB58" i="66"/>
  <c r="AB61" i="66"/>
  <c r="AB23" i="66"/>
  <c r="AB90" i="66"/>
  <c r="AB99" i="66"/>
  <c r="AB91" i="66"/>
  <c r="AB60" i="66"/>
  <c r="AB51" i="66"/>
  <c r="AB71" i="66"/>
  <c r="AB54" i="66"/>
  <c r="AB83" i="66"/>
  <c r="AB62" i="66"/>
  <c r="AB76" i="66"/>
  <c r="AB89" i="66"/>
  <c r="AB50" i="66"/>
  <c r="AB42" i="66"/>
  <c r="AB97" i="66"/>
  <c r="AB10" i="66"/>
  <c r="AB79" i="66"/>
  <c r="AB77" i="66"/>
  <c r="AB70" i="66"/>
  <c r="AB27" i="66"/>
  <c r="AB30" i="66"/>
  <c r="AB74" i="66"/>
  <c r="AB18" i="66"/>
  <c r="AB68" i="66"/>
  <c r="AB82" i="66"/>
  <c r="AB49" i="66"/>
  <c r="AB48" i="66"/>
  <c r="AB17" i="66"/>
  <c r="AB94" i="66"/>
  <c r="AB95" i="66"/>
  <c r="AB13" i="66"/>
  <c r="AB31" i="66"/>
  <c r="AB88" i="66"/>
  <c r="AB12" i="66"/>
  <c r="AB102" i="66"/>
  <c r="AB45" i="66"/>
  <c r="AB9" i="66"/>
  <c r="AB32" i="66"/>
  <c r="AB4" i="66"/>
  <c r="AB5" i="66"/>
  <c r="AB103" i="66"/>
  <c r="AB69" i="66"/>
  <c r="AB78" i="66"/>
  <c r="AB35" i="66"/>
  <c r="AB92" i="66"/>
  <c r="AB86" i="66"/>
  <c r="AB52" i="66"/>
  <c r="AB11" i="66"/>
  <c r="AB98" i="66"/>
  <c r="AB87" i="66"/>
  <c r="AB26" i="66"/>
  <c r="AB16" i="66"/>
  <c r="AB55" i="66"/>
  <c r="AB64" i="66"/>
  <c r="AB37" i="66"/>
  <c r="AB73" i="66"/>
  <c r="AB85" i="66"/>
  <c r="AB100" i="66"/>
  <c r="AB15" i="66"/>
  <c r="AB44" i="66"/>
  <c r="AB80" i="66"/>
  <c r="AB38" i="66"/>
  <c r="AB14" i="66"/>
  <c r="AB29" i="66"/>
  <c r="AB21" i="66"/>
  <c r="AB56" i="66"/>
  <c r="AB93" i="66"/>
  <c r="AB24" i="66"/>
  <c r="AB43" i="66"/>
  <c r="AB28" i="66"/>
  <c r="AB46" i="66"/>
  <c r="AB72" i="66"/>
  <c r="AB59" i="66"/>
  <c r="AB81" i="66"/>
  <c r="AB6" i="66"/>
  <c r="AB25" i="66"/>
  <c r="AB47" i="66"/>
  <c r="AB57" i="66"/>
  <c r="AB101" i="66"/>
  <c r="AB20" i="66"/>
  <c r="AB36" i="66"/>
  <c r="AB67" i="66"/>
  <c r="AB84" i="66"/>
  <c r="AB8" i="66"/>
  <c r="AB7" i="66"/>
  <c r="AB75" i="66"/>
  <c r="AB63" i="66"/>
  <c r="AB53" i="66"/>
  <c r="AC37" i="66"/>
  <c r="AC94" i="66"/>
  <c r="AC85" i="66"/>
  <c r="AC17" i="66"/>
  <c r="AC52" i="66"/>
  <c r="AC98" i="66"/>
  <c r="AC10" i="66"/>
  <c r="AC90" i="66"/>
  <c r="AC41" i="66"/>
  <c r="AC92" i="66"/>
  <c r="AC7" i="66"/>
  <c r="AC100" i="66"/>
  <c r="AC76" i="66"/>
  <c r="AC6" i="66"/>
  <c r="AC15" i="66"/>
  <c r="AC75" i="66"/>
  <c r="AC89" i="66"/>
  <c r="AC14" i="66"/>
  <c r="AC69" i="66"/>
  <c r="AC45" i="66"/>
  <c r="AC79" i="66"/>
  <c r="AC88" i="66"/>
  <c r="AC61" i="66"/>
  <c r="AC96" i="66"/>
  <c r="AC19" i="66"/>
  <c r="AC12" i="66"/>
  <c r="AC78" i="66"/>
  <c r="AC28" i="66"/>
  <c r="AC73" i="66"/>
  <c r="AC27" i="66"/>
  <c r="AC71" i="66"/>
  <c r="AC58" i="66"/>
  <c r="AC91" i="66"/>
  <c r="AC68" i="66"/>
  <c r="AC4" i="66"/>
  <c r="AC20" i="66"/>
  <c r="AC30" i="66"/>
  <c r="AC26" i="66"/>
  <c r="AC8" i="66"/>
  <c r="AC35" i="66"/>
  <c r="AC87" i="66"/>
  <c r="AC53" i="66"/>
  <c r="AC59" i="66"/>
  <c r="AC38" i="66"/>
  <c r="AC55" i="66"/>
  <c r="AC84" i="66"/>
  <c r="AC24" i="66"/>
  <c r="AC11" i="66"/>
  <c r="AC33" i="66"/>
  <c r="AC65" i="66"/>
  <c r="AC48" i="66"/>
  <c r="AC66" i="66"/>
  <c r="AC21" i="66"/>
  <c r="AC56" i="66"/>
  <c r="AC36" i="66"/>
  <c r="AC42" i="66"/>
  <c r="AC83" i="66"/>
  <c r="AC70" i="66"/>
  <c r="AC93" i="66"/>
  <c r="AC60" i="66"/>
  <c r="AC29" i="66"/>
  <c r="AC80" i="66"/>
  <c r="AC95" i="66"/>
  <c r="AC25" i="66"/>
  <c r="AC47" i="66"/>
  <c r="AC101" i="66"/>
  <c r="AC57" i="66"/>
  <c r="AC99" i="66"/>
  <c r="AC5" i="66"/>
  <c r="AC102" i="66"/>
  <c r="AC16" i="66"/>
  <c r="AC74" i="66"/>
  <c r="AC63" i="66"/>
  <c r="AC82" i="66"/>
  <c r="AC67" i="66"/>
  <c r="AC32" i="66"/>
  <c r="AC40" i="66"/>
  <c r="AC23" i="66"/>
  <c r="AC103" i="66"/>
  <c r="AC97" i="66"/>
  <c r="AC43" i="66"/>
  <c r="AC77" i="66"/>
  <c r="AC9" i="66"/>
  <c r="AC31" i="66"/>
  <c r="AC22" i="66"/>
  <c r="AC50" i="66"/>
  <c r="AC81" i="66"/>
  <c r="AC86" i="66"/>
  <c r="AC72" i="66"/>
  <c r="AC44" i="66"/>
  <c r="AC18" i="66"/>
  <c r="AC39" i="66"/>
  <c r="AC62" i="66"/>
  <c r="AC64" i="66"/>
  <c r="AC51" i="66"/>
  <c r="AC54" i="66"/>
  <c r="AC13" i="66"/>
  <c r="AC49" i="66"/>
  <c r="AC46" i="66"/>
  <c r="AC34" i="66"/>
  <c r="AX41" i="82"/>
  <c r="BB41" i="82"/>
  <c r="AX24" i="82"/>
  <c r="BB33" i="82"/>
  <c r="BA24" i="82"/>
  <c r="BA96" i="82"/>
  <c r="AA61" i="83"/>
  <c r="AI61" i="83" s="1"/>
  <c r="AY88" i="82"/>
  <c r="BB7" i="82"/>
  <c r="AZ41" i="82"/>
  <c r="BA31" i="82"/>
  <c r="AA6" i="83"/>
  <c r="AI6" i="83" s="1"/>
  <c r="AX50" i="82"/>
  <c r="AY63" i="82"/>
  <c r="AA63" i="83"/>
  <c r="AF63" i="83" s="1"/>
  <c r="BB63" i="82"/>
  <c r="AZ42" i="82"/>
  <c r="BA91" i="82"/>
  <c r="AX74" i="82"/>
  <c r="AA74" i="83"/>
  <c r="BB74" i="82"/>
  <c r="AX96" i="82"/>
  <c r="AY50" i="82"/>
  <c r="AA54" i="83"/>
  <c r="AI54" i="83" s="1"/>
  <c r="AY69" i="82"/>
  <c r="AA69" i="83"/>
  <c r="AF69" i="83" s="1"/>
  <c r="BB69" i="82"/>
  <c r="AZ96" i="82"/>
  <c r="AZ16" i="82"/>
  <c r="AY42" i="82"/>
  <c r="AZ103" i="82"/>
  <c r="AA103" i="83"/>
  <c r="BB103" i="82"/>
  <c r="BA63" i="82"/>
  <c r="AX61" i="82"/>
  <c r="BB61" i="82"/>
  <c r="BA53" i="82"/>
  <c r="BB53" i="82"/>
  <c r="AA53" i="83"/>
  <c r="AX57" i="82"/>
  <c r="AA57" i="83"/>
  <c r="AY83" i="82"/>
  <c r="AA83" i="83"/>
  <c r="AY96" i="82"/>
  <c r="AZ33" i="82"/>
  <c r="AY57" i="82"/>
  <c r="AZ57" i="82"/>
  <c r="BB32" i="82"/>
  <c r="AA24" i="83"/>
  <c r="AF25" i="83" s="1"/>
  <c r="BB97" i="82"/>
  <c r="AY32" i="82"/>
  <c r="AY24" i="82"/>
  <c r="BA29" i="82"/>
  <c r="BB11" i="82"/>
  <c r="BA72" i="82"/>
  <c r="BB72" i="82"/>
  <c r="AY53" i="82"/>
  <c r="AZ58" i="82"/>
  <c r="BB58" i="82"/>
  <c r="AA58" i="83"/>
  <c r="BB62" i="82"/>
  <c r="AX78" i="82"/>
  <c r="BB78" i="82"/>
  <c r="AY33" i="82"/>
  <c r="AY58" i="82"/>
  <c r="AZ53" i="82"/>
  <c r="AA52" i="83"/>
  <c r="BA57" i="82"/>
  <c r="AA71" i="83"/>
  <c r="AI71" i="83" s="1"/>
  <c r="BB71" i="82"/>
  <c r="AY77" i="82"/>
  <c r="AA77" i="83"/>
  <c r="AF78" i="83" s="1"/>
  <c r="BA36" i="82"/>
  <c r="AY68" i="82"/>
  <c r="BB68" i="82"/>
  <c r="AY48" i="82"/>
  <c r="AA48" i="83"/>
  <c r="AY52" i="82"/>
  <c r="AX60" i="82"/>
  <c r="AA60" i="83"/>
  <c r="AX6" i="82"/>
  <c r="AX23" i="82"/>
  <c r="AZ32" i="82"/>
  <c r="AY61" i="82"/>
  <c r="AZ6" i="82"/>
  <c r="AA31" i="83"/>
  <c r="AX31" i="82"/>
  <c r="BB54" i="82"/>
  <c r="AX53" i="82"/>
  <c r="AA29" i="83"/>
  <c r="BA67" i="82"/>
  <c r="BB67" i="82"/>
  <c r="AA67" i="83"/>
  <c r="AY37" i="82"/>
  <c r="BA35" i="82"/>
  <c r="AA35" i="83"/>
  <c r="AF36" i="83" s="1"/>
  <c r="AZ37" i="82"/>
  <c r="AA44" i="83"/>
  <c r="AI44" i="83" s="1"/>
  <c r="BB44" i="82"/>
  <c r="AY49" i="82"/>
  <c r="AA49" i="83"/>
  <c r="BB49" i="82"/>
  <c r="AA64" i="83"/>
  <c r="BB64" i="82"/>
  <c r="AY25" i="82"/>
  <c r="AY62" i="82"/>
  <c r="BA95" i="82"/>
  <c r="AA95" i="83"/>
  <c r="BB95" i="82"/>
  <c r="AX38" i="82"/>
  <c r="BB38" i="82"/>
  <c r="AA38" i="83"/>
  <c r="BA58" i="82"/>
  <c r="AX71" i="82"/>
  <c r="AY95" i="82"/>
  <c r="AX92" i="82"/>
  <c r="BA26" i="82"/>
  <c r="BB26" i="82"/>
  <c r="AA26" i="83"/>
  <c r="AF27" i="83" s="1"/>
  <c r="AA12" i="83"/>
  <c r="AI12" i="83" s="1"/>
  <c r="AZ50" i="82"/>
  <c r="BB50" i="82"/>
  <c r="AA50" i="83"/>
  <c r="AF23" i="83"/>
  <c r="AZ88" i="82"/>
  <c r="AX88" i="82"/>
  <c r="AY23" i="82"/>
  <c r="BB23" i="82"/>
  <c r="AA96" i="83"/>
  <c r="AH96" i="83" s="1"/>
  <c r="AF103" i="83"/>
  <c r="BA23" i="82"/>
  <c r="AY6" i="82"/>
  <c r="BB88" i="82"/>
  <c r="AZ31" i="82"/>
  <c r="AA41" i="83"/>
  <c r="BA61" i="82"/>
  <c r="BB42" i="82"/>
  <c r="AY41" i="82"/>
  <c r="BB89" i="82"/>
  <c r="BB51" i="82"/>
  <c r="AY72" i="82"/>
  <c r="AZ63" i="82"/>
  <c r="BA41" i="82"/>
  <c r="AX64" i="82"/>
  <c r="AZ49" i="82"/>
  <c r="AA94" i="83"/>
  <c r="AI94" i="83" s="1"/>
  <c r="AZ40" i="82"/>
  <c r="AA40" i="83"/>
  <c r="AF40" i="83" s="1"/>
  <c r="AZ34" i="82"/>
  <c r="BB34" i="82"/>
  <c r="AY65" i="82"/>
  <c r="AX48" i="82"/>
  <c r="AX10" i="82"/>
  <c r="AA10" i="83"/>
  <c r="AF11" i="83" s="1"/>
  <c r="AY19" i="82"/>
  <c r="AX12" i="82"/>
  <c r="AX22" i="82"/>
  <c r="AF74" i="83"/>
  <c r="AI87" i="83"/>
  <c r="AF79" i="83"/>
  <c r="AI100" i="83"/>
  <c r="AI88" i="83"/>
  <c r="AF88" i="83"/>
  <c r="AH93" i="83"/>
  <c r="AH36" i="83"/>
  <c r="AI36" i="83"/>
  <c r="AH15" i="83"/>
  <c r="AI16" i="83"/>
  <c r="AH16" i="83"/>
  <c r="AH62" i="83"/>
  <c r="AI62" i="83"/>
  <c r="AI86" i="83"/>
  <c r="AF87" i="83"/>
  <c r="AF86" i="83"/>
  <c r="AH86" i="83"/>
  <c r="AI42" i="83"/>
  <c r="AH42" i="83"/>
  <c r="AI101" i="83"/>
  <c r="AH101" i="83"/>
  <c r="AH5" i="83"/>
  <c r="AI5" i="83"/>
  <c r="AF5" i="83"/>
  <c r="AH8" i="83"/>
  <c r="AH99" i="83"/>
  <c r="AF99" i="83"/>
  <c r="AI78" i="83"/>
  <c r="AI76" i="83"/>
  <c r="AF76" i="83"/>
  <c r="AH76" i="83"/>
  <c r="AI25" i="83"/>
  <c r="AH25" i="83"/>
  <c r="AI34" i="83"/>
  <c r="AH34" i="83"/>
  <c r="AI22" i="83"/>
  <c r="AH22" i="83"/>
  <c r="AI11" i="83"/>
  <c r="AH11" i="83"/>
  <c r="AH68" i="83"/>
  <c r="AI68" i="83"/>
  <c r="AF17" i="83"/>
  <c r="AI17" i="83"/>
  <c r="AF28" i="83"/>
  <c r="AI28" i="83"/>
  <c r="AH28" i="83"/>
  <c r="AF80" i="83"/>
  <c r="AI65" i="83"/>
  <c r="AH85" i="83"/>
  <c r="AI85" i="83"/>
  <c r="AH72" i="83"/>
  <c r="AF72" i="83"/>
  <c r="AF9" i="83"/>
  <c r="AH9" i="83"/>
  <c r="AI80" i="83"/>
  <c r="AH80" i="83"/>
  <c r="AI32" i="83"/>
  <c r="AH32" i="83"/>
  <c r="AI81" i="83"/>
  <c r="AF82" i="83"/>
  <c r="AF81" i="83"/>
  <c r="AH81" i="83"/>
  <c r="AH30" i="83"/>
  <c r="AF102" i="83"/>
  <c r="AH102" i="83"/>
  <c r="AF32" i="83"/>
  <c r="AF37" i="83"/>
  <c r="AH45" i="83"/>
  <c r="AI45" i="83"/>
  <c r="AH98" i="83"/>
  <c r="AF98" i="83"/>
  <c r="AH18" i="83"/>
  <c r="AI47" i="83"/>
  <c r="AH47" i="83"/>
  <c r="AH39" i="83"/>
  <c r="AH20" i="83"/>
  <c r="AH97" i="83"/>
  <c r="AI97" i="83"/>
  <c r="AH27" i="83"/>
  <c r="AI27" i="83"/>
  <c r="AJ64" i="66"/>
  <c r="AJ94" i="66"/>
  <c r="AJ84" i="66"/>
  <c r="AG44" i="66"/>
  <c r="AG94" i="66"/>
  <c r="AG84" i="66"/>
  <c r="AG74" i="66"/>
  <c r="AG64" i="66"/>
  <c r="AG54" i="66"/>
  <c r="AJ74" i="66"/>
  <c r="AJ54" i="66"/>
  <c r="AJ44" i="66"/>
  <c r="T15" i="67"/>
  <c r="S14" i="67"/>
  <c r="S13" i="67"/>
  <c r="T16" i="67"/>
  <c r="AH104" i="83" l="1"/>
  <c r="AF8" i="83"/>
  <c r="AI104" i="83"/>
  <c r="AI79" i="83"/>
  <c r="AF73" i="83"/>
  <c r="AH84" i="83"/>
  <c r="AF44" i="83"/>
  <c r="AI43" i="83"/>
  <c r="AF20" i="83"/>
  <c r="AI24" i="83"/>
  <c r="AF24" i="83"/>
  <c r="AH24" i="83"/>
  <c r="AI14" i="83"/>
  <c r="AI66" i="83"/>
  <c r="AH19" i="83"/>
  <c r="AI19" i="83"/>
  <c r="AF67" i="83"/>
  <c r="AF16" i="83"/>
  <c r="AF45" i="83"/>
  <c r="AF15" i="83"/>
  <c r="AF60" i="83"/>
  <c r="AF101" i="83"/>
  <c r="AF89" i="83"/>
  <c r="AH59" i="83"/>
  <c r="AF59" i="83"/>
  <c r="AI89" i="83"/>
  <c r="AH90" i="83"/>
  <c r="AF100" i="83"/>
  <c r="AF90" i="83"/>
  <c r="AH17" i="83"/>
  <c r="AF29" i="83"/>
  <c r="AF21" i="83"/>
  <c r="AF47" i="83"/>
  <c r="AF66" i="83"/>
  <c r="AF56" i="83"/>
  <c r="AH55" i="83"/>
  <c r="AF65" i="83"/>
  <c r="AF55" i="83"/>
  <c r="AF12" i="83"/>
  <c r="AF85" i="83"/>
  <c r="AF26" i="83"/>
  <c r="AF43" i="83"/>
  <c r="AF6" i="83"/>
  <c r="AF84" i="83"/>
  <c r="AH46" i="83"/>
  <c r="AF14" i="83"/>
  <c r="AH13" i="83"/>
  <c r="AF46" i="83"/>
  <c r="AI21" i="83"/>
  <c r="AH61" i="83"/>
  <c r="AH91" i="83"/>
  <c r="AF62" i="83"/>
  <c r="AF91" i="83"/>
  <c r="AF92" i="83"/>
  <c r="AF22" i="83"/>
  <c r="AF94" i="83"/>
  <c r="AH94" i="83"/>
  <c r="AF48" i="83"/>
  <c r="AF30" i="83"/>
  <c r="AH44" i="83"/>
  <c r="AF61" i="83"/>
  <c r="AF35" i="83"/>
  <c r="AF96" i="83"/>
  <c r="AF68" i="83"/>
  <c r="AI41" i="83"/>
  <c r="AF41" i="83"/>
  <c r="AH41" i="83"/>
  <c r="AH50" i="83"/>
  <c r="AF50" i="83"/>
  <c r="AF51" i="83"/>
  <c r="AF38" i="83"/>
  <c r="AI38" i="83"/>
  <c r="AH38" i="83"/>
  <c r="AH77" i="83"/>
  <c r="AI77" i="83"/>
  <c r="AH52" i="83"/>
  <c r="AF52" i="83"/>
  <c r="AF42" i="83"/>
  <c r="AH74" i="83"/>
  <c r="AI74" i="83"/>
  <c r="AF75" i="83"/>
  <c r="AI52" i="83"/>
  <c r="AF57" i="83"/>
  <c r="AI57" i="83"/>
  <c r="AH57" i="83"/>
  <c r="AF77" i="83"/>
  <c r="AI67" i="83"/>
  <c r="AH67" i="83"/>
  <c r="AI58" i="83"/>
  <c r="AF58" i="83"/>
  <c r="AH58" i="83"/>
  <c r="AI50" i="83"/>
  <c r="AH54" i="83"/>
  <c r="AF54" i="83"/>
  <c r="AH6" i="83"/>
  <c r="AF7" i="83"/>
  <c r="AH48" i="83"/>
  <c r="AI48" i="83"/>
  <c r="AF97" i="83"/>
  <c r="AI64" i="83"/>
  <c r="AH64" i="83"/>
  <c r="AF64" i="83"/>
  <c r="AI31" i="83"/>
  <c r="AF31" i="83"/>
  <c r="AH31" i="83"/>
  <c r="AI53" i="83"/>
  <c r="AF53" i="83"/>
  <c r="AH53" i="83"/>
  <c r="AI10" i="83"/>
  <c r="AH10" i="83"/>
  <c r="AI40" i="83"/>
  <c r="AH40" i="83"/>
  <c r="AH12" i="83"/>
  <c r="AF13" i="83"/>
  <c r="AF95" i="83"/>
  <c r="AH95" i="83"/>
  <c r="AI95" i="83"/>
  <c r="AH60" i="83"/>
  <c r="AI60" i="83"/>
  <c r="AH71" i="83"/>
  <c r="AF71" i="83"/>
  <c r="AF39" i="83"/>
  <c r="AI96" i="83"/>
  <c r="AI26" i="83"/>
  <c r="AH26" i="83"/>
  <c r="AI49" i="83"/>
  <c r="AF49" i="83"/>
  <c r="AH49" i="83"/>
  <c r="AH35" i="83"/>
  <c r="AI35" i="83"/>
  <c r="AI29" i="83"/>
  <c r="AH29" i="83"/>
  <c r="AF10" i="83"/>
  <c r="AH83" i="83"/>
  <c r="AF83" i="83"/>
  <c r="AI83" i="83"/>
  <c r="AH103" i="83"/>
  <c r="AI103" i="83"/>
  <c r="AI69" i="83"/>
  <c r="AF70" i="83"/>
  <c r="AH69" i="83"/>
  <c r="AI63" i="83"/>
  <c r="AH63" i="83"/>
  <c r="Y6" i="87"/>
  <c r="Y7" i="87" s="1"/>
  <c r="Y8" i="87" s="1"/>
  <c r="Y9" i="87" s="1"/>
  <c r="Y10" i="87" s="1"/>
  <c r="Y11" i="87" s="1"/>
  <c r="Y12" i="87" s="1"/>
  <c r="Y13" i="87" s="1"/>
  <c r="Y14" i="87" s="1"/>
  <c r="Y15" i="87" s="1"/>
  <c r="U98" i="87" s="1"/>
  <c r="AH4" i="66"/>
  <c r="AH8" i="66"/>
  <c r="AH20" i="66"/>
  <c r="AH16" i="66"/>
  <c r="AH13" i="66"/>
  <c r="AH7" i="66"/>
  <c r="AH25" i="66"/>
  <c r="AH26" i="66"/>
  <c r="AH14" i="66"/>
  <c r="AH27" i="66"/>
  <c r="AH19" i="66"/>
  <c r="AH15" i="66"/>
  <c r="AH22" i="66"/>
  <c r="AH9" i="66"/>
  <c r="AH11" i="66"/>
  <c r="AH10" i="66"/>
  <c r="AH24" i="66"/>
  <c r="AH23" i="66"/>
  <c r="AH12" i="66"/>
  <c r="AH6" i="66"/>
  <c r="AH28" i="66"/>
  <c r="AH17" i="66"/>
  <c r="AH5" i="66"/>
  <c r="AH18" i="66"/>
  <c r="AH21" i="66"/>
  <c r="AF27" i="66"/>
  <c r="AI27" i="66"/>
  <c r="AF15" i="66"/>
  <c r="AI15" i="66"/>
  <c r="AF5" i="66"/>
  <c r="AI5" i="66"/>
  <c r="AF28" i="66"/>
  <c r="AI28" i="66"/>
  <c r="AF25" i="66"/>
  <c r="AI25" i="66"/>
  <c r="AF12" i="66"/>
  <c r="AI12" i="66"/>
  <c r="AI7" i="66"/>
  <c r="AF7" i="66"/>
  <c r="AF22" i="66"/>
  <c r="AF8" i="66"/>
  <c r="AI8" i="66"/>
  <c r="AF18" i="66"/>
  <c r="AI18" i="66"/>
  <c r="AI20" i="66"/>
  <c r="AF20" i="66"/>
  <c r="AI16" i="66"/>
  <c r="AF16" i="66"/>
  <c r="AF9" i="66"/>
  <c r="AI9" i="66"/>
  <c r="AF11" i="66"/>
  <c r="AI11" i="66"/>
  <c r="AF26" i="66"/>
  <c r="AI26" i="66"/>
  <c r="AI13" i="66"/>
  <c r="AF13" i="66"/>
  <c r="AF17" i="66"/>
  <c r="AI17" i="66"/>
  <c r="AI21" i="66"/>
  <c r="AF21" i="66"/>
  <c r="AF10" i="66"/>
  <c r="AI10" i="66"/>
  <c r="AF19" i="66"/>
  <c r="AF23" i="66"/>
  <c r="AI23" i="66"/>
  <c r="AI6" i="66"/>
  <c r="AF6" i="66"/>
  <c r="AJ27" i="66"/>
  <c r="AJ13" i="66"/>
  <c r="AG21" i="66"/>
  <c r="Y16" i="87" l="1"/>
  <c r="Y17" i="87" s="1"/>
  <c r="Y18" i="87" s="1"/>
  <c r="Y19" i="87" s="1"/>
  <c r="Y20" i="87" s="1"/>
  <c r="Y21" i="87" s="1"/>
  <c r="Y22" i="87" s="1"/>
  <c r="Y23" i="87" s="1"/>
  <c r="Y24" i="87" s="1"/>
  <c r="Y25" i="87" s="1"/>
  <c r="U99" i="87" s="1"/>
  <c r="AI24" i="66"/>
  <c r="AG19" i="66"/>
  <c r="AI19" i="66"/>
  <c r="AI14" i="66"/>
  <c r="AJ22" i="66"/>
  <c r="AI22" i="66"/>
  <c r="W6" i="87"/>
  <c r="W7" i="87" s="1"/>
  <c r="W8" i="87" s="1"/>
  <c r="W9" i="87" s="1"/>
  <c r="W10" i="87" s="1"/>
  <c r="W11" i="87" s="1"/>
  <c r="W12" i="87" s="1"/>
  <c r="W13" i="87" s="1"/>
  <c r="W14" i="87" s="1"/>
  <c r="W15" i="87" s="1"/>
  <c r="U8" i="87" s="1"/>
  <c r="AF4" i="66"/>
  <c r="AF14" i="66"/>
  <c r="AI4" i="66"/>
  <c r="Z6" i="87"/>
  <c r="Z7" i="87" s="1"/>
  <c r="Z8" i="87" s="1"/>
  <c r="Z9" i="87" s="1"/>
  <c r="Z10" i="87" s="1"/>
  <c r="Z11" i="87" s="1"/>
  <c r="Z12" i="87" s="1"/>
  <c r="Z13" i="87" s="1"/>
  <c r="Z14" i="87" s="1"/>
  <c r="Z15" i="87" s="1"/>
  <c r="U143" i="87" s="1"/>
  <c r="AC1" i="66"/>
  <c r="AJ12" i="66"/>
  <c r="AF24" i="66"/>
  <c r="AJ10" i="66"/>
  <c r="AG17" i="66"/>
  <c r="AJ11" i="66"/>
  <c r="AG22" i="66"/>
  <c r="AJ19" i="66"/>
  <c r="AG25" i="66"/>
  <c r="AJ6" i="66"/>
  <c r="AG20" i="66"/>
  <c r="AG5" i="66"/>
  <c r="AG11" i="66"/>
  <c r="AJ17" i="66"/>
  <c r="AG10" i="66"/>
  <c r="AG12" i="66"/>
  <c r="AJ7" i="66"/>
  <c r="AG13" i="66"/>
  <c r="AG16" i="66"/>
  <c r="AJ9" i="66"/>
  <c r="AG18" i="66"/>
  <c r="AJ28" i="66"/>
  <c r="AG15" i="66"/>
  <c r="AG28" i="66"/>
  <c r="AG27" i="66"/>
  <c r="AG9" i="66"/>
  <c r="AJ18" i="66"/>
  <c r="AJ26" i="66"/>
  <c r="AG8" i="66"/>
  <c r="AJ15" i="66"/>
  <c r="AJ21" i="66"/>
  <c r="AJ25" i="66"/>
  <c r="AG7" i="66"/>
  <c r="AG6" i="66"/>
  <c r="AG23" i="66"/>
  <c r="AJ20" i="66"/>
  <c r="AJ23" i="66"/>
  <c r="AG26" i="66"/>
  <c r="AJ16" i="66"/>
  <c r="Y26" i="87" l="1"/>
  <c r="Y27" i="87" s="1"/>
  <c r="Y28" i="87" s="1"/>
  <c r="Y29" i="87" s="1"/>
  <c r="Y30" i="87" s="1"/>
  <c r="Y31" i="87" s="1"/>
  <c r="Y32" i="87" s="1"/>
  <c r="Y33" i="87" s="1"/>
  <c r="Y34" i="87" s="1"/>
  <c r="Y35" i="87" s="1"/>
  <c r="Y36" i="87" s="1"/>
  <c r="Y37" i="87" s="1"/>
  <c r="Y38" i="87" s="1"/>
  <c r="Y39" i="87" s="1"/>
  <c r="Y40" i="87" s="1"/>
  <c r="Y41" i="87" s="1"/>
  <c r="Y42" i="87" s="1"/>
  <c r="Y43" i="87" s="1"/>
  <c r="Y44" i="87" s="1"/>
  <c r="Y45" i="87" s="1"/>
  <c r="AJ8" i="66"/>
  <c r="W16" i="87"/>
  <c r="W17" i="87" s="1"/>
  <c r="W18" i="87" s="1"/>
  <c r="W19" i="87" s="1"/>
  <c r="W20" i="87" s="1"/>
  <c r="W21" i="87" s="1"/>
  <c r="W22" i="87" s="1"/>
  <c r="W23" i="87" s="1"/>
  <c r="W24" i="87" s="1"/>
  <c r="W25" i="87" s="1"/>
  <c r="Z16" i="87"/>
  <c r="Z17" i="87" s="1"/>
  <c r="Z18" i="87" s="1"/>
  <c r="Z19" i="87" s="1"/>
  <c r="Z20" i="87" s="1"/>
  <c r="Z21" i="87" s="1"/>
  <c r="Z22" i="87" s="1"/>
  <c r="Z23" i="87" s="1"/>
  <c r="Z24" i="87" s="1"/>
  <c r="Z25" i="87" s="1"/>
  <c r="AJ24" i="66"/>
  <c r="X6" i="87"/>
  <c r="X7" i="87" s="1"/>
  <c r="X8" i="87" s="1"/>
  <c r="X9" i="87" s="1"/>
  <c r="X10" i="87" s="1"/>
  <c r="X11" i="87" s="1"/>
  <c r="X12" i="87" s="1"/>
  <c r="X13" i="87" s="1"/>
  <c r="X14" i="87" s="1"/>
  <c r="X15" i="87" s="1"/>
  <c r="U53" i="87" s="1"/>
  <c r="AG4" i="66"/>
  <c r="AJ14" i="66"/>
  <c r="AG14" i="66"/>
  <c r="AJ5" i="66"/>
  <c r="AG24" i="66"/>
  <c r="AA6" i="87"/>
  <c r="AA7" i="87" s="1"/>
  <c r="AA8" i="87" s="1"/>
  <c r="AA9" i="87" s="1"/>
  <c r="AA10" i="87" s="1"/>
  <c r="AA11" i="87" s="1"/>
  <c r="AA12" i="87" s="1"/>
  <c r="AA13" i="87" s="1"/>
  <c r="AA14" i="87" s="1"/>
  <c r="AA15" i="87" s="1"/>
  <c r="AJ4" i="66"/>
  <c r="U100" i="87" l="1"/>
  <c r="U188" i="87"/>
  <c r="AA16" i="87"/>
  <c r="AA17" i="87" s="1"/>
  <c r="AA18" i="87" s="1"/>
  <c r="AA19" i="87" s="1"/>
  <c r="AA20" i="87" s="1"/>
  <c r="AA21" i="87" s="1"/>
  <c r="AA22" i="87" s="1"/>
  <c r="AA23" i="87" s="1"/>
  <c r="AA24" i="87" s="1"/>
  <c r="AA25" i="87" s="1"/>
  <c r="X16" i="87"/>
  <c r="X17" i="87" s="1"/>
  <c r="X18" i="87" s="1"/>
  <c r="X19" i="87" s="1"/>
  <c r="X20" i="87" s="1"/>
  <c r="X21" i="87" s="1"/>
  <c r="X22" i="87" s="1"/>
  <c r="X23" i="87" s="1"/>
  <c r="X24" i="87" s="1"/>
  <c r="X25" i="87" s="1"/>
  <c r="U144" i="87"/>
  <c r="Z26" i="87"/>
  <c r="Z27" i="87" s="1"/>
  <c r="Z28" i="87" s="1"/>
  <c r="Z29" i="87" s="1"/>
  <c r="Z30" i="87" s="1"/>
  <c r="Z31" i="87" s="1"/>
  <c r="Z32" i="87" s="1"/>
  <c r="Z33" i="87" s="1"/>
  <c r="Z34" i="87" s="1"/>
  <c r="Z35" i="87" s="1"/>
  <c r="U9" i="87"/>
  <c r="W26" i="87"/>
  <c r="W27" i="87" s="1"/>
  <c r="W28" i="87" s="1"/>
  <c r="W29" i="87" s="1"/>
  <c r="W30" i="87" s="1"/>
  <c r="W31" i="87" s="1"/>
  <c r="W32" i="87" s="1"/>
  <c r="W33" i="87" s="1"/>
  <c r="W34" i="87" s="1"/>
  <c r="W35" i="87" s="1"/>
  <c r="U101" i="87"/>
  <c r="Y46" i="87"/>
  <c r="Y47" i="87" s="1"/>
  <c r="Y48" i="87" s="1"/>
  <c r="Y49" i="87" s="1"/>
  <c r="Y50" i="87" s="1"/>
  <c r="Y51" i="87" s="1"/>
  <c r="Y52" i="87" s="1"/>
  <c r="Y53" i="87" s="1"/>
  <c r="Y54" i="87" s="1"/>
  <c r="Y55" i="87" s="1"/>
  <c r="U54" i="87" l="1"/>
  <c r="X26" i="87"/>
  <c r="X27" i="87" s="1"/>
  <c r="X28" i="87" s="1"/>
  <c r="X29" i="87" s="1"/>
  <c r="X30" i="87" s="1"/>
  <c r="X31" i="87" s="1"/>
  <c r="X32" i="87" s="1"/>
  <c r="X33" i="87" s="1"/>
  <c r="X34" i="87" s="1"/>
  <c r="X35" i="87" s="1"/>
  <c r="U10" i="87"/>
  <c r="W36" i="87"/>
  <c r="W37" i="87" s="1"/>
  <c r="W38" i="87" s="1"/>
  <c r="W39" i="87" s="1"/>
  <c r="W40" i="87" s="1"/>
  <c r="W41" i="87" s="1"/>
  <c r="W42" i="87" s="1"/>
  <c r="W43" i="87" s="1"/>
  <c r="W44" i="87" s="1"/>
  <c r="W45" i="87" s="1"/>
  <c r="U189" i="87"/>
  <c r="AA26" i="87"/>
  <c r="AA27" i="87" s="1"/>
  <c r="AA28" i="87" s="1"/>
  <c r="AA29" i="87" s="1"/>
  <c r="AA30" i="87" s="1"/>
  <c r="AA31" i="87" s="1"/>
  <c r="AA32" i="87" s="1"/>
  <c r="AA33" i="87" s="1"/>
  <c r="AA34" i="87" s="1"/>
  <c r="AA35" i="87" s="1"/>
  <c r="U102" i="87"/>
  <c r="Y56" i="87"/>
  <c r="Y57" i="87" s="1"/>
  <c r="Y58" i="87" s="1"/>
  <c r="Y59" i="87" s="1"/>
  <c r="Y60" i="87" s="1"/>
  <c r="Y61" i="87" s="1"/>
  <c r="Y62" i="87" s="1"/>
  <c r="Y63" i="87" s="1"/>
  <c r="Y64" i="87" s="1"/>
  <c r="Y65" i="87" s="1"/>
  <c r="U145" i="87"/>
  <c r="Z36" i="87"/>
  <c r="Z37" i="87" s="1"/>
  <c r="Z38" i="87" s="1"/>
  <c r="Z39" i="87" s="1"/>
  <c r="Z40" i="87" s="1"/>
  <c r="Z41" i="87" s="1"/>
  <c r="Z42" i="87" s="1"/>
  <c r="Z43" i="87" s="1"/>
  <c r="Z44" i="87" s="1"/>
  <c r="Z45" i="87" s="1"/>
  <c r="U190" i="87" l="1"/>
  <c r="AA36" i="87"/>
  <c r="AA37" i="87" s="1"/>
  <c r="AA38" i="87" s="1"/>
  <c r="AA39" i="87" s="1"/>
  <c r="AA40" i="87" s="1"/>
  <c r="AA41" i="87" s="1"/>
  <c r="AA42" i="87" s="1"/>
  <c r="AA43" i="87" s="1"/>
  <c r="AA44" i="87" s="1"/>
  <c r="AA45" i="87" s="1"/>
  <c r="U11" i="87"/>
  <c r="W46" i="87"/>
  <c r="W47" i="87" s="1"/>
  <c r="W48" i="87" s="1"/>
  <c r="W49" i="87" s="1"/>
  <c r="W50" i="87" s="1"/>
  <c r="W51" i="87" s="1"/>
  <c r="W52" i="87" s="1"/>
  <c r="W53" i="87" s="1"/>
  <c r="W54" i="87" s="1"/>
  <c r="W55" i="87" s="1"/>
  <c r="U146" i="87"/>
  <c r="Z46" i="87"/>
  <c r="Z47" i="87" s="1"/>
  <c r="Z48" i="87" s="1"/>
  <c r="Z49" i="87" s="1"/>
  <c r="Z50" i="87" s="1"/>
  <c r="Z51" i="87" s="1"/>
  <c r="Z52" i="87" s="1"/>
  <c r="Z53" i="87" s="1"/>
  <c r="Z54" i="87" s="1"/>
  <c r="Z55" i="87" s="1"/>
  <c r="U55" i="87"/>
  <c r="X36" i="87"/>
  <c r="X37" i="87" s="1"/>
  <c r="X38" i="87" s="1"/>
  <c r="X39" i="87" s="1"/>
  <c r="X40" i="87" s="1"/>
  <c r="X41" i="87" s="1"/>
  <c r="X42" i="87" s="1"/>
  <c r="X43" i="87" s="1"/>
  <c r="X44" i="87" s="1"/>
  <c r="X45" i="87" s="1"/>
  <c r="U103" i="87"/>
  <c r="Y66" i="87"/>
  <c r="Y67" i="87" s="1"/>
  <c r="Y68" i="87" s="1"/>
  <c r="Y69" i="87" s="1"/>
  <c r="Y70" i="87" s="1"/>
  <c r="Y71" i="87" s="1"/>
  <c r="Y72" i="87" s="1"/>
  <c r="Y73" i="87" s="1"/>
  <c r="Y74" i="87" s="1"/>
  <c r="Y75" i="87" s="1"/>
  <c r="U147" i="87" l="1"/>
  <c r="Z56" i="87"/>
  <c r="Z57" i="87" s="1"/>
  <c r="Z58" i="87" s="1"/>
  <c r="Z59" i="87" s="1"/>
  <c r="Z60" i="87" s="1"/>
  <c r="Z61" i="87" s="1"/>
  <c r="Z62" i="87" s="1"/>
  <c r="Z63" i="87" s="1"/>
  <c r="Z64" i="87" s="1"/>
  <c r="Z65" i="87" s="1"/>
  <c r="U12" i="87"/>
  <c r="W56" i="87"/>
  <c r="W57" i="87" s="1"/>
  <c r="W58" i="87" s="1"/>
  <c r="W59" i="87" s="1"/>
  <c r="W60" i="87" s="1"/>
  <c r="W61" i="87" s="1"/>
  <c r="W62" i="87" s="1"/>
  <c r="W63" i="87" s="1"/>
  <c r="W64" i="87" s="1"/>
  <c r="W65" i="87" s="1"/>
  <c r="U104" i="87"/>
  <c r="Y76" i="87"/>
  <c r="Y77" i="87" s="1"/>
  <c r="Y78" i="87" s="1"/>
  <c r="Y79" i="87" s="1"/>
  <c r="Y80" i="87" s="1"/>
  <c r="Y81" i="87" s="1"/>
  <c r="Y82" i="87" s="1"/>
  <c r="Y83" i="87" s="1"/>
  <c r="Y84" i="87" s="1"/>
  <c r="Y85" i="87" s="1"/>
  <c r="U56" i="87"/>
  <c r="X46" i="87"/>
  <c r="X47" i="87" s="1"/>
  <c r="X48" i="87" s="1"/>
  <c r="X49" i="87" s="1"/>
  <c r="X50" i="87" s="1"/>
  <c r="X51" i="87" s="1"/>
  <c r="X52" i="87" s="1"/>
  <c r="X53" i="87" s="1"/>
  <c r="X54" i="87" s="1"/>
  <c r="X55" i="87" s="1"/>
  <c r="U191" i="87"/>
  <c r="AA46" i="87"/>
  <c r="AA47" i="87" s="1"/>
  <c r="AA48" i="87" s="1"/>
  <c r="AA49" i="87" s="1"/>
  <c r="AA50" i="87" s="1"/>
  <c r="AA51" i="87" s="1"/>
  <c r="AA52" i="87" s="1"/>
  <c r="AA53" i="87" s="1"/>
  <c r="AA54" i="87" s="1"/>
  <c r="AA55" i="87" s="1"/>
  <c r="U105" i="87" l="1"/>
  <c r="Y86" i="87"/>
  <c r="Y87" i="87" s="1"/>
  <c r="Y88" i="87" s="1"/>
  <c r="Y89" i="87" s="1"/>
  <c r="Y90" i="87" s="1"/>
  <c r="Y91" i="87" s="1"/>
  <c r="Y92" i="87" s="1"/>
  <c r="Y93" i="87" s="1"/>
  <c r="Y94" i="87" s="1"/>
  <c r="Y95" i="87" s="1"/>
  <c r="U192" i="87"/>
  <c r="AA56" i="87"/>
  <c r="AA57" i="87" s="1"/>
  <c r="AA58" i="87" s="1"/>
  <c r="AA59" i="87" s="1"/>
  <c r="AA60" i="87" s="1"/>
  <c r="AA61" i="87" s="1"/>
  <c r="AA62" i="87" s="1"/>
  <c r="AA63" i="87" s="1"/>
  <c r="AA64" i="87" s="1"/>
  <c r="AA65" i="87" s="1"/>
  <c r="U13" i="87"/>
  <c r="W66" i="87"/>
  <c r="W67" i="87" s="1"/>
  <c r="W68" i="87" s="1"/>
  <c r="W69" i="87" s="1"/>
  <c r="W70" i="87" s="1"/>
  <c r="W71" i="87" s="1"/>
  <c r="W72" i="87" s="1"/>
  <c r="W73" i="87" s="1"/>
  <c r="W74" i="87" s="1"/>
  <c r="W75" i="87" s="1"/>
  <c r="U148" i="87"/>
  <c r="Z66" i="87"/>
  <c r="Z67" i="87" s="1"/>
  <c r="Z68" i="87" s="1"/>
  <c r="Z69" i="87" s="1"/>
  <c r="Z70" i="87" s="1"/>
  <c r="Z71" i="87" s="1"/>
  <c r="Z72" i="87" s="1"/>
  <c r="Z73" i="87" s="1"/>
  <c r="Z74" i="87" s="1"/>
  <c r="Z75" i="87" s="1"/>
  <c r="U57" i="87"/>
  <c r="X56" i="87"/>
  <c r="X57" i="87" s="1"/>
  <c r="X58" i="87" s="1"/>
  <c r="X59" i="87" s="1"/>
  <c r="X60" i="87" s="1"/>
  <c r="X61" i="87" s="1"/>
  <c r="X62" i="87" s="1"/>
  <c r="X63" i="87" s="1"/>
  <c r="X64" i="87" s="1"/>
  <c r="X65" i="87" s="1"/>
  <c r="U14" i="87" l="1"/>
  <c r="W76" i="87"/>
  <c r="W77" i="87" s="1"/>
  <c r="W78" i="87" s="1"/>
  <c r="W79" i="87" s="1"/>
  <c r="W80" i="87" s="1"/>
  <c r="W81" i="87" s="1"/>
  <c r="W82" i="87" s="1"/>
  <c r="W83" i="87" s="1"/>
  <c r="W84" i="87" s="1"/>
  <c r="W85" i="87" s="1"/>
  <c r="U193" i="87"/>
  <c r="AA66" i="87"/>
  <c r="AA67" i="87" s="1"/>
  <c r="AA68" i="87" s="1"/>
  <c r="AA69" i="87" s="1"/>
  <c r="AA70" i="87" s="1"/>
  <c r="AA71" i="87" s="1"/>
  <c r="AA72" i="87" s="1"/>
  <c r="AA73" i="87" s="1"/>
  <c r="AA74" i="87" s="1"/>
  <c r="AA75" i="87" s="1"/>
  <c r="U106" i="87"/>
  <c r="Y96" i="87"/>
  <c r="Y97" i="87" s="1"/>
  <c r="Y98" i="87" s="1"/>
  <c r="Y99" i="87" s="1"/>
  <c r="Y100" i="87" s="1"/>
  <c r="Y101" i="87" s="1"/>
  <c r="Y102" i="87" s="1"/>
  <c r="Y103" i="87" s="1"/>
  <c r="Y104" i="87" s="1"/>
  <c r="Y105" i="87" s="1"/>
  <c r="U58" i="87"/>
  <c r="X66" i="87"/>
  <c r="X67" i="87" s="1"/>
  <c r="X68" i="87" s="1"/>
  <c r="X69" i="87" s="1"/>
  <c r="X70" i="87" s="1"/>
  <c r="X71" i="87" s="1"/>
  <c r="X72" i="87" s="1"/>
  <c r="X73" i="87" s="1"/>
  <c r="X74" i="87" s="1"/>
  <c r="X75" i="87" s="1"/>
  <c r="U149" i="87"/>
  <c r="Z76" i="87"/>
  <c r="Z77" i="87" s="1"/>
  <c r="Z78" i="87" s="1"/>
  <c r="Z79" i="87" s="1"/>
  <c r="Z80" i="87" s="1"/>
  <c r="Z81" i="87" s="1"/>
  <c r="Z82" i="87" s="1"/>
  <c r="Z83" i="87" s="1"/>
  <c r="Z84" i="87" s="1"/>
  <c r="Z85" i="87" s="1"/>
  <c r="U107" i="87" l="1"/>
  <c r="Y106" i="87"/>
  <c r="Y107" i="87" s="1"/>
  <c r="Y108" i="87" s="1"/>
  <c r="Y109" i="87" s="1"/>
  <c r="Y110" i="87" s="1"/>
  <c r="Y111" i="87" s="1"/>
  <c r="Y112" i="87" s="1"/>
  <c r="Y113" i="87" s="1"/>
  <c r="Y114" i="87" s="1"/>
  <c r="Y115" i="87" s="1"/>
  <c r="Y116" i="87" s="1"/>
  <c r="Y117" i="87" s="1"/>
  <c r="Y118" i="87" s="1"/>
  <c r="Y119" i="87" s="1"/>
  <c r="Y120" i="87" s="1"/>
  <c r="Y121" i="87" s="1"/>
  <c r="Y122" i="87" s="1"/>
  <c r="Y123" i="87" s="1"/>
  <c r="Y124" i="87" s="1"/>
  <c r="Y125" i="87" s="1"/>
  <c r="Y126" i="87" s="1"/>
  <c r="Y127" i="87" s="1"/>
  <c r="Y128" i="87" s="1"/>
  <c r="Y129" i="87" s="1"/>
  <c r="Y130" i="87" s="1"/>
  <c r="Y131" i="87" s="1"/>
  <c r="Y132" i="87" s="1"/>
  <c r="Y133" i="87" s="1"/>
  <c r="Y134" i="87" s="1"/>
  <c r="Y135" i="87" s="1"/>
  <c r="Y136" i="87" s="1"/>
  <c r="Y137" i="87" s="1"/>
  <c r="Y138" i="87" s="1"/>
  <c r="Y139" i="87" s="1"/>
  <c r="Y140" i="87" s="1"/>
  <c r="Y141" i="87" s="1"/>
  <c r="Y142" i="87" s="1"/>
  <c r="Y143" i="87" s="1"/>
  <c r="Y144" i="87" s="1"/>
  <c r="Y145" i="87" s="1"/>
  <c r="Y146" i="87" s="1"/>
  <c r="Y147" i="87" s="1"/>
  <c r="Y148" i="87" s="1"/>
  <c r="Y149" i="87" s="1"/>
  <c r="Y150" i="87" s="1"/>
  <c r="Y151" i="87" s="1"/>
  <c r="Y152" i="87" s="1"/>
  <c r="Y153" i="87" s="1"/>
  <c r="Y154" i="87" s="1"/>
  <c r="Y155" i="87" s="1"/>
  <c r="Y156" i="87" s="1"/>
  <c r="Y157" i="87" s="1"/>
  <c r="Y158" i="87" s="1"/>
  <c r="Y159" i="87" s="1"/>
  <c r="Y160" i="87" s="1"/>
  <c r="Y161" i="87" s="1"/>
  <c r="Y162" i="87" s="1"/>
  <c r="Y163" i="87" s="1"/>
  <c r="Y164" i="87" s="1"/>
  <c r="Y165" i="87" s="1"/>
  <c r="U194" i="87"/>
  <c r="AA76" i="87"/>
  <c r="AA77" i="87" s="1"/>
  <c r="AA78" i="87" s="1"/>
  <c r="AA79" i="87" s="1"/>
  <c r="AA80" i="87" s="1"/>
  <c r="AA81" i="87" s="1"/>
  <c r="AA82" i="87" s="1"/>
  <c r="AA83" i="87" s="1"/>
  <c r="AA84" i="87" s="1"/>
  <c r="AA85" i="87" s="1"/>
  <c r="U150" i="87"/>
  <c r="Z86" i="87"/>
  <c r="Z87" i="87" s="1"/>
  <c r="Z88" i="87" s="1"/>
  <c r="Z89" i="87" s="1"/>
  <c r="Z90" i="87" s="1"/>
  <c r="Z91" i="87" s="1"/>
  <c r="Z92" i="87" s="1"/>
  <c r="Z93" i="87" s="1"/>
  <c r="Z94" i="87" s="1"/>
  <c r="Z95" i="87" s="1"/>
  <c r="U15" i="87"/>
  <c r="W86" i="87"/>
  <c r="W87" i="87" s="1"/>
  <c r="W88" i="87" s="1"/>
  <c r="W89" i="87" s="1"/>
  <c r="W90" i="87" s="1"/>
  <c r="W91" i="87" s="1"/>
  <c r="W92" i="87" s="1"/>
  <c r="W93" i="87" s="1"/>
  <c r="W94" i="87" s="1"/>
  <c r="W95" i="87" s="1"/>
  <c r="U59" i="87"/>
  <c r="X76" i="87"/>
  <c r="X77" i="87" s="1"/>
  <c r="X78" i="87" s="1"/>
  <c r="X79" i="87" s="1"/>
  <c r="X80" i="87" s="1"/>
  <c r="X81" i="87" s="1"/>
  <c r="X82" i="87" s="1"/>
  <c r="X83" i="87" s="1"/>
  <c r="X84" i="87" s="1"/>
  <c r="X85" i="87" s="1"/>
  <c r="U16" i="87" l="1"/>
  <c r="W96" i="87"/>
  <c r="W97" i="87" s="1"/>
  <c r="W98" i="87" s="1"/>
  <c r="W99" i="87" s="1"/>
  <c r="W100" i="87" s="1"/>
  <c r="W101" i="87" s="1"/>
  <c r="W102" i="87" s="1"/>
  <c r="W103" i="87" s="1"/>
  <c r="W104" i="87" s="1"/>
  <c r="W105" i="87" s="1"/>
  <c r="U151" i="87"/>
  <c r="Z96" i="87"/>
  <c r="Z97" i="87" s="1"/>
  <c r="Z98" i="87" s="1"/>
  <c r="Z99" i="87" s="1"/>
  <c r="Z100" i="87" s="1"/>
  <c r="Z101" i="87" s="1"/>
  <c r="Z102" i="87" s="1"/>
  <c r="Z103" i="87" s="1"/>
  <c r="Z104" i="87" s="1"/>
  <c r="Z105" i="87" s="1"/>
  <c r="U195" i="87"/>
  <c r="AA86" i="87"/>
  <c r="AA87" i="87" s="1"/>
  <c r="AA88" i="87" s="1"/>
  <c r="AA89" i="87" s="1"/>
  <c r="AA90" i="87" s="1"/>
  <c r="AA91" i="87" s="1"/>
  <c r="AA92" i="87" s="1"/>
  <c r="AA93" i="87" s="1"/>
  <c r="AA94" i="87" s="1"/>
  <c r="AA95" i="87" s="1"/>
  <c r="U60" i="87"/>
  <c r="X86" i="87"/>
  <c r="X87" i="87" s="1"/>
  <c r="X88" i="87" s="1"/>
  <c r="X89" i="87" s="1"/>
  <c r="X90" i="87" s="1"/>
  <c r="X91" i="87" s="1"/>
  <c r="X92" i="87" s="1"/>
  <c r="X93" i="87" s="1"/>
  <c r="X94" i="87" s="1"/>
  <c r="X95" i="87" s="1"/>
  <c r="U17" i="87" l="1"/>
  <c r="W106" i="87"/>
  <c r="W107" i="87" s="1"/>
  <c r="W108" i="87" s="1"/>
  <c r="W109" i="87" s="1"/>
  <c r="W110" i="87" s="1"/>
  <c r="W111" i="87" s="1"/>
  <c r="W112" i="87" s="1"/>
  <c r="W113" i="87" s="1"/>
  <c r="W114" i="87" s="1"/>
  <c r="W115" i="87" s="1"/>
  <c r="W116" i="87" s="1"/>
  <c r="W117" i="87" s="1"/>
  <c r="W118" i="87" s="1"/>
  <c r="W119" i="87" s="1"/>
  <c r="W120" i="87" s="1"/>
  <c r="W121" i="87" s="1"/>
  <c r="W122" i="87" s="1"/>
  <c r="W123" i="87" s="1"/>
  <c r="W124" i="87" s="1"/>
  <c r="W125" i="87" s="1"/>
  <c r="W126" i="87" s="1"/>
  <c r="W127" i="87" s="1"/>
  <c r="W128" i="87" s="1"/>
  <c r="W129" i="87" s="1"/>
  <c r="W130" i="87" s="1"/>
  <c r="W131" i="87" s="1"/>
  <c r="W132" i="87" s="1"/>
  <c r="W133" i="87" s="1"/>
  <c r="W134" i="87" s="1"/>
  <c r="W135" i="87" s="1"/>
  <c r="W136" i="87" s="1"/>
  <c r="W137" i="87" s="1"/>
  <c r="W138" i="87" s="1"/>
  <c r="W139" i="87" s="1"/>
  <c r="W140" i="87" s="1"/>
  <c r="W141" i="87" s="1"/>
  <c r="W142" i="87" s="1"/>
  <c r="W143" i="87" s="1"/>
  <c r="W144" i="87" s="1"/>
  <c r="W145" i="87" s="1"/>
  <c r="W146" i="87" s="1"/>
  <c r="W147" i="87" s="1"/>
  <c r="W148" i="87" s="1"/>
  <c r="W149" i="87" s="1"/>
  <c r="W150" i="87" s="1"/>
  <c r="W151" i="87" s="1"/>
  <c r="W152" i="87" s="1"/>
  <c r="W153" i="87" s="1"/>
  <c r="W154" i="87" s="1"/>
  <c r="W155" i="87" s="1"/>
  <c r="W156" i="87" s="1"/>
  <c r="W157" i="87" s="1"/>
  <c r="W158" i="87" s="1"/>
  <c r="W159" i="87" s="1"/>
  <c r="W160" i="87" s="1"/>
  <c r="W161" i="87" s="1"/>
  <c r="W162" i="87" s="1"/>
  <c r="W163" i="87" s="1"/>
  <c r="W164" i="87" s="1"/>
  <c r="W165" i="87" s="1"/>
  <c r="U152" i="87"/>
  <c r="Z106" i="87"/>
  <c r="Z107" i="87" s="1"/>
  <c r="Z108" i="87" s="1"/>
  <c r="Z109" i="87" s="1"/>
  <c r="Z110" i="87" s="1"/>
  <c r="Z111" i="87" s="1"/>
  <c r="Z112" i="87" s="1"/>
  <c r="Z113" i="87" s="1"/>
  <c r="Z114" i="87" s="1"/>
  <c r="Z115" i="87" s="1"/>
  <c r="Z116" i="87" s="1"/>
  <c r="Z117" i="87" s="1"/>
  <c r="Z118" i="87" s="1"/>
  <c r="Z119" i="87" s="1"/>
  <c r="Z120" i="87" s="1"/>
  <c r="Z121" i="87" s="1"/>
  <c r="Z122" i="87" s="1"/>
  <c r="Z123" i="87" s="1"/>
  <c r="Z124" i="87" s="1"/>
  <c r="Z125" i="87" s="1"/>
  <c r="Z126" i="87" s="1"/>
  <c r="Z127" i="87" s="1"/>
  <c r="Z128" i="87" s="1"/>
  <c r="Z129" i="87" s="1"/>
  <c r="Z130" i="87" s="1"/>
  <c r="Z131" i="87" s="1"/>
  <c r="Z132" i="87" s="1"/>
  <c r="Z133" i="87" s="1"/>
  <c r="Z134" i="87" s="1"/>
  <c r="Z135" i="87" s="1"/>
  <c r="Z136" i="87" s="1"/>
  <c r="Z137" i="87" s="1"/>
  <c r="Z138" i="87" s="1"/>
  <c r="Z139" i="87" s="1"/>
  <c r="Z140" i="87" s="1"/>
  <c r="Z141" i="87" s="1"/>
  <c r="Z142" i="87" s="1"/>
  <c r="Z143" i="87" s="1"/>
  <c r="Z144" i="87" s="1"/>
  <c r="Z145" i="87" s="1"/>
  <c r="Z146" i="87" s="1"/>
  <c r="Z147" i="87" s="1"/>
  <c r="Z148" i="87" s="1"/>
  <c r="Z149" i="87" s="1"/>
  <c r="Z150" i="87" s="1"/>
  <c r="Z151" i="87" s="1"/>
  <c r="Z152" i="87" s="1"/>
  <c r="Z153" i="87" s="1"/>
  <c r="Z154" i="87" s="1"/>
  <c r="Z155" i="87" s="1"/>
  <c r="Z156" i="87" s="1"/>
  <c r="Z157" i="87" s="1"/>
  <c r="Z158" i="87" s="1"/>
  <c r="Z159" i="87" s="1"/>
  <c r="Z160" i="87" s="1"/>
  <c r="Z161" i="87" s="1"/>
  <c r="Z162" i="87" s="1"/>
  <c r="Z163" i="87" s="1"/>
  <c r="Z164" i="87" s="1"/>
  <c r="Z165" i="87" s="1"/>
  <c r="U61" i="87"/>
  <c r="X96" i="87"/>
  <c r="X97" i="87" s="1"/>
  <c r="X98" i="87" s="1"/>
  <c r="X99" i="87" s="1"/>
  <c r="X100" i="87" s="1"/>
  <c r="X101" i="87" s="1"/>
  <c r="X102" i="87" s="1"/>
  <c r="X103" i="87" s="1"/>
  <c r="X104" i="87" s="1"/>
  <c r="X105" i="87" s="1"/>
  <c r="U196" i="87"/>
  <c r="AA96" i="87"/>
  <c r="AA97" i="87" s="1"/>
  <c r="AA98" i="87" s="1"/>
  <c r="AA99" i="87" s="1"/>
  <c r="AA100" i="87" s="1"/>
  <c r="AA101" i="87" s="1"/>
  <c r="AA102" i="87" s="1"/>
  <c r="AA103" i="87" s="1"/>
  <c r="AA104" i="87" s="1"/>
  <c r="AA105" i="87" s="1"/>
  <c r="U62" i="87" l="1"/>
  <c r="X106" i="87"/>
  <c r="X107" i="87" s="1"/>
  <c r="X108" i="87" s="1"/>
  <c r="X109" i="87" s="1"/>
  <c r="X110" i="87" s="1"/>
  <c r="X111" i="87" s="1"/>
  <c r="X112" i="87" s="1"/>
  <c r="X113" i="87" s="1"/>
  <c r="X114" i="87" s="1"/>
  <c r="X115" i="87" s="1"/>
  <c r="X116" i="87" s="1"/>
  <c r="X117" i="87" s="1"/>
  <c r="X118" i="87" s="1"/>
  <c r="X119" i="87" s="1"/>
  <c r="X120" i="87" s="1"/>
  <c r="X121" i="87" s="1"/>
  <c r="X122" i="87" s="1"/>
  <c r="X123" i="87" s="1"/>
  <c r="X124" i="87" s="1"/>
  <c r="X125" i="87" s="1"/>
  <c r="X126" i="87" s="1"/>
  <c r="X127" i="87" s="1"/>
  <c r="X128" i="87" s="1"/>
  <c r="X129" i="87" s="1"/>
  <c r="X130" i="87" s="1"/>
  <c r="X131" i="87" s="1"/>
  <c r="X132" i="87" s="1"/>
  <c r="X133" i="87" s="1"/>
  <c r="X134" i="87" s="1"/>
  <c r="X135" i="87" s="1"/>
  <c r="X136" i="87" s="1"/>
  <c r="X137" i="87" s="1"/>
  <c r="X138" i="87" s="1"/>
  <c r="X139" i="87" s="1"/>
  <c r="X140" i="87" s="1"/>
  <c r="X141" i="87" s="1"/>
  <c r="X142" i="87" s="1"/>
  <c r="X143" i="87" s="1"/>
  <c r="X144" i="87" s="1"/>
  <c r="X145" i="87" s="1"/>
  <c r="X146" i="87" s="1"/>
  <c r="X147" i="87" s="1"/>
  <c r="X148" i="87" s="1"/>
  <c r="X149" i="87" s="1"/>
  <c r="X150" i="87" s="1"/>
  <c r="X151" i="87" s="1"/>
  <c r="X152" i="87" s="1"/>
  <c r="X153" i="87" s="1"/>
  <c r="X154" i="87" s="1"/>
  <c r="X155" i="87" s="1"/>
  <c r="X156" i="87" s="1"/>
  <c r="X157" i="87" s="1"/>
  <c r="X158" i="87" s="1"/>
  <c r="X159" i="87" s="1"/>
  <c r="X160" i="87" s="1"/>
  <c r="X161" i="87" s="1"/>
  <c r="X162" i="87" s="1"/>
  <c r="X163" i="87" s="1"/>
  <c r="X164" i="87" s="1"/>
  <c r="X165" i="87" s="1"/>
  <c r="U197" i="87"/>
  <c r="AA106" i="87"/>
  <c r="AA107" i="87" s="1"/>
  <c r="AA108" i="87" s="1"/>
  <c r="AA109" i="87" s="1"/>
  <c r="AA110" i="87" s="1"/>
  <c r="AA111" i="87" s="1"/>
  <c r="AA112" i="87" s="1"/>
  <c r="AA113" i="87" s="1"/>
  <c r="AA114" i="87" s="1"/>
  <c r="AA115" i="87" s="1"/>
  <c r="AA116" i="87" s="1"/>
  <c r="AA117" i="87" s="1"/>
  <c r="AA118" i="87" s="1"/>
  <c r="AA119" i="87" s="1"/>
  <c r="AA120" i="87" s="1"/>
  <c r="AA121" i="87" s="1"/>
  <c r="AA122" i="87" s="1"/>
  <c r="AA123" i="87" s="1"/>
  <c r="AA124" i="87" s="1"/>
  <c r="AA125" i="87" s="1"/>
  <c r="AA126" i="87" s="1"/>
  <c r="AA127" i="87" s="1"/>
  <c r="AA128" i="87" s="1"/>
  <c r="AA129" i="87" s="1"/>
  <c r="AA130" i="87" s="1"/>
  <c r="AA131" i="87" s="1"/>
  <c r="AA132" i="87" s="1"/>
  <c r="AA133" i="87" s="1"/>
  <c r="AA134" i="87" s="1"/>
  <c r="AA135" i="87" s="1"/>
  <c r="AA136" i="87" s="1"/>
  <c r="AA137" i="87" s="1"/>
  <c r="AA138" i="87" s="1"/>
  <c r="AA139" i="87" s="1"/>
  <c r="AA140" i="87" s="1"/>
  <c r="AA141" i="87" s="1"/>
  <c r="AA142" i="87" s="1"/>
  <c r="AA143" i="87" s="1"/>
  <c r="AA144" i="87" s="1"/>
  <c r="AA145" i="87" s="1"/>
  <c r="AA146" i="87" s="1"/>
  <c r="AA147" i="87" s="1"/>
  <c r="AA148" i="87" s="1"/>
  <c r="AA149" i="87" s="1"/>
  <c r="AA150" i="87" s="1"/>
  <c r="AA151" i="87" s="1"/>
  <c r="AA152" i="87" s="1"/>
  <c r="AA153" i="87" s="1"/>
  <c r="AA154" i="87" s="1"/>
  <c r="AA155" i="87" s="1"/>
  <c r="AA156" i="87" s="1"/>
  <c r="AA157" i="87" s="1"/>
  <c r="AA158" i="87" s="1"/>
  <c r="AA159" i="87" s="1"/>
  <c r="AA160" i="87" s="1"/>
  <c r="AA161" i="87" s="1"/>
  <c r="AA162" i="87" s="1"/>
  <c r="AA163" i="87" s="1"/>
  <c r="AA164" i="87" s="1"/>
  <c r="AA165" i="87" s="1"/>
  <c r="FV6" i="85"/>
  <c r="FZ6" i="85"/>
  <c r="FW6" i="85"/>
  <c r="FW7" i="85" s="1"/>
  <c r="FW8" i="85" s="1"/>
  <c r="FW9" i="85" s="1"/>
  <c r="FW10" i="85" s="1"/>
  <c r="FW11" i="85" s="1"/>
  <c r="FW12" i="85" s="1"/>
  <c r="FW13" i="85" s="1"/>
  <c r="FW14" i="85" s="1"/>
  <c r="FW15" i="85" s="1"/>
  <c r="FW16" i="85" s="1"/>
  <c r="FW17" i="85" s="1"/>
  <c r="FW18" i="85" s="1"/>
  <c r="FW19" i="85" s="1"/>
  <c r="FW20" i="85" s="1"/>
  <c r="FW21" i="85" s="1"/>
  <c r="FW22" i="85" s="1"/>
  <c r="FW23" i="85" s="1"/>
  <c r="FW24" i="85" s="1"/>
  <c r="FW25" i="85" s="1"/>
  <c r="FW26" i="85" s="1"/>
  <c r="FW27" i="85" s="1"/>
  <c r="FW28" i="85" s="1"/>
  <c r="FW29" i="85" s="1"/>
  <c r="FW30" i="85" s="1"/>
  <c r="FW31" i="85" s="1"/>
  <c r="FW32" i="85" s="1"/>
  <c r="FW33" i="85" s="1"/>
  <c r="FW34" i="85" s="1"/>
  <c r="FW35" i="85" s="1"/>
  <c r="FW36" i="85" s="1"/>
  <c r="FW37" i="85" s="1"/>
  <c r="FW38" i="85" s="1"/>
  <c r="FW39" i="85" s="1"/>
  <c r="FW40" i="85" s="1"/>
  <c r="FW41" i="85" s="1"/>
  <c r="FW42" i="85" s="1"/>
  <c r="FW43" i="85" s="1"/>
  <c r="FW44" i="85" s="1"/>
  <c r="FW45" i="85" s="1"/>
  <c r="FW46" i="85" s="1"/>
  <c r="FW47" i="85" s="1"/>
  <c r="FW48" i="85" s="1"/>
  <c r="FW49" i="85" s="1"/>
  <c r="FW50" i="85" s="1"/>
  <c r="FW51" i="85" s="1"/>
  <c r="FW52" i="85" s="1"/>
  <c r="FW53" i="85" s="1"/>
  <c r="FW54" i="85" s="1"/>
  <c r="FW55" i="85" s="1"/>
  <c r="FW56" i="85" s="1"/>
  <c r="FW57" i="85" s="1"/>
  <c r="FW58" i="85" s="1"/>
  <c r="FW59" i="85" s="1"/>
  <c r="FW60" i="85" s="1"/>
  <c r="FW61" i="85" s="1"/>
  <c r="FW62" i="85" s="1"/>
  <c r="FW63" i="85" s="1"/>
  <c r="FW64" i="85" s="1"/>
  <c r="FW65" i="85" s="1"/>
  <c r="FW66" i="85" s="1"/>
  <c r="FW67" i="85" s="1"/>
  <c r="FW68" i="85" s="1"/>
  <c r="FW69" i="85" s="1"/>
  <c r="FW70" i="85" s="1"/>
  <c r="FW71" i="85" s="1"/>
  <c r="FW72" i="85" s="1"/>
  <c r="FW73" i="85" s="1"/>
  <c r="FW74" i="85" s="1"/>
  <c r="FW75" i="85" s="1"/>
  <c r="FW76" i="85" s="1"/>
  <c r="FW77" i="85" s="1"/>
  <c r="FW78" i="85" s="1"/>
  <c r="FW79" i="85" s="1"/>
  <c r="FW80" i="85" s="1"/>
  <c r="FW81" i="85" s="1"/>
  <c r="FW82" i="85" s="1"/>
  <c r="FW83" i="85" s="1"/>
  <c r="FW84" i="85" s="1"/>
  <c r="FW85" i="85" s="1"/>
  <c r="FW86" i="85" s="1"/>
  <c r="FW87" i="85" s="1"/>
  <c r="FW88" i="85" s="1"/>
  <c r="FW89" i="85" s="1"/>
  <c r="FW90" i="85" s="1"/>
  <c r="FW91" i="85" s="1"/>
  <c r="FW92" i="85" s="1"/>
  <c r="FW93" i="85" s="1"/>
  <c r="FW94" i="85" s="1"/>
  <c r="FW95" i="85" s="1"/>
  <c r="FW96" i="85" s="1"/>
  <c r="FW97" i="85" s="1"/>
  <c r="FW98" i="85" s="1"/>
  <c r="FW99" i="85" s="1"/>
  <c r="FW100" i="85" s="1"/>
  <c r="FW101" i="85" s="1"/>
  <c r="FW102" i="85" s="1"/>
  <c r="FW103" i="85" s="1"/>
  <c r="FW104" i="85" s="1"/>
  <c r="FW105" i="85" s="1"/>
  <c r="FW106" i="85" s="1"/>
  <c r="FW107" i="85" s="1"/>
  <c r="FW108" i="85" s="1"/>
  <c r="FW109" i="85" s="1"/>
  <c r="FW110" i="85" s="1"/>
  <c r="FW111" i="85" s="1"/>
  <c r="FW112" i="85" s="1"/>
  <c r="FW113" i="85" s="1"/>
  <c r="FW114" i="85" s="1"/>
  <c r="FW115" i="85" s="1"/>
  <c r="FW116" i="85" s="1"/>
  <c r="FW117" i="85" s="1"/>
  <c r="FW118" i="85" s="1"/>
  <c r="FW119" i="85" s="1"/>
  <c r="FW120" i="85" s="1"/>
  <c r="FW121" i="85" s="1"/>
  <c r="FW122" i="85" s="1"/>
  <c r="FW123" i="85" s="1"/>
  <c r="FW124" i="85" s="1"/>
  <c r="FW125" i="85" s="1"/>
  <c r="FW126" i="85" s="1"/>
  <c r="FW127" i="85" s="1"/>
  <c r="FW128" i="85" s="1"/>
  <c r="FW129" i="85" s="1"/>
  <c r="FW130" i="85" s="1"/>
  <c r="FW131" i="85" s="1"/>
  <c r="FW132" i="85" s="1"/>
  <c r="FW133" i="85" s="1"/>
  <c r="FW134" i="85" s="1"/>
  <c r="FW135" i="85" s="1"/>
  <c r="FW136" i="85" s="1"/>
  <c r="FW137" i="85" s="1"/>
  <c r="FW138" i="85" s="1"/>
  <c r="FW139" i="85" s="1"/>
  <c r="FW140" i="85" s="1"/>
  <c r="FW141" i="85" s="1"/>
  <c r="FW142" i="85" s="1"/>
  <c r="FW143" i="85" s="1"/>
  <c r="FW144" i="85" s="1"/>
  <c r="FW145" i="85" s="1"/>
  <c r="FW146" i="85" s="1"/>
  <c r="FW147" i="85" s="1"/>
  <c r="FW148" i="85" s="1"/>
  <c r="FW149" i="85" s="1"/>
  <c r="FW150" i="85" s="1"/>
  <c r="FW151" i="85" s="1"/>
  <c r="FW152" i="85" s="1"/>
  <c r="FW153" i="85" s="1"/>
  <c r="FW154" i="85" s="1"/>
  <c r="FW155" i="85" s="1"/>
  <c r="FW156" i="85" s="1"/>
  <c r="FW157" i="85" s="1"/>
  <c r="FW158" i="85" s="1"/>
  <c r="FW159" i="85" s="1"/>
  <c r="FW160" i="85" s="1"/>
  <c r="FW161" i="85" s="1"/>
  <c r="FW162" i="85" s="1"/>
  <c r="FW163" i="85" s="1"/>
  <c r="FW164" i="85" s="1"/>
  <c r="FW165" i="85" s="1"/>
  <c r="FY6" i="85"/>
  <c r="FY7" i="85" s="1"/>
  <c r="FY8" i="85" s="1"/>
  <c r="FY9" i="85" s="1"/>
  <c r="FY10" i="85" s="1"/>
  <c r="FY11" i="85" s="1"/>
  <c r="FY12" i="85" s="1"/>
  <c r="FY13" i="85" s="1"/>
  <c r="FY14" i="85" s="1"/>
  <c r="FY15" i="85" s="1"/>
  <c r="FY16" i="85" s="1"/>
  <c r="FY17" i="85" s="1"/>
  <c r="FY18" i="85" s="1"/>
  <c r="FY19" i="85" s="1"/>
  <c r="FY20" i="85" s="1"/>
  <c r="FY21" i="85" s="1"/>
  <c r="FY22" i="85" s="1"/>
  <c r="FY23" i="85" s="1"/>
  <c r="FY24" i="85" s="1"/>
  <c r="FY25" i="85" s="1"/>
  <c r="FY26" i="85" s="1"/>
  <c r="FY27" i="85" s="1"/>
  <c r="FY28" i="85" s="1"/>
  <c r="FY29" i="85" s="1"/>
  <c r="FY30" i="85" s="1"/>
  <c r="FY31" i="85" s="1"/>
  <c r="FY32" i="85" s="1"/>
  <c r="FY33" i="85" s="1"/>
  <c r="FY34" i="85" s="1"/>
  <c r="FY35" i="85" s="1"/>
  <c r="FY36" i="85" s="1"/>
  <c r="FY37" i="85" s="1"/>
  <c r="FY38" i="85" s="1"/>
  <c r="FY39" i="85" s="1"/>
  <c r="FY40" i="85" s="1"/>
  <c r="FY41" i="85" s="1"/>
  <c r="FY42" i="85" s="1"/>
  <c r="FY43" i="85" s="1"/>
  <c r="FY44" i="85" s="1"/>
  <c r="FY45" i="85" s="1"/>
  <c r="FY46" i="85" s="1"/>
  <c r="FY47" i="85" s="1"/>
  <c r="FY48" i="85" s="1"/>
  <c r="FY49" i="85" s="1"/>
  <c r="FY50" i="85" s="1"/>
  <c r="FY51" i="85" s="1"/>
  <c r="FY52" i="85" s="1"/>
  <c r="FY53" i="85" s="1"/>
  <c r="FY54" i="85" s="1"/>
  <c r="FY55" i="85" s="1"/>
  <c r="FY56" i="85" s="1"/>
  <c r="FY57" i="85" s="1"/>
  <c r="FY58" i="85" s="1"/>
  <c r="FY59" i="85" s="1"/>
  <c r="FY60" i="85" s="1"/>
  <c r="FY61" i="85" s="1"/>
  <c r="FY62" i="85" s="1"/>
  <c r="FY63" i="85" s="1"/>
  <c r="FY64" i="85" s="1"/>
  <c r="FY65" i="85" s="1"/>
  <c r="FY66" i="85" s="1"/>
  <c r="FY67" i="85" s="1"/>
  <c r="FY68" i="85" s="1"/>
  <c r="FY69" i="85" s="1"/>
  <c r="FY70" i="85" s="1"/>
  <c r="FY71" i="85" s="1"/>
  <c r="FY72" i="85" s="1"/>
  <c r="FY73" i="85" s="1"/>
  <c r="FY74" i="85" s="1"/>
  <c r="FY75" i="85" s="1"/>
  <c r="FY76" i="85" s="1"/>
  <c r="FY77" i="85" s="1"/>
  <c r="FY78" i="85" s="1"/>
  <c r="FY79" i="85" s="1"/>
  <c r="FY80" i="85" s="1"/>
  <c r="FY81" i="85" s="1"/>
  <c r="FY82" i="85" s="1"/>
  <c r="FY83" i="85" s="1"/>
  <c r="FY84" i="85" s="1"/>
  <c r="FY85" i="85" s="1"/>
  <c r="FY86" i="85" s="1"/>
  <c r="FY87" i="85" s="1"/>
  <c r="FY88" i="85" s="1"/>
  <c r="FY89" i="85" s="1"/>
  <c r="FY90" i="85" s="1"/>
  <c r="FY91" i="85" s="1"/>
  <c r="FY92" i="85" s="1"/>
  <c r="FY93" i="85" s="1"/>
  <c r="FY94" i="85" s="1"/>
  <c r="FY95" i="85" s="1"/>
  <c r="FY96" i="85" s="1"/>
  <c r="FY97" i="85" s="1"/>
  <c r="FY98" i="85" s="1"/>
  <c r="FY99" i="85" s="1"/>
  <c r="FY100" i="85" s="1"/>
  <c r="FY101" i="85" s="1"/>
  <c r="FY102" i="85" s="1"/>
  <c r="FY103" i="85" s="1"/>
  <c r="FY104" i="85" s="1"/>
  <c r="FY105" i="85" s="1"/>
  <c r="FY106" i="85" s="1"/>
  <c r="FY107" i="85" s="1"/>
  <c r="FY108" i="85" s="1"/>
  <c r="FY109" i="85" s="1"/>
  <c r="FY110" i="85" s="1"/>
  <c r="FY111" i="85" s="1"/>
  <c r="FY112" i="85" s="1"/>
  <c r="FY113" i="85" s="1"/>
  <c r="FY114" i="85" s="1"/>
  <c r="FY115" i="85" s="1"/>
  <c r="FY116" i="85" s="1"/>
  <c r="FY117" i="85" s="1"/>
  <c r="FY118" i="85" s="1"/>
  <c r="FY119" i="85" s="1"/>
  <c r="FY120" i="85" s="1"/>
  <c r="FY121" i="85" s="1"/>
  <c r="FY122" i="85" s="1"/>
  <c r="FY123" i="85" s="1"/>
  <c r="FY124" i="85" s="1"/>
  <c r="FY125" i="85" s="1"/>
  <c r="FY126" i="85" s="1"/>
  <c r="FY127" i="85" s="1"/>
  <c r="FY128" i="85" s="1"/>
  <c r="FY129" i="85" s="1"/>
  <c r="FY130" i="85" s="1"/>
  <c r="FY131" i="85" s="1"/>
  <c r="FY132" i="85" s="1"/>
  <c r="FY133" i="85" s="1"/>
  <c r="FY134" i="85" s="1"/>
  <c r="FY135" i="85" s="1"/>
  <c r="FY136" i="85" s="1"/>
  <c r="FY137" i="85" s="1"/>
  <c r="FY138" i="85" s="1"/>
  <c r="FY139" i="85" s="1"/>
  <c r="FY140" i="85" s="1"/>
  <c r="FY141" i="85" s="1"/>
  <c r="FY142" i="85" s="1"/>
  <c r="FY143" i="85" s="1"/>
  <c r="FY144" i="85" s="1"/>
  <c r="FY145" i="85" s="1"/>
  <c r="FY146" i="85" s="1"/>
  <c r="FY147" i="85" s="1"/>
  <c r="FY148" i="85" s="1"/>
  <c r="FY149" i="85" s="1"/>
  <c r="FY150" i="85" s="1"/>
  <c r="FY151" i="85" s="1"/>
  <c r="FY152" i="85" s="1"/>
  <c r="FY153" i="85" s="1"/>
  <c r="FY154" i="85" s="1"/>
  <c r="FY155" i="85" s="1"/>
  <c r="FY156" i="85" s="1"/>
  <c r="FY157" i="85" s="1"/>
  <c r="FY158" i="85" s="1"/>
  <c r="FY159" i="85" s="1"/>
  <c r="FY160" i="85" s="1"/>
  <c r="FY161" i="85" s="1"/>
  <c r="FY162" i="85" s="1"/>
  <c r="FY163" i="85" s="1"/>
  <c r="FY164" i="85" s="1"/>
  <c r="FY165" i="85" s="1"/>
  <c r="FX6" i="85"/>
  <c r="FX7" i="85" s="1"/>
  <c r="FX8" i="85" s="1"/>
  <c r="FX9" i="85" s="1"/>
  <c r="FX10" i="85" s="1"/>
  <c r="FX11" i="85" s="1"/>
  <c r="FX12" i="85" s="1"/>
  <c r="FX13" i="85" s="1"/>
  <c r="FX14" i="85" s="1"/>
  <c r="FX15" i="85" s="1"/>
  <c r="FX16" i="85" s="1"/>
  <c r="FX17" i="85" s="1"/>
  <c r="FX18" i="85" s="1"/>
  <c r="FX19" i="85" s="1"/>
  <c r="FX20" i="85" s="1"/>
  <c r="FX21" i="85" s="1"/>
  <c r="FX22" i="85" s="1"/>
  <c r="FX23" i="85" s="1"/>
  <c r="FX24" i="85" s="1"/>
  <c r="FX25" i="85" s="1"/>
  <c r="FX26" i="85" s="1"/>
  <c r="FX27" i="85" s="1"/>
  <c r="FX28" i="85" s="1"/>
  <c r="FX29" i="85" s="1"/>
  <c r="FX30" i="85" s="1"/>
  <c r="FX31" i="85" s="1"/>
  <c r="FX32" i="85" s="1"/>
  <c r="FX33" i="85" s="1"/>
  <c r="FX34" i="85" s="1"/>
  <c r="FX35" i="85" s="1"/>
  <c r="FX36" i="85" s="1"/>
  <c r="FX37" i="85" s="1"/>
  <c r="FX38" i="85" s="1"/>
  <c r="FX39" i="85" s="1"/>
  <c r="FX40" i="85" s="1"/>
  <c r="FX41" i="85" s="1"/>
  <c r="FX42" i="85" s="1"/>
  <c r="FX43" i="85" s="1"/>
  <c r="FX44" i="85" s="1"/>
  <c r="FX45" i="85" s="1"/>
  <c r="FX46" i="85" s="1"/>
  <c r="FX47" i="85" s="1"/>
  <c r="FX48" i="85" s="1"/>
  <c r="FX49" i="85" s="1"/>
  <c r="FX50" i="85" s="1"/>
  <c r="FX51" i="85" s="1"/>
  <c r="FX52" i="85" s="1"/>
  <c r="FX53" i="85" s="1"/>
  <c r="FX54" i="85" s="1"/>
  <c r="FX55" i="85" s="1"/>
  <c r="FX56" i="85" s="1"/>
  <c r="FX57" i="85" s="1"/>
  <c r="FX58" i="85" s="1"/>
  <c r="FX59" i="85" s="1"/>
  <c r="FX60" i="85" s="1"/>
  <c r="FX61" i="85" s="1"/>
  <c r="FX62" i="85" s="1"/>
  <c r="FX63" i="85" s="1"/>
  <c r="FX64" i="85" s="1"/>
  <c r="FX65" i="85" s="1"/>
  <c r="FX66" i="85" s="1"/>
  <c r="FX67" i="85" s="1"/>
  <c r="FX68" i="85" s="1"/>
  <c r="FX69" i="85" s="1"/>
  <c r="FX70" i="85" s="1"/>
  <c r="FX71" i="85" s="1"/>
  <c r="FX72" i="85" s="1"/>
  <c r="FX73" i="85" s="1"/>
  <c r="FX74" i="85" s="1"/>
  <c r="FX75" i="85" s="1"/>
  <c r="FX76" i="85" s="1"/>
  <c r="FX77" i="85" s="1"/>
  <c r="FX78" i="85" s="1"/>
  <c r="FX79" i="85" s="1"/>
  <c r="FX80" i="85" s="1"/>
  <c r="FX81" i="85" s="1"/>
  <c r="FX82" i="85" s="1"/>
  <c r="FX83" i="85" s="1"/>
  <c r="FX84" i="85" s="1"/>
  <c r="FX85" i="85" s="1"/>
  <c r="FX86" i="85" s="1"/>
  <c r="FX87" i="85" s="1"/>
  <c r="FX88" i="85" s="1"/>
  <c r="FX89" i="85" s="1"/>
  <c r="FX90" i="85" s="1"/>
  <c r="FX91" i="85" s="1"/>
  <c r="FX92" i="85" s="1"/>
  <c r="FX93" i="85" s="1"/>
  <c r="FX94" i="85" s="1"/>
  <c r="FX95" i="85" s="1"/>
  <c r="FX96" i="85" s="1"/>
  <c r="FX97" i="85" s="1"/>
  <c r="FX98" i="85" s="1"/>
  <c r="FX99" i="85" s="1"/>
  <c r="FX100" i="85" s="1"/>
  <c r="FX101" i="85" s="1"/>
  <c r="FX102" i="85" s="1"/>
  <c r="FX103" i="85" s="1"/>
  <c r="FX104" i="85" s="1"/>
  <c r="FX105" i="85" s="1"/>
  <c r="FX106" i="85" s="1"/>
  <c r="FX107" i="85" s="1"/>
  <c r="FX108" i="85" s="1"/>
  <c r="FX109" i="85" s="1"/>
  <c r="FX110" i="85" s="1"/>
  <c r="FX111" i="85" s="1"/>
  <c r="FX112" i="85" s="1"/>
  <c r="FX113" i="85" s="1"/>
  <c r="FX114" i="85" s="1"/>
  <c r="FX115" i="85" s="1"/>
  <c r="FX116" i="85" s="1"/>
  <c r="FX117" i="85" s="1"/>
  <c r="FX118" i="85" s="1"/>
  <c r="FX119" i="85" s="1"/>
  <c r="FX120" i="85" s="1"/>
  <c r="FX121" i="85" s="1"/>
  <c r="FX122" i="85" s="1"/>
  <c r="FX123" i="85" s="1"/>
  <c r="FX124" i="85" s="1"/>
  <c r="FX125" i="85" s="1"/>
  <c r="FX126" i="85" s="1"/>
  <c r="FX127" i="85" s="1"/>
  <c r="FX128" i="85" s="1"/>
  <c r="FX129" i="85" s="1"/>
  <c r="FX130" i="85" s="1"/>
  <c r="FX131" i="85" s="1"/>
  <c r="FX132" i="85" s="1"/>
  <c r="FX133" i="85" s="1"/>
  <c r="FX134" i="85" s="1"/>
  <c r="FX135" i="85" s="1"/>
  <c r="FX136" i="85" s="1"/>
  <c r="FX137" i="85" s="1"/>
  <c r="FX138" i="85" s="1"/>
  <c r="FX139" i="85" s="1"/>
  <c r="FX140" i="85" s="1"/>
  <c r="FX141" i="85" s="1"/>
  <c r="FX142" i="85" s="1"/>
  <c r="FX143" i="85" s="1"/>
  <c r="FX144" i="85" s="1"/>
  <c r="FX145" i="85" s="1"/>
  <c r="FX146" i="85" s="1"/>
  <c r="FX147" i="85" s="1"/>
  <c r="FX148" i="85" s="1"/>
  <c r="FX149" i="85" s="1"/>
  <c r="FX150" i="85" s="1"/>
  <c r="FX151" i="85" s="1"/>
  <c r="FX152" i="85" s="1"/>
  <c r="FX153" i="85" s="1"/>
  <c r="FX154" i="85" s="1"/>
  <c r="FX155" i="85" s="1"/>
  <c r="FX156" i="85" s="1"/>
  <c r="FX157" i="85" s="1"/>
  <c r="FX158" i="85" s="1"/>
  <c r="FX159" i="85" s="1"/>
  <c r="FX160" i="85" s="1"/>
  <c r="FX161" i="85" s="1"/>
  <c r="FX162" i="85" s="1"/>
  <c r="FX163" i="85" s="1"/>
  <c r="FX164" i="85" s="1"/>
  <c r="FX165" i="85" s="1"/>
  <c r="FZ7" i="85" l="1"/>
  <c r="FZ8" i="85" s="1"/>
  <c r="FZ9" i="85" s="1"/>
  <c r="FZ10" i="85" s="1"/>
  <c r="FZ11" i="85" s="1"/>
  <c r="FZ12" i="85" s="1"/>
  <c r="FZ13" i="85" s="1"/>
  <c r="FZ14" i="85" s="1"/>
  <c r="FZ15" i="85" s="1"/>
  <c r="FZ16" i="85" s="1"/>
  <c r="FZ17" i="85" s="1"/>
  <c r="FZ18" i="85" s="1"/>
  <c r="FZ19" i="85" s="1"/>
  <c r="FZ20" i="85" s="1"/>
  <c r="FZ21" i="85" s="1"/>
  <c r="FZ22" i="85" s="1"/>
  <c r="FZ23" i="85" s="1"/>
  <c r="FZ24" i="85" s="1"/>
  <c r="FZ25" i="85" s="1"/>
  <c r="FZ26" i="85" s="1"/>
  <c r="FZ27" i="85" s="1"/>
  <c r="FZ28" i="85" s="1"/>
  <c r="FZ29" i="85" s="1"/>
  <c r="FZ30" i="85" s="1"/>
  <c r="FZ31" i="85" s="1"/>
  <c r="FZ32" i="85" s="1"/>
  <c r="FZ33" i="85" s="1"/>
  <c r="FZ34" i="85" s="1"/>
  <c r="FZ35" i="85" s="1"/>
  <c r="FZ36" i="85" s="1"/>
  <c r="FZ37" i="85" s="1"/>
  <c r="FZ38" i="85" s="1"/>
  <c r="FZ39" i="85" s="1"/>
  <c r="FZ40" i="85" s="1"/>
  <c r="FZ41" i="85" s="1"/>
  <c r="FZ42" i="85" s="1"/>
  <c r="FZ43" i="85" s="1"/>
  <c r="FZ44" i="85" s="1"/>
  <c r="FZ45" i="85" s="1"/>
  <c r="FZ46" i="85" s="1"/>
  <c r="FZ47" i="85" s="1"/>
  <c r="FZ48" i="85" s="1"/>
  <c r="FZ49" i="85" s="1"/>
  <c r="FZ50" i="85" s="1"/>
  <c r="FZ51" i="85" s="1"/>
  <c r="FZ52" i="85" s="1"/>
  <c r="FZ53" i="85" s="1"/>
  <c r="FZ54" i="85" s="1"/>
  <c r="FZ55" i="85" s="1"/>
  <c r="FZ56" i="85" s="1"/>
  <c r="FZ57" i="85" s="1"/>
  <c r="FZ58" i="85" s="1"/>
  <c r="FZ59" i="85" s="1"/>
  <c r="FZ60" i="85" s="1"/>
  <c r="FZ61" i="85" s="1"/>
  <c r="FZ62" i="85" s="1"/>
  <c r="FZ63" i="85" s="1"/>
  <c r="FZ64" i="85" s="1"/>
  <c r="FZ65" i="85" s="1"/>
  <c r="FZ66" i="85" s="1"/>
  <c r="FZ67" i="85" s="1"/>
  <c r="FZ68" i="85" s="1"/>
  <c r="FZ69" i="85" s="1"/>
  <c r="FZ70" i="85" s="1"/>
  <c r="FZ71" i="85" s="1"/>
  <c r="FZ72" i="85" s="1"/>
  <c r="FZ73" i="85" s="1"/>
  <c r="FZ74" i="85" s="1"/>
  <c r="FZ75" i="85" s="1"/>
  <c r="FZ76" i="85" s="1"/>
  <c r="FZ77" i="85" s="1"/>
  <c r="FZ78" i="85" s="1"/>
  <c r="FZ79" i="85" s="1"/>
  <c r="FZ80" i="85" s="1"/>
  <c r="FZ81" i="85" s="1"/>
  <c r="FZ82" i="85" s="1"/>
  <c r="FZ83" i="85" s="1"/>
  <c r="FZ84" i="85" s="1"/>
  <c r="FZ85" i="85" s="1"/>
  <c r="FZ86" i="85" s="1"/>
  <c r="FZ87" i="85" s="1"/>
  <c r="FZ88" i="85" s="1"/>
  <c r="FZ89" i="85" s="1"/>
  <c r="FZ90" i="85" s="1"/>
  <c r="FZ91" i="85" s="1"/>
  <c r="FZ92" i="85" s="1"/>
  <c r="FZ93" i="85" s="1"/>
  <c r="FZ94" i="85" s="1"/>
  <c r="FZ95" i="85" s="1"/>
  <c r="FZ96" i="85" s="1"/>
  <c r="FZ97" i="85" s="1"/>
  <c r="FZ98" i="85" s="1"/>
  <c r="FZ99" i="85" s="1"/>
  <c r="FZ100" i="85" s="1"/>
  <c r="FZ101" i="85" s="1"/>
  <c r="FZ102" i="85" s="1"/>
  <c r="FZ103" i="85" s="1"/>
  <c r="FZ104" i="85" s="1"/>
  <c r="FZ105" i="85" s="1"/>
  <c r="FZ106" i="85" s="1"/>
  <c r="FZ107" i="85" s="1"/>
  <c r="FZ108" i="85" s="1"/>
  <c r="FZ109" i="85" s="1"/>
  <c r="FZ110" i="85" s="1"/>
  <c r="FZ111" i="85" s="1"/>
  <c r="FZ112" i="85" s="1"/>
  <c r="FZ113" i="85" s="1"/>
  <c r="FZ114" i="85" s="1"/>
  <c r="FZ115" i="85" s="1"/>
  <c r="FZ116" i="85" s="1"/>
  <c r="FZ117" i="85" s="1"/>
  <c r="FZ118" i="85" s="1"/>
  <c r="FZ119" i="85" s="1"/>
  <c r="FZ120" i="85" s="1"/>
  <c r="FZ121" i="85" s="1"/>
  <c r="FZ122" i="85" s="1"/>
  <c r="FZ123" i="85" s="1"/>
  <c r="FZ124" i="85" s="1"/>
  <c r="FZ125" i="85" s="1"/>
  <c r="FZ126" i="85" s="1"/>
  <c r="FZ127" i="85" s="1"/>
  <c r="FZ128" i="85" s="1"/>
  <c r="FZ129" i="85" s="1"/>
  <c r="FZ130" i="85" s="1"/>
  <c r="FZ131" i="85" s="1"/>
  <c r="FZ132" i="85" s="1"/>
  <c r="FZ133" i="85" s="1"/>
  <c r="FZ134" i="85" s="1"/>
  <c r="FZ135" i="85" s="1"/>
  <c r="FZ136" i="85" s="1"/>
  <c r="FZ137" i="85" s="1"/>
  <c r="FZ138" i="85" s="1"/>
  <c r="FZ139" i="85" s="1"/>
  <c r="FZ140" i="85" s="1"/>
  <c r="FZ141" i="85" s="1"/>
  <c r="FZ142" i="85" s="1"/>
  <c r="FZ143" i="85" s="1"/>
  <c r="FZ144" i="85" s="1"/>
  <c r="FZ145" i="85" s="1"/>
  <c r="FZ146" i="85" s="1"/>
  <c r="FZ147" i="85" s="1"/>
  <c r="FZ148" i="85" s="1"/>
  <c r="FZ149" i="85" s="1"/>
  <c r="FZ150" i="85" s="1"/>
  <c r="FZ151" i="85" s="1"/>
  <c r="FZ152" i="85" s="1"/>
  <c r="FZ153" i="85" s="1"/>
  <c r="FZ154" i="85" s="1"/>
  <c r="FZ155" i="85" s="1"/>
  <c r="FZ156" i="85" s="1"/>
  <c r="FZ157" i="85" s="1"/>
  <c r="FZ158" i="85" s="1"/>
  <c r="FZ159" i="85" s="1"/>
  <c r="FZ160" i="85" s="1"/>
  <c r="FZ161" i="85" s="1"/>
  <c r="FZ162" i="85" s="1"/>
  <c r="FZ163" i="85" s="1"/>
  <c r="FZ164" i="85" s="1"/>
  <c r="FZ165" i="85" s="1"/>
  <c r="FV7" i="85"/>
  <c r="FV8" i="85" s="1"/>
  <c r="FV9" i="85" s="1"/>
  <c r="FV10" i="85" s="1"/>
  <c r="FV11" i="85" s="1"/>
  <c r="FV12" i="85" s="1"/>
  <c r="FV13" i="85" s="1"/>
  <c r="FV14" i="85" s="1"/>
  <c r="FV15" i="85" s="1"/>
  <c r="FV16" i="85" s="1"/>
  <c r="FV17" i="85" s="1"/>
  <c r="FV18" i="85" s="1"/>
  <c r="FV19" i="85" s="1"/>
  <c r="FV20" i="85" s="1"/>
  <c r="FV21" i="85" s="1"/>
  <c r="FV22" i="85" s="1"/>
  <c r="FV23" i="85" s="1"/>
  <c r="FV24" i="85" s="1"/>
  <c r="FV25" i="85" s="1"/>
  <c r="FV26" i="85" s="1"/>
  <c r="FV27" i="85" s="1"/>
  <c r="FV28" i="85" s="1"/>
  <c r="FV29" i="85" s="1"/>
  <c r="FV30" i="85" s="1"/>
  <c r="FV31" i="85" s="1"/>
  <c r="FV32" i="85" s="1"/>
  <c r="FV33" i="85" s="1"/>
  <c r="FV34" i="85" s="1"/>
  <c r="FV35" i="85" s="1"/>
  <c r="FV36" i="85" s="1"/>
  <c r="FV37" i="85" s="1"/>
  <c r="FV38" i="85" s="1"/>
  <c r="FV39" i="85" s="1"/>
  <c r="FV40" i="85" s="1"/>
  <c r="FV41" i="85" s="1"/>
  <c r="FV42" i="85" s="1"/>
  <c r="FV43" i="85" s="1"/>
  <c r="FV44" i="85" s="1"/>
  <c r="FV45" i="85" s="1"/>
  <c r="FV46" i="85" s="1"/>
  <c r="FV47" i="85" s="1"/>
  <c r="FV48" i="85" s="1"/>
  <c r="FV49" i="85" s="1"/>
  <c r="FV50" i="85" s="1"/>
  <c r="FV51" i="85" s="1"/>
  <c r="FV52" i="85" s="1"/>
  <c r="FV53" i="85" s="1"/>
  <c r="FV54" i="85" s="1"/>
  <c r="FV55" i="85" s="1"/>
  <c r="FV56" i="85" s="1"/>
  <c r="FV57" i="85" s="1"/>
  <c r="FV58" i="85" s="1"/>
  <c r="FV59" i="85" s="1"/>
  <c r="FV60" i="85" s="1"/>
  <c r="FV61" i="85" s="1"/>
  <c r="FV62" i="85" s="1"/>
  <c r="FV63" i="85" s="1"/>
  <c r="FV64" i="85" s="1"/>
  <c r="FV65" i="85" s="1"/>
  <c r="FV66" i="85" s="1"/>
  <c r="FV67" i="85" s="1"/>
  <c r="FV68" i="85" s="1"/>
  <c r="FV69" i="85" s="1"/>
  <c r="FV70" i="85" s="1"/>
  <c r="FV71" i="85" s="1"/>
  <c r="FV72" i="85" s="1"/>
  <c r="FV73" i="85" s="1"/>
  <c r="FV74" i="85" s="1"/>
  <c r="FV75" i="85" s="1"/>
  <c r="FV76" i="85" s="1"/>
  <c r="FV77" i="85" s="1"/>
  <c r="FV78" i="85" s="1"/>
  <c r="FV79" i="85" s="1"/>
  <c r="FV80" i="85" s="1"/>
  <c r="FV81" i="85" s="1"/>
  <c r="FV82" i="85" s="1"/>
  <c r="FV83" i="85" s="1"/>
  <c r="FV84" i="85" s="1"/>
  <c r="FV85" i="85" s="1"/>
  <c r="FV86" i="85" s="1"/>
  <c r="FV87" i="85" s="1"/>
  <c r="FV88" i="85" s="1"/>
  <c r="FV89" i="85" s="1"/>
  <c r="FV90" i="85" s="1"/>
  <c r="FV91" i="85" s="1"/>
  <c r="FV92" i="85" s="1"/>
  <c r="FV93" i="85" s="1"/>
  <c r="FV94" i="85" s="1"/>
  <c r="FV95" i="85" s="1"/>
  <c r="FV96" i="85" s="1"/>
  <c r="FV97" i="85" s="1"/>
  <c r="FV98" i="85" s="1"/>
  <c r="FV99" i="85" s="1"/>
  <c r="FV100" i="85" s="1"/>
  <c r="FV101" i="85" s="1"/>
  <c r="FV102" i="85" s="1"/>
  <c r="FV103" i="85" s="1"/>
  <c r="FV104" i="85" s="1"/>
  <c r="FV105" i="85" s="1"/>
  <c r="FV106" i="85" s="1"/>
  <c r="FV107" i="85" s="1"/>
  <c r="FV108" i="85" s="1"/>
  <c r="FV109" i="85" s="1"/>
  <c r="FV110" i="85" s="1"/>
  <c r="FV111" i="85" s="1"/>
  <c r="FV112" i="85" s="1"/>
  <c r="FV113" i="85" s="1"/>
  <c r="FV114" i="85" s="1"/>
  <c r="FV115" i="85" s="1"/>
  <c r="FV116" i="85" s="1"/>
  <c r="FV117" i="85" s="1"/>
  <c r="FV118" i="85" s="1"/>
  <c r="FV119" i="85" s="1"/>
  <c r="FV120" i="85" s="1"/>
  <c r="FV121" i="85" s="1"/>
  <c r="FV122" i="85" s="1"/>
  <c r="FV123" i="85" s="1"/>
  <c r="FV124" i="85" s="1"/>
  <c r="FV125" i="85" s="1"/>
  <c r="FV126" i="85" s="1"/>
  <c r="FV127" i="85" s="1"/>
  <c r="FV128" i="85" s="1"/>
  <c r="FV129" i="85" s="1"/>
  <c r="FV130" i="85" s="1"/>
  <c r="FV131" i="85" s="1"/>
  <c r="FV132" i="85" s="1"/>
  <c r="FV133" i="85" s="1"/>
  <c r="FV134" i="85" s="1"/>
  <c r="FV135" i="85" s="1"/>
  <c r="FV136" i="85" s="1"/>
  <c r="FV137" i="85" s="1"/>
  <c r="FV138" i="85" s="1"/>
  <c r="FV139" i="85" s="1"/>
  <c r="FV140" i="85" s="1"/>
  <c r="FV141" i="85" s="1"/>
  <c r="FV142" i="85" s="1"/>
  <c r="FV143" i="85" s="1"/>
  <c r="FV144" i="85" s="1"/>
  <c r="FV145" i="85" s="1"/>
  <c r="FV146" i="85" s="1"/>
  <c r="FV147" i="85" s="1"/>
  <c r="FV148" i="85" s="1"/>
  <c r="FV149" i="85" s="1"/>
  <c r="FV150" i="85" s="1"/>
  <c r="FV151" i="85" s="1"/>
  <c r="FV152" i="85" s="1"/>
  <c r="FV153" i="85" s="1"/>
  <c r="FV154" i="85" s="1"/>
  <c r="FV155" i="85" s="1"/>
  <c r="FV156" i="85" s="1"/>
  <c r="FV157" i="85" s="1"/>
  <c r="FV158" i="85" s="1"/>
  <c r="FV159" i="85" s="1"/>
  <c r="FV160" i="85" s="1"/>
  <c r="FV161" i="85" s="1"/>
  <c r="FV162" i="85" s="1"/>
  <c r="FV163" i="85" s="1"/>
  <c r="FV164" i="85" s="1"/>
  <c r="FV165" i="85" s="1"/>
  <c r="BL9" i="91" l="1"/>
  <c r="BL56" i="91" l="1"/>
  <c r="BL57" i="91"/>
  <c r="BL58" i="91"/>
  <c r="BL59" i="91"/>
  <c r="BL60" i="91"/>
  <c r="BL61" i="91"/>
  <c r="BL55" i="91"/>
  <c r="BL62" i="91"/>
  <c r="T11" i="84" l="1"/>
  <c r="L10" i="84"/>
  <c r="K29" i="89" l="1"/>
  <c r="T9" i="84"/>
  <c r="K15" i="89"/>
  <c r="L24" i="89" l="1"/>
  <c r="O9" i="84"/>
  <c r="J30" i="89" l="1"/>
  <c r="G21" i="84" l="1"/>
  <c r="G46" i="89"/>
  <c r="F21" i="84"/>
  <c r="F46" i="89"/>
  <c r="G34" i="89" l="1"/>
  <c r="E21" i="84"/>
  <c r="E46" i="89"/>
  <c r="E9" i="84"/>
  <c r="J14" i="89"/>
  <c r="J19" i="89" l="1"/>
  <c r="K9" i="84"/>
  <c r="K14" i="89"/>
  <c r="L14" i="89" s="1"/>
  <c r="M14" i="89" s="1"/>
  <c r="E10" i="84"/>
  <c r="F11" i="84"/>
  <c r="J9" i="84"/>
  <c r="F13" i="84"/>
  <c r="F10" i="84"/>
  <c r="F48" i="89"/>
  <c r="E44" i="89"/>
  <c r="E19" i="84"/>
  <c r="F23" i="84"/>
  <c r="L20" i="89"/>
  <c r="AD1" i="66" l="1"/>
  <c r="O14" i="89"/>
  <c r="M20" i="89"/>
  <c r="K11" i="84"/>
  <c r="Q10" i="84"/>
  <c r="J11" i="84"/>
  <c r="K10" i="84"/>
  <c r="J10" i="84"/>
  <c r="K19" i="89"/>
  <c r="L19" i="89" s="1"/>
  <c r="M19" i="89" s="1"/>
  <c r="M24" i="89"/>
  <c r="O19" i="89" l="1"/>
  <c r="V10" i="84"/>
  <c r="P9" i="84" l="1"/>
  <c r="M25" i="89"/>
  <c r="J15" i="89"/>
  <c r="E11" i="84"/>
  <c r="K30" i="89" l="1"/>
  <c r="O30" i="89" s="1"/>
  <c r="U9" i="84"/>
  <c r="G37" i="89"/>
  <c r="V9" i="84"/>
  <c r="J29" i="89"/>
  <c r="T10" i="84"/>
  <c r="K20" i="89" l="1"/>
  <c r="M15" i="89"/>
  <c r="L29" i="89"/>
  <c r="U11" i="84"/>
  <c r="U13" i="84" s="1"/>
  <c r="G10" i="84"/>
  <c r="L11" i="84"/>
  <c r="K13" i="84" s="1"/>
  <c r="Q11" i="84"/>
  <c r="K25" i="89"/>
  <c r="K46" i="89"/>
  <c r="K21" i="84"/>
  <c r="L30" i="89" l="1"/>
  <c r="K24" i="89"/>
  <c r="U10" i="84"/>
  <c r="P10" i="84"/>
  <c r="Q21" i="84" l="1"/>
  <c r="O29" i="89"/>
  <c r="O20" i="89"/>
  <c r="O15" i="89"/>
  <c r="O11" i="84"/>
  <c r="G11" i="84"/>
  <c r="Q46" i="89"/>
  <c r="Z46" i="89"/>
  <c r="J24" i="89"/>
  <c r="O24" i="89" s="1"/>
  <c r="P11" i="84"/>
  <c r="O10" i="84"/>
  <c r="J25" i="89"/>
  <c r="O25" i="89" s="1"/>
  <c r="P13" i="84" l="1"/>
  <c r="O46" i="89"/>
  <c r="P21" i="84"/>
  <c r="V21" i="84" s="1"/>
  <c r="O21" i="84"/>
  <c r="M30" i="89"/>
  <c r="U21" i="84"/>
  <c r="V11" i="84"/>
  <c r="P46" i="89"/>
  <c r="P48" i="89" l="1"/>
  <c r="P23" i="84"/>
  <c r="J46" i="89"/>
  <c r="K48" i="89" s="1"/>
  <c r="J21" i="84"/>
  <c r="U46" i="89"/>
  <c r="T46" i="89"/>
  <c r="U48" i="89" l="1"/>
  <c r="K23" i="84"/>
  <c r="T21" i="84"/>
  <c r="U23" i="84" s="1"/>
  <c r="FH6" i="85" l="1"/>
  <c r="FJ6" i="85" l="1"/>
  <c r="FK6" i="85"/>
  <c r="FL6" i="85"/>
  <c r="FI6" i="85"/>
  <c r="FK7" i="85" l="1"/>
  <c r="FK8" i="85" s="1"/>
  <c r="FK9" i="85" s="1"/>
  <c r="FL7" i="85"/>
  <c r="FL8" i="85" s="1"/>
  <c r="FL9" i="85" s="1"/>
  <c r="FL10" i="85" s="1"/>
  <c r="FL11" i="85" s="1"/>
  <c r="FL12" i="85" s="1"/>
  <c r="FL13" i="85" s="1"/>
  <c r="FL14" i="85" s="1"/>
  <c r="FL15" i="85" s="1"/>
  <c r="FL16" i="85" s="1"/>
  <c r="FL17" i="85" s="1"/>
  <c r="FL18" i="85" s="1"/>
  <c r="FL19" i="85" s="1"/>
  <c r="FL20" i="85" s="1"/>
  <c r="FL21" i="85" s="1"/>
  <c r="FL22" i="85" s="1"/>
  <c r="FL23" i="85" s="1"/>
  <c r="FL24" i="85" s="1"/>
  <c r="FL25" i="85" s="1"/>
  <c r="FL26" i="85" s="1"/>
  <c r="FL27" i="85" s="1"/>
  <c r="FL28" i="85" s="1"/>
  <c r="FL29" i="85" s="1"/>
  <c r="FL30" i="85" s="1"/>
  <c r="FL31" i="85" s="1"/>
  <c r="FL32" i="85" s="1"/>
  <c r="FL33" i="85" s="1"/>
  <c r="FL34" i="85" s="1"/>
  <c r="FL35" i="85" s="1"/>
  <c r="FL36" i="85" s="1"/>
  <c r="FL37" i="85" s="1"/>
  <c r="FL38" i="85" s="1"/>
  <c r="FL39" i="85" s="1"/>
  <c r="FL40" i="85" s="1"/>
  <c r="FL41" i="85" s="1"/>
  <c r="FL42" i="85" s="1"/>
  <c r="FL43" i="85" s="1"/>
  <c r="FL44" i="85" s="1"/>
  <c r="FL45" i="85" s="1"/>
  <c r="FL46" i="85" s="1"/>
  <c r="FL47" i="85" s="1"/>
  <c r="FL48" i="85" s="1"/>
  <c r="FL49" i="85" s="1"/>
  <c r="FL50" i="85" s="1"/>
  <c r="FL51" i="85" s="1"/>
  <c r="FL52" i="85" s="1"/>
  <c r="FL53" i="85" s="1"/>
  <c r="FL54" i="85" s="1"/>
  <c r="FL55" i="85" s="1"/>
  <c r="FL56" i="85" s="1"/>
  <c r="FL57" i="85" s="1"/>
  <c r="FL58" i="85" s="1"/>
  <c r="FL59" i="85" s="1"/>
  <c r="FL60" i="85" s="1"/>
  <c r="FL61" i="85" s="1"/>
  <c r="FL62" i="85" s="1"/>
  <c r="FL63" i="85" s="1"/>
  <c r="FL64" i="85" s="1"/>
  <c r="FL65" i="85" s="1"/>
  <c r="FL66" i="85" s="1"/>
  <c r="FL67" i="85" s="1"/>
  <c r="FL68" i="85" s="1"/>
  <c r="FL69" i="85" s="1"/>
  <c r="FL70" i="85" s="1"/>
  <c r="FL71" i="85" s="1"/>
  <c r="FL72" i="85" s="1"/>
  <c r="FL73" i="85" s="1"/>
  <c r="FL74" i="85" s="1"/>
  <c r="FL75" i="85" s="1"/>
  <c r="FL76" i="85" s="1"/>
  <c r="FL77" i="85" s="1"/>
  <c r="FL78" i="85" s="1"/>
  <c r="FL79" i="85" s="1"/>
  <c r="FL80" i="85" s="1"/>
  <c r="FL81" i="85" s="1"/>
  <c r="FL82" i="85" s="1"/>
  <c r="FL83" i="85" s="1"/>
  <c r="FL84" i="85" s="1"/>
  <c r="FL85" i="85" s="1"/>
  <c r="FL86" i="85" s="1"/>
  <c r="FL87" i="85" s="1"/>
  <c r="FL88" i="85" s="1"/>
  <c r="FL89" i="85" s="1"/>
  <c r="FL90" i="85" s="1"/>
  <c r="FL91" i="85" s="1"/>
  <c r="FL92" i="85" s="1"/>
  <c r="FL93" i="85" s="1"/>
  <c r="FL94" i="85" s="1"/>
  <c r="FL95" i="85" s="1"/>
  <c r="FL96" i="85" s="1"/>
  <c r="FL97" i="85" s="1"/>
  <c r="FL98" i="85" s="1"/>
  <c r="FL99" i="85" s="1"/>
  <c r="FL100" i="85" s="1"/>
  <c r="FL101" i="85" s="1"/>
  <c r="FL102" i="85" s="1"/>
  <c r="FL103" i="85" s="1"/>
  <c r="FL104" i="85" s="1"/>
  <c r="FL105" i="85" s="1"/>
  <c r="FL106" i="85" s="1"/>
  <c r="FL107" i="85" s="1"/>
  <c r="FL108" i="85" s="1"/>
  <c r="FL109" i="85" s="1"/>
  <c r="FL110" i="85" s="1"/>
  <c r="FL111" i="85" s="1"/>
  <c r="FL112" i="85" s="1"/>
  <c r="FL113" i="85" s="1"/>
  <c r="FL114" i="85" s="1"/>
  <c r="FL115" i="85" s="1"/>
  <c r="FL116" i="85" s="1"/>
  <c r="FL117" i="85" s="1"/>
  <c r="FL118" i="85" s="1"/>
  <c r="FL119" i="85" s="1"/>
  <c r="FL120" i="85" s="1"/>
  <c r="FL121" i="85" s="1"/>
  <c r="FL122" i="85" s="1"/>
  <c r="FL123" i="85" s="1"/>
  <c r="FL124" i="85" s="1"/>
  <c r="FL125" i="85" s="1"/>
  <c r="FL126" i="85" s="1"/>
  <c r="FL127" i="85" s="1"/>
  <c r="FL128" i="85" s="1"/>
  <c r="FL129" i="85" s="1"/>
  <c r="FL130" i="85" s="1"/>
  <c r="FL131" i="85" s="1"/>
  <c r="FL132" i="85" s="1"/>
  <c r="FL133" i="85" s="1"/>
  <c r="FL134" i="85" s="1"/>
  <c r="FL135" i="85" s="1"/>
  <c r="FL136" i="85" s="1"/>
  <c r="FL137" i="85" s="1"/>
  <c r="FL138" i="85" s="1"/>
  <c r="FL139" i="85" s="1"/>
  <c r="FL140" i="85" s="1"/>
  <c r="FL141" i="85" s="1"/>
  <c r="FL142" i="85" s="1"/>
  <c r="FL143" i="85" s="1"/>
  <c r="FL144" i="85" s="1"/>
  <c r="FL145" i="85" s="1"/>
  <c r="FL146" i="85" s="1"/>
  <c r="FL147" i="85" s="1"/>
  <c r="FL148" i="85" s="1"/>
  <c r="FL149" i="85" s="1"/>
  <c r="FL150" i="85" s="1"/>
  <c r="FL151" i="85" s="1"/>
  <c r="FL152" i="85" s="1"/>
  <c r="FL153" i="85" s="1"/>
  <c r="FL154" i="85" s="1"/>
  <c r="FL155" i="85" s="1"/>
  <c r="FL156" i="85" s="1"/>
  <c r="FL157" i="85" s="1"/>
  <c r="FL158" i="85" s="1"/>
  <c r="FL159" i="85" s="1"/>
  <c r="FL160" i="85" s="1"/>
  <c r="FL161" i="85" s="1"/>
  <c r="FL162" i="85" s="1"/>
  <c r="FL163" i="85" s="1"/>
  <c r="FL164" i="85" s="1"/>
  <c r="FL165" i="85" s="1"/>
  <c r="FI7" i="85"/>
  <c r="FJ7" i="85"/>
  <c r="FH7" i="85"/>
  <c r="FH8" i="85" s="1"/>
  <c r="FH9" i="85" s="1"/>
  <c r="FH10" i="85" s="1"/>
  <c r="FH11" i="85" s="1"/>
  <c r="FH12" i="85" s="1"/>
  <c r="FH13" i="85" s="1"/>
  <c r="FH14" i="85" s="1"/>
  <c r="FH15" i="85" s="1"/>
  <c r="FH16" i="85" s="1"/>
  <c r="FH17" i="85" s="1"/>
  <c r="FH18" i="85" s="1"/>
  <c r="FH19" i="85" s="1"/>
  <c r="FH20" i="85" s="1"/>
  <c r="FH21" i="85" s="1"/>
  <c r="FH22" i="85" s="1"/>
  <c r="FH23" i="85" s="1"/>
  <c r="FH24" i="85" s="1"/>
  <c r="FH25" i="85" s="1"/>
  <c r="FH26" i="85" s="1"/>
  <c r="FH27" i="85" s="1"/>
  <c r="FH28" i="85" s="1"/>
  <c r="FH29" i="85" s="1"/>
  <c r="FH30" i="85" s="1"/>
  <c r="FH31" i="85" s="1"/>
  <c r="FH32" i="85" s="1"/>
  <c r="FH33" i="85" s="1"/>
  <c r="FH34" i="85" s="1"/>
  <c r="FH35" i="85" s="1"/>
  <c r="FH36" i="85" s="1"/>
  <c r="FH37" i="85" s="1"/>
  <c r="FH38" i="85" s="1"/>
  <c r="FH39" i="85" s="1"/>
  <c r="FH40" i="85" s="1"/>
  <c r="FH41" i="85" s="1"/>
  <c r="FH42" i="85" s="1"/>
  <c r="FH43" i="85" s="1"/>
  <c r="FH44" i="85" s="1"/>
  <c r="FH45" i="85" s="1"/>
  <c r="FH46" i="85" s="1"/>
  <c r="FH47" i="85" s="1"/>
  <c r="FH48" i="85" s="1"/>
  <c r="FH49" i="85" s="1"/>
  <c r="FH50" i="85" s="1"/>
  <c r="FH51" i="85" s="1"/>
  <c r="FH52" i="85" s="1"/>
  <c r="FH53" i="85" s="1"/>
  <c r="FH54" i="85" s="1"/>
  <c r="FH55" i="85" s="1"/>
  <c r="FH56" i="85" s="1"/>
  <c r="FH57" i="85" s="1"/>
  <c r="FH58" i="85" s="1"/>
  <c r="FH59" i="85" s="1"/>
  <c r="FH60" i="85" s="1"/>
  <c r="FH61" i="85" s="1"/>
  <c r="FH62" i="85" s="1"/>
  <c r="FH63" i="85" s="1"/>
  <c r="FH64" i="85" s="1"/>
  <c r="FH65" i="85" s="1"/>
  <c r="FH66" i="85" s="1"/>
  <c r="FH67" i="85" s="1"/>
  <c r="FH68" i="85" s="1"/>
  <c r="FH69" i="85" s="1"/>
  <c r="FH70" i="85" s="1"/>
  <c r="FH71" i="85" s="1"/>
  <c r="FH72" i="85" s="1"/>
  <c r="FH73" i="85" s="1"/>
  <c r="FH74" i="85" s="1"/>
  <c r="FH75" i="85" s="1"/>
  <c r="FH76" i="85" s="1"/>
  <c r="FH77" i="85" s="1"/>
  <c r="FH78" i="85" s="1"/>
  <c r="FH79" i="85" s="1"/>
  <c r="FH80" i="85" s="1"/>
  <c r="FH81" i="85" s="1"/>
  <c r="FH82" i="85" s="1"/>
  <c r="FH83" i="85" s="1"/>
  <c r="FH84" i="85" s="1"/>
  <c r="FH85" i="85" s="1"/>
  <c r="FH86" i="85" s="1"/>
  <c r="FH87" i="85" s="1"/>
  <c r="FH88" i="85" s="1"/>
  <c r="FH89" i="85" s="1"/>
  <c r="FH90" i="85" s="1"/>
  <c r="FH91" i="85" s="1"/>
  <c r="FH92" i="85" s="1"/>
  <c r="FH93" i="85" s="1"/>
  <c r="FH94" i="85" s="1"/>
  <c r="FH95" i="85" s="1"/>
  <c r="FH96" i="85" s="1"/>
  <c r="FH97" i="85" s="1"/>
  <c r="FH98" i="85" s="1"/>
  <c r="FH99" i="85" s="1"/>
  <c r="FH100" i="85" s="1"/>
  <c r="FH101" i="85" s="1"/>
  <c r="FH102" i="85" s="1"/>
  <c r="FH103" i="85" s="1"/>
  <c r="FH104" i="85" s="1"/>
  <c r="FH105" i="85" s="1"/>
  <c r="FH106" i="85" s="1"/>
  <c r="FH107" i="85" s="1"/>
  <c r="FH108" i="85" s="1"/>
  <c r="FH109" i="85" s="1"/>
  <c r="FH110" i="85" s="1"/>
  <c r="FH111" i="85" s="1"/>
  <c r="FH112" i="85" s="1"/>
  <c r="FH113" i="85" s="1"/>
  <c r="FH114" i="85" s="1"/>
  <c r="FH115" i="85" s="1"/>
  <c r="FH116" i="85" s="1"/>
  <c r="FH117" i="85" s="1"/>
  <c r="FH118" i="85" s="1"/>
  <c r="FH119" i="85" s="1"/>
  <c r="FH120" i="85" s="1"/>
  <c r="FH121" i="85" s="1"/>
  <c r="FH122" i="85" s="1"/>
  <c r="FH123" i="85" s="1"/>
  <c r="FH124" i="85" s="1"/>
  <c r="FH125" i="85" s="1"/>
  <c r="FH126" i="85" s="1"/>
  <c r="FH127" i="85" s="1"/>
  <c r="FH128" i="85" s="1"/>
  <c r="FH129" i="85" s="1"/>
  <c r="FH130" i="85" s="1"/>
  <c r="FH131" i="85" s="1"/>
  <c r="FH132" i="85" s="1"/>
  <c r="FH133" i="85" s="1"/>
  <c r="FH134" i="85" s="1"/>
  <c r="FH135" i="85" s="1"/>
  <c r="FH136" i="85" s="1"/>
  <c r="FH137" i="85" s="1"/>
  <c r="FH138" i="85" s="1"/>
  <c r="FH139" i="85" s="1"/>
  <c r="FH140" i="85" s="1"/>
  <c r="FH141" i="85" s="1"/>
  <c r="FH142" i="85" s="1"/>
  <c r="FH143" i="85" s="1"/>
  <c r="FH144" i="85" s="1"/>
  <c r="FH145" i="85" s="1"/>
  <c r="FH146" i="85" s="1"/>
  <c r="FH147" i="85" s="1"/>
  <c r="FH148" i="85" s="1"/>
  <c r="FH149" i="85" s="1"/>
  <c r="FH150" i="85" s="1"/>
  <c r="FH151" i="85" s="1"/>
  <c r="FH152" i="85" s="1"/>
  <c r="FH153" i="85" s="1"/>
  <c r="FH154" i="85" s="1"/>
  <c r="FH155" i="85" s="1"/>
  <c r="FH156" i="85" s="1"/>
  <c r="FH157" i="85" s="1"/>
  <c r="FH158" i="85" s="1"/>
  <c r="FH159" i="85" s="1"/>
  <c r="FH160" i="85" s="1"/>
  <c r="FH161" i="85" s="1"/>
  <c r="FH162" i="85" s="1"/>
  <c r="FH163" i="85" s="1"/>
  <c r="FH164" i="85" s="1"/>
  <c r="FH165" i="85" s="1"/>
  <c r="FJ8" i="85" l="1"/>
  <c r="FJ9" i="85" s="1"/>
  <c r="FJ10" i="85" s="1"/>
  <c r="FJ11" i="85" s="1"/>
  <c r="FJ12" i="85" s="1"/>
  <c r="FJ13" i="85" s="1"/>
  <c r="FJ14" i="85" s="1"/>
  <c r="FJ15" i="85" s="1"/>
  <c r="FJ16" i="85" s="1"/>
  <c r="FJ17" i="85" s="1"/>
  <c r="FJ18" i="85" s="1"/>
  <c r="FJ19" i="85" s="1"/>
  <c r="FJ20" i="85" s="1"/>
  <c r="FJ21" i="85" s="1"/>
  <c r="FJ22" i="85" s="1"/>
  <c r="FJ23" i="85" s="1"/>
  <c r="FJ24" i="85" s="1"/>
  <c r="FJ25" i="85" s="1"/>
  <c r="FJ26" i="85" s="1"/>
  <c r="FJ27" i="85" s="1"/>
  <c r="FJ28" i="85" s="1"/>
  <c r="FJ29" i="85" s="1"/>
  <c r="FJ30" i="85" s="1"/>
  <c r="FJ31" i="85" s="1"/>
  <c r="FJ32" i="85" s="1"/>
  <c r="FJ33" i="85" s="1"/>
  <c r="FJ34" i="85" s="1"/>
  <c r="FJ35" i="85" s="1"/>
  <c r="FJ36" i="85" s="1"/>
  <c r="FJ37" i="85" s="1"/>
  <c r="FJ38" i="85" s="1"/>
  <c r="FJ39" i="85" s="1"/>
  <c r="FJ40" i="85" s="1"/>
  <c r="FJ41" i="85" s="1"/>
  <c r="FJ42" i="85" s="1"/>
  <c r="FJ43" i="85" s="1"/>
  <c r="FJ44" i="85" s="1"/>
  <c r="FJ45" i="85" s="1"/>
  <c r="FJ46" i="85" s="1"/>
  <c r="FJ47" i="85" s="1"/>
  <c r="FJ48" i="85" s="1"/>
  <c r="FJ49" i="85" s="1"/>
  <c r="FJ50" i="85" s="1"/>
  <c r="FJ51" i="85" s="1"/>
  <c r="FJ52" i="85" s="1"/>
  <c r="FJ53" i="85" s="1"/>
  <c r="FJ54" i="85" s="1"/>
  <c r="FJ55" i="85" s="1"/>
  <c r="FJ56" i="85" s="1"/>
  <c r="FJ57" i="85" s="1"/>
  <c r="FJ58" i="85" s="1"/>
  <c r="FJ59" i="85" s="1"/>
  <c r="FJ60" i="85" s="1"/>
  <c r="FJ61" i="85" s="1"/>
  <c r="FJ62" i="85" s="1"/>
  <c r="FJ63" i="85" s="1"/>
  <c r="FJ64" i="85" s="1"/>
  <c r="FJ65" i="85" s="1"/>
  <c r="FJ66" i="85" s="1"/>
  <c r="FJ67" i="85" s="1"/>
  <c r="FJ68" i="85" s="1"/>
  <c r="FJ69" i="85" s="1"/>
  <c r="FJ70" i="85" s="1"/>
  <c r="FJ71" i="85" s="1"/>
  <c r="FJ72" i="85" s="1"/>
  <c r="FJ73" i="85" s="1"/>
  <c r="FJ74" i="85" s="1"/>
  <c r="FJ75" i="85" s="1"/>
  <c r="FJ76" i="85" s="1"/>
  <c r="FJ77" i="85" s="1"/>
  <c r="FJ78" i="85" s="1"/>
  <c r="FJ79" i="85" s="1"/>
  <c r="FJ80" i="85" s="1"/>
  <c r="FJ81" i="85" s="1"/>
  <c r="FJ82" i="85" s="1"/>
  <c r="FJ83" i="85" s="1"/>
  <c r="FJ84" i="85" s="1"/>
  <c r="FJ85" i="85" s="1"/>
  <c r="FJ86" i="85" s="1"/>
  <c r="FJ87" i="85" s="1"/>
  <c r="FJ88" i="85" s="1"/>
  <c r="FJ89" i="85" s="1"/>
  <c r="FJ90" i="85" s="1"/>
  <c r="FJ91" i="85" s="1"/>
  <c r="FJ92" i="85" s="1"/>
  <c r="FJ93" i="85" s="1"/>
  <c r="FJ94" i="85" s="1"/>
  <c r="FJ95" i="85" s="1"/>
  <c r="FJ96" i="85" s="1"/>
  <c r="FJ97" i="85" s="1"/>
  <c r="FJ98" i="85" s="1"/>
  <c r="FJ99" i="85" s="1"/>
  <c r="FJ100" i="85" s="1"/>
  <c r="FJ101" i="85" s="1"/>
  <c r="FJ102" i="85" s="1"/>
  <c r="FJ103" i="85" s="1"/>
  <c r="FJ104" i="85" s="1"/>
  <c r="FJ105" i="85" s="1"/>
  <c r="FJ106" i="85" s="1"/>
  <c r="FJ107" i="85" s="1"/>
  <c r="FJ108" i="85" s="1"/>
  <c r="FJ109" i="85" s="1"/>
  <c r="FJ110" i="85" s="1"/>
  <c r="FJ111" i="85" s="1"/>
  <c r="FJ112" i="85" s="1"/>
  <c r="FJ113" i="85" s="1"/>
  <c r="FJ114" i="85" s="1"/>
  <c r="FJ115" i="85" s="1"/>
  <c r="FJ116" i="85" s="1"/>
  <c r="FJ117" i="85" s="1"/>
  <c r="FJ118" i="85" s="1"/>
  <c r="FJ119" i="85" s="1"/>
  <c r="FJ120" i="85" s="1"/>
  <c r="FJ121" i="85" s="1"/>
  <c r="FJ122" i="85" s="1"/>
  <c r="FJ123" i="85" s="1"/>
  <c r="FJ124" i="85" s="1"/>
  <c r="FJ125" i="85" s="1"/>
  <c r="FJ126" i="85" s="1"/>
  <c r="FJ127" i="85" s="1"/>
  <c r="FJ128" i="85" s="1"/>
  <c r="FJ129" i="85" s="1"/>
  <c r="FJ130" i="85" s="1"/>
  <c r="FJ131" i="85" s="1"/>
  <c r="FJ132" i="85" s="1"/>
  <c r="FJ133" i="85" s="1"/>
  <c r="FJ134" i="85" s="1"/>
  <c r="FJ135" i="85" s="1"/>
  <c r="FJ136" i="85" s="1"/>
  <c r="FJ137" i="85" s="1"/>
  <c r="FJ138" i="85" s="1"/>
  <c r="FJ139" i="85" s="1"/>
  <c r="FJ140" i="85" s="1"/>
  <c r="FJ141" i="85" s="1"/>
  <c r="FJ142" i="85" s="1"/>
  <c r="FJ143" i="85" s="1"/>
  <c r="FJ144" i="85" s="1"/>
  <c r="FJ145" i="85" s="1"/>
  <c r="FJ146" i="85" s="1"/>
  <c r="FJ147" i="85" s="1"/>
  <c r="FJ148" i="85" s="1"/>
  <c r="FJ149" i="85" s="1"/>
  <c r="FJ150" i="85" s="1"/>
  <c r="FJ151" i="85" s="1"/>
  <c r="FJ152" i="85" s="1"/>
  <c r="FJ153" i="85" s="1"/>
  <c r="FJ154" i="85" s="1"/>
  <c r="FJ155" i="85" s="1"/>
  <c r="FJ156" i="85" s="1"/>
  <c r="FJ157" i="85" s="1"/>
  <c r="FJ158" i="85" s="1"/>
  <c r="FJ159" i="85" s="1"/>
  <c r="FJ160" i="85" s="1"/>
  <c r="FJ161" i="85" s="1"/>
  <c r="FJ162" i="85" s="1"/>
  <c r="FJ163" i="85" s="1"/>
  <c r="FJ164" i="85" s="1"/>
  <c r="FJ165" i="85" s="1"/>
  <c r="FK10" i="85"/>
  <c r="FK11" i="85" s="1"/>
  <c r="FK12" i="85" s="1"/>
  <c r="FK13" i="85" s="1"/>
  <c r="FK14" i="85" s="1"/>
  <c r="FK15" i="85" s="1"/>
  <c r="FK16" i="85" s="1"/>
  <c r="FK17" i="85" s="1"/>
  <c r="FK18" i="85" s="1"/>
  <c r="FK19" i="85" s="1"/>
  <c r="FK20" i="85" s="1"/>
  <c r="FK21" i="85" s="1"/>
  <c r="FK22" i="85" s="1"/>
  <c r="FK23" i="85" s="1"/>
  <c r="FK24" i="85" s="1"/>
  <c r="FK25" i="85" s="1"/>
  <c r="FK26" i="85" s="1"/>
  <c r="FK27" i="85" s="1"/>
  <c r="FK28" i="85" s="1"/>
  <c r="FK29" i="85" s="1"/>
  <c r="FK30" i="85" s="1"/>
  <c r="FK31" i="85" s="1"/>
  <c r="FK32" i="85" s="1"/>
  <c r="FK33" i="85" s="1"/>
  <c r="FK34" i="85" s="1"/>
  <c r="FK35" i="85" s="1"/>
  <c r="FK36" i="85" s="1"/>
  <c r="FK37" i="85" s="1"/>
  <c r="FK38" i="85" s="1"/>
  <c r="FK39" i="85" s="1"/>
  <c r="FK40" i="85" s="1"/>
  <c r="FK41" i="85" s="1"/>
  <c r="FK42" i="85" s="1"/>
  <c r="FK43" i="85" s="1"/>
  <c r="FK44" i="85" s="1"/>
  <c r="FK45" i="85" s="1"/>
  <c r="FK46" i="85" s="1"/>
  <c r="FK47" i="85" s="1"/>
  <c r="FK48" i="85" s="1"/>
  <c r="FK49" i="85" s="1"/>
  <c r="FK50" i="85" s="1"/>
  <c r="FK51" i="85" s="1"/>
  <c r="FK52" i="85" s="1"/>
  <c r="FK53" i="85" s="1"/>
  <c r="FK54" i="85" s="1"/>
  <c r="FK55" i="85" s="1"/>
  <c r="FK56" i="85" s="1"/>
  <c r="FK57" i="85" s="1"/>
  <c r="FK58" i="85" s="1"/>
  <c r="FK59" i="85" s="1"/>
  <c r="FK60" i="85" s="1"/>
  <c r="FK61" i="85" s="1"/>
  <c r="FK62" i="85" s="1"/>
  <c r="FK63" i="85" s="1"/>
  <c r="FK64" i="85" s="1"/>
  <c r="FK65" i="85" s="1"/>
  <c r="FK66" i="85" s="1"/>
  <c r="FK67" i="85" s="1"/>
  <c r="FK68" i="85" s="1"/>
  <c r="FK69" i="85" s="1"/>
  <c r="FK70" i="85" s="1"/>
  <c r="FK71" i="85" s="1"/>
  <c r="FK72" i="85" s="1"/>
  <c r="FK73" i="85" s="1"/>
  <c r="FK74" i="85" s="1"/>
  <c r="FK75" i="85" s="1"/>
  <c r="FK76" i="85" s="1"/>
  <c r="FK77" i="85" s="1"/>
  <c r="FK78" i="85" s="1"/>
  <c r="FK79" i="85" s="1"/>
  <c r="FK80" i="85" s="1"/>
  <c r="FK81" i="85" s="1"/>
  <c r="FK82" i="85" s="1"/>
  <c r="FK83" i="85" s="1"/>
  <c r="FK84" i="85" s="1"/>
  <c r="FK85" i="85" s="1"/>
  <c r="FK86" i="85" s="1"/>
  <c r="FK87" i="85" s="1"/>
  <c r="FK88" i="85" s="1"/>
  <c r="FK89" i="85" s="1"/>
  <c r="FK90" i="85" s="1"/>
  <c r="FK91" i="85" s="1"/>
  <c r="FK92" i="85" s="1"/>
  <c r="FK93" i="85" s="1"/>
  <c r="FK94" i="85" s="1"/>
  <c r="FK95" i="85" s="1"/>
  <c r="FK96" i="85" s="1"/>
  <c r="FK97" i="85" s="1"/>
  <c r="FK98" i="85" s="1"/>
  <c r="FK99" i="85" s="1"/>
  <c r="FK100" i="85" s="1"/>
  <c r="FK101" i="85" s="1"/>
  <c r="FK102" i="85" s="1"/>
  <c r="FK103" i="85" s="1"/>
  <c r="FK104" i="85" s="1"/>
  <c r="FK105" i="85" s="1"/>
  <c r="FK106" i="85" s="1"/>
  <c r="FK107" i="85" s="1"/>
  <c r="FK108" i="85" s="1"/>
  <c r="FK109" i="85" s="1"/>
  <c r="FK110" i="85" s="1"/>
  <c r="FK111" i="85" s="1"/>
  <c r="FK112" i="85" s="1"/>
  <c r="FK113" i="85" s="1"/>
  <c r="FK114" i="85" s="1"/>
  <c r="FK115" i="85" s="1"/>
  <c r="FK116" i="85" s="1"/>
  <c r="FK117" i="85" s="1"/>
  <c r="FK118" i="85" s="1"/>
  <c r="FK119" i="85" s="1"/>
  <c r="FK120" i="85" s="1"/>
  <c r="FK121" i="85" s="1"/>
  <c r="FK122" i="85" s="1"/>
  <c r="FK123" i="85" s="1"/>
  <c r="FK124" i="85" s="1"/>
  <c r="FK125" i="85" s="1"/>
  <c r="FK126" i="85" s="1"/>
  <c r="FK127" i="85" s="1"/>
  <c r="FK128" i="85" s="1"/>
  <c r="FK129" i="85" s="1"/>
  <c r="FK130" i="85" s="1"/>
  <c r="FK131" i="85" s="1"/>
  <c r="FK132" i="85" s="1"/>
  <c r="FK133" i="85" s="1"/>
  <c r="FK134" i="85" s="1"/>
  <c r="FK135" i="85" s="1"/>
  <c r="FK136" i="85" s="1"/>
  <c r="FK137" i="85" s="1"/>
  <c r="FK138" i="85" s="1"/>
  <c r="FK139" i="85" s="1"/>
  <c r="FK140" i="85" s="1"/>
  <c r="FK141" i="85" s="1"/>
  <c r="FK142" i="85" s="1"/>
  <c r="FK143" i="85" s="1"/>
  <c r="FK144" i="85" s="1"/>
  <c r="FK145" i="85" s="1"/>
  <c r="FK146" i="85" s="1"/>
  <c r="FK147" i="85" s="1"/>
  <c r="FK148" i="85" s="1"/>
  <c r="FK149" i="85" s="1"/>
  <c r="FK150" i="85" s="1"/>
  <c r="FK151" i="85" s="1"/>
  <c r="FK152" i="85" s="1"/>
  <c r="FK153" i="85" s="1"/>
  <c r="FK154" i="85" s="1"/>
  <c r="FK155" i="85" s="1"/>
  <c r="FK156" i="85" s="1"/>
  <c r="FK157" i="85" s="1"/>
  <c r="FK158" i="85" s="1"/>
  <c r="FK159" i="85" s="1"/>
  <c r="FK160" i="85" s="1"/>
  <c r="FK161" i="85" s="1"/>
  <c r="FK162" i="85" s="1"/>
  <c r="FK163" i="85" s="1"/>
  <c r="FK164" i="85" s="1"/>
  <c r="FK165" i="85" s="1"/>
  <c r="FI8" i="85"/>
  <c r="FI9" i="85" s="1"/>
  <c r="FI10" i="85" s="1"/>
  <c r="FI11" i="85" s="1"/>
  <c r="FI12" i="85" s="1"/>
  <c r="FI13" i="85" s="1"/>
  <c r="FI14" i="85" s="1"/>
  <c r="FI15" i="85" s="1"/>
  <c r="FI16" i="85" s="1"/>
  <c r="FI17" i="85" s="1"/>
  <c r="FI18" i="85" s="1"/>
  <c r="FI19" i="85" s="1"/>
  <c r="FI20" i="85" s="1"/>
  <c r="FI21" i="85" s="1"/>
  <c r="FI22" i="85" s="1"/>
  <c r="FI23" i="85" s="1"/>
  <c r="FI24" i="85" s="1"/>
  <c r="FI25" i="85" s="1"/>
  <c r="FI26" i="85" s="1"/>
  <c r="FI27" i="85" s="1"/>
  <c r="FI28" i="85" s="1"/>
  <c r="FI29" i="85" s="1"/>
  <c r="FI30" i="85" s="1"/>
  <c r="FI31" i="85" s="1"/>
  <c r="FI32" i="85" s="1"/>
  <c r="FI33" i="85" s="1"/>
  <c r="FI34" i="85" s="1"/>
  <c r="FI35" i="85" s="1"/>
  <c r="FI36" i="85" s="1"/>
  <c r="FI37" i="85" s="1"/>
  <c r="FI38" i="85" s="1"/>
  <c r="FI39" i="85" s="1"/>
  <c r="FI40" i="85" s="1"/>
  <c r="FI41" i="85" s="1"/>
  <c r="FI42" i="85" s="1"/>
  <c r="FI43" i="85" s="1"/>
  <c r="FI44" i="85" s="1"/>
  <c r="FI45" i="85" s="1"/>
  <c r="FI46" i="85" s="1"/>
  <c r="FI47" i="85" s="1"/>
  <c r="FI48" i="85" s="1"/>
  <c r="FI49" i="85" s="1"/>
  <c r="FI50" i="85" s="1"/>
  <c r="FI51" i="85" s="1"/>
  <c r="FI52" i="85" s="1"/>
  <c r="FI53" i="85" s="1"/>
  <c r="FI54" i="85" s="1"/>
  <c r="FI55" i="85" s="1"/>
  <c r="FI56" i="85" s="1"/>
  <c r="FI57" i="85" s="1"/>
  <c r="FI58" i="85" s="1"/>
  <c r="FI59" i="85" s="1"/>
  <c r="FI60" i="85" s="1"/>
  <c r="FI61" i="85" s="1"/>
  <c r="FI62" i="85" s="1"/>
  <c r="FI63" i="85" s="1"/>
  <c r="FI64" i="85" s="1"/>
  <c r="FI65" i="85" s="1"/>
  <c r="FI66" i="85" s="1"/>
  <c r="FI67" i="85" s="1"/>
  <c r="FI68" i="85" s="1"/>
  <c r="FI69" i="85" s="1"/>
  <c r="FI70" i="85" s="1"/>
  <c r="FI71" i="85" s="1"/>
  <c r="FI72" i="85" s="1"/>
  <c r="FI73" i="85" s="1"/>
  <c r="FI74" i="85" s="1"/>
  <c r="FI75" i="85" s="1"/>
  <c r="FI76" i="85" s="1"/>
  <c r="FI77" i="85" s="1"/>
  <c r="FI78" i="85" s="1"/>
  <c r="FI79" i="85" s="1"/>
  <c r="FI80" i="85" s="1"/>
  <c r="FI81" i="85" s="1"/>
  <c r="FI82" i="85" s="1"/>
  <c r="FI83" i="85" s="1"/>
  <c r="FI84" i="85" s="1"/>
  <c r="FI85" i="85" s="1"/>
  <c r="FI86" i="85" s="1"/>
  <c r="FI87" i="85" s="1"/>
  <c r="FI88" i="85" s="1"/>
  <c r="FI89" i="85" s="1"/>
  <c r="FI90" i="85" s="1"/>
  <c r="FI91" i="85" s="1"/>
  <c r="FI92" i="85" s="1"/>
  <c r="FI93" i="85" s="1"/>
  <c r="FI94" i="85" s="1"/>
  <c r="FI95" i="85" s="1"/>
  <c r="FI96" i="85" s="1"/>
  <c r="FI97" i="85" s="1"/>
  <c r="FI98" i="85" s="1"/>
  <c r="FI99" i="85" s="1"/>
  <c r="FI100" i="85" s="1"/>
  <c r="FI101" i="85" s="1"/>
  <c r="FI102" i="85" s="1"/>
  <c r="FI103" i="85" s="1"/>
  <c r="FI104" i="85" s="1"/>
  <c r="FI105" i="85" s="1"/>
  <c r="FI106" i="85" s="1"/>
  <c r="FI107" i="85" s="1"/>
  <c r="FI108" i="85" s="1"/>
  <c r="FI109" i="85" s="1"/>
  <c r="FI110" i="85" s="1"/>
  <c r="FI111" i="85" s="1"/>
  <c r="FI112" i="85" s="1"/>
  <c r="FI113" i="85" s="1"/>
  <c r="FI114" i="85" s="1"/>
  <c r="FI115" i="85" s="1"/>
  <c r="FI116" i="85" s="1"/>
  <c r="FI117" i="85" s="1"/>
  <c r="FI118" i="85" s="1"/>
  <c r="FI119" i="85" s="1"/>
  <c r="FI120" i="85" s="1"/>
  <c r="FI121" i="85" s="1"/>
  <c r="FI122" i="85" s="1"/>
  <c r="FI123" i="85" s="1"/>
  <c r="FI124" i="85" s="1"/>
  <c r="FI125" i="85" s="1"/>
  <c r="FI126" i="85" s="1"/>
  <c r="FI127" i="85" s="1"/>
  <c r="FI128" i="85" s="1"/>
  <c r="FI129" i="85" s="1"/>
  <c r="FI130" i="85" s="1"/>
  <c r="FI131" i="85" s="1"/>
  <c r="FI132" i="85" s="1"/>
  <c r="FI133" i="85" s="1"/>
  <c r="FI134" i="85" s="1"/>
  <c r="FI135" i="85" s="1"/>
  <c r="FI136" i="85" s="1"/>
  <c r="FI137" i="85" s="1"/>
  <c r="FI138" i="85" s="1"/>
  <c r="FI139" i="85" s="1"/>
  <c r="FI140" i="85" s="1"/>
  <c r="FI141" i="85" s="1"/>
  <c r="FI142" i="85" s="1"/>
  <c r="FI143" i="85" s="1"/>
  <c r="FI144" i="85" s="1"/>
  <c r="FI145" i="85" s="1"/>
  <c r="FI146" i="85" s="1"/>
  <c r="FI147" i="85" s="1"/>
  <c r="FI148" i="85" s="1"/>
  <c r="FI149" i="85" s="1"/>
  <c r="FI150" i="85" s="1"/>
  <c r="FI151" i="85" s="1"/>
  <c r="FI152" i="85" s="1"/>
  <c r="FI153" i="85" s="1"/>
  <c r="FI154" i="85" s="1"/>
  <c r="FI155" i="85" s="1"/>
  <c r="FI156" i="85" s="1"/>
  <c r="FI157" i="85" s="1"/>
  <c r="FI158" i="85" s="1"/>
  <c r="FI159" i="85" s="1"/>
  <c r="FI160" i="85" s="1"/>
  <c r="FI161" i="85" s="1"/>
  <c r="FI162" i="85" s="1"/>
  <c r="FI163" i="85" s="1"/>
  <c r="FI164" i="85" s="1"/>
  <c r="FI165" i="85" s="1"/>
  <c r="AK17" i="66" l="1"/>
  <c r="AK32" i="66"/>
  <c r="AK20" i="66"/>
  <c r="AK10" i="66"/>
  <c r="AK26" i="66"/>
  <c r="AK15" i="66"/>
  <c r="AK27" i="66"/>
  <c r="AK31" i="66"/>
  <c r="AK14" i="66"/>
  <c r="AK21" i="66"/>
  <c r="AK23" i="66"/>
  <c r="AK7" i="66"/>
  <c r="AK29" i="66"/>
  <c r="AK9" i="66"/>
  <c r="AK28" i="66"/>
  <c r="AK30" i="66"/>
  <c r="AK8" i="66"/>
  <c r="AK4" i="66"/>
  <c r="AK6" i="66"/>
  <c r="AK16" i="66"/>
  <c r="AK5" i="66"/>
  <c r="AK13" i="66"/>
  <c r="AK25" i="66"/>
  <c r="AK18" i="66"/>
  <c r="AK19" i="66"/>
  <c r="AK12" i="66"/>
  <c r="AK11" i="66"/>
  <c r="AK22" i="66"/>
  <c r="AK24" i="66"/>
  <c r="AL89" i="66" l="1"/>
  <c r="AK57" i="66"/>
  <c r="AL54" i="66"/>
  <c r="AK68" i="66"/>
  <c r="AL30" i="66"/>
  <c r="AK58" i="66"/>
  <c r="AL35" i="66"/>
  <c r="AL7" i="66"/>
  <c r="AK38" i="66"/>
  <c r="AK46" i="66"/>
  <c r="AL39" i="66"/>
  <c r="AL29" i="66"/>
  <c r="AK81" i="66"/>
  <c r="AK55" i="66"/>
  <c r="AK87" i="66"/>
  <c r="AK41" i="66"/>
  <c r="AL31" i="66"/>
  <c r="AK75" i="66"/>
  <c r="AK34" i="66"/>
  <c r="AK37" i="66"/>
  <c r="AL10" i="66"/>
  <c r="AK84" i="66"/>
  <c r="AL85" i="66"/>
  <c r="AL45" i="66"/>
  <c r="AK42" i="66"/>
  <c r="AK35" i="66"/>
  <c r="AL28" i="66"/>
  <c r="AK69" i="66"/>
  <c r="AL16" i="66"/>
  <c r="AK44" i="66"/>
  <c r="AL11" i="66"/>
  <c r="AL82" i="66"/>
  <c r="AL34" i="66"/>
  <c r="AL21" i="66"/>
  <c r="AK72" i="66"/>
  <c r="AK33" i="66"/>
  <c r="AK66" i="66"/>
  <c r="AL13" i="66"/>
  <c r="AL41" i="66"/>
  <c r="AK80" i="66"/>
  <c r="AL44" i="66"/>
  <c r="AL43" i="66"/>
  <c r="AK36" i="66"/>
  <c r="AK54" i="66"/>
  <c r="AK51" i="66"/>
  <c r="AL47" i="66"/>
  <c r="AK50" i="66"/>
  <c r="AL83" i="66"/>
  <c r="AL15" i="66"/>
  <c r="AK78" i="66"/>
  <c r="AL81" i="66"/>
  <c r="AL42" i="66"/>
  <c r="AK77" i="66"/>
  <c r="AL9" i="66"/>
  <c r="AL86" i="66"/>
  <c r="AL36" i="66"/>
  <c r="AL14" i="66"/>
  <c r="AL24" i="66"/>
  <c r="AL53" i="66"/>
  <c r="AL6" i="66"/>
  <c r="AK59" i="66"/>
  <c r="AK48" i="66"/>
  <c r="AK79" i="66"/>
  <c r="AL32" i="66"/>
  <c r="AL51" i="66"/>
  <c r="AL48" i="66"/>
  <c r="AL12" i="66"/>
  <c r="AL49" i="66"/>
  <c r="AL19" i="66"/>
  <c r="AK63" i="66"/>
  <c r="AL26" i="66"/>
  <c r="AL84" i="66"/>
  <c r="AK52" i="66"/>
  <c r="AK85" i="66"/>
  <c r="AL90" i="66"/>
  <c r="AL17" i="66"/>
  <c r="AL40" i="66"/>
  <c r="AL5" i="66"/>
  <c r="AL22" i="66"/>
  <c r="AL33" i="66"/>
  <c r="AL50" i="66"/>
  <c r="AL52" i="66"/>
  <c r="AL46" i="66"/>
  <c r="AK74" i="66"/>
  <c r="AK43" i="66"/>
  <c r="AL23" i="66"/>
  <c r="AK82" i="66"/>
  <c r="AK70" i="66"/>
  <c r="AK71" i="66"/>
  <c r="AK83" i="66"/>
  <c r="AK60" i="66"/>
  <c r="AL20" i="66"/>
  <c r="AK49" i="66"/>
  <c r="AL18" i="66"/>
  <c r="AL37" i="66"/>
  <c r="AL8" i="66"/>
  <c r="AK40" i="66"/>
  <c r="AK62" i="66"/>
  <c r="AK67" i="66"/>
  <c r="AK53" i="66"/>
  <c r="AK56" i="66"/>
  <c r="AK39" i="66"/>
  <c r="AK86" i="66"/>
  <c r="AK65" i="66"/>
  <c r="AK61" i="66"/>
  <c r="AK76" i="66"/>
  <c r="AK73" i="66"/>
  <c r="AK64" i="66"/>
  <c r="AL4" i="66"/>
  <c r="AL87" i="66"/>
  <c r="AK47" i="66"/>
  <c r="AL88" i="66"/>
  <c r="AL25" i="66"/>
  <c r="AL38" i="66"/>
  <c r="AL27" i="66"/>
  <c r="AK45" i="66"/>
  <c r="AK88" i="66"/>
  <c r="AL91" i="66"/>
  <c r="AL57" i="66" l="1"/>
  <c r="AL72" i="66"/>
  <c r="AL68" i="66"/>
  <c r="AL58" i="66"/>
  <c r="AL77" i="66"/>
  <c r="AL75" i="66"/>
  <c r="AL78" i="66"/>
  <c r="AL71" i="66"/>
  <c r="AL60" i="66"/>
  <c r="AL66" i="66"/>
  <c r="AL70" i="66"/>
  <c r="AL63" i="66"/>
  <c r="AL59" i="66"/>
  <c r="AL56" i="66"/>
  <c r="AL79" i="66"/>
  <c r="AL74" i="66"/>
  <c r="AL65" i="66"/>
  <c r="AL62" i="66"/>
  <c r="AL64" i="66"/>
  <c r="AL76" i="66"/>
  <c r="AL67" i="66"/>
  <c r="AL69" i="66"/>
  <c r="AL73" i="66"/>
  <c r="AL80" i="66"/>
  <c r="AL61" i="66"/>
  <c r="AL55" i="66"/>
  <c r="AK89" i="66"/>
  <c r="AL92" i="66"/>
  <c r="AM35" i="66" l="1"/>
  <c r="AM57" i="66"/>
  <c r="AM38" i="66"/>
  <c r="AM75" i="66"/>
  <c r="AM29" i="66"/>
  <c r="AM89" i="66"/>
  <c r="AM23" i="66"/>
  <c r="AM66" i="66"/>
  <c r="AM84" i="66"/>
  <c r="AM13" i="66"/>
  <c r="AM12" i="66"/>
  <c r="AM69" i="66"/>
  <c r="AM18" i="66"/>
  <c r="AM43" i="66"/>
  <c r="AM31" i="66"/>
  <c r="AM72" i="66"/>
  <c r="AM20" i="66"/>
  <c r="AM37" i="66"/>
  <c r="AM58" i="66"/>
  <c r="AM47" i="66"/>
  <c r="AM92" i="66"/>
  <c r="AM8" i="66"/>
  <c r="AM51" i="66"/>
  <c r="AM33" i="66"/>
  <c r="AM27" i="66"/>
  <c r="AM14" i="66"/>
  <c r="AM28" i="66"/>
  <c r="AM91" i="66"/>
  <c r="AM9" i="66"/>
  <c r="AM5" i="66"/>
  <c r="AM45" i="66"/>
  <c r="AM71" i="66"/>
  <c r="AM48" i="66"/>
  <c r="AM26" i="66"/>
  <c r="AM64" i="66"/>
  <c r="AM68" i="66"/>
  <c r="AM70" i="66"/>
  <c r="AM41" i="66"/>
  <c r="AM87" i="66"/>
  <c r="AM15" i="66"/>
  <c r="AM55" i="66"/>
  <c r="AM6" i="66"/>
  <c r="AM73" i="66"/>
  <c r="AM74" i="66"/>
  <c r="AM52" i="66"/>
  <c r="AM65" i="66"/>
  <c r="AM54" i="66"/>
  <c r="AM7" i="66"/>
  <c r="AM62" i="66"/>
  <c r="AM85" i="66"/>
  <c r="AM61" i="66"/>
  <c r="AM39" i="66"/>
  <c r="AM63" i="66"/>
  <c r="AM22" i="66"/>
  <c r="AM86" i="66"/>
  <c r="AM11" i="66"/>
  <c r="AM19" i="66"/>
  <c r="AM21" i="66"/>
  <c r="AM76" i="66"/>
  <c r="AM90" i="66"/>
  <c r="AM17" i="66"/>
  <c r="AM40" i="66"/>
  <c r="AM32" i="66"/>
  <c r="AM78" i="66"/>
  <c r="AM50" i="66"/>
  <c r="AM24" i="66"/>
  <c r="AM79" i="66"/>
  <c r="AM25" i="66"/>
  <c r="AM53" i="66"/>
  <c r="AM56" i="66"/>
  <c r="AM36" i="66"/>
  <c r="AM10" i="66"/>
  <c r="AM81" i="66"/>
  <c r="AM49" i="66"/>
  <c r="AM30" i="66"/>
  <c r="AM46" i="66"/>
  <c r="AM88" i="66"/>
  <c r="AM60" i="66"/>
  <c r="AM34" i="66"/>
  <c r="AM93" i="66"/>
  <c r="AM82" i="66"/>
  <c r="AM67" i="66"/>
  <c r="AM42" i="66"/>
  <c r="AM77" i="66"/>
  <c r="AM80" i="66"/>
  <c r="AM44" i="66"/>
  <c r="AM59" i="66"/>
  <c r="AM16" i="66"/>
  <c r="AM83" i="66"/>
  <c r="AM94" i="66"/>
  <c r="AK90" i="66"/>
  <c r="AL93" i="66"/>
  <c r="AM4" i="66" l="1"/>
  <c r="AM95" i="66"/>
  <c r="AK91" i="66"/>
  <c r="AL94" i="66"/>
  <c r="AO88" i="66" l="1"/>
  <c r="AN81" i="66"/>
  <c r="AO10" i="66"/>
  <c r="AO70" i="66"/>
  <c r="AN6" i="66"/>
  <c r="AO19" i="66"/>
  <c r="AO97" i="66"/>
  <c r="AN68" i="66"/>
  <c r="AO27" i="66"/>
  <c r="AN27" i="66"/>
  <c r="AN22" i="66"/>
  <c r="AO72" i="66"/>
  <c r="AN87" i="66"/>
  <c r="AN76" i="66"/>
  <c r="AO32" i="66"/>
  <c r="AN97" i="66"/>
  <c r="AO47" i="66"/>
  <c r="AO44" i="66"/>
  <c r="AO102" i="66"/>
  <c r="AN58" i="66"/>
  <c r="AO51" i="66"/>
  <c r="AO9" i="66"/>
  <c r="AO85" i="66"/>
  <c r="AN32" i="66"/>
  <c r="AN20" i="66"/>
  <c r="AO87" i="66"/>
  <c r="AN46" i="66"/>
  <c r="AN33" i="66"/>
  <c r="AO81" i="66"/>
  <c r="AO95" i="66"/>
  <c r="AO94" i="66"/>
  <c r="AO16" i="66"/>
  <c r="AO34" i="66"/>
  <c r="AN63" i="66"/>
  <c r="AO31" i="66"/>
  <c r="AO12" i="66"/>
  <c r="AO13" i="66"/>
  <c r="AO82" i="66"/>
  <c r="AO98" i="66"/>
  <c r="AO36" i="66"/>
  <c r="AO28" i="66"/>
  <c r="AN28" i="66"/>
  <c r="AN49" i="66"/>
  <c r="AO55" i="66"/>
  <c r="AN10" i="66"/>
  <c r="AN19" i="66"/>
  <c r="AO83" i="66"/>
  <c r="AN47" i="66"/>
  <c r="AN62" i="66"/>
  <c r="AN52" i="66"/>
  <c r="AN54" i="66"/>
  <c r="AO21" i="66"/>
  <c r="AO22" i="66"/>
  <c r="AO20" i="66"/>
  <c r="AN73" i="66"/>
  <c r="AO91" i="66"/>
  <c r="AO5" i="66"/>
  <c r="AN77" i="66"/>
  <c r="AN38" i="66"/>
  <c r="AO80" i="66"/>
  <c r="AN94" i="66"/>
  <c r="AN15" i="66"/>
  <c r="AO23" i="66"/>
  <c r="AN82" i="66"/>
  <c r="AN83" i="66"/>
  <c r="AO90" i="66"/>
  <c r="AN91" i="66"/>
  <c r="AN66" i="66"/>
  <c r="AO8" i="66"/>
  <c r="AO99" i="66"/>
  <c r="AN64" i="66"/>
  <c r="AN92" i="66"/>
  <c r="AO38" i="66"/>
  <c r="AO40" i="66"/>
  <c r="AN90" i="66"/>
  <c r="AN5" i="66"/>
  <c r="AO42" i="66"/>
  <c r="AN93" i="66"/>
  <c r="AN41" i="66"/>
  <c r="AN84" i="66"/>
  <c r="AO75" i="66"/>
  <c r="AO101" i="66"/>
  <c r="AN95" i="66"/>
  <c r="AO78" i="66"/>
  <c r="AN88" i="66"/>
  <c r="AO52" i="66"/>
  <c r="AN53" i="66"/>
  <c r="AN50" i="66"/>
  <c r="AO39" i="66"/>
  <c r="AN96" i="66"/>
  <c r="AN16" i="66"/>
  <c r="AO35" i="66"/>
  <c r="AN35" i="66"/>
  <c r="AO48" i="66"/>
  <c r="AN26" i="66"/>
  <c r="AO65" i="66"/>
  <c r="AN80" i="66"/>
  <c r="AO29" i="66"/>
  <c r="AN59" i="66"/>
  <c r="AN48" i="66"/>
  <c r="AN45" i="66"/>
  <c r="AN72" i="66"/>
  <c r="AN17" i="66"/>
  <c r="AO84" i="66"/>
  <c r="AN34" i="66"/>
  <c r="AN55" i="66"/>
  <c r="AN70" i="66"/>
  <c r="AO17" i="66"/>
  <c r="AO69" i="66"/>
  <c r="AO45" i="66"/>
  <c r="AN86" i="66"/>
  <c r="AN61" i="66"/>
  <c r="AN67" i="66"/>
  <c r="AN25" i="66"/>
  <c r="AO63" i="66"/>
  <c r="AN39" i="66"/>
  <c r="AN65" i="66"/>
  <c r="AO37" i="66"/>
  <c r="AO54" i="66"/>
  <c r="AO73" i="66"/>
  <c r="AO93" i="66"/>
  <c r="AO103" i="66"/>
  <c r="AN51" i="66"/>
  <c r="AN42" i="66"/>
  <c r="AN13" i="66"/>
  <c r="AN7" i="66"/>
  <c r="AN30" i="66"/>
  <c r="AN85" i="66"/>
  <c r="AN21" i="66"/>
  <c r="AO53" i="66"/>
  <c r="AO66" i="66"/>
  <c r="AO43" i="66"/>
  <c r="AN36" i="66"/>
  <c r="AO60" i="66"/>
  <c r="AN24" i="66"/>
  <c r="AO62" i="66"/>
  <c r="AO89" i="66"/>
  <c r="AN71" i="66"/>
  <c r="AN12" i="66"/>
  <c r="AN18" i="66"/>
  <c r="AO68" i="66"/>
  <c r="AO24" i="66"/>
  <c r="AN8" i="66"/>
  <c r="AO33" i="66"/>
  <c r="AO30" i="66"/>
  <c r="AO86" i="66"/>
  <c r="AN89" i="66"/>
  <c r="AO14" i="66"/>
  <c r="AN75" i="66"/>
  <c r="AO25" i="66"/>
  <c r="AO6" i="66"/>
  <c r="AO79" i="66"/>
  <c r="AN98" i="66"/>
  <c r="AO71" i="66"/>
  <c r="AO26" i="66"/>
  <c r="AO11" i="66"/>
  <c r="AO7" i="66"/>
  <c r="AO74" i="66"/>
  <c r="AN57" i="66"/>
  <c r="AN9" i="66"/>
  <c r="AO59" i="66"/>
  <c r="AO50" i="66"/>
  <c r="AN79" i="66"/>
  <c r="AO46" i="66"/>
  <c r="AO58" i="66"/>
  <c r="AO56" i="66"/>
  <c r="AO49" i="66"/>
  <c r="AO100" i="66"/>
  <c r="AO77" i="66"/>
  <c r="AO76" i="66"/>
  <c r="AN23" i="66"/>
  <c r="AO92" i="66"/>
  <c r="AO61" i="66"/>
  <c r="AN29" i="66"/>
  <c r="AN69" i="66"/>
  <c r="AN14" i="66"/>
  <c r="AN56" i="66"/>
  <c r="AN60" i="66"/>
  <c r="AO64" i="66"/>
  <c r="AO15" i="66"/>
  <c r="AN31" i="66"/>
  <c r="AO41" i="66"/>
  <c r="AN11" i="66"/>
  <c r="AO67" i="66"/>
  <c r="AO18" i="66"/>
  <c r="AN43" i="66"/>
  <c r="AO96" i="66"/>
  <c r="AO57" i="66"/>
  <c r="AN74" i="66"/>
  <c r="AN37" i="66"/>
  <c r="AN40" i="66"/>
  <c r="AN44" i="66"/>
  <c r="AN78" i="66"/>
  <c r="AM96" i="66"/>
  <c r="AK92" i="66"/>
  <c r="AN99" i="66"/>
  <c r="AL95" i="66"/>
  <c r="AK93" i="66" l="1"/>
  <c r="AN100" i="66"/>
  <c r="AL96" i="66"/>
  <c r="AM97" i="66" l="1"/>
  <c r="AK94" i="66"/>
  <c r="AL97" i="66"/>
  <c r="AM99" i="66"/>
  <c r="AN101" i="66"/>
  <c r="AO4" i="66" l="1"/>
  <c r="AM98" i="66"/>
  <c r="AK95" i="66"/>
  <c r="AL98" i="66"/>
  <c r="AM100" i="66"/>
  <c r="AN102" i="66"/>
  <c r="AK96" i="66" l="1"/>
  <c r="AM101" i="66"/>
  <c r="AL99" i="66"/>
  <c r="AN103" i="66"/>
  <c r="AK97" i="66" l="1"/>
  <c r="AM102" i="66"/>
  <c r="AL100" i="66"/>
  <c r="AK98" i="66" l="1"/>
  <c r="AL101" i="66"/>
  <c r="AM103" i="66"/>
  <c r="AL102" i="66" l="1"/>
  <c r="AN4" i="66" l="1"/>
  <c r="AK100" i="66"/>
  <c r="AK99" i="66"/>
  <c r="AL103" i="66"/>
  <c r="AK101" i="66" l="1"/>
  <c r="AK102" i="66"/>
  <c r="AK103" i="66" l="1"/>
  <c r="G8" i="87" l="1"/>
  <c r="Q8" i="87" l="1"/>
  <c r="Q9" i="87" s="1"/>
  <c r="Q10" i="87" s="1"/>
  <c r="Q11" i="87" s="1"/>
  <c r="Q12" i="87" s="1"/>
  <c r="Q13" i="87" s="1"/>
  <c r="Q14" i="87" s="1"/>
  <c r="Q15" i="87" s="1"/>
  <c r="Q16" i="87" s="1"/>
  <c r="Q17" i="87" s="1"/>
  <c r="Q18" i="87" s="1"/>
  <c r="Q19" i="87" s="1"/>
  <c r="Q20" i="87" s="1"/>
  <c r="Q21" i="87" s="1"/>
  <c r="Q22" i="87" s="1"/>
  <c r="Q23" i="87" s="1"/>
  <c r="P8" i="87"/>
  <c r="G9" i="87"/>
  <c r="G10" i="87" s="1"/>
  <c r="H8" i="87"/>
  <c r="H9" i="87" s="1"/>
  <c r="H10" i="87" s="1"/>
  <c r="H11" i="87" s="1"/>
  <c r="H12" i="87" s="1"/>
  <c r="H13" i="87" s="1"/>
  <c r="H14" i="87" s="1"/>
  <c r="H15" i="87" s="1"/>
  <c r="H16" i="87" s="1"/>
  <c r="H17" i="87" s="1"/>
  <c r="H18" i="87" s="1"/>
  <c r="H19" i="87" s="1"/>
  <c r="H20" i="87" s="1"/>
  <c r="H21" i="87" s="1"/>
  <c r="H22" i="87" s="1"/>
  <c r="H23" i="87" s="1"/>
  <c r="I10" i="87" l="1"/>
  <c r="G11" i="87"/>
  <c r="I9" i="87"/>
  <c r="I8" i="87"/>
  <c r="R8" i="87"/>
  <c r="P9" i="87"/>
  <c r="P10" i="87" s="1"/>
  <c r="I11" i="87" l="1"/>
  <c r="G12" i="87"/>
  <c r="R10" i="87"/>
  <c r="P11" i="87"/>
  <c r="R9" i="87"/>
  <c r="P12" i="87" l="1"/>
  <c r="R11" i="87"/>
  <c r="I12" i="87"/>
  <c r="G13" i="87"/>
  <c r="G53" i="87"/>
  <c r="G54" i="87" s="1"/>
  <c r="G55" i="87" s="1"/>
  <c r="G56" i="87" l="1"/>
  <c r="I13" i="87"/>
  <c r="G14" i="87"/>
  <c r="R12" i="87"/>
  <c r="P13" i="87"/>
  <c r="Q53" i="87"/>
  <c r="P53" i="87"/>
  <c r="P54" i="87" s="1"/>
  <c r="P55" i="87" s="1"/>
  <c r="Q143" i="87"/>
  <c r="Q144" i="87" s="1"/>
  <c r="Q145" i="87" s="1"/>
  <c r="Q146" i="87" s="1"/>
  <c r="Q147" i="87" s="1"/>
  <c r="Q148" i="87" s="1"/>
  <c r="Q149" i="87" s="1"/>
  <c r="Q150" i="87" s="1"/>
  <c r="Q151" i="87" s="1"/>
  <c r="Q152" i="87" s="1"/>
  <c r="Q153" i="87" s="1"/>
  <c r="Q154" i="87" s="1"/>
  <c r="Q155" i="87" s="1"/>
  <c r="Q156" i="87" s="1"/>
  <c r="Q157" i="87" s="1"/>
  <c r="Q158" i="87" s="1"/>
  <c r="P143" i="87"/>
  <c r="G188" i="87"/>
  <c r="G98" i="87"/>
  <c r="P56" i="87" l="1"/>
  <c r="R13" i="87"/>
  <c r="P14" i="87"/>
  <c r="G57" i="87"/>
  <c r="I14" i="87"/>
  <c r="G15" i="87"/>
  <c r="H53" i="87"/>
  <c r="Q188" i="87"/>
  <c r="Q189" i="87" s="1"/>
  <c r="Q190" i="87" s="1"/>
  <c r="Q191" i="87" s="1"/>
  <c r="Q192" i="87" s="1"/>
  <c r="Q193" i="87" s="1"/>
  <c r="Q194" i="87" s="1"/>
  <c r="Q195" i="87" s="1"/>
  <c r="Q196" i="87" s="1"/>
  <c r="Q197" i="87" s="1"/>
  <c r="Q198" i="87" s="1"/>
  <c r="Q199" i="87" s="1"/>
  <c r="Q200" i="87" s="1"/>
  <c r="Q201" i="87" s="1"/>
  <c r="Q202" i="87" s="1"/>
  <c r="Q203" i="87" s="1"/>
  <c r="P188" i="87"/>
  <c r="R53" i="87"/>
  <c r="Q54" i="87"/>
  <c r="Q55" i="87" s="1"/>
  <c r="Q56" i="87" s="1"/>
  <c r="Q57" i="87" s="1"/>
  <c r="Q58" i="87" s="1"/>
  <c r="Q59" i="87" s="1"/>
  <c r="Q60" i="87" s="1"/>
  <c r="Q61" i="87" s="1"/>
  <c r="Q62" i="87" s="1"/>
  <c r="Q63" i="87" s="1"/>
  <c r="Q64" i="87" s="1"/>
  <c r="Q65" i="87" s="1"/>
  <c r="Q66" i="87" s="1"/>
  <c r="Q67" i="87" s="1"/>
  <c r="Q68" i="87" s="1"/>
  <c r="G99" i="87"/>
  <c r="G100" i="87" s="1"/>
  <c r="G189" i="87"/>
  <c r="P144" i="87"/>
  <c r="R143" i="87"/>
  <c r="Q98" i="87"/>
  <c r="Q99" i="87" s="1"/>
  <c r="Q100" i="87" s="1"/>
  <c r="Q101" i="87" s="1"/>
  <c r="Q102" i="87" s="1"/>
  <c r="Q103" i="87" s="1"/>
  <c r="Q104" i="87" s="1"/>
  <c r="Q105" i="87" s="1"/>
  <c r="Q106" i="87" s="1"/>
  <c r="Q107" i="87" s="1"/>
  <c r="Q108" i="87" s="1"/>
  <c r="Q109" i="87" s="1"/>
  <c r="Q110" i="87" s="1"/>
  <c r="Q111" i="87" s="1"/>
  <c r="Q112" i="87" s="1"/>
  <c r="Q113" i="87" s="1"/>
  <c r="P98" i="87"/>
  <c r="G143" i="87"/>
  <c r="I15" i="87" l="1"/>
  <c r="G16" i="87"/>
  <c r="G58" i="87"/>
  <c r="R14" i="87"/>
  <c r="P15" i="87"/>
  <c r="G190" i="87"/>
  <c r="R144" i="87"/>
  <c r="P145" i="87"/>
  <c r="G101" i="87"/>
  <c r="R56" i="87"/>
  <c r="P57" i="87"/>
  <c r="R55" i="87"/>
  <c r="R54" i="87"/>
  <c r="G144" i="87"/>
  <c r="G145" i="87" s="1"/>
  <c r="H98" i="87"/>
  <c r="P99" i="87"/>
  <c r="P100" i="87" s="1"/>
  <c r="R98" i="87"/>
  <c r="I53" i="87"/>
  <c r="H54" i="87"/>
  <c r="H55" i="87" s="1"/>
  <c r="H143" i="87"/>
  <c r="H144" i="87" s="1"/>
  <c r="H145" i="87" s="1"/>
  <c r="H146" i="87" s="1"/>
  <c r="H147" i="87" s="1"/>
  <c r="H148" i="87" s="1"/>
  <c r="H149" i="87" s="1"/>
  <c r="H150" i="87" s="1"/>
  <c r="H151" i="87" s="1"/>
  <c r="H152" i="87" s="1"/>
  <c r="H153" i="87" s="1"/>
  <c r="H154" i="87" s="1"/>
  <c r="H155" i="87" s="1"/>
  <c r="H156" i="87" s="1"/>
  <c r="H157" i="87" s="1"/>
  <c r="H158" i="87" s="1"/>
  <c r="H188" i="87"/>
  <c r="P189" i="87"/>
  <c r="R188" i="87"/>
  <c r="G102" i="87" l="1"/>
  <c r="R100" i="87"/>
  <c r="P101" i="87"/>
  <c r="G59" i="87"/>
  <c r="H56" i="87"/>
  <c r="I55" i="87"/>
  <c r="I145" i="87"/>
  <c r="G146" i="87"/>
  <c r="P146" i="87"/>
  <c r="R145" i="87"/>
  <c r="G191" i="87"/>
  <c r="I16" i="87"/>
  <c r="G17" i="87"/>
  <c r="R15" i="87"/>
  <c r="P16" i="87"/>
  <c r="R57" i="87"/>
  <c r="P58" i="87"/>
  <c r="R189" i="87"/>
  <c r="P190" i="87"/>
  <c r="I143" i="87"/>
  <c r="I54" i="87"/>
  <c r="R99" i="87"/>
  <c r="H189" i="87"/>
  <c r="I188" i="87"/>
  <c r="I144" i="87"/>
  <c r="H99" i="87"/>
  <c r="H100" i="87" s="1"/>
  <c r="I98" i="87"/>
  <c r="R146" i="87" l="1"/>
  <c r="P147" i="87"/>
  <c r="R16" i="87"/>
  <c r="P17" i="87"/>
  <c r="G147" i="87"/>
  <c r="I146" i="87"/>
  <c r="R101" i="87"/>
  <c r="P102" i="87"/>
  <c r="R190" i="87"/>
  <c r="P191" i="87"/>
  <c r="H57" i="87"/>
  <c r="I56" i="87"/>
  <c r="I17" i="87"/>
  <c r="G18" i="87"/>
  <c r="R58" i="87"/>
  <c r="P59" i="87"/>
  <c r="G60" i="87"/>
  <c r="H190" i="87"/>
  <c r="I189" i="87"/>
  <c r="G103" i="87"/>
  <c r="H101" i="87"/>
  <c r="I100" i="87"/>
  <c r="G192" i="87"/>
  <c r="I99" i="87"/>
  <c r="H102" i="87" l="1"/>
  <c r="I101" i="87"/>
  <c r="H58" i="87"/>
  <c r="I57" i="87"/>
  <c r="I147" i="87"/>
  <c r="G148" i="87"/>
  <c r="R17" i="87"/>
  <c r="P18" i="87"/>
  <c r="R191" i="87"/>
  <c r="P192" i="87"/>
  <c r="R59" i="87"/>
  <c r="P60" i="87"/>
  <c r="G104" i="87"/>
  <c r="R102" i="87"/>
  <c r="P103" i="87"/>
  <c r="G61" i="87"/>
  <c r="I18" i="87"/>
  <c r="G19" i="87"/>
  <c r="R147" i="87"/>
  <c r="P148" i="87"/>
  <c r="H191" i="87"/>
  <c r="I190" i="87"/>
  <c r="G193" i="87"/>
  <c r="R60" i="87" l="1"/>
  <c r="P61" i="87"/>
  <c r="H192" i="87"/>
  <c r="I191" i="87"/>
  <c r="R148" i="87"/>
  <c r="P149" i="87"/>
  <c r="P193" i="87"/>
  <c r="R192" i="87"/>
  <c r="I19" i="87"/>
  <c r="G20" i="87"/>
  <c r="R18" i="87"/>
  <c r="P19" i="87"/>
  <c r="G62" i="87"/>
  <c r="I148" i="87"/>
  <c r="G149" i="87"/>
  <c r="R103" i="87"/>
  <c r="P104" i="87"/>
  <c r="H59" i="87"/>
  <c r="I58" i="87"/>
  <c r="G105" i="87"/>
  <c r="G194" i="87"/>
  <c r="H103" i="87"/>
  <c r="I102" i="87"/>
  <c r="R19" i="87" l="1"/>
  <c r="P20" i="87"/>
  <c r="G106" i="87"/>
  <c r="G195" i="87"/>
  <c r="H60" i="87"/>
  <c r="I59" i="87"/>
  <c r="I149" i="87"/>
  <c r="G150" i="87"/>
  <c r="I20" i="87"/>
  <c r="G21" i="87"/>
  <c r="R104" i="87"/>
  <c r="P105" i="87"/>
  <c r="H193" i="87"/>
  <c r="I192" i="87"/>
  <c r="P194" i="87"/>
  <c r="R193" i="87"/>
  <c r="G63" i="87"/>
  <c r="R61" i="87"/>
  <c r="P62" i="87"/>
  <c r="R149" i="87"/>
  <c r="P150" i="87"/>
  <c r="H104" i="87"/>
  <c r="I103" i="87"/>
  <c r="R150" i="87" l="1"/>
  <c r="P151" i="87"/>
  <c r="I21" i="87"/>
  <c r="G22" i="87"/>
  <c r="R62" i="87"/>
  <c r="P63" i="87"/>
  <c r="I150" i="87"/>
  <c r="G151" i="87"/>
  <c r="G64" i="87"/>
  <c r="H61" i="87"/>
  <c r="I60" i="87"/>
  <c r="P195" i="87"/>
  <c r="R194" i="87"/>
  <c r="G196" i="87"/>
  <c r="G107" i="87"/>
  <c r="H194" i="87"/>
  <c r="I193" i="87"/>
  <c r="R105" i="87"/>
  <c r="P106" i="87"/>
  <c r="R20" i="87"/>
  <c r="P21" i="87"/>
  <c r="H105" i="87"/>
  <c r="I104" i="87"/>
  <c r="H195" i="87" l="1"/>
  <c r="I194" i="87"/>
  <c r="R21" i="87"/>
  <c r="P22" i="87"/>
  <c r="R63" i="87"/>
  <c r="P64" i="87"/>
  <c r="G108" i="87"/>
  <c r="I151" i="87"/>
  <c r="G152" i="87"/>
  <c r="I22" i="87"/>
  <c r="G23" i="87"/>
  <c r="I23" i="87" s="1"/>
  <c r="G65" i="87"/>
  <c r="G197" i="87"/>
  <c r="H62" i="87"/>
  <c r="I61" i="87"/>
  <c r="R151" i="87"/>
  <c r="P152" i="87"/>
  <c r="R106" i="87"/>
  <c r="P107" i="87"/>
  <c r="H106" i="87"/>
  <c r="I105" i="87"/>
  <c r="P196" i="87"/>
  <c r="R195" i="87"/>
  <c r="I152" i="87" l="1"/>
  <c r="G153" i="87"/>
  <c r="R64" i="87"/>
  <c r="P65" i="87"/>
  <c r="H63" i="87"/>
  <c r="I62" i="87"/>
  <c r="R152" i="87"/>
  <c r="P153" i="87"/>
  <c r="R22" i="87"/>
  <c r="P23" i="87"/>
  <c r="R23" i="87" s="1"/>
  <c r="H107" i="87"/>
  <c r="I106" i="87"/>
  <c r="G198" i="87"/>
  <c r="G109" i="87"/>
  <c r="G66" i="87"/>
  <c r="R107" i="87"/>
  <c r="P108" i="87"/>
  <c r="P197" i="87"/>
  <c r="R196" i="87"/>
  <c r="H196" i="87"/>
  <c r="I195" i="87"/>
  <c r="H197" i="87" l="1"/>
  <c r="I196" i="87"/>
  <c r="G67" i="87"/>
  <c r="H64" i="87"/>
  <c r="I63" i="87"/>
  <c r="P198" i="87"/>
  <c r="R197" i="87"/>
  <c r="R65" i="87"/>
  <c r="P66" i="87"/>
  <c r="R153" i="87"/>
  <c r="P154" i="87"/>
  <c r="H108" i="87"/>
  <c r="I107" i="87"/>
  <c r="G110" i="87"/>
  <c r="I153" i="87"/>
  <c r="G154" i="87"/>
  <c r="R108" i="87"/>
  <c r="P109" i="87"/>
  <c r="G199" i="87"/>
  <c r="R109" i="87" l="1"/>
  <c r="P110" i="87"/>
  <c r="G200" i="87"/>
  <c r="P199" i="87"/>
  <c r="R198" i="87"/>
  <c r="G68" i="87"/>
  <c r="H65" i="87"/>
  <c r="I64" i="87"/>
  <c r="R66" i="87"/>
  <c r="P67" i="87"/>
  <c r="G111" i="87"/>
  <c r="R154" i="87"/>
  <c r="P155" i="87"/>
  <c r="I154" i="87"/>
  <c r="G155" i="87"/>
  <c r="H109" i="87"/>
  <c r="I108" i="87"/>
  <c r="H198" i="87"/>
  <c r="I197" i="87"/>
  <c r="BL46" i="91"/>
  <c r="H199" i="87" l="1"/>
  <c r="I198" i="87"/>
  <c r="H66" i="87"/>
  <c r="I65" i="87"/>
  <c r="H110" i="87"/>
  <c r="I109" i="87"/>
  <c r="I155" i="87"/>
  <c r="G156" i="87"/>
  <c r="P200" i="87"/>
  <c r="R199" i="87"/>
  <c r="R155" i="87"/>
  <c r="P156" i="87"/>
  <c r="G201" i="87"/>
  <c r="R67" i="87"/>
  <c r="P68" i="87"/>
  <c r="R68" i="87" s="1"/>
  <c r="G112" i="87"/>
  <c r="R110" i="87"/>
  <c r="P111" i="87"/>
  <c r="BL45" i="91"/>
  <c r="BL47" i="91"/>
  <c r="P201" i="87" l="1"/>
  <c r="R200" i="87"/>
  <c r="H111" i="87"/>
  <c r="I110" i="87"/>
  <c r="R111" i="87"/>
  <c r="P112" i="87"/>
  <c r="G113" i="87"/>
  <c r="I156" i="87"/>
  <c r="G157" i="87"/>
  <c r="H67" i="87"/>
  <c r="I66" i="87"/>
  <c r="G202" i="87"/>
  <c r="R156" i="87"/>
  <c r="P157" i="87"/>
  <c r="H200" i="87"/>
  <c r="I199" i="87"/>
  <c r="R112" i="87" l="1"/>
  <c r="P113" i="87"/>
  <c r="R113" i="87" s="1"/>
  <c r="H68" i="87"/>
  <c r="I68" i="87" s="1"/>
  <c r="I67" i="87"/>
  <c r="H201" i="87"/>
  <c r="I200" i="87"/>
  <c r="R157" i="87"/>
  <c r="P158" i="87"/>
  <c r="R158" i="87" s="1"/>
  <c r="I157" i="87"/>
  <c r="G158" i="87"/>
  <c r="I158" i="87" s="1"/>
  <c r="H112" i="87"/>
  <c r="I111" i="87"/>
  <c r="G203" i="87"/>
  <c r="P202" i="87"/>
  <c r="R201" i="87"/>
  <c r="BL50" i="91"/>
  <c r="BL49" i="91"/>
  <c r="BL51" i="91"/>
  <c r="BL48" i="91"/>
  <c r="H113" i="87" l="1"/>
  <c r="I113" i="87" s="1"/>
  <c r="I112" i="87"/>
  <c r="H202" i="87"/>
  <c r="I201" i="87"/>
  <c r="P203" i="87"/>
  <c r="R203" i="87" s="1"/>
  <c r="R202" i="87"/>
  <c r="H203" i="87" l="1"/>
  <c r="I203" i="87" s="1"/>
  <c r="I202" i="87"/>
  <c r="BL52" i="91"/>
  <c r="BL53" i="91" l="1"/>
  <c r="BL54" i="91" l="1"/>
  <c r="AC31" i="91" l="1"/>
  <c r="AC29" i="91"/>
  <c r="AC30" i="91"/>
  <c r="AC27" i="91" l="1"/>
  <c r="AC24" i="91"/>
  <c r="AC21" i="91"/>
  <c r="AC18" i="91"/>
  <c r="AC15" i="91"/>
  <c r="AC12" i="91"/>
  <c r="AC9" i="91"/>
  <c r="AC28" i="91"/>
  <c r="AC25" i="91"/>
  <c r="AC22" i="91"/>
  <c r="AC19" i="91"/>
  <c r="AC16" i="91"/>
  <c r="AC13" i="91"/>
  <c r="AC10" i="91"/>
  <c r="AC26" i="91"/>
  <c r="AC23" i="91"/>
  <c r="AC20" i="91"/>
  <c r="AC17" i="91"/>
  <c r="AC14" i="91"/>
  <c r="AC11" i="91"/>
  <c r="BL44" i="91" l="1"/>
  <c r="BL35" i="91"/>
  <c r="BL33" i="91"/>
  <c r="BL28" i="91"/>
  <c r="BL23" i="91"/>
  <c r="BL31" i="91"/>
  <c r="BL25" i="91"/>
  <c r="BL26" i="91"/>
  <c r="BL24" i="91"/>
  <c r="BL20" i="91"/>
  <c r="BL38" i="91"/>
  <c r="BL34" i="91"/>
  <c r="BL32" i="91"/>
  <c r="BL29" i="91"/>
  <c r="BL36" i="91"/>
  <c r="BL27" i="91"/>
  <c r="BL72" i="91"/>
  <c r="BL73" i="91"/>
  <c r="BL69" i="91"/>
  <c r="BL21" i="91" l="1"/>
  <c r="BL30" i="91"/>
  <c r="BL22" i="91"/>
  <c r="BL37" i="91"/>
  <c r="BL71" i="91"/>
  <c r="BL70" i="91"/>
  <c r="AC38" i="91" l="1"/>
  <c r="AC33" i="91" l="1"/>
  <c r="AC34" i="91"/>
  <c r="AC32" i="91"/>
  <c r="AC35" i="91"/>
  <c r="AC36" i="91"/>
  <c r="AC37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R5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以儒家作为标准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  <author>admin</author>
  </authors>
  <commentList>
    <comment ref="O6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原本设计效果：
玩家城池的城防值增加50%，相应恢复速度增加50%</t>
        </r>
      </text>
    </comment>
    <comment ref="P7" authorId="0" shapeId="0" xr:uid="{00000000-0006-0000-0700-000002000000}">
      <text>
        <r>
          <rPr>
            <b/>
            <sz val="9"/>
            <color indexed="81"/>
            <rFont val="宋体"/>
            <family val="3"/>
            <charset val="134"/>
          </rPr>
          <t>原本设计效果：
门客效果提高？？</t>
        </r>
      </text>
    </comment>
    <comment ref="G10" authorId="1" shapeId="0" xr:uid="{00000000-0006-0000-0700-000003000000}">
      <text>
        <r>
          <rPr>
            <b/>
            <sz val="9"/>
            <color indexed="81"/>
            <rFont val="宋体"/>
            <family val="3"/>
            <charset val="134"/>
          </rPr>
          <t>预估pvp行为占打野行为的50%</t>
        </r>
      </text>
    </comment>
    <comment ref="L10" authorId="1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预估打野占整个行为的50%</t>
        </r>
      </text>
    </comment>
    <comment ref="G11" authorId="1" shapeId="0" xr:uid="{00000000-0006-0000-0700-000005000000}">
      <text>
        <r>
          <rPr>
            <b/>
            <sz val="9"/>
            <color indexed="81"/>
            <rFont val="宋体"/>
            <family val="3"/>
            <charset val="134"/>
          </rPr>
          <t>预估打野占整个行为的50%</t>
        </r>
      </text>
    </comment>
    <comment ref="L11" authorId="1" shapeId="0" xr:uid="{00000000-0006-0000-0700-000006000000}">
      <text>
        <r>
          <rPr>
            <b/>
            <sz val="9"/>
            <color indexed="81"/>
            <rFont val="宋体"/>
            <family val="3"/>
            <charset val="134"/>
          </rPr>
          <t>预估pvp行为占打野行为的50%</t>
        </r>
      </text>
    </comment>
    <comment ref="O11" authorId="1" shapeId="0" xr:uid="{00000000-0006-0000-0700-000007000000}">
      <text>
        <r>
          <rPr>
            <b/>
            <sz val="9"/>
            <color indexed="81"/>
            <rFont val="宋体"/>
            <family val="3"/>
            <charset val="134"/>
          </rPr>
          <t>预估驻守占整个行为的15%</t>
        </r>
      </text>
    </comment>
    <comment ref="T11" authorId="1" shapeId="0" xr:uid="{00000000-0006-0000-0700-000008000000}">
      <text>
        <r>
          <rPr>
            <b/>
            <sz val="9"/>
            <color indexed="81"/>
            <rFont val="宋体"/>
            <family val="3"/>
            <charset val="134"/>
          </rPr>
          <t>预估打玩家占整个行为的33%</t>
        </r>
      </text>
    </comment>
    <comment ref="Q21" authorId="1" shapeId="0" xr:uid="{00000000-0006-0000-0700-000009000000}">
      <text>
        <r>
          <rPr>
            <b/>
            <sz val="9"/>
            <color indexed="81"/>
            <rFont val="宋体"/>
            <family val="3"/>
            <charset val="134"/>
          </rPr>
          <t>守城效用50%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Q46" authorId="0" shapeId="0" xr:uid="{00000000-0006-0000-0800-000001000000}">
      <text>
        <r>
          <rPr>
            <b/>
            <sz val="9"/>
            <color indexed="81"/>
            <rFont val="宋体"/>
            <family val="3"/>
            <charset val="134"/>
          </rPr>
          <t>箭塔是作为武将单位存在，不受伤害，攻击等和武将一样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C6" authorId="0" shapeId="0" xr:uid="{00000000-0006-0000-0900-000001000000}">
      <text>
        <r>
          <rPr>
            <b/>
            <sz val="9"/>
            <color indexed="81"/>
            <rFont val="宋体"/>
            <family val="3"/>
            <charset val="134"/>
          </rPr>
          <t>不秒cd的情况下的研究耗时总和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abc123</author>
  </authors>
  <commentList>
    <comment ref="D1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提前3级左右作为缓冲</t>
        </r>
      </text>
    </comment>
    <comment ref="L4" authorId="1" shapeId="0" xr:uid="{00000000-0006-0000-0B00-000002000000}">
      <text>
        <r>
          <rPr>
            <b/>
            <sz val="9"/>
            <color indexed="81"/>
            <rFont val="宋体"/>
            <family val="3"/>
            <charset val="134"/>
          </rPr>
          <t>固定值</t>
        </r>
      </text>
    </comment>
    <comment ref="M4" authorId="1" shapeId="0" xr:uid="{00000000-0006-0000-0B00-000003000000}">
      <text>
        <r>
          <rPr>
            <b/>
            <sz val="9"/>
            <color indexed="81"/>
            <rFont val="宋体"/>
            <family val="3"/>
            <charset val="134"/>
          </rPr>
          <t>固定值</t>
        </r>
      </text>
    </comment>
  </commentList>
</comments>
</file>

<file path=xl/sharedStrings.xml><?xml version="1.0" encoding="utf-8"?>
<sst xmlns="http://schemas.openxmlformats.org/spreadsheetml/2006/main" count="1321" uniqueCount="491">
  <si>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</si>
  <si>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</si>
  <si>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</si>
  <si>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</si>
  <si>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</si>
  <si>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</si>
  <si>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</si>
  <si>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</si>
  <si>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</si>
  <si>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</si>
  <si>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</si>
  <si>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</si>
  <si>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</si>
  <si>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橙</t>
    <phoneticPr fontId="1" type="noConversion"/>
  </si>
  <si>
    <t>蓝</t>
    <phoneticPr fontId="1" type="noConversion"/>
  </si>
  <si>
    <t>紫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</si>
  <si>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</si>
  <si>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</si>
  <si>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</si>
  <si>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</si>
  <si>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</si>
  <si>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</si>
  <si>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</si>
  <si>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</si>
  <si>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</si>
  <si>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</si>
  <si>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</si>
  <si>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</si>
  <si>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</si>
  <si>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</si>
  <si>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</si>
  <si>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</si>
  <si>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</si>
  <si>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</si>
  <si>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</si>
  <si>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</si>
  <si>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</si>
  <si>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</si>
  <si>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</si>
  <si>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</si>
  <si>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</si>
  <si>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</si>
  <si>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</si>
  <si>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</si>
  <si>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</si>
  <si>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大殿等级</t>
  </si>
  <si>
    <t>非r完成预估</t>
    <phoneticPr fontId="1" type="noConversion"/>
  </si>
  <si>
    <t>大殿等级</t>
    <phoneticPr fontId="1" type="noConversion"/>
  </si>
  <si>
    <t>大殿等级</t>
    <phoneticPr fontId="1" type="noConversion"/>
  </si>
  <si>
    <t>小r完成预估</t>
    <phoneticPr fontId="1" type="noConversion"/>
  </si>
  <si>
    <t>中r完成预估</t>
    <phoneticPr fontId="1" type="noConversion"/>
  </si>
  <si>
    <t>大r完成预估</t>
    <phoneticPr fontId="1" type="noConversion"/>
  </si>
  <si>
    <t>超r完成预估</t>
    <phoneticPr fontId="1" type="noConversion"/>
  </si>
  <si>
    <t>圣人等级</t>
    <phoneticPr fontId="1" type="noConversion"/>
  </si>
  <si>
    <t>大殿等级</t>
    <phoneticPr fontId="1" type="noConversion"/>
  </si>
  <si>
    <t>百家学馆等级</t>
    <phoneticPr fontId="1" type="noConversion"/>
  </si>
  <si>
    <t>大殿对应学馆等级</t>
    <phoneticPr fontId="1" type="noConversion"/>
  </si>
  <si>
    <t>贡品</t>
    <phoneticPr fontId="1" type="noConversion"/>
  </si>
  <si>
    <t>累计好感度</t>
    <phoneticPr fontId="1" type="noConversion"/>
  </si>
  <si>
    <t>阶段好感度</t>
    <phoneticPr fontId="1" type="noConversion"/>
  </si>
  <si>
    <t>百家学馆等级</t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</si>
  <si>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</si>
  <si>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</si>
  <si>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</si>
  <si>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</si>
  <si>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</si>
  <si>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品质</t>
    <phoneticPr fontId="1" type="noConversion"/>
  </si>
  <si>
    <t>额外好感度占比</t>
    <phoneticPr fontId="1" type="noConversion"/>
  </si>
  <si>
    <t>阶段评分</t>
    <phoneticPr fontId="1" type="noConversion"/>
  </si>
  <si>
    <t>1个圣人</t>
    <phoneticPr fontId="1" type="noConversion"/>
  </si>
  <si>
    <t>累计好感度/单个圣人</t>
  </si>
  <si>
    <t>百家学管等级</t>
    <phoneticPr fontId="1" type="noConversion"/>
  </si>
  <si>
    <t>对应圣人数量</t>
    <phoneticPr fontId="1" type="noConversion"/>
  </si>
  <si>
    <t>累计好感度/累计圣人</t>
    <phoneticPr fontId="1" type="noConversion"/>
  </si>
  <si>
    <t>圣人数量</t>
    <phoneticPr fontId="1" type="noConversion"/>
  </si>
  <si>
    <t>累计圣人天赋点</t>
    <phoneticPr fontId="1" type="noConversion"/>
  </si>
  <si>
    <t>累计天赋点</t>
    <phoneticPr fontId="1" type="noConversion"/>
  </si>
  <si>
    <t>道家</t>
    <phoneticPr fontId="1" type="noConversion"/>
  </si>
  <si>
    <t>儒家</t>
    <phoneticPr fontId="1" type="noConversion"/>
  </si>
  <si>
    <t>墨家</t>
    <phoneticPr fontId="1" type="noConversion"/>
  </si>
  <si>
    <t>兵家</t>
    <phoneticPr fontId="1" type="noConversion"/>
  </si>
  <si>
    <t>无论玩家是否驻防，固定会有机关兽守城。 表现设计</t>
    <phoneticPr fontId="1" type="noConversion"/>
  </si>
  <si>
    <t>提供基础好感度</t>
    <phoneticPr fontId="1" type="noConversion"/>
  </si>
  <si>
    <t>调整系数</t>
    <phoneticPr fontId="1" type="noConversion"/>
  </si>
  <si>
    <t>A-乘积</t>
    <phoneticPr fontId="1" type="noConversion"/>
  </si>
  <si>
    <t>B-次方</t>
    <phoneticPr fontId="1" type="noConversion"/>
  </si>
  <si>
    <t>C-和值</t>
    <phoneticPr fontId="1" type="noConversion"/>
  </si>
  <si>
    <t>派系开启</t>
    <phoneticPr fontId="1" type="noConversion"/>
  </si>
  <si>
    <t>派系顺序</t>
    <phoneticPr fontId="1" type="noConversion"/>
  </si>
  <si>
    <t>百家学管等级</t>
    <phoneticPr fontId="1" type="noConversion"/>
  </si>
  <si>
    <t>大殿等级</t>
    <phoneticPr fontId="1" type="noConversion"/>
  </si>
  <si>
    <t>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</si>
  <si>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</si>
  <si>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</si>
  <si>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</si>
  <si>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</si>
  <si>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</si>
  <si>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参照标准</t>
    <phoneticPr fontId="1" type="noConversion"/>
  </si>
  <si>
    <t>前期</t>
    <phoneticPr fontId="1" type="noConversion"/>
  </si>
  <si>
    <t>中期</t>
    <phoneticPr fontId="1" type="noConversion"/>
  </si>
  <si>
    <t>后期</t>
    <phoneticPr fontId="1" type="noConversion"/>
  </si>
  <si>
    <t>折算钻石</t>
    <phoneticPr fontId="1" type="noConversion"/>
  </si>
  <si>
    <t>非r</t>
    <phoneticPr fontId="1" type="noConversion"/>
  </si>
  <si>
    <t>小r</t>
    <phoneticPr fontId="1" type="noConversion"/>
  </si>
  <si>
    <t>大r</t>
    <phoneticPr fontId="1" type="noConversion"/>
  </si>
  <si>
    <t>超r</t>
    <phoneticPr fontId="1" type="noConversion"/>
  </si>
  <si>
    <t>开启等级</t>
    <phoneticPr fontId="1" type="noConversion"/>
  </si>
  <si>
    <t>圣人数量</t>
    <phoneticPr fontId="1" type="noConversion"/>
  </si>
  <si>
    <t>百家学馆等级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</si>
  <si>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</si>
  <si>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</si>
  <si>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</si>
  <si>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累计奖励钻石（战法）</t>
    <phoneticPr fontId="1" type="noConversion"/>
  </si>
  <si>
    <t>产出汇总</t>
    <phoneticPr fontId="1" type="noConversion"/>
  </si>
  <si>
    <t>钻石</t>
    <phoneticPr fontId="1" type="noConversion"/>
  </si>
  <si>
    <t>累计奖励钻石（角色相关）</t>
    <phoneticPr fontId="1" type="noConversion"/>
  </si>
  <si>
    <t>角色相关</t>
    <phoneticPr fontId="1" type="noConversion"/>
  </si>
  <si>
    <t>其它</t>
    <phoneticPr fontId="1" type="noConversion"/>
  </si>
  <si>
    <t>钻石（角色相关）</t>
    <phoneticPr fontId="1" type="noConversion"/>
  </si>
  <si>
    <t>钻石（战法）</t>
    <phoneticPr fontId="1" type="noConversion"/>
  </si>
  <si>
    <t>累计奖励钻石</t>
    <phoneticPr fontId="1" type="noConversion"/>
  </si>
  <si>
    <t>日均产出</t>
    <phoneticPr fontId="1" type="noConversion"/>
  </si>
  <si>
    <t>圣人事件</t>
    <phoneticPr fontId="1" type="noConversion"/>
  </si>
  <si>
    <t>传记奖励</t>
    <phoneticPr fontId="1" type="noConversion"/>
  </si>
  <si>
    <t>钻石</t>
    <phoneticPr fontId="1" type="noConversion"/>
  </si>
  <si>
    <t>钻石（角色相关）</t>
    <phoneticPr fontId="1" type="noConversion"/>
  </si>
  <si>
    <t>钻石（战法）</t>
    <phoneticPr fontId="1" type="noConversion"/>
  </si>
  <si>
    <t>钻石（其它）</t>
    <phoneticPr fontId="1" type="noConversion"/>
  </si>
  <si>
    <t>累计奖励钻石</t>
    <phoneticPr fontId="1" type="noConversion"/>
  </si>
  <si>
    <t>累计奖励钻石（角色相关）</t>
    <phoneticPr fontId="1" type="noConversion"/>
  </si>
  <si>
    <t>累计奖励钻石（战法）</t>
    <phoneticPr fontId="1" type="noConversion"/>
  </si>
  <si>
    <t>累计奖励钻石（其它）</t>
    <phoneticPr fontId="1" type="noConversion"/>
  </si>
  <si>
    <t>占比</t>
    <phoneticPr fontId="1" type="noConversion"/>
  </si>
  <si>
    <t>日均</t>
    <phoneticPr fontId="1" type="noConversion"/>
  </si>
  <si>
    <t>累计奖励</t>
    <phoneticPr fontId="1" type="noConversion"/>
  </si>
  <si>
    <t>累计奖励钻石（其它）</t>
    <phoneticPr fontId="1" type="noConversion"/>
  </si>
  <si>
    <t>累计产出钻石等价物</t>
    <phoneticPr fontId="1" type="noConversion"/>
  </si>
  <si>
    <t>玩家城池内建筑建造速度增加5%</t>
    <phoneticPr fontId="1" type="noConversion"/>
  </si>
  <si>
    <t>野外采集石材速度增加100%</t>
    <phoneticPr fontId="1" type="noConversion"/>
  </si>
  <si>
    <t>价值估算</t>
    <phoneticPr fontId="1" type="noConversion"/>
  </si>
  <si>
    <t>主动技能cd24小时</t>
    <phoneticPr fontId="1" type="noConversion"/>
  </si>
  <si>
    <t>队伍大地图移动速度增加25%</t>
    <phoneticPr fontId="1" type="noConversion"/>
  </si>
  <si>
    <t>额外事项</t>
    <phoneticPr fontId="1" type="noConversion"/>
  </si>
  <si>
    <t>主推技能cd1周，秒cd消耗钻石固定为500钻</t>
    <phoneticPr fontId="1" type="noConversion"/>
  </si>
  <si>
    <t>玩家城池和玩家资源点被掠夺时，战损率降低15%固定率（攻城无效）</t>
    <phoneticPr fontId="1" type="noConversion"/>
  </si>
  <si>
    <t>科技树设计</t>
    <phoneticPr fontId="1" type="noConversion"/>
  </si>
  <si>
    <t>主推设计</t>
    <phoneticPr fontId="1" type="noConversion"/>
  </si>
  <si>
    <t>伤兵治疗速度提升</t>
  </si>
  <si>
    <t>士兵训练速度提升</t>
  </si>
  <si>
    <t>新兵招募速度提升</t>
  </si>
  <si>
    <t>兵营上限提升</t>
  </si>
  <si>
    <t>玩家城防提升</t>
  </si>
  <si>
    <t>城池木石铜粮产出提升</t>
  </si>
  <si>
    <t>城池内铁产出提升</t>
  </si>
  <si>
    <t>部队负重提升</t>
  </si>
  <si>
    <t>大地图移动速度提升</t>
  </si>
  <si>
    <t>仓库上限提升</t>
  </si>
  <si>
    <t>仓库保护值提升</t>
  </si>
  <si>
    <t>城池内银币产出提升</t>
  </si>
  <si>
    <t>国建捐献可获得国家币上限提升</t>
  </si>
  <si>
    <t>天赋max</t>
    <phoneticPr fontId="1" type="noConversion"/>
  </si>
  <si>
    <t>派系数量</t>
    <phoneticPr fontId="1" type="noConversion"/>
  </si>
  <si>
    <t>科技树层级解锁天赋所需点数</t>
    <phoneticPr fontId="1" type="noConversion"/>
  </si>
  <si>
    <t>解锁所需天赋点数</t>
    <phoneticPr fontId="1" type="noConversion"/>
  </si>
  <si>
    <t>主推1</t>
    <phoneticPr fontId="1" type="noConversion"/>
  </si>
  <si>
    <t>主推2</t>
  </si>
  <si>
    <t>主推3</t>
  </si>
  <si>
    <t>等级对应极限加成</t>
    <phoneticPr fontId="1" type="noConversion"/>
  </si>
  <si>
    <t>极限满天赋时对应玩家等级</t>
    <phoneticPr fontId="1" type="noConversion"/>
  </si>
  <si>
    <t>当前版本派系数</t>
    <phoneticPr fontId="1" type="noConversion"/>
  </si>
  <si>
    <t>完成进度预估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</si>
  <si>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</si>
  <si>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</si>
  <si>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</si>
  <si>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</si>
  <si>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说明</t>
    <phoneticPr fontId="1" type="noConversion"/>
  </si>
  <si>
    <t>这里的完成进度是指相对于等级对应极限状态实际的完成比例</t>
    <phoneticPr fontId="1" type="noConversion"/>
  </si>
  <si>
    <t>汇总入其他表中时，输出总等级对应极限加成*付费层对应完成进度*加成对象值，作为圣人附带值</t>
    <phoneticPr fontId="1" type="noConversion"/>
  </si>
  <si>
    <t>木石铜粮产出</t>
    <phoneticPr fontId="1" type="noConversion"/>
  </si>
  <si>
    <t>等级</t>
    <phoneticPr fontId="1" type="noConversion"/>
  </si>
  <si>
    <t>两个部分，一个是城池内加成一个是负重提升</t>
    <phoneticPr fontId="1" type="noConversion"/>
  </si>
  <si>
    <t>铁产出</t>
    <phoneticPr fontId="1" type="noConversion"/>
  </si>
  <si>
    <t>银币产出</t>
    <phoneticPr fontId="1" type="noConversion"/>
  </si>
  <si>
    <t>部队负重提升</t>
    <phoneticPr fontId="1" type="noConversion"/>
  </si>
  <si>
    <t>战损降低</t>
    <phoneticPr fontId="1" type="noConversion"/>
  </si>
  <si>
    <t>伤兵治疗速度提升</t>
    <phoneticPr fontId="1" type="noConversion"/>
  </si>
  <si>
    <t>士兵训练速度提升</t>
    <phoneticPr fontId="1" type="noConversion"/>
  </si>
  <si>
    <t>新兵招募速度提升</t>
    <phoneticPr fontId="1" type="noConversion"/>
  </si>
  <si>
    <t>兵营上限提升</t>
    <phoneticPr fontId="1" type="noConversion"/>
  </si>
  <si>
    <t>部队攻城值提升</t>
    <phoneticPr fontId="1" type="noConversion"/>
  </si>
  <si>
    <t>玩家城防提升</t>
    <phoneticPr fontId="1" type="noConversion"/>
  </si>
  <si>
    <t>大地图移动速度提升</t>
    <phoneticPr fontId="1" type="noConversion"/>
  </si>
  <si>
    <t>仓库上限提升</t>
    <phoneticPr fontId="1" type="noConversion"/>
  </si>
  <si>
    <t>仓库保护值提升</t>
    <phoneticPr fontId="1" type="noConversion"/>
  </si>
  <si>
    <t>国建捐献可获得国家币上限提升</t>
    <phoneticPr fontId="1" type="noConversion"/>
  </si>
  <si>
    <t>打野战损降低</t>
    <phoneticPr fontId="1" type="noConversion"/>
  </si>
  <si>
    <t>机关兽相当于一个匹配将领30%的属性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</si>
  <si>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</si>
  <si>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</si>
  <si>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</si>
  <si>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</si>
  <si>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</si>
  <si>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累计消耗圣人好感</t>
    <phoneticPr fontId="1" type="noConversion"/>
  </si>
  <si>
    <t>1级紫</t>
    <phoneticPr fontId="1" type="noConversion"/>
  </si>
  <si>
    <t>2级紫</t>
    <phoneticPr fontId="1" type="noConversion"/>
  </si>
  <si>
    <t>3级橙</t>
    <phoneticPr fontId="1" type="noConversion"/>
  </si>
  <si>
    <t>4级橙</t>
    <phoneticPr fontId="1" type="noConversion"/>
  </si>
  <si>
    <t>5级红</t>
    <phoneticPr fontId="1" type="noConversion"/>
  </si>
  <si>
    <t>6级红</t>
    <phoneticPr fontId="1" type="noConversion"/>
  </si>
  <si>
    <t>城建速度提高</t>
    <phoneticPr fontId="1" type="noConversion"/>
  </si>
  <si>
    <t>非r占比</t>
    <phoneticPr fontId="1" type="noConversion"/>
  </si>
  <si>
    <t>部队攻城值提升（主推）</t>
    <phoneticPr fontId="1" type="noConversion"/>
  </si>
  <si>
    <t>主推max</t>
    <phoneticPr fontId="1" type="noConversion"/>
  </si>
  <si>
    <t>打野行军速度</t>
    <phoneticPr fontId="1" type="noConversion"/>
  </si>
  <si>
    <t>掠夺行军速度</t>
    <phoneticPr fontId="1" type="noConversion"/>
  </si>
  <si>
    <t>攻城行军速度</t>
    <phoneticPr fontId="1" type="noConversion"/>
  </si>
  <si>
    <t>攻城疲劳消耗降低</t>
    <phoneticPr fontId="1" type="noConversion"/>
  </si>
  <si>
    <t>掠夺和打野疲劳消耗降低</t>
    <phoneticPr fontId="1" type="noConversion"/>
  </si>
  <si>
    <t>城建累计加速</t>
    <phoneticPr fontId="1" type="noConversion"/>
  </si>
  <si>
    <t>城建累计加速效果</t>
    <phoneticPr fontId="1" type="noConversion"/>
  </si>
  <si>
    <t>圣人提升武将属性</t>
    <phoneticPr fontId="1" type="noConversion"/>
  </si>
  <si>
    <t>圣人提升武将战力值计算</t>
    <phoneticPr fontId="1" type="noConversion"/>
  </si>
  <si>
    <t>圣人提升士兵属性</t>
  </si>
  <si>
    <t>圣人提升士兵战力值计算</t>
  </si>
  <si>
    <t>三维属性</t>
    <phoneticPr fontId="1" type="noConversion"/>
  </si>
  <si>
    <t>攻加成</t>
  </si>
  <si>
    <t>血加成</t>
  </si>
  <si>
    <t>总战力</t>
    <phoneticPr fontId="1" type="noConversion"/>
  </si>
  <si>
    <t>攻</t>
    <phoneticPr fontId="1" type="noConversion"/>
  </si>
  <si>
    <t>血</t>
    <phoneticPr fontId="1" type="noConversion"/>
  </si>
  <si>
    <t>属性</t>
    <phoneticPr fontId="1" type="noConversion"/>
  </si>
  <si>
    <t>战力值计算</t>
    <phoneticPr fontId="1" type="noConversion"/>
  </si>
  <si>
    <t>等级</t>
  </si>
  <si>
    <t>好感度消耗价值</t>
    <phoneticPr fontId="1" type="noConversion"/>
  </si>
  <si>
    <t>属性占所有天赋&amp;主推的比例</t>
    <phoneticPr fontId="1" type="noConversion"/>
  </si>
  <si>
    <t>属性加成项消耗价值</t>
    <phoneticPr fontId="1" type="noConversion"/>
  </si>
  <si>
    <t>非器械基础战损率降低5%</t>
    <phoneticPr fontId="1" type="noConversion"/>
  </si>
  <si>
    <t>攻取国家城池时疲劳消耗降低5点（掠夺无效）</t>
    <phoneticPr fontId="1" type="noConversion"/>
  </si>
  <si>
    <r>
      <t>攻打</t>
    </r>
    <r>
      <rPr>
        <sz val="9"/>
        <color rgb="FFFF0000"/>
        <rFont val="宋体"/>
        <family val="3"/>
        <charset val="134"/>
      </rPr>
      <t>和掠夺</t>
    </r>
    <r>
      <rPr>
        <sz val="9"/>
        <color theme="1"/>
        <rFont val="宋体"/>
        <family val="3"/>
        <charset val="134"/>
      </rPr>
      <t xml:space="preserve">玩家城池时疲劳消耗降低10点 </t>
    </r>
    <phoneticPr fontId="1" type="noConversion"/>
  </si>
  <si>
    <t>招募和组装士兵时资源消耗降低20%（可能会刷资源）</t>
    <phoneticPr fontId="1" type="noConversion"/>
  </si>
  <si>
    <t>玩家城防恢复速度</t>
    <phoneticPr fontId="1" type="noConversion"/>
  </si>
  <si>
    <t>招募新兵消耗资源降低</t>
    <phoneticPr fontId="1" type="noConversion"/>
  </si>
  <si>
    <t>招募新兵粮食消耗</t>
    <phoneticPr fontId="1" type="noConversion"/>
  </si>
  <si>
    <t>累积产出招募时间值</t>
    <phoneticPr fontId="1" type="noConversion"/>
  </si>
  <si>
    <t>城内石材产量增加75%</t>
    <phoneticPr fontId="1" type="noConversion"/>
  </si>
  <si>
    <t>城内木材产量增加75%</t>
    <phoneticPr fontId="1" type="noConversion"/>
  </si>
  <si>
    <t>城内铜矿产量增加75%</t>
    <phoneticPr fontId="1" type="noConversion"/>
  </si>
  <si>
    <t>城内铁矿产量增加75%</t>
    <phoneticPr fontId="1" type="noConversion"/>
  </si>
  <si>
    <t>城内粮食产量增加75%</t>
    <phoneticPr fontId="1" type="noConversion"/>
  </si>
  <si>
    <t>器械基础战损率降低10%</t>
    <phoneticPr fontId="1" type="noConversion"/>
  </si>
  <si>
    <t>立即获得2小时木石铜粮资源</t>
    <phoneticPr fontId="1" type="noConversion"/>
  </si>
  <si>
    <t>仓库上限增加100%</t>
    <phoneticPr fontId="1" type="noConversion"/>
  </si>
  <si>
    <t>野外采集粮食速度增加50%</t>
    <phoneticPr fontId="1" type="noConversion"/>
  </si>
  <si>
    <t>野外采集木材速度增加50%</t>
    <phoneticPr fontId="1" type="noConversion"/>
  </si>
  <si>
    <t>野外采集铜速度增加50%</t>
    <phoneticPr fontId="1" type="noConversion"/>
  </si>
  <si>
    <t>野外采集铁矿速度增加50%</t>
    <phoneticPr fontId="1" type="noConversion"/>
  </si>
  <si>
    <t>伤兵治疗速度增加30%</t>
    <phoneticPr fontId="1" type="noConversion"/>
  </si>
  <si>
    <t>士兵训练速度增加5%</t>
    <phoneticPr fontId="1" type="noConversion"/>
  </si>
  <si>
    <t>新兵招募速度增加5%</t>
    <phoneticPr fontId="1" type="noConversion"/>
  </si>
  <si>
    <t>招募新兵消耗降低30%</t>
    <phoneticPr fontId="1" type="noConversion"/>
  </si>
  <si>
    <t>使用后存兵最少的兵营立即回复10%的新兵</t>
    <phoneticPr fontId="1" type="noConversion"/>
  </si>
  <si>
    <t>受到野怪伤害减少10%</t>
    <phoneticPr fontId="1" type="noConversion"/>
  </si>
  <si>
    <t>预估</t>
    <phoneticPr fontId="1" type="noConversion"/>
  </si>
  <si>
    <t>实际</t>
    <phoneticPr fontId="1" type="noConversion"/>
  </si>
  <si>
    <t>器械部队的攻城值增加25%</t>
    <phoneticPr fontId="1" type="noConversion"/>
  </si>
  <si>
    <t>对野怪伤害增加10%</t>
    <phoneticPr fontId="1" type="noConversion"/>
  </si>
  <si>
    <t>部队负重增加50%</t>
    <phoneticPr fontId="1" type="noConversion"/>
  </si>
  <si>
    <t>兵营上限增加50%</t>
    <phoneticPr fontId="1" type="noConversion"/>
  </si>
  <si>
    <t>非器械部队的攻城值增加20%</t>
    <phoneticPr fontId="1" type="noConversion"/>
  </si>
  <si>
    <t>攻城时大地图移动速度增加50%</t>
    <phoneticPr fontId="1" type="noConversion"/>
  </si>
  <si>
    <t>掠夺玩家时（包括城池和采集点），战损率降低5%固定率（攻城无效）</t>
    <phoneticPr fontId="1" type="noConversion"/>
  </si>
  <si>
    <t>打野外时行军速度额外增加100%</t>
    <phoneticPr fontId="1" type="noConversion"/>
  </si>
  <si>
    <t>立刻获得2个行军令。</t>
    <phoneticPr fontId="1" type="noConversion"/>
  </si>
  <si>
    <t>立即使用1次随机迁城</t>
    <phoneticPr fontId="1" type="noConversion"/>
  </si>
  <si>
    <t>城池内木石铜粮产量额外增加15%</t>
    <phoneticPr fontId="1" type="noConversion"/>
  </si>
  <si>
    <t>国建捐献可获得国家币上限增加150%</t>
    <phoneticPr fontId="1" type="noConversion"/>
  </si>
  <si>
    <t>城内银币产量额外增加30%</t>
    <phoneticPr fontId="1" type="noConversion"/>
  </si>
  <si>
    <t>打野怪时战损率降低3%固定率</t>
    <phoneticPr fontId="1" type="noConversion"/>
  </si>
  <si>
    <t>掠夺时大地图移动速度增加150%</t>
    <phoneticPr fontId="1" type="noConversion"/>
  </si>
  <si>
    <t>仓库保护值增加40%</t>
    <phoneticPr fontId="1" type="noConversion"/>
  </si>
  <si>
    <t>日常随机事件上限+2</t>
    <phoneticPr fontId="1" type="noConversion"/>
  </si>
  <si>
    <t>相当于50%的武将能力</t>
    <phoneticPr fontId="1" type="noConversion"/>
  </si>
  <si>
    <t>阶段消耗圣人好感</t>
    <phoneticPr fontId="1" type="noConversion"/>
  </si>
  <si>
    <t>好感单价</t>
    <phoneticPr fontId="1" type="noConversion"/>
  </si>
  <si>
    <t>阶段奖励</t>
    <phoneticPr fontId="1" type="noConversion"/>
  </si>
  <si>
    <t>加成值</t>
    <phoneticPr fontId="1" type="noConversion"/>
  </si>
  <si>
    <t>城内产出铁加成</t>
    <phoneticPr fontId="1" type="noConversion"/>
  </si>
  <si>
    <t>城内产出木石铜粮加成</t>
    <phoneticPr fontId="1" type="noConversion"/>
  </si>
  <si>
    <t>城内银币产出</t>
    <phoneticPr fontId="1" type="noConversion"/>
  </si>
  <si>
    <t>防守时，部队免伤增加30%</t>
    <phoneticPr fontId="1" type="noConversion"/>
  </si>
  <si>
    <t>进攻玩家时，部队伤害提高15%</t>
    <phoneticPr fontId="1" type="noConversion"/>
  </si>
  <si>
    <t>相应恢复速度增加300%</t>
    <phoneticPr fontId="1" type="noConversion"/>
  </si>
  <si>
    <t>玩家城池的城防值增加60%</t>
    <phoneticPr fontId="1" type="noConversion"/>
  </si>
  <si>
    <t>整体空间</t>
    <phoneticPr fontId="1" type="noConversion"/>
  </si>
  <si>
    <t>定义等级累积停留天数（天）</t>
  </si>
  <si>
    <t>定义等级阶段停留天数（天）</t>
  </si>
  <si>
    <t>天数对应定义等级</t>
  </si>
  <si>
    <t>大殿等级对应定义等级</t>
  </si>
  <si>
    <t>定义等级</t>
  </si>
  <si>
    <t>对应流派天赋激活所需定义等级</t>
  </si>
  <si>
    <t>对应定义等级</t>
  </si>
  <si>
    <t>极限满天赋时对应定义等级</t>
  </si>
  <si>
    <t>定义等级对应招募新兵消耗资源降低的比例</t>
  </si>
  <si>
    <t>定义等级对应圣人阶段评分</t>
  </si>
  <si>
    <t>定义等级对应圣人累计评分</t>
  </si>
  <si>
    <t>设计思路</t>
    <phoneticPr fontId="1" type="noConversion"/>
  </si>
  <si>
    <t>1.关于消耗</t>
    <phoneticPr fontId="1" type="noConversion"/>
  </si>
  <si>
    <t>木材和粮食</t>
    <phoneticPr fontId="1" type="noConversion"/>
  </si>
  <si>
    <t>铜矿和粮食</t>
    <phoneticPr fontId="1" type="noConversion"/>
  </si>
  <si>
    <t>木材</t>
    <phoneticPr fontId="1" type="noConversion"/>
  </si>
  <si>
    <t>铜矿</t>
    <phoneticPr fontId="1" type="noConversion"/>
  </si>
  <si>
    <t>圣人专研的消耗以木铜粮为主，不会消耗石头，不同流派消耗倾向不同，铁矿会在后续消耗</t>
    <phoneticPr fontId="1" type="noConversion"/>
  </si>
  <si>
    <t>2.关于设计分布</t>
    <phoneticPr fontId="1" type="noConversion"/>
  </si>
  <si>
    <t>按老的圣人天赋的方案，切细，然后循环</t>
    <phoneticPr fontId="1" type="noConversion"/>
  </si>
  <si>
    <t>铁矿</t>
    <phoneticPr fontId="1" type="noConversion"/>
  </si>
  <si>
    <t>资源消耗分配比例</t>
    <phoneticPr fontId="1" type="noConversion"/>
  </si>
  <si>
    <t>木</t>
    <phoneticPr fontId="1" type="noConversion"/>
  </si>
  <si>
    <t>石</t>
    <phoneticPr fontId="1" type="noConversion"/>
  </si>
  <si>
    <t>铜</t>
    <phoneticPr fontId="1" type="noConversion"/>
  </si>
  <si>
    <t>粮</t>
    <phoneticPr fontId="1" type="noConversion"/>
  </si>
  <si>
    <t>对应大殿等级</t>
    <phoneticPr fontId="1" type="noConversion"/>
  </si>
  <si>
    <t>非r</t>
  </si>
  <si>
    <t>小r</t>
  </si>
  <si>
    <t>中r</t>
  </si>
  <si>
    <t>大r</t>
  </si>
  <si>
    <t>超r</t>
  </si>
  <si>
    <t>参考转换关系</t>
  </si>
  <si>
    <t>消耗进度</t>
  </si>
  <si>
    <t>等级进度</t>
  </si>
  <si>
    <t>百家学馆等级对应木石铜粮累计消耗</t>
    <phoneticPr fontId="1" type="noConversion"/>
  </si>
  <si>
    <t>百家学馆等级对应铁累计消耗</t>
    <phoneticPr fontId="1" type="noConversion"/>
  </si>
  <si>
    <t>大殿等级对应累计木石铜粮消耗</t>
    <phoneticPr fontId="1" type="noConversion"/>
  </si>
  <si>
    <t>大殿等级对应累计铁消耗</t>
    <phoneticPr fontId="1" type="noConversion"/>
  </si>
  <si>
    <t>定义等级</t>
    <phoneticPr fontId="1" type="noConversion"/>
  </si>
  <si>
    <t>定义等级对应累计木石铜粮消耗</t>
  </si>
  <si>
    <t>定义等级对应累计铁消耗</t>
  </si>
  <si>
    <t>定义等级对应阶段木石铜粮消耗</t>
    <phoneticPr fontId="1" type="noConversion"/>
  </si>
  <si>
    <t>定义等级对应阶段铁消耗</t>
    <phoneticPr fontId="1" type="noConversion"/>
  </si>
  <si>
    <t>队列</t>
    <phoneticPr fontId="1" type="noConversion"/>
  </si>
  <si>
    <t>大殿等级对应阶段圣人研究时间</t>
    <phoneticPr fontId="1" type="noConversion"/>
  </si>
  <si>
    <t>定义等级对应累积圣人研究时间</t>
    <phoneticPr fontId="1" type="noConversion"/>
  </si>
  <si>
    <t>产出时间</t>
    <phoneticPr fontId="1" type="noConversion"/>
  </si>
  <si>
    <t>百家学馆等级对应时间累计消耗</t>
    <phoneticPr fontId="1" type="noConversion"/>
  </si>
  <si>
    <t>大殿等级对应累计时间消耗</t>
  </si>
  <si>
    <t>定义等级对应累计时间消耗</t>
  </si>
  <si>
    <t>定义等级对应阶段时间消耗</t>
  </si>
  <si>
    <t>预估消耗进度</t>
    <phoneticPr fontId="1" type="noConversion"/>
  </si>
  <si>
    <t>预估等级进度</t>
    <phoneticPr fontId="1" type="noConversion"/>
  </si>
  <si>
    <t>定义等级对应极限加成</t>
    <phoneticPr fontId="1" type="noConversion"/>
  </si>
  <si>
    <t>定义等级对应大殿等级</t>
    <phoneticPr fontId="1" type="noConversion"/>
  </si>
  <si>
    <t>圣人1</t>
    <phoneticPr fontId="1" type="noConversion"/>
  </si>
  <si>
    <t>圣人2</t>
    <phoneticPr fontId="1" type="noConversion"/>
  </si>
  <si>
    <t>儒家</t>
    <phoneticPr fontId="1" type="noConversion"/>
  </si>
  <si>
    <t>道家</t>
    <phoneticPr fontId="1" type="noConversion"/>
  </si>
  <si>
    <t>墨家</t>
    <phoneticPr fontId="1" type="noConversion"/>
  </si>
  <si>
    <t>兵家</t>
    <phoneticPr fontId="1" type="noConversion"/>
  </si>
  <si>
    <t>百家学馆等级</t>
    <phoneticPr fontId="1" type="noConversion"/>
  </si>
  <si>
    <t>儒家1</t>
    <phoneticPr fontId="1" type="noConversion"/>
  </si>
  <si>
    <t>道家1</t>
    <phoneticPr fontId="1" type="noConversion"/>
  </si>
  <si>
    <t>墨家1</t>
    <phoneticPr fontId="1" type="noConversion"/>
  </si>
  <si>
    <t>兵家1</t>
    <phoneticPr fontId="1" type="noConversion"/>
  </si>
  <si>
    <t>儒家2</t>
  </si>
  <si>
    <t>道家2</t>
  </si>
  <si>
    <t>墨家2</t>
  </si>
  <si>
    <t>兵家2</t>
  </si>
  <si>
    <t>百家学馆等级对应各圣人科技等级上限</t>
    <phoneticPr fontId="1" type="noConversion"/>
  </si>
  <si>
    <t>百家学馆等级对应各圣人科技等级预估</t>
    <phoneticPr fontId="1" type="noConversion"/>
  </si>
  <si>
    <t>每日产出</t>
    <phoneticPr fontId="1" type="noConversion"/>
  </si>
  <si>
    <t>研究时间</t>
    <phoneticPr fontId="1" type="noConversion"/>
  </si>
  <si>
    <t>累计奖励研究时间</t>
    <phoneticPr fontId="1" type="noConversion"/>
  </si>
  <si>
    <t>累计产出研究时间</t>
    <phoneticPr fontId="1" type="noConversion"/>
  </si>
  <si>
    <r>
      <t>攻城值额外提高</t>
    </r>
    <r>
      <rPr>
        <sz val="9"/>
        <rFont val="宋体"/>
        <family val="3"/>
        <charset val="134"/>
      </rPr>
      <t>20%</t>
    </r>
    <phoneticPr fontId="1" type="noConversion"/>
  </si>
  <si>
    <t>天赋1</t>
    <phoneticPr fontId="1" type="noConversion"/>
  </si>
  <si>
    <t>天赋2</t>
  </si>
  <si>
    <t>天赋3</t>
  </si>
  <si>
    <t>天赋4</t>
  </si>
  <si>
    <t>价值</t>
    <phoneticPr fontId="1" type="noConversion"/>
  </si>
  <si>
    <t>价值1</t>
    <phoneticPr fontId="1" type="noConversion"/>
  </si>
  <si>
    <t>价值2</t>
  </si>
  <si>
    <t>价值3</t>
  </si>
  <si>
    <t>价值4</t>
  </si>
  <si>
    <t>野外采集石材速度增加100%</t>
  </si>
  <si>
    <t>仓库保护值增加40%</t>
  </si>
  <si>
    <t>3.主动技能</t>
    <phoneticPr fontId="1" type="noConversion"/>
  </si>
  <si>
    <t>派系</t>
    <phoneticPr fontId="1" type="noConversion"/>
  </si>
  <si>
    <t>主动技内容</t>
    <phoneticPr fontId="1" type="noConversion"/>
  </si>
  <si>
    <t>立刻获得2个行军令。</t>
  </si>
  <si>
    <t>立即使用1次随机迁城</t>
  </si>
  <si>
    <t>4.主推技能</t>
    <phoneticPr fontId="1" type="noConversion"/>
  </si>
  <si>
    <t>城内石材产量增加150%</t>
  </si>
  <si>
    <t>城内木材产量增加150%</t>
  </si>
  <si>
    <t>城内铜矿产量增加150%</t>
  </si>
  <si>
    <t>城内粮食产量增加150%</t>
    <phoneticPr fontId="1" type="noConversion"/>
  </si>
  <si>
    <t>野外采集粮食速度增加100%</t>
    <phoneticPr fontId="1" type="noConversion"/>
  </si>
  <si>
    <t>野外采集木材速度增加100%</t>
    <phoneticPr fontId="1" type="noConversion"/>
  </si>
  <si>
    <t>野外采集铜速度增加100%</t>
    <phoneticPr fontId="1" type="noConversion"/>
  </si>
  <si>
    <t>野外采集铁矿速度增加100%</t>
    <phoneticPr fontId="1" type="noConversion"/>
  </si>
  <si>
    <t>对野怪伤害增加20%</t>
    <phoneticPr fontId="1" type="noConversion"/>
  </si>
  <si>
    <t>器械基础战损率降低20%</t>
    <phoneticPr fontId="1" type="noConversion"/>
  </si>
  <si>
    <t>部队负重增加100%</t>
    <phoneticPr fontId="1" type="noConversion"/>
  </si>
  <si>
    <t>兵营上限增加40%</t>
    <phoneticPr fontId="1" type="noConversion"/>
  </si>
  <si>
    <t>非器械部队的攻城值增加40%</t>
    <phoneticPr fontId="1" type="noConversion"/>
  </si>
  <si>
    <t>队伍大地图移动速度增加40%</t>
    <phoneticPr fontId="1" type="noConversion"/>
  </si>
  <si>
    <t>城池内木石铜粮产量额外增加25%</t>
    <phoneticPr fontId="1" type="noConversion"/>
  </si>
  <si>
    <t>累计价值</t>
    <phoneticPr fontId="1" type="noConversion"/>
  </si>
  <si>
    <t>预估值</t>
    <phoneticPr fontId="1" type="noConversion"/>
  </si>
  <si>
    <t>机关兽相当于一个匹配将领50%的属性</t>
    <phoneticPr fontId="1" type="noConversion"/>
  </si>
  <si>
    <t>需求好感</t>
    <phoneticPr fontId="1" type="noConversion"/>
  </si>
  <si>
    <t>累计圣人好感/全部派系</t>
    <phoneticPr fontId="1" type="noConversion"/>
  </si>
  <si>
    <t>解锁所需好感点数</t>
    <phoneticPr fontId="1" type="noConversion"/>
  </si>
  <si>
    <t>主动技能</t>
    <phoneticPr fontId="1" type="noConversion"/>
  </si>
  <si>
    <t>士兵训练消耗减少20%</t>
    <phoneticPr fontId="1" type="noConversion"/>
  </si>
  <si>
    <t>累计圣人好感/圣人</t>
  </si>
  <si>
    <t>验证</t>
    <phoneticPr fontId="1" type="noConversion"/>
  </si>
  <si>
    <t>累计消耗时间/全部科技</t>
    <phoneticPr fontId="1" type="noConversion"/>
  </si>
  <si>
    <t>阶段消耗时间/全部科技</t>
    <phoneticPr fontId="1" type="noConversion"/>
  </si>
  <si>
    <t>阶段消耗木石铜粮/全部科技</t>
  </si>
  <si>
    <t>累计消耗木石铜粮/全部科技</t>
  </si>
  <si>
    <t>阶段消耗铁/全部科技</t>
  </si>
  <si>
    <t>累计消耗铁/全部科技</t>
  </si>
  <si>
    <t>技能类型</t>
    <phoneticPr fontId="1" type="noConversion"/>
  </si>
  <si>
    <t>对应流派天赋激活所需天数</t>
    <phoneticPr fontId="1" type="noConversion"/>
  </si>
  <si>
    <t>对应好感度上限/单个圣人</t>
    <phoneticPr fontId="1" type="noConversion"/>
  </si>
  <si>
    <t>墨家主推备份</t>
    <phoneticPr fontId="1" type="noConversion"/>
  </si>
  <si>
    <t>打野怪时战损率降低3%固定率</t>
    <phoneticPr fontId="1" type="noConversion"/>
  </si>
  <si>
    <t>国建捐献可获得国家币上限增加20%</t>
    <phoneticPr fontId="1" type="noConversion"/>
  </si>
  <si>
    <t>玩家城防值提高20%</t>
    <phoneticPr fontId="1" type="noConversion"/>
  </si>
  <si>
    <t>箭塔攻击提高50%</t>
    <phoneticPr fontId="1" type="noConversion"/>
  </si>
  <si>
    <t>攻打玩家时大地图移动速度增加50%</t>
    <phoneticPr fontId="1" type="noConversion"/>
  </si>
  <si>
    <t>攻国家城时大地图移动速度增加12%</t>
    <phoneticPr fontId="1" type="noConversion"/>
  </si>
  <si>
    <r>
      <t>使用后存兵最少的兵营立即回复</t>
    </r>
    <r>
      <rPr>
        <sz val="9"/>
        <color rgb="FFFF0000"/>
        <rFont val="宋体"/>
        <family val="3"/>
        <charset val="134"/>
        <scheme val="minor"/>
      </rPr>
      <t>20%</t>
    </r>
    <r>
      <rPr>
        <sz val="9"/>
        <color theme="1"/>
        <rFont val="宋体"/>
        <family val="2"/>
        <scheme val="minor"/>
      </rPr>
      <t>的新兵</t>
    </r>
    <phoneticPr fontId="1" type="noConversion"/>
  </si>
  <si>
    <r>
      <t>立即获得</t>
    </r>
    <r>
      <rPr>
        <sz val="9"/>
        <color rgb="FFFF0000"/>
        <rFont val="宋体"/>
        <family val="3"/>
        <charset val="134"/>
        <scheme val="minor"/>
      </rPr>
      <t>3</t>
    </r>
    <r>
      <rPr>
        <sz val="9"/>
        <color theme="1"/>
        <rFont val="宋体"/>
        <family val="2"/>
        <scheme val="minor"/>
      </rPr>
      <t>小时木石铜粮资源</t>
    </r>
    <phoneticPr fontId="1" type="noConversion"/>
  </si>
  <si>
    <t>打野外时行军速度额外增加50%</t>
    <phoneticPr fontId="1" type="noConversion"/>
  </si>
  <si>
    <t>攻城值额外提高10%</t>
    <phoneticPr fontId="1" type="noConversion"/>
  </si>
  <si>
    <t>士兵训练消耗降低</t>
    <phoneticPr fontId="1" type="noConversion"/>
  </si>
  <si>
    <t>士兵训练消耗银币和铁降低</t>
    <phoneticPr fontId="1" type="noConversion"/>
  </si>
  <si>
    <t>城建速度提高</t>
  </si>
  <si>
    <t>玩家城防恢复速度</t>
  </si>
  <si>
    <t>招募新兵消耗资源降低</t>
  </si>
  <si>
    <t>士兵训练消耗降低</t>
  </si>
  <si>
    <t>道家2</t>
    <phoneticPr fontId="1" type="noConversion"/>
  </si>
  <si>
    <t>儒家2</t>
    <phoneticPr fontId="1" type="noConversion"/>
  </si>
  <si>
    <t>兵家2</t>
    <phoneticPr fontId="1" type="noConversion"/>
  </si>
  <si>
    <t>墨家2</t>
    <phoneticPr fontId="1" type="noConversion"/>
  </si>
  <si>
    <t>定义等级对应圣人天赋解锁等级</t>
    <phoneticPr fontId="1" type="noConversion"/>
  </si>
  <si>
    <t>科技等级</t>
    <phoneticPr fontId="1" type="noConversion"/>
  </si>
  <si>
    <t>累计值</t>
    <phoneticPr fontId="1" type="noConversion"/>
  </si>
  <si>
    <t>城内铁产量增加150%</t>
    <phoneticPr fontId="1" type="noConversion"/>
  </si>
  <si>
    <t>仓库上限增加100%</t>
    <phoneticPr fontId="1" type="noConversion"/>
  </si>
  <si>
    <t>受到野怪伤害减少20%</t>
    <phoneticPr fontId="1" type="noConversion"/>
  </si>
  <si>
    <t>城建加速10%</t>
    <phoneticPr fontId="1" type="noConversion"/>
  </si>
  <si>
    <t>玩家城池的城防值增加60%</t>
    <phoneticPr fontId="1" type="noConversion"/>
  </si>
  <si>
    <t>伤兵治疗速度增加40%</t>
    <phoneticPr fontId="1" type="noConversion"/>
  </si>
  <si>
    <t>城防恢复速度增加300%</t>
    <phoneticPr fontId="1" type="noConversion"/>
  </si>
  <si>
    <t>进攻玩家时，部队伤害提高20%</t>
    <phoneticPr fontId="1" type="noConversion"/>
  </si>
  <si>
    <t>新兵招募速度增加30%</t>
    <phoneticPr fontId="1" type="noConversion"/>
  </si>
  <si>
    <t>士兵训练速度增加10%</t>
    <phoneticPr fontId="1" type="noConversion"/>
  </si>
  <si>
    <t>非器械基础战损率降低10%</t>
    <phoneticPr fontId="1" type="noConversion"/>
  </si>
  <si>
    <t>掠夺玩家时（包括城池和采集点），战损率降低20%固定率（攻城无效）</t>
    <phoneticPr fontId="1" type="noConversion"/>
  </si>
  <si>
    <t>玩家城池和玩家资源点被掠夺时，战损率降低30%固定率（攻城无效）</t>
    <phoneticPr fontId="1" type="noConversion"/>
  </si>
  <si>
    <t>器械基础战损降低</t>
  </si>
  <si>
    <t>器械基础战损降低</t>
    <phoneticPr fontId="1" type="noConversion"/>
  </si>
  <si>
    <t>非器械基础战损降低</t>
  </si>
  <si>
    <t>非器械基础战损降低</t>
    <phoneticPr fontId="1" type="noConversion"/>
  </si>
  <si>
    <t>进攻玩家伤害提升</t>
  </si>
  <si>
    <t>进攻玩家伤害提升</t>
    <phoneticPr fontId="1" type="noConversion"/>
  </si>
  <si>
    <t>防守时伤害减免</t>
  </si>
  <si>
    <t>防守时伤害减免</t>
    <phoneticPr fontId="1" type="noConversion"/>
  </si>
  <si>
    <t>掠夺玩家或采集点战损降低</t>
  </si>
  <si>
    <t>掠夺玩家或采集点战损降低</t>
    <phoneticPr fontId="1" type="noConversion"/>
  </si>
  <si>
    <t>城池或采集点被掠夺战损降低</t>
  </si>
  <si>
    <t>大地图野怪伤害提升</t>
  </si>
  <si>
    <t>大地图野怪伤害提升</t>
    <phoneticPr fontId="1" type="noConversion"/>
  </si>
  <si>
    <t>大地图野怪免伤提升</t>
  </si>
  <si>
    <t>大地图野怪免伤提升</t>
    <phoneticPr fontId="1" type="noConversion"/>
  </si>
  <si>
    <t>采集木石铜粮资源速度提升</t>
  </si>
  <si>
    <t>采集木石铜粮资源速度提升</t>
    <phoneticPr fontId="1" type="noConversion"/>
  </si>
  <si>
    <t>采集铁速度提升</t>
  </si>
  <si>
    <t>采集铁速度提升</t>
    <phoneticPr fontId="1" type="noConversion"/>
  </si>
  <si>
    <t>器械部队攻城值提升</t>
  </si>
  <si>
    <t>器械部队攻城值提升</t>
    <phoneticPr fontId="1" type="noConversion"/>
  </si>
  <si>
    <t>非器械部队攻城值提升</t>
  </si>
  <si>
    <t>非器械部队攻城值提升</t>
    <phoneticPr fontId="1" type="noConversion"/>
  </si>
  <si>
    <t>6.百家学馆等级对应圣人科技等级情况</t>
    <phoneticPr fontId="1" type="noConversion"/>
  </si>
  <si>
    <t>5.其它</t>
    <phoneticPr fontId="1" type="noConversion"/>
  </si>
  <si>
    <t>木石铜粮采集速度提升</t>
    <phoneticPr fontId="1" type="noConversion"/>
  </si>
  <si>
    <t>铁采集速度提升</t>
    <phoneticPr fontId="1" type="noConversion"/>
  </si>
  <si>
    <t>玩家城池或采集点被掠夺战损降低</t>
    <phoneticPr fontId="1" type="noConversion"/>
  </si>
  <si>
    <t>玩家被打飞后的限制迁城时间减少10分钟</t>
    <phoneticPr fontId="1" type="noConversion"/>
  </si>
  <si>
    <r>
      <t>器械部队的攻城值增加40%，</t>
    </r>
    <r>
      <rPr>
        <sz val="9"/>
        <color rgb="FFFF0000"/>
        <rFont val="宋体"/>
        <family val="3"/>
        <charset val="134"/>
        <scheme val="minor"/>
      </rPr>
      <t>进攻其它玩家攻城值增加40%（后一条为繁体专属）</t>
    </r>
    <phoneticPr fontId="1" type="noConversion"/>
  </si>
  <si>
    <t>由于3，4赛季没有国建，所以该天赋调整为功勋宝箱奖励提升200，每周极限产出2800国家币不变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</si>
</sst>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%"/>
  </numFmts>
  <fonts count="1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2"/>
    </font>
    <font>
      <sz val="9"/>
      <color theme="1"/>
      <name val="宋体"/>
      <family val="3"/>
      <charset val="134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rgb="FFFF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</font>
    <font>
      <sz val="9"/>
      <color rgb="FFFF0000"/>
      <name val="宋体"/>
      <family val="2"/>
      <scheme val="minor"/>
    </font>
    <font>
      <sz val="9"/>
      <name val="宋体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201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7" fillId="0" borderId="0" xfId="0" applyFont="1"/>
    <xf numFmtId="0" fontId="8" fillId="0" borderId="0" xfId="0" applyFont="1"/>
    <xf numFmtId="0" fontId="8" fillId="0" borderId="0" xfId="0" applyFont="1" applyBorder="1" applyAlignment="1">
      <alignment horizontal="center" vertical="center"/>
    </xf>
    <xf numFmtId="0" fontId="8" fillId="2" borderId="0" xfId="0" applyFont="1" applyFill="1"/>
    <xf numFmtId="0" fontId="8" fillId="0" borderId="2" xfId="0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7" fillId="0" borderId="1" xfId="0" applyFont="1" applyBorder="1"/>
    <xf numFmtId="0" fontId="5" fillId="3" borderId="0" xfId="0" applyFont="1" applyFill="1"/>
    <xf numFmtId="0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9" fontId="7" fillId="0" borderId="0" xfId="1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9" fontId="8" fillId="0" borderId="0" xfId="1" applyFont="1" applyAlignment="1"/>
    <xf numFmtId="0" fontId="7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176" fontId="7" fillId="0" borderId="0" xfId="1" applyNumberFormat="1" applyFont="1" applyAlignment="1">
      <alignment horizontal="center" vertical="center"/>
    </xf>
    <xf numFmtId="0" fontId="7" fillId="0" borderId="0" xfId="1" applyNumberFormat="1" applyFont="1" applyAlignment="1">
      <alignment horizontal="center" vertical="center"/>
    </xf>
    <xf numFmtId="9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10" fontId="7" fillId="0" borderId="0" xfId="1" applyNumberFormat="1" applyFont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7" fillId="4" borderId="0" xfId="0" applyNumberFormat="1" applyFont="1" applyFill="1" applyAlignment="1">
      <alignment horizontal="center" vertical="center"/>
    </xf>
    <xf numFmtId="0" fontId="7" fillId="5" borderId="0" xfId="0" applyNumberFormat="1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center"/>
    </xf>
    <xf numFmtId="10" fontId="7" fillId="0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1" xfId="0" applyFont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6" xfId="0" applyFont="1" applyBorder="1" applyAlignment="1">
      <alignment vertical="center" wrapText="1"/>
    </xf>
    <xf numFmtId="0" fontId="6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0" fontId="12" fillId="0" borderId="0" xfId="0" applyFont="1"/>
    <xf numFmtId="0" fontId="11" fillId="0" borderId="1" xfId="0" applyFont="1" applyFill="1" applyBorder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6" fillId="5" borderId="0" xfId="0" applyFont="1" applyFill="1" applyAlignment="1">
      <alignment horizontal="center" vertical="center"/>
    </xf>
    <xf numFmtId="9" fontId="6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6" fillId="0" borderId="0" xfId="0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 wrapText="1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9" fontId="8" fillId="0" borderId="1" xfId="1" applyFont="1" applyFill="1" applyBorder="1" applyAlignment="1">
      <alignment horizontal="center" vertical="center"/>
    </xf>
    <xf numFmtId="9" fontId="8" fillId="0" borderId="1" xfId="0" applyNumberFormat="1" applyFont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1" fillId="5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77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112;&#22269;&#23548;&#34920;/&#25112;&#22269;-&#22307;&#20154;&#27966;&#3199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 refreshError="1"/>
      <sheetData sheetId="1">
        <row r="3">
          <cell r="F3">
            <v>1</v>
          </cell>
        </row>
        <row r="4"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Q4">
            <v>0.10358867312681475</v>
          </cell>
          <cell r="BR4">
            <v>9.9484920169810143E-2</v>
          </cell>
          <cell r="BS4">
            <v>9.5370882117675193E-2</v>
          </cell>
          <cell r="BT4">
            <v>9.1267553415695812E-2</v>
          </cell>
          <cell r="BU4">
            <v>8.7269311817030126E-2</v>
          </cell>
          <cell r="BX4">
            <v>3.4919352669146524</v>
          </cell>
          <cell r="BY4">
            <v>3.5640303448543476</v>
          </cell>
          <cell r="BZ4">
            <v>3.6425338741664604</v>
          </cell>
          <cell r="CA4">
            <v>3.7278827947172908</v>
          </cell>
          <cell r="CB4">
            <v>3.8187662869079366</v>
          </cell>
        </row>
        <row r="5"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Q5">
            <v>0.33387121731586833</v>
          </cell>
          <cell r="BR5">
            <v>0.3206446264738233</v>
          </cell>
          <cell r="BS5">
            <v>0.30738488628129679</v>
          </cell>
          <cell r="BT5">
            <v>0.29415966283336437</v>
          </cell>
          <cell r="BU5">
            <v>0.2812731401144638</v>
          </cell>
          <cell r="BX5">
            <v>4.977308377450588</v>
          </cell>
          <cell r="BY5">
            <v>5.0895603019048199</v>
          </cell>
          <cell r="BZ5">
            <v>5.2088085130582007</v>
          </cell>
          <cell r="CA5">
            <v>5.348253402094703</v>
          </cell>
          <cell r="CB5">
            <v>5.5020994005782997</v>
          </cell>
        </row>
        <row r="6"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Q6">
            <v>0.71853377040242361</v>
          </cell>
          <cell r="BR6">
            <v>0.69006844696511282</v>
          </cell>
          <cell r="BS6">
            <v>0.66153178186505168</v>
          </cell>
          <cell r="BT6">
            <v>0.63306940123561561</v>
          </cell>
          <cell r="BU6">
            <v>0.60533594810650693</v>
          </cell>
          <cell r="BX6">
            <v>6.1165253069520942</v>
          </cell>
          <cell r="BY6">
            <v>6.2666264078379221</v>
          </cell>
          <cell r="BZ6">
            <v>6.4370802003692873</v>
          </cell>
          <cell r="CA6">
            <v>6.6323388358436492</v>
          </cell>
          <cell r="CB6">
            <v>6.8403179035964721</v>
          </cell>
        </row>
        <row r="7"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Q7">
            <v>1.2712279162221225</v>
          </cell>
          <cell r="BR7">
            <v>1.2194461831474863</v>
          </cell>
          <cell r="BS7">
            <v>1.1691695709192234</v>
          </cell>
          <cell r="BT7">
            <v>1.1200180669001034</v>
          </cell>
          <cell r="BU7">
            <v>1.0742533268514161</v>
          </cell>
          <cell r="BX7">
            <v>7.0702756195404151</v>
          </cell>
          <cell r="BY7">
            <v>7.2477985806027867</v>
          </cell>
          <cell r="BZ7">
            <v>7.4530595043311552</v>
          </cell>
          <cell r="CA7">
            <v>7.6839780435255705</v>
          </cell>
          <cell r="CB7">
            <v>7.9454083416525796</v>
          </cell>
        </row>
        <row r="8"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Q8">
            <v>2.0157878378790723</v>
          </cell>
          <cell r="BR8">
            <v>1.9225452774961409</v>
          </cell>
          <cell r="BS8">
            <v>1.830216243198636</v>
          </cell>
          <cell r="BT8">
            <v>1.7360956328017618</v>
          </cell>
          <cell r="BU8">
            <v>1.6465506273391022</v>
          </cell>
          <cell r="BX8">
            <v>7.8924592775257718</v>
          </cell>
          <cell r="BY8">
            <v>8.0964284787133458</v>
          </cell>
          <cell r="BZ8">
            <v>8.3140998912475936</v>
          </cell>
          <cell r="CA8">
            <v>8.5599968276049641</v>
          </cell>
          <cell r="CB8">
            <v>8.8384248761652557</v>
          </cell>
        </row>
        <row r="9"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Q9">
            <v>2.871589098883871</v>
          </cell>
          <cell r="BR9">
            <v>2.7261617729946108</v>
          </cell>
          <cell r="BS9">
            <v>2.5843312604883417</v>
          </cell>
          <cell r="BT9">
            <v>2.4445753343885266</v>
          </cell>
          <cell r="BU9">
            <v>2.3151343284372583</v>
          </cell>
          <cell r="BX9">
            <v>8.6175479890862157</v>
          </cell>
          <cell r="BY9">
            <v>8.849843797743457</v>
          </cell>
          <cell r="BZ9">
            <v>9.1007395721182949</v>
          </cell>
          <cell r="CA9">
            <v>9.3635025505897787</v>
          </cell>
          <cell r="CB9">
            <v>9.6752186318997833</v>
          </cell>
        </row>
        <row r="10"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Q10">
            <v>3.9083908523902386</v>
          </cell>
          <cell r="BR10">
            <v>3.7000938700170019</v>
          </cell>
          <cell r="BS10">
            <v>3.4949550680198662</v>
          </cell>
          <cell r="BT10">
            <v>3.2977452115900578</v>
          </cell>
          <cell r="BU10">
            <v>3.1175616442680676</v>
          </cell>
          <cell r="BX10">
            <v>9.2992754060675331</v>
          </cell>
          <cell r="BY10">
            <v>9.5403165281128111</v>
          </cell>
          <cell r="BZ10">
            <v>9.8205867658616608</v>
          </cell>
          <cell r="CA10">
            <v>10.128686248037246</v>
          </cell>
          <cell r="CB10">
            <v>10.460138723751793</v>
          </cell>
        </row>
        <row r="11"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Q11">
            <v>5.1220396939633002</v>
          </cell>
          <cell r="BR11">
            <v>4.8616228494416447</v>
          </cell>
          <cell r="BS11">
            <v>4.5815795834661612</v>
          </cell>
          <cell r="BT11">
            <v>4.3105632736922681</v>
          </cell>
          <cell r="BU11">
            <v>4.0494061619177515</v>
          </cell>
          <cell r="BX11">
            <v>9.9503115729287064</v>
          </cell>
          <cell r="BY11">
            <v>10.209179596854964</v>
          </cell>
          <cell r="BZ11">
            <v>10.501003645853389</v>
          </cell>
          <cell r="CA11">
            <v>10.838817158161019</v>
          </cell>
          <cell r="CB11">
            <v>11.201197012273351</v>
          </cell>
        </row>
        <row r="12"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Q12">
            <v>6.5073154848533106</v>
          </cell>
          <cell r="BR12">
            <v>6.182955000821134</v>
          </cell>
          <cell r="BS12">
            <v>5.8458242478885518</v>
          </cell>
          <cell r="BT12">
            <v>5.4937555014634736</v>
          </cell>
          <cell r="BU12">
            <v>5.1616447031846953</v>
          </cell>
          <cell r="BX12">
            <v>10.62858551654854</v>
          </cell>
          <cell r="BY12">
            <v>10.92759887154785</v>
          </cell>
          <cell r="BZ12">
            <v>11.242219885173299</v>
          </cell>
          <cell r="CA12">
            <v>11.610247668732617</v>
          </cell>
          <cell r="CB12">
            <v>12.017497952687538</v>
          </cell>
        </row>
        <row r="13"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Q13">
            <v>8.071211008105136</v>
          </cell>
          <cell r="BR13">
            <v>7.6806609280366285</v>
          </cell>
          <cell r="BS13">
            <v>7.2577959560771719</v>
          </cell>
          <cell r="BT13">
            <v>6.8275081581253696</v>
          </cell>
          <cell r="BU13">
            <v>6.4063898414553373</v>
          </cell>
          <cell r="BX13">
            <v>11.296493250964016</v>
          </cell>
          <cell r="BY13">
            <v>11.607260419981094</v>
          </cell>
          <cell r="BZ13">
            <v>11.973224677412396</v>
          </cell>
          <cell r="CA13">
            <v>12.359692277800681</v>
          </cell>
          <cell r="CB13">
            <v>12.803444306803474</v>
          </cell>
        </row>
        <row r="14"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Q14">
            <v>9.5120454660969038</v>
          </cell>
          <cell r="BR14">
            <v>9.0908055284315381</v>
          </cell>
          <cell r="BS14">
            <v>8.6331257373661145</v>
          </cell>
          <cell r="BT14">
            <v>8.1811718053632738</v>
          </cell>
          <cell r="BU14">
            <v>7.6920934414083888</v>
          </cell>
          <cell r="BX14">
            <v>11.947729331634296</v>
          </cell>
          <cell r="BY14">
            <v>12.268098330256127</v>
          </cell>
          <cell r="BZ14">
            <v>12.644330976574002</v>
          </cell>
          <cell r="CA14">
            <v>13.069974059992543</v>
          </cell>
          <cell r="CB14">
            <v>13.547253897167892</v>
          </cell>
        </row>
        <row r="15"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Q15">
            <v>11.074888753130331</v>
          </cell>
          <cell r="BR15">
            <v>10.551555449265667</v>
          </cell>
          <cell r="BS15">
            <v>10.033713322824047</v>
          </cell>
          <cell r="BT15">
            <v>9.4763743598650301</v>
          </cell>
          <cell r="BU15">
            <v>8.9745731744178503</v>
          </cell>
          <cell r="BX15">
            <v>12.542132297048981</v>
          </cell>
          <cell r="BY15">
            <v>12.897943579612605</v>
          </cell>
          <cell r="BZ15">
            <v>13.295232951964469</v>
          </cell>
          <cell r="CA15">
            <v>13.76223932139796</v>
          </cell>
          <cell r="CB15">
            <v>14.265591764569512</v>
          </cell>
        </row>
        <row r="16"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Q16">
            <v>12.728996915718925</v>
          </cell>
          <cell r="BR16">
            <v>12.142721275836225</v>
          </cell>
          <cell r="BS16">
            <v>11.503343391504416</v>
          </cell>
          <cell r="BT16">
            <v>10.885031205321049</v>
          </cell>
          <cell r="BU16">
            <v>10.232039772979649</v>
          </cell>
          <cell r="BX16">
            <v>13.143190924164548</v>
          </cell>
          <cell r="BY16">
            <v>13.515704114816591</v>
          </cell>
          <cell r="BZ16">
            <v>13.955379012797932</v>
          </cell>
          <cell r="CA16">
            <v>14.429987921274376</v>
          </cell>
          <cell r="CB16">
            <v>14.981817088938907</v>
          </cell>
        </row>
        <row r="17"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Q17">
            <v>14.478648759442287</v>
          </cell>
          <cell r="BR17">
            <v>13.801686811891411</v>
          </cell>
          <cell r="BS17">
            <v>13.066802237788149</v>
          </cell>
          <cell r="BT17">
            <v>12.317859861087916</v>
          </cell>
          <cell r="BU17">
            <v>11.589582338965862</v>
          </cell>
          <cell r="BX17">
            <v>13.709487920387797</v>
          </cell>
          <cell r="BY17">
            <v>14.100956885571147</v>
          </cell>
          <cell r="BZ17">
            <v>14.525291242595772</v>
          </cell>
          <cell r="CA17">
            <v>15.034528001908788</v>
          </cell>
          <cell r="CB17">
            <v>15.548154022600523</v>
          </cell>
        </row>
        <row r="18"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Q18">
            <v>16.315139190025224</v>
          </cell>
          <cell r="BR18">
            <v>15.561358773741674</v>
          </cell>
          <cell r="BS18">
            <v>14.762349831349963</v>
          </cell>
          <cell r="BT18">
            <v>13.933035582501875</v>
          </cell>
          <cell r="BU18">
            <v>13.02723395474071</v>
          </cell>
          <cell r="BX18">
            <v>14.266658834916136</v>
          </cell>
          <cell r="BY18">
            <v>14.660415593263824</v>
          </cell>
          <cell r="BZ18">
            <v>15.124897159472612</v>
          </cell>
          <cell r="CA18">
            <v>15.620787661421978</v>
          </cell>
          <cell r="CB18">
            <v>16.186655799493046</v>
          </cell>
        </row>
        <row r="19"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Q19">
            <v>18.226342304552581</v>
          </cell>
          <cell r="BR19">
            <v>17.420973982667814</v>
          </cell>
          <cell r="BS19">
            <v>16.55360159735687</v>
          </cell>
          <cell r="BT19">
            <v>15.589627930182091</v>
          </cell>
          <cell r="BU19">
            <v>14.671687356650759</v>
          </cell>
          <cell r="BX19">
            <v>14.814845624513547</v>
          </cell>
          <cell r="BY19">
            <v>15.223953663630512</v>
          </cell>
          <cell r="BZ19">
            <v>15.68326996451129</v>
          </cell>
          <cell r="CA19">
            <v>16.223055450854915</v>
          </cell>
          <cell r="CB19">
            <v>16.836396297114952</v>
          </cell>
        </row>
        <row r="20"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Q20">
            <v>20.20181641490861</v>
          </cell>
          <cell r="BR20">
            <v>19.316761289213389</v>
          </cell>
          <cell r="BS20">
            <v>18.361080760620879</v>
          </cell>
          <cell r="BT20">
            <v>17.369785176246889</v>
          </cell>
          <cell r="BU20">
            <v>16.290326765372022</v>
          </cell>
          <cell r="BX20">
            <v>15.339606019664149</v>
          </cell>
          <cell r="BY20">
            <v>15.750302066190816</v>
          </cell>
          <cell r="BZ20">
            <v>16.215846584296784</v>
          </cell>
          <cell r="CA20">
            <v>16.764198848718195</v>
          </cell>
          <cell r="CB20">
            <v>17.338393226762065</v>
          </cell>
        </row>
        <row r="21"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Q21">
            <v>22.23257120211764</v>
          </cell>
          <cell r="BR21">
            <v>21.313236761787984</v>
          </cell>
          <cell r="BS21">
            <v>20.31364557414641</v>
          </cell>
          <cell r="BT21">
            <v>19.206606162403641</v>
          </cell>
          <cell r="BU21">
            <v>18.113419670820548</v>
          </cell>
          <cell r="BX21">
            <v>15.871072726902106</v>
          </cell>
          <cell r="BY21">
            <v>16.290260811148702</v>
          </cell>
          <cell r="BZ21">
            <v>16.78909022643807</v>
          </cell>
          <cell r="CA21">
            <v>17.340049562343136</v>
          </cell>
          <cell r="CB21">
            <v>17.928688718553115</v>
          </cell>
        </row>
        <row r="22"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Q22">
            <v>24.310866931512376</v>
          </cell>
          <cell r="BR22">
            <v>23.346355732194773</v>
          </cell>
          <cell r="BS22">
            <v>22.270075478919804</v>
          </cell>
          <cell r="BT22">
            <v>21.127034033068878</v>
          </cell>
          <cell r="BU22">
            <v>19.990401674856564</v>
          </cell>
          <cell r="BX22">
            <v>16.372441911687645</v>
          </cell>
          <cell r="BY22">
            <v>16.824360525554045</v>
          </cell>
          <cell r="BZ22">
            <v>17.315787914321945</v>
          </cell>
          <cell r="CA22">
            <v>17.881687348051518</v>
          </cell>
          <cell r="CB22">
            <v>18.472191841608893</v>
          </cell>
        </row>
        <row r="23"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Q23">
            <v>26.430041330048915</v>
          </cell>
          <cell r="BR23">
            <v>25.411137335118717</v>
          </cell>
          <cell r="BS23">
            <v>24.291601023356559</v>
          </cell>
          <cell r="BT23">
            <v>23.104674507319633</v>
          </cell>
          <cell r="BU23">
            <v>21.807019312177008</v>
          </cell>
          <cell r="BX23">
            <v>16.888397947066121</v>
          </cell>
          <cell r="BY23">
            <v>17.320567635394323</v>
          </cell>
          <cell r="BZ23">
            <v>17.821544339079665</v>
          </cell>
          <cell r="CA23">
            <v>18.384863983569073</v>
          </cell>
          <cell r="CB23">
            <v>19.004337291338853</v>
          </cell>
        </row>
        <row r="24"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Q24">
            <v>28.584360328652647</v>
          </cell>
          <cell r="BR24">
            <v>27.538147336025965</v>
          </cell>
          <cell r="BS24">
            <v>26.374084715154964</v>
          </cell>
          <cell r="BT24">
            <v>25.113701488415835</v>
          </cell>
          <cell r="BU24">
            <v>23.834029842136172</v>
          </cell>
          <cell r="BX24">
            <v>17.373487155583607</v>
          </cell>
          <cell r="BY24">
            <v>17.826194772754434</v>
          </cell>
          <cell r="BZ24">
            <v>18.330803528855718</v>
          </cell>
          <cell r="CA24">
            <v>18.92494047784373</v>
          </cell>
          <cell r="CB24">
            <v>19.541473862851607</v>
          </cell>
        </row>
        <row r="25"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Q25">
            <v>30.768889392009427</v>
          </cell>
          <cell r="BR25">
            <v>29.682299134892848</v>
          </cell>
          <cell r="BS25">
            <v>28.504605619902428</v>
          </cell>
          <cell r="BT25">
            <v>27.228985792746204</v>
          </cell>
          <cell r="BU25">
            <v>25.905106178844033</v>
          </cell>
          <cell r="BX25">
            <v>17.874992861074709</v>
          </cell>
          <cell r="BY25">
            <v>18.322795653110926</v>
          </cell>
          <cell r="BZ25">
            <v>18.856122636792893</v>
          </cell>
          <cell r="CA25">
            <v>19.437362382301988</v>
          </cell>
          <cell r="CB25">
            <v>20.093055324260185</v>
          </cell>
        </row>
        <row r="26"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Q26">
            <v>32.979382606869549</v>
          </cell>
          <cell r="BR26">
            <v>31.845462834406923</v>
          </cell>
          <cell r="BS26">
            <v>30.615521552489891</v>
          </cell>
          <cell r="BT26">
            <v>29.279653557700659</v>
          </cell>
          <cell r="BU26">
            <v>27.953695907743711</v>
          </cell>
          <cell r="BX26">
            <v>18.349419791058079</v>
          </cell>
          <cell r="BY26">
            <v>18.812694466249869</v>
          </cell>
          <cell r="BZ26">
            <v>19.32971877176227</v>
          </cell>
          <cell r="CA26">
            <v>19.940393983271228</v>
          </cell>
          <cell r="CB26">
            <v>20.55086831448148</v>
          </cell>
        </row>
        <row r="27"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Q27">
            <v>35.197977552877902</v>
          </cell>
          <cell r="BR27">
            <v>34.072116335246974</v>
          </cell>
          <cell r="BS27">
            <v>32.816661243819851</v>
          </cell>
          <cell r="BT27">
            <v>31.412793977181359</v>
          </cell>
          <cell r="BU27">
            <v>29.964600225621755</v>
          </cell>
          <cell r="BX27">
            <v>18.837411459307198</v>
          </cell>
          <cell r="BY27">
            <v>19.299728534552713</v>
          </cell>
          <cell r="BZ27">
            <v>19.843744575465458</v>
          </cell>
          <cell r="CA27">
            <v>20.432690473143754</v>
          </cell>
          <cell r="CB27">
            <v>21.075914438033141</v>
          </cell>
        </row>
        <row r="28"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Q28">
            <v>37.433077144085807</v>
          </cell>
          <cell r="BR28">
            <v>36.256047084538473</v>
          </cell>
          <cell r="BS28">
            <v>34.973799799710449</v>
          </cell>
          <cell r="BT28">
            <v>33.570278782515963</v>
          </cell>
          <cell r="BU28">
            <v>32.075561469230017</v>
          </cell>
          <cell r="BX28">
            <v>19.305616573096692</v>
          </cell>
          <cell r="BY28">
            <v>19.786727569248686</v>
          </cell>
          <cell r="BZ28">
            <v>20.32215968530463</v>
          </cell>
          <cell r="CA28">
            <v>20.939833289691578</v>
          </cell>
          <cell r="CB28">
            <v>21.544273429748305</v>
          </cell>
        </row>
        <row r="29"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Q29">
            <v>39.683540456879165</v>
          </cell>
          <cell r="BR29">
            <v>38.510750823022413</v>
          </cell>
          <cell r="BS29">
            <v>37.198506294230036</v>
          </cell>
          <cell r="BT29">
            <v>35.753927091474367</v>
          </cell>
          <cell r="BU29">
            <v>34.222396456091865</v>
          </cell>
          <cell r="BX29">
            <v>19.780926419241737</v>
          </cell>
          <cell r="BY29">
            <v>20.259244188823619</v>
          </cell>
          <cell r="BZ29">
            <v>20.806693001307259</v>
          </cell>
          <cell r="CA29">
            <v>21.398356957135043</v>
          </cell>
          <cell r="CB29">
            <v>22.040613536331495</v>
          </cell>
        </row>
        <row r="30"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Q30">
            <v>41.947199016886806</v>
          </cell>
          <cell r="BR30">
            <v>40.787439392565133</v>
          </cell>
          <cell r="BS30">
            <v>39.486304880774611</v>
          </cell>
          <cell r="BT30">
            <v>38.056251761612167</v>
          </cell>
          <cell r="BU30">
            <v>36.474789469426575</v>
          </cell>
          <cell r="BX30">
            <v>20.246416839245761</v>
          </cell>
          <cell r="BY30">
            <v>20.730530825071739</v>
          </cell>
          <cell r="BZ30">
            <v>21.274723266233853</v>
          </cell>
          <cell r="CA30">
            <v>21.881755925323187</v>
          </cell>
          <cell r="CB30">
            <v>22.50487323022379</v>
          </cell>
        </row>
        <row r="31"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Q31">
            <v>44.207309026381338</v>
          </cell>
          <cell r="BR31">
            <v>43.001962251090099</v>
          </cell>
          <cell r="BS31">
            <v>41.684581461949612</v>
          </cell>
          <cell r="BT31">
            <v>40.269613788949812</v>
          </cell>
          <cell r="BU31">
            <v>38.716188571600512</v>
          </cell>
          <cell r="BX31">
            <v>20.709789085251497</v>
          </cell>
          <cell r="BY31">
            <v>21.196432625118295</v>
          </cell>
          <cell r="BZ31">
            <v>21.73332002826092</v>
          </cell>
          <cell r="CA31">
            <v>22.338424098785335</v>
          </cell>
          <cell r="CB31">
            <v>23.020448156730307</v>
          </cell>
        </row>
        <row r="32"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Q32">
            <v>46.472959498348729</v>
          </cell>
          <cell r="BR32">
            <v>45.255017621525596</v>
          </cell>
          <cell r="BS32">
            <v>43.924726999026539</v>
          </cell>
          <cell r="BT32">
            <v>42.440671676816109</v>
          </cell>
          <cell r="BU32">
            <v>40.873232138623273</v>
          </cell>
          <cell r="BX32">
            <v>21.175328404170024</v>
          </cell>
          <cell r="BY32">
            <v>21.66151840648989</v>
          </cell>
          <cell r="BZ32">
            <v>22.222544796364009</v>
          </cell>
          <cell r="CA32">
            <v>22.854718731192797</v>
          </cell>
          <cell r="CB32">
            <v>23.517361184365331</v>
          </cell>
        </row>
        <row r="33"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Q33">
            <v>48.746400836475651</v>
          </cell>
          <cell r="BR33">
            <v>47.534861085979394</v>
          </cell>
          <cell r="BS33">
            <v>46.203853617695223</v>
          </cell>
          <cell r="BT33">
            <v>44.710696649522191</v>
          </cell>
          <cell r="BU33">
            <v>43.073827164214144</v>
          </cell>
          <cell r="BX33">
            <v>21.627432338833255</v>
          </cell>
          <cell r="BY33">
            <v>22.133969730796721</v>
          </cell>
          <cell r="BZ33">
            <v>22.690075277664143</v>
          </cell>
          <cell r="CA33">
            <v>23.318316384114386</v>
          </cell>
          <cell r="CB33">
            <v>24.015075841763835</v>
          </cell>
        </row>
        <row r="34"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Q34">
            <v>51.024751728602688</v>
          </cell>
          <cell r="BR34">
            <v>49.81327866937707</v>
          </cell>
          <cell r="BS34">
            <v>48.49295716189016</v>
          </cell>
          <cell r="BT34">
            <v>47.007818211309306</v>
          </cell>
          <cell r="BU34">
            <v>45.378719658137989</v>
          </cell>
          <cell r="BX34">
            <v>22.095189537639744</v>
          </cell>
          <cell r="BY34">
            <v>22.590285126353667</v>
          </cell>
          <cell r="BZ34">
            <v>23.164669534623123</v>
          </cell>
          <cell r="CA34">
            <v>23.790108012583765</v>
          </cell>
          <cell r="CB34">
            <v>24.476288482572343</v>
          </cell>
        </row>
        <row r="35"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Q35">
            <v>53.291472423922521</v>
          </cell>
          <cell r="BR35">
            <v>52.125901161769718</v>
          </cell>
          <cell r="BS35">
            <v>50.840747976078326</v>
          </cell>
          <cell r="BT35">
            <v>49.375604977850649</v>
          </cell>
          <cell r="BU35">
            <v>47.775197036238126</v>
          </cell>
          <cell r="BX35">
            <v>22.536630202092223</v>
          </cell>
          <cell r="BY35">
            <v>23.063701323157773</v>
          </cell>
          <cell r="BZ35">
            <v>23.615240622314541</v>
          </cell>
          <cell r="CA35">
            <v>24.25413190852499</v>
          </cell>
          <cell r="CB35">
            <v>24.96122010782668</v>
          </cell>
        </row>
        <row r="36"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Q36">
            <v>55.562784736889313</v>
          </cell>
          <cell r="BR36">
            <v>54.355378546520704</v>
          </cell>
          <cell r="BS36">
            <v>53.035165520933894</v>
          </cell>
          <cell r="BT36">
            <v>51.629711452863589</v>
          </cell>
          <cell r="BU36">
            <v>50.042836137195067</v>
          </cell>
          <cell r="BX36">
            <v>23.008297311415273</v>
          </cell>
          <cell r="BY36">
            <v>23.490868763053822</v>
          </cell>
          <cell r="BZ36">
            <v>24.073520379044336</v>
          </cell>
          <cell r="CA36">
            <v>24.709259009726921</v>
          </cell>
          <cell r="CB36">
            <v>25.404062586103631</v>
          </cell>
        </row>
        <row r="37"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Q37">
            <v>57.838035023028112</v>
          </cell>
          <cell r="BR37">
            <v>56.663402979853082</v>
          </cell>
          <cell r="BS37">
            <v>55.366968636624627</v>
          </cell>
          <cell r="BT37">
            <v>53.918275980301416</v>
          </cell>
          <cell r="BU37">
            <v>52.327997946582151</v>
          </cell>
          <cell r="BX37">
            <v>23.439624304552691</v>
          </cell>
          <cell r="BY37">
            <v>23.962932129146886</v>
          </cell>
          <cell r="BZ37">
            <v>24.525526780322963</v>
          </cell>
          <cell r="CA37">
            <v>25.186582215718527</v>
          </cell>
          <cell r="CB37">
            <v>25.887144728338249</v>
          </cell>
        </row>
        <row r="38"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Q38">
            <v>60.108849423225884</v>
          </cell>
          <cell r="BR38">
            <v>58.959670032750353</v>
          </cell>
          <cell r="BS38">
            <v>57.686819122040689</v>
          </cell>
          <cell r="BT38">
            <v>56.279027610646125</v>
          </cell>
          <cell r="BU38">
            <v>54.706384157580409</v>
          </cell>
          <cell r="BX38">
            <v>23.901909129472951</v>
          </cell>
          <cell r="BY38">
            <v>24.40594174135834</v>
          </cell>
          <cell r="BZ38">
            <v>25.010872039771339</v>
          </cell>
          <cell r="CA38">
            <v>25.641910798382057</v>
          </cell>
          <cell r="CB38">
            <v>26.336246235371831</v>
          </cell>
        </row>
        <row r="39"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Q39">
            <v>62.233138599165841</v>
          </cell>
          <cell r="BR39">
            <v>61.094363540297287</v>
          </cell>
          <cell r="BS39">
            <v>59.843011412474425</v>
          </cell>
          <cell r="BT39">
            <v>58.455174432146173</v>
          </cell>
          <cell r="BU39">
            <v>56.931905949406854</v>
          </cell>
          <cell r="BX39">
            <v>24.338224722802163</v>
          </cell>
          <cell r="BY39">
            <v>24.874135482075868</v>
          </cell>
          <cell r="BZ39">
            <v>25.442715250695745</v>
          </cell>
          <cell r="CA39">
            <v>26.0995934757591</v>
          </cell>
          <cell r="CB39">
            <v>26.766316250847538</v>
          </cell>
        </row>
        <row r="40"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Q40">
            <v>64.359497111737156</v>
          </cell>
          <cell r="BR40">
            <v>63.209317326948991</v>
          </cell>
          <cell r="BS40">
            <v>61.962579408406434</v>
          </cell>
          <cell r="BT40">
            <v>60.595449466932955</v>
          </cell>
          <cell r="BU40">
            <v>59.095772172790291</v>
          </cell>
          <cell r="BX40">
            <v>24.790207436719726</v>
          </cell>
          <cell r="BY40">
            <v>25.311453581089211</v>
          </cell>
          <cell r="BZ40">
            <v>25.904599594946017</v>
          </cell>
          <cell r="CA40">
            <v>26.520408035249631</v>
          </cell>
          <cell r="CB40">
            <v>27.220389775920598</v>
          </cell>
        </row>
        <row r="41"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Q41">
            <v>66.487641207576758</v>
          </cell>
          <cell r="BR41">
            <v>65.328126673719694</v>
          </cell>
          <cell r="BS41">
            <v>64.062055525287363</v>
          </cell>
          <cell r="BT41">
            <v>62.675920173751969</v>
          </cell>
          <cell r="BU41">
            <v>61.182714958690575</v>
          </cell>
          <cell r="BX41">
            <v>25.233890826430223</v>
          </cell>
          <cell r="BY41">
            <v>25.758552007948477</v>
          </cell>
          <cell r="BZ41">
            <v>26.328232260907932</v>
          </cell>
          <cell r="CA41">
            <v>26.972253230365787</v>
          </cell>
          <cell r="CB41">
            <v>27.655588848776532</v>
          </cell>
        </row>
        <row r="42"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Q42">
            <v>68.617325920549462</v>
          </cell>
          <cell r="BR42">
            <v>67.444013295864096</v>
          </cell>
          <cell r="BS42">
            <v>66.152018816255293</v>
          </cell>
          <cell r="BT42">
            <v>64.756218484668864</v>
          </cell>
          <cell r="BU42">
            <v>63.227467500622204</v>
          </cell>
          <cell r="BX42">
            <v>25.676063828071452</v>
          </cell>
          <cell r="BY42">
            <v>26.19708330565534</v>
          </cell>
          <cell r="BZ42">
            <v>26.766006813599326</v>
          </cell>
          <cell r="CA42">
            <v>27.396883495694844</v>
          </cell>
          <cell r="CB42">
            <v>28.116418470149469</v>
          </cell>
        </row>
        <row r="43"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Q43">
            <v>70.748339784677938</v>
          </cell>
          <cell r="BR43">
            <v>69.615263433680354</v>
          </cell>
          <cell r="BS43">
            <v>68.367495331711169</v>
          </cell>
          <cell r="BT43">
            <v>66.978083215330415</v>
          </cell>
          <cell r="BU43">
            <v>65.42062527862636</v>
          </cell>
          <cell r="BX43">
            <v>26.127796402772656</v>
          </cell>
          <cell r="BY43">
            <v>26.626710211681832</v>
          </cell>
          <cell r="BZ43">
            <v>27.210732057225155</v>
          </cell>
          <cell r="CA43">
            <v>27.863833570485102</v>
          </cell>
          <cell r="CB43">
            <v>28.568390277483555</v>
          </cell>
        </row>
        <row r="44"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Q44">
            <v>72.880500265925534</v>
          </cell>
          <cell r="BR44">
            <v>71.728439272842749</v>
          </cell>
          <cell r="BS44">
            <v>70.476853761910021</v>
          </cell>
          <cell r="BT44">
            <v>69.13548950479607</v>
          </cell>
          <cell r="BU44">
            <v>67.614538970700607</v>
          </cell>
          <cell r="BX44">
            <v>26.560612527540403</v>
          </cell>
          <cell r="BY44">
            <v>27.085909727083454</v>
          </cell>
          <cell r="BZ44">
            <v>27.660585260415356</v>
          </cell>
          <cell r="CA44">
            <v>28.314646355865854</v>
          </cell>
          <cell r="CB44">
            <v>29.053470241147885</v>
          </cell>
        </row>
        <row r="45"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Q45">
            <v>75.012735728019962</v>
          </cell>
          <cell r="BR45">
            <v>73.895779769437553</v>
          </cell>
          <cell r="BS45">
            <v>72.65984060067882</v>
          </cell>
          <cell r="BT45">
            <v>71.293724037797247</v>
          </cell>
          <cell r="BU45">
            <v>69.810299559768239</v>
          </cell>
          <cell r="BX45">
            <v>27.020882333389096</v>
          </cell>
          <cell r="BY45">
            <v>27.534650375663031</v>
          </cell>
          <cell r="BZ45">
            <v>28.133393592464987</v>
          </cell>
          <cell r="CA45">
            <v>28.789161632421735</v>
          </cell>
          <cell r="CB45">
            <v>29.507063914299049</v>
          </cell>
        </row>
        <row r="46"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Q46">
            <v>77.137764615612369</v>
          </cell>
          <cell r="BR46">
            <v>76.018081402346411</v>
          </cell>
          <cell r="BS46">
            <v>74.771148405180824</v>
          </cell>
          <cell r="BT46">
            <v>73.446658299619131</v>
          </cell>
          <cell r="BU46">
            <v>71.964465094771541</v>
          </cell>
          <cell r="BX46">
            <v>27.444759493295177</v>
          </cell>
          <cell r="BY46">
            <v>27.999026312380973</v>
          </cell>
          <cell r="BZ46">
            <v>28.572743465906495</v>
          </cell>
          <cell r="CA46">
            <v>29.228371965502063</v>
          </cell>
          <cell r="CB46">
            <v>29.964225263024609</v>
          </cell>
        </row>
        <row r="47"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Q47">
            <v>79.263479982320931</v>
          </cell>
          <cell r="BR47">
            <v>78.132225077256265</v>
          </cell>
          <cell r="BS47">
            <v>76.889385936298638</v>
          </cell>
          <cell r="BT47">
            <v>75.547388626818275</v>
          </cell>
          <cell r="BU47">
            <v>74.085064391446963</v>
          </cell>
          <cell r="BX47">
            <v>27.899059784657766</v>
          </cell>
          <cell r="BY47">
            <v>28.42242948848067</v>
          </cell>
          <cell r="BZ47">
            <v>29.029679451959648</v>
          </cell>
          <cell r="CA47">
            <v>29.665539289707144</v>
          </cell>
          <cell r="CB47">
            <v>30.383161594939057</v>
          </cell>
        </row>
        <row r="48"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Q48">
            <v>81.389787349771211</v>
          </cell>
          <cell r="BR48">
            <v>80.245839937472738</v>
          </cell>
          <cell r="BS48">
            <v>78.990840028799411</v>
          </cell>
          <cell r="BT48">
            <v>77.645290038760592</v>
          </cell>
          <cell r="BU48">
            <v>76.140895902703022</v>
          </cell>
          <cell r="BX48">
            <v>28.329224478524736</v>
          </cell>
          <cell r="BY48">
            <v>28.87680933825774</v>
          </cell>
          <cell r="BZ48">
            <v>29.451960522840583</v>
          </cell>
          <cell r="CA48">
            <v>30.116236887917406</v>
          </cell>
          <cell r="CB48">
            <v>30.827767428124027</v>
          </cell>
        </row>
        <row r="49"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Q49">
            <v>83.516605196495291</v>
          </cell>
          <cell r="BR49">
            <v>82.409830559291493</v>
          </cell>
          <cell r="BS49">
            <v>81.207352055772077</v>
          </cell>
          <cell r="BT49">
            <v>79.853954326796469</v>
          </cell>
          <cell r="BU49">
            <v>78.340013067243973</v>
          </cell>
          <cell r="BX49">
            <v>28.77435892693326</v>
          </cell>
          <cell r="BY49">
            <v>29.307110785373723</v>
          </cell>
          <cell r="BZ49">
            <v>29.901500340512762</v>
          </cell>
          <cell r="CA49">
            <v>30.541959062513101</v>
          </cell>
          <cell r="CB49">
            <v>31.241319778905254</v>
          </cell>
        </row>
        <row r="50"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Q50">
            <v>85.643863186592412</v>
          </cell>
          <cell r="BR50">
            <v>84.53544812855209</v>
          </cell>
          <cell r="BS50">
            <v>83.32493049129468</v>
          </cell>
          <cell r="BT50">
            <v>82.027450452783569</v>
          </cell>
          <cell r="BU50">
            <v>80.54663523468885</v>
          </cell>
          <cell r="BX50">
            <v>29.214575269515649</v>
          </cell>
          <cell r="BY50">
            <v>29.749456349782722</v>
          </cell>
          <cell r="BZ50">
            <v>30.328427037480733</v>
          </cell>
          <cell r="CA50">
            <v>30.996355742175876</v>
          </cell>
          <cell r="CB50">
            <v>31.657589077576048</v>
          </cell>
        </row>
        <row r="51"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Q51">
            <v>87.771500639866005</v>
          </cell>
          <cell r="BR51">
            <v>86.672065508292405</v>
          </cell>
          <cell r="BS51">
            <v>85.481735065071589</v>
          </cell>
          <cell r="BT51">
            <v>84.173317183629351</v>
          </cell>
          <cell r="BU51">
            <v>82.729418319864251</v>
          </cell>
          <cell r="BX51">
            <v>29.65092898211061</v>
          </cell>
          <cell r="BY51">
            <v>30.186017902912305</v>
          </cell>
          <cell r="BZ51">
            <v>30.771956904722533</v>
          </cell>
          <cell r="CA51">
            <v>31.395003378607552</v>
          </cell>
          <cell r="CB51">
            <v>32.084842711724434</v>
          </cell>
        </row>
        <row r="52"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Q52">
            <v>89.899465210602642</v>
          </cell>
          <cell r="BR52">
            <v>88.787413007435532</v>
          </cell>
          <cell r="BS52">
            <v>87.591558541772201</v>
          </cell>
          <cell r="BT52">
            <v>86.275030259152317</v>
          </cell>
          <cell r="BU52">
            <v>84.851224267970963</v>
          </cell>
          <cell r="BX52">
            <v>30.101255625879666</v>
          </cell>
          <cell r="BY52">
            <v>30.620606377192669</v>
          </cell>
          <cell r="BZ52">
            <v>31.200336585588083</v>
          </cell>
          <cell r="CA52">
            <v>31.820892668144523</v>
          </cell>
          <cell r="CB52">
            <v>32.512459036550872</v>
          </cell>
        </row>
        <row r="53"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Q53">
            <v>92.02585597384136</v>
          </cell>
          <cell r="BR53">
            <v>91.035286198044062</v>
          </cell>
          <cell r="BS53">
            <v>89.96076590451608</v>
          </cell>
          <cell r="BT53">
            <v>88.648964439402022</v>
          </cell>
          <cell r="BU53">
            <v>87.254811090446921</v>
          </cell>
          <cell r="BX53">
            <v>30.529187213831889</v>
          </cell>
          <cell r="BY53">
            <v>31.07439649010124</v>
          </cell>
          <cell r="BZ53">
            <v>31.622732396398735</v>
          </cell>
          <cell r="CA53">
            <v>32.254400792232055</v>
          </cell>
          <cell r="CB53">
            <v>32.979479362275733</v>
          </cell>
        </row>
        <row r="54"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Q54">
            <v>94.145740969946885</v>
          </cell>
          <cell r="BR54">
            <v>93.186643564124125</v>
          </cell>
          <cell r="BS54">
            <v>92.135531632926771</v>
          </cell>
          <cell r="BT54">
            <v>91.002520783186228</v>
          </cell>
          <cell r="BU54">
            <v>89.726519272163628</v>
          </cell>
          <cell r="BX54">
            <v>30.987832933580094</v>
          </cell>
          <cell r="BY54">
            <v>31.478003617690753</v>
          </cell>
          <cell r="BZ54">
            <v>32.061058431778378</v>
          </cell>
          <cell r="CA54">
            <v>32.691861136941853</v>
          </cell>
          <cell r="CB54">
            <v>33.39192659810282</v>
          </cell>
        </row>
        <row r="55"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Q55">
            <v>96.265821375882837</v>
          </cell>
          <cell r="BR55">
            <v>95.315438871667226</v>
          </cell>
          <cell r="BS55">
            <v>94.300443122072934</v>
          </cell>
          <cell r="BT55">
            <v>93.174329697845749</v>
          </cell>
          <cell r="BU55">
            <v>91.974673441976023</v>
          </cell>
          <cell r="BX55">
            <v>31.409452382022582</v>
          </cell>
          <cell r="BY55">
            <v>31.937003907261929</v>
          </cell>
          <cell r="BZ55">
            <v>32.503757225034654</v>
          </cell>
          <cell r="CA55">
            <v>33.154875618998368</v>
          </cell>
          <cell r="CB55">
            <v>33.843039941845369</v>
          </cell>
        </row>
        <row r="56"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Q56">
            <v>98.386070168033314</v>
          </cell>
          <cell r="BR56">
            <v>97.473346353680213</v>
          </cell>
          <cell r="BS56">
            <v>96.498222091301031</v>
          </cell>
          <cell r="BT56">
            <v>95.419904977377769</v>
          </cell>
          <cell r="BU56">
            <v>94.251605705850125</v>
          </cell>
          <cell r="BX56">
            <v>31.859430310817384</v>
          </cell>
          <cell r="BY56">
            <v>32.373698557428163</v>
          </cell>
          <cell r="BZ56">
            <v>32.983145201793022</v>
          </cell>
          <cell r="CA56">
            <v>33.587424938353614</v>
          </cell>
          <cell r="CB56">
            <v>34.274966559784382</v>
          </cell>
        </row>
        <row r="57"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Q57">
            <v>100.5064640446531</v>
          </cell>
          <cell r="BR57">
            <v>99.547593176948951</v>
          </cell>
          <cell r="BS57">
            <v>98.518817095059006</v>
          </cell>
          <cell r="BT57">
            <v>97.466029144524825</v>
          </cell>
          <cell r="BU57">
            <v>96.341491972544063</v>
          </cell>
          <cell r="BX57">
            <v>32.291963103880526</v>
          </cell>
          <cell r="BY57">
            <v>32.832647261636957</v>
          </cell>
          <cell r="BZ57">
            <v>33.39527305342645</v>
          </cell>
          <cell r="CA57">
            <v>34.031395739895665</v>
          </cell>
          <cell r="CB57">
            <v>34.686702458597871</v>
          </cell>
        </row>
        <row r="58"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Q58">
            <v>102.62698291511826</v>
          </cell>
          <cell r="BR58">
            <v>101.66440447183813</v>
          </cell>
          <cell r="BS58">
            <v>100.60725280488786</v>
          </cell>
          <cell r="BT58">
            <v>99.483765111599226</v>
          </cell>
          <cell r="BU58">
            <v>98.310763326884512</v>
          </cell>
          <cell r="BX58">
            <v>32.733609014843147</v>
          </cell>
          <cell r="BY58">
            <v>33.259468274083204</v>
          </cell>
          <cell r="BZ58">
            <v>33.828861415776679</v>
          </cell>
          <cell r="CA58">
            <v>34.436170958710932</v>
          </cell>
          <cell r="CB58">
            <v>35.119323824093144</v>
          </cell>
        </row>
        <row r="59"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Q59">
            <v>104.74760945904168</v>
          </cell>
          <cell r="BR59">
            <v>103.84584403707146</v>
          </cell>
          <cell r="BS59">
            <v>102.87304999582264</v>
          </cell>
          <cell r="BT59">
            <v>101.77643478877198</v>
          </cell>
          <cell r="BU59">
            <v>100.55760200291321</v>
          </cell>
          <cell r="BX59">
            <v>33.176892907302189</v>
          </cell>
          <cell r="BY59">
            <v>33.68650047037341</v>
          </cell>
          <cell r="BZ59">
            <v>34.252426803545553</v>
          </cell>
          <cell r="CA59">
            <v>34.869671993596455</v>
          </cell>
          <cell r="CB59">
            <v>35.555098518625485</v>
          </cell>
        </row>
        <row r="60"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Q60">
            <v>106.86832874572353</v>
          </cell>
          <cell r="BR60">
            <v>105.93060744042049</v>
          </cell>
          <cell r="BS60">
            <v>104.93404980561661</v>
          </cell>
          <cell r="BT60">
            <v>103.88342588534262</v>
          </cell>
          <cell r="BU60">
            <v>102.75450529975728</v>
          </cell>
          <cell r="BX60">
            <v>33.610521693288518</v>
          </cell>
          <cell r="BY60">
            <v>34.136006917064577</v>
          </cell>
          <cell r="BZ60">
            <v>34.683321882159184</v>
          </cell>
          <cell r="CA60">
            <v>35.308560867691789</v>
          </cell>
          <cell r="CB60">
            <v>36.028038378653754</v>
          </cell>
        </row>
        <row r="61"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Q61">
            <v>108.98912790570419</v>
          </cell>
          <cell r="BR61">
            <v>108.0472575629672</v>
          </cell>
          <cell r="BS61">
            <v>107.02811391615536</v>
          </cell>
          <cell r="BT61">
            <v>105.96785431358371</v>
          </cell>
          <cell r="BU61">
            <v>104.81855388022134</v>
          </cell>
          <cell r="BX61">
            <v>34.064362584006396</v>
          </cell>
          <cell r="BY61">
            <v>34.555333392643561</v>
          </cell>
          <cell r="BZ61">
            <v>35.132313012164516</v>
          </cell>
          <cell r="CA61">
            <v>35.773967769083114</v>
          </cell>
          <cell r="CB61">
            <v>36.465928362136154</v>
          </cell>
        </row>
        <row r="62"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Q62">
            <v>111.10262975447033</v>
          </cell>
          <cell r="BR62">
            <v>110.21451237720193</v>
          </cell>
          <cell r="BS62">
            <v>109.27257347098015</v>
          </cell>
          <cell r="BT62">
            <v>108.22052505368504</v>
          </cell>
          <cell r="BU62">
            <v>107.06999677482624</v>
          </cell>
          <cell r="BX62">
            <v>34.490270152469755</v>
          </cell>
          <cell r="BY62">
            <v>35.017122693980703</v>
          </cell>
          <cell r="BZ62">
            <v>35.590118732830298</v>
          </cell>
          <cell r="CA62">
            <v>36.233346855347108</v>
          </cell>
          <cell r="CB62">
            <v>36.948702736645387</v>
          </cell>
        </row>
        <row r="63"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Q63">
            <v>113.21545878873063</v>
          </cell>
          <cell r="BR63">
            <v>112.29436348352795</v>
          </cell>
          <cell r="BS63">
            <v>111.32275250484524</v>
          </cell>
          <cell r="BT63">
            <v>110.31228664456765</v>
          </cell>
          <cell r="BU63">
            <v>109.23106258673216</v>
          </cell>
          <cell r="BX63">
            <v>34.946746581842135</v>
          </cell>
          <cell r="BY63">
            <v>35.462275685369235</v>
          </cell>
          <cell r="BZ63">
            <v>36.065833153381824</v>
          </cell>
          <cell r="CA63">
            <v>36.696861105963713</v>
          </cell>
          <cell r="CB63">
            <v>37.417758642742506</v>
          </cell>
        </row>
        <row r="64"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Q64">
            <v>115.32833539528137</v>
          </cell>
          <cell r="BR64">
            <v>114.41548284970322</v>
          </cell>
          <cell r="BS64">
            <v>113.42489943525096</v>
          </cell>
          <cell r="BT64">
            <v>112.37441833838224</v>
          </cell>
          <cell r="BU64">
            <v>111.23033277718757</v>
          </cell>
          <cell r="BX64">
            <v>35.39948832484999</v>
          </cell>
          <cell r="BY64">
            <v>35.951121278937144</v>
          </cell>
          <cell r="BZ64">
            <v>36.523226353203405</v>
          </cell>
          <cell r="CA64">
            <v>37.177648787597903</v>
          </cell>
          <cell r="CB64">
            <v>37.899048700813722</v>
          </cell>
        </row>
        <row r="65"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Q65">
            <v>117.44125295293078</v>
          </cell>
          <cell r="BR65">
            <v>116.57963946040095</v>
          </cell>
          <cell r="BS65">
            <v>115.65680652952507</v>
          </cell>
          <cell r="BT65">
            <v>114.63180287101657</v>
          </cell>
          <cell r="BU65">
            <v>113.49535914307893</v>
          </cell>
          <cell r="BX65">
            <v>35.879946954767739</v>
          </cell>
          <cell r="BY65">
            <v>36.404595889192997</v>
          </cell>
          <cell r="BZ65">
            <v>37.015987444264518</v>
          </cell>
          <cell r="CA65">
            <v>37.65260406528229</v>
          </cell>
          <cell r="CB65">
            <v>38.389532424015663</v>
          </cell>
        </row>
        <row r="66"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Q66">
            <v>119.55420575752977</v>
          </cell>
          <cell r="BR66">
            <v>118.67207694028556</v>
          </cell>
          <cell r="BS66">
            <v>117.74392658031307</v>
          </cell>
          <cell r="BT66">
            <v>116.73986097374477</v>
          </cell>
          <cell r="BU66">
            <v>115.69166766550026</v>
          </cell>
          <cell r="BX66">
            <v>36.340586819184892</v>
          </cell>
          <cell r="BY66">
            <v>36.891430076047094</v>
          </cell>
          <cell r="BZ66">
            <v>37.472329150700546</v>
          </cell>
          <cell r="CA66">
            <v>38.143685709059689</v>
          </cell>
          <cell r="CB66">
            <v>38.883046871454752</v>
          </cell>
        </row>
        <row r="67"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Q67">
            <v>121.66718889550316</v>
          </cell>
          <cell r="BR67">
            <v>120.7875236036714</v>
          </cell>
          <cell r="BS67">
            <v>119.82684914766305</v>
          </cell>
          <cell r="BT67">
            <v>118.79995504630043</v>
          </cell>
          <cell r="BU67">
            <v>117.74461571824348</v>
          </cell>
          <cell r="BX67">
            <v>36.816594496836878</v>
          </cell>
          <cell r="BY67">
            <v>37.353752318195028</v>
          </cell>
          <cell r="BZ67">
            <v>37.96668081559784</v>
          </cell>
          <cell r="CA67">
            <v>38.619769456836295</v>
          </cell>
          <cell r="CB67">
            <v>39.342673018124934</v>
          </cell>
        </row>
        <row r="68"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Q68">
            <v>123.78019813475611</v>
          </cell>
          <cell r="BR68">
            <v>122.9593175740527</v>
          </cell>
          <cell r="BS68">
            <v>122.06191360197926</v>
          </cell>
          <cell r="BT68">
            <v>121.07457994008632</v>
          </cell>
          <cell r="BU68">
            <v>119.97769435378868</v>
          </cell>
          <cell r="BX68">
            <v>37.281858261446175</v>
          </cell>
          <cell r="BY68">
            <v>37.830182618345603</v>
          </cell>
          <cell r="BZ68">
            <v>38.434433483033168</v>
          </cell>
          <cell r="CA68">
            <v>39.10574775257124</v>
          </cell>
          <cell r="CB68">
            <v>39.788896264020153</v>
          </cell>
        </row>
        <row r="69"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Q69">
            <v>125.89322983057725</v>
          </cell>
          <cell r="BR69">
            <v>125.03185914929909</v>
          </cell>
          <cell r="BS69">
            <v>124.10226265695883</v>
          </cell>
          <cell r="BT69">
            <v>123.12871348959303</v>
          </cell>
          <cell r="BU69">
            <v>122.1238637307534</v>
          </cell>
          <cell r="BX69">
            <v>37.753500482504599</v>
          </cell>
          <cell r="BY69">
            <v>38.299957868613873</v>
          </cell>
          <cell r="BZ69">
            <v>38.923795989405541</v>
          </cell>
          <cell r="CA69">
            <v>39.54248642883109</v>
          </cell>
          <cell r="CB69">
            <v>40.250881200683118</v>
          </cell>
        </row>
        <row r="70"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Q70">
            <v>128.00586023511804</v>
          </cell>
          <cell r="BR70">
            <v>127.12936680757035</v>
          </cell>
          <cell r="BS70">
            <v>126.18159029724737</v>
          </cell>
          <cell r="BT70">
            <v>125.18032220631689</v>
          </cell>
          <cell r="BU70">
            <v>124.11769622524557</v>
          </cell>
          <cell r="BX70">
            <v>38.223420039247138</v>
          </cell>
          <cell r="BY70">
            <v>38.778836653495254</v>
          </cell>
          <cell r="BZ70">
            <v>39.366722334610458</v>
          </cell>
          <cell r="CA70">
            <v>40.008845309680844</v>
          </cell>
          <cell r="CB70">
            <v>40.704888716037352</v>
          </cell>
        </row>
        <row r="71"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Q71">
            <v>130.11135606394996</v>
          </cell>
          <cell r="BR71">
            <v>129.29765367850328</v>
          </cell>
          <cell r="BS71">
            <v>128.44764591344693</v>
          </cell>
          <cell r="BT71">
            <v>127.49837573969337</v>
          </cell>
          <cell r="BU71">
            <v>126.41339848725436</v>
          </cell>
          <cell r="BX71">
            <v>38.690779383138512</v>
          </cell>
          <cell r="BY71">
            <v>39.238919857187803</v>
          </cell>
          <cell r="BZ71">
            <v>39.813229873395798</v>
          </cell>
          <cell r="CA71">
            <v>40.450201830884396</v>
          </cell>
          <cell r="CB71">
            <v>41.159720729358739</v>
          </cell>
        </row>
        <row r="72"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Q72">
            <v>132.21686522535077</v>
          </cell>
          <cell r="BR72">
            <v>131.37187315551134</v>
          </cell>
          <cell r="BS72">
            <v>130.48725187713302</v>
          </cell>
          <cell r="BT72">
            <v>129.54747180455769</v>
          </cell>
          <cell r="BU72">
            <v>128.59118453891446</v>
          </cell>
          <cell r="BX72">
            <v>39.165368824198744</v>
          </cell>
          <cell r="BY72">
            <v>39.690086613900846</v>
          </cell>
          <cell r="BZ72">
            <v>40.27734947532835</v>
          </cell>
          <cell r="CA72">
            <v>40.930671141986089</v>
          </cell>
          <cell r="CB72">
            <v>41.602363103332472</v>
          </cell>
        </row>
        <row r="73"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Q73">
            <v>134.32238585092639</v>
          </cell>
          <cell r="BR73">
            <v>133.48248819741508</v>
          </cell>
          <cell r="BS73">
            <v>132.56274561356128</v>
          </cell>
          <cell r="BT73">
            <v>131.59358658343956</v>
          </cell>
          <cell r="BU73">
            <v>130.58134521056871</v>
          </cell>
          <cell r="BX73">
            <v>39.628525141348646</v>
          </cell>
          <cell r="BY73">
            <v>40.167205562734367</v>
          </cell>
          <cell r="BZ73">
            <v>40.760009392249536</v>
          </cell>
          <cell r="CA73">
            <v>41.381700810460785</v>
          </cell>
          <cell r="CB73">
            <v>42.080332137364977</v>
          </cell>
        </row>
        <row r="74"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Q74">
            <v>136.42791633259191</v>
          </cell>
          <cell r="BR74">
            <v>135.63319863782641</v>
          </cell>
          <cell r="BS74">
            <v>134.80108272964694</v>
          </cell>
          <cell r="BT74">
            <v>133.86419343399126</v>
          </cell>
          <cell r="BU74">
            <v>132.8447370461962</v>
          </cell>
          <cell r="BX74">
            <v>40.107783723382404</v>
          </cell>
          <cell r="BY74">
            <v>40.637125609793571</v>
          </cell>
          <cell r="BZ74">
            <v>41.227183381803457</v>
          </cell>
          <cell r="CA74">
            <v>41.85307774965591</v>
          </cell>
          <cell r="CB74">
            <v>42.536236620449564</v>
          </cell>
        </row>
        <row r="75"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Q75">
            <v>138.53345528648683</v>
          </cell>
          <cell r="BR75">
            <v>137.71256657102566</v>
          </cell>
          <cell r="BS75">
            <v>136.83334701443286</v>
          </cell>
          <cell r="BT75">
            <v>135.93682085019839</v>
          </cell>
          <cell r="BU75">
            <v>134.98066485175448</v>
          </cell>
          <cell r="BX75">
            <v>40.566814302636963</v>
          </cell>
          <cell r="BY75">
            <v>41.116727813554483</v>
          </cell>
          <cell r="BZ75">
            <v>41.67870926132386</v>
          </cell>
          <cell r="CA75">
            <v>42.304861384799864</v>
          </cell>
          <cell r="CB75">
            <v>43.014746184152813</v>
          </cell>
        </row>
        <row r="76"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Q76">
            <v>140.63900152187057</v>
          </cell>
          <cell r="BR76">
            <v>139.81183580038677</v>
          </cell>
          <cell r="BS76">
            <v>138.91106706435997</v>
          </cell>
          <cell r="BT76">
            <v>137.96184741964817</v>
          </cell>
          <cell r="BU76">
            <v>136.97357153375029</v>
          </cell>
          <cell r="BX76">
            <v>41.050728962151652</v>
          </cell>
          <cell r="BY76">
            <v>41.560938373564056</v>
          </cell>
          <cell r="BZ76">
            <v>42.142929396202454</v>
          </cell>
          <cell r="CA76">
            <v>42.770735222023518</v>
          </cell>
          <cell r="CB76">
            <v>43.461216869621744</v>
          </cell>
        </row>
        <row r="77"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Q77">
            <v>142.74455401431342</v>
          </cell>
          <cell r="BR77">
            <v>141.9694247060344</v>
          </cell>
          <cell r="BS77">
            <v>141.15167362886518</v>
          </cell>
          <cell r="BT77">
            <v>140.22839744989304</v>
          </cell>
          <cell r="BU77">
            <v>139.23420852905392</v>
          </cell>
          <cell r="BX77">
            <v>41.505708681037625</v>
          </cell>
          <cell r="BY77">
            <v>42.044081480508389</v>
          </cell>
          <cell r="BZ77">
            <v>42.612813526599879</v>
          </cell>
          <cell r="CA77">
            <v>43.245114997782593</v>
          </cell>
          <cell r="CB77">
            <v>43.954310083598529</v>
          </cell>
        </row>
        <row r="78"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Q78">
            <v>144.85011188259233</v>
          </cell>
          <cell r="BR78">
            <v>144.04990087966226</v>
          </cell>
          <cell r="BS78">
            <v>143.18803754021661</v>
          </cell>
          <cell r="BT78">
            <v>142.29258914544991</v>
          </cell>
          <cell r="BU78">
            <v>141.35995921444913</v>
          </cell>
          <cell r="BX78">
            <v>41.993343869731824</v>
          </cell>
          <cell r="BY78">
            <v>42.503546986076806</v>
          </cell>
          <cell r="BZ78">
            <v>43.099163240208767</v>
          </cell>
          <cell r="CA78">
            <v>43.720246163774526</v>
          </cell>
          <cell r="CB78">
            <v>44.424142211876969</v>
          </cell>
        </row>
        <row r="79"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Q79">
            <v>146.95567436878142</v>
          </cell>
          <cell r="BR79">
            <v>146.13957627702209</v>
          </cell>
          <cell r="BS79">
            <v>145.25916834745183</v>
          </cell>
          <cell r="BT79">
            <v>144.33854661332464</v>
          </cell>
          <cell r="BU79">
            <v>143.37042732905374</v>
          </cell>
          <cell r="BX79">
            <v>42.445257628160959</v>
          </cell>
          <cell r="BY79">
            <v>42.990467569098698</v>
          </cell>
          <cell r="BZ79">
            <v>43.55528950171113</v>
          </cell>
          <cell r="CA79">
            <v>44.199643027024372</v>
          </cell>
          <cell r="CB79">
            <v>44.929489637728736</v>
          </cell>
        </row>
        <row r="80"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Q80">
            <v>149.05713970651243</v>
          </cell>
          <cell r="BR80">
            <v>148.29166185642868</v>
          </cell>
          <cell r="BS80">
            <v>147.48857715707413</v>
          </cell>
          <cell r="BT80">
            <v>146.6076732280585</v>
          </cell>
          <cell r="BU80">
            <v>145.60595084347872</v>
          </cell>
          <cell r="BX80">
            <v>42.928629024654093</v>
          </cell>
          <cell r="BY80">
            <v>43.44674694915556</v>
          </cell>
          <cell r="BZ80">
            <v>44.047735983456604</v>
          </cell>
          <cell r="CA80">
            <v>44.676858376824399</v>
          </cell>
          <cell r="CB80">
            <v>45.371092241532111</v>
          </cell>
        </row>
        <row r="81"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Q81">
            <v>151.15563986695878</v>
          </cell>
          <cell r="BR81">
            <v>150.37063478829833</v>
          </cell>
          <cell r="BS81">
            <v>149.5548598561108</v>
          </cell>
          <cell r="BT81">
            <v>148.68253753736437</v>
          </cell>
          <cell r="BU81">
            <v>147.79749266627076</v>
          </cell>
          <cell r="BX81">
            <v>43.385499964596733</v>
          </cell>
          <cell r="BY81">
            <v>43.930502277742427</v>
          </cell>
          <cell r="BZ81">
            <v>44.508869383463988</v>
          </cell>
          <cell r="CA81">
            <v>45.153317888009887</v>
          </cell>
          <cell r="CB81">
            <v>45.830400612131918</v>
          </cell>
        </row>
        <row r="82"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Q82">
            <v>153.254142755516</v>
          </cell>
          <cell r="BR82">
            <v>152.40038991009104</v>
          </cell>
          <cell r="BS82">
            <v>151.5587006020196</v>
          </cell>
          <cell r="BT82">
            <v>150.68378053173291</v>
          </cell>
          <cell r="BU82">
            <v>149.77076991543498</v>
          </cell>
          <cell r="BX82">
            <v>43.864683073228825</v>
          </cell>
          <cell r="BY82">
            <v>44.393651798323852</v>
          </cell>
          <cell r="BZ82">
            <v>45.003918944161271</v>
          </cell>
          <cell r="CA82">
            <v>45.596669566151888</v>
          </cell>
          <cell r="CB82">
            <v>46.284169788056381</v>
          </cell>
        </row>
        <row r="83"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Q83">
            <v>155.35264798579232</v>
          </cell>
          <cell r="BR83">
            <v>154.1239058932187</v>
          </cell>
          <cell r="BS83">
            <v>153.08080757959127</v>
          </cell>
          <cell r="BT83">
            <v>152.06771099669967</v>
          </cell>
          <cell r="BU83">
            <v>151.04171534413976</v>
          </cell>
          <cell r="BX83">
            <v>44.326465623783335</v>
          </cell>
          <cell r="BY83">
            <v>44.878640998911052</v>
          </cell>
          <cell r="BZ83">
            <v>45.435402391663246</v>
          </cell>
          <cell r="CA83">
            <v>46.059542756901394</v>
          </cell>
          <cell r="CB83">
            <v>46.732532092773639</v>
          </cell>
        </row>
        <row r="84"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X84">
            <v>44.801533759886318</v>
          </cell>
          <cell r="BY84">
            <v>45.321339851414862</v>
          </cell>
          <cell r="BZ84">
            <v>45.894311889804285</v>
          </cell>
          <cell r="CA84">
            <v>46.501665826971653</v>
          </cell>
          <cell r="CB84">
            <v>47.191499408717924</v>
          </cell>
        </row>
        <row r="85"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X85">
            <v>45.268177050953859</v>
          </cell>
          <cell r="BY85">
            <v>45.789768933125814</v>
          </cell>
          <cell r="BZ85">
            <v>46.348748235109454</v>
          </cell>
          <cell r="CA85">
            <v>46.985765853689557</v>
          </cell>
          <cell r="CB85">
            <v>47.638352338376762</v>
          </cell>
        </row>
        <row r="86"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X86">
            <v>45.739201449359612</v>
          </cell>
          <cell r="BY86">
            <v>46.261326328729815</v>
          </cell>
          <cell r="BZ86">
            <v>46.836037098586509</v>
          </cell>
          <cell r="CA86">
            <v>47.435350717115057</v>
          </cell>
          <cell r="CB86">
            <v>48.115820139041681</v>
          </cell>
        </row>
        <row r="87"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X87">
            <v>46.210650393413601</v>
          </cell>
          <cell r="BY87">
            <v>46.736179569673936</v>
          </cell>
          <cell r="BZ87">
            <v>47.294068993376605</v>
          </cell>
          <cell r="CA87">
            <v>47.909233956913006</v>
          </cell>
          <cell r="CB87">
            <v>48.579255981153665</v>
          </cell>
        </row>
        <row r="88"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X88">
            <v>46.67770030767965</v>
          </cell>
          <cell r="BY88">
            <v>47.197592678461184</v>
          </cell>
          <cell r="BZ88">
            <v>47.755472167192657</v>
          </cell>
          <cell r="CA88">
            <v>48.373763930639598</v>
          </cell>
          <cell r="CB88">
            <v>49.063491154445543</v>
          </cell>
        </row>
        <row r="89"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X89">
            <v>47.153896513009251</v>
          </cell>
          <cell r="BY89">
            <v>47.660748183577851</v>
          </cell>
          <cell r="BZ89">
            <v>48.227116435634038</v>
          </cell>
          <cell r="CA89">
            <v>48.869826703325636</v>
          </cell>
          <cell r="CB89">
            <v>49.460909841064307</v>
          </cell>
        </row>
        <row r="90"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X90">
            <v>47.617039306482319</v>
          </cell>
          <cell r="BY90">
            <v>48.142913866891206</v>
          </cell>
          <cell r="BZ90">
            <v>48.709766300257584</v>
          </cell>
          <cell r="CA90">
            <v>49.296256903639559</v>
          </cell>
          <cell r="CB90">
            <v>49.882526243554615</v>
          </cell>
        </row>
        <row r="91"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X91">
            <v>48.097921847068633</v>
          </cell>
          <cell r="BY91">
            <v>48.618296173791954</v>
          </cell>
          <cell r="BZ91">
            <v>49.173016331799893</v>
          </cell>
          <cell r="CA91">
            <v>49.712343474857072</v>
          </cell>
          <cell r="CB91">
            <v>50.296637451558702</v>
          </cell>
        </row>
        <row r="92"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X92">
            <v>48.557223076748912</v>
          </cell>
          <cell r="BY92">
            <v>49.088974957750068</v>
          </cell>
          <cell r="BZ92">
            <v>49.579936789633926</v>
          </cell>
          <cell r="CA92">
            <v>50.13435118838489</v>
          </cell>
          <cell r="CB92">
            <v>50.6943349274338</v>
          </cell>
        </row>
        <row r="93"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X93">
            <v>49.042729140195462</v>
          </cell>
          <cell r="BY93">
            <v>49.497214321439728</v>
          </cell>
          <cell r="BZ93">
            <v>50.014811456861523</v>
          </cell>
          <cell r="CA93">
            <v>50.524371596694976</v>
          </cell>
          <cell r="CB93">
            <v>51.099355476740961</v>
          </cell>
        </row>
        <row r="94"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X94">
            <v>49.498252634231747</v>
          </cell>
          <cell r="BY94">
            <v>49.982026720305932</v>
          </cell>
          <cell r="BZ94">
            <v>50.454959541611018</v>
          </cell>
          <cell r="CA94">
            <v>50.998721372753316</v>
          </cell>
          <cell r="CB94">
            <v>51.534250551986972</v>
          </cell>
        </row>
        <row r="95"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X95">
            <v>49.986470626701646</v>
          </cell>
          <cell r="BY95">
            <v>50.424285339835969</v>
          </cell>
          <cell r="BZ95">
            <v>50.930950009437595</v>
          </cell>
          <cell r="CA95">
            <v>51.436896660010483</v>
          </cell>
          <cell r="CB95">
            <v>52.010451162519502</v>
          </cell>
        </row>
        <row r="96"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X96">
            <v>50.440125995524625</v>
          </cell>
          <cell r="BY96">
            <v>50.904069434036252</v>
          </cell>
          <cell r="BZ96">
            <v>51.380310631705122</v>
          </cell>
          <cell r="CA96">
            <v>51.916892764790248</v>
          </cell>
          <cell r="CB96">
            <v>52.426766364769314</v>
          </cell>
        </row>
        <row r="97"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X97">
            <v>50.924361744560407</v>
          </cell>
          <cell r="BY97">
            <v>51.360986784344675</v>
          </cell>
          <cell r="BZ97">
            <v>51.852233125933331</v>
          </cell>
          <cell r="CA97">
            <v>52.339914221034931</v>
          </cell>
          <cell r="CB97">
            <v>52.870249460471626</v>
          </cell>
        </row>
        <row r="98"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X98">
            <v>51.382838700936844</v>
          </cell>
          <cell r="BY98">
            <v>51.844794365180604</v>
          </cell>
          <cell r="BZ98">
            <v>52.29712080567748</v>
          </cell>
          <cell r="CA98">
            <v>52.792956496812977</v>
          </cell>
          <cell r="CB98">
            <v>53.333305638588627</v>
          </cell>
        </row>
        <row r="99"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X99">
            <v>51.863157135581275</v>
          </cell>
          <cell r="BY99">
            <v>52.290870529884771</v>
          </cell>
          <cell r="BZ99">
            <v>52.741668708615549</v>
          </cell>
          <cell r="CA99">
            <v>53.247020632936348</v>
          </cell>
          <cell r="CB99">
            <v>53.810631750165662</v>
          </cell>
        </row>
        <row r="100"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X100">
            <v>52.326384257945534</v>
          </cell>
          <cell r="BY100">
            <v>52.753220561006195</v>
          </cell>
          <cell r="BZ100">
            <v>53.224692759566345</v>
          </cell>
          <cell r="CA100">
            <v>53.742437989222907</v>
          </cell>
          <cell r="CB100">
            <v>54.315383555781132</v>
          </cell>
        </row>
        <row r="101"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X101">
            <v>52.802848669690398</v>
          </cell>
          <cell r="BY101">
            <v>53.237125652178158</v>
          </cell>
          <cell r="BZ101">
            <v>53.72583997399186</v>
          </cell>
          <cell r="CA101">
            <v>54.254881074094051</v>
          </cell>
          <cell r="CB101">
            <v>54.844616132153519</v>
          </cell>
        </row>
        <row r="102"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X102">
            <v>53.27075451697057</v>
          </cell>
          <cell r="BY102">
            <v>53.72057437098298</v>
          </cell>
          <cell r="BZ102">
            <v>54.219609614800383</v>
          </cell>
          <cell r="CA102">
            <v>54.763650287732681</v>
          </cell>
          <cell r="CB102">
            <v>55.297661846584077</v>
          </cell>
        </row>
        <row r="103"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X103">
            <v>53.743426622219623</v>
          </cell>
          <cell r="BY103">
            <v>54.199383245406644</v>
          </cell>
          <cell r="BZ103">
            <v>54.700042099102475</v>
          </cell>
          <cell r="CA103">
            <v>55.217844456964613</v>
          </cell>
          <cell r="CB103">
            <v>55.733346939817153</v>
          </cell>
        </row>
        <row r="104"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  <cell r="BX104">
            <v>54.215939989486415</v>
          </cell>
          <cell r="BY104">
            <v>54.6802197638374</v>
          </cell>
          <cell r="BZ104">
            <v>55.167564685949884</v>
          </cell>
          <cell r="CA104">
            <v>55.64351795395033</v>
          </cell>
          <cell r="CB104">
            <v>56.182743059058012</v>
          </cell>
        </row>
        <row r="105"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  <cell r="BX105">
            <v>54.684879988131968</v>
          </cell>
          <cell r="BY105">
            <v>55.13951273920545</v>
          </cell>
          <cell r="BZ105">
            <v>55.594010346323124</v>
          </cell>
          <cell r="CA105">
            <v>56.088662993783274</v>
          </cell>
          <cell r="CB105">
            <v>56.623713763755269</v>
          </cell>
        </row>
        <row r="106"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  <cell r="BX106">
            <v>55.161930117011792</v>
          </cell>
          <cell r="BY106">
            <v>55.583763667062648</v>
          </cell>
          <cell r="BZ106">
            <v>56.050993410894854</v>
          </cell>
          <cell r="CA106">
            <v>56.543352030256841</v>
          </cell>
          <cell r="CB106">
            <v>57.105762100783302</v>
          </cell>
        </row>
        <row r="107"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  <cell r="BX107">
            <v>55.627196747503149</v>
          </cell>
          <cell r="BY107">
            <v>56.065526280197865</v>
          </cell>
          <cell r="BZ107">
            <v>56.529534444107448</v>
          </cell>
          <cell r="CA107">
            <v>57.052052961814915</v>
          </cell>
          <cell r="CB107">
            <v>57.593396752318156</v>
          </cell>
        </row>
        <row r="108"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  <cell r="BX108">
            <v>56.108713498260869</v>
          </cell>
          <cell r="BY108">
            <v>56.536952996213088</v>
          </cell>
          <cell r="BZ108">
            <v>57.028694970852825</v>
          </cell>
          <cell r="CA108">
            <v>57.533501441551849</v>
          </cell>
          <cell r="CB108">
            <v>58.077862645108048</v>
          </cell>
        </row>
        <row r="109"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  <cell r="BX109">
            <v>56.570364089495698</v>
          </cell>
          <cell r="BY109">
            <v>57.029826574193862</v>
          </cell>
          <cell r="BZ109">
            <v>57.485837231091942</v>
          </cell>
          <cell r="CA109">
            <v>58.013385078305383</v>
          </cell>
          <cell r="CB109">
            <v>58.512079069363097</v>
          </cell>
        </row>
        <row r="110"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  <cell r="BX110">
            <v>57.056278080669266</v>
          </cell>
          <cell r="BY110">
            <v>57.482847825450328</v>
          </cell>
          <cell r="BZ110">
            <v>57.98649247738809</v>
          </cell>
          <cell r="CA110">
            <v>58.445236079436448</v>
          </cell>
          <cell r="CB110">
            <v>58.964592505184726</v>
          </cell>
        </row>
        <row r="111"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  <cell r="BX111">
            <v>57.514368600997656</v>
          </cell>
          <cell r="BY111">
            <v>57.976700676970481</v>
          </cell>
          <cell r="BZ111">
            <v>58.403392312856369</v>
          </cell>
          <cell r="CA111">
            <v>58.891634238248166</v>
          </cell>
          <cell r="CB111">
            <v>59.406429375981553</v>
          </cell>
        </row>
        <row r="112"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  <cell r="BX112">
            <v>58.004611321594084</v>
          </cell>
          <cell r="BY112">
            <v>58.405793781313918</v>
          </cell>
          <cell r="BZ112">
            <v>58.856036029007392</v>
          </cell>
          <cell r="CA112">
            <v>59.330917532960491</v>
          </cell>
          <cell r="CB112">
            <v>59.873715166188049</v>
          </cell>
        </row>
        <row r="113"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  <cell r="BX113">
            <v>58.459196425189646</v>
          </cell>
          <cell r="BY113">
            <v>58.885795775686852</v>
          </cell>
          <cell r="BZ113">
            <v>59.331927193473653</v>
          </cell>
          <cell r="CA113">
            <v>59.828220158602626</v>
          </cell>
          <cell r="CB113">
            <v>60.363095768298777</v>
          </cell>
        </row>
        <row r="114"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583.60188563897088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  <cell r="BX114">
            <v>58.946408675687671</v>
          </cell>
          <cell r="BY114">
            <v>59.361287240722291</v>
          </cell>
          <cell r="BZ114">
            <v>59.832224211633438</v>
          </cell>
          <cell r="CA114">
            <v>60.326839752914957</v>
          </cell>
          <cell r="CB114">
            <v>60.887295792720067</v>
          </cell>
        </row>
        <row r="115"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  <cell r="BX115">
            <v>59.404833394530556</v>
          </cell>
          <cell r="BY115">
            <v>59.846737906797472</v>
          </cell>
          <cell r="BZ115">
            <v>60.304169527518312</v>
          </cell>
          <cell r="CA115">
            <v>60.81372235837329</v>
          </cell>
          <cell r="CB115">
            <v>61.325402417517608</v>
          </cell>
        </row>
        <row r="116">
          <cell r="P116">
            <v>2520.3837585303886</v>
          </cell>
          <cell r="Q116">
            <v>2150.1393844022746</v>
          </cell>
          <cell r="R116">
            <v>1727.7230664725814</v>
          </cell>
          <cell r="S116">
            <v>1235.7441568074496</v>
          </cell>
          <cell r="T116">
            <v>664.12112037275745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  <cell r="BX116">
            <v>59.888345847910635</v>
          </cell>
          <cell r="BY116">
            <v>60.317424537313364</v>
          </cell>
          <cell r="BZ116">
            <v>60.792114907598766</v>
          </cell>
          <cell r="CA116">
            <v>61.268918714801863</v>
          </cell>
          <cell r="CB116">
            <v>61.763255111182012</v>
          </cell>
        </row>
        <row r="117">
          <cell r="P117">
            <v>2701.3522012628878</v>
          </cell>
          <cell r="Q117">
            <v>2306.1443742181273</v>
          </cell>
          <cell r="R117">
            <v>1846.3742295631837</v>
          </cell>
          <cell r="S117">
            <v>1317.1793333357841</v>
          </cell>
          <cell r="T117">
            <v>708.83481761138182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  <cell r="BX117">
            <v>60.351265141991014</v>
          </cell>
          <cell r="BY117">
            <v>60.799888573894002</v>
          </cell>
          <cell r="BZ117">
            <v>61.243116472404502</v>
          </cell>
          <cell r="CA117">
            <v>61.704131748301592</v>
          </cell>
          <cell r="CB117">
            <v>62.208401395227092</v>
          </cell>
        </row>
        <row r="118">
          <cell r="P118">
            <v>2895.3093757400989</v>
          </cell>
          <cell r="Q118">
            <v>2461.8815621918061</v>
          </cell>
          <cell r="R118">
            <v>1967.6522517529711</v>
          </cell>
          <cell r="S118">
            <v>1404.8041091090961</v>
          </cell>
          <cell r="T118">
            <v>756.54433988088772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  <cell r="BX118">
            <v>60.831133697131506</v>
          </cell>
          <cell r="BY118">
            <v>61.243248091815815</v>
          </cell>
          <cell r="BZ118">
            <v>61.675212921663949</v>
          </cell>
          <cell r="CA118">
            <v>62.148989256532012</v>
          </cell>
          <cell r="CB118">
            <v>62.649040157934259</v>
          </cell>
        </row>
        <row r="119">
          <cell r="P119">
            <v>3103.1875282132928</v>
          </cell>
          <cell r="Q119">
            <v>2634.2958927002642</v>
          </cell>
          <cell r="R119">
            <v>2106.4436941511831</v>
          </cell>
          <cell r="S119">
            <v>1506.5975449475536</v>
          </cell>
          <cell r="T119">
            <v>811.48353862777606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  <cell r="BX119">
            <v>61.298477193800437</v>
          </cell>
          <cell r="BY119">
            <v>61.703964007212051</v>
          </cell>
          <cell r="BZ119">
            <v>62.146641901073465</v>
          </cell>
          <cell r="CA119">
            <v>62.619064531717058</v>
          </cell>
          <cell r="CB119">
            <v>63.135195059738784</v>
          </cell>
        </row>
        <row r="120">
          <cell r="P120">
            <v>3325.985815475135</v>
          </cell>
          <cell r="Q120">
            <v>2825.4249502461275</v>
          </cell>
          <cell r="R120">
            <v>2260.0073616153541</v>
          </cell>
          <cell r="S120">
            <v>1618.0920992286531</v>
          </cell>
          <cell r="T120">
            <v>872.40607939912786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  <cell r="BX120">
            <v>61.774756475513705</v>
          </cell>
          <cell r="BY120">
            <v>62.185509561595495</v>
          </cell>
          <cell r="BZ120">
            <v>62.619406394822036</v>
          </cell>
          <cell r="CA120">
            <v>63.115741365011118</v>
          </cell>
          <cell r="CB120">
            <v>63.621420229846272</v>
          </cell>
        </row>
        <row r="121"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1738.8972973218808</v>
          </cell>
          <cell r="T121">
            <v>936.10994316671975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  <cell r="BX121">
            <v>62.246455046493132</v>
          </cell>
          <cell r="BY121">
            <v>62.6588254638406</v>
          </cell>
          <cell r="BZ121">
            <v>63.11320815441082</v>
          </cell>
          <cell r="CA121">
            <v>63.597816859967899</v>
          </cell>
          <cell r="CB121">
            <v>64.112208257096498</v>
          </cell>
        </row>
        <row r="122"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1864.8851993806979</v>
          </cell>
          <cell r="T122">
            <v>998.73179905370728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  <cell r="BX122">
            <v>62.719198446077925</v>
          </cell>
          <cell r="BY122">
            <v>63.143850498495951</v>
          </cell>
          <cell r="BZ122">
            <v>63.587780384292174</v>
          </cell>
          <cell r="CA122">
            <v>64.086914318165668</v>
          </cell>
          <cell r="CB122">
            <v>64.544115824180381</v>
          </cell>
        </row>
        <row r="123">
          <cell r="P123">
            <v>4095</v>
          </cell>
          <cell r="Q123">
            <v>3486.0735</v>
          </cell>
          <cell r="R123">
            <v>2791.971</v>
          </cell>
          <cell r="S123">
            <v>1987.713</v>
          </cell>
          <cell r="T123">
            <v>1066.3380000000002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  <cell r="BX123">
            <v>63.195184230627639</v>
          </cell>
          <cell r="BY123">
            <v>63.614335426471264</v>
          </cell>
          <cell r="BZ123">
            <v>64.074598905166155</v>
          </cell>
          <cell r="CA123">
            <v>64.510490526378703</v>
          </cell>
          <cell r="CB123">
            <v>65.008988660259348</v>
          </cell>
        </row>
        <row r="124">
          <cell r="P124">
            <v>4388.9841025486576</v>
          </cell>
          <cell r="Q124">
            <v>3731.5142839868686</v>
          </cell>
          <cell r="R124">
            <v>2975.2923231177347</v>
          </cell>
          <cell r="S124">
            <v>2118.5626263002373</v>
          </cell>
          <cell r="T124">
            <v>1139.8191714318864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  <cell r="BX124">
            <v>63.664443944555515</v>
          </cell>
          <cell r="BY124">
            <v>64.08992124447893</v>
          </cell>
          <cell r="BZ124">
            <v>64.496059142122775</v>
          </cell>
          <cell r="CA124">
            <v>64.961730296812547</v>
          </cell>
          <cell r="CB124">
            <v>65.446984207646778</v>
          </cell>
        </row>
        <row r="125">
          <cell r="P125">
            <v>4704.0684620678521</v>
          </cell>
          <cell r="Q125">
            <v>3986.6980216025049</v>
          </cell>
          <cell r="R125">
            <v>3179.9502803578685</v>
          </cell>
          <cell r="S125">
            <v>2267.3609987167047</v>
          </cell>
          <cell r="T125">
            <v>1221.1761727528144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  <cell r="BX125">
            <v>64.144650363204718</v>
          </cell>
          <cell r="BY125">
            <v>64.529926517844856</v>
          </cell>
          <cell r="BZ125">
            <v>64.966572826437002</v>
          </cell>
          <cell r="CA125">
            <v>65.410393731710073</v>
          </cell>
          <cell r="CB125">
            <v>65.931924820772295</v>
          </cell>
        </row>
        <row r="126">
          <cell r="P126">
            <v>5041.7675170607781</v>
          </cell>
          <cell r="Q126">
            <v>4270.8812637021847</v>
          </cell>
          <cell r="R126">
            <v>3414.7891393052651</v>
          </cell>
          <cell r="S126">
            <v>2441.7280085125349</v>
          </cell>
          <cell r="T126">
            <v>1313.3804381943328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  <cell r="BX126">
            <v>64.610477430073331</v>
          </cell>
          <cell r="BY126">
            <v>65.01722816173536</v>
          </cell>
          <cell r="BZ126">
            <v>65.437708691123376</v>
          </cell>
          <cell r="CA126">
            <v>65.930064093611065</v>
          </cell>
          <cell r="CB126">
            <v>66.416167338833802</v>
          </cell>
        </row>
        <row r="127">
          <cell r="P127">
            <v>5403.704402525771</v>
          </cell>
          <cell r="Q127">
            <v>4591.5276308261473</v>
          </cell>
          <cell r="R127">
            <v>3670.1960301955037</v>
          </cell>
          <cell r="S127">
            <v>2624.0388578665143</v>
          </cell>
          <cell r="T127">
            <v>1415.7705534617521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  <cell r="BX127">
            <v>65.094839190509248</v>
          </cell>
          <cell r="BY127">
            <v>65.495043356939604</v>
          </cell>
          <cell r="BZ127">
            <v>65.945172389202313</v>
          </cell>
          <cell r="CA127">
            <v>66.409155912065103</v>
          </cell>
          <cell r="CB127">
            <v>66.943644127984214</v>
          </cell>
        </row>
        <row r="128"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2819.9391700957085</v>
          </cell>
          <cell r="T128">
            <v>1508.7166847605918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  <cell r="BX128">
            <v>65.557283526381681</v>
          </cell>
          <cell r="BY128">
            <v>65.98276486592421</v>
          </cell>
          <cell r="BZ128">
            <v>66.4159903320772</v>
          </cell>
          <cell r="CA128">
            <v>66.913759639770348</v>
          </cell>
          <cell r="CB128">
            <v>67.365148137773829</v>
          </cell>
        </row>
        <row r="129">
          <cell r="P129">
            <v>6207.3750564265865</v>
          </cell>
          <cell r="Q129">
            <v>5281.855435513382</v>
          </cell>
          <cell r="R129">
            <v>4229.7053634490758</v>
          </cell>
          <cell r="S129">
            <v>3005.6110023217534</v>
          </cell>
          <cell r="T129">
            <v>1607.710139614486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  <cell r="BX129">
            <v>66.045736622847244</v>
          </cell>
          <cell r="BY129">
            <v>66.452658556651528</v>
          </cell>
          <cell r="BZ129">
            <v>66.913410372989176</v>
          </cell>
          <cell r="CA129">
            <v>67.338827640894579</v>
          </cell>
          <cell r="CB129">
            <v>67.805932436822431</v>
          </cell>
        </row>
        <row r="130">
          <cell r="P130">
            <v>6652.971630950271</v>
          </cell>
          <cell r="Q130">
            <v>5658.3523721232059</v>
          </cell>
          <cell r="R130">
            <v>4507.3882799688081</v>
          </cell>
          <cell r="S130">
            <v>3196.752868671605</v>
          </cell>
          <cell r="T130">
            <v>1713.1401949696949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  <cell r="BX130">
            <v>66.504847055084383</v>
          </cell>
          <cell r="BY130">
            <v>66.937552520119667</v>
          </cell>
          <cell r="BZ130">
            <v>67.337301530636509</v>
          </cell>
          <cell r="CA130">
            <v>67.764372611025223</v>
          </cell>
          <cell r="CB130">
            <v>68.238025698473677</v>
          </cell>
        </row>
        <row r="131">
          <cell r="P131">
            <v>7130.5502145218443</v>
          </cell>
          <cell r="Q131">
            <v>6033.1585365069323</v>
          </cell>
          <cell r="R131">
            <v>4796.0080742873924</v>
          </cell>
          <cell r="S131">
            <v>3409.1160575628937</v>
          </cell>
          <cell r="T131">
            <v>1828.9861300248531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  <cell r="BX131">
            <v>66.996909432729709</v>
          </cell>
          <cell r="BY131">
            <v>67.363246626056906</v>
          </cell>
          <cell r="BZ131">
            <v>67.765676901237285</v>
          </cell>
          <cell r="CA131">
            <v>68.20499535002773</v>
          </cell>
          <cell r="CB131">
            <v>68.68388418186646</v>
          </cell>
        </row>
        <row r="132">
          <cell r="P132">
            <v>7642.4062666695281</v>
          </cell>
          <cell r="Q132">
            <v>6463.18297972242</v>
          </cell>
          <cell r="R132">
            <v>5148.6891018552606</v>
          </cell>
          <cell r="S132">
            <v>3666.0622861213728</v>
          </cell>
          <cell r="T132">
            <v>1967.9196136674036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  <cell r="BX132">
            <v>67.453153062113969</v>
          </cell>
          <cell r="BY132">
            <v>67.841934896549773</v>
          </cell>
          <cell r="BZ132">
            <v>68.249916338419894</v>
          </cell>
          <cell r="CA132">
            <v>68.699452301512622</v>
          </cell>
          <cell r="CB132">
            <v>69.188959633989313</v>
          </cell>
        </row>
        <row r="133">
          <cell r="P133">
            <v>8191</v>
          </cell>
          <cell r="Q133">
            <v>6940.2343000000001</v>
          </cell>
          <cell r="R133">
            <v>5535.4777999999997</v>
          </cell>
          <cell r="S133">
            <v>3951.3384000000001</v>
          </cell>
          <cell r="T133">
            <v>2123.1071999999999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  <cell r="BX133">
            <v>67.941693450092984</v>
          </cell>
          <cell r="BY133">
            <v>68.322383390213872</v>
          </cell>
          <cell r="BZ133">
            <v>68.746130044627108</v>
          </cell>
          <cell r="CA133">
            <v>69.214741439167099</v>
          </cell>
          <cell r="CB133">
            <v>69.705247335696697</v>
          </cell>
        </row>
        <row r="134">
          <cell r="P134">
            <v>8778.9682050973151</v>
          </cell>
          <cell r="Q134">
            <v>7443.6871411020138</v>
          </cell>
          <cell r="R134">
            <v>5941.6056812098623</v>
          </cell>
          <cell r="S134">
            <v>4246.3869208055712</v>
          </cell>
          <cell r="T134">
            <v>2275.5085587612239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  <cell r="BX134">
            <v>68.402186838509962</v>
          </cell>
          <cell r="BY134">
            <v>68.806795553848815</v>
          </cell>
          <cell r="BZ134">
            <v>69.2309300402773</v>
          </cell>
          <cell r="CA134">
            <v>69.705534312162769</v>
          </cell>
          <cell r="CB134">
            <v>70.183493178644127</v>
          </cell>
        </row>
        <row r="135">
          <cell r="P135">
            <v>9409.1369241357042</v>
          </cell>
          <cell r="Q135">
            <v>7983.6526801291457</v>
          </cell>
          <cell r="R135">
            <v>6387.8630577957292</v>
          </cell>
          <cell r="S135">
            <v>4544.6131343575453</v>
          </cell>
          <cell r="T135">
            <v>2427.557326427012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  <cell r="BX135">
            <v>68.887255337837544</v>
          </cell>
          <cell r="BY135">
            <v>69.282090336127212</v>
          </cell>
          <cell r="BZ135">
            <v>69.72580896019663</v>
          </cell>
          <cell r="CA135">
            <v>70.174284544754997</v>
          </cell>
          <cell r="CB135">
            <v>70.620771478312804</v>
          </cell>
        </row>
        <row r="136"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4843.6021768885839</v>
          </cell>
          <cell r="T136">
            <v>2583.6578757419425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  <cell r="BX136">
            <v>69.351933936401693</v>
          </cell>
          <cell r="BY136">
            <v>69.763758437872809</v>
          </cell>
          <cell r="BZ136">
            <v>70.18416857784301</v>
          </cell>
          <cell r="CA136">
            <v>70.604217066223754</v>
          </cell>
          <cell r="CB136">
            <v>71.060257188312946</v>
          </cell>
        </row>
        <row r="137">
          <cell r="P137">
            <v>10808.408805051544</v>
          </cell>
          <cell r="Q137">
            <v>9151.4797352371424</v>
          </cell>
          <cell r="R137">
            <v>7268.654921397163</v>
          </cell>
          <cell r="S137">
            <v>5162.0960452926174</v>
          </cell>
          <cell r="T137">
            <v>2762.6292905711744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  <cell r="BX137">
            <v>69.833579581329417</v>
          </cell>
          <cell r="BY137">
            <v>70.219043358665743</v>
          </cell>
          <cell r="BZ137">
            <v>70.607334221017197</v>
          </cell>
          <cell r="CA137">
            <v>71.053768563696849</v>
          </cell>
          <cell r="CB137">
            <v>71.5052164581585</v>
          </cell>
        </row>
        <row r="138">
          <cell r="P138">
            <v>11584.237502960397</v>
          </cell>
          <cell r="Q138">
            <v>9780.5717237494646</v>
          </cell>
          <cell r="R138">
            <v>7779.9739069882025</v>
          </cell>
          <cell r="S138">
            <v>5532.6318314138862</v>
          </cell>
          <cell r="T138">
            <v>2965.5648007578616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  <cell r="BX138">
            <v>70.302380180961919</v>
          </cell>
          <cell r="BY138">
            <v>70.671346062750317</v>
          </cell>
          <cell r="BZ138">
            <v>71.084290715902995</v>
          </cell>
          <cell r="CA138">
            <v>71.514382156659423</v>
          </cell>
          <cell r="CB138">
            <v>72.008433828307673</v>
          </cell>
        </row>
        <row r="139">
          <cell r="P139">
            <v>12415.750112853173</v>
          </cell>
          <cell r="Q139">
            <v>10502.4830204625</v>
          </cell>
          <cell r="R139">
            <v>8371.9403010968945</v>
          </cell>
          <cell r="S139">
            <v>5949.627454079241</v>
          </cell>
          <cell r="T139">
            <v>3194.5725040371212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  <cell r="BX139">
            <v>70.780650969721208</v>
          </cell>
          <cell r="BY139">
            <v>71.164585425224672</v>
          </cell>
          <cell r="BZ139">
            <v>71.574873592405069</v>
          </cell>
          <cell r="CA139">
            <v>72.028313560045703</v>
          </cell>
          <cell r="CB139">
            <v>72.50066520397678</v>
          </cell>
        </row>
        <row r="140">
          <cell r="P140">
            <v>13306.943261900544</v>
          </cell>
          <cell r="Q140">
            <v>11264.327471198811</v>
          </cell>
          <cell r="R140">
            <v>8987.5094790876265</v>
          </cell>
          <cell r="S140">
            <v>6407.293180605112</v>
          </cell>
          <cell r="T140">
            <v>3433.1913615703402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  <cell r="BX140">
            <v>71.253511678983699</v>
          </cell>
          <cell r="BY140">
            <v>71.638110416434827</v>
          </cell>
          <cell r="BZ140">
            <v>72.073500096896851</v>
          </cell>
          <cell r="CA140">
            <v>72.52016913289016</v>
          </cell>
          <cell r="CB140">
            <v>73.011719235806893</v>
          </cell>
        </row>
        <row r="141">
          <cell r="P141">
            <v>14262.10042904369</v>
          </cell>
          <cell r="Q141">
            <v>12081.42527344291</v>
          </cell>
          <cell r="R141">
            <v>9648.3109402480568</v>
          </cell>
          <cell r="S141">
            <v>6871.4799867132497</v>
          </cell>
          <cell r="T141">
            <v>3665.3598102642286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  <cell r="BX141">
            <v>71.728454603344318</v>
          </cell>
          <cell r="BY141">
            <v>72.126203246971158</v>
          </cell>
          <cell r="BZ141">
            <v>72.546944450679874</v>
          </cell>
          <cell r="CA141">
            <v>73.016455431801333</v>
          </cell>
          <cell r="CB141">
            <v>73.443164563711022</v>
          </cell>
        </row>
        <row r="142"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7323.4327847227432</v>
          </cell>
          <cell r="T142">
            <v>3902.4679397614618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  <cell r="BX142">
            <v>72.205314824634726</v>
          </cell>
          <cell r="BY142">
            <v>72.597116346388717</v>
          </cell>
          <cell r="BZ142">
            <v>73.038235529163615</v>
          </cell>
          <cell r="CA142">
            <v>73.436393895083853</v>
          </cell>
          <cell r="CB142">
            <v>73.883789442996616</v>
          </cell>
        </row>
        <row r="143">
          <cell r="P143">
            <v>16383</v>
          </cell>
          <cell r="Q143">
            <v>13881.315900000001</v>
          </cell>
          <cell r="R143">
            <v>11020.8441</v>
          </cell>
          <cell r="S143">
            <v>7804.8612000000003</v>
          </cell>
          <cell r="T143">
            <v>4169.4735000000001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  <cell r="BX143">
            <v>72.676975898343528</v>
          </cell>
          <cell r="BY143">
            <v>73.080733134525161</v>
          </cell>
          <cell r="BZ143">
            <v>73.458504863518769</v>
          </cell>
          <cell r="CA143">
            <v>73.883720053440385</v>
          </cell>
          <cell r="CB143">
            <v>74.328531668433854</v>
          </cell>
        </row>
        <row r="144">
          <cell r="P144">
            <v>17558.936410194601</v>
          </cell>
          <cell r="Q144">
            <v>14817.986436563224</v>
          </cell>
          <cell r="R144">
            <v>11760.975607548344</v>
          </cell>
          <cell r="S144">
            <v>8352.7860503295724</v>
          </cell>
          <cell r="T144">
            <v>4465.2375291124872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  <cell r="BX144">
            <v>73.157776302859972</v>
          </cell>
          <cell r="BY144">
            <v>73.515893606435881</v>
          </cell>
          <cell r="BZ144">
            <v>73.91697410968149</v>
          </cell>
          <cell r="CA144">
            <v>74.339649566857616</v>
          </cell>
          <cell r="CB144">
            <v>74.803748443395335</v>
          </cell>
        </row>
        <row r="145">
          <cell r="P145">
            <v>18819.273848271412</v>
          </cell>
          <cell r="Q145">
            <v>15892.876764865208</v>
          </cell>
          <cell r="R145">
            <v>12644.670098653563</v>
          </cell>
          <cell r="S145">
            <v>8976.7936256254634</v>
          </cell>
          <cell r="T145">
            <v>4804.5606134636919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  <cell r="BX145">
            <v>73.626200589019419</v>
          </cell>
          <cell r="BY145">
            <v>74.013201437193956</v>
          </cell>
          <cell r="BZ145">
            <v>74.401504363430192</v>
          </cell>
          <cell r="CA145">
            <v>74.840959459702745</v>
          </cell>
          <cell r="CB145">
            <v>75.301725135331964</v>
          </cell>
        </row>
        <row r="146">
          <cell r="P146">
            <v>20170.070068243116</v>
          </cell>
          <cell r="Q146">
            <v>17065.896284740498</v>
          </cell>
          <cell r="R146">
            <v>13574.457155927617</v>
          </cell>
          <cell r="S146">
            <v>9653.3955346611565</v>
          </cell>
          <cell r="T146">
            <v>5173.6229725043595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  <cell r="BX146">
            <v>74.110883090832957</v>
          </cell>
          <cell r="BY146">
            <v>74.48438665440473</v>
          </cell>
          <cell r="BZ146">
            <v>74.899480636479794</v>
          </cell>
          <cell r="CA146">
            <v>75.332479886595564</v>
          </cell>
          <cell r="CB146">
            <v>75.814456858718941</v>
          </cell>
        </row>
        <row r="147">
          <cell r="P147">
            <v>21617.817610103088</v>
          </cell>
          <cell r="Q147">
            <v>18282.188352864181</v>
          </cell>
          <cell r="R147">
            <v>14572.570850970493</v>
          </cell>
          <cell r="S147">
            <v>10367.905325805441</v>
          </cell>
          <cell r="T147">
            <v>5534.1613081863907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  <cell r="BX147">
            <v>74.576114728274206</v>
          </cell>
          <cell r="BY147">
            <v>74.972953837303393</v>
          </cell>
          <cell r="BZ147">
            <v>75.37530568725947</v>
          </cell>
          <cell r="CA147">
            <v>75.828807712525261</v>
          </cell>
          <cell r="CB147">
            <v>76.272679000298737</v>
          </cell>
        </row>
        <row r="148"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11095.86158033547</v>
          </cell>
          <cell r="T148">
            <v>5908.2161265098039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  <cell r="BX148">
            <v>75.064622457794115</v>
          </cell>
          <cell r="BY148">
            <v>75.445256632228848</v>
          </cell>
          <cell r="BZ148">
            <v>75.874710693729909</v>
          </cell>
          <cell r="CA148">
            <v>76.289220389416087</v>
          </cell>
          <cell r="CB148">
            <v>76.722034052979026</v>
          </cell>
        </row>
        <row r="149">
          <cell r="P149">
            <v>24832.50022570635</v>
          </cell>
          <cell r="Q149">
            <v>21030.644441150707</v>
          </cell>
          <cell r="R149">
            <v>16694.889901742379</v>
          </cell>
          <cell r="S149">
            <v>11807.853857323369</v>
          </cell>
          <cell r="T149">
            <v>6290.0723071714192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  <cell r="BX149">
            <v>75.526704686495577</v>
          </cell>
          <cell r="BY149">
            <v>75.931209537935217</v>
          </cell>
          <cell r="BZ149">
            <v>76.309681680753656</v>
          </cell>
          <cell r="CA149">
            <v>76.716881405210344</v>
          </cell>
          <cell r="CB149">
            <v>77.156310513291089</v>
          </cell>
        </row>
        <row r="150">
          <cell r="P150">
            <v>26614.886523801088</v>
          </cell>
          <cell r="Q150">
            <v>22449.65678282622</v>
          </cell>
          <cell r="R150">
            <v>17789.390152508648</v>
          </cell>
          <cell r="S150">
            <v>12583.518348453154</v>
          </cell>
          <cell r="T150">
            <v>6706.951403997874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  <cell r="BX150">
            <v>76.018981963564528</v>
          </cell>
          <cell r="BY150">
            <v>76.366684821562089</v>
          </cell>
          <cell r="BZ150">
            <v>76.747958989986998</v>
          </cell>
          <cell r="CA150">
            <v>77.158062855084594</v>
          </cell>
          <cell r="CB150">
            <v>77.589370523547544</v>
          </cell>
        </row>
        <row r="151">
          <cell r="P151">
            <v>28525.200858087381</v>
          </cell>
          <cell r="Q151">
            <v>24049.59684345347</v>
          </cell>
          <cell r="R151">
            <v>19077.65433388884</v>
          </cell>
          <cell r="S151">
            <v>13515.240166561802</v>
          </cell>
          <cell r="T151">
            <v>7202.6132166670641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  <cell r="BX151">
            <v>76.477957149162563</v>
          </cell>
          <cell r="BY151">
            <v>76.847190027624464</v>
          </cell>
          <cell r="BZ151">
            <v>77.228140170550134</v>
          </cell>
          <cell r="CA151">
            <v>77.642005877387618</v>
          </cell>
          <cell r="CB151">
            <v>78.090171054507962</v>
          </cell>
        </row>
        <row r="152">
          <cell r="P152">
            <v>30572.62506667812</v>
          </cell>
          <cell r="Q152">
            <v>25794.12376875633</v>
          </cell>
          <cell r="R152">
            <v>20471.429744647667</v>
          </cell>
          <cell r="S152">
            <v>14525.054169178775</v>
          </cell>
          <cell r="T152">
            <v>7744.0459293895683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  <cell r="BX152">
            <v>76.969874573049196</v>
          </cell>
          <cell r="BY152">
            <v>77.320919625689314</v>
          </cell>
          <cell r="BZ152">
            <v>77.71076482781352</v>
          </cell>
          <cell r="CA152">
            <v>78.143994102706316</v>
          </cell>
          <cell r="CB152">
            <v>78.576561935344017</v>
          </cell>
        </row>
        <row r="153">
          <cell r="P153">
            <v>32767</v>
          </cell>
          <cell r="Q153">
            <v>27665.178100000001</v>
          </cell>
          <cell r="R153">
            <v>21976.8269</v>
          </cell>
          <cell r="S153">
            <v>15577.4318</v>
          </cell>
          <cell r="T153">
            <v>8355.5850000000009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  <cell r="BX153">
            <v>77.429859113413457</v>
          </cell>
          <cell r="BY153">
            <v>77.806839172895636</v>
          </cell>
          <cell r="BZ153">
            <v>78.200663106014389</v>
          </cell>
          <cell r="CA153">
            <v>78.616690774702249</v>
          </cell>
          <cell r="CB153">
            <v>79.108907766261424</v>
          </cell>
        </row>
        <row r="154"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16825.451968248472</v>
          </cell>
          <cell r="T154">
            <v>9211.6803407880889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  <cell r="BX154">
            <v>77.918490985566862</v>
          </cell>
          <cell r="BY154">
            <v>78.283647251084375</v>
          </cell>
          <cell r="BZ154">
            <v>78.684578676520431</v>
          </cell>
          <cell r="CA154">
            <v>79.153300382745684</v>
          </cell>
          <cell r="CB154">
            <v>79.77400502911118</v>
          </cell>
        </row>
        <row r="155">
          <cell r="P155">
            <v>37639.547696542824</v>
          </cell>
          <cell r="Q155">
            <v>31786.598029730416</v>
          </cell>
          <cell r="R155">
            <v>25478.209835789836</v>
          </cell>
          <cell r="S155">
            <v>18481.017919002526</v>
          </cell>
          <cell r="T155">
            <v>16185.005509513414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  <cell r="BX155">
            <v>78.382397883778651</v>
          </cell>
          <cell r="BY155">
            <v>78.758568915102174</v>
          </cell>
          <cell r="BZ155">
            <v>79.215460339723705</v>
          </cell>
          <cell r="CA155">
            <v>79.796401874981427</v>
          </cell>
          <cell r="CB155">
            <v>80</v>
          </cell>
        </row>
        <row r="156">
          <cell r="P156">
            <v>40341.140136486232</v>
          </cell>
          <cell r="Q156">
            <v>34471.50424662749</v>
          </cell>
          <cell r="R156">
            <v>27916.06897444847</v>
          </cell>
          <cell r="S156">
            <v>26221.741088716051</v>
          </cell>
          <cell r="T156">
            <v>26423.446789398484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  <cell r="BX156">
            <v>78.867787811519349</v>
          </cell>
          <cell r="BY156">
            <v>79.312680709374689</v>
          </cell>
          <cell r="BZ156">
            <v>79.846781550140335</v>
          </cell>
          <cell r="CA156">
            <v>80</v>
          </cell>
          <cell r="CB156">
            <v>80</v>
          </cell>
        </row>
        <row r="157">
          <cell r="P157">
            <v>43236.635220206183</v>
          </cell>
          <cell r="Q157">
            <v>37140.269654157113</v>
          </cell>
          <cell r="R157">
            <v>35237.857704468035</v>
          </cell>
          <cell r="S157">
            <v>35367.567610128652</v>
          </cell>
          <cell r="T157">
            <v>35454.040880569068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  <cell r="BX157">
            <v>79.335561067249373</v>
          </cell>
          <cell r="BY157">
            <v>79.831019170982856</v>
          </cell>
          <cell r="BZ157">
            <v>80</v>
          </cell>
          <cell r="CA157">
            <v>80</v>
          </cell>
          <cell r="CB157">
            <v>80</v>
          </cell>
        </row>
        <row r="158">
          <cell r="P158">
            <v>46339.950011841604</v>
          </cell>
          <cell r="Q158">
            <v>44161.972361285043</v>
          </cell>
          <cell r="R158">
            <v>44486.352011367941</v>
          </cell>
          <cell r="S158">
            <v>44486.352011367941</v>
          </cell>
          <cell r="T158">
            <v>44625.371861403466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  <cell r="BX158">
            <v>79.8177517942256</v>
          </cell>
          <cell r="BY158">
            <v>80</v>
          </cell>
          <cell r="BZ158">
            <v>80</v>
          </cell>
          <cell r="CA158">
            <v>80</v>
          </cell>
          <cell r="CB158">
            <v>80</v>
          </cell>
        </row>
        <row r="159"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  <cell r="BX159">
            <v>80</v>
          </cell>
          <cell r="BY159">
            <v>80</v>
          </cell>
          <cell r="BZ159">
            <v>80</v>
          </cell>
          <cell r="CA159">
            <v>80</v>
          </cell>
          <cell r="CB159">
            <v>80</v>
          </cell>
        </row>
        <row r="160"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  <cell r="BX160">
            <v>80</v>
          </cell>
          <cell r="BY160">
            <v>80</v>
          </cell>
          <cell r="BZ160">
            <v>80</v>
          </cell>
          <cell r="CA160">
            <v>80</v>
          </cell>
          <cell r="CB160">
            <v>80</v>
          </cell>
        </row>
        <row r="161"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  <cell r="BX161">
            <v>80</v>
          </cell>
          <cell r="BY161">
            <v>80</v>
          </cell>
          <cell r="BZ161">
            <v>80</v>
          </cell>
          <cell r="CA161">
            <v>80</v>
          </cell>
          <cell r="CB161">
            <v>80</v>
          </cell>
        </row>
        <row r="162"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  <cell r="BX162">
            <v>80</v>
          </cell>
          <cell r="BY162">
            <v>80</v>
          </cell>
          <cell r="BZ162">
            <v>80</v>
          </cell>
          <cell r="CA162">
            <v>80</v>
          </cell>
          <cell r="CB162">
            <v>80</v>
          </cell>
        </row>
        <row r="163"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  <cell r="BX163">
            <v>80</v>
          </cell>
          <cell r="BY163">
            <v>80</v>
          </cell>
          <cell r="BZ163">
            <v>80</v>
          </cell>
          <cell r="CA163">
            <v>80</v>
          </cell>
          <cell r="CB163">
            <v>80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 refreshError="1"/>
      <sheetData sheetId="3" refreshError="1"/>
      <sheetData sheetId="4">
        <row r="4">
          <cell r="BN4">
            <v>1200</v>
          </cell>
        </row>
      </sheetData>
      <sheetData sheetId="5" refreshError="1"/>
      <sheetData sheetId="6" refreshError="1"/>
      <sheetData sheetId="7">
        <row r="4">
          <cell r="N4">
            <v>3.301579276669484</v>
          </cell>
        </row>
      </sheetData>
      <sheetData sheetId="8">
        <row r="6">
          <cell r="J6">
            <v>41.303030303030305</v>
          </cell>
          <cell r="CA6" t="e">
            <v>#DIV/0!</v>
          </cell>
          <cell r="CB6" t="e">
            <v>#DIV/0!</v>
          </cell>
          <cell r="CC6" t="e">
            <v>#DIV/0!</v>
          </cell>
          <cell r="CD6" t="e">
            <v>#DIV/0!</v>
          </cell>
          <cell r="CE6" t="e">
            <v>#DIV/0!</v>
          </cell>
        </row>
        <row r="7">
          <cell r="CA7" t="e">
            <v>#DIV/0!</v>
          </cell>
          <cell r="CB7" t="e">
            <v>#DIV/0!</v>
          </cell>
          <cell r="CC7" t="e">
            <v>#DIV/0!</v>
          </cell>
          <cell r="CD7" t="e">
            <v>#DIV/0!</v>
          </cell>
          <cell r="CE7" t="e">
            <v>#DIV/0!</v>
          </cell>
        </row>
        <row r="8">
          <cell r="CA8" t="e">
            <v>#DIV/0!</v>
          </cell>
          <cell r="CB8" t="e">
            <v>#DIV/0!</v>
          </cell>
          <cell r="CC8" t="e">
            <v>#DIV/0!</v>
          </cell>
          <cell r="CD8" t="e">
            <v>#DIV/0!</v>
          </cell>
          <cell r="CE8" t="e">
            <v>#DIV/0!</v>
          </cell>
        </row>
        <row r="9">
          <cell r="CA9" t="e">
            <v>#DIV/0!</v>
          </cell>
          <cell r="CB9" t="e">
            <v>#DIV/0!</v>
          </cell>
          <cell r="CC9" t="e">
            <v>#DIV/0!</v>
          </cell>
          <cell r="CD9" t="e">
            <v>#DIV/0!</v>
          </cell>
          <cell r="CE9" t="e">
            <v>#DIV/0!</v>
          </cell>
        </row>
        <row r="10">
          <cell r="CA10" t="e">
            <v>#DIV/0!</v>
          </cell>
          <cell r="CB10" t="e">
            <v>#DIV/0!</v>
          </cell>
          <cell r="CC10" t="e">
            <v>#DIV/0!</v>
          </cell>
          <cell r="CD10" t="e">
            <v>#DIV/0!</v>
          </cell>
          <cell r="CE10" t="e">
            <v>#DIV/0!</v>
          </cell>
        </row>
        <row r="11">
          <cell r="CA11" t="e">
            <v>#DIV/0!</v>
          </cell>
          <cell r="CB11" t="e">
            <v>#DIV/0!</v>
          </cell>
          <cell r="CC11" t="e">
            <v>#DIV/0!</v>
          </cell>
          <cell r="CD11" t="e">
            <v>#DIV/0!</v>
          </cell>
          <cell r="CE11" t="e">
            <v>#DIV/0!</v>
          </cell>
        </row>
        <row r="12">
          <cell r="CA12" t="e">
            <v>#DIV/0!</v>
          </cell>
          <cell r="CB12" t="e">
            <v>#DIV/0!</v>
          </cell>
          <cell r="CC12" t="e">
            <v>#DIV/0!</v>
          </cell>
          <cell r="CD12" t="e">
            <v>#DIV/0!</v>
          </cell>
          <cell r="CE12" t="e">
            <v>#DIV/0!</v>
          </cell>
        </row>
        <row r="13">
          <cell r="CA13" t="e">
            <v>#DIV/0!</v>
          </cell>
          <cell r="CB13" t="e">
            <v>#DIV/0!</v>
          </cell>
          <cell r="CC13" t="e">
            <v>#DIV/0!</v>
          </cell>
          <cell r="CD13" t="e">
            <v>#DIV/0!</v>
          </cell>
          <cell r="CE13" t="e">
            <v>#DIV/0!</v>
          </cell>
        </row>
        <row r="14">
          <cell r="CA14" t="e">
            <v>#DIV/0!</v>
          </cell>
          <cell r="CB14" t="e">
            <v>#DIV/0!</v>
          </cell>
          <cell r="CC14" t="e">
            <v>#DIV/0!</v>
          </cell>
          <cell r="CD14" t="e">
            <v>#DIV/0!</v>
          </cell>
          <cell r="CE14" t="e">
            <v>#DIV/0!</v>
          </cell>
        </row>
        <row r="15">
          <cell r="CA15" t="e">
            <v>#DIV/0!</v>
          </cell>
          <cell r="CB15" t="e">
            <v>#DIV/0!</v>
          </cell>
          <cell r="CC15" t="e">
            <v>#DIV/0!</v>
          </cell>
          <cell r="CD15" t="e">
            <v>#DIV/0!</v>
          </cell>
          <cell r="CE15" t="e">
            <v>#DIV/0!</v>
          </cell>
        </row>
        <row r="16">
          <cell r="CA16" t="e">
            <v>#DIV/0!</v>
          </cell>
          <cell r="CB16" t="e">
            <v>#DIV/0!</v>
          </cell>
          <cell r="CC16" t="e">
            <v>#DIV/0!</v>
          </cell>
          <cell r="CD16" t="e">
            <v>#DIV/0!</v>
          </cell>
          <cell r="CE16" t="e">
            <v>#DIV/0!</v>
          </cell>
        </row>
        <row r="17">
          <cell r="CA17" t="e">
            <v>#DIV/0!</v>
          </cell>
          <cell r="CB17" t="e">
            <v>#DIV/0!</v>
          </cell>
          <cell r="CC17" t="e">
            <v>#DIV/0!</v>
          </cell>
          <cell r="CD17" t="e">
            <v>#DIV/0!</v>
          </cell>
          <cell r="CE17" t="e">
            <v>#DIV/0!</v>
          </cell>
        </row>
        <row r="18">
          <cell r="CA18" t="e">
            <v>#DIV/0!</v>
          </cell>
          <cell r="CB18" t="e">
            <v>#DIV/0!</v>
          </cell>
          <cell r="CC18" t="e">
            <v>#DIV/0!</v>
          </cell>
          <cell r="CD18" t="e">
            <v>#DIV/0!</v>
          </cell>
          <cell r="CE18" t="e">
            <v>#DIV/0!</v>
          </cell>
        </row>
        <row r="19">
          <cell r="CA19" t="e">
            <v>#DIV/0!</v>
          </cell>
          <cell r="CB19" t="e">
            <v>#DIV/0!</v>
          </cell>
          <cell r="CC19" t="e">
            <v>#DIV/0!</v>
          </cell>
          <cell r="CD19" t="e">
            <v>#DIV/0!</v>
          </cell>
          <cell r="CE19" t="e">
            <v>#DIV/0!</v>
          </cell>
        </row>
        <row r="20">
          <cell r="CA20" t="e">
            <v>#DIV/0!</v>
          </cell>
          <cell r="CB20" t="e">
            <v>#DIV/0!</v>
          </cell>
          <cell r="CC20" t="e">
            <v>#DIV/0!</v>
          </cell>
          <cell r="CD20" t="e">
            <v>#DIV/0!</v>
          </cell>
          <cell r="CE20" t="e">
            <v>#DIV/0!</v>
          </cell>
        </row>
        <row r="21">
          <cell r="CA21" t="e">
            <v>#DIV/0!</v>
          </cell>
          <cell r="CB21" t="e">
            <v>#DIV/0!</v>
          </cell>
          <cell r="CC21" t="e">
            <v>#DIV/0!</v>
          </cell>
          <cell r="CD21" t="e">
            <v>#DIV/0!</v>
          </cell>
          <cell r="CE21" t="e">
            <v>#DIV/0!</v>
          </cell>
        </row>
        <row r="22">
          <cell r="CA22" t="e">
            <v>#DIV/0!</v>
          </cell>
          <cell r="CB22" t="e">
            <v>#DIV/0!</v>
          </cell>
          <cell r="CC22" t="e">
            <v>#DIV/0!</v>
          </cell>
          <cell r="CD22" t="e">
            <v>#DIV/0!</v>
          </cell>
          <cell r="CE22" t="e">
            <v>#DIV/0!</v>
          </cell>
        </row>
        <row r="23">
          <cell r="CA23" t="e">
            <v>#DIV/0!</v>
          </cell>
          <cell r="CB23" t="e">
            <v>#DIV/0!</v>
          </cell>
          <cell r="CC23" t="e">
            <v>#DIV/0!</v>
          </cell>
          <cell r="CD23" t="e">
            <v>#DIV/0!</v>
          </cell>
          <cell r="CE23" t="e">
            <v>#DIV/0!</v>
          </cell>
        </row>
        <row r="24">
          <cell r="CA24" t="e">
            <v>#DIV/0!</v>
          </cell>
          <cell r="CB24" t="e">
            <v>#DIV/0!</v>
          </cell>
          <cell r="CC24" t="e">
            <v>#DIV/0!</v>
          </cell>
          <cell r="CD24" t="e">
            <v>#DIV/0!</v>
          </cell>
          <cell r="CE24" t="e">
            <v>#DIV/0!</v>
          </cell>
        </row>
        <row r="25">
          <cell r="CA25" t="e">
            <v>#DIV/0!</v>
          </cell>
          <cell r="CB25" t="e">
            <v>#DIV/0!</v>
          </cell>
          <cell r="CC25" t="e">
            <v>#DIV/0!</v>
          </cell>
          <cell r="CD25" t="e">
            <v>#DIV/0!</v>
          </cell>
          <cell r="CE25" t="e">
            <v>#DIV/0!</v>
          </cell>
        </row>
        <row r="26">
          <cell r="CA26" t="e">
            <v>#DIV/0!</v>
          </cell>
          <cell r="CB26" t="e">
            <v>#DIV/0!</v>
          </cell>
          <cell r="CC26" t="e">
            <v>#DIV/0!</v>
          </cell>
          <cell r="CD26" t="e">
            <v>#DIV/0!</v>
          </cell>
          <cell r="CE26" t="e">
            <v>#DIV/0!</v>
          </cell>
        </row>
        <row r="27">
          <cell r="CA27" t="e">
            <v>#DIV/0!</v>
          </cell>
          <cell r="CB27" t="e">
            <v>#DIV/0!</v>
          </cell>
          <cell r="CC27" t="e">
            <v>#DIV/0!</v>
          </cell>
          <cell r="CD27" t="e">
            <v>#DIV/0!</v>
          </cell>
          <cell r="CE27" t="e">
            <v>#DIV/0!</v>
          </cell>
        </row>
        <row r="28">
          <cell r="CA28" t="e">
            <v>#DIV/0!</v>
          </cell>
          <cell r="CB28" t="e">
            <v>#DIV/0!</v>
          </cell>
          <cell r="CC28" t="e">
            <v>#DIV/0!</v>
          </cell>
          <cell r="CD28" t="e">
            <v>#DIV/0!</v>
          </cell>
          <cell r="CE28" t="e">
            <v>#DIV/0!</v>
          </cell>
        </row>
        <row r="29">
          <cell r="CA29" t="e">
            <v>#DIV/0!</v>
          </cell>
          <cell r="CB29" t="e">
            <v>#DIV/0!</v>
          </cell>
          <cell r="CC29" t="e">
            <v>#DIV/0!</v>
          </cell>
          <cell r="CD29" t="e">
            <v>#DIV/0!</v>
          </cell>
          <cell r="CE29" t="e">
            <v>#DIV/0!</v>
          </cell>
        </row>
        <row r="30">
          <cell r="CA30" t="e">
            <v>#DIV/0!</v>
          </cell>
          <cell r="CB30" t="e">
            <v>#DIV/0!</v>
          </cell>
          <cell r="CC30" t="e">
            <v>#DIV/0!</v>
          </cell>
          <cell r="CD30" t="e">
            <v>#DIV/0!</v>
          </cell>
          <cell r="CE30" t="e">
            <v>#DIV/0!</v>
          </cell>
        </row>
        <row r="31">
          <cell r="CA31" t="e">
            <v>#DIV/0!</v>
          </cell>
          <cell r="CB31" t="e">
            <v>#DIV/0!</v>
          </cell>
          <cell r="CC31" t="e">
            <v>#DIV/0!</v>
          </cell>
          <cell r="CD31" t="e">
            <v>#DIV/0!</v>
          </cell>
          <cell r="CE31" t="e">
            <v>#DIV/0!</v>
          </cell>
        </row>
        <row r="32">
          <cell r="CA32" t="e">
            <v>#DIV/0!</v>
          </cell>
          <cell r="CB32" t="e">
            <v>#DIV/0!</v>
          </cell>
          <cell r="CC32" t="e">
            <v>#DIV/0!</v>
          </cell>
          <cell r="CD32" t="e">
            <v>#DIV/0!</v>
          </cell>
          <cell r="CE32" t="e">
            <v>#DIV/0!</v>
          </cell>
        </row>
        <row r="33">
          <cell r="CA33" t="e">
            <v>#DIV/0!</v>
          </cell>
          <cell r="CB33" t="e">
            <v>#DIV/0!</v>
          </cell>
          <cell r="CC33" t="e">
            <v>#DIV/0!</v>
          </cell>
          <cell r="CD33" t="e">
            <v>#DIV/0!</v>
          </cell>
          <cell r="CE33" t="e">
            <v>#DIV/0!</v>
          </cell>
        </row>
        <row r="34">
          <cell r="CA34" t="e">
            <v>#DIV/0!</v>
          </cell>
          <cell r="CB34" t="e">
            <v>#DIV/0!</v>
          </cell>
          <cell r="CC34" t="e">
            <v>#DIV/0!</v>
          </cell>
          <cell r="CD34" t="e">
            <v>#DIV/0!</v>
          </cell>
          <cell r="CE34" t="e">
            <v>#DIV/0!</v>
          </cell>
        </row>
        <row r="35">
          <cell r="CA35" t="e">
            <v>#DIV/0!</v>
          </cell>
          <cell r="CB35" t="e">
            <v>#DIV/0!</v>
          </cell>
          <cell r="CC35" t="e">
            <v>#DIV/0!</v>
          </cell>
          <cell r="CD35" t="e">
            <v>#DIV/0!</v>
          </cell>
          <cell r="CE35" t="e">
            <v>#DIV/0!</v>
          </cell>
        </row>
        <row r="36">
          <cell r="CA36" t="e">
            <v>#DIV/0!</v>
          </cell>
          <cell r="CB36" t="e">
            <v>#DIV/0!</v>
          </cell>
          <cell r="CC36" t="e">
            <v>#DIV/0!</v>
          </cell>
          <cell r="CD36" t="e">
            <v>#DIV/0!</v>
          </cell>
          <cell r="CE36" t="e">
            <v>#DIV/0!</v>
          </cell>
        </row>
        <row r="37">
          <cell r="CA37" t="e">
            <v>#DIV/0!</v>
          </cell>
          <cell r="CB37" t="e">
            <v>#DIV/0!</v>
          </cell>
          <cell r="CC37" t="e">
            <v>#DIV/0!</v>
          </cell>
          <cell r="CD37" t="e">
            <v>#DIV/0!</v>
          </cell>
          <cell r="CE37" t="e">
            <v>#DIV/0!</v>
          </cell>
        </row>
        <row r="38">
          <cell r="CA38" t="e">
            <v>#DIV/0!</v>
          </cell>
          <cell r="CB38" t="e">
            <v>#DIV/0!</v>
          </cell>
          <cell r="CC38" t="e">
            <v>#DIV/0!</v>
          </cell>
          <cell r="CD38" t="e">
            <v>#DIV/0!</v>
          </cell>
          <cell r="CE38" t="e">
            <v>#DIV/0!</v>
          </cell>
        </row>
        <row r="39">
          <cell r="CA39" t="e">
            <v>#DIV/0!</v>
          </cell>
          <cell r="CB39" t="e">
            <v>#DIV/0!</v>
          </cell>
          <cell r="CC39" t="e">
            <v>#DIV/0!</v>
          </cell>
          <cell r="CD39" t="e">
            <v>#DIV/0!</v>
          </cell>
          <cell r="CE39" t="e">
            <v>#DIV/0!</v>
          </cell>
        </row>
        <row r="40">
          <cell r="CA40" t="e">
            <v>#DIV/0!</v>
          </cell>
          <cell r="CB40" t="e">
            <v>#DIV/0!</v>
          </cell>
          <cell r="CC40" t="e">
            <v>#DIV/0!</v>
          </cell>
          <cell r="CD40" t="e">
            <v>#DIV/0!</v>
          </cell>
          <cell r="CE40" t="e">
            <v>#DIV/0!</v>
          </cell>
        </row>
        <row r="41">
          <cell r="CA41" t="e">
            <v>#DIV/0!</v>
          </cell>
          <cell r="CB41" t="e">
            <v>#DIV/0!</v>
          </cell>
          <cell r="CC41" t="e">
            <v>#DIV/0!</v>
          </cell>
          <cell r="CD41" t="e">
            <v>#DIV/0!</v>
          </cell>
          <cell r="CE41" t="e">
            <v>#DIV/0!</v>
          </cell>
        </row>
        <row r="42">
          <cell r="CA42" t="e">
            <v>#DIV/0!</v>
          </cell>
          <cell r="CB42" t="e">
            <v>#DIV/0!</v>
          </cell>
          <cell r="CC42" t="e">
            <v>#DIV/0!</v>
          </cell>
          <cell r="CD42" t="e">
            <v>#DIV/0!</v>
          </cell>
          <cell r="CE42" t="e">
            <v>#DIV/0!</v>
          </cell>
        </row>
        <row r="43">
          <cell r="CA43" t="e">
            <v>#DIV/0!</v>
          </cell>
          <cell r="CB43" t="e">
            <v>#DIV/0!</v>
          </cell>
          <cell r="CC43" t="e">
            <v>#DIV/0!</v>
          </cell>
          <cell r="CD43" t="e">
            <v>#DIV/0!</v>
          </cell>
          <cell r="CE43" t="e">
            <v>#DIV/0!</v>
          </cell>
        </row>
        <row r="44">
          <cell r="CA44" t="e">
            <v>#DIV/0!</v>
          </cell>
          <cell r="CB44" t="e">
            <v>#DIV/0!</v>
          </cell>
          <cell r="CC44" t="e">
            <v>#DIV/0!</v>
          </cell>
          <cell r="CD44" t="e">
            <v>#DIV/0!</v>
          </cell>
          <cell r="CE44" t="e">
            <v>#DIV/0!</v>
          </cell>
        </row>
        <row r="45">
          <cell r="CA45" t="e">
            <v>#DIV/0!</v>
          </cell>
          <cell r="CB45" t="e">
            <v>#DIV/0!</v>
          </cell>
          <cell r="CC45" t="e">
            <v>#DIV/0!</v>
          </cell>
          <cell r="CD45" t="e">
            <v>#DIV/0!</v>
          </cell>
          <cell r="CE45" t="e">
            <v>#DIV/0!</v>
          </cell>
        </row>
        <row r="46">
          <cell r="CA46" t="e">
            <v>#DIV/0!</v>
          </cell>
          <cell r="CB46" t="e">
            <v>#DIV/0!</v>
          </cell>
          <cell r="CC46" t="e">
            <v>#DIV/0!</v>
          </cell>
          <cell r="CD46" t="e">
            <v>#DIV/0!</v>
          </cell>
          <cell r="CE46" t="e">
            <v>#DIV/0!</v>
          </cell>
        </row>
        <row r="47">
          <cell r="CA47" t="e">
            <v>#DIV/0!</v>
          </cell>
          <cell r="CB47" t="e">
            <v>#DIV/0!</v>
          </cell>
          <cell r="CC47" t="e">
            <v>#DIV/0!</v>
          </cell>
          <cell r="CD47" t="e">
            <v>#DIV/0!</v>
          </cell>
          <cell r="CE47" t="e">
            <v>#DIV/0!</v>
          </cell>
        </row>
        <row r="48">
          <cell r="CA48" t="e">
            <v>#DIV/0!</v>
          </cell>
          <cell r="CB48" t="e">
            <v>#DIV/0!</v>
          </cell>
          <cell r="CC48" t="e">
            <v>#DIV/0!</v>
          </cell>
          <cell r="CD48" t="e">
            <v>#DIV/0!</v>
          </cell>
          <cell r="CE48" t="e">
            <v>#DIV/0!</v>
          </cell>
        </row>
        <row r="49">
          <cell r="CA49" t="e">
            <v>#DIV/0!</v>
          </cell>
          <cell r="CB49" t="e">
            <v>#DIV/0!</v>
          </cell>
          <cell r="CC49" t="e">
            <v>#DIV/0!</v>
          </cell>
          <cell r="CD49" t="e">
            <v>#DIV/0!</v>
          </cell>
          <cell r="CE49" t="e">
            <v>#DIV/0!</v>
          </cell>
        </row>
        <row r="50">
          <cell r="CA50" t="e">
            <v>#DIV/0!</v>
          </cell>
          <cell r="CB50" t="e">
            <v>#DIV/0!</v>
          </cell>
          <cell r="CC50" t="e">
            <v>#DIV/0!</v>
          </cell>
          <cell r="CD50" t="e">
            <v>#DIV/0!</v>
          </cell>
          <cell r="CE50" t="e">
            <v>#DIV/0!</v>
          </cell>
        </row>
        <row r="51">
          <cell r="CA51" t="e">
            <v>#DIV/0!</v>
          </cell>
          <cell r="CB51" t="e">
            <v>#DIV/0!</v>
          </cell>
          <cell r="CC51" t="e">
            <v>#DIV/0!</v>
          </cell>
          <cell r="CD51" t="e">
            <v>#DIV/0!</v>
          </cell>
          <cell r="CE51" t="e">
            <v>#DIV/0!</v>
          </cell>
        </row>
        <row r="52">
          <cell r="CA52" t="e">
            <v>#DIV/0!</v>
          </cell>
          <cell r="CB52" t="e">
            <v>#DIV/0!</v>
          </cell>
          <cell r="CC52" t="e">
            <v>#DIV/0!</v>
          </cell>
          <cell r="CD52" t="e">
            <v>#DIV/0!</v>
          </cell>
          <cell r="CE52" t="e">
            <v>#DIV/0!</v>
          </cell>
        </row>
        <row r="53">
          <cell r="CA53" t="e">
            <v>#DIV/0!</v>
          </cell>
          <cell r="CB53" t="e">
            <v>#DIV/0!</v>
          </cell>
          <cell r="CC53" t="e">
            <v>#DIV/0!</v>
          </cell>
          <cell r="CD53" t="e">
            <v>#DIV/0!</v>
          </cell>
          <cell r="CE53" t="e">
            <v>#DIV/0!</v>
          </cell>
        </row>
        <row r="54">
          <cell r="CA54" t="e">
            <v>#DIV/0!</v>
          </cell>
          <cell r="CB54" t="e">
            <v>#DIV/0!</v>
          </cell>
          <cell r="CC54" t="e">
            <v>#DIV/0!</v>
          </cell>
          <cell r="CD54" t="e">
            <v>#DIV/0!</v>
          </cell>
          <cell r="CE54" t="e">
            <v>#DIV/0!</v>
          </cell>
        </row>
        <row r="55">
          <cell r="CA55" t="e">
            <v>#DIV/0!</v>
          </cell>
          <cell r="CB55" t="e">
            <v>#DIV/0!</v>
          </cell>
          <cell r="CC55" t="e">
            <v>#DIV/0!</v>
          </cell>
          <cell r="CD55" t="e">
            <v>#DIV/0!</v>
          </cell>
          <cell r="CE55" t="e">
            <v>#DIV/0!</v>
          </cell>
        </row>
        <row r="56">
          <cell r="CA56" t="e">
            <v>#DIV/0!</v>
          </cell>
          <cell r="CB56" t="e">
            <v>#DIV/0!</v>
          </cell>
          <cell r="CC56" t="e">
            <v>#DIV/0!</v>
          </cell>
          <cell r="CD56" t="e">
            <v>#DIV/0!</v>
          </cell>
          <cell r="CE56" t="e">
            <v>#DIV/0!</v>
          </cell>
        </row>
        <row r="57">
          <cell r="CA57" t="e">
            <v>#DIV/0!</v>
          </cell>
          <cell r="CB57" t="e">
            <v>#DIV/0!</v>
          </cell>
          <cell r="CC57" t="e">
            <v>#DIV/0!</v>
          </cell>
          <cell r="CD57" t="e">
            <v>#DIV/0!</v>
          </cell>
          <cell r="CE57" t="e">
            <v>#DIV/0!</v>
          </cell>
        </row>
        <row r="58">
          <cell r="CA58" t="e">
            <v>#DIV/0!</v>
          </cell>
          <cell r="CB58" t="e">
            <v>#DIV/0!</v>
          </cell>
          <cell r="CC58" t="e">
            <v>#DIV/0!</v>
          </cell>
          <cell r="CD58" t="e">
            <v>#DIV/0!</v>
          </cell>
          <cell r="CE58" t="e">
            <v>#DIV/0!</v>
          </cell>
        </row>
        <row r="59">
          <cell r="CA59" t="e">
            <v>#DIV/0!</v>
          </cell>
          <cell r="CB59" t="e">
            <v>#DIV/0!</v>
          </cell>
          <cell r="CC59" t="e">
            <v>#DIV/0!</v>
          </cell>
          <cell r="CD59" t="e">
            <v>#DIV/0!</v>
          </cell>
          <cell r="CE59" t="e">
            <v>#DIV/0!</v>
          </cell>
        </row>
        <row r="60">
          <cell r="CA60" t="e">
            <v>#DIV/0!</v>
          </cell>
          <cell r="CB60" t="e">
            <v>#DIV/0!</v>
          </cell>
          <cell r="CC60" t="e">
            <v>#DIV/0!</v>
          </cell>
          <cell r="CD60" t="e">
            <v>#DIV/0!</v>
          </cell>
          <cell r="CE60" t="e">
            <v>#DIV/0!</v>
          </cell>
        </row>
        <row r="61">
          <cell r="CA61" t="e">
            <v>#DIV/0!</v>
          </cell>
          <cell r="CB61" t="e">
            <v>#DIV/0!</v>
          </cell>
          <cell r="CC61" t="e">
            <v>#DIV/0!</v>
          </cell>
          <cell r="CD61" t="e">
            <v>#DIV/0!</v>
          </cell>
          <cell r="CE61" t="e">
            <v>#DIV/0!</v>
          </cell>
        </row>
        <row r="62">
          <cell r="CA62" t="e">
            <v>#DIV/0!</v>
          </cell>
          <cell r="CB62" t="e">
            <v>#DIV/0!</v>
          </cell>
          <cell r="CC62" t="e">
            <v>#DIV/0!</v>
          </cell>
          <cell r="CD62" t="e">
            <v>#DIV/0!</v>
          </cell>
          <cell r="CE62" t="e">
            <v>#DIV/0!</v>
          </cell>
        </row>
        <row r="63">
          <cell r="CA63" t="e">
            <v>#DIV/0!</v>
          </cell>
          <cell r="CB63" t="e">
            <v>#DIV/0!</v>
          </cell>
          <cell r="CC63" t="e">
            <v>#DIV/0!</v>
          </cell>
          <cell r="CD63" t="e">
            <v>#DIV/0!</v>
          </cell>
          <cell r="CE63" t="e">
            <v>#DIV/0!</v>
          </cell>
        </row>
        <row r="64">
          <cell r="CA64" t="e">
            <v>#DIV/0!</v>
          </cell>
          <cell r="CB64" t="e">
            <v>#DIV/0!</v>
          </cell>
          <cell r="CC64" t="e">
            <v>#DIV/0!</v>
          </cell>
          <cell r="CD64" t="e">
            <v>#DIV/0!</v>
          </cell>
          <cell r="CE64" t="e">
            <v>#DIV/0!</v>
          </cell>
        </row>
        <row r="65">
          <cell r="CA65" t="e">
            <v>#DIV/0!</v>
          </cell>
          <cell r="CB65" t="e">
            <v>#DIV/0!</v>
          </cell>
          <cell r="CC65" t="e">
            <v>#DIV/0!</v>
          </cell>
          <cell r="CD65" t="e">
            <v>#DIV/0!</v>
          </cell>
          <cell r="CE65" t="e">
            <v>#DIV/0!</v>
          </cell>
        </row>
        <row r="66">
          <cell r="CA66" t="e">
            <v>#DIV/0!</v>
          </cell>
          <cell r="CB66" t="e">
            <v>#DIV/0!</v>
          </cell>
          <cell r="CC66" t="e">
            <v>#DIV/0!</v>
          </cell>
          <cell r="CD66" t="e">
            <v>#DIV/0!</v>
          </cell>
          <cell r="CE66" t="e">
            <v>#DIV/0!</v>
          </cell>
        </row>
        <row r="67">
          <cell r="CA67" t="e">
            <v>#DIV/0!</v>
          </cell>
          <cell r="CB67" t="e">
            <v>#DIV/0!</v>
          </cell>
          <cell r="CC67" t="e">
            <v>#DIV/0!</v>
          </cell>
          <cell r="CD67" t="e">
            <v>#DIV/0!</v>
          </cell>
          <cell r="CE67" t="e">
            <v>#DIV/0!</v>
          </cell>
        </row>
        <row r="68">
          <cell r="CA68" t="e">
            <v>#DIV/0!</v>
          </cell>
          <cell r="CB68" t="e">
            <v>#DIV/0!</v>
          </cell>
          <cell r="CC68" t="e">
            <v>#DIV/0!</v>
          </cell>
          <cell r="CD68" t="e">
            <v>#DIV/0!</v>
          </cell>
          <cell r="CE68" t="e">
            <v>#DIV/0!</v>
          </cell>
        </row>
        <row r="69">
          <cell r="CA69" t="e">
            <v>#DIV/0!</v>
          </cell>
          <cell r="CB69" t="e">
            <v>#DIV/0!</v>
          </cell>
          <cell r="CC69" t="e">
            <v>#DIV/0!</v>
          </cell>
          <cell r="CD69" t="e">
            <v>#DIV/0!</v>
          </cell>
          <cell r="CE69" t="e">
            <v>#DIV/0!</v>
          </cell>
        </row>
        <row r="70">
          <cell r="CA70" t="e">
            <v>#DIV/0!</v>
          </cell>
          <cell r="CB70" t="e">
            <v>#DIV/0!</v>
          </cell>
          <cell r="CC70" t="e">
            <v>#DIV/0!</v>
          </cell>
          <cell r="CD70" t="e">
            <v>#DIV/0!</v>
          </cell>
          <cell r="CE70" t="e">
            <v>#DIV/0!</v>
          </cell>
        </row>
        <row r="71">
          <cell r="CA71" t="e">
            <v>#DIV/0!</v>
          </cell>
          <cell r="CB71" t="e">
            <v>#DIV/0!</v>
          </cell>
          <cell r="CC71" t="e">
            <v>#DIV/0!</v>
          </cell>
          <cell r="CD71" t="e">
            <v>#DIV/0!</v>
          </cell>
          <cell r="CE71" t="e">
            <v>#DIV/0!</v>
          </cell>
        </row>
        <row r="72">
          <cell r="CA72" t="e">
            <v>#DIV/0!</v>
          </cell>
          <cell r="CB72" t="e">
            <v>#DIV/0!</v>
          </cell>
          <cell r="CC72" t="e">
            <v>#DIV/0!</v>
          </cell>
          <cell r="CD72" t="e">
            <v>#DIV/0!</v>
          </cell>
          <cell r="CE72" t="e">
            <v>#DIV/0!</v>
          </cell>
        </row>
        <row r="73">
          <cell r="CA73" t="e">
            <v>#DIV/0!</v>
          </cell>
          <cell r="CB73" t="e">
            <v>#DIV/0!</v>
          </cell>
          <cell r="CC73" t="e">
            <v>#DIV/0!</v>
          </cell>
          <cell r="CD73" t="e">
            <v>#DIV/0!</v>
          </cell>
          <cell r="CE73" t="e">
            <v>#DIV/0!</v>
          </cell>
        </row>
        <row r="74">
          <cell r="CA74" t="e">
            <v>#DIV/0!</v>
          </cell>
          <cell r="CB74" t="e">
            <v>#DIV/0!</v>
          </cell>
          <cell r="CC74" t="e">
            <v>#DIV/0!</v>
          </cell>
          <cell r="CD74" t="e">
            <v>#DIV/0!</v>
          </cell>
          <cell r="CE74" t="e">
            <v>#DIV/0!</v>
          </cell>
        </row>
        <row r="75">
          <cell r="CA75" t="e">
            <v>#DIV/0!</v>
          </cell>
          <cell r="CB75" t="e">
            <v>#DIV/0!</v>
          </cell>
          <cell r="CC75" t="e">
            <v>#DIV/0!</v>
          </cell>
          <cell r="CD75" t="e">
            <v>#DIV/0!</v>
          </cell>
          <cell r="CE75" t="e">
            <v>#DIV/0!</v>
          </cell>
        </row>
        <row r="76">
          <cell r="CA76" t="e">
            <v>#DIV/0!</v>
          </cell>
          <cell r="CB76" t="e">
            <v>#DIV/0!</v>
          </cell>
          <cell r="CC76" t="e">
            <v>#DIV/0!</v>
          </cell>
          <cell r="CD76" t="e">
            <v>#DIV/0!</v>
          </cell>
          <cell r="CE76" t="e">
            <v>#DIV/0!</v>
          </cell>
        </row>
        <row r="77">
          <cell r="CA77" t="e">
            <v>#DIV/0!</v>
          </cell>
          <cell r="CB77" t="e">
            <v>#DIV/0!</v>
          </cell>
          <cell r="CC77" t="e">
            <v>#DIV/0!</v>
          </cell>
          <cell r="CD77" t="e">
            <v>#DIV/0!</v>
          </cell>
          <cell r="CE77" t="e">
            <v>#DIV/0!</v>
          </cell>
        </row>
        <row r="78">
          <cell r="CA78" t="e">
            <v>#DIV/0!</v>
          </cell>
          <cell r="CB78" t="e">
            <v>#DIV/0!</v>
          </cell>
          <cell r="CC78" t="e">
            <v>#DIV/0!</v>
          </cell>
          <cell r="CD78" t="e">
            <v>#DIV/0!</v>
          </cell>
          <cell r="CE78" t="e">
            <v>#DIV/0!</v>
          </cell>
        </row>
        <row r="79">
          <cell r="CA79" t="e">
            <v>#DIV/0!</v>
          </cell>
          <cell r="CB79" t="e">
            <v>#DIV/0!</v>
          </cell>
          <cell r="CC79" t="e">
            <v>#DIV/0!</v>
          </cell>
          <cell r="CD79" t="e">
            <v>#DIV/0!</v>
          </cell>
          <cell r="CE79" t="e">
            <v>#DIV/0!</v>
          </cell>
        </row>
        <row r="80">
          <cell r="CA80" t="e">
            <v>#DIV/0!</v>
          </cell>
          <cell r="CB80" t="e">
            <v>#DIV/0!</v>
          </cell>
          <cell r="CC80" t="e">
            <v>#DIV/0!</v>
          </cell>
          <cell r="CD80" t="e">
            <v>#DIV/0!</v>
          </cell>
          <cell r="CE80" t="e">
            <v>#DIV/0!</v>
          </cell>
        </row>
        <row r="81">
          <cell r="CA81" t="e">
            <v>#DIV/0!</v>
          </cell>
          <cell r="CB81" t="e">
            <v>#DIV/0!</v>
          </cell>
          <cell r="CC81" t="e">
            <v>#DIV/0!</v>
          </cell>
          <cell r="CD81" t="e">
            <v>#DIV/0!</v>
          </cell>
          <cell r="CE81" t="e">
            <v>#DIV/0!</v>
          </cell>
        </row>
        <row r="82">
          <cell r="CA82" t="e">
            <v>#DIV/0!</v>
          </cell>
          <cell r="CB82" t="e">
            <v>#DIV/0!</v>
          </cell>
          <cell r="CC82" t="e">
            <v>#DIV/0!</v>
          </cell>
          <cell r="CD82" t="e">
            <v>#DIV/0!</v>
          </cell>
          <cell r="CE82" t="e">
            <v>#DIV/0!</v>
          </cell>
        </row>
        <row r="83">
          <cell r="CA83" t="e">
            <v>#DIV/0!</v>
          </cell>
          <cell r="CB83" t="e">
            <v>#DIV/0!</v>
          </cell>
          <cell r="CC83" t="e">
            <v>#DIV/0!</v>
          </cell>
          <cell r="CD83" t="e">
            <v>#DIV/0!</v>
          </cell>
          <cell r="CE83" t="e">
            <v>#DIV/0!</v>
          </cell>
        </row>
        <row r="84">
          <cell r="CA84" t="e">
            <v>#DIV/0!</v>
          </cell>
          <cell r="CB84" t="e">
            <v>#DIV/0!</v>
          </cell>
          <cell r="CC84" t="e">
            <v>#DIV/0!</v>
          </cell>
          <cell r="CD84" t="e">
            <v>#DIV/0!</v>
          </cell>
          <cell r="CE84" t="e">
            <v>#DIV/0!</v>
          </cell>
        </row>
        <row r="85">
          <cell r="CA85" t="e">
            <v>#DIV/0!</v>
          </cell>
          <cell r="CB85" t="e">
            <v>#DIV/0!</v>
          </cell>
          <cell r="CC85" t="e">
            <v>#DIV/0!</v>
          </cell>
          <cell r="CD85" t="e">
            <v>#DIV/0!</v>
          </cell>
          <cell r="CE85" t="e">
            <v>#DIV/0!</v>
          </cell>
        </row>
        <row r="86">
          <cell r="CA86" t="e">
            <v>#DIV/0!</v>
          </cell>
          <cell r="CB86" t="e">
            <v>#DIV/0!</v>
          </cell>
          <cell r="CC86" t="e">
            <v>#DIV/0!</v>
          </cell>
          <cell r="CD86" t="e">
            <v>#DIV/0!</v>
          </cell>
          <cell r="CE86" t="e">
            <v>#DIV/0!</v>
          </cell>
        </row>
        <row r="87">
          <cell r="CA87" t="e">
            <v>#DIV/0!</v>
          </cell>
          <cell r="CB87" t="e">
            <v>#DIV/0!</v>
          </cell>
          <cell r="CC87" t="e">
            <v>#DIV/0!</v>
          </cell>
          <cell r="CD87" t="e">
            <v>#DIV/0!</v>
          </cell>
          <cell r="CE87" t="e">
            <v>#DIV/0!</v>
          </cell>
        </row>
        <row r="88">
          <cell r="CA88" t="e">
            <v>#DIV/0!</v>
          </cell>
          <cell r="CB88" t="e">
            <v>#DIV/0!</v>
          </cell>
          <cell r="CC88" t="e">
            <v>#DIV/0!</v>
          </cell>
          <cell r="CD88" t="e">
            <v>#DIV/0!</v>
          </cell>
          <cell r="CE88" t="e">
            <v>#DIV/0!</v>
          </cell>
        </row>
        <row r="89">
          <cell r="CA89" t="e">
            <v>#DIV/0!</v>
          </cell>
          <cell r="CB89" t="e">
            <v>#DIV/0!</v>
          </cell>
          <cell r="CC89" t="e">
            <v>#DIV/0!</v>
          </cell>
          <cell r="CD89" t="e">
            <v>#DIV/0!</v>
          </cell>
          <cell r="CE89" t="e">
            <v>#DIV/0!</v>
          </cell>
        </row>
        <row r="90">
          <cell r="CA90" t="e">
            <v>#DIV/0!</v>
          </cell>
          <cell r="CB90" t="e">
            <v>#DIV/0!</v>
          </cell>
          <cell r="CC90" t="e">
            <v>#DIV/0!</v>
          </cell>
          <cell r="CD90" t="e">
            <v>#DIV/0!</v>
          </cell>
          <cell r="CE90" t="e">
            <v>#DIV/0!</v>
          </cell>
        </row>
        <row r="91">
          <cell r="CA91" t="e">
            <v>#DIV/0!</v>
          </cell>
          <cell r="CB91" t="e">
            <v>#DIV/0!</v>
          </cell>
          <cell r="CC91" t="e">
            <v>#DIV/0!</v>
          </cell>
          <cell r="CD91" t="e">
            <v>#DIV/0!</v>
          </cell>
          <cell r="CE91" t="e">
            <v>#DIV/0!</v>
          </cell>
        </row>
        <row r="92">
          <cell r="CA92" t="e">
            <v>#DIV/0!</v>
          </cell>
          <cell r="CB92" t="e">
            <v>#DIV/0!</v>
          </cell>
          <cell r="CC92" t="e">
            <v>#DIV/0!</v>
          </cell>
          <cell r="CD92" t="e">
            <v>#DIV/0!</v>
          </cell>
          <cell r="CE92" t="e">
            <v>#DIV/0!</v>
          </cell>
        </row>
        <row r="93">
          <cell r="CA93" t="e">
            <v>#DIV/0!</v>
          </cell>
          <cell r="CB93" t="e">
            <v>#DIV/0!</v>
          </cell>
          <cell r="CC93" t="e">
            <v>#DIV/0!</v>
          </cell>
          <cell r="CD93" t="e">
            <v>#DIV/0!</v>
          </cell>
          <cell r="CE93" t="e">
            <v>#DIV/0!</v>
          </cell>
        </row>
        <row r="94">
          <cell r="CA94" t="e">
            <v>#DIV/0!</v>
          </cell>
          <cell r="CB94" t="e">
            <v>#DIV/0!</v>
          </cell>
          <cell r="CC94" t="e">
            <v>#DIV/0!</v>
          </cell>
          <cell r="CD94" t="e">
            <v>#DIV/0!</v>
          </cell>
          <cell r="CE94" t="e">
            <v>#DIV/0!</v>
          </cell>
        </row>
        <row r="95">
          <cell r="CA95" t="e">
            <v>#DIV/0!</v>
          </cell>
          <cell r="CB95" t="e">
            <v>#DIV/0!</v>
          </cell>
          <cell r="CC95" t="e">
            <v>#DIV/0!</v>
          </cell>
          <cell r="CD95" t="e">
            <v>#DIV/0!</v>
          </cell>
          <cell r="CE95" t="e">
            <v>#DIV/0!</v>
          </cell>
        </row>
        <row r="96">
          <cell r="CA96" t="e">
            <v>#DIV/0!</v>
          </cell>
          <cell r="CB96" t="e">
            <v>#DIV/0!</v>
          </cell>
          <cell r="CC96" t="e">
            <v>#DIV/0!</v>
          </cell>
          <cell r="CD96" t="e">
            <v>#DIV/0!</v>
          </cell>
          <cell r="CE96" t="e">
            <v>#DIV/0!</v>
          </cell>
        </row>
        <row r="97">
          <cell r="CA97" t="e">
            <v>#DIV/0!</v>
          </cell>
          <cell r="CB97" t="e">
            <v>#DIV/0!</v>
          </cell>
          <cell r="CC97" t="e">
            <v>#DIV/0!</v>
          </cell>
          <cell r="CD97" t="e">
            <v>#DIV/0!</v>
          </cell>
          <cell r="CE97" t="e">
            <v>#DIV/0!</v>
          </cell>
        </row>
        <row r="98">
          <cell r="CA98" t="e">
            <v>#DIV/0!</v>
          </cell>
          <cell r="CB98" t="e">
            <v>#DIV/0!</v>
          </cell>
          <cell r="CC98" t="e">
            <v>#DIV/0!</v>
          </cell>
          <cell r="CD98" t="e">
            <v>#DIV/0!</v>
          </cell>
          <cell r="CE98" t="e">
            <v>#DIV/0!</v>
          </cell>
        </row>
        <row r="99">
          <cell r="CA99" t="e">
            <v>#DIV/0!</v>
          </cell>
          <cell r="CB99" t="e">
            <v>#DIV/0!</v>
          </cell>
          <cell r="CC99" t="e">
            <v>#DIV/0!</v>
          </cell>
          <cell r="CD99" t="e">
            <v>#DIV/0!</v>
          </cell>
          <cell r="CE99" t="e">
            <v>#DIV/0!</v>
          </cell>
        </row>
        <row r="100">
          <cell r="CA100" t="e">
            <v>#DIV/0!</v>
          </cell>
          <cell r="CB100" t="e">
            <v>#DIV/0!</v>
          </cell>
          <cell r="CC100" t="e">
            <v>#DIV/0!</v>
          </cell>
          <cell r="CD100" t="e">
            <v>#DIV/0!</v>
          </cell>
          <cell r="CE100" t="e">
            <v>#DIV/0!</v>
          </cell>
        </row>
        <row r="101">
          <cell r="CA101" t="e">
            <v>#DIV/0!</v>
          </cell>
          <cell r="CB101" t="e">
            <v>#DIV/0!</v>
          </cell>
          <cell r="CC101" t="e">
            <v>#DIV/0!</v>
          </cell>
          <cell r="CD101" t="e">
            <v>#DIV/0!</v>
          </cell>
          <cell r="CE101" t="e">
            <v>#DIV/0!</v>
          </cell>
        </row>
        <row r="102">
          <cell r="CA102" t="e">
            <v>#DIV/0!</v>
          </cell>
          <cell r="CB102" t="e">
            <v>#DIV/0!</v>
          </cell>
          <cell r="CC102" t="e">
            <v>#DIV/0!</v>
          </cell>
          <cell r="CD102" t="e">
            <v>#DIV/0!</v>
          </cell>
          <cell r="CE102" t="e">
            <v>#DIV/0!</v>
          </cell>
        </row>
        <row r="103">
          <cell r="CA103" t="e">
            <v>#DIV/0!</v>
          </cell>
          <cell r="CB103" t="e">
            <v>#DIV/0!</v>
          </cell>
          <cell r="CC103" t="e">
            <v>#DIV/0!</v>
          </cell>
          <cell r="CD103" t="e">
            <v>#DIV/0!</v>
          </cell>
          <cell r="CE103" t="e">
            <v>#DIV/0!</v>
          </cell>
        </row>
        <row r="104">
          <cell r="CA104" t="e">
            <v>#DIV/0!</v>
          </cell>
          <cell r="CB104" t="e">
            <v>#DIV/0!</v>
          </cell>
          <cell r="CC104" t="e">
            <v>#DIV/0!</v>
          </cell>
          <cell r="CD104" t="e">
            <v>#DIV/0!</v>
          </cell>
          <cell r="CE104" t="e">
            <v>#DIV/0!</v>
          </cell>
        </row>
        <row r="105">
          <cell r="CA105" t="e">
            <v>#DIV/0!</v>
          </cell>
          <cell r="CB105" t="e">
            <v>#DIV/0!</v>
          </cell>
          <cell r="CC105" t="e">
            <v>#DIV/0!</v>
          </cell>
          <cell r="CD105" t="e">
            <v>#DIV/0!</v>
          </cell>
          <cell r="CE105" t="e">
            <v>#DIV/0!</v>
          </cell>
        </row>
        <row r="106">
          <cell r="CA106" t="e">
            <v>#DIV/0!</v>
          </cell>
          <cell r="CB106" t="e">
            <v>#DIV/0!</v>
          </cell>
          <cell r="CC106" t="e">
            <v>#DIV/0!</v>
          </cell>
          <cell r="CD106" t="e">
            <v>#DIV/0!</v>
          </cell>
          <cell r="CE106" t="e">
            <v>#DIV/0!</v>
          </cell>
        </row>
        <row r="107">
          <cell r="CA107" t="e">
            <v>#DIV/0!</v>
          </cell>
          <cell r="CB107" t="e">
            <v>#DIV/0!</v>
          </cell>
          <cell r="CC107" t="e">
            <v>#DIV/0!</v>
          </cell>
          <cell r="CD107" t="e">
            <v>#DIV/0!</v>
          </cell>
          <cell r="CE107" t="e">
            <v>#DIV/0!</v>
          </cell>
        </row>
        <row r="108">
          <cell r="CA108" t="e">
            <v>#DIV/0!</v>
          </cell>
          <cell r="CB108" t="e">
            <v>#DIV/0!</v>
          </cell>
          <cell r="CC108" t="e">
            <v>#DIV/0!</v>
          </cell>
          <cell r="CD108" t="e">
            <v>#DIV/0!</v>
          </cell>
          <cell r="CE108" t="e">
            <v>#DIV/0!</v>
          </cell>
        </row>
        <row r="109">
          <cell r="CA109" t="e">
            <v>#DIV/0!</v>
          </cell>
          <cell r="CB109" t="e">
            <v>#DIV/0!</v>
          </cell>
          <cell r="CC109" t="e">
            <v>#DIV/0!</v>
          </cell>
          <cell r="CD109" t="e">
            <v>#DIV/0!</v>
          </cell>
          <cell r="CE109" t="e">
            <v>#DIV/0!</v>
          </cell>
        </row>
        <row r="110">
          <cell r="CA110" t="e">
            <v>#DIV/0!</v>
          </cell>
          <cell r="CB110" t="e">
            <v>#DIV/0!</v>
          </cell>
          <cell r="CC110" t="e">
            <v>#DIV/0!</v>
          </cell>
          <cell r="CD110" t="e">
            <v>#DIV/0!</v>
          </cell>
          <cell r="CE110" t="e">
            <v>#DIV/0!</v>
          </cell>
        </row>
        <row r="111">
          <cell r="CA111" t="e">
            <v>#DIV/0!</v>
          </cell>
          <cell r="CB111" t="e">
            <v>#DIV/0!</v>
          </cell>
          <cell r="CC111" t="e">
            <v>#DIV/0!</v>
          </cell>
          <cell r="CD111" t="e">
            <v>#DIV/0!</v>
          </cell>
          <cell r="CE111" t="e">
            <v>#DIV/0!</v>
          </cell>
        </row>
        <row r="112">
          <cell r="CA112" t="e">
            <v>#DIV/0!</v>
          </cell>
          <cell r="CB112" t="e">
            <v>#DIV/0!</v>
          </cell>
          <cell r="CC112" t="e">
            <v>#DIV/0!</v>
          </cell>
          <cell r="CD112" t="e">
            <v>#DIV/0!</v>
          </cell>
          <cell r="CE112" t="e">
            <v>#DIV/0!</v>
          </cell>
        </row>
        <row r="113">
          <cell r="CA113" t="e">
            <v>#DIV/0!</v>
          </cell>
          <cell r="CB113" t="e">
            <v>#DIV/0!</v>
          </cell>
          <cell r="CC113" t="e">
            <v>#DIV/0!</v>
          </cell>
          <cell r="CD113" t="e">
            <v>#DIV/0!</v>
          </cell>
          <cell r="CE113" t="e">
            <v>#DIV/0!</v>
          </cell>
        </row>
        <row r="114">
          <cell r="CA114" t="e">
            <v>#DIV/0!</v>
          </cell>
          <cell r="CB114" t="e">
            <v>#DIV/0!</v>
          </cell>
          <cell r="CC114" t="e">
            <v>#DIV/0!</v>
          </cell>
          <cell r="CD114" t="e">
            <v>#DIV/0!</v>
          </cell>
          <cell r="CE114" t="e">
            <v>#DIV/0!</v>
          </cell>
        </row>
        <row r="115">
          <cell r="CA115" t="e">
            <v>#DIV/0!</v>
          </cell>
          <cell r="CB115" t="e">
            <v>#DIV/0!</v>
          </cell>
          <cell r="CC115" t="e">
            <v>#DIV/0!</v>
          </cell>
          <cell r="CD115" t="e">
            <v>#DIV/0!</v>
          </cell>
          <cell r="CE115" t="e">
            <v>#DIV/0!</v>
          </cell>
        </row>
        <row r="116">
          <cell r="CA116" t="e">
            <v>#DIV/0!</v>
          </cell>
          <cell r="CB116" t="e">
            <v>#DIV/0!</v>
          </cell>
          <cell r="CC116" t="e">
            <v>#DIV/0!</v>
          </cell>
          <cell r="CD116" t="e">
            <v>#DIV/0!</v>
          </cell>
          <cell r="CE116" t="e">
            <v>#DIV/0!</v>
          </cell>
        </row>
        <row r="117">
          <cell r="CA117" t="e">
            <v>#DIV/0!</v>
          </cell>
          <cell r="CB117" t="e">
            <v>#DIV/0!</v>
          </cell>
          <cell r="CC117" t="e">
            <v>#DIV/0!</v>
          </cell>
          <cell r="CD117" t="e">
            <v>#DIV/0!</v>
          </cell>
          <cell r="CE117" t="e">
            <v>#DIV/0!</v>
          </cell>
        </row>
        <row r="118">
          <cell r="CA118" t="e">
            <v>#DIV/0!</v>
          </cell>
          <cell r="CB118" t="e">
            <v>#DIV/0!</v>
          </cell>
          <cell r="CC118" t="e">
            <v>#DIV/0!</v>
          </cell>
          <cell r="CD118" t="e">
            <v>#DIV/0!</v>
          </cell>
          <cell r="CE118" t="e">
            <v>#DIV/0!</v>
          </cell>
        </row>
        <row r="119">
          <cell r="CA119" t="e">
            <v>#DIV/0!</v>
          </cell>
          <cell r="CB119" t="e">
            <v>#DIV/0!</v>
          </cell>
          <cell r="CC119" t="e">
            <v>#DIV/0!</v>
          </cell>
          <cell r="CD119" t="e">
            <v>#DIV/0!</v>
          </cell>
          <cell r="CE119" t="e">
            <v>#DIV/0!</v>
          </cell>
        </row>
        <row r="120">
          <cell r="CA120" t="e">
            <v>#DIV/0!</v>
          </cell>
          <cell r="CB120" t="e">
            <v>#DIV/0!</v>
          </cell>
          <cell r="CC120" t="e">
            <v>#DIV/0!</v>
          </cell>
          <cell r="CD120" t="e">
            <v>#DIV/0!</v>
          </cell>
          <cell r="CE120" t="e">
            <v>#DIV/0!</v>
          </cell>
        </row>
        <row r="121">
          <cell r="CA121" t="e">
            <v>#DIV/0!</v>
          </cell>
          <cell r="CB121" t="e">
            <v>#DIV/0!</v>
          </cell>
          <cell r="CC121" t="e">
            <v>#DIV/0!</v>
          </cell>
          <cell r="CD121" t="e">
            <v>#DIV/0!</v>
          </cell>
          <cell r="CE121" t="e">
            <v>#DIV/0!</v>
          </cell>
        </row>
        <row r="122">
          <cell r="CA122" t="e">
            <v>#DIV/0!</v>
          </cell>
          <cell r="CB122" t="e">
            <v>#DIV/0!</v>
          </cell>
          <cell r="CC122" t="e">
            <v>#DIV/0!</v>
          </cell>
          <cell r="CD122" t="e">
            <v>#DIV/0!</v>
          </cell>
          <cell r="CE122" t="e">
            <v>#DIV/0!</v>
          </cell>
        </row>
        <row r="123">
          <cell r="CA123" t="e">
            <v>#DIV/0!</v>
          </cell>
          <cell r="CB123" t="e">
            <v>#DIV/0!</v>
          </cell>
          <cell r="CC123" t="e">
            <v>#DIV/0!</v>
          </cell>
          <cell r="CD123" t="e">
            <v>#DIV/0!</v>
          </cell>
          <cell r="CE123" t="e">
            <v>#DIV/0!</v>
          </cell>
        </row>
        <row r="124">
          <cell r="CA124" t="e">
            <v>#DIV/0!</v>
          </cell>
          <cell r="CB124" t="e">
            <v>#DIV/0!</v>
          </cell>
          <cell r="CC124" t="e">
            <v>#DIV/0!</v>
          </cell>
          <cell r="CD124" t="e">
            <v>#DIV/0!</v>
          </cell>
          <cell r="CE124" t="e">
            <v>#DIV/0!</v>
          </cell>
        </row>
        <row r="125">
          <cell r="CA125" t="e">
            <v>#DIV/0!</v>
          </cell>
          <cell r="CB125" t="e">
            <v>#DIV/0!</v>
          </cell>
          <cell r="CC125" t="e">
            <v>#DIV/0!</v>
          </cell>
          <cell r="CD125" t="e">
            <v>#DIV/0!</v>
          </cell>
          <cell r="CE125" t="e">
            <v>#DIV/0!</v>
          </cell>
        </row>
        <row r="126">
          <cell r="CA126" t="e">
            <v>#DIV/0!</v>
          </cell>
          <cell r="CB126" t="e">
            <v>#DIV/0!</v>
          </cell>
          <cell r="CC126" t="e">
            <v>#DIV/0!</v>
          </cell>
          <cell r="CD126" t="e">
            <v>#DIV/0!</v>
          </cell>
          <cell r="CE126" t="e">
            <v>#DIV/0!</v>
          </cell>
        </row>
        <row r="127">
          <cell r="CA127" t="e">
            <v>#DIV/0!</v>
          </cell>
          <cell r="CB127" t="e">
            <v>#DIV/0!</v>
          </cell>
          <cell r="CC127" t="e">
            <v>#DIV/0!</v>
          </cell>
          <cell r="CD127" t="e">
            <v>#DIV/0!</v>
          </cell>
          <cell r="CE127" t="e">
            <v>#DIV/0!</v>
          </cell>
        </row>
        <row r="128">
          <cell r="CA128" t="e">
            <v>#DIV/0!</v>
          </cell>
          <cell r="CB128" t="e">
            <v>#DIV/0!</v>
          </cell>
          <cell r="CC128" t="e">
            <v>#DIV/0!</v>
          </cell>
          <cell r="CD128" t="e">
            <v>#DIV/0!</v>
          </cell>
          <cell r="CE128" t="e">
            <v>#DIV/0!</v>
          </cell>
        </row>
        <row r="129">
          <cell r="CA129" t="e">
            <v>#DIV/0!</v>
          </cell>
          <cell r="CB129" t="e">
            <v>#DIV/0!</v>
          </cell>
          <cell r="CC129" t="e">
            <v>#DIV/0!</v>
          </cell>
          <cell r="CD129" t="e">
            <v>#DIV/0!</v>
          </cell>
          <cell r="CE129" t="e">
            <v>#DIV/0!</v>
          </cell>
        </row>
        <row r="130">
          <cell r="CA130" t="e">
            <v>#DIV/0!</v>
          </cell>
          <cell r="CB130" t="e">
            <v>#DIV/0!</v>
          </cell>
          <cell r="CC130" t="e">
            <v>#DIV/0!</v>
          </cell>
          <cell r="CD130" t="e">
            <v>#DIV/0!</v>
          </cell>
          <cell r="CE130" t="e">
            <v>#DIV/0!</v>
          </cell>
        </row>
        <row r="131">
          <cell r="CA131" t="e">
            <v>#DIV/0!</v>
          </cell>
          <cell r="CB131" t="e">
            <v>#DIV/0!</v>
          </cell>
          <cell r="CC131" t="e">
            <v>#DIV/0!</v>
          </cell>
          <cell r="CD131" t="e">
            <v>#DIV/0!</v>
          </cell>
          <cell r="CE131" t="e">
            <v>#DIV/0!</v>
          </cell>
        </row>
        <row r="132">
          <cell r="CA132" t="e">
            <v>#DIV/0!</v>
          </cell>
          <cell r="CB132" t="e">
            <v>#DIV/0!</v>
          </cell>
          <cell r="CC132" t="e">
            <v>#DIV/0!</v>
          </cell>
          <cell r="CD132" t="e">
            <v>#DIV/0!</v>
          </cell>
          <cell r="CE132" t="e">
            <v>#DIV/0!</v>
          </cell>
        </row>
        <row r="133">
          <cell r="CA133" t="e">
            <v>#DIV/0!</v>
          </cell>
          <cell r="CB133" t="e">
            <v>#DIV/0!</v>
          </cell>
          <cell r="CC133" t="e">
            <v>#DIV/0!</v>
          </cell>
          <cell r="CD133" t="e">
            <v>#DIV/0!</v>
          </cell>
          <cell r="CE133" t="e">
            <v>#DIV/0!</v>
          </cell>
        </row>
        <row r="134">
          <cell r="CA134" t="e">
            <v>#DIV/0!</v>
          </cell>
          <cell r="CB134" t="e">
            <v>#DIV/0!</v>
          </cell>
          <cell r="CC134" t="e">
            <v>#DIV/0!</v>
          </cell>
          <cell r="CD134" t="e">
            <v>#DIV/0!</v>
          </cell>
          <cell r="CE134" t="e">
            <v>#DIV/0!</v>
          </cell>
        </row>
        <row r="135">
          <cell r="CA135" t="e">
            <v>#DIV/0!</v>
          </cell>
          <cell r="CB135" t="e">
            <v>#DIV/0!</v>
          </cell>
          <cell r="CC135" t="e">
            <v>#DIV/0!</v>
          </cell>
          <cell r="CD135" t="e">
            <v>#DIV/0!</v>
          </cell>
          <cell r="CE135" t="e">
            <v>#DIV/0!</v>
          </cell>
        </row>
        <row r="136">
          <cell r="CA136" t="e">
            <v>#DIV/0!</v>
          </cell>
          <cell r="CB136" t="e">
            <v>#DIV/0!</v>
          </cell>
          <cell r="CC136" t="e">
            <v>#DIV/0!</v>
          </cell>
          <cell r="CD136" t="e">
            <v>#DIV/0!</v>
          </cell>
          <cell r="CE136" t="e">
            <v>#DIV/0!</v>
          </cell>
        </row>
        <row r="137">
          <cell r="CA137" t="e">
            <v>#DIV/0!</v>
          </cell>
          <cell r="CB137" t="e">
            <v>#DIV/0!</v>
          </cell>
          <cell r="CC137" t="e">
            <v>#DIV/0!</v>
          </cell>
          <cell r="CD137" t="e">
            <v>#DIV/0!</v>
          </cell>
          <cell r="CE137" t="e">
            <v>#DIV/0!</v>
          </cell>
        </row>
        <row r="138">
          <cell r="CA138" t="e">
            <v>#DIV/0!</v>
          </cell>
          <cell r="CB138" t="e">
            <v>#DIV/0!</v>
          </cell>
          <cell r="CC138" t="e">
            <v>#DIV/0!</v>
          </cell>
          <cell r="CD138" t="e">
            <v>#DIV/0!</v>
          </cell>
          <cell r="CE138" t="e">
            <v>#DIV/0!</v>
          </cell>
        </row>
        <row r="139">
          <cell r="CA139" t="e">
            <v>#DIV/0!</v>
          </cell>
          <cell r="CB139" t="e">
            <v>#DIV/0!</v>
          </cell>
          <cell r="CC139" t="e">
            <v>#DIV/0!</v>
          </cell>
          <cell r="CD139" t="e">
            <v>#DIV/0!</v>
          </cell>
          <cell r="CE139" t="e">
            <v>#DIV/0!</v>
          </cell>
        </row>
        <row r="140">
          <cell r="CA140" t="e">
            <v>#DIV/0!</v>
          </cell>
          <cell r="CB140" t="e">
            <v>#DIV/0!</v>
          </cell>
          <cell r="CC140" t="e">
            <v>#DIV/0!</v>
          </cell>
          <cell r="CD140" t="e">
            <v>#DIV/0!</v>
          </cell>
          <cell r="CE140" t="e">
            <v>#DIV/0!</v>
          </cell>
        </row>
        <row r="141">
          <cell r="CA141" t="e">
            <v>#DIV/0!</v>
          </cell>
          <cell r="CB141" t="e">
            <v>#DIV/0!</v>
          </cell>
          <cell r="CC141" t="e">
            <v>#DIV/0!</v>
          </cell>
          <cell r="CD141" t="e">
            <v>#DIV/0!</v>
          </cell>
          <cell r="CE141" t="e">
            <v>#DIV/0!</v>
          </cell>
        </row>
        <row r="142">
          <cell r="CA142" t="e">
            <v>#DIV/0!</v>
          </cell>
          <cell r="CB142" t="e">
            <v>#DIV/0!</v>
          </cell>
          <cell r="CC142" t="e">
            <v>#DIV/0!</v>
          </cell>
          <cell r="CD142" t="e">
            <v>#DIV/0!</v>
          </cell>
          <cell r="CE142" t="e">
            <v>#DIV/0!</v>
          </cell>
        </row>
        <row r="143">
          <cell r="CA143" t="e">
            <v>#DIV/0!</v>
          </cell>
          <cell r="CB143" t="e">
            <v>#DIV/0!</v>
          </cell>
          <cell r="CC143" t="e">
            <v>#DIV/0!</v>
          </cell>
          <cell r="CD143" t="e">
            <v>#DIV/0!</v>
          </cell>
          <cell r="CE143" t="e">
            <v>#DIV/0!</v>
          </cell>
        </row>
        <row r="144">
          <cell r="CA144" t="e">
            <v>#DIV/0!</v>
          </cell>
          <cell r="CB144" t="e">
            <v>#DIV/0!</v>
          </cell>
          <cell r="CC144" t="e">
            <v>#DIV/0!</v>
          </cell>
          <cell r="CD144" t="e">
            <v>#DIV/0!</v>
          </cell>
          <cell r="CE144" t="e">
            <v>#DIV/0!</v>
          </cell>
        </row>
        <row r="145">
          <cell r="CA145" t="e">
            <v>#DIV/0!</v>
          </cell>
          <cell r="CB145" t="e">
            <v>#DIV/0!</v>
          </cell>
          <cell r="CC145" t="e">
            <v>#DIV/0!</v>
          </cell>
          <cell r="CD145" t="e">
            <v>#DIV/0!</v>
          </cell>
          <cell r="CE145" t="e">
            <v>#DIV/0!</v>
          </cell>
        </row>
        <row r="146">
          <cell r="CA146" t="e">
            <v>#DIV/0!</v>
          </cell>
          <cell r="CB146" t="e">
            <v>#DIV/0!</v>
          </cell>
          <cell r="CC146" t="e">
            <v>#DIV/0!</v>
          </cell>
          <cell r="CD146" t="e">
            <v>#DIV/0!</v>
          </cell>
          <cell r="CE146" t="e">
            <v>#DIV/0!</v>
          </cell>
        </row>
        <row r="147">
          <cell r="CA147" t="e">
            <v>#DIV/0!</v>
          </cell>
          <cell r="CB147" t="e">
            <v>#DIV/0!</v>
          </cell>
          <cell r="CC147" t="e">
            <v>#DIV/0!</v>
          </cell>
          <cell r="CD147" t="e">
            <v>#DIV/0!</v>
          </cell>
          <cell r="CE147" t="e">
            <v>#DIV/0!</v>
          </cell>
        </row>
        <row r="148">
          <cell r="CA148" t="e">
            <v>#DIV/0!</v>
          </cell>
          <cell r="CB148" t="e">
            <v>#DIV/0!</v>
          </cell>
          <cell r="CC148" t="e">
            <v>#DIV/0!</v>
          </cell>
          <cell r="CD148" t="e">
            <v>#DIV/0!</v>
          </cell>
          <cell r="CE148" t="e">
            <v>#DIV/0!</v>
          </cell>
        </row>
        <row r="149">
          <cell r="CA149" t="e">
            <v>#DIV/0!</v>
          </cell>
          <cell r="CB149" t="e">
            <v>#DIV/0!</v>
          </cell>
          <cell r="CC149" t="e">
            <v>#DIV/0!</v>
          </cell>
          <cell r="CD149" t="e">
            <v>#DIV/0!</v>
          </cell>
          <cell r="CE149" t="e">
            <v>#DIV/0!</v>
          </cell>
        </row>
        <row r="150">
          <cell r="CA150" t="e">
            <v>#DIV/0!</v>
          </cell>
          <cell r="CB150" t="e">
            <v>#DIV/0!</v>
          </cell>
          <cell r="CC150" t="e">
            <v>#DIV/0!</v>
          </cell>
          <cell r="CD150" t="e">
            <v>#DIV/0!</v>
          </cell>
          <cell r="CE150" t="e">
            <v>#DIV/0!</v>
          </cell>
        </row>
        <row r="151">
          <cell r="CA151" t="e">
            <v>#DIV/0!</v>
          </cell>
          <cell r="CB151" t="e">
            <v>#DIV/0!</v>
          </cell>
          <cell r="CC151" t="e">
            <v>#DIV/0!</v>
          </cell>
          <cell r="CD151" t="e">
            <v>#DIV/0!</v>
          </cell>
          <cell r="CE151" t="e">
            <v>#DIV/0!</v>
          </cell>
        </row>
        <row r="152">
          <cell r="CA152" t="e">
            <v>#DIV/0!</v>
          </cell>
          <cell r="CB152" t="e">
            <v>#DIV/0!</v>
          </cell>
          <cell r="CC152" t="e">
            <v>#DIV/0!</v>
          </cell>
          <cell r="CD152" t="e">
            <v>#DIV/0!</v>
          </cell>
          <cell r="CE152" t="e">
            <v>#DIV/0!</v>
          </cell>
        </row>
        <row r="153">
          <cell r="CA153" t="e">
            <v>#DIV/0!</v>
          </cell>
          <cell r="CB153" t="e">
            <v>#DIV/0!</v>
          </cell>
          <cell r="CC153" t="e">
            <v>#DIV/0!</v>
          </cell>
          <cell r="CD153" t="e">
            <v>#DIV/0!</v>
          </cell>
          <cell r="CE153" t="e">
            <v>#DIV/0!</v>
          </cell>
        </row>
        <row r="154">
          <cell r="CA154" t="e">
            <v>#DIV/0!</v>
          </cell>
          <cell r="CB154" t="e">
            <v>#DIV/0!</v>
          </cell>
          <cell r="CC154" t="e">
            <v>#DIV/0!</v>
          </cell>
          <cell r="CD154" t="e">
            <v>#DIV/0!</v>
          </cell>
          <cell r="CE154" t="e">
            <v>#DIV/0!</v>
          </cell>
        </row>
        <row r="155">
          <cell r="CA155" t="e">
            <v>#DIV/0!</v>
          </cell>
          <cell r="CB155" t="e">
            <v>#DIV/0!</v>
          </cell>
          <cell r="CC155" t="e">
            <v>#DIV/0!</v>
          </cell>
          <cell r="CD155" t="e">
            <v>#DIV/0!</v>
          </cell>
          <cell r="CE155" t="e">
            <v>#DIV/0!</v>
          </cell>
        </row>
        <row r="156">
          <cell r="CA156" t="e">
            <v>#DIV/0!</v>
          </cell>
          <cell r="CB156" t="e">
            <v>#DIV/0!</v>
          </cell>
          <cell r="CC156" t="e">
            <v>#DIV/0!</v>
          </cell>
          <cell r="CD156" t="e">
            <v>#DIV/0!</v>
          </cell>
          <cell r="CE156" t="e">
            <v>#DIV/0!</v>
          </cell>
        </row>
        <row r="157">
          <cell r="CA157" t="e">
            <v>#DIV/0!</v>
          </cell>
          <cell r="CB157" t="e">
            <v>#DIV/0!</v>
          </cell>
          <cell r="CC157" t="e">
            <v>#DIV/0!</v>
          </cell>
          <cell r="CD157" t="e">
            <v>#DIV/0!</v>
          </cell>
          <cell r="CE157" t="e">
            <v>#DIV/0!</v>
          </cell>
        </row>
        <row r="158">
          <cell r="CA158" t="e">
            <v>#DIV/0!</v>
          </cell>
          <cell r="CB158" t="e">
            <v>#DIV/0!</v>
          </cell>
          <cell r="CC158" t="e">
            <v>#DIV/0!</v>
          </cell>
          <cell r="CD158" t="e">
            <v>#DIV/0!</v>
          </cell>
          <cell r="CE158" t="e">
            <v>#DIV/0!</v>
          </cell>
        </row>
        <row r="159">
          <cell r="CA159" t="e">
            <v>#DIV/0!</v>
          </cell>
          <cell r="CB159" t="e">
            <v>#DIV/0!</v>
          </cell>
          <cell r="CC159" t="e">
            <v>#DIV/0!</v>
          </cell>
          <cell r="CD159" t="e">
            <v>#DIV/0!</v>
          </cell>
          <cell r="CE159" t="e">
            <v>#DIV/0!</v>
          </cell>
        </row>
        <row r="160">
          <cell r="CA160" t="e">
            <v>#DIV/0!</v>
          </cell>
          <cell r="CB160" t="e">
            <v>#DIV/0!</v>
          </cell>
          <cell r="CC160" t="e">
            <v>#DIV/0!</v>
          </cell>
          <cell r="CD160" t="e">
            <v>#DIV/0!</v>
          </cell>
          <cell r="CE160" t="e">
            <v>#DIV/0!</v>
          </cell>
        </row>
        <row r="161">
          <cell r="CA161" t="e">
            <v>#DIV/0!</v>
          </cell>
          <cell r="CB161" t="e">
            <v>#DIV/0!</v>
          </cell>
          <cell r="CC161" t="e">
            <v>#DIV/0!</v>
          </cell>
          <cell r="CD161" t="e">
            <v>#DIV/0!</v>
          </cell>
          <cell r="CE161" t="e">
            <v>#DIV/0!</v>
          </cell>
        </row>
        <row r="162">
          <cell r="CA162" t="e">
            <v>#DIV/0!</v>
          </cell>
          <cell r="CB162" t="e">
            <v>#DIV/0!</v>
          </cell>
          <cell r="CC162" t="e">
            <v>#DIV/0!</v>
          </cell>
          <cell r="CD162" t="e">
            <v>#DIV/0!</v>
          </cell>
          <cell r="CE162" t="e">
            <v>#DIV/0!</v>
          </cell>
        </row>
        <row r="163">
          <cell r="CA163" t="e">
            <v>#DIV/0!</v>
          </cell>
          <cell r="CB163" t="e">
            <v>#DIV/0!</v>
          </cell>
          <cell r="CC163" t="e">
            <v>#DIV/0!</v>
          </cell>
          <cell r="CD163" t="e">
            <v>#DIV/0!</v>
          </cell>
          <cell r="CE163" t="e">
            <v>#DIV/0!</v>
          </cell>
        </row>
        <row r="164">
          <cell r="CA164" t="e">
            <v>#DIV/0!</v>
          </cell>
          <cell r="CB164" t="e">
            <v>#DIV/0!</v>
          </cell>
          <cell r="CC164" t="e">
            <v>#DIV/0!</v>
          </cell>
          <cell r="CD164" t="e">
            <v>#DIV/0!</v>
          </cell>
          <cell r="CE164" t="e">
            <v>#DIV/0!</v>
          </cell>
        </row>
        <row r="165">
          <cell r="CA165" t="e">
            <v>#DIV/0!</v>
          </cell>
          <cell r="CB165" t="e">
            <v>#DIV/0!</v>
          </cell>
          <cell r="CC165" t="e">
            <v>#DIV/0!</v>
          </cell>
          <cell r="CD165" t="e">
            <v>#DIV/0!</v>
          </cell>
          <cell r="CE165" t="e">
            <v>#DIV/0!</v>
          </cell>
        </row>
      </sheetData>
      <sheetData sheetId="9">
        <row r="6">
          <cell r="E6">
            <v>10</v>
          </cell>
        </row>
      </sheetData>
      <sheetData sheetId="10">
        <row r="4">
          <cell r="EX4">
            <v>1907.0045220506599</v>
          </cell>
          <cell r="EY4">
            <v>1607.4598161939193</v>
          </cell>
          <cell r="EZ4">
            <v>1272.4440909640425</v>
          </cell>
          <cell r="FA4">
            <v>896.74831554399543</v>
          </cell>
          <cell r="FB4">
            <v>474.17126277064233</v>
          </cell>
          <cell r="GF4">
            <v>1282.2865007752878</v>
          </cell>
          <cell r="GG4">
            <v>1070.6227314952807</v>
          </cell>
          <cell r="GH4">
            <v>839.54843216941822</v>
          </cell>
          <cell r="GI4">
            <v>586.2131053783794</v>
          </cell>
          <cell r="GJ4">
            <v>307.22330181344796</v>
          </cell>
          <cell r="HM4">
            <v>0</v>
          </cell>
          <cell r="HN4">
            <v>0</v>
          </cell>
          <cell r="HO4">
            <v>0</v>
          </cell>
          <cell r="HP4">
            <v>0</v>
          </cell>
          <cell r="HQ4">
            <v>0</v>
          </cell>
        </row>
        <row r="5">
          <cell r="CW5">
            <v>32458.904767610577</v>
          </cell>
          <cell r="CX5">
            <v>43582.70136055036</v>
          </cell>
          <cell r="CY5">
            <v>53863.385067644427</v>
          </cell>
          <cell r="CZ5">
            <v>64587.846256937912</v>
          </cell>
          <cell r="DA5">
            <v>82263.368136673686</v>
          </cell>
          <cell r="EX5">
            <v>3304.3437107162481</v>
          </cell>
          <cell r="EY5">
            <v>2900.7888448332806</v>
          </cell>
          <cell r="EZ5">
            <v>2399.5250119701595</v>
          </cell>
          <cell r="FA5">
            <v>1777.9187546380194</v>
          </cell>
          <cell r="FB5">
            <v>988.21164093867185</v>
          </cell>
          <cell r="GF5">
            <v>1504.5854804031799</v>
          </cell>
          <cell r="GG5">
            <v>1343.2851665956687</v>
          </cell>
          <cell r="GH5">
            <v>1134.447707928432</v>
          </cell>
          <cell r="GI5">
            <v>857.29613473057884</v>
          </cell>
          <cell r="GJ5">
            <v>484.8715880888285</v>
          </cell>
          <cell r="HM5">
            <v>0</v>
          </cell>
          <cell r="HN5">
            <v>0</v>
          </cell>
          <cell r="HO5">
            <v>0</v>
          </cell>
          <cell r="HP5">
            <v>0</v>
          </cell>
          <cell r="HQ5">
            <v>0</v>
          </cell>
        </row>
        <row r="6">
          <cell r="B6">
            <v>1</v>
          </cell>
          <cell r="AU6">
            <v>12</v>
          </cell>
          <cell r="BP6">
            <v>13</v>
          </cell>
          <cell r="CW6">
            <v>53186.155955250491</v>
          </cell>
          <cell r="CX6">
            <v>69217.991092484794</v>
          </cell>
          <cell r="CY6">
            <v>83324.977426742786</v>
          </cell>
          <cell r="CZ6">
            <v>98356.616169704168</v>
          </cell>
          <cell r="DA6">
            <v>119960.79119299594</v>
          </cell>
          <cell r="EX6">
            <v>4855.8599352848505</v>
          </cell>
          <cell r="EY6">
            <v>4299.6182007531161</v>
          </cell>
          <cell r="EZ6">
            <v>3576.19445778714</v>
          </cell>
          <cell r="FA6">
            <v>2647.9267171061792</v>
          </cell>
          <cell r="FB6">
            <v>1460.1330651888329</v>
          </cell>
          <cell r="GF6">
            <v>2807.3039695353036</v>
          </cell>
          <cell r="GG6">
            <v>2572.0216257824545</v>
          </cell>
          <cell r="GH6">
            <v>2200.3168562977953</v>
          </cell>
          <cell r="GI6">
            <v>1671.4651381389144</v>
          </cell>
          <cell r="GJ6">
            <v>942.25938142492282</v>
          </cell>
          <cell r="HM6">
            <v>0</v>
          </cell>
          <cell r="HN6">
            <v>0</v>
          </cell>
          <cell r="HO6">
            <v>0</v>
          </cell>
          <cell r="HP6">
            <v>0</v>
          </cell>
          <cell r="HQ6">
            <v>0</v>
          </cell>
        </row>
        <row r="7">
          <cell r="B7">
            <v>2</v>
          </cell>
          <cell r="AU7">
            <v>14</v>
          </cell>
          <cell r="BP7">
            <v>15</v>
          </cell>
          <cell r="CW7">
            <v>74310.821651885359</v>
          </cell>
          <cell r="CX7">
            <v>95337.919586531061</v>
          </cell>
          <cell r="CY7">
            <v>113446.43278286455</v>
          </cell>
          <cell r="CZ7">
            <v>132865.5470925589</v>
          </cell>
          <cell r="DA7">
            <v>157533.41709991809</v>
          </cell>
          <cell r="EX7">
            <v>6527.3248007912698</v>
          </cell>
          <cell r="EY7">
            <v>6446.5205699130729</v>
          </cell>
          <cell r="EZ7">
            <v>5908.5838668354654</v>
          </cell>
          <cell r="FA7">
            <v>4735.5388047564202</v>
          </cell>
          <cell r="FB7">
            <v>2835.0590364457917</v>
          </cell>
          <cell r="GF7">
            <v>4164.5533364744651</v>
          </cell>
          <cell r="GG7">
            <v>3645.5376794684225</v>
          </cell>
          <cell r="GH7">
            <v>3014.2694285218768</v>
          </cell>
          <cell r="GI7">
            <v>2213.65042183884</v>
          </cell>
          <cell r="GJ7">
            <v>1233.5034242668369</v>
          </cell>
          <cell r="HM7">
            <v>0</v>
          </cell>
          <cell r="HN7">
            <v>0</v>
          </cell>
          <cell r="HO7">
            <v>0</v>
          </cell>
          <cell r="HP7">
            <v>0</v>
          </cell>
          <cell r="HQ7">
            <v>0</v>
          </cell>
        </row>
        <row r="8">
          <cell r="B8">
            <v>3</v>
          </cell>
          <cell r="AU8">
            <v>16</v>
          </cell>
          <cell r="BP8">
            <v>17</v>
          </cell>
          <cell r="CW8">
            <v>95790.455327074364</v>
          </cell>
          <cell r="CX8">
            <v>121051.63737125829</v>
          </cell>
          <cell r="CY8">
            <v>141840.11502928624</v>
          </cell>
          <cell r="CZ8">
            <v>163674.81832857552</v>
          </cell>
          <cell r="DA8">
            <v>187620.22848292856</v>
          </cell>
          <cell r="EX8">
            <v>11455.595617560306</v>
          </cell>
          <cell r="EY8">
            <v>10436.293597103258</v>
          </cell>
          <cell r="EZ8">
            <v>9585.0902376963804</v>
          </cell>
          <cell r="FA8">
            <v>7719.2786329066439</v>
          </cell>
          <cell r="FB8">
            <v>4612.2787771739058</v>
          </cell>
          <cell r="GF8">
            <v>4773.1648406501281</v>
          </cell>
          <cell r="GG8">
            <v>4094.6430440142776</v>
          </cell>
          <cell r="GH8">
            <v>3373.7229833502479</v>
          </cell>
          <cell r="GI8">
            <v>2479.3729145736452</v>
          </cell>
          <cell r="GJ8">
            <v>1370.0712896781979</v>
          </cell>
          <cell r="HM8">
            <v>0</v>
          </cell>
          <cell r="HN8">
            <v>0</v>
          </cell>
          <cell r="HO8">
            <v>0</v>
          </cell>
          <cell r="HP8">
            <v>0</v>
          </cell>
          <cell r="HQ8">
            <v>0</v>
          </cell>
        </row>
        <row r="9">
          <cell r="B9">
            <v>4</v>
          </cell>
          <cell r="AU9">
            <v>18</v>
          </cell>
          <cell r="BP9">
            <v>19</v>
          </cell>
          <cell r="CW9">
            <v>116595.38367671001</v>
          </cell>
          <cell r="CX9">
            <v>145389.04246369845</v>
          </cell>
          <cell r="CY9">
            <v>168363.33530392498</v>
          </cell>
          <cell r="CZ9">
            <v>192544.5339205839</v>
          </cell>
          <cell r="DA9">
            <v>215056.36597155425</v>
          </cell>
          <cell r="EX9">
            <v>17924.168339825461</v>
          </cell>
          <cell r="EY9">
            <v>16031.71414422461</v>
          </cell>
          <cell r="EZ9">
            <v>13290.760251285465</v>
          </cell>
          <cell r="FA9">
            <v>10321.072554870141</v>
          </cell>
          <cell r="FB9">
            <v>6097.5162508930898</v>
          </cell>
          <cell r="GF9">
            <v>5436.567599393773</v>
          </cell>
          <cell r="GG9">
            <v>4696.7912531908078</v>
          </cell>
          <cell r="GH9">
            <v>3849.93584161326</v>
          </cell>
          <cell r="GI9">
            <v>2918.2882064448586</v>
          </cell>
          <cell r="GJ9">
            <v>1688.4306369784099</v>
          </cell>
          <cell r="HM9">
            <v>0</v>
          </cell>
          <cell r="HN9">
            <v>0</v>
          </cell>
          <cell r="HO9">
            <v>0</v>
          </cell>
          <cell r="HP9">
            <v>0</v>
          </cell>
          <cell r="HQ9">
            <v>0</v>
          </cell>
        </row>
        <row r="10">
          <cell r="B10">
            <v>5</v>
          </cell>
          <cell r="AU10">
            <v>20</v>
          </cell>
          <cell r="BP10">
            <v>21</v>
          </cell>
          <cell r="CW10">
            <v>138421.11062751408</v>
          </cell>
          <cell r="CX10">
            <v>170956.94534773266</v>
          </cell>
          <cell r="CY10">
            <v>196123.00491582358</v>
          </cell>
          <cell r="CZ10">
            <v>222919.46275364194</v>
          </cell>
          <cell r="DA10">
            <v>244017.10085394711</v>
          </cell>
          <cell r="EX10">
            <v>21780.711795194162</v>
          </cell>
          <cell r="EY10">
            <v>19961.088878370334</v>
          </cell>
          <cell r="EZ10">
            <v>16752.578990103822</v>
          </cell>
          <cell r="FA10">
            <v>12240.26218731112</v>
          </cell>
          <cell r="FB10">
            <v>6747.779771127829</v>
          </cell>
          <cell r="GF10">
            <v>6163.9948971041376</v>
          </cell>
          <cell r="GG10">
            <v>5534.4496321198894</v>
          </cell>
          <cell r="GH10">
            <v>4594.7066711554689</v>
          </cell>
          <cell r="GI10">
            <v>3324.3593311668646</v>
          </cell>
          <cell r="GJ10">
            <v>1792.1340510136524</v>
          </cell>
          <cell r="HM10">
            <v>0</v>
          </cell>
          <cell r="HN10">
            <v>0</v>
          </cell>
          <cell r="HO10">
            <v>0</v>
          </cell>
          <cell r="HP10">
            <v>0</v>
          </cell>
          <cell r="HQ10">
            <v>0</v>
          </cell>
        </row>
        <row r="11">
          <cell r="B11">
            <v>6</v>
          </cell>
          <cell r="AU11">
            <v>22</v>
          </cell>
          <cell r="BP11">
            <v>23</v>
          </cell>
          <cell r="CW11">
            <v>161489.64586076071</v>
          </cell>
          <cell r="CX11">
            <v>198123.14665702372</v>
          </cell>
          <cell r="CY11">
            <v>225674.61698373262</v>
          </cell>
          <cell r="CZ11">
            <v>254974.16304945102</v>
          </cell>
          <cell r="DA11">
            <v>273974.42334947037</v>
          </cell>
          <cell r="EX11">
            <v>25251.967606346647</v>
          </cell>
          <cell r="EY11">
            <v>21952.679717113722</v>
          </cell>
          <cell r="EZ11">
            <v>17986.818014828837</v>
          </cell>
          <cell r="FA11">
            <v>13051.04305676584</v>
          </cell>
          <cell r="FB11">
            <v>7454.0379647661066</v>
          </cell>
          <cell r="GF11">
            <v>6925.8222324587732</v>
          </cell>
          <cell r="GG11">
            <v>5914.4268287107661</v>
          </cell>
          <cell r="GH11">
            <v>4741.9043247603004</v>
          </cell>
          <cell r="GI11">
            <v>3398.7091293661015</v>
          </cell>
          <cell r="GJ11">
            <v>1914.5467405723066</v>
          </cell>
          <cell r="HM11">
            <v>0</v>
          </cell>
          <cell r="HN11">
            <v>0</v>
          </cell>
          <cell r="HO11">
            <v>0</v>
          </cell>
          <cell r="HP11">
            <v>0</v>
          </cell>
          <cell r="HQ11">
            <v>0</v>
          </cell>
        </row>
        <row r="12">
          <cell r="B12">
            <v>7</v>
          </cell>
          <cell r="AU12">
            <v>24</v>
          </cell>
          <cell r="BP12">
            <v>25</v>
          </cell>
          <cell r="CW12">
            <v>185934.33105646996</v>
          </cell>
          <cell r="CX12">
            <v>226021.66932188696</v>
          </cell>
          <cell r="CY12">
            <v>255242.57320918285</v>
          </cell>
          <cell r="CZ12">
            <v>286948.16448681708</v>
          </cell>
          <cell r="DA12">
            <v>303738.27064763266</v>
          </cell>
          <cell r="EX12">
            <v>30808.213107330957</v>
          </cell>
          <cell r="EY12">
            <v>26406.739245284014</v>
          </cell>
          <cell r="EZ12">
            <v>22760.586728742681</v>
          </cell>
          <cell r="FA12">
            <v>18086.179032124994</v>
          </cell>
          <cell r="FB12">
            <v>10186.343611495588</v>
          </cell>
          <cell r="GF12">
            <v>8049.6687835906996</v>
          </cell>
          <cell r="GG12">
            <v>6876.7550117927058</v>
          </cell>
          <cell r="GH12">
            <v>5831.1329515895231</v>
          </cell>
          <cell r="GI12">
            <v>4548.5278559936014</v>
          </cell>
          <cell r="GJ12">
            <v>2541.5367063421436</v>
          </cell>
          <cell r="HM12">
            <v>0</v>
          </cell>
          <cell r="HN12">
            <v>0</v>
          </cell>
          <cell r="HO12">
            <v>0</v>
          </cell>
          <cell r="HP12">
            <v>0</v>
          </cell>
          <cell r="HQ12">
            <v>0</v>
          </cell>
        </row>
        <row r="13">
          <cell r="B13">
            <v>8</v>
          </cell>
          <cell r="AU13">
            <v>26</v>
          </cell>
          <cell r="BP13">
            <v>27</v>
          </cell>
          <cell r="CW13">
            <v>212759.16890419926</v>
          </cell>
          <cell r="CX13">
            <v>257349.69154176943</v>
          </cell>
          <cell r="CY13">
            <v>289147.47162177565</v>
          </cell>
          <cell r="CZ13">
            <v>323784.92300905625</v>
          </cell>
          <cell r="DA13">
            <v>336760.06443139678</v>
          </cell>
          <cell r="EX13">
            <v>35435.118595490552</v>
          </cell>
          <cell r="EY13">
            <v>32760.965810683556</v>
          </cell>
          <cell r="EZ13">
            <v>27174.979168140679</v>
          </cell>
          <cell r="FA13">
            <v>21495.129978820405</v>
          </cell>
          <cell r="FB13">
            <v>12930.932836621418</v>
          </cell>
          <cell r="GF13">
            <v>9031.834335166408</v>
          </cell>
          <cell r="GG13">
            <v>8210.2526072714463</v>
          </cell>
          <cell r="GH13">
            <v>6786.7839879449712</v>
          </cell>
          <cell r="GI13">
            <v>5267.9624983380709</v>
          </cell>
          <cell r="GJ13">
            <v>3119.8252478061804</v>
          </cell>
          <cell r="HM13">
            <v>0</v>
          </cell>
          <cell r="HN13">
            <v>0</v>
          </cell>
          <cell r="HO13">
            <v>0</v>
          </cell>
          <cell r="HP13">
            <v>0</v>
          </cell>
          <cell r="HQ13">
            <v>0</v>
          </cell>
        </row>
        <row r="14">
          <cell r="B14">
            <v>9</v>
          </cell>
          <cell r="AU14">
            <v>28</v>
          </cell>
          <cell r="BP14">
            <v>29</v>
          </cell>
          <cell r="CW14">
            <v>240934.75140694092</v>
          </cell>
          <cell r="CX14">
            <v>290195.21253579581</v>
          </cell>
          <cell r="CY14">
            <v>324732.83535473852</v>
          </cell>
          <cell r="CZ14">
            <v>361665.80258371122</v>
          </cell>
          <cell r="DA14">
            <v>369177.48348716029</v>
          </cell>
          <cell r="EX14">
            <v>40349.318074803101</v>
          </cell>
          <cell r="EY14">
            <v>37110.459425804002</v>
          </cell>
          <cell r="EZ14">
            <v>32798.304264884369</v>
          </cell>
          <cell r="FA14">
            <v>24088.336614037646</v>
          </cell>
          <cell r="FB14">
            <v>15038.46884781633</v>
          </cell>
          <cell r="GF14">
            <v>10076.99414009555</v>
          </cell>
          <cell r="GG14">
            <v>9118.5699736714305</v>
          </cell>
          <cell r="GH14">
            <v>7921.6300262802106</v>
          </cell>
          <cell r="GI14">
            <v>5987.5835562468274</v>
          </cell>
          <cell r="GJ14">
            <v>4315.8718815997781</v>
          </cell>
          <cell r="HM14">
            <v>0</v>
          </cell>
          <cell r="HN14">
            <v>0</v>
          </cell>
          <cell r="HO14">
            <v>0</v>
          </cell>
          <cell r="HP14">
            <v>0</v>
          </cell>
          <cell r="HQ14">
            <v>0</v>
          </cell>
        </row>
        <row r="15">
          <cell r="B15">
            <v>10</v>
          </cell>
          <cell r="AU15">
            <v>30</v>
          </cell>
          <cell r="BP15">
            <v>31</v>
          </cell>
          <cell r="CW15">
            <v>270428.55984030984</v>
          </cell>
          <cell r="CX15">
            <v>324212.53370431694</v>
          </cell>
          <cell r="CY15">
            <v>360849.004688457</v>
          </cell>
          <cell r="CZ15">
            <v>400062.55936294288</v>
          </cell>
          <cell r="DA15">
            <v>406327.78500814136</v>
          </cell>
          <cell r="EX15">
            <v>47836.265678097086</v>
          </cell>
          <cell r="EY15">
            <v>41450.598119027738</v>
          </cell>
          <cell r="EZ15">
            <v>36660.199906829454</v>
          </cell>
          <cell r="FA15">
            <v>29865.163624793728</v>
          </cell>
          <cell r="FB15">
            <v>17380.075002161742</v>
          </cell>
          <cell r="GF15">
            <v>11568.826999828627</v>
          </cell>
          <cell r="GG15">
            <v>10000.718755739697</v>
          </cell>
          <cell r="GH15">
            <v>9957.7311323542963</v>
          </cell>
          <cell r="GI15">
            <v>8945.031299564951</v>
          </cell>
          <cell r="GJ15">
            <v>5580.6308489107505</v>
          </cell>
          <cell r="HM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</row>
        <row r="16">
          <cell r="B16">
            <v>11</v>
          </cell>
          <cell r="AU16">
            <v>32</v>
          </cell>
          <cell r="BP16">
            <v>33</v>
          </cell>
          <cell r="CW16">
            <v>300968.22464749857</v>
          </cell>
          <cell r="CX16">
            <v>359021.48383220239</v>
          </cell>
          <cell r="CY16">
            <v>399708.53878766974</v>
          </cell>
          <cell r="CZ16">
            <v>445503.69136935851</v>
          </cell>
          <cell r="DA16">
            <v>443288.73913961503</v>
          </cell>
          <cell r="EX16">
            <v>53109.355809941713</v>
          </cell>
          <cell r="EY16">
            <v>51212.614082296641</v>
          </cell>
          <cell r="EZ16">
            <v>42719.253490407922</v>
          </cell>
          <cell r="FA16">
            <v>34911.337530614372</v>
          </cell>
          <cell r="FB16">
            <v>20532.968981994185</v>
          </cell>
          <cell r="GF16">
            <v>13713.127251795435</v>
          </cell>
          <cell r="GG16">
            <v>14947.688433365605</v>
          </cell>
          <cell r="GH16">
            <v>12795.009743342314</v>
          </cell>
          <cell r="GI16">
            <v>11670.850489936398</v>
          </cell>
          <cell r="GJ16">
            <v>7161.331257670965</v>
          </cell>
          <cell r="HM16">
            <v>0</v>
          </cell>
          <cell r="HN16">
            <v>0</v>
          </cell>
          <cell r="HO16">
            <v>0</v>
          </cell>
          <cell r="HP16">
            <v>0</v>
          </cell>
          <cell r="HQ16">
            <v>0</v>
          </cell>
        </row>
        <row r="17">
          <cell r="B17">
            <v>12</v>
          </cell>
          <cell r="E17">
            <v>1</v>
          </cell>
          <cell r="AU17">
            <v>34</v>
          </cell>
          <cell r="BP17">
            <v>35</v>
          </cell>
          <cell r="CW17">
            <v>333772.22756948404</v>
          </cell>
          <cell r="CX17">
            <v>399433.85378756135</v>
          </cell>
          <cell r="CY17">
            <v>443630.60800047801</v>
          </cell>
          <cell r="CZ17">
            <v>490217.93916204711</v>
          </cell>
          <cell r="DA17">
            <v>478166.5521521857</v>
          </cell>
          <cell r="EX17">
            <v>61076.849422218278</v>
          </cell>
          <cell r="EY17">
            <v>53363.277421025792</v>
          </cell>
          <cell r="EZ17">
            <v>48065.140446744655</v>
          </cell>
          <cell r="FA17">
            <v>35928.76809010905</v>
          </cell>
          <cell r="FB17">
            <v>26289.044768160471</v>
          </cell>
          <cell r="GF17">
            <v>18293.364691529699</v>
          </cell>
          <cell r="GG17">
            <v>16553.310218783488</v>
          </cell>
          <cell r="GH17">
            <v>16621.556627340236</v>
          </cell>
          <cell r="GI17">
            <v>12282.317239210322</v>
          </cell>
          <cell r="GJ17">
            <v>7195.2112407856002</v>
          </cell>
          <cell r="HM17">
            <v>0</v>
          </cell>
          <cell r="HN17">
            <v>0</v>
          </cell>
          <cell r="HO17">
            <v>0</v>
          </cell>
          <cell r="HP17">
            <v>0</v>
          </cell>
          <cell r="HQ17">
            <v>0</v>
          </cell>
        </row>
        <row r="18">
          <cell r="B18">
            <v>13</v>
          </cell>
          <cell r="E18">
            <v>1</v>
          </cell>
          <cell r="AU18">
            <v>36</v>
          </cell>
          <cell r="BP18">
            <v>37</v>
          </cell>
          <cell r="CW18">
            <v>369407.32524660241</v>
          </cell>
          <cell r="CX18">
            <v>439548.12072113482</v>
          </cell>
          <cell r="CY18">
            <v>483786.13982768857</v>
          </cell>
          <cell r="CZ18">
            <v>531726.99666932807</v>
          </cell>
          <cell r="DA18">
            <v>514094.34383910726</v>
          </cell>
          <cell r="EX18">
            <v>69555.898833973624</v>
          </cell>
          <cell r="EY18">
            <v>64154.940636171377</v>
          </cell>
          <cell r="EZ18">
            <v>58440.889773033501</v>
          </cell>
          <cell r="FA18">
            <v>55118.102927064785</v>
          </cell>
          <cell r="FB18">
            <v>34904.67712733621</v>
          </cell>
          <cell r="GF18">
            <v>22715.777082889399</v>
          </cell>
          <cell r="GG18">
            <v>22375.46757678967</v>
          </cell>
          <cell r="GH18">
            <v>19033.453008515688</v>
          </cell>
          <cell r="GI18">
            <v>15001.903014422875</v>
          </cell>
          <cell r="GJ18">
            <v>8816.2726892644423</v>
          </cell>
          <cell r="HM18">
            <v>0</v>
          </cell>
          <cell r="HN18">
            <v>0</v>
          </cell>
          <cell r="HO18">
            <v>0</v>
          </cell>
          <cell r="HP18">
            <v>0</v>
          </cell>
          <cell r="HQ18">
            <v>0</v>
          </cell>
        </row>
        <row r="19">
          <cell r="B19">
            <v>14</v>
          </cell>
          <cell r="E19">
            <v>2</v>
          </cell>
          <cell r="AU19">
            <v>38</v>
          </cell>
          <cell r="BP19">
            <v>39</v>
          </cell>
          <cell r="CW19">
            <v>406512.1554665881</v>
          </cell>
          <cell r="CX19">
            <v>480887.51005015569</v>
          </cell>
          <cell r="CY19">
            <v>528312.73398203577</v>
          </cell>
          <cell r="CZ19">
            <v>581357.29490220244</v>
          </cell>
          <cell r="DA19">
            <v>553597.81443558517</v>
          </cell>
          <cell r="EX19">
            <v>78577.94163486833</v>
          </cell>
          <cell r="EY19">
            <v>81051.938720125065</v>
          </cell>
          <cell r="EZ19">
            <v>78744.416165401926</v>
          </cell>
          <cell r="FA19">
            <v>68309.88052819093</v>
          </cell>
          <cell r="FB19">
            <v>47564.40042796795</v>
          </cell>
          <cell r="GF19">
            <v>27405.811117071833</v>
          </cell>
          <cell r="GG19">
            <v>25043.208204712413</v>
          </cell>
          <cell r="GH19">
            <v>21432.451980502548</v>
          </cell>
          <cell r="GI19">
            <v>16957.652534387977</v>
          </cell>
          <cell r="GJ19">
            <v>10565.009286236753</v>
          </cell>
          <cell r="HM19">
            <v>0</v>
          </cell>
          <cell r="HN19">
            <v>0</v>
          </cell>
          <cell r="HO19">
            <v>0</v>
          </cell>
          <cell r="HP19">
            <v>0</v>
          </cell>
          <cell r="HQ19">
            <v>0</v>
          </cell>
        </row>
        <row r="20">
          <cell r="B20">
            <v>15</v>
          </cell>
          <cell r="E20">
            <v>2</v>
          </cell>
          <cell r="AU20">
            <v>40</v>
          </cell>
          <cell r="BP20">
            <v>41</v>
          </cell>
          <cell r="CW20">
            <v>445209.62650778296</v>
          </cell>
          <cell r="CX20">
            <v>526185.05201959761</v>
          </cell>
          <cell r="CY20">
            <v>577135.62869300519</v>
          </cell>
          <cell r="CZ20">
            <v>632814.31384934136</v>
          </cell>
          <cell r="DA20">
            <v>590558.24744837463</v>
          </cell>
          <cell r="EX20">
            <v>106361.76905580726</v>
          </cell>
          <cell r="EY20">
            <v>98970.908050896775</v>
          </cell>
          <cell r="EZ20">
            <v>92070.086026798061</v>
          </cell>
          <cell r="FA20">
            <v>79229.050241218414</v>
          </cell>
          <cell r="FB20">
            <v>43835.443439554976</v>
          </cell>
          <cell r="GF20">
            <v>30982.124597149086</v>
          </cell>
          <cell r="GG20">
            <v>26937.646344498091</v>
          </cell>
          <cell r="GH20">
            <v>22686.516474802658</v>
          </cell>
          <cell r="GI20">
            <v>17598.364407133369</v>
          </cell>
          <cell r="GJ20">
            <v>9724.0412040462397</v>
          </cell>
          <cell r="HM20">
            <v>0</v>
          </cell>
          <cell r="HN20">
            <v>0</v>
          </cell>
          <cell r="HO20">
            <v>0</v>
          </cell>
          <cell r="HP20">
            <v>0</v>
          </cell>
          <cell r="HQ20">
            <v>0</v>
          </cell>
        </row>
        <row r="21">
          <cell r="B21">
            <v>16</v>
          </cell>
          <cell r="E21">
            <v>3</v>
          </cell>
          <cell r="AU21">
            <v>42</v>
          </cell>
          <cell r="BP21">
            <v>43</v>
          </cell>
          <cell r="CW21">
            <v>487289.07415020582</v>
          </cell>
          <cell r="CX21">
            <v>573672.09323053726</v>
          </cell>
          <cell r="CY21">
            <v>624847.64983976632</v>
          </cell>
          <cell r="CZ21">
            <v>679769.23454337812</v>
          </cell>
          <cell r="DA21">
            <v>623453.77486532298</v>
          </cell>
          <cell r="EX21">
            <v>124916.64826543827</v>
          </cell>
          <cell r="EY21">
            <v>131945.90396393603</v>
          </cell>
          <cell r="EZ21">
            <v>125893.29234081943</v>
          </cell>
          <cell r="FA21">
            <v>98553.226968470903</v>
          </cell>
          <cell r="FB21">
            <v>55574.706941511802</v>
          </cell>
          <cell r="GF21">
            <v>33999.490959343064</v>
          </cell>
          <cell r="GG21">
            <v>31658.101945815928</v>
          </cell>
          <cell r="GH21">
            <v>27963.430437222472</v>
          </cell>
          <cell r="GI21">
            <v>21865.144610455973</v>
          </cell>
          <cell r="GJ21">
            <v>12322.119707252117</v>
          </cell>
          <cell r="HM21">
            <v>0</v>
          </cell>
          <cell r="HN21">
            <v>0</v>
          </cell>
          <cell r="HO21">
            <v>0</v>
          </cell>
          <cell r="HP21">
            <v>0</v>
          </cell>
          <cell r="HQ21">
            <v>0</v>
          </cell>
        </row>
        <row r="22">
          <cell r="B22">
            <v>17</v>
          </cell>
          <cell r="E22">
            <v>3</v>
          </cell>
          <cell r="AU22">
            <v>44</v>
          </cell>
          <cell r="BP22">
            <v>45</v>
          </cell>
          <cell r="CW22">
            <v>532686.84752854123</v>
          </cell>
          <cell r="CX22">
            <v>624852.09652136778</v>
          </cell>
          <cell r="CY22">
            <v>678010.87220017484</v>
          </cell>
          <cell r="CZ22">
            <v>735702.73202166706</v>
          </cell>
          <cell r="DA22">
            <v>664602.4935666743</v>
          </cell>
          <cell r="EX22">
            <v>166626.71222814091</v>
          </cell>
          <cell r="EY22">
            <v>156395.56270492531</v>
          </cell>
          <cell r="EZ22">
            <v>135510.80008447194</v>
          </cell>
          <cell r="FA22">
            <v>101987.43384558317</v>
          </cell>
          <cell r="FB22">
            <v>63449.137445868517</v>
          </cell>
          <cell r="GF22">
            <v>38528.040644115972</v>
          </cell>
          <cell r="GG22">
            <v>34738.597720916325</v>
          </cell>
          <cell r="GH22">
            <v>30064.140336461074</v>
          </cell>
          <cell r="GI22">
            <v>22612.829426222917</v>
          </cell>
          <cell r="GJ22">
            <v>14047.198622289317</v>
          </cell>
          <cell r="HM22">
            <v>0</v>
          </cell>
          <cell r="HN22">
            <v>0</v>
          </cell>
          <cell r="HO22">
            <v>0</v>
          </cell>
          <cell r="HP22">
            <v>0</v>
          </cell>
          <cell r="HQ22">
            <v>0</v>
          </cell>
        </row>
        <row r="23">
          <cell r="B23">
            <v>18</v>
          </cell>
          <cell r="E23">
            <v>4</v>
          </cell>
          <cell r="AU23">
            <v>46</v>
          </cell>
          <cell r="BP23">
            <v>47</v>
          </cell>
          <cell r="CW23">
            <v>579347.05522036715</v>
          </cell>
          <cell r="CX23">
            <v>677574.3011522796</v>
          </cell>
          <cell r="CY23">
            <v>732629.49274049327</v>
          </cell>
          <cell r="CZ23">
            <v>792204.95435900893</v>
          </cell>
          <cell r="DA23">
            <v>702137.67425004987</v>
          </cell>
          <cell r="EX23">
            <v>188853.39269901556</v>
          </cell>
          <cell r="EY23">
            <v>172153.17650147295</v>
          </cell>
          <cell r="EZ23">
            <v>142846.75461986999</v>
          </cell>
          <cell r="FA23">
            <v>114762.92746518075</v>
          </cell>
          <cell r="FB23">
            <v>64088.798469018133</v>
          </cell>
          <cell r="GF23">
            <v>41948.134101343807</v>
          </cell>
          <cell r="GG23">
            <v>38190.587550373224</v>
          </cell>
          <cell r="GH23">
            <v>31672.2283766779</v>
          </cell>
          <cell r="GI23">
            <v>25411.440427160909</v>
          </cell>
          <cell r="GJ23">
            <v>14183.863982467432</v>
          </cell>
          <cell r="HM23">
            <v>0</v>
          </cell>
          <cell r="HN23">
            <v>0</v>
          </cell>
          <cell r="HO23">
            <v>0</v>
          </cell>
          <cell r="HP23">
            <v>0</v>
          </cell>
          <cell r="HQ23">
            <v>0</v>
          </cell>
        </row>
        <row r="24">
          <cell r="B24">
            <v>19</v>
          </cell>
          <cell r="E24">
            <v>4</v>
          </cell>
          <cell r="AU24">
            <v>48</v>
          </cell>
          <cell r="BP24">
            <v>49</v>
          </cell>
          <cell r="CW24">
            <v>628730.38768239669</v>
          </cell>
          <cell r="CX24">
            <v>732649.8413341135</v>
          </cell>
          <cell r="CY24">
            <v>788778.33168964274</v>
          </cell>
          <cell r="CZ24">
            <v>848278.22377818241</v>
          </cell>
          <cell r="DA24">
            <v>738930.06467717397</v>
          </cell>
          <cell r="EX24">
            <v>216663.24166437914</v>
          </cell>
          <cell r="EY24">
            <v>190413.65127288259</v>
          </cell>
          <cell r="EZ24">
            <v>169644.67602322926</v>
          </cell>
          <cell r="FA24">
            <v>129783.87111492897</v>
          </cell>
          <cell r="FB24">
            <v>83090.58565580874</v>
          </cell>
          <cell r="GF24">
            <v>48055.220356565434</v>
          </cell>
          <cell r="GG24">
            <v>42218.842599543044</v>
          </cell>
          <cell r="GH24">
            <v>37570.081892219954</v>
          </cell>
          <cell r="GI24">
            <v>28728.200637419155</v>
          </cell>
          <cell r="GJ24">
            <v>18087.971267789369</v>
          </cell>
          <cell r="HM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</row>
        <row r="25">
          <cell r="B25">
            <v>20</v>
          </cell>
          <cell r="E25">
            <v>5</v>
          </cell>
          <cell r="AU25">
            <v>50</v>
          </cell>
          <cell r="BP25">
            <v>52</v>
          </cell>
          <cell r="CW25">
            <v>681923.01711863792</v>
          </cell>
          <cell r="CX25">
            <v>792173.12570859247</v>
          </cell>
          <cell r="CY25">
            <v>849425.99097279285</v>
          </cell>
          <cell r="CZ25">
            <v>909645.86941544409</v>
          </cell>
          <cell r="DA25">
            <v>787563.83067059238</v>
          </cell>
          <cell r="EX25">
            <v>236076.95636975928</v>
          </cell>
          <cell r="EY25">
            <v>220592.91032754793</v>
          </cell>
          <cell r="EZ25">
            <v>189356.36374147213</v>
          </cell>
          <cell r="FA25">
            <v>153349.97552315157</v>
          </cell>
          <cell r="FB25">
            <v>89315.816685394384</v>
          </cell>
          <cell r="GF25">
            <v>52343.389225126826</v>
          </cell>
          <cell r="GG25">
            <v>48853.217473600816</v>
          </cell>
          <cell r="GH25">
            <v>41914.820099023753</v>
          </cell>
          <cell r="GI25">
            <v>33448.817961677734</v>
          </cell>
          <cell r="GJ25">
            <v>19385.756772587643</v>
          </cell>
          <cell r="HM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</row>
        <row r="26">
          <cell r="B26">
            <v>21</v>
          </cell>
          <cell r="E26">
            <v>5</v>
          </cell>
          <cell r="AU26">
            <v>53</v>
          </cell>
          <cell r="BP26">
            <v>55</v>
          </cell>
          <cell r="CW26">
            <v>739005.24729033327</v>
          </cell>
          <cell r="CX26">
            <v>855649.39643352409</v>
          </cell>
          <cell r="CY26">
            <v>914273.30100772437</v>
          </cell>
          <cell r="CZ26">
            <v>979661.42717834585</v>
          </cell>
          <cell r="DA26">
            <v>837312.55377682834</v>
          </cell>
          <cell r="EX26">
            <v>268764.98572746431</v>
          </cell>
          <cell r="EY26">
            <v>235451.7002602485</v>
          </cell>
          <cell r="EZ26">
            <v>204876.29194892384</v>
          </cell>
          <cell r="FA26">
            <v>155629.65750106564</v>
          </cell>
          <cell r="FB26">
            <v>90453.431996191503</v>
          </cell>
          <cell r="GF26">
            <v>59513.878369880433</v>
          </cell>
          <cell r="GG26">
            <v>52118.214901357016</v>
          </cell>
          <cell r="GH26">
            <v>44789.517225767078</v>
          </cell>
          <cell r="GI26">
            <v>33878.985821041453</v>
          </cell>
          <cell r="GJ26">
            <v>19408.471874182811</v>
          </cell>
          <cell r="HM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</row>
        <row r="27">
          <cell r="B27">
            <v>22</v>
          </cell>
          <cell r="E27">
            <v>6</v>
          </cell>
          <cell r="AU27">
            <v>56</v>
          </cell>
          <cell r="BP27">
            <v>58</v>
          </cell>
          <cell r="CW27">
            <v>798853.88537571963</v>
          </cell>
          <cell r="CX27">
            <v>920933.12376272259</v>
          </cell>
          <cell r="CY27">
            <v>981770.79029004276</v>
          </cell>
          <cell r="CZ27">
            <v>1050380.2708341482</v>
          </cell>
          <cell r="DA27">
            <v>877815.01929066994</v>
          </cell>
          <cell r="EX27">
            <v>293168.87722664885</v>
          </cell>
          <cell r="EY27">
            <v>275483.56247969414</v>
          </cell>
          <cell r="EZ27">
            <v>238546.62298421469</v>
          </cell>
          <cell r="FA27">
            <v>189420.70400519017</v>
          </cell>
          <cell r="FB27">
            <v>107764.84522565664</v>
          </cell>
          <cell r="GF27">
            <v>64894.152511107095</v>
          </cell>
          <cell r="GG27">
            <v>60299.829449869751</v>
          </cell>
          <cell r="GH27">
            <v>51929.161751732288</v>
          </cell>
          <cell r="GI27">
            <v>40701.303897217673</v>
          </cell>
          <cell r="GJ27">
            <v>23120.906098138978</v>
          </cell>
          <cell r="HM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</row>
        <row r="28">
          <cell r="B28">
            <v>23</v>
          </cell>
          <cell r="E28">
            <v>6</v>
          </cell>
          <cell r="AU28">
            <v>59</v>
          </cell>
          <cell r="BP28">
            <v>61</v>
          </cell>
          <cell r="CW28">
            <v>862565.88980648341</v>
          </cell>
          <cell r="CX28">
            <v>994181.63610273995</v>
          </cell>
          <cell r="CY28">
            <v>1059309.5017941662</v>
          </cell>
          <cell r="CZ28">
            <v>1124805.4017666026</v>
          </cell>
          <cell r="DA28">
            <v>926158.61602546554</v>
          </cell>
          <cell r="EX28">
            <v>334059.47461927915</v>
          </cell>
          <cell r="EY28">
            <v>301338.8933301568</v>
          </cell>
          <cell r="EZ28">
            <v>263468.5408105657</v>
          </cell>
          <cell r="FA28">
            <v>200399.76693012472</v>
          </cell>
          <cell r="FB28">
            <v>117386.08466531371</v>
          </cell>
          <cell r="GF28">
            <v>73079.262245089281</v>
          </cell>
          <cell r="GG28">
            <v>65598.397236020362</v>
          </cell>
          <cell r="GH28">
            <v>56758.417818082264</v>
          </cell>
          <cell r="GI28">
            <v>42999.509849663649</v>
          </cell>
          <cell r="GJ28">
            <v>25174.711784840561</v>
          </cell>
          <cell r="HM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</row>
        <row r="29">
          <cell r="B29">
            <v>24</v>
          </cell>
          <cell r="E29">
            <v>7</v>
          </cell>
          <cell r="AU29">
            <v>62</v>
          </cell>
          <cell r="BP29">
            <v>64</v>
          </cell>
          <cell r="CW29">
            <v>931654.96347015363</v>
          </cell>
          <cell r="CX29">
            <v>1072640.4010601998</v>
          </cell>
          <cell r="CY29">
            <v>1136787.3901399127</v>
          </cell>
          <cell r="CZ29">
            <v>1202215.1280048308</v>
          </cell>
          <cell r="DA29">
            <v>979273.3898413931</v>
          </cell>
          <cell r="EX29">
            <v>367632.51264884742</v>
          </cell>
          <cell r="EY29">
            <v>336848.94182668347</v>
          </cell>
          <cell r="EZ29">
            <v>287198.28151499806</v>
          </cell>
          <cell r="FA29">
            <v>223457.71609859401</v>
          </cell>
          <cell r="FB29">
            <v>127056.08174697135</v>
          </cell>
          <cell r="GF29">
            <v>80029.840606048238</v>
          </cell>
          <cell r="GG29">
            <v>72689.107893709908</v>
          </cell>
          <cell r="GH29">
            <v>61623.750985282357</v>
          </cell>
          <cell r="GI29">
            <v>47925.481862575922</v>
          </cell>
          <cell r="GJ29">
            <v>27247.347971580544</v>
          </cell>
          <cell r="HM29">
            <v>0</v>
          </cell>
          <cell r="HN29">
            <v>0</v>
          </cell>
          <cell r="HO29">
            <v>0</v>
          </cell>
          <cell r="HP29">
            <v>0</v>
          </cell>
          <cell r="HQ29">
            <v>0</v>
          </cell>
        </row>
        <row r="30">
          <cell r="B30">
            <v>25</v>
          </cell>
          <cell r="E30">
            <v>7</v>
          </cell>
          <cell r="AU30">
            <v>65</v>
          </cell>
          <cell r="BP30">
            <v>67</v>
          </cell>
          <cell r="CW30">
            <v>1006091.6285451627</v>
          </cell>
          <cell r="CX30">
            <v>1154188.5699347791</v>
          </cell>
          <cell r="CY30">
            <v>1217864.9665500117</v>
          </cell>
          <cell r="CZ30">
            <v>1285617.6822843151</v>
          </cell>
          <cell r="DA30">
            <v>1035721.8977162866</v>
          </cell>
          <cell r="EX30">
            <v>412876.16462063324</v>
          </cell>
          <cell r="EY30">
            <v>372462.07174660545</v>
          </cell>
          <cell r="EZ30">
            <v>321143.10856568208</v>
          </cell>
          <cell r="FA30">
            <v>242311.18953884952</v>
          </cell>
          <cell r="FB30">
            <v>146731.41370847262</v>
          </cell>
          <cell r="GF30">
            <v>89119.141948995413</v>
          </cell>
          <cell r="GG30">
            <v>79918.68836992525</v>
          </cell>
          <cell r="GH30">
            <v>68884.963475286611</v>
          </cell>
          <cell r="GI30">
            <v>51966.247756493452</v>
          </cell>
          <cell r="GJ30">
            <v>31454.428434076166</v>
          </cell>
          <cell r="HM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</row>
        <row r="31">
          <cell r="B31">
            <v>26</v>
          </cell>
          <cell r="E31">
            <v>8</v>
          </cell>
          <cell r="AU31">
            <v>68</v>
          </cell>
          <cell r="BP31">
            <v>70</v>
          </cell>
          <cell r="CW31">
            <v>1084588.363654787</v>
          </cell>
          <cell r="CX31">
            <v>1239973.8771960046</v>
          </cell>
          <cell r="CY31">
            <v>1305784.7013654551</v>
          </cell>
          <cell r="CZ31">
            <v>1375680.8223165381</v>
          </cell>
          <cell r="DA31">
            <v>1090206.5383942663</v>
          </cell>
          <cell r="EX31">
            <v>457759.07235334581</v>
          </cell>
          <cell r="EY31">
            <v>409893.68192472961</v>
          </cell>
          <cell r="EZ31">
            <v>344818.05166636221</v>
          </cell>
          <cell r="FA31">
            <v>273192.65547581716</v>
          </cell>
          <cell r="FB31">
            <v>164594.50606578938</v>
          </cell>
          <cell r="GF31">
            <v>98220.751660324051</v>
          </cell>
          <cell r="GG31">
            <v>87929.0945592348</v>
          </cell>
          <cell r="GH31">
            <v>73949.949805898592</v>
          </cell>
          <cell r="GI31">
            <v>58569.129601512221</v>
          </cell>
          <cell r="GJ31">
            <v>35572.581014589348</v>
          </cell>
          <cell r="HM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</row>
        <row r="32">
          <cell r="B32">
            <v>27</v>
          </cell>
          <cell r="E32">
            <v>8</v>
          </cell>
          <cell r="AU32">
            <v>71</v>
          </cell>
          <cell r="BP32">
            <v>73</v>
          </cell>
          <cell r="CW32">
            <v>1167681.9597609199</v>
          </cell>
          <cell r="CX32">
            <v>1331898.0598253082</v>
          </cell>
          <cell r="CY32">
            <v>1398553.6714315407</v>
          </cell>
          <cell r="CZ32">
            <v>1468007.3148425561</v>
          </cell>
          <cell r="DA32">
            <v>1151231.2597149652</v>
          </cell>
          <cell r="EX32">
            <v>506410.54131946526</v>
          </cell>
          <cell r="EY32">
            <v>466262.84430915117</v>
          </cell>
          <cell r="EZ32">
            <v>411525.09677633783</v>
          </cell>
          <cell r="FA32">
            <v>326354.59119058447</v>
          </cell>
          <cell r="FB32">
            <v>197019.13261518162</v>
          </cell>
          <cell r="GF32">
            <v>108636.12990158994</v>
          </cell>
          <cell r="GG32">
            <v>99995.095286889002</v>
          </cell>
          <cell r="GH32">
            <v>88236.285464117769</v>
          </cell>
          <cell r="GI32">
            <v>69959.778027707245</v>
          </cell>
          <cell r="GJ32">
            <v>49254.783153795404</v>
          </cell>
          <cell r="HM32">
            <v>0</v>
          </cell>
          <cell r="HN32">
            <v>0</v>
          </cell>
          <cell r="HO32">
            <v>0</v>
          </cell>
          <cell r="HP32">
            <v>0</v>
          </cell>
          <cell r="HQ32">
            <v>0</v>
          </cell>
        </row>
        <row r="33">
          <cell r="B33">
            <v>28</v>
          </cell>
          <cell r="E33">
            <v>9</v>
          </cell>
          <cell r="AU33">
            <v>74</v>
          </cell>
          <cell r="BP33">
            <v>76</v>
          </cell>
          <cell r="CW33">
            <v>1257202.7631380125</v>
          </cell>
          <cell r="CX33">
            <v>1433410.1419565761</v>
          </cell>
          <cell r="CY33">
            <v>1503419.5610512637</v>
          </cell>
          <cell r="CZ33">
            <v>1575250.0853014071</v>
          </cell>
          <cell r="DA33">
            <v>1222131.6834746297</v>
          </cell>
          <cell r="EX33">
            <v>566560.17809704831</v>
          </cell>
          <cell r="EY33">
            <v>508705.24094111286</v>
          </cell>
          <cell r="EZ33">
            <v>443295.48338232422</v>
          </cell>
          <cell r="FA33">
            <v>344249.70223874785</v>
          </cell>
          <cell r="FB33">
            <v>198903.97913680924</v>
          </cell>
          <cell r="GF33">
            <v>121504.94015561696</v>
          </cell>
          <cell r="GG33">
            <v>109081.50501777825</v>
          </cell>
          <cell r="GH33">
            <v>95028.090473535471</v>
          </cell>
          <cell r="GI33">
            <v>82790.152619151748</v>
          </cell>
          <cell r="GJ33">
            <v>49971.788879531377</v>
          </cell>
          <cell r="HM33">
            <v>0</v>
          </cell>
          <cell r="HN33">
            <v>0</v>
          </cell>
          <cell r="HO33">
            <v>0</v>
          </cell>
          <cell r="HP33">
            <v>0</v>
          </cell>
          <cell r="HQ33">
            <v>0</v>
          </cell>
        </row>
        <row r="34">
          <cell r="B34">
            <v>29</v>
          </cell>
          <cell r="E34">
            <v>9</v>
          </cell>
          <cell r="AU34">
            <v>77</v>
          </cell>
          <cell r="BP34">
            <v>79</v>
          </cell>
          <cell r="CW34">
            <v>1353846.8910494994</v>
          </cell>
          <cell r="CX34">
            <v>1540767.3275771705</v>
          </cell>
          <cell r="CY34">
            <v>1610393.2233319697</v>
          </cell>
          <cell r="CZ34">
            <v>1684230.884066402</v>
          </cell>
          <cell r="DA34">
            <v>1293318.5126770404</v>
          </cell>
          <cell r="EX34">
            <v>617313.67624916695</v>
          </cell>
          <cell r="EY34">
            <v>576882.32657599449</v>
          </cell>
          <cell r="EZ34">
            <v>489726.97498923354</v>
          </cell>
          <cell r="FA34">
            <v>374117.6916150921</v>
          </cell>
          <cell r="FB34">
            <v>230803.73540236219</v>
          </cell>
          <cell r="GF34">
            <v>132375.52449578978</v>
          </cell>
          <cell r="GG34">
            <v>123664.75179077627</v>
          </cell>
          <cell r="GH34">
            <v>111960.76262053638</v>
          </cell>
          <cell r="GI34">
            <v>93529.422903773026</v>
          </cell>
          <cell r="GJ34">
            <v>65220.470442821679</v>
          </cell>
          <cell r="HM34">
            <v>0</v>
          </cell>
          <cell r="HN34">
            <v>0</v>
          </cell>
          <cell r="HO34">
            <v>0</v>
          </cell>
          <cell r="HP34">
            <v>0</v>
          </cell>
          <cell r="HQ34">
            <v>0</v>
          </cell>
        </row>
        <row r="35">
          <cell r="B35">
            <v>30</v>
          </cell>
          <cell r="E35">
            <v>10</v>
          </cell>
          <cell r="AU35">
            <v>80</v>
          </cell>
          <cell r="BP35">
            <v>80</v>
          </cell>
          <cell r="CW35">
            <v>1456990.7718360096</v>
          </cell>
          <cell r="CX35">
            <v>1654798.389951206</v>
          </cell>
          <cell r="CY35">
            <v>1726043.8518481439</v>
          </cell>
          <cell r="CZ35">
            <v>1801029.2772971424</v>
          </cell>
          <cell r="DA35">
            <v>1364387.9503154985</v>
          </cell>
          <cell r="EX35">
            <v>697596.77197550703</v>
          </cell>
          <cell r="EY35">
            <v>618995.8577494761</v>
          </cell>
          <cell r="EZ35">
            <v>535935.58595716581</v>
          </cell>
          <cell r="FA35">
            <v>420787.9945665095</v>
          </cell>
          <cell r="FB35">
            <v>242673.38017283124</v>
          </cell>
          <cell r="GF35">
            <v>149541.99094368238</v>
          </cell>
          <cell r="GG35">
            <v>136292.36772156181</v>
          </cell>
          <cell r="GH35">
            <v>133983.89648929145</v>
          </cell>
          <cell r="GI35">
            <v>113483.65003113518</v>
          </cell>
          <cell r="GJ35">
            <v>68574.592136604595</v>
          </cell>
          <cell r="HM35">
            <v>0</v>
          </cell>
          <cell r="HN35">
            <v>0</v>
          </cell>
          <cell r="HO35">
            <v>0</v>
          </cell>
          <cell r="HP35">
            <v>0</v>
          </cell>
          <cell r="HQ35">
            <v>0</v>
          </cell>
        </row>
        <row r="36">
          <cell r="B36">
            <v>31</v>
          </cell>
          <cell r="E36">
            <v>10</v>
          </cell>
          <cell r="CW36">
            <v>1565980.3871604544</v>
          </cell>
          <cell r="CX36">
            <v>1776027.3331396654</v>
          </cell>
          <cell r="CY36">
            <v>1848456.7859693235</v>
          </cell>
          <cell r="CZ36">
            <v>1924448.9875980767</v>
          </cell>
          <cell r="DA36">
            <v>1439112.3070449966</v>
          </cell>
          <cell r="EX36">
            <v>748699.63516954891</v>
          </cell>
          <cell r="EY36">
            <v>677463.8925472647</v>
          </cell>
          <cell r="EZ36">
            <v>568030.26799760014</v>
          </cell>
          <cell r="FA36">
            <v>455516.72155433521</v>
          </cell>
          <cell r="FB36">
            <v>315555.95490577444</v>
          </cell>
          <cell r="GF36">
            <v>161082.89322142233</v>
          </cell>
          <cell r="GG36">
            <v>169365.97313681617</v>
          </cell>
          <cell r="GH36">
            <v>145603.56024578703</v>
          </cell>
          <cell r="GI36">
            <v>128719.8182583726</v>
          </cell>
          <cell r="GJ36">
            <v>77179.627820417052</v>
          </cell>
          <cell r="HM36">
            <v>0</v>
          </cell>
          <cell r="HN36">
            <v>0</v>
          </cell>
          <cell r="HO36">
            <v>0</v>
          </cell>
          <cell r="HP36">
            <v>0</v>
          </cell>
          <cell r="HQ36">
            <v>0</v>
          </cell>
        </row>
        <row r="37">
          <cell r="B37">
            <v>32</v>
          </cell>
          <cell r="E37">
            <v>11</v>
          </cell>
          <cell r="CW37">
            <v>1682803.7344239003</v>
          </cell>
          <cell r="CX37">
            <v>1902385.3379800811</v>
          </cell>
          <cell r="CY37">
            <v>1975888.2643060824</v>
          </cell>
          <cell r="CZ37">
            <v>2052423.9583592799</v>
          </cell>
          <cell r="DA37">
            <v>1517566.7092104154</v>
          </cell>
          <cell r="EX37">
            <v>855075.89191105589</v>
          </cell>
          <cell r="EY37">
            <v>748666.34404577408</v>
          </cell>
          <cell r="EZ37">
            <v>678590.0251433095</v>
          </cell>
          <cell r="FA37">
            <v>564493.12378195021</v>
          </cell>
          <cell r="FB37">
            <v>354065.17745126644</v>
          </cell>
          <cell r="GF37">
            <v>213768.97297776397</v>
          </cell>
          <cell r="GG37">
            <v>187166.58601144352</v>
          </cell>
          <cell r="GH37">
            <v>191755.82492414</v>
          </cell>
          <cell r="GI37">
            <v>148441.10832930822</v>
          </cell>
          <cell r="GJ37">
            <v>85716.738499884726</v>
          </cell>
          <cell r="HM37">
            <v>0</v>
          </cell>
          <cell r="HN37">
            <v>0</v>
          </cell>
          <cell r="HO37">
            <v>0</v>
          </cell>
          <cell r="HP37">
            <v>0</v>
          </cell>
          <cell r="HQ37">
            <v>0</v>
          </cell>
        </row>
        <row r="38">
          <cell r="B38">
            <v>33</v>
          </cell>
          <cell r="E38">
            <v>11</v>
          </cell>
          <cell r="CW38">
            <v>1808580.5800106912</v>
          </cell>
          <cell r="CX38">
            <v>2042023.7549724565</v>
          </cell>
          <cell r="CY38">
            <v>2116669.3940090542</v>
          </cell>
          <cell r="CZ38">
            <v>2195570.8622233737</v>
          </cell>
          <cell r="DA38">
            <v>1604219.54794364</v>
          </cell>
          <cell r="EX38">
            <v>916447.64940482564</v>
          </cell>
          <cell r="EY38">
            <v>871366.10070039053</v>
          </cell>
          <cell r="EZ38">
            <v>736224.42014603689</v>
          </cell>
          <cell r="FA38">
            <v>667447.54700991325</v>
          </cell>
          <cell r="FB38">
            <v>434618.89144055033</v>
          </cell>
          <cell r="GF38">
            <v>229111.91235120595</v>
          </cell>
          <cell r="GG38">
            <v>244315.16018308024</v>
          </cell>
          <cell r="GH38">
            <v>207074.29302250058</v>
          </cell>
          <cell r="GI38">
            <v>161584.44968034979</v>
          </cell>
          <cell r="GJ38">
            <v>94537.090339256334</v>
          </cell>
          <cell r="HM38">
            <v>0</v>
          </cell>
          <cell r="HN38">
            <v>0</v>
          </cell>
          <cell r="HO38">
            <v>0</v>
          </cell>
          <cell r="HP38">
            <v>0</v>
          </cell>
          <cell r="HQ38">
            <v>0</v>
          </cell>
        </row>
        <row r="39">
          <cell r="B39">
            <v>34</v>
          </cell>
          <cell r="E39">
            <v>12</v>
          </cell>
          <cell r="CW39">
            <v>1943384.865312139</v>
          </cell>
          <cell r="CX39">
            <v>2191711.6360123609</v>
          </cell>
          <cell r="CY39">
            <v>2268414.3229197366</v>
          </cell>
          <cell r="CZ39">
            <v>2345396.6936475383</v>
          </cell>
          <cell r="DA39">
            <v>1692483.4192748659</v>
          </cell>
          <cell r="EX39">
            <v>1040744.0239728242</v>
          </cell>
          <cell r="EY39">
            <v>937189.09403852187</v>
          </cell>
          <cell r="EZ39">
            <v>949531.95164569933</v>
          </cell>
          <cell r="FA39">
            <v>733370.63620494679</v>
          </cell>
          <cell r="FB39">
            <v>450096.72017866466</v>
          </cell>
          <cell r="GF39">
            <v>287757.81294812541</v>
          </cell>
          <cell r="GG39">
            <v>264830.69479147065</v>
          </cell>
          <cell r="GH39">
            <v>229875.13932431862</v>
          </cell>
          <cell r="GI39">
            <v>171216.63256864692</v>
          </cell>
          <cell r="GJ39">
            <v>95303.773986428743</v>
          </cell>
          <cell r="HM39">
            <v>0</v>
          </cell>
          <cell r="HN39">
            <v>0</v>
          </cell>
          <cell r="HO39">
            <v>0</v>
          </cell>
          <cell r="HP39">
            <v>0</v>
          </cell>
          <cell r="HQ39">
            <v>0</v>
          </cell>
        </row>
        <row r="40">
          <cell r="B40">
            <v>35</v>
          </cell>
          <cell r="E40">
            <v>12</v>
          </cell>
          <cell r="CW40">
            <v>2086555.9298807872</v>
          </cell>
          <cell r="CX40">
            <v>2351708.1413208609</v>
          </cell>
          <cell r="CY40">
            <v>2425958.7820319287</v>
          </cell>
          <cell r="CZ40">
            <v>2501100.0392357409</v>
          </cell>
          <cell r="DA40">
            <v>1779483.8313837117</v>
          </cell>
          <cell r="EX40">
            <v>1130924.1061411276</v>
          </cell>
          <cell r="EY40">
            <v>1165038.6663412135</v>
          </cell>
          <cell r="EZ40">
            <v>1015586.0546973506</v>
          </cell>
          <cell r="FA40">
            <v>880820.54648990557</v>
          </cell>
          <cell r="FB40">
            <v>531537.5690047713</v>
          </cell>
          <cell r="GF40">
            <v>319576.29329120927</v>
          </cell>
          <cell r="GG40">
            <v>292248.22726310184</v>
          </cell>
          <cell r="GH40">
            <v>245866.38228947064</v>
          </cell>
          <cell r="GI40">
            <v>186505.51875151321</v>
          </cell>
          <cell r="GJ40">
            <v>112525.03662247653</v>
          </cell>
          <cell r="HM40">
            <v>0</v>
          </cell>
          <cell r="HN40">
            <v>0</v>
          </cell>
          <cell r="HO40">
            <v>0</v>
          </cell>
          <cell r="HP40">
            <v>0</v>
          </cell>
          <cell r="HQ40">
            <v>20543.154605859265</v>
          </cell>
        </row>
        <row r="41">
          <cell r="B41">
            <v>36</v>
          </cell>
          <cell r="E41">
            <v>13</v>
          </cell>
          <cell r="CW41">
            <v>2239656.6700660381</v>
          </cell>
          <cell r="CX41">
            <v>2519484.3783240514</v>
          </cell>
          <cell r="CY41">
            <v>2594462.806980087</v>
          </cell>
          <cell r="CZ41">
            <v>2661130.4306177013</v>
          </cell>
          <cell r="DA41">
            <v>1882494.5718823196</v>
          </cell>
          <cell r="EX41">
            <v>1382057.8922707271</v>
          </cell>
          <cell r="EY41">
            <v>1310766.596437132</v>
          </cell>
          <cell r="EZ41">
            <v>1240315.6485070679</v>
          </cell>
          <cell r="FA41">
            <v>945771.77218605392</v>
          </cell>
          <cell r="FB41">
            <v>566677.72882769909</v>
          </cell>
          <cell r="GF41">
            <v>355839.37752623064</v>
          </cell>
          <cell r="GG41">
            <v>317327.5564402258</v>
          </cell>
          <cell r="GH41">
            <v>268992.13882244751</v>
          </cell>
          <cell r="GI41">
            <v>200258.3337718721</v>
          </cell>
          <cell r="GJ41">
            <v>119943.14538444206</v>
          </cell>
          <cell r="HM41">
            <v>0</v>
          </cell>
          <cell r="HN41">
            <v>0</v>
          </cell>
          <cell r="HO41">
            <v>0</v>
          </cell>
          <cell r="HP41">
            <v>0</v>
          </cell>
          <cell r="HQ41">
            <v>40566.13697555114</v>
          </cell>
        </row>
        <row r="42">
          <cell r="B42">
            <v>37</v>
          </cell>
          <cell r="E42">
            <v>13</v>
          </cell>
          <cell r="CW42">
            <v>2403641.8768555629</v>
          </cell>
          <cell r="CX42">
            <v>2698586.3718913663</v>
          </cell>
          <cell r="CY42">
            <v>2768251.8794479007</v>
          </cell>
          <cell r="CZ42">
            <v>2832961.3755974565</v>
          </cell>
          <cell r="DA42">
            <v>1992559.2590875458</v>
          </cell>
          <cell r="EX42">
            <v>1620408.2970865089</v>
          </cell>
          <cell r="EY42">
            <v>1532900.3387553804</v>
          </cell>
          <cell r="EZ42">
            <v>1374480.0840820912</v>
          </cell>
          <cell r="FA42">
            <v>1091650.8080921955</v>
          </cell>
          <cell r="FB42">
            <v>636355.88236342371</v>
          </cell>
          <cell r="GF42">
            <v>392289.6774663059</v>
          </cell>
          <cell r="GG42">
            <v>346062.53032459691</v>
          </cell>
          <cell r="GH42">
            <v>291033.31219612062</v>
          </cell>
          <cell r="GI42">
            <v>231063.74467351474</v>
          </cell>
          <cell r="GJ42">
            <v>134677.7681161752</v>
          </cell>
          <cell r="HM42">
            <v>0</v>
          </cell>
          <cell r="HN42">
            <v>0</v>
          </cell>
          <cell r="HO42">
            <v>0</v>
          </cell>
          <cell r="HP42">
            <v>73989.267229079036</v>
          </cell>
          <cell r="HQ42">
            <v>46048.807062153632</v>
          </cell>
        </row>
        <row r="43">
          <cell r="B43">
            <v>38</v>
          </cell>
          <cell r="E43">
            <v>14</v>
          </cell>
          <cell r="CW43">
            <v>2579311.6362662367</v>
          </cell>
          <cell r="CX43">
            <v>2887263.3113287347</v>
          </cell>
          <cell r="CY43">
            <v>2953621.2108076634</v>
          </cell>
          <cell r="CZ43">
            <v>3024973.4342057882</v>
          </cell>
          <cell r="DA43">
            <v>2111955.2949103443</v>
          </cell>
          <cell r="EX43">
            <v>1855848.9106566831</v>
          </cell>
          <cell r="EY43">
            <v>1798531.9073140789</v>
          </cell>
          <cell r="EZ43">
            <v>1557857.9661808033</v>
          </cell>
          <cell r="FA43">
            <v>1216042.1488106586</v>
          </cell>
          <cell r="FB43">
            <v>729462.08343950193</v>
          </cell>
          <cell r="GF43">
            <v>428990.42101276945</v>
          </cell>
          <cell r="GG43">
            <v>380822.32266434189</v>
          </cell>
          <cell r="GH43">
            <v>329795.67064063856</v>
          </cell>
          <cell r="GI43">
            <v>257387.77585302666</v>
          </cell>
          <cell r="GJ43">
            <v>154345.81843609246</v>
          </cell>
          <cell r="HM43">
            <v>0</v>
          </cell>
          <cell r="HN43">
            <v>0</v>
          </cell>
          <cell r="HO43">
            <v>58928.793959300659</v>
          </cell>
          <cell r="HP43">
            <v>87051.475410454557</v>
          </cell>
          <cell r="HQ43">
            <v>54139.76400527556</v>
          </cell>
        </row>
        <row r="44">
          <cell r="B44">
            <v>39</v>
          </cell>
          <cell r="E44">
            <v>14</v>
          </cell>
          <cell r="CW44">
            <v>2767290.1005749721</v>
          </cell>
          <cell r="CX44">
            <v>3087720.3527146229</v>
          </cell>
          <cell r="CY44">
            <v>3159246.2124360637</v>
          </cell>
          <cell r="CZ44">
            <v>3238469.106403098</v>
          </cell>
          <cell r="DA44">
            <v>2237323.4349925853</v>
          </cell>
          <cell r="EX44">
            <v>2264853.5260348357</v>
          </cell>
          <cell r="EY44">
            <v>2010146.0091532972</v>
          </cell>
          <cell r="EZ44">
            <v>1757277.1225140691</v>
          </cell>
          <cell r="FA44">
            <v>1370257.7689490598</v>
          </cell>
          <cell r="FB44">
            <v>804044.78009223565</v>
          </cell>
          <cell r="GF44">
            <v>479561.56728249323</v>
          </cell>
          <cell r="GG44">
            <v>425593.65021839645</v>
          </cell>
          <cell r="GH44">
            <v>371945.70152331749</v>
          </cell>
          <cell r="GI44">
            <v>289956.26863666298</v>
          </cell>
          <cell r="GJ44">
            <v>170106.08835402108</v>
          </cell>
          <cell r="HM44">
            <v>0</v>
          </cell>
          <cell r="HN44">
            <v>32031.554971196088</v>
          </cell>
          <cell r="HO44">
            <v>125796.26978349606</v>
          </cell>
          <cell r="HP44">
            <v>100765.1908559287</v>
          </cell>
          <cell r="HQ44">
            <v>60391.177216075914</v>
          </cell>
        </row>
        <row r="45">
          <cell r="B45">
            <v>40</v>
          </cell>
          <cell r="E45">
            <v>15</v>
          </cell>
          <cell r="CW45">
            <v>2968066.5768690603</v>
          </cell>
          <cell r="CX45">
            <v>3309482.4919423992</v>
          </cell>
          <cell r="CY45">
            <v>3386687.354711792</v>
          </cell>
          <cell r="CZ45">
            <v>3465085.1253482867</v>
          </cell>
          <cell r="DA45">
            <v>2375090.1901988569</v>
          </cell>
          <cell r="EX45">
            <v>2435195.9112627432</v>
          </cell>
          <cell r="EY45">
            <v>2337241.4826253261</v>
          </cell>
          <cell r="EZ45">
            <v>1971741.2337158322</v>
          </cell>
          <cell r="FA45">
            <v>1531692.4491463378</v>
          </cell>
          <cell r="FB45">
            <v>911477.24901804607</v>
          </cell>
          <cell r="GF45">
            <v>515619.04291664902</v>
          </cell>
          <cell r="GG45">
            <v>494701.098504466</v>
          </cell>
          <cell r="GH45">
            <v>417292.9177155639</v>
          </cell>
          <cell r="GI45">
            <v>324088.57159671839</v>
          </cell>
          <cell r="GJ45">
            <v>192683.60962697654</v>
          </cell>
          <cell r="HM45">
            <v>9732.5069085294308</v>
          </cell>
          <cell r="HN45">
            <v>167313.54225842099</v>
          </cell>
          <cell r="HO45">
            <v>142849.36344305286</v>
          </cell>
          <cell r="HP45">
            <v>113680.29896007979</v>
          </cell>
          <cell r="HQ45">
            <v>73722.424552930199</v>
          </cell>
        </row>
        <row r="46">
          <cell r="B46">
            <v>41</v>
          </cell>
          <cell r="E46">
            <v>15</v>
          </cell>
          <cell r="CW46">
            <v>3183346.7410964044</v>
          </cell>
          <cell r="CX46">
            <v>3558069.6994759571</v>
          </cell>
          <cell r="CY46">
            <v>3635901.14021465</v>
          </cell>
          <cell r="CZ46">
            <v>3712953.3455054075</v>
          </cell>
          <cell r="DA46">
            <v>2528181.8963856241</v>
          </cell>
          <cell r="EX46">
            <v>2759676.6774021611</v>
          </cell>
          <cell r="EY46">
            <v>2418677.0382084101</v>
          </cell>
          <cell r="EZ46">
            <v>2127272.5566439517</v>
          </cell>
          <cell r="FA46">
            <v>1598374.763810616</v>
          </cell>
          <cell r="FB46">
            <v>918646.3417775305</v>
          </cell>
          <cell r="GF46">
            <v>584113.83418307081</v>
          </cell>
          <cell r="GG46">
            <v>511937.76793026272</v>
          </cell>
          <cell r="GH46">
            <v>450106.49798781564</v>
          </cell>
          <cell r="GI46">
            <v>338022.04091072362</v>
          </cell>
          <cell r="GJ46">
            <v>194199.13475076458</v>
          </cell>
          <cell r="HM46">
            <v>197553.94717085958</v>
          </cell>
          <cell r="HN46">
            <v>173143.1800479588</v>
          </cell>
          <cell r="HO46">
            <v>157883.5100634183</v>
          </cell>
          <cell r="HP46">
            <v>124745.28214828513</v>
          </cell>
          <cell r="HQ46">
            <v>74302.277643770794</v>
          </cell>
        </row>
        <row r="47">
          <cell r="B47">
            <v>42</v>
          </cell>
          <cell r="E47">
            <v>16</v>
          </cell>
          <cell r="CW47">
            <v>3415871.4765436128</v>
          </cell>
          <cell r="CX47">
            <v>3815318.3301045746</v>
          </cell>
          <cell r="CY47">
            <v>3891517.5311239203</v>
          </cell>
          <cell r="CZ47">
            <v>3964909.9206954376</v>
          </cell>
          <cell r="DA47">
            <v>2682477.7232934996</v>
          </cell>
          <cell r="EX47">
            <v>2957748.2280199565</v>
          </cell>
          <cell r="EY47">
            <v>2732199.8599172272</v>
          </cell>
          <cell r="EZ47">
            <v>2247637.0461000688</v>
          </cell>
          <cell r="FA47">
            <v>1756938.3949243575</v>
          </cell>
          <cell r="FB47">
            <v>1026780.8612817395</v>
          </cell>
          <cell r="GF47">
            <v>626037.70657773782</v>
          </cell>
          <cell r="GG47">
            <v>578102.54752426501</v>
          </cell>
          <cell r="GH47">
            <v>475539.98489977885</v>
          </cell>
          <cell r="GI47">
            <v>371411.60922114179</v>
          </cell>
          <cell r="GJ47">
            <v>216895.92467785976</v>
          </cell>
          <cell r="HM47">
            <v>211733.0779970235</v>
          </cell>
          <cell r="HN47">
            <v>202767.10613473511</v>
          </cell>
          <cell r="HO47">
            <v>168009.05585694307</v>
          </cell>
          <cell r="HP47">
            <v>142105.31135417597</v>
          </cell>
          <cell r="HQ47">
            <v>119650.08491889271</v>
          </cell>
        </row>
        <row r="48">
          <cell r="B48">
            <v>43</v>
          </cell>
          <cell r="E48">
            <v>16</v>
          </cell>
          <cell r="CW48">
            <v>3665085.3173792018</v>
          </cell>
          <cell r="CX48">
            <v>4086741.0974452659</v>
          </cell>
          <cell r="CY48">
            <v>4160543.9427034361</v>
          </cell>
          <cell r="CZ48">
            <v>4236398.2337928191</v>
          </cell>
          <cell r="DA48">
            <v>2842464.181604417</v>
          </cell>
          <cell r="EX48">
            <v>3313944.2826377004</v>
          </cell>
          <cell r="EY48">
            <v>2933394.2207267545</v>
          </cell>
          <cell r="EZ48">
            <v>2545667.7082266584</v>
          </cell>
          <cell r="FA48">
            <v>1923526.8501828462</v>
          </cell>
          <cell r="FB48">
            <v>1108020.8018907383</v>
          </cell>
          <cell r="GF48">
            <v>701239.75793532096</v>
          </cell>
          <cell r="GG48">
            <v>620672.60529700201</v>
          </cell>
          <cell r="GH48">
            <v>538146.6662611505</v>
          </cell>
          <cell r="GI48">
            <v>406529.30798989302</v>
          </cell>
          <cell r="GJ48">
            <v>234043.7457697452</v>
          </cell>
          <cell r="HM48">
            <v>244226.55555446184</v>
          </cell>
          <cell r="HN48">
            <v>217712.85231956374</v>
          </cell>
          <cell r="HO48">
            <v>205899.59404774464</v>
          </cell>
          <cell r="HP48">
            <v>177786.50877050275</v>
          </cell>
          <cell r="HQ48">
            <v>132090.44281799311</v>
          </cell>
        </row>
        <row r="49">
          <cell r="B49">
            <v>44</v>
          </cell>
          <cell r="E49">
            <v>17</v>
          </cell>
          <cell r="CW49">
            <v>3930388.0734945107</v>
          </cell>
          <cell r="CX49">
            <v>4378112.6791907046</v>
          </cell>
          <cell r="CY49">
            <v>4451450.8621060485</v>
          </cell>
          <cell r="CZ49">
            <v>4527883.0880936682</v>
          </cell>
          <cell r="DA49">
            <v>3014095.7323888773</v>
          </cell>
          <cell r="EX49">
            <v>3592134.4747368135</v>
          </cell>
          <cell r="EY49">
            <v>3263801.0500907265</v>
          </cell>
          <cell r="EZ49">
            <v>2709993.5950783752</v>
          </cell>
          <cell r="FA49">
            <v>2121920.0922267027</v>
          </cell>
          <cell r="FB49">
            <v>1172484.8211794198</v>
          </cell>
          <cell r="GF49">
            <v>760054.4949801201</v>
          </cell>
          <cell r="GG49">
            <v>690110.2282392066</v>
          </cell>
          <cell r="GH49">
            <v>572884.67543017026</v>
          </cell>
          <cell r="GI49">
            <v>448206.50096223736</v>
          </cell>
          <cell r="GJ49">
            <v>247547.08670722274</v>
          </cell>
          <cell r="HM49">
            <v>266603.73054687295</v>
          </cell>
          <cell r="HN49">
            <v>258684.36732542014</v>
          </cell>
          <cell r="HO49">
            <v>219190.65842545661</v>
          </cell>
          <cell r="HP49">
            <v>252960.38136498863</v>
          </cell>
          <cell r="HQ49">
            <v>183195.42439779616</v>
          </cell>
        </row>
        <row r="50">
          <cell r="B50">
            <v>45</v>
          </cell>
          <cell r="E50">
            <v>17</v>
          </cell>
          <cell r="CW50">
            <v>4214228.5473618666</v>
          </cell>
          <cell r="CX50">
            <v>4689521.4165833788</v>
          </cell>
          <cell r="CY50">
            <v>4761136.1701285308</v>
          </cell>
          <cell r="CZ50">
            <v>4834727.2939900197</v>
          </cell>
          <cell r="DA50">
            <v>3189021.9644089313</v>
          </cell>
          <cell r="EX50">
            <v>3976772.0226570852</v>
          </cell>
          <cell r="EY50">
            <v>3555498.6061587371</v>
          </cell>
          <cell r="EZ50">
            <v>3049252.9553979561</v>
          </cell>
          <cell r="FA50">
            <v>2264841.9602132142</v>
          </cell>
          <cell r="FB50">
            <v>1282095.472001167</v>
          </cell>
          <cell r="GF50">
            <v>841026.57504537143</v>
          </cell>
          <cell r="GG50">
            <v>751621.94799311459</v>
          </cell>
          <cell r="GH50">
            <v>644185.16991996858</v>
          </cell>
          <cell r="GI50">
            <v>478395.4371978147</v>
          </cell>
          <cell r="GJ50">
            <v>270617.73943007039</v>
          </cell>
          <cell r="HM50">
            <v>309517.1069331381</v>
          </cell>
          <cell r="HN50">
            <v>287577.0931451919</v>
          </cell>
          <cell r="HO50">
            <v>340750.04456332419</v>
          </cell>
          <cell r="HP50">
            <v>269998.52071986301</v>
          </cell>
          <cell r="HQ50">
            <v>227740.64305283851</v>
          </cell>
        </row>
        <row r="51">
          <cell r="B51">
            <v>46</v>
          </cell>
          <cell r="E51">
            <v>18</v>
          </cell>
          <cell r="CW51">
            <v>4519205.7541256277</v>
          </cell>
          <cell r="CX51">
            <v>5024275.788044095</v>
          </cell>
          <cell r="CY51">
            <v>5092257.2500449484</v>
          </cell>
          <cell r="CZ51">
            <v>5162238.9827233562</v>
          </cell>
          <cell r="DA51">
            <v>3376076.2131120451</v>
          </cell>
          <cell r="EX51">
            <v>4384171.3971869871</v>
          </cell>
          <cell r="EY51">
            <v>3868159.3574915826</v>
          </cell>
          <cell r="EZ51">
            <v>3316018.0264164358</v>
          </cell>
          <cell r="FA51">
            <v>2451358.3184102774</v>
          </cell>
          <cell r="FB51">
            <v>1376543.0164101906</v>
          </cell>
          <cell r="GF51">
            <v>926800.93874357361</v>
          </cell>
          <cell r="GG51">
            <v>817401.89100025222</v>
          </cell>
          <cell r="GH51">
            <v>700432.04840393458</v>
          </cell>
          <cell r="GI51">
            <v>517422.14810725581</v>
          </cell>
          <cell r="GJ51">
            <v>290509.08941978589</v>
          </cell>
          <cell r="HM51">
            <v>354602.09830188891</v>
          </cell>
          <cell r="HN51">
            <v>383943.50712328102</v>
          </cell>
          <cell r="HO51">
            <v>395312.33416769956</v>
          </cell>
          <cell r="HP51">
            <v>434377.53205714654</v>
          </cell>
          <cell r="HQ51">
            <v>314092.26747461408</v>
          </cell>
        </row>
        <row r="52">
          <cell r="B52">
            <v>47</v>
          </cell>
          <cell r="E52">
            <v>18</v>
          </cell>
          <cell r="CW52">
            <v>4846807.5425875755</v>
          </cell>
          <cell r="CX52">
            <v>5378027.2255729511</v>
          </cell>
          <cell r="CY52">
            <v>5447788.2754364405</v>
          </cell>
          <cell r="CZ52">
            <v>5497465.3755430058</v>
          </cell>
          <cell r="DA52">
            <v>3573033.3779527135</v>
          </cell>
          <cell r="EX52">
            <v>4768933.9427172244</v>
          </cell>
          <cell r="EY52">
            <v>4332224.4903095439</v>
          </cell>
          <cell r="EZ52">
            <v>3556037.1053185239</v>
          </cell>
          <cell r="FA52">
            <v>2623449.442140922</v>
          </cell>
          <cell r="FB52">
            <v>1622555.8481149711</v>
          </cell>
          <cell r="GF52">
            <v>1007923.856199408</v>
          </cell>
          <cell r="GG52">
            <v>915082.14060357772</v>
          </cell>
          <cell r="GH52">
            <v>750848.61951645277</v>
          </cell>
          <cell r="GI52">
            <v>553743.44036417454</v>
          </cell>
          <cell r="GJ52">
            <v>342257.87421175186</v>
          </cell>
          <cell r="HM52">
            <v>434084.97722084075</v>
          </cell>
          <cell r="HN52">
            <v>516457.31771051255</v>
          </cell>
          <cell r="HO52">
            <v>532063.82881540363</v>
          </cell>
          <cell r="HP52">
            <v>466007.46669608494</v>
          </cell>
          <cell r="HQ52">
            <v>638881.36519527016</v>
          </cell>
        </row>
        <row r="53">
          <cell r="B53">
            <v>48</v>
          </cell>
          <cell r="E53">
            <v>19</v>
          </cell>
          <cell r="CW53">
            <v>5197653.5441369591</v>
          </cell>
          <cell r="CX53">
            <v>5761519.8421558477</v>
          </cell>
          <cell r="CY53">
            <v>5818308.152668898</v>
          </cell>
          <cell r="CZ53">
            <v>5856071.6042345949</v>
          </cell>
          <cell r="DA53">
            <v>3790220.7674812535</v>
          </cell>
          <cell r="EX53">
            <v>5332331.0879722014</v>
          </cell>
          <cell r="EY53">
            <v>4698565.6666920632</v>
          </cell>
          <cell r="EZ53">
            <v>3902894.7714509442</v>
          </cell>
          <cell r="FA53">
            <v>3033895.9487932064</v>
          </cell>
          <cell r="FB53">
            <v>1772071.1691748481</v>
          </cell>
          <cell r="GF53">
            <v>1126331.508744128</v>
          </cell>
          <cell r="GG53">
            <v>992323.65145731717</v>
          </cell>
          <cell r="GH53">
            <v>823801.80208805483</v>
          </cell>
          <cell r="GI53">
            <v>640113.64505716693</v>
          </cell>
          <cell r="GJ53">
            <v>373796.26224781992</v>
          </cell>
          <cell r="HM53">
            <v>635682.98849668633</v>
          </cell>
          <cell r="HN53">
            <v>613673.79608918354</v>
          </cell>
          <cell r="HO53">
            <v>693277.36071825959</v>
          </cell>
          <cell r="HP53">
            <v>956155.42199664423</v>
          </cell>
          <cell r="HQ53">
            <v>697753.02286259644</v>
          </cell>
        </row>
        <row r="54">
          <cell r="B54">
            <v>49</v>
          </cell>
          <cell r="E54">
            <v>19</v>
          </cell>
          <cell r="CW54">
            <v>5572832.7342376839</v>
          </cell>
          <cell r="CX54">
            <v>6173087.6936629135</v>
          </cell>
          <cell r="CY54">
            <v>6214106.6163892485</v>
          </cell>
          <cell r="CZ54">
            <v>6254314.5790135683</v>
          </cell>
          <cell r="DA54">
            <v>4027421.5465724641</v>
          </cell>
          <cell r="EX54">
            <v>5715050.9535458535</v>
          </cell>
          <cell r="EY54">
            <v>4972385.6397984549</v>
          </cell>
          <cell r="EZ54">
            <v>4180958.6464643925</v>
          </cell>
          <cell r="FA54">
            <v>3319816.3840699159</v>
          </cell>
          <cell r="FB54">
            <v>1904708.1644234806</v>
          </cell>
          <cell r="GF54">
            <v>1207172.2210904155</v>
          </cell>
          <cell r="GG54">
            <v>1049544.1180495638</v>
          </cell>
          <cell r="GH54">
            <v>882398.74884708971</v>
          </cell>
          <cell r="GI54">
            <v>700273.76851474773</v>
          </cell>
          <cell r="GJ54">
            <v>403813.26710541174</v>
          </cell>
          <cell r="HM54">
            <v>681308.15765650757</v>
          </cell>
          <cell r="HN54">
            <v>883252.71233261935</v>
          </cell>
          <cell r="HO54">
            <v>892882.09055229742</v>
          </cell>
          <cell r="HP54">
            <v>1307177.7012275294</v>
          </cell>
          <cell r="HQ54">
            <v>748347.72880387772</v>
          </cell>
        </row>
        <row r="55">
          <cell r="B55">
            <v>50</v>
          </cell>
          <cell r="E55">
            <v>20</v>
          </cell>
          <cell r="CW55">
            <v>5974939.8338834969</v>
          </cell>
          <cell r="CX55">
            <v>6589629.1611209381</v>
          </cell>
          <cell r="CY55">
            <v>6633951.1919024168</v>
          </cell>
          <cell r="CZ55">
            <v>6679790.6752953436</v>
          </cell>
          <cell r="DA55">
            <v>4266025.0837620283</v>
          </cell>
          <cell r="EX55">
            <v>6457108.2641759217</v>
          </cell>
          <cell r="EY55">
            <v>5654821.9605484307</v>
          </cell>
          <cell r="EZ55">
            <v>5039355.1947038025</v>
          </cell>
          <cell r="FA55">
            <v>3782225.7063374966</v>
          </cell>
          <cell r="FB55">
            <v>2102724.9038189165</v>
          </cell>
          <cell r="GF55">
            <v>1362954.383592939</v>
          </cell>
          <cell r="GG55">
            <v>1193589.0651376899</v>
          </cell>
          <cell r="GH55">
            <v>1062988.9863828328</v>
          </cell>
          <cell r="GI55">
            <v>799424.62924125977</v>
          </cell>
          <cell r="GJ55">
            <v>445890.32558660023</v>
          </cell>
          <cell r="HM55">
            <v>1138129.4738573562</v>
          </cell>
          <cell r="HN55">
            <v>1004474.9535184707</v>
          </cell>
          <cell r="HO55">
            <v>1984246.1079146224</v>
          </cell>
          <cell r="HP55">
            <v>1487962.2564218314</v>
          </cell>
          <cell r="HQ55">
            <v>826070.49792885967</v>
          </cell>
        </row>
        <row r="56">
          <cell r="E56">
            <v>20</v>
          </cell>
          <cell r="CW56">
            <v>6405601.5238050902</v>
          </cell>
          <cell r="CX56">
            <v>7063338.9672968294</v>
          </cell>
          <cell r="CY56">
            <v>7114890.5582364183</v>
          </cell>
          <cell r="CZ56">
            <v>7154390.1928810198</v>
          </cell>
          <cell r="DA56">
            <v>4528664.8713579755</v>
          </cell>
          <cell r="EX56">
            <v>6929584.6084547192</v>
          </cell>
          <cell r="EY56">
            <v>6447980.2237249911</v>
          </cell>
          <cell r="EZ56">
            <v>5456997.6872680113</v>
          </cell>
          <cell r="FA56">
            <v>4032388.9264391586</v>
          </cell>
          <cell r="FB56">
            <v>2311460.0189178176</v>
          </cell>
          <cell r="GF56">
            <v>1462659.0319380835</v>
          </cell>
          <cell r="GG56">
            <v>1360227.2022642475</v>
          </cell>
          <cell r="GH56">
            <v>1151085.4496580977</v>
          </cell>
          <cell r="GI56">
            <v>855082.47324044816</v>
          </cell>
          <cell r="GJ56">
            <v>489728.48147467896</v>
          </cell>
          <cell r="HM56">
            <v>1230913.0554491915</v>
          </cell>
          <cell r="HN56">
            <v>2371161.9701531269</v>
          </cell>
          <cell r="HO56">
            <v>2148692.8393617813</v>
          </cell>
          <cell r="HP56">
            <v>1584152.7925296705</v>
          </cell>
          <cell r="HQ56">
            <v>911982.38977158442</v>
          </cell>
        </row>
        <row r="57">
          <cell r="E57">
            <v>20</v>
          </cell>
          <cell r="CW57">
            <v>6867164.9699483449</v>
          </cell>
          <cell r="CX57">
            <v>7576850.5223228401</v>
          </cell>
          <cell r="CY57">
            <v>7635688.3405715553</v>
          </cell>
          <cell r="CZ57">
            <v>7642871.2053750139</v>
          </cell>
          <cell r="DA57">
            <v>4806577.3058853876</v>
          </cell>
          <cell r="EX57">
            <v>7703902.5350254476</v>
          </cell>
          <cell r="EY57">
            <v>6965776.1948262751</v>
          </cell>
          <cell r="EZ57">
            <v>5719190.6811475456</v>
          </cell>
          <cell r="FA57">
            <v>4206954.1082705036</v>
          </cell>
          <cell r="FB57">
            <v>2365657.1052319035</v>
          </cell>
          <cell r="GF57">
            <v>1625338.6446043756</v>
          </cell>
          <cell r="GG57">
            <v>1469343.4160961676</v>
          </cell>
          <cell r="GH57">
            <v>1212560.6773193069</v>
          </cell>
          <cell r="GI57">
            <v>892002.61983056925</v>
          </cell>
          <cell r="GJ57">
            <v>501009.83497475367</v>
          </cell>
          <cell r="HM57">
            <v>2565569.3512964472</v>
          </cell>
          <cell r="HN57">
            <v>2742774.3767128456</v>
          </cell>
          <cell r="HO57">
            <v>2246996.2162900474</v>
          </cell>
          <cell r="HP57">
            <v>1653624.5888177445</v>
          </cell>
          <cell r="HQ57">
            <v>935218.35861954</v>
          </cell>
        </row>
        <row r="58">
          <cell r="E58">
            <v>21</v>
          </cell>
          <cell r="CW58">
            <v>7360353.7892070487</v>
          </cell>
          <cell r="CX58">
            <v>8127660.6488842489</v>
          </cell>
          <cell r="CY58">
            <v>8153676.7666291753</v>
          </cell>
          <cell r="CZ58">
            <v>8150204.3965898715</v>
          </cell>
          <cell r="DA58">
            <v>5085887.5866303733</v>
          </cell>
          <cell r="EX58">
            <v>8378949.9374155402</v>
          </cell>
          <cell r="EY58">
            <v>7377749.6347492337</v>
          </cell>
          <cell r="EZ58">
            <v>6063112.919401072</v>
          </cell>
          <cell r="FA58">
            <v>4651328.0730272084</v>
          </cell>
          <cell r="FB58">
            <v>2586603.8554969765</v>
          </cell>
          <cell r="GF58">
            <v>1767434.7524235919</v>
          </cell>
          <cell r="GG58">
            <v>1561643.3085142411</v>
          </cell>
          <cell r="GH58">
            <v>1285704.748533709</v>
          </cell>
          <cell r="GI58">
            <v>985079.83474314958</v>
          </cell>
          <cell r="GJ58">
            <v>547612.04546805844</v>
          </cell>
          <cell r="HM58">
            <v>3299211.5378573667</v>
          </cell>
          <cell r="HN58">
            <v>2900669.5227350537</v>
          </cell>
          <cell r="HO58">
            <v>2381937.2183361351</v>
          </cell>
          <cell r="HP58">
            <v>1838815.6915205456</v>
          </cell>
          <cell r="HQ58">
            <v>1024321.9680149117</v>
          </cell>
        </row>
        <row r="59">
          <cell r="E59">
            <v>21</v>
          </cell>
          <cell r="CW59">
            <v>7888277.9610407613</v>
          </cell>
          <cell r="CX59">
            <v>8691495.514223827</v>
          </cell>
          <cell r="CY59">
            <v>8701790.1128855087</v>
          </cell>
          <cell r="CZ59">
            <v>8684080.5880480055</v>
          </cell>
          <cell r="DA59">
            <v>5386941.9394710148</v>
          </cell>
          <cell r="EX59">
            <v>9176653.1892796606</v>
          </cell>
          <cell r="EY59">
            <v>7961912.4224739671</v>
          </cell>
          <cell r="EZ59">
            <v>6744135.2701018974</v>
          </cell>
          <cell r="FA59">
            <v>4981420.4020470083</v>
          </cell>
          <cell r="FB59">
            <v>2872438.6986762136</v>
          </cell>
          <cell r="GF59">
            <v>1940301.4618583098</v>
          </cell>
          <cell r="GG59">
            <v>1688351.9645871148</v>
          </cell>
          <cell r="GH59">
            <v>1428947.8413996138</v>
          </cell>
          <cell r="GI59">
            <v>1054988.3193341289</v>
          </cell>
          <cell r="GJ59">
            <v>607641.15558941197</v>
          </cell>
          <cell r="HM59">
            <v>3609626.2494831644</v>
          </cell>
          <cell r="HN59">
            <v>3127894.165971918</v>
          </cell>
          <cell r="HO59">
            <v>2660246.8984248862</v>
          </cell>
          <cell r="HP59">
            <v>1969311.5294237062</v>
          </cell>
          <cell r="HQ59">
            <v>1141979.5685997847</v>
          </cell>
        </row>
        <row r="60">
          <cell r="E60">
            <v>21</v>
          </cell>
          <cell r="CW60">
            <v>8453486.0908528529</v>
          </cell>
          <cell r="CX60">
            <v>9288895.9890211616</v>
          </cell>
          <cell r="CY60">
            <v>9290963.3899403922</v>
          </cell>
          <cell r="CZ60">
            <v>9255844.5467588026</v>
          </cell>
          <cell r="DA60">
            <v>5710227.0958558926</v>
          </cell>
          <cell r="EX60">
            <v>10106130.310197368</v>
          </cell>
          <cell r="EY60">
            <v>8970871.8272075653</v>
          </cell>
          <cell r="EZ60">
            <v>7427212.4966705441</v>
          </cell>
          <cell r="FA60">
            <v>5565417.282615453</v>
          </cell>
          <cell r="FB60">
            <v>3157320.4169545285</v>
          </cell>
          <cell r="GF60">
            <v>2143041.0255998895</v>
          </cell>
          <cell r="GG60">
            <v>1901464.7932255566</v>
          </cell>
          <cell r="GH60">
            <v>1572969.5140727349</v>
          </cell>
          <cell r="GI60">
            <v>1177682.4978278633</v>
          </cell>
          <cell r="GJ60">
            <v>667856.09690825827</v>
          </cell>
          <cell r="HM60">
            <v>3970265.4790061079</v>
          </cell>
          <cell r="HN60">
            <v>3532004.7473425902</v>
          </cell>
          <cell r="HO60">
            <v>2936209.7596024387</v>
          </cell>
          <cell r="HP60">
            <v>2209267.7761136349</v>
          </cell>
          <cell r="HQ60">
            <v>1255693.6356812157</v>
          </cell>
        </row>
        <row r="61">
          <cell r="E61">
            <v>22</v>
          </cell>
          <cell r="CW61">
            <v>9058423.77099053</v>
          </cell>
          <cell r="CX61">
            <v>9949844.4684293922</v>
          </cell>
          <cell r="CY61">
            <v>9927390.2328901924</v>
          </cell>
          <cell r="CZ61">
            <v>9872230.0008894969</v>
          </cell>
          <cell r="DA61">
            <v>6063896.6670279391</v>
          </cell>
          <cell r="EX61">
            <v>10926159.904654577</v>
          </cell>
          <cell r="EY61">
            <v>9637077.1577013433</v>
          </cell>
          <cell r="EZ61">
            <v>8074938.9384875596</v>
          </cell>
          <cell r="FA61">
            <v>6135522.8330644071</v>
          </cell>
          <cell r="FB61">
            <v>3509598.7882386819</v>
          </cell>
          <cell r="GF61">
            <v>2316433.9733255096</v>
          </cell>
          <cell r="GG61">
            <v>2040984.902562879</v>
          </cell>
          <cell r="GH61">
            <v>1709512.9251941442</v>
          </cell>
          <cell r="GI61">
            <v>1297920.1910023876</v>
          </cell>
          <cell r="GJ61">
            <v>741654.45704326499</v>
          </cell>
          <cell r="HM61">
            <v>4296994.7219394743</v>
          </cell>
          <cell r="HN61">
            <v>3809838.4847840406</v>
          </cell>
          <cell r="HO61">
            <v>3198119.2252940685</v>
          </cell>
          <cell r="HP61">
            <v>2439265.88277274</v>
          </cell>
          <cell r="HQ61">
            <v>1402401.155136358</v>
          </cell>
        </row>
        <row r="62">
          <cell r="E62">
            <v>22</v>
          </cell>
          <cell r="CW62">
            <v>9706733.4353101458</v>
          </cell>
          <cell r="CX62">
            <v>10635456.282875979</v>
          </cell>
          <cell r="CY62">
            <v>10608513.35778363</v>
          </cell>
          <cell r="CZ62">
            <v>10542660.815920925</v>
          </cell>
          <cell r="DA62">
            <v>6432682.3964596232</v>
          </cell>
          <cell r="EX62">
            <v>12235407.070538238</v>
          </cell>
          <cell r="EY62">
            <v>10670912.715066671</v>
          </cell>
          <cell r="EZ62">
            <v>9052973.1419601589</v>
          </cell>
          <cell r="FA62">
            <v>6720268.593105197</v>
          </cell>
          <cell r="FB62">
            <v>3869338.0156716853</v>
          </cell>
          <cell r="GF62">
            <v>2591271.2639976479</v>
          </cell>
          <cell r="GG62">
            <v>2259825.8077176996</v>
          </cell>
          <cell r="GH62">
            <v>1915083.188384749</v>
          </cell>
          <cell r="GI62">
            <v>1420794.8344904855</v>
          </cell>
          <cell r="GJ62">
            <v>817675.16980766878</v>
          </cell>
          <cell r="HM62">
            <v>4837039.6927956119</v>
          </cell>
          <cell r="HN62">
            <v>4219554.2449346706</v>
          </cell>
          <cell r="HO62">
            <v>3599140.4683294334</v>
          </cell>
          <cell r="HP62">
            <v>2679317.0377778225</v>
          </cell>
          <cell r="HQ62">
            <v>1546149.4119999576</v>
          </cell>
        </row>
        <row r="63">
          <cell r="E63">
            <v>22</v>
          </cell>
          <cell r="CW63">
            <v>10401316.729284611</v>
          </cell>
          <cell r="CX63">
            <v>11393064.996667515</v>
          </cell>
          <cell r="CY63">
            <v>11346858.727957461</v>
          </cell>
          <cell r="CZ63">
            <v>11255009.677230237</v>
          </cell>
          <cell r="DA63">
            <v>6839269.225503793</v>
          </cell>
          <cell r="EX63">
            <v>13113584.601531565</v>
          </cell>
          <cell r="EY63">
            <v>11737025.534886673</v>
          </cell>
          <cell r="EZ63">
            <v>9688199.0427765846</v>
          </cell>
          <cell r="FA63">
            <v>7429944.1122557074</v>
          </cell>
          <cell r="FB63">
            <v>4980918.1753930897</v>
          </cell>
          <cell r="GF63">
            <v>2777255.7749855034</v>
          </cell>
          <cell r="GG63">
            <v>2482872.745896291</v>
          </cell>
          <cell r="GH63">
            <v>2049111.5524396673</v>
          </cell>
          <cell r="GI63">
            <v>1570108.5790499393</v>
          </cell>
          <cell r="GJ63">
            <v>948604.76948955096</v>
          </cell>
          <cell r="HM63">
            <v>5184210.7799729407</v>
          </cell>
          <cell r="HN63">
            <v>4666224.3351447769</v>
          </cell>
          <cell r="HO63">
            <v>3854890.2240627035</v>
          </cell>
          <cell r="HP63">
            <v>2968932.5858398862</v>
          </cell>
          <cell r="HQ63">
            <v>2202591.6516340375</v>
          </cell>
        </row>
        <row r="64">
          <cell r="E64">
            <v>23</v>
          </cell>
          <cell r="CW64">
            <v>11145752.671287473</v>
          </cell>
          <cell r="CX64">
            <v>12187688.769869316</v>
          </cell>
          <cell r="CY64">
            <v>12130340.077840582</v>
          </cell>
          <cell r="CZ64">
            <v>12023227.156589456</v>
          </cell>
          <cell r="DA64">
            <v>7295103.263545908</v>
          </cell>
          <cell r="EX64">
            <v>14696129.057685196</v>
          </cell>
          <cell r="EY64">
            <v>12889036.635307282</v>
          </cell>
          <cell r="EZ64">
            <v>10997739.252286121</v>
          </cell>
          <cell r="FA64">
            <v>8745724.1874682009</v>
          </cell>
          <cell r="FB64">
            <v>5264738.9645528048</v>
          </cell>
          <cell r="GF64">
            <v>3109218.4902203903</v>
          </cell>
          <cell r="GG64">
            <v>2726571.3691720515</v>
          </cell>
          <cell r="GH64">
            <v>2324061.1893278807</v>
          </cell>
          <cell r="GI64">
            <v>1759735.3163261302</v>
          </cell>
          <cell r="GJ64">
            <v>992770.61994758248</v>
          </cell>
          <cell r="HM64">
            <v>5839242.3689221218</v>
          </cell>
          <cell r="HN64">
            <v>5124223.0176185891</v>
          </cell>
          <cell r="HO64">
            <v>4394588.4307290874</v>
          </cell>
          <cell r="HP64">
            <v>3675234.2497584671</v>
          </cell>
          <cell r="HQ64">
            <v>2348284.351029858</v>
          </cell>
        </row>
        <row r="65">
          <cell r="E65">
            <v>23</v>
          </cell>
          <cell r="CW65">
            <v>11943792.164799927</v>
          </cell>
          <cell r="CX65">
            <v>13060306.358852267</v>
          </cell>
          <cell r="CY65">
            <v>12980941.955994032</v>
          </cell>
          <cell r="CZ65">
            <v>12868425.781024884</v>
          </cell>
          <cell r="DA65">
            <v>7770487.1432102434</v>
          </cell>
          <cell r="EX65">
            <v>15834879.571996868</v>
          </cell>
          <cell r="EY65">
            <v>14259763.417850524</v>
          </cell>
          <cell r="EZ65">
            <v>11988380.918272987</v>
          </cell>
          <cell r="FA65">
            <v>10390888.051441774</v>
          </cell>
          <cell r="FB65">
            <v>6836205.418069452</v>
          </cell>
          <cell r="GF65">
            <v>3349740.5971384794</v>
          </cell>
          <cell r="GG65">
            <v>3013681.5131959692</v>
          </cell>
          <cell r="GH65">
            <v>2521468.464802146</v>
          </cell>
          <cell r="GI65">
            <v>1959407.378426794</v>
          </cell>
          <cell r="GJ65">
            <v>1184452.4976809695</v>
          </cell>
          <cell r="HM65">
            <v>6295385.503193602</v>
          </cell>
          <cell r="HN65">
            <v>5695450.5891842544</v>
          </cell>
          <cell r="HO65">
            <v>4814809.0533667244</v>
          </cell>
          <cell r="HP65">
            <v>4634752.0682018325</v>
          </cell>
          <cell r="HQ65">
            <v>3265371.7557540312</v>
          </cell>
        </row>
        <row r="66">
          <cell r="E66">
            <v>23</v>
          </cell>
          <cell r="CW66">
            <v>12799132.338348975</v>
          </cell>
          <cell r="CX66">
            <v>13981822.374147244</v>
          </cell>
          <cell r="CY66">
            <v>13902157.404720522</v>
          </cell>
          <cell r="CZ66">
            <v>13784879.007572049</v>
          </cell>
          <cell r="DA66">
            <v>8308273.6931063039</v>
          </cell>
          <cell r="EX66">
            <v>17605358.278395504</v>
          </cell>
          <cell r="EY66">
            <v>15607506.329954445</v>
          </cell>
          <cell r="EZ66">
            <v>14975501.29740335</v>
          </cell>
          <cell r="FA66">
            <v>11828826.855014116</v>
          </cell>
          <cell r="FB66">
            <v>7262000.5304137319</v>
          </cell>
          <cell r="GF66">
            <v>3721265.8158944473</v>
          </cell>
          <cell r="GG66">
            <v>3298205.1030257158</v>
          </cell>
          <cell r="GH66">
            <v>2823926.847494103</v>
          </cell>
          <cell r="GI66">
            <v>2153355.8744446598</v>
          </cell>
          <cell r="GJ66">
            <v>1236809.4653360881</v>
          </cell>
          <cell r="HM66">
            <v>7026912.9587605894</v>
          </cell>
          <cell r="HN66">
            <v>6236606.0129940882</v>
          </cell>
          <cell r="HO66">
            <v>6679673.1200341359</v>
          </cell>
          <cell r="HP66">
            <v>5435591.9387308434</v>
          </cell>
          <cell r="HQ66">
            <v>3512992.7565876469</v>
          </cell>
        </row>
        <row r="67">
          <cell r="E67">
            <v>24</v>
          </cell>
          <cell r="CW67">
            <v>13714115.816979202</v>
          </cell>
          <cell r="CX67">
            <v>14985659.973654909</v>
          </cell>
          <cell r="CY67">
            <v>14888979.915049007</v>
          </cell>
          <cell r="CZ67">
            <v>14774501.972859725</v>
          </cell>
          <cell r="DA67">
            <v>8863287.5362835545</v>
          </cell>
          <cell r="EX67">
            <v>19075521.611547232</v>
          </cell>
          <cell r="EY67">
            <v>18959176.138409346</v>
          </cell>
          <cell r="EZ67">
            <v>16222852.074733108</v>
          </cell>
          <cell r="FA67">
            <v>14011020.130476475</v>
          </cell>
          <cell r="FB67">
            <v>7843321.5583863109</v>
          </cell>
          <cell r="GF67">
            <v>4031072.0618664101</v>
          </cell>
          <cell r="GG67">
            <v>3654319.3731249869</v>
          </cell>
          <cell r="GH67">
            <v>3059139.4977013394</v>
          </cell>
          <cell r="GI67">
            <v>2386251.8659717701</v>
          </cell>
          <cell r="GJ67">
            <v>1334194.6991029195</v>
          </cell>
          <cell r="HM67">
            <v>7622390.8078928441</v>
          </cell>
          <cell r="HN67">
            <v>8294875.2346323431</v>
          </cell>
          <cell r="HO67">
            <v>7236041.5041781813</v>
          </cell>
          <cell r="HP67">
            <v>6777830.9881179854</v>
          </cell>
          <cell r="HQ67">
            <v>3791412.2846255265</v>
          </cell>
        </row>
        <row r="68">
          <cell r="E68">
            <v>24</v>
          </cell>
          <cell r="CW68">
            <v>14694201.453800607</v>
          </cell>
          <cell r="CX68">
            <v>16056896.006724225</v>
          </cell>
          <cell r="CY68">
            <v>15957997.592063375</v>
          </cell>
          <cell r="CZ68">
            <v>15832469.738862108</v>
          </cell>
          <cell r="DA68">
            <v>9441806.1208272949</v>
          </cell>
          <cell r="EX68">
            <v>22765753.604658216</v>
          </cell>
          <cell r="EY68">
            <v>20846316.046072781</v>
          </cell>
          <cell r="EZ68">
            <v>20271311.968879998</v>
          </cell>
          <cell r="FA68">
            <v>14968772.367869735</v>
          </cell>
          <cell r="FB68">
            <v>7972452.9536905587</v>
          </cell>
          <cell r="GF68">
            <v>4460154.9582383335</v>
          </cell>
          <cell r="GG68">
            <v>3930985.0391492024</v>
          </cell>
          <cell r="GH68">
            <v>3472420.6183651984</v>
          </cell>
          <cell r="GI68">
            <v>2548368.5711446851</v>
          </cell>
          <cell r="GJ68">
            <v>1355697.5488077626</v>
          </cell>
          <cell r="HM68">
            <v>9813040.8148594946</v>
          </cell>
          <cell r="HN68">
            <v>9298291.5349106193</v>
          </cell>
          <cell r="HO68">
            <v>9765014.4719366133</v>
          </cell>
          <cell r="HP68">
            <v>7239418.8742866293</v>
          </cell>
          <cell r="HQ68">
            <v>3853035.1387167983</v>
          </cell>
        </row>
        <row r="69">
          <cell r="E69">
            <v>24</v>
          </cell>
          <cell r="CW69">
            <v>15745545.58326328</v>
          </cell>
          <cell r="CX69">
            <v>17198123.382378798</v>
          </cell>
          <cell r="CY69">
            <v>17114018.958319489</v>
          </cell>
          <cell r="CZ69">
            <v>16949883.441112041</v>
          </cell>
          <cell r="DA69">
            <v>10023870.967174493</v>
          </cell>
          <cell r="EX69">
            <v>25796015.696703881</v>
          </cell>
          <cell r="EY69">
            <v>25085761.302792102</v>
          </cell>
          <cell r="EZ69">
            <v>21602715.782374412</v>
          </cell>
          <cell r="FA69">
            <v>15605993.553981274</v>
          </cell>
          <cell r="FB69">
            <v>9202439.2139406353</v>
          </cell>
          <cell r="GF69">
            <v>4864348.7678727955</v>
          </cell>
          <cell r="GG69">
            <v>4408077.5126821846</v>
          </cell>
          <cell r="GH69">
            <v>3679212.5316856429</v>
          </cell>
          <cell r="GI69">
            <v>2653763.8203369118</v>
          </cell>
          <cell r="GJ69">
            <v>1563540.786163155</v>
          </cell>
          <cell r="HM69">
            <v>11506055.739391401</v>
          </cell>
          <cell r="HN69">
            <v>11855036.975672603</v>
          </cell>
          <cell r="HO69">
            <v>10450313.759723619</v>
          </cell>
          <cell r="HP69">
            <v>7542276.1209575459</v>
          </cell>
          <cell r="HQ69">
            <v>4445215.7973882928</v>
          </cell>
        </row>
        <row r="70">
          <cell r="E70">
            <v>25</v>
          </cell>
          <cell r="CW70">
            <v>16872898.357273336</v>
          </cell>
          <cell r="CX70">
            <v>18435193.801782299</v>
          </cell>
          <cell r="CY70">
            <v>18335044.071154516</v>
          </cell>
          <cell r="CZ70">
            <v>18075118.977426581</v>
          </cell>
          <cell r="DA70">
            <v>10678585.208194593</v>
          </cell>
          <cell r="EX70">
            <v>29920036.246355593</v>
          </cell>
          <cell r="EY70">
            <v>28186554.682305634</v>
          </cell>
          <cell r="EZ70">
            <v>23020143.057035834</v>
          </cell>
          <cell r="FA70">
            <v>16731287.020600021</v>
          </cell>
          <cell r="FB70">
            <v>9827767.5703044981</v>
          </cell>
          <cell r="GF70">
            <v>5341901.6660195589</v>
          </cell>
          <cell r="GG70">
            <v>4800522.5943301767</v>
          </cell>
          <cell r="GH70">
            <v>3915413.8093927205</v>
          </cell>
          <cell r="GI70">
            <v>2845024.8284722567</v>
          </cell>
          <cell r="GJ70">
            <v>1668813.2717840113</v>
          </cell>
          <cell r="HM70">
            <v>13965409.78479819</v>
          </cell>
          <cell r="HN70">
            <v>13635245.827565342</v>
          </cell>
          <cell r="HO70">
            <v>11127022.275206372</v>
          </cell>
          <cell r="HP70">
            <v>8085963.574409917</v>
          </cell>
          <cell r="HQ70">
            <v>4745600.0938799083</v>
          </cell>
        </row>
        <row r="71">
          <cell r="E71">
            <v>25</v>
          </cell>
          <cell r="CW71">
            <v>18079863.923801236</v>
          </cell>
          <cell r="CX71">
            <v>19760748.461579315</v>
          </cell>
          <cell r="CY71">
            <v>19585985.119605545</v>
          </cell>
          <cell r="CZ71">
            <v>19280294.76865739</v>
          </cell>
          <cell r="DA71">
            <v>11365067.794235356</v>
          </cell>
          <cell r="EX71">
            <v>34385658.017152905</v>
          </cell>
          <cell r="EY71">
            <v>30092216.772179246</v>
          </cell>
          <cell r="EZ71">
            <v>23932596.828024834</v>
          </cell>
          <cell r="FA71">
            <v>19107830.41836822</v>
          </cell>
          <cell r="FB71">
            <v>10568904.607694939</v>
          </cell>
          <cell r="GF71">
            <v>5856307.3810463473</v>
          </cell>
          <cell r="GG71">
            <v>5120559.8578799739</v>
          </cell>
          <cell r="GH71">
            <v>4069683.8281545788</v>
          </cell>
          <cell r="GI71">
            <v>3244623.0305162966</v>
          </cell>
          <cell r="GJ71">
            <v>1796594.7183258198</v>
          </cell>
          <cell r="HM71">
            <v>16634062.065797701</v>
          </cell>
          <cell r="HN71">
            <v>14549316.239844069</v>
          </cell>
          <cell r="HO71">
            <v>11566469.827386707</v>
          </cell>
          <cell r="HP71">
            <v>9226726.3321572617</v>
          </cell>
          <cell r="HQ71">
            <v>5101880.1117349863</v>
          </cell>
        </row>
        <row r="72">
          <cell r="E72">
            <v>25</v>
          </cell>
          <cell r="CW72">
            <v>19372130.255507816</v>
          </cell>
          <cell r="CX72">
            <v>21139598.091504578</v>
          </cell>
          <cell r="CY72">
            <v>20877578.142318137</v>
          </cell>
          <cell r="CZ72">
            <v>20598318.763710078</v>
          </cell>
          <cell r="DA72">
            <v>12091438.509241693</v>
          </cell>
          <cell r="EX72">
            <v>37523524.983631253</v>
          </cell>
          <cell r="EY72">
            <v>32243104.9951033</v>
          </cell>
          <cell r="EZ72">
            <v>28021900.416289359</v>
          </cell>
          <cell r="FA72">
            <v>20801156.608553499</v>
          </cell>
          <cell r="FB72">
            <v>11586239.184582591</v>
          </cell>
          <cell r="GF72">
            <v>6386813.9889672175</v>
          </cell>
          <cell r="GG72">
            <v>5482866.8995253295</v>
          </cell>
          <cell r="GH72">
            <v>4760705.606464535</v>
          </cell>
          <cell r="GI72">
            <v>3532159.8693177253</v>
          </cell>
          <cell r="GJ72">
            <v>1972766.381948214</v>
          </cell>
          <cell r="HM72">
            <v>18145262.246881828</v>
          </cell>
          <cell r="HN72">
            <v>15582884.872335151</v>
          </cell>
          <cell r="HO72">
            <v>13535296.082410783</v>
          </cell>
          <cell r="HP72">
            <v>10044394.11577411</v>
          </cell>
          <cell r="HQ72">
            <v>5590297.02450867</v>
          </cell>
        </row>
        <row r="73">
          <cell r="E73">
            <v>26</v>
          </cell>
          <cell r="CW73">
            <v>20757187.575541947</v>
          </cell>
          <cell r="CX73">
            <v>22587330.402878478</v>
          </cell>
          <cell r="CY73">
            <v>22347727.638385721</v>
          </cell>
          <cell r="CZ73">
            <v>22033145.373253725</v>
          </cell>
          <cell r="DA73">
            <v>12867825.471177407</v>
          </cell>
          <cell r="EX73">
            <v>41374939.367784441</v>
          </cell>
          <cell r="EY73">
            <v>36626084.028754234</v>
          </cell>
          <cell r="EZ73">
            <v>31343993.118502796</v>
          </cell>
          <cell r="FA73">
            <v>22983649.779677868</v>
          </cell>
          <cell r="FB73">
            <v>12946201.788641676</v>
          </cell>
          <cell r="GF73">
            <v>7035714.6299633533</v>
          </cell>
          <cell r="GG73">
            <v>6224681.8636962697</v>
          </cell>
          <cell r="GH73">
            <v>5322396.091754891</v>
          </cell>
          <cell r="GI73">
            <v>3911994.2530911341</v>
          </cell>
          <cell r="GJ73">
            <v>2205403.7817186005</v>
          </cell>
          <cell r="HM73">
            <v>19996241.579895839</v>
          </cell>
          <cell r="HN73">
            <v>17695115.415557817</v>
          </cell>
          <cell r="HO73">
            <v>15135284.348318115</v>
          </cell>
          <cell r="HP73">
            <v>11090632.402681962</v>
          </cell>
          <cell r="HQ73">
            <v>6245579.0008097142</v>
          </cell>
        </row>
        <row r="74">
          <cell r="E74">
            <v>26</v>
          </cell>
          <cell r="CW74">
            <v>22241725.381017711</v>
          </cell>
          <cell r="CX74">
            <v>24203675.59009045</v>
          </cell>
          <cell r="CY74">
            <v>23965972.95778979</v>
          </cell>
          <cell r="CZ74">
            <v>23561655.290666752</v>
          </cell>
          <cell r="DA74">
            <v>13726917.854884665</v>
          </cell>
          <cell r="EX74">
            <v>44850613.28987205</v>
          </cell>
          <cell r="EY74">
            <v>40688885.914332092</v>
          </cell>
          <cell r="EZ74">
            <v>33424709.569359362</v>
          </cell>
          <cell r="FA74">
            <v>24676742.601851493</v>
          </cell>
          <cell r="FB74">
            <v>14403704.668999523</v>
          </cell>
          <cell r="GF74">
            <v>7623924.3457402587</v>
          </cell>
          <cell r="GG74">
            <v>6909214.3604530841</v>
          </cell>
          <cell r="GH74">
            <v>5683958.1107687801</v>
          </cell>
          <cell r="GI74">
            <v>4201660.9052660167</v>
          </cell>
          <cell r="GJ74">
            <v>2458615.5553701892</v>
          </cell>
          <cell r="HM74">
            <v>21671149.568054646</v>
          </cell>
          <cell r="HN74">
            <v>19647715.458632946</v>
          </cell>
          <cell r="HO74">
            <v>16133195.844697997</v>
          </cell>
          <cell r="HP74">
            <v>11906393.312271893</v>
          </cell>
          <cell r="HQ74">
            <v>6944643.3225533366</v>
          </cell>
        </row>
        <row r="75">
          <cell r="E75">
            <v>26</v>
          </cell>
          <cell r="CW75">
            <v>23832819.53703915</v>
          </cell>
          <cell r="CX75">
            <v>25951415.329016108</v>
          </cell>
          <cell r="CY75">
            <v>25653561.377761599</v>
          </cell>
          <cell r="CZ75">
            <v>25193592.860068187</v>
          </cell>
          <cell r="DA75">
            <v>14644288.361781511</v>
          </cell>
          <cell r="EX75">
            <v>49682501.8089872</v>
          </cell>
          <cell r="EY75">
            <v>43641623.36103332</v>
          </cell>
          <cell r="EZ75">
            <v>35456299.345142484</v>
          </cell>
          <cell r="FA75">
            <v>26954821.472855031</v>
          </cell>
          <cell r="FB75">
            <v>15213384.934560597</v>
          </cell>
          <cell r="GF75">
            <v>8436383.7261265367</v>
          </cell>
          <cell r="GG75">
            <v>7416254.4540110528</v>
          </cell>
          <cell r="GH75">
            <v>6037075.0389363244</v>
          </cell>
          <cell r="GI75">
            <v>4597736.2299510911</v>
          </cell>
          <cell r="GJ75">
            <v>2597042.9241765402</v>
          </cell>
          <cell r="HM75">
            <v>23990523.133791745</v>
          </cell>
          <cell r="HN75">
            <v>21068852.76948899</v>
          </cell>
          <cell r="HO75">
            <v>17107470.471780986</v>
          </cell>
          <cell r="HP75">
            <v>12998779.502195001</v>
          </cell>
          <cell r="HQ75">
            <v>7334842.6100946218</v>
          </cell>
        </row>
        <row r="76">
          <cell r="E76">
            <v>27</v>
          </cell>
          <cell r="CW76">
            <v>25538130.935308561</v>
          </cell>
          <cell r="CX76">
            <v>27804242.200260196</v>
          </cell>
          <cell r="CY76">
            <v>27408432.75792636</v>
          </cell>
          <cell r="CZ76">
            <v>26920899.469208263</v>
          </cell>
          <cell r="DA76">
            <v>15611991.562874019</v>
          </cell>
          <cell r="EX76">
            <v>53524414.830603004</v>
          </cell>
          <cell r="EY76">
            <v>46509146.879767478</v>
          </cell>
          <cell r="EZ76">
            <v>38776519.551508963</v>
          </cell>
          <cell r="FA76">
            <v>29437346.695878685</v>
          </cell>
          <cell r="FB76">
            <v>16997184.42050299</v>
          </cell>
          <cell r="GF76">
            <v>9091831.4446807057</v>
          </cell>
          <cell r="GG76">
            <v>7919021.8634177446</v>
          </cell>
          <cell r="GH76">
            <v>6608162.988066107</v>
          </cell>
          <cell r="GI76">
            <v>5024757.1828574389</v>
          </cell>
          <cell r="GJ76">
            <v>2907977.8901239336</v>
          </cell>
          <cell r="HM76">
            <v>25843156.076312214</v>
          </cell>
          <cell r="HN76">
            <v>22440408.943082571</v>
          </cell>
          <cell r="HO76">
            <v>18704694.451941967</v>
          </cell>
          <cell r="HP76">
            <v>14193006.442655772</v>
          </cell>
          <cell r="HQ76">
            <v>8189552.4935150892</v>
          </cell>
        </row>
        <row r="77">
          <cell r="E77">
            <v>27</v>
          </cell>
          <cell r="CW77">
            <v>27365862.027542137</v>
          </cell>
          <cell r="CX77">
            <v>29719236.661206104</v>
          </cell>
          <cell r="CY77">
            <v>29299207.719195828</v>
          </cell>
          <cell r="CZ77">
            <v>28783182.536590908</v>
          </cell>
          <cell r="DA77">
            <v>16657125.367027171</v>
          </cell>
          <cell r="EX77">
            <v>59545856.396701336</v>
          </cell>
          <cell r="EY77">
            <v>51540836.469980896</v>
          </cell>
          <cell r="EZ77">
            <v>44536119.915529072</v>
          </cell>
          <cell r="FA77">
            <v>33149746.214068711</v>
          </cell>
          <cell r="FB77">
            <v>18772108.824253619</v>
          </cell>
          <cell r="GF77">
            <v>10138757.004088238</v>
          </cell>
          <cell r="GG77">
            <v>8778126.6873242557</v>
          </cell>
          <cell r="GH77">
            <v>7602016.2670939863</v>
          </cell>
          <cell r="GI77">
            <v>5665765.6091771498</v>
          </cell>
          <cell r="GJ77">
            <v>3211642.3556646034</v>
          </cell>
          <cell r="HM77">
            <v>28730549.968211502</v>
          </cell>
          <cell r="HN77">
            <v>24866212.552886814</v>
          </cell>
          <cell r="HO77">
            <v>21472772.102130085</v>
          </cell>
          <cell r="HP77">
            <v>15976853.903274059</v>
          </cell>
          <cell r="HQ77">
            <v>9044743.3425949216</v>
          </cell>
        </row>
        <row r="78">
          <cell r="E78">
            <v>27</v>
          </cell>
          <cell r="CW78">
            <v>29324962.002185758</v>
          </cell>
          <cell r="CX78">
            <v>31831868.261685118</v>
          </cell>
          <cell r="CY78">
            <v>31410020.064263545</v>
          </cell>
          <cell r="CZ78">
            <v>30836625.1449086</v>
          </cell>
          <cell r="DA78">
            <v>17811396.864123072</v>
          </cell>
          <cell r="EX78">
            <v>63819668.68998158</v>
          </cell>
          <cell r="EY78">
            <v>58064842.030275106</v>
          </cell>
          <cell r="EZ78">
            <v>48023411.560354292</v>
          </cell>
          <cell r="FA78">
            <v>36176583.659960687</v>
          </cell>
          <cell r="FB78">
            <v>21241980.296318501</v>
          </cell>
          <cell r="GF78">
            <v>10866450.700085759</v>
          </cell>
          <cell r="GG78">
            <v>9911278.1826887578</v>
          </cell>
          <cell r="GH78">
            <v>8201719.6719575971</v>
          </cell>
          <cell r="GI78">
            <v>6189301.876167506</v>
          </cell>
          <cell r="GJ78">
            <v>3628332.6565381661</v>
          </cell>
          <cell r="HM78">
            <v>30792641.020002037</v>
          </cell>
          <cell r="HN78">
            <v>27995548.836025447</v>
          </cell>
          <cell r="HO78">
            <v>23150467.760777533</v>
          </cell>
          <cell r="HP78">
            <v>17430535.763435602</v>
          </cell>
          <cell r="HQ78">
            <v>10192509.904835925</v>
          </cell>
        </row>
        <row r="79">
          <cell r="E79">
            <v>28</v>
          </cell>
          <cell r="CW79">
            <v>31424673.365464322</v>
          </cell>
          <cell r="CX79">
            <v>34123221.493394181</v>
          </cell>
          <cell r="CY79">
            <v>33666035.945445836</v>
          </cell>
          <cell r="CZ79">
            <v>33040548.514708202</v>
          </cell>
          <cell r="DA79">
            <v>19061128.209795423</v>
          </cell>
          <cell r="EX79">
            <v>71207782.894532919</v>
          </cell>
          <cell r="EY79">
            <v>61534470.796622276</v>
          </cell>
          <cell r="EZ79">
            <v>52094319.547411621</v>
          </cell>
          <cell r="FA79">
            <v>39660159.01178956</v>
          </cell>
          <cell r="FB79">
            <v>23236472.309400737</v>
          </cell>
          <cell r="GF79">
            <v>12154319.407644302</v>
          </cell>
          <cell r="GG79">
            <v>10503520.487868831</v>
          </cell>
          <cell r="GH79">
            <v>8912601.3872149885</v>
          </cell>
          <cell r="GI79">
            <v>6779766.5645107925</v>
          </cell>
          <cell r="GJ79">
            <v>3968438.2214456126</v>
          </cell>
          <cell r="HM79">
            <v>34332630.246790469</v>
          </cell>
          <cell r="HN79">
            <v>29668405.562657177</v>
          </cell>
          <cell r="HO79">
            <v>25099990.32738921</v>
          </cell>
          <cell r="HP79">
            <v>19069200.005635589</v>
          </cell>
          <cell r="HQ79">
            <v>11145400.962357894</v>
          </cell>
        </row>
        <row r="80">
          <cell r="E80">
            <v>28</v>
          </cell>
          <cell r="CW80">
            <v>33672496.850472547</v>
          </cell>
          <cell r="CX80">
            <v>36551493.121995725</v>
          </cell>
          <cell r="CY80">
            <v>36042717.185458116</v>
          </cell>
          <cell r="CZ80">
            <v>35408618.716261096</v>
          </cell>
          <cell r="DA80">
            <v>20422698.19814533</v>
          </cell>
          <cell r="EX80">
            <v>76357429.010379553</v>
          </cell>
          <cell r="EY80">
            <v>69235465.87600565</v>
          </cell>
          <cell r="EZ80">
            <v>57375392.674862385</v>
          </cell>
          <cell r="FA80">
            <v>43885852.362101197</v>
          </cell>
          <cell r="FB80">
            <v>23815503.622588158</v>
          </cell>
          <cell r="GF80">
            <v>13033699.804817945</v>
          </cell>
          <cell r="GG80">
            <v>11844736.197560683</v>
          </cell>
          <cell r="GH80">
            <v>9814136.4368413687</v>
          </cell>
          <cell r="GI80">
            <v>7495040.1926553696</v>
          </cell>
          <cell r="GJ80">
            <v>4073592.6392473802</v>
          </cell>
          <cell r="HM80">
            <v>36815188.987147391</v>
          </cell>
          <cell r="HN80">
            <v>33359297.408649266</v>
          </cell>
          <cell r="HO80">
            <v>27630237.83911103</v>
          </cell>
          <cell r="HP80">
            <v>21049900.11554271</v>
          </cell>
          <cell r="HQ80">
            <v>13019860.938951701</v>
          </cell>
        </row>
        <row r="81">
          <cell r="E81">
            <v>28</v>
          </cell>
          <cell r="CW81">
            <v>36081618.581279442</v>
          </cell>
          <cell r="CX81">
            <v>39182389.001384139</v>
          </cell>
          <cell r="CY81">
            <v>38647619.537996218</v>
          </cell>
          <cell r="CZ81">
            <v>37967279.990816303</v>
          </cell>
          <cell r="DA81">
            <v>21772156.1910173</v>
          </cell>
          <cell r="EX81">
            <v>84654476.531318903</v>
          </cell>
          <cell r="EY81">
            <v>73666458.309627771</v>
          </cell>
          <cell r="EZ81">
            <v>63610377.328930378</v>
          </cell>
          <cell r="FA81">
            <v>46716755.361565113</v>
          </cell>
          <cell r="FB81">
            <v>25464055.94599396</v>
          </cell>
          <cell r="GF81">
            <v>14478757.697025001</v>
          </cell>
          <cell r="GG81">
            <v>12603289.268882021</v>
          </cell>
          <cell r="GH81">
            <v>10863690.895565867</v>
          </cell>
          <cell r="GI81">
            <v>7983692.1277564019</v>
          </cell>
          <cell r="GJ81">
            <v>4356629.6834975779</v>
          </cell>
          <cell r="HM81">
            <v>40791726.472285748</v>
          </cell>
          <cell r="HN81">
            <v>35493839.003729701</v>
          </cell>
          <cell r="HO81">
            <v>30510791.451376438</v>
          </cell>
          <cell r="HP81">
            <v>23727131.207176208</v>
          </cell>
          <cell r="HQ81">
            <v>14190165.254820704</v>
          </cell>
        </row>
        <row r="82">
          <cell r="E82">
            <v>29</v>
          </cell>
          <cell r="CW82">
            <v>38664671.958078109</v>
          </cell>
          <cell r="CX82">
            <v>41979751.226207756</v>
          </cell>
          <cell r="CY82">
            <v>41426861.452557802</v>
          </cell>
          <cell r="CZ82">
            <v>40652556.075485744</v>
          </cell>
          <cell r="DA82">
            <v>23207268.267411441</v>
          </cell>
          <cell r="EX82">
            <v>91212748.492715955</v>
          </cell>
          <cell r="EY82">
            <v>82985442.446659446</v>
          </cell>
          <cell r="EZ82">
            <v>68400098.598832607</v>
          </cell>
          <cell r="FA82">
            <v>49158833.84060818</v>
          </cell>
          <cell r="FB82">
            <v>28367340.896981955</v>
          </cell>
          <cell r="GF82">
            <v>15605211.389852315</v>
          </cell>
          <cell r="GG82">
            <v>14175844.398344696</v>
          </cell>
          <cell r="GH82">
            <v>11681901.359576494</v>
          </cell>
          <cell r="GI82">
            <v>8410554.6724504381</v>
          </cell>
          <cell r="GJ82">
            <v>4858691.0591672286</v>
          </cell>
          <cell r="HM82">
            <v>43947960.637399495</v>
          </cell>
          <cell r="HN82">
            <v>39826997.833087265</v>
          </cell>
          <cell r="HO82">
            <v>32858773.849115133</v>
          </cell>
          <cell r="HP82">
            <v>27394378.075981408</v>
          </cell>
          <cell r="HQ82">
            <v>17271112.571696371</v>
          </cell>
        </row>
        <row r="83">
          <cell r="E83">
            <v>29</v>
          </cell>
          <cell r="CW83">
            <v>41433294.797518432</v>
          </cell>
          <cell r="CX83">
            <v>45016068.994921625</v>
          </cell>
          <cell r="CY83">
            <v>44414267.140689343</v>
          </cell>
          <cell r="CZ83">
            <v>43407504.999723934</v>
          </cell>
          <cell r="DA83">
            <v>24765147.543329693</v>
          </cell>
          <cell r="EX83">
            <v>100814023.29174483</v>
          </cell>
          <cell r="EY83">
            <v>89201508.137165904</v>
          </cell>
          <cell r="EZ83">
            <v>71764326.65017128</v>
          </cell>
          <cell r="FA83">
            <v>52668735.051976085</v>
          </cell>
          <cell r="FB83">
            <v>29922531.420968473</v>
          </cell>
          <cell r="GF83">
            <v>17225263.649299711</v>
          </cell>
          <cell r="GG83">
            <v>15234269.194937468</v>
          </cell>
          <cell r="GH83">
            <v>12278114.545594931</v>
          </cell>
          <cell r="GI83">
            <v>9013299.3766721636</v>
          </cell>
          <cell r="GJ83">
            <v>5127853.1668998376</v>
          </cell>
          <cell r="HM83">
            <v>48411380.806149304</v>
          </cell>
          <cell r="HN83">
            <v>42785607.100675464</v>
          </cell>
          <cell r="HO83">
            <v>39991573.09136641</v>
          </cell>
          <cell r="HP83">
            <v>29963429.400766641</v>
          </cell>
          <cell r="HQ83">
            <v>18983111.331582129</v>
          </cell>
        </row>
        <row r="84">
          <cell r="E84">
            <v>29</v>
          </cell>
          <cell r="CW84">
            <v>44398958.793742701</v>
          </cell>
          <cell r="CX84">
            <v>48261767.768990189</v>
          </cell>
          <cell r="CY84">
            <v>47427883.47730995</v>
          </cell>
          <cell r="CZ84">
            <v>46342298.397894926</v>
          </cell>
          <cell r="DA84">
            <v>26387067.643527549</v>
          </cell>
          <cell r="EX84">
            <v>109220973.77887654</v>
          </cell>
          <cell r="EY84">
            <v>93581246.7137779</v>
          </cell>
          <cell r="EZ84">
            <v>76325827.370953798</v>
          </cell>
          <cell r="FA84">
            <v>59012282.330269217</v>
          </cell>
          <cell r="FB84">
            <v>33211674.585727215</v>
          </cell>
          <cell r="GF84">
            <v>18653291.30671221</v>
          </cell>
          <cell r="GG84">
            <v>16003961.232455015</v>
          </cell>
          <cell r="GH84">
            <v>13058538.900756747</v>
          </cell>
          <cell r="GI84">
            <v>10112991.931598544</v>
          </cell>
          <cell r="GJ84">
            <v>5695528.587991491</v>
          </cell>
          <cell r="HM84">
            <v>52387967.074170411</v>
          </cell>
          <cell r="HN84">
            <v>50416967.89999634</v>
          </cell>
          <cell r="HO84">
            <v>42533526.705321968</v>
          </cell>
          <cell r="HP84">
            <v>37437899.542858899</v>
          </cell>
          <cell r="HQ84">
            <v>21034682.399919182</v>
          </cell>
        </row>
        <row r="85">
          <cell r="E85">
            <v>30</v>
          </cell>
          <cell r="CW85">
            <v>47576837.510084793</v>
          </cell>
          <cell r="CX85">
            <v>51565839.519619726</v>
          </cell>
          <cell r="CY85">
            <v>50633051.992196888</v>
          </cell>
          <cell r="CZ85">
            <v>49524286.333456151</v>
          </cell>
          <cell r="DA85">
            <v>28156984.904099435</v>
          </cell>
          <cell r="EX85">
            <v>119967240.39503694</v>
          </cell>
          <cell r="EY85">
            <v>103878832.67044866</v>
          </cell>
          <cell r="EZ85">
            <v>87401690.676111102</v>
          </cell>
          <cell r="FA85">
            <v>64615147.651597977</v>
          </cell>
          <cell r="FB85">
            <v>35845331.260030329</v>
          </cell>
          <cell r="GF85">
            <v>20511227.459076077</v>
          </cell>
          <cell r="GG85">
            <v>17772565.645432919</v>
          </cell>
          <cell r="GH85">
            <v>14973162.647289038</v>
          </cell>
          <cell r="GI85">
            <v>11073160.383842394</v>
          </cell>
          <cell r="GJ85">
            <v>6152210.3522720337</v>
          </cell>
          <cell r="HM85">
            <v>63311955.762968659</v>
          </cell>
          <cell r="HN85">
            <v>57887785.24512434</v>
          </cell>
          <cell r="HO85">
            <v>54092307.871385336</v>
          </cell>
          <cell r="HP85">
            <v>40992405.499400854</v>
          </cell>
          <cell r="HQ85">
            <v>22658706.806858569</v>
          </cell>
        </row>
        <row r="86">
          <cell r="CW86">
            <v>50983031.171330221</v>
          </cell>
          <cell r="CX86">
            <v>55198374.353229396</v>
          </cell>
          <cell r="CY86">
            <v>54192539.548358366</v>
          </cell>
          <cell r="CZ86">
            <v>53008385.10345798</v>
          </cell>
          <cell r="DA86">
            <v>30029270.212278478</v>
          </cell>
          <cell r="EX86">
            <v>130567962.6224668</v>
          </cell>
          <cell r="EY86">
            <v>116381792.97435689</v>
          </cell>
          <cell r="EZ86">
            <v>97561165.435228944</v>
          </cell>
          <cell r="FA86">
            <v>71745209.508554697</v>
          </cell>
          <cell r="FB86">
            <v>40162274.791015506</v>
          </cell>
          <cell r="GF86">
            <v>22338792.487782359</v>
          </cell>
          <cell r="GG86">
            <v>19931332.887407482</v>
          </cell>
          <cell r="GH86">
            <v>16719151.334666252</v>
          </cell>
          <cell r="GI86">
            <v>12313286.54870677</v>
          </cell>
          <cell r="GJ86">
            <v>6895845.0611038804</v>
          </cell>
          <cell r="HM86">
            <v>72760638.388776779</v>
          </cell>
          <cell r="HN86">
            <v>70236997.677019358</v>
          </cell>
          <cell r="HO86">
            <v>61893642.587940872</v>
          </cell>
          <cell r="HP86">
            <v>45356233.938894808</v>
          </cell>
          <cell r="HQ86">
            <v>25363861.419711262</v>
          </cell>
        </row>
        <row r="87">
          <cell r="CW87">
            <v>54633854.955561437</v>
          </cell>
          <cell r="CX87">
            <v>59176067.439183041</v>
          </cell>
          <cell r="CY87">
            <v>58134643.962362722</v>
          </cell>
          <cell r="CZ87">
            <v>56740205.55213692</v>
          </cell>
          <cell r="DA87">
            <v>32104577.061740682</v>
          </cell>
          <cell r="EX87">
            <v>142584648.5497973</v>
          </cell>
          <cell r="EY87">
            <v>126761869.79152608</v>
          </cell>
          <cell r="EZ87">
            <v>103595623.44810367</v>
          </cell>
          <cell r="FA87">
            <v>76027259.000416398</v>
          </cell>
          <cell r="FB87">
            <v>44622468.96066606</v>
          </cell>
          <cell r="GF87">
            <v>24414512.679511487</v>
          </cell>
          <cell r="GG87">
            <v>21723304.29895103</v>
          </cell>
          <cell r="GH87">
            <v>17771763.841361403</v>
          </cell>
          <cell r="GI87">
            <v>13048719.970926404</v>
          </cell>
          <cell r="GJ87">
            <v>7669486.8526144773</v>
          </cell>
          <cell r="HM87">
            <v>84879781.849920154</v>
          </cell>
          <cell r="HN87">
            <v>80418820.620430589</v>
          </cell>
          <cell r="HO87">
            <v>65560302.290180385</v>
          </cell>
          <cell r="HP87">
            <v>48058681.855185509</v>
          </cell>
          <cell r="HQ87">
            <v>28112155.445219636</v>
          </cell>
        </row>
        <row r="88">
          <cell r="CW88">
            <v>58546577.010583028</v>
          </cell>
          <cell r="CX88">
            <v>63441522.0211858</v>
          </cell>
          <cell r="CY88">
            <v>62216790.60025923</v>
          </cell>
          <cell r="CZ88">
            <v>60690814.967530236</v>
          </cell>
          <cell r="DA88">
            <v>34345432.66245833</v>
          </cell>
          <cell r="EX88">
            <v>155848468.83592892</v>
          </cell>
          <cell r="EY88">
            <v>133828148.29859567</v>
          </cell>
          <cell r="EZ88">
            <v>111037537.26640821</v>
          </cell>
          <cell r="FA88">
            <v>86538617.598550558</v>
          </cell>
          <cell r="FB88">
            <v>47863858.623515844</v>
          </cell>
          <cell r="GF88">
            <v>26707902.925512016</v>
          </cell>
          <cell r="GG88">
            <v>22950816.979012787</v>
          </cell>
          <cell r="GH88">
            <v>19057608.403884798</v>
          </cell>
          <cell r="GI88">
            <v>14870288.14163366</v>
          </cell>
          <cell r="GJ88">
            <v>8227891.4351918995</v>
          </cell>
          <cell r="HM88">
            <v>98871609.26150322</v>
          </cell>
          <cell r="HN88">
            <v>84756903.860572457</v>
          </cell>
          <cell r="HO88">
            <v>70189531.329024792</v>
          </cell>
          <cell r="HP88">
            <v>54550263.931418777</v>
          </cell>
          <cell r="HQ88">
            <v>30124846.445088863</v>
          </cell>
        </row>
        <row r="89">
          <cell r="CW89">
            <v>62739975.198570631</v>
          </cell>
          <cell r="CX89">
            <v>67867335.839947864</v>
          </cell>
          <cell r="CY89">
            <v>66540579.745849662</v>
          </cell>
          <cell r="CZ89">
            <v>65051938.485393338</v>
          </cell>
          <cell r="DA89">
            <v>36735490.046172142</v>
          </cell>
          <cell r="EX89">
            <v>169273012.8943007</v>
          </cell>
          <cell r="EY89">
            <v>148612318.76437664</v>
          </cell>
          <cell r="EZ89">
            <v>124450605.60299945</v>
          </cell>
          <cell r="FA89">
            <v>95527983.229988098</v>
          </cell>
          <cell r="FB89">
            <v>46019498.68540132</v>
          </cell>
          <cell r="GF89">
            <v>29024600.134673059</v>
          </cell>
          <cell r="GG89">
            <v>25506647.974455833</v>
          </cell>
          <cell r="GH89">
            <v>21375655.558081001</v>
          </cell>
          <cell r="GI89">
            <v>16418872.117654204</v>
          </cell>
          <cell r="GJ89">
            <v>7917680.6024742573</v>
          </cell>
          <cell r="HM89">
            <v>107247258.3299011</v>
          </cell>
          <cell r="HN89">
            <v>93941465.747429848</v>
          </cell>
          <cell r="HO89">
            <v>78528891.338383794</v>
          </cell>
          <cell r="HP89">
            <v>60182629.434892595</v>
          </cell>
          <cell r="HQ89">
            <v>28808353.91220957</v>
          </cell>
        </row>
        <row r="90">
          <cell r="CW90">
            <v>67234328.015932053</v>
          </cell>
          <cell r="CX90">
            <v>72686580.368741512</v>
          </cell>
          <cell r="CY90">
            <v>71294934.555213124</v>
          </cell>
          <cell r="CZ90">
            <v>69835778.588483036</v>
          </cell>
          <cell r="DA90">
            <v>38961532.221091054</v>
          </cell>
          <cell r="EX90">
            <v>185760299.98743343</v>
          </cell>
          <cell r="EY90">
            <v>163897969.78938437</v>
          </cell>
          <cell r="EZ90">
            <v>139417541.62702131</v>
          </cell>
          <cell r="FA90">
            <v>93678515.562193155</v>
          </cell>
          <cell r="FB90">
            <v>48821497.663391352</v>
          </cell>
          <cell r="GF90">
            <v>31882434.90716964</v>
          </cell>
          <cell r="GG90">
            <v>28143525.220597446</v>
          </cell>
          <cell r="GH90">
            <v>23962389.967144251</v>
          </cell>
          <cell r="GI90">
            <v>16113040.286314756</v>
          </cell>
          <cell r="GJ90">
            <v>8399766.1007941514</v>
          </cell>
          <cell r="HM90">
            <v>117423609.31848133</v>
          </cell>
          <cell r="HN90">
            <v>103486968.28786099</v>
          </cell>
          <cell r="HO90">
            <v>87833051.225023389</v>
          </cell>
          <cell r="HP90">
            <v>58743242.12151742</v>
          </cell>
          <cell r="HQ90">
            <v>30562414.267612517</v>
          </cell>
        </row>
        <row r="91">
          <cell r="CW91">
            <v>72051217.191605181</v>
          </cell>
          <cell r="CX91">
            <v>77937942.281398878</v>
          </cell>
          <cell r="CY91">
            <v>76528884.164601892</v>
          </cell>
          <cell r="CZ91">
            <v>74400340.560162187</v>
          </cell>
          <cell r="DA91">
            <v>41323111.898096316</v>
          </cell>
          <cell r="EX91">
            <v>200742951.09880567</v>
          </cell>
          <cell r="EY91">
            <v>183090993.88995886</v>
          </cell>
          <cell r="EZ91">
            <v>143940289.89815831</v>
          </cell>
          <cell r="FA91">
            <v>96362330.518824816</v>
          </cell>
          <cell r="FB91">
            <v>54597860.548123956</v>
          </cell>
          <cell r="GF91">
            <v>34465388.936597526</v>
          </cell>
          <cell r="GG91">
            <v>31468764.574836671</v>
          </cell>
          <cell r="GH91">
            <v>24750289.258002102</v>
          </cell>
          <cell r="GI91">
            <v>16579193.101904571</v>
          </cell>
          <cell r="GJ91">
            <v>9444263.9821605086</v>
          </cell>
          <cell r="HM91">
            <v>126794360.44534564</v>
          </cell>
          <cell r="HN91">
            <v>115347326.15067399</v>
          </cell>
          <cell r="HO91">
            <v>90442160.372317672</v>
          </cell>
          <cell r="HP91">
            <v>60323128.254159927</v>
          </cell>
          <cell r="HQ91">
            <v>34185200.705399871</v>
          </cell>
        </row>
        <row r="92">
          <cell r="CW92">
            <v>77213329.847918361</v>
          </cell>
          <cell r="CX92">
            <v>83663814.281222224</v>
          </cell>
          <cell r="CY92">
            <v>81849409.756366581</v>
          </cell>
          <cell r="CZ92">
            <v>79048070.753379494</v>
          </cell>
          <cell r="DA92">
            <v>43906104.123251222</v>
          </cell>
          <cell r="EX92">
            <v>221121814.52779675</v>
          </cell>
          <cell r="EY92">
            <v>188223000.83245468</v>
          </cell>
          <cell r="EZ92">
            <v>141359297.67429209</v>
          </cell>
          <cell r="FA92">
            <v>103753237.48313999</v>
          </cell>
          <cell r="FB92">
            <v>54961217.789777756</v>
          </cell>
          <cell r="GF92">
            <v>38005311.871965051</v>
          </cell>
          <cell r="GG92">
            <v>32358063.482406676</v>
          </cell>
          <cell r="GH92">
            <v>24320946.580197752</v>
          </cell>
          <cell r="GI92">
            <v>17896702.349282652</v>
          </cell>
          <cell r="GJ92">
            <v>9524042.8023563325</v>
          </cell>
          <cell r="HM92">
            <v>139306743.15251184</v>
          </cell>
          <cell r="HN92">
            <v>118415775.70224714</v>
          </cell>
          <cell r="HO92">
            <v>88491374.146025658</v>
          </cell>
          <cell r="HP92">
            <v>64955987.417878628</v>
          </cell>
          <cell r="HQ92">
            <v>34414968.148739278</v>
          </cell>
        </row>
        <row r="93">
          <cell r="CW93">
            <v>82744131.018491372</v>
          </cell>
          <cell r="CX93">
            <v>89502633.627057046</v>
          </cell>
          <cell r="CY93">
            <v>86960540.996307045</v>
          </cell>
          <cell r="CZ93">
            <v>83999493.68074578</v>
          </cell>
          <cell r="DA93">
            <v>46486912.798871085</v>
          </cell>
          <cell r="EX93">
            <v>237905822.42893553</v>
          </cell>
          <cell r="EY93">
            <v>189089959.71462345</v>
          </cell>
          <cell r="EZ93">
            <v>152065698.58435059</v>
          </cell>
          <cell r="FA93">
            <v>107800516.24124765</v>
          </cell>
          <cell r="FB93">
            <v>58663767.850781798</v>
          </cell>
          <cell r="GF93">
            <v>40894406.509464622</v>
          </cell>
          <cell r="GG93">
            <v>32533033.799215436</v>
          </cell>
          <cell r="GH93">
            <v>26170579.119695127</v>
          </cell>
          <cell r="GI93">
            <v>18680385.407848626</v>
          </cell>
          <cell r="GJ93">
            <v>10176133.986178786</v>
          </cell>
          <cell r="HM93">
            <v>149781790.27026772</v>
          </cell>
          <cell r="HN93">
            <v>118370921.81172252</v>
          </cell>
          <cell r="HO93">
            <v>95194628.798704028</v>
          </cell>
          <cell r="HP93">
            <v>67501257.833304644</v>
          </cell>
          <cell r="HQ93">
            <v>36704915.526305854</v>
          </cell>
        </row>
        <row r="94">
          <cell r="CW94">
            <v>88671907.649809405</v>
          </cell>
          <cell r="CX94">
            <v>95197952.314671561</v>
          </cell>
          <cell r="CY94">
            <v>92452232.366223514</v>
          </cell>
          <cell r="CZ94">
            <v>89045676.440925643</v>
          </cell>
          <cell r="DA94">
            <v>49215620.065011568</v>
          </cell>
          <cell r="EX94">
            <v>263739018.07845116</v>
          </cell>
          <cell r="EY94">
            <v>224557367.86923218</v>
          </cell>
          <cell r="EZ94">
            <v>182483492.20049739</v>
          </cell>
          <cell r="FA94">
            <v>131108910.32490492</v>
          </cell>
          <cell r="FB94">
            <v>71878680.284018397</v>
          </cell>
          <cell r="GF94">
            <v>45376446.22838515</v>
          </cell>
          <cell r="GG94">
            <v>38635221.297726035</v>
          </cell>
          <cell r="GH94">
            <v>31621944.715428889</v>
          </cell>
          <cell r="GI94">
            <v>22719417.871722251</v>
          </cell>
          <cell r="GJ94">
            <v>12501523.861615211</v>
          </cell>
          <cell r="HM94">
            <v>165101471.99132562</v>
          </cell>
          <cell r="HN94">
            <v>140573633.17656565</v>
          </cell>
          <cell r="HO94">
            <v>114265364.27507782</v>
          </cell>
          <cell r="HP94">
            <v>82096233.567931294</v>
          </cell>
          <cell r="HQ94">
            <v>44883519.81535989</v>
          </cell>
        </row>
        <row r="95">
          <cell r="CW95">
            <v>95025244.034017459</v>
          </cell>
          <cell r="CX95">
            <v>101961536.03745267</v>
          </cell>
          <cell r="CY95">
            <v>98855604.524757087</v>
          </cell>
          <cell r="CZ95">
            <v>95182933.905508682</v>
          </cell>
          <cell r="DA95">
            <v>52477181.833719261</v>
          </cell>
          <cell r="EX95">
            <v>282668480.6118598</v>
          </cell>
          <cell r="EY95">
            <v>242867425.41235018</v>
          </cell>
          <cell r="EZ95">
            <v>197343589.19811821</v>
          </cell>
          <cell r="FA95">
            <v>144772406.1527257</v>
          </cell>
          <cell r="FB95">
            <v>79041845.562360168</v>
          </cell>
          <cell r="GF95">
            <v>48633270.891787708</v>
          </cell>
          <cell r="GG95">
            <v>42075381.483981192</v>
          </cell>
          <cell r="GH95">
            <v>34197000.464627206</v>
          </cell>
          <cell r="GI95">
            <v>25179364.136394441</v>
          </cell>
          <cell r="GJ95">
            <v>13748616.977407694</v>
          </cell>
          <cell r="HM95">
            <v>176951376.30597949</v>
          </cell>
          <cell r="HN95">
            <v>152074490.77926636</v>
          </cell>
          <cell r="HO95">
            <v>123570284.82499003</v>
          </cell>
          <cell r="HP95">
            <v>90401481.753093004</v>
          </cell>
          <cell r="HQ95">
            <v>49353088.290397227</v>
          </cell>
        </row>
        <row r="96">
          <cell r="CW96">
            <v>101834581.36917785</v>
          </cell>
          <cell r="CX96">
            <v>109067963.72316204</v>
          </cell>
          <cell r="CY96">
            <v>105780419.63815874</v>
          </cell>
          <cell r="CZ96">
            <v>101740826.81485721</v>
          </cell>
          <cell r="DA96">
            <v>56060891.284632951</v>
          </cell>
          <cell r="EX96">
            <v>311957127.48203564</v>
          </cell>
          <cell r="EY96">
            <v>265221880.37919092</v>
          </cell>
          <cell r="EZ96">
            <v>217199010.64890671</v>
          </cell>
          <cell r="FA96">
            <v>158665795.57619452</v>
          </cell>
          <cell r="FB96">
            <v>82202539.574565291</v>
          </cell>
          <cell r="GF96">
            <v>54048309.112963438</v>
          </cell>
          <cell r="GG96">
            <v>45959399.053247631</v>
          </cell>
          <cell r="GH96">
            <v>37758126.04168129</v>
          </cell>
          <cell r="GI96">
            <v>27596002.34144789</v>
          </cell>
          <cell r="GJ96">
            <v>14346386.201335847</v>
          </cell>
          <cell r="HM96">
            <v>195336347.97883701</v>
          </cell>
          <cell r="HN96">
            <v>166073513.88229704</v>
          </cell>
          <cell r="HO96">
            <v>135676167.47014093</v>
          </cell>
          <cell r="HP96">
            <v>99076379.138076305</v>
          </cell>
          <cell r="HQ96">
            <v>51196318.506966114</v>
          </cell>
        </row>
        <row r="97">
          <cell r="CW97">
            <v>109132939.50247249</v>
          </cell>
          <cell r="CX97">
            <v>116820406.94100355</v>
          </cell>
          <cell r="CY97">
            <v>113189012.51819368</v>
          </cell>
          <cell r="CZ97">
            <v>108927474.52005763</v>
          </cell>
          <cell r="DA97">
            <v>59675882.708549015</v>
          </cell>
          <cell r="EX97">
            <v>334603411.87468195</v>
          </cell>
          <cell r="EY97">
            <v>291682864.19362545</v>
          </cell>
          <cell r="EZ97">
            <v>233995517.62418318</v>
          </cell>
          <cell r="FA97">
            <v>161705557.28699851</v>
          </cell>
          <cell r="FB97">
            <v>87566912.109170437</v>
          </cell>
          <cell r="GF97">
            <v>57982289.051492691</v>
          </cell>
          <cell r="GG97">
            <v>50697169.112050533</v>
          </cell>
          <cell r="GH97">
            <v>40697749.813029528</v>
          </cell>
          <cell r="GI97">
            <v>28205169.105370939</v>
          </cell>
          <cell r="GJ97">
            <v>15282602.533672869</v>
          </cell>
          <cell r="HM97">
            <v>209518024.25797796</v>
          </cell>
          <cell r="HN97">
            <v>182228756.16747141</v>
          </cell>
          <cell r="HO97">
            <v>146114848.10921836</v>
          </cell>
          <cell r="HP97">
            <v>100756062.40523314</v>
          </cell>
          <cell r="HQ97">
            <v>54537287.36623776</v>
          </cell>
        </row>
        <row r="98">
          <cell r="CW98">
            <v>116955134.35025778</v>
          </cell>
          <cell r="CX98">
            <v>125122956.70770614</v>
          </cell>
          <cell r="CY98">
            <v>121135699.94188631</v>
          </cell>
          <cell r="CZ98">
            <v>116064842.84599347</v>
          </cell>
          <cell r="DA98">
            <v>63526781.207935646</v>
          </cell>
          <cell r="EX98">
            <v>368639968.42634439</v>
          </cell>
          <cell r="EY98">
            <v>319851406.93734741</v>
          </cell>
          <cell r="EZ98">
            <v>249269804.66726398</v>
          </cell>
          <cell r="FA98">
            <v>178908795.07806015</v>
          </cell>
          <cell r="FB98">
            <v>104163971.15018106</v>
          </cell>
          <cell r="GF98">
            <v>64082447.815065145</v>
          </cell>
          <cell r="GG98">
            <v>55630264.498435616</v>
          </cell>
          <cell r="GH98">
            <v>43459851.032538712</v>
          </cell>
          <cell r="GI98">
            <v>31224031.3047418</v>
          </cell>
          <cell r="GJ98">
            <v>18223485.056097031</v>
          </cell>
          <cell r="HM98">
            <v>230282093.23985624</v>
          </cell>
          <cell r="HN98">
            <v>199726217.90657902</v>
          </cell>
          <cell r="HO98">
            <v>155366217.7633636</v>
          </cell>
          <cell r="HP98">
            <v>111425653.0749321</v>
          </cell>
          <cell r="HQ98">
            <v>64753846.171027541</v>
          </cell>
        </row>
        <row r="99">
          <cell r="CW99">
            <v>125337062.06417787</v>
          </cell>
          <cell r="CX99">
            <v>134172882.43909396</v>
          </cell>
          <cell r="CY99">
            <v>129417398.70679878</v>
          </cell>
          <cell r="CZ99">
            <v>123919195.0206517</v>
          </cell>
          <cell r="DA99">
            <v>68006257.889656767</v>
          </cell>
          <cell r="EX99">
            <v>396930859.45842075</v>
          </cell>
          <cell r="EY99">
            <v>332341065.7989254</v>
          </cell>
          <cell r="EZ99">
            <v>263331483.35617971</v>
          </cell>
          <cell r="FA99">
            <v>198184749.03297138</v>
          </cell>
          <cell r="FB99">
            <v>112483200.90829062</v>
          </cell>
          <cell r="GF99">
            <v>69036334.436348677</v>
          </cell>
          <cell r="GG99">
            <v>57940260.680365324</v>
          </cell>
          <cell r="GH99">
            <v>45957888.63398248</v>
          </cell>
          <cell r="GI99">
            <v>34653803.017984331</v>
          </cell>
          <cell r="GJ99">
            <v>19694532.073925018</v>
          </cell>
          <cell r="HM99">
            <v>247857278.75684166</v>
          </cell>
          <cell r="HN99">
            <v>207151330.0568099</v>
          </cell>
          <cell r="HO99">
            <v>164004695.77446318</v>
          </cell>
          <cell r="HP99">
            <v>123252677.43699169</v>
          </cell>
          <cell r="HQ99">
            <v>69883180.138767719</v>
          </cell>
        </row>
        <row r="100">
          <cell r="CW100">
            <v>134320280.16162783</v>
          </cell>
          <cell r="CX100">
            <v>143376476.53015429</v>
          </cell>
          <cell r="CY100">
            <v>138085486.58636031</v>
          </cell>
          <cell r="CZ100">
            <v>132468382.12062922</v>
          </cell>
          <cell r="DA100">
            <v>72807812.849758267</v>
          </cell>
          <cell r="EX100">
            <v>435312901.42430592</v>
          </cell>
          <cell r="EY100">
            <v>365168953.95767784</v>
          </cell>
          <cell r="EZ100">
            <v>311872979.60847378</v>
          </cell>
          <cell r="FA100">
            <v>233492904.19718218</v>
          </cell>
          <cell r="FB100">
            <v>133240241.92245722</v>
          </cell>
          <cell r="GF100">
            <v>75905123.957629442</v>
          </cell>
          <cell r="GG100">
            <v>63731058.302189708</v>
          </cell>
          <cell r="GH100">
            <v>54519144.681262374</v>
          </cell>
          <cell r="GI100">
            <v>40881957.960056305</v>
          </cell>
          <cell r="GJ100">
            <v>23375925.179329604</v>
          </cell>
          <cell r="HM100">
            <v>271299962.32235575</v>
          </cell>
          <cell r="HN100">
            <v>227429787.11399221</v>
          </cell>
          <cell r="HO100">
            <v>193993575.24967146</v>
          </cell>
          <cell r="HP100">
            <v>145063676.6501646</v>
          </cell>
          <cell r="HQ100">
            <v>82651271.138527989</v>
          </cell>
        </row>
        <row r="101">
          <cell r="CW101">
            <v>143948141.36462837</v>
          </cell>
          <cell r="CX101">
            <v>153391167.66491628</v>
          </cell>
          <cell r="CY101">
            <v>148196274.10656124</v>
          </cell>
          <cell r="CZ101">
            <v>142415397.27485555</v>
          </cell>
          <cell r="DA101">
            <v>78381786.51462847</v>
          </cell>
          <cell r="EX101">
            <v>470395801.67465591</v>
          </cell>
          <cell r="EY101">
            <v>418426244.35143661</v>
          </cell>
          <cell r="EZ101">
            <v>354290126.42077971</v>
          </cell>
          <cell r="FA101">
            <v>264621128.34946394</v>
          </cell>
          <cell r="FB101">
            <v>148701462.85416889</v>
          </cell>
          <cell r="GF101">
            <v>82095758.515953422</v>
          </cell>
          <cell r="GG101">
            <v>73151797.840576291</v>
          </cell>
          <cell r="GH101">
            <v>62032180.822787285</v>
          </cell>
          <cell r="GI101">
            <v>46408238.408315063</v>
          </cell>
          <cell r="GJ101">
            <v>26114926.327694923</v>
          </cell>
          <cell r="HM101">
            <v>292965806.30614614</v>
          </cell>
          <cell r="HN101">
            <v>260256725.66777658</v>
          </cell>
          <cell r="HO101">
            <v>220112163.64865494</v>
          </cell>
          <cell r="HP101">
            <v>164196391.51759934</v>
          </cell>
          <cell r="HQ101">
            <v>92170328.215394139</v>
          </cell>
        </row>
        <row r="102">
          <cell r="CW102">
            <v>154266983.43489191</v>
          </cell>
          <cell r="CX102">
            <v>164684319.77253631</v>
          </cell>
          <cell r="CY102">
            <v>159512426.45070109</v>
          </cell>
          <cell r="CZ102">
            <v>153509572.00969145</v>
          </cell>
          <cell r="DA102">
            <v>84538700.334835589</v>
          </cell>
          <cell r="EX102">
            <v>513660466.6139822</v>
          </cell>
          <cell r="EY102">
            <v>455704040.04518604</v>
          </cell>
          <cell r="EZ102">
            <v>378934532.54327345</v>
          </cell>
          <cell r="FA102">
            <v>285903512.74973631</v>
          </cell>
          <cell r="FB102">
            <v>143290702.99210048</v>
          </cell>
          <cell r="GF102">
            <v>89826381.009689808</v>
          </cell>
          <cell r="GG102">
            <v>79788606.302237749</v>
          </cell>
          <cell r="GH102">
            <v>66445466.404504299</v>
          </cell>
          <cell r="GI102">
            <v>50210327.652329803</v>
          </cell>
          <cell r="GJ102">
            <v>25214636.556658983</v>
          </cell>
          <cell r="HM102">
            <v>319423107.76696014</v>
          </cell>
          <cell r="HN102">
            <v>283118254.66637087</v>
          </cell>
          <cell r="HO102">
            <v>235156242.05218983</v>
          </cell>
          <cell r="HP102">
            <v>177212921.12586975</v>
          </cell>
          <cell r="HQ102">
            <v>88680971.220986009</v>
          </cell>
        </row>
        <row r="103">
          <cell r="CW103">
            <v>165326812.15071452</v>
          </cell>
          <cell r="CX103">
            <v>176810634.62931427</v>
          </cell>
          <cell r="CY103">
            <v>171443025.19566727</v>
          </cell>
          <cell r="CZ103">
            <v>165332161.44344112</v>
          </cell>
          <cell r="DA103">
            <v>90354529.907729387</v>
          </cell>
          <cell r="EX103">
            <v>556932358.07709694</v>
          </cell>
          <cell r="EY103">
            <v>487476989.77673531</v>
          </cell>
          <cell r="EZ103">
            <v>404969476.98160553</v>
          </cell>
          <cell r="FA103">
            <v>278648252.6446166</v>
          </cell>
          <cell r="FB103">
            <v>145829949.57507491</v>
          </cell>
          <cell r="GF103">
            <v>97512536.099491715</v>
          </cell>
          <cell r="GG103">
            <v>85470720.46952033</v>
          </cell>
          <cell r="GH103">
            <v>71120672.610406041</v>
          </cell>
          <cell r="GI103">
            <v>49009267.681802511</v>
          </cell>
          <cell r="GJ103">
            <v>25683738.609063983</v>
          </cell>
          <cell r="HM103">
            <v>346009039.48619652</v>
          </cell>
          <cell r="HN103">
            <v>302534936.53584671</v>
          </cell>
          <cell r="HO103">
            <v>251014138.62496233</v>
          </cell>
          <cell r="HP103">
            <v>172517409.73059702</v>
          </cell>
          <cell r="HQ103">
            <v>90192017.006271243</v>
          </cell>
        </row>
        <row r="104">
          <cell r="CW104">
            <v>177180690.83959997</v>
          </cell>
          <cell r="CX104">
            <v>189608804.29412952</v>
          </cell>
          <cell r="CY104">
            <v>184000073.83570814</v>
          </cell>
          <cell r="CZ104">
            <v>176684638.27353993</v>
          </cell>
          <cell r="DA104">
            <v>96221218.714309797</v>
          </cell>
        </row>
        <row r="105">
          <cell r="CW105">
            <v>189884538.43403244</v>
          </cell>
          <cell r="CX105">
            <v>203570522.15925479</v>
          </cell>
          <cell r="CY105">
            <v>196910311.87002543</v>
          </cell>
          <cell r="CZ105">
            <v>188135752.40964273</v>
          </cell>
          <cell r="DA105">
            <v>102661446.47123468</v>
          </cell>
        </row>
        <row r="106">
          <cell r="CW106">
            <v>203499277.76925287</v>
          </cell>
          <cell r="CX106">
            <v>217545583.22131497</v>
          </cell>
          <cell r="CY106">
            <v>209813897.06718129</v>
          </cell>
          <cell r="CZ106">
            <v>200487101.64258733</v>
          </cell>
          <cell r="DA106">
            <v>109537782.80618648</v>
          </cell>
        </row>
        <row r="107">
          <cell r="CW107">
            <v>218091025.47579786</v>
          </cell>
          <cell r="CX107">
            <v>232479404.52982828</v>
          </cell>
          <cell r="CY107">
            <v>223884957.3719894</v>
          </cell>
          <cell r="CZ107">
            <v>214649196.73105028</v>
          </cell>
          <cell r="DA107">
            <v>117312991.58821405</v>
          </cell>
        </row>
        <row r="108">
          <cell r="CW108">
            <v>233729769.68764699</v>
          </cell>
          <cell r="CX108">
            <v>249021701.34486759</v>
          </cell>
          <cell r="CY108">
            <v>240649591.76836476</v>
          </cell>
          <cell r="CZ108">
            <v>230748568.27259055</v>
          </cell>
          <cell r="DA108">
            <v>126108031.05278529</v>
          </cell>
        </row>
        <row r="109">
          <cell r="CW109">
            <v>250491108.4854289</v>
          </cell>
          <cell r="CX109">
            <v>267369081.4199037</v>
          </cell>
          <cell r="CY109">
            <v>258294786.72397795</v>
          </cell>
          <cell r="CZ109">
            <v>248102498.95878774</v>
          </cell>
          <cell r="DA109">
            <v>135067086.88124838</v>
          </cell>
        </row>
        <row r="110">
          <cell r="CW110">
            <v>268455935.71443397</v>
          </cell>
          <cell r="CX110">
            <v>286733924.91603142</v>
          </cell>
          <cell r="CY110">
            <v>276830090.95655543</v>
          </cell>
          <cell r="CZ110">
            <v>265476028.85826877</v>
          </cell>
          <cell r="DA110">
            <v>144132058.32332066</v>
          </cell>
        </row>
        <row r="111">
          <cell r="CW111">
            <v>287709912.12553591</v>
          </cell>
          <cell r="CX111">
            <v>307141088.1292963</v>
          </cell>
          <cell r="CY111">
            <v>297129674.06856346</v>
          </cell>
          <cell r="CZ111">
            <v>283494381.6865927</v>
          </cell>
          <cell r="DA111">
            <v>153579009.52954164</v>
          </cell>
        </row>
        <row r="112">
          <cell r="CW112">
            <v>308344055.4789499</v>
          </cell>
          <cell r="CX112">
            <v>329387584.77014077</v>
          </cell>
          <cell r="CY112">
            <v>316610012.34526414</v>
          </cell>
          <cell r="CZ112">
            <v>302119693.44068646</v>
          </cell>
          <cell r="DA112">
            <v>164142125.40019056</v>
          </cell>
        </row>
        <row r="113">
          <cell r="CW113">
            <v>330459181.15484613</v>
          </cell>
          <cell r="CX113">
            <v>351596734.55544651</v>
          </cell>
          <cell r="CY113">
            <v>337854220.87836504</v>
          </cell>
          <cell r="CZ113">
            <v>322624216.09233546</v>
          </cell>
          <cell r="DA113">
            <v>175437031.18894503</v>
          </cell>
        </row>
        <row r="114">
          <cell r="CW114">
            <v>354161430.69640625</v>
          </cell>
          <cell r="CX114">
            <v>376625814.97817928</v>
          </cell>
          <cell r="CY114">
            <v>362644253.32211471</v>
          </cell>
          <cell r="CZ114">
            <v>346643636.16380644</v>
          </cell>
          <cell r="DA114">
            <v>188641107.09113428</v>
          </cell>
        </row>
        <row r="115">
          <cell r="CW115">
            <v>379564872.75746316</v>
          </cell>
          <cell r="CX115">
            <v>404387657.48807573</v>
          </cell>
          <cell r="CY115">
            <v>389824904.37906319</v>
          </cell>
          <cell r="CZ115">
            <v>373207563.08433759</v>
          </cell>
          <cell r="DA115">
            <v>203296944.88847545</v>
          </cell>
        </row>
        <row r="116">
          <cell r="CW116">
            <v>406792401.52324986</v>
          </cell>
          <cell r="CX116">
            <v>433688806.32844496</v>
          </cell>
          <cell r="CY116">
            <v>418063545.21925539</v>
          </cell>
          <cell r="CZ116">
            <v>400419415.9549036</v>
          </cell>
          <cell r="DA116">
            <v>216976927.81085572</v>
          </cell>
        </row>
        <row r="117">
          <cell r="CW117">
            <v>435974241.59419113</v>
          </cell>
          <cell r="CX117">
            <v>465112463.85172713</v>
          </cell>
          <cell r="CY117">
            <v>448741324.20858425</v>
          </cell>
          <cell r="CZ117">
            <v>428225117.75144881</v>
          </cell>
          <cell r="DA117">
            <v>231144390.39389324</v>
          </cell>
        </row>
        <row r="118">
          <cell r="CW118">
            <v>467248767.96907902</v>
          </cell>
          <cell r="CX118">
            <v>498813883.82828051</v>
          </cell>
          <cell r="CY118">
            <v>479501409.44021291</v>
          </cell>
          <cell r="CZ118">
            <v>456376295.77469397</v>
          </cell>
          <cell r="DA118">
            <v>246609477.6104432</v>
          </cell>
        </row>
        <row r="119">
          <cell r="CW119">
            <v>500767446.93007189</v>
          </cell>
          <cell r="CX119">
            <v>532457325.58953899</v>
          </cell>
          <cell r="CY119">
            <v>510942376.46493602</v>
          </cell>
          <cell r="CZ119">
            <v>486667652.36637557</v>
          </cell>
          <cell r="DA119">
            <v>263111768.62780973</v>
          </cell>
        </row>
        <row r="120">
          <cell r="CW120">
            <v>536691774.82473606</v>
          </cell>
          <cell r="CX120">
            <v>569703382.06692839</v>
          </cell>
          <cell r="CY120">
            <v>546924045.07820594</v>
          </cell>
          <cell r="CZ120">
            <v>521858040.48583817</v>
          </cell>
          <cell r="DA120">
            <v>282112650.04601395</v>
          </cell>
        </row>
        <row r="121">
          <cell r="CW121">
            <v>575194462.30684173</v>
          </cell>
          <cell r="CX121">
            <v>610992693.63224506</v>
          </cell>
          <cell r="CY121">
            <v>586736257.4458065</v>
          </cell>
          <cell r="CZ121">
            <v>560400865.61389768</v>
          </cell>
          <cell r="DA121">
            <v>303177690.86516535</v>
          </cell>
        </row>
        <row r="122">
          <cell r="CW122">
            <v>616460956.63010681</v>
          </cell>
          <cell r="CX122">
            <v>655277002.9791851</v>
          </cell>
          <cell r="CY122">
            <v>629817953.62791634</v>
          </cell>
          <cell r="CZ122">
            <v>602158373.20734155</v>
          </cell>
          <cell r="DA122">
            <v>325204524.0064972</v>
          </cell>
        </row>
        <row r="123">
          <cell r="CW123">
            <v>660689574.22626185</v>
          </cell>
          <cell r="CX123">
            <v>702771980.24850929</v>
          </cell>
          <cell r="CY123">
            <v>676061659.46233618</v>
          </cell>
          <cell r="CZ123">
            <v>645707389.3636961</v>
          </cell>
          <cell r="DA123">
            <v>346857521.47173065</v>
          </cell>
        </row>
        <row r="124">
          <cell r="CW124">
            <v>708091771.10538375</v>
          </cell>
          <cell r="CX124">
            <v>753709305.01883829</v>
          </cell>
          <cell r="CY124">
            <v>724641157.42423439</v>
          </cell>
          <cell r="CZ124">
            <v>688164301.62947488</v>
          </cell>
          <cell r="DA124">
            <v>370233995.94279826</v>
          </cell>
        </row>
        <row r="125">
          <cell r="CW125">
            <v>758895039.58407545</v>
          </cell>
          <cell r="CX125">
            <v>806728956.49060392</v>
          </cell>
          <cell r="CY125">
            <v>772164113.40376341</v>
          </cell>
          <cell r="CZ125">
            <v>733394054.79470456</v>
          </cell>
          <cell r="DA125">
            <v>395642885.64940083</v>
          </cell>
        </row>
        <row r="126">
          <cell r="CW126">
            <v>813344671.72793996</v>
          </cell>
          <cell r="CX126">
            <v>861853395.87253368</v>
          </cell>
          <cell r="CY126">
            <v>825218231.31746018</v>
          </cell>
          <cell r="CZ126">
            <v>784828695.01545668</v>
          </cell>
          <cell r="DA126">
            <v>423775140.93522698</v>
          </cell>
        </row>
        <row r="127">
          <cell r="CW127">
            <v>871702422.38559902</v>
          </cell>
          <cell r="CX127">
            <v>923242285.53985524</v>
          </cell>
          <cell r="CY127">
            <v>886096823.66436481</v>
          </cell>
          <cell r="CZ127">
            <v>845101626.18403828</v>
          </cell>
          <cell r="DA127">
            <v>455651818.95407695</v>
          </cell>
        </row>
        <row r="128">
          <cell r="CW128">
            <v>934248774.30916786</v>
          </cell>
          <cell r="CX128">
            <v>992508351.34376645</v>
          </cell>
          <cell r="CY128">
            <v>952307424.12968016</v>
          </cell>
          <cell r="CZ128">
            <v>908115966.61734831</v>
          </cell>
          <cell r="DA128">
            <v>491048919.80306917</v>
          </cell>
        </row>
        <row r="129">
          <cell r="CW129">
            <v>1001284535.8075156</v>
          </cell>
          <cell r="CX129">
            <v>1063210477.3422309</v>
          </cell>
          <cell r="CY129">
            <v>1022256502.818994</v>
          </cell>
          <cell r="CZ129">
            <v>975826683.57967329</v>
          </cell>
          <cell r="DA129">
            <v>523180721.17524314</v>
          </cell>
        </row>
        <row r="130">
          <cell r="CW130">
            <v>1073131484.1702513</v>
          </cell>
          <cell r="CX130">
            <v>1141630047.9979002</v>
          </cell>
          <cell r="CY130">
            <v>1097344191.1304762</v>
          </cell>
          <cell r="CZ130">
            <v>1040001753.0584728</v>
          </cell>
          <cell r="DA130">
            <v>557403041.29005694</v>
          </cell>
        </row>
        <row r="131">
          <cell r="CW131">
            <v>1150133326.9105375</v>
          </cell>
          <cell r="CX131">
            <v>1222957750.3512936</v>
          </cell>
          <cell r="CY131">
            <v>1169325094.5481195</v>
          </cell>
          <cell r="CZ131">
            <v>1106067403.5609887</v>
          </cell>
          <cell r="DA131">
            <v>593851649.19102848</v>
          </cell>
        </row>
        <row r="132">
          <cell r="CW132">
            <v>1232661858.5259709</v>
          </cell>
          <cell r="CX132">
            <v>1303920040.0270953</v>
          </cell>
          <cell r="CY132">
            <v>1244140999.7903883</v>
          </cell>
          <cell r="CZ132">
            <v>1179468621.889112</v>
          </cell>
          <cell r="DA132">
            <v>633902048.88831806</v>
          </cell>
        </row>
        <row r="133">
          <cell r="CW133">
            <v>1321113593.6907043</v>
          </cell>
          <cell r="CX133">
            <v>1396810058.7755187</v>
          </cell>
          <cell r="CY133">
            <v>1335563513.6949751</v>
          </cell>
          <cell r="CZ133">
            <v>1268280363.7603304</v>
          </cell>
          <cell r="DA133">
            <v>681931783.45099986</v>
          </cell>
        </row>
        <row r="134">
          <cell r="CW134">
            <v>1415913815.1767707</v>
          </cell>
          <cell r="CX134">
            <v>1499859060.9757679</v>
          </cell>
          <cell r="CY134">
            <v>1435828076.1008034</v>
          </cell>
          <cell r="CZ134">
            <v>1366882094.2737463</v>
          </cell>
          <cell r="DA134">
            <v>735576539.53345454</v>
          </cell>
        </row>
        <row r="135">
          <cell r="CW135">
            <v>1517518725.5223629</v>
          </cell>
          <cell r="CX135">
            <v>1608611414.2180119</v>
          </cell>
          <cell r="CY135">
            <v>1541104040.846128</v>
          </cell>
          <cell r="CZ135">
            <v>1468858961.1465561</v>
          </cell>
          <cell r="DA135">
            <v>788257496.60030568</v>
          </cell>
        </row>
        <row r="136">
          <cell r="CW136">
            <v>1626416245.7886903</v>
          </cell>
          <cell r="CX136">
            <v>1725249371.6022232</v>
          </cell>
          <cell r="CY136">
            <v>1656780485.2589276</v>
          </cell>
          <cell r="CZ136">
            <v>1571933674.928956</v>
          </cell>
          <cell r="DA136">
            <v>840815651.83432436</v>
          </cell>
        </row>
        <row r="137">
          <cell r="CW137">
            <v>1743128376.6601851</v>
          </cell>
          <cell r="CX137">
            <v>1850345359.8626194</v>
          </cell>
          <cell r="CY137">
            <v>1770670503.5568237</v>
          </cell>
          <cell r="CZ137">
            <v>1675271381.9142873</v>
          </cell>
          <cell r="DA137">
            <v>894774659.95784712</v>
          </cell>
        </row>
        <row r="138">
          <cell r="CW138">
            <v>1868216943.1381435</v>
          </cell>
          <cell r="CX138">
            <v>1977509291.3404737</v>
          </cell>
          <cell r="CY138">
            <v>1885093372.4378622</v>
          </cell>
          <cell r="CZ138">
            <v>1785350603.0458117</v>
          </cell>
          <cell r="DA138">
            <v>956641197.13982987</v>
          </cell>
        </row>
        <row r="139">
          <cell r="CW139">
            <v>2002283236.2207508</v>
          </cell>
          <cell r="CX139">
            <v>2113397638.6559057</v>
          </cell>
          <cell r="CY139">
            <v>2017633953.9242287</v>
          </cell>
          <cell r="CZ139">
            <v>1913418134.5351641</v>
          </cell>
          <cell r="DA139">
            <v>1026791472.2523113</v>
          </cell>
        </row>
        <row r="140">
          <cell r="CW140">
            <v>2145971771.7974284</v>
          </cell>
          <cell r="CX140">
            <v>2269335954.3231406</v>
          </cell>
          <cell r="CY140">
            <v>2171080473.7689786</v>
          </cell>
          <cell r="CZ140">
            <v>2057543172.8331864</v>
          </cell>
          <cell r="DA140">
            <v>1105946871.3645127</v>
          </cell>
        </row>
        <row r="141">
          <cell r="CW141">
            <v>2299973677.2615247</v>
          </cell>
          <cell r="CX141">
            <v>2433900748.2695651</v>
          </cell>
          <cell r="CY141">
            <v>2330644538.9806757</v>
          </cell>
          <cell r="CZ141">
            <v>2215719825.7541199</v>
          </cell>
          <cell r="DA141">
            <v>1188424305.2730567</v>
          </cell>
        </row>
        <row r="142">
          <cell r="CW142">
            <v>2465029110.2301798</v>
          </cell>
          <cell r="CX142">
            <v>2610399894.8928914</v>
          </cell>
          <cell r="CY142">
            <v>2501929959.0457048</v>
          </cell>
          <cell r="CZ142">
            <v>2376150254.9227238</v>
          </cell>
          <cell r="DA142">
            <v>1268671687.5287392</v>
          </cell>
        </row>
        <row r="143">
          <cell r="CW143">
            <v>2641930237.6499372</v>
          </cell>
          <cell r="CX143">
            <v>2799697463.5016055</v>
          </cell>
          <cell r="CY143">
            <v>2681838797.7158127</v>
          </cell>
          <cell r="CZ143">
            <v>2532352070.8994489</v>
          </cell>
          <cell r="DA143">
            <v>1350626435.5176945</v>
          </cell>
        </row>
        <row r="144">
          <cell r="CW144">
            <v>2831527061.8553901</v>
          </cell>
          <cell r="CX144">
            <v>2999184933.6580324</v>
          </cell>
          <cell r="CY144">
            <v>2857702042.9841986</v>
          </cell>
          <cell r="CZ144">
            <v>2698741112.1008821</v>
          </cell>
          <cell r="DA144">
            <v>1442917280.2640593</v>
          </cell>
        </row>
        <row r="145">
          <cell r="CW145">
            <v>3034731853.0052261</v>
          </cell>
          <cell r="CX145">
            <v>3201510077.6443601</v>
          </cell>
          <cell r="CY145">
            <v>3049550181.5347781</v>
          </cell>
          <cell r="CZ145">
            <v>2888114010.5835042</v>
          </cell>
          <cell r="DA145">
            <v>1545149296.0089736</v>
          </cell>
        </row>
        <row r="146">
          <cell r="CW146">
            <v>3252521253.9051876</v>
          </cell>
          <cell r="CX146">
            <v>3433691371.3115807</v>
          </cell>
          <cell r="CY146">
            <v>3278612598.4547815</v>
          </cell>
          <cell r="CZ146">
            <v>3103783060.0431933</v>
          </cell>
          <cell r="DA146">
            <v>1662432284.2408938</v>
          </cell>
        </row>
        <row r="147">
          <cell r="CW147">
            <v>3485942372.2700825</v>
          </cell>
          <cell r="CX147">
            <v>3687070372.671771</v>
          </cell>
          <cell r="CY147">
            <v>3519622964.8446589</v>
          </cell>
          <cell r="CZ147">
            <v>3337625483.9771948</v>
          </cell>
          <cell r="DA147">
            <v>1789991002.8915396</v>
          </cell>
        </row>
        <row r="148">
          <cell r="CW148">
            <v>3736117613.7272048</v>
          </cell>
          <cell r="CX148">
            <v>3949796494.7539206</v>
          </cell>
          <cell r="CY148">
            <v>3778340468.2397985</v>
          </cell>
          <cell r="CZ148">
            <v>3584567512.7140484</v>
          </cell>
          <cell r="DA148">
            <v>1914603246.9941237</v>
          </cell>
        </row>
        <row r="149">
          <cell r="CW149">
            <v>4004248468.7578607</v>
          </cell>
          <cell r="CX149">
            <v>4241251380.5732956</v>
          </cell>
          <cell r="CY149">
            <v>4057870207.5249949</v>
          </cell>
          <cell r="CZ149">
            <v>3836156534.300364</v>
          </cell>
          <cell r="DA149">
            <v>2043886972.3084121</v>
          </cell>
        </row>
        <row r="150">
          <cell r="CW150">
            <v>4291621999.2301764</v>
          </cell>
          <cell r="CX150">
            <v>4543471780.1743937</v>
          </cell>
          <cell r="CY150">
            <v>4328457150.3298111</v>
          </cell>
          <cell r="CZ150">
            <v>4082228121.6341429</v>
          </cell>
          <cell r="DA150">
            <v>2175867813.1396108</v>
          </cell>
        </row>
        <row r="151">
          <cell r="CW151">
            <v>4599621316.5937872</v>
          </cell>
          <cell r="CX151">
            <v>4849982695.2701969</v>
          </cell>
          <cell r="CY151">
            <v>4612157400.5889101</v>
          </cell>
          <cell r="CZ151">
            <v>4350305997.6396494</v>
          </cell>
          <cell r="DA151">
            <v>2319954870.3931565</v>
          </cell>
        </row>
        <row r="152">
          <cell r="CW152">
            <v>4929726662.7946835</v>
          </cell>
          <cell r="CX152">
            <v>5195574505.3672228</v>
          </cell>
          <cell r="CY152">
            <v>4946082909.8670568</v>
          </cell>
          <cell r="CZ152">
            <v>4672319946.6960001</v>
          </cell>
          <cell r="DA152">
            <v>2491270421.2722816</v>
          </cell>
        </row>
        <row r="153">
          <cell r="CW153">
            <v>5283524812.6941605</v>
          </cell>
          <cell r="CX153">
            <v>5572398166.4663134</v>
          </cell>
          <cell r="CY153">
            <v>5307358183.5795765</v>
          </cell>
          <cell r="CZ153">
            <v>5021321880.779726</v>
          </cell>
          <cell r="DA153">
            <v>2678399780.9976768</v>
          </cell>
        </row>
        <row r="154">
          <cell r="CW154">
            <v>5662716868.7320204</v>
          </cell>
          <cell r="CX154">
            <v>5976552461.9288349</v>
          </cell>
          <cell r="CY154">
            <v>5697564740.4372721</v>
          </cell>
          <cell r="CZ154">
            <v>5385030680.4416208</v>
          </cell>
          <cell r="DA154">
            <v>2889759320.4757104</v>
          </cell>
        </row>
        <row r="155">
          <cell r="CW155">
            <v>6069124889.7821255</v>
          </cell>
          <cell r="CX155">
            <v>6410017252.3497782</v>
          </cell>
          <cell r="CY155">
            <v>6116446005.7272711</v>
          </cell>
          <cell r="CZ155">
            <v>5816354959.6335611</v>
          </cell>
          <cell r="DA155">
            <v>3185642630.7030973</v>
          </cell>
        </row>
        <row r="156">
          <cell r="CW156">
            <v>6504700536.3499022</v>
          </cell>
          <cell r="CX156">
            <v>6866788601.5420046</v>
          </cell>
          <cell r="CY156">
            <v>6605135892.0656176</v>
          </cell>
          <cell r="CZ156">
            <v>6388530128.0410233</v>
          </cell>
          <cell r="DA156">
            <v>5595629504.0878353</v>
          </cell>
        </row>
        <row r="157">
          <cell r="CW157">
            <v>6971538622.3116903</v>
          </cell>
          <cell r="CX157">
            <v>7446733894.2231998</v>
          </cell>
          <cell r="CY157">
            <v>7237038071.8313656</v>
          </cell>
          <cell r="CZ157">
            <v>9063727720.2602673</v>
          </cell>
          <cell r="DA157">
            <v>9134034810.4161167</v>
          </cell>
        </row>
        <row r="158">
          <cell r="CW158">
            <v>7471883382.0913124</v>
          </cell>
          <cell r="CX158">
            <v>8023192820.3049831</v>
          </cell>
          <cell r="CY158">
            <v>9134847916.9981136</v>
          </cell>
          <cell r="CZ158">
            <v>12224525366.060463</v>
          </cell>
          <cell r="DA158">
            <v>12255008128.324669</v>
          </cell>
        </row>
        <row r="159">
          <cell r="CW159">
            <v>8008139649.859148</v>
          </cell>
          <cell r="CX159">
            <v>9539882430.037569</v>
          </cell>
          <cell r="CY159">
            <v>11532057641.346569</v>
          </cell>
          <cell r="CZ159">
            <v>15375977255.128759</v>
          </cell>
          <cell r="DA159">
            <v>15424620115.301039</v>
          </cell>
        </row>
        <row r="160">
          <cell r="CW160">
            <v>8582882478.004117</v>
          </cell>
          <cell r="CX160">
            <v>10728752497.505144</v>
          </cell>
          <cell r="CY160">
            <v>13003356790.176233</v>
          </cell>
          <cell r="CZ160">
            <v>17337709453.56831</v>
          </cell>
          <cell r="DA160">
            <v>17389800762.836338</v>
          </cell>
        </row>
        <row r="161">
          <cell r="CW161">
            <v>9198875182.625658</v>
          </cell>
          <cell r="CX161">
            <v>11498743378.28207</v>
          </cell>
          <cell r="CY161">
            <v>13936585737.67787</v>
          </cell>
          <cell r="CZ161">
            <v>18582014716.903828</v>
          </cell>
          <cell r="DA161">
            <v>18582612316.903828</v>
          </cell>
        </row>
        <row r="162">
          <cell r="CW162">
            <v>9859079816.5550003</v>
          </cell>
          <cell r="CX162">
            <v>12323999170.69375</v>
          </cell>
          <cell r="CY162">
            <v>14936795758.080824</v>
          </cell>
          <cell r="CZ162">
            <v>19915628077.441097</v>
          </cell>
          <cell r="DA162">
            <v>19916225677.441097</v>
          </cell>
        </row>
        <row r="163">
          <cell r="CW163">
            <v>10566669623.043957</v>
          </cell>
          <cell r="CX163">
            <v>13208486428.804949</v>
          </cell>
          <cell r="CY163">
            <v>16008794314.911594</v>
          </cell>
          <cell r="CZ163">
            <v>21344959486.548794</v>
          </cell>
          <cell r="DA163">
            <v>21345557086.548794</v>
          </cell>
        </row>
        <row r="164">
          <cell r="CW164">
            <v>11325045600</v>
          </cell>
          <cell r="CX164">
            <v>14156456400</v>
          </cell>
          <cell r="CY164">
            <v>17157733920</v>
          </cell>
          <cell r="CZ164">
            <v>22876878960.000004</v>
          </cell>
          <cell r="DA164">
            <v>22877476560.000004</v>
          </cell>
        </row>
      </sheetData>
      <sheetData sheetId="11">
        <row r="5">
          <cell r="BE5">
            <v>22716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5">
          <cell r="B5">
            <v>1</v>
          </cell>
        </row>
      </sheetData>
      <sheetData sheetId="18" refreshError="1">
        <row r="6">
          <cell r="AB6">
            <v>7160.6396573852171</v>
          </cell>
          <cell r="AC6">
            <v>9700.756205040987</v>
          </cell>
          <cell r="AD6">
            <v>12334.517379389406</v>
          </cell>
          <cell r="AE6">
            <v>15073.532018450225</v>
          </cell>
          <cell r="AF6">
            <v>20484.384820564243</v>
          </cell>
        </row>
        <row r="7">
          <cell r="AB7">
            <v>2367.8483703134234</v>
          </cell>
          <cell r="AC7">
            <v>3242.4837432375916</v>
          </cell>
          <cell r="AD7">
            <v>4161.3571980184424</v>
          </cell>
          <cell r="AE7">
            <v>5166.0985038271338</v>
          </cell>
          <cell r="AF7">
            <v>7155.7824614375386</v>
          </cell>
        </row>
        <row r="8">
          <cell r="AB8">
            <v>1998.2432182794528</v>
          </cell>
          <cell r="AC8">
            <v>3057.7147026101175</v>
          </cell>
          <cell r="AD8">
            <v>4402.4085024918604</v>
          </cell>
          <cell r="AE8">
            <v>6071.4728672620186</v>
          </cell>
          <cell r="AF8">
            <v>9192.6373582384804</v>
          </cell>
        </row>
        <row r="9">
          <cell r="AB9">
            <v>3121.6112123191542</v>
          </cell>
          <cell r="AC9">
            <v>4647.718198639508</v>
          </cell>
          <cell r="AD9">
            <v>6527.7663475006302</v>
          </cell>
          <cell r="AE9">
            <v>8780.6872167526381</v>
          </cell>
          <cell r="AF9">
            <v>13247.782224670322</v>
          </cell>
        </row>
        <row r="10">
          <cell r="AB10">
            <v>3881.8823326682141</v>
          </cell>
          <cell r="AC10">
            <v>5439.1374272416688</v>
          </cell>
          <cell r="AD10">
            <v>7169.7432212566528</v>
          </cell>
          <cell r="AE10">
            <v>9115.4313024305739</v>
          </cell>
          <cell r="AF10">
            <v>12926.971179545748</v>
          </cell>
        </row>
        <row r="11">
          <cell r="AB11">
            <v>3888.4435810440227</v>
          </cell>
          <cell r="AC11">
            <v>5499.3175630357873</v>
          </cell>
          <cell r="AD11">
            <v>7303.7066459884954</v>
          </cell>
          <cell r="AE11">
            <v>9344.8099192592053</v>
          </cell>
          <cell r="AF11">
            <v>13571.58922579635</v>
          </cell>
        </row>
        <row r="12">
          <cell r="AB12">
            <v>3957.3828038549145</v>
          </cell>
          <cell r="AC12">
            <v>5582.3361175985046</v>
          </cell>
          <cell r="AD12">
            <v>7471.2308551758833</v>
          </cell>
          <cell r="AE12">
            <v>9870.8800265413083</v>
          </cell>
          <cell r="AF12">
            <v>14659.133217264476</v>
          </cell>
        </row>
        <row r="13">
          <cell r="AB13">
            <v>4054.2283473200987</v>
          </cell>
          <cell r="AC13">
            <v>5922.9172166716453</v>
          </cell>
          <cell r="AD13">
            <v>8167.5010790569504</v>
          </cell>
          <cell r="AE13">
            <v>10724.83240600556</v>
          </cell>
          <cell r="AF13">
            <v>15632.893218968748</v>
          </cell>
        </row>
        <row r="14">
          <cell r="AB14">
            <v>5056.069031785617</v>
          </cell>
          <cell r="AC14">
            <v>7233.3389130391442</v>
          </cell>
          <cell r="AD14">
            <v>9863.0671710849056</v>
          </cell>
          <cell r="AE14">
            <v>13266.502606445036</v>
          </cell>
          <cell r="AF14">
            <v>19319.700807013913</v>
          </cell>
        </row>
        <row r="15">
          <cell r="AB15">
            <v>5436.1210311749528</v>
          </cell>
          <cell r="AC15">
            <v>7915.0943220398913</v>
          </cell>
          <cell r="AD15">
            <v>10813.103029278383</v>
          </cell>
          <cell r="AE15">
            <v>13303.040185716804</v>
          </cell>
          <cell r="AF15">
            <v>18601.287417577696</v>
          </cell>
        </row>
        <row r="16">
          <cell r="AB16">
            <v>5779.8933014665599</v>
          </cell>
          <cell r="AC16">
            <v>7820.149454910541</v>
          </cell>
          <cell r="AD16">
            <v>9927.0779528058483</v>
          </cell>
          <cell r="AE16">
            <v>14467.070006465845</v>
          </cell>
          <cell r="AF16">
            <v>36991.194082741247</v>
          </cell>
        </row>
        <row r="17">
          <cell r="AB17">
            <v>5275.484298468451</v>
          </cell>
          <cell r="AC17">
            <v>7453.3919844022312</v>
          </cell>
          <cell r="AD17">
            <v>16165.092817138298</v>
          </cell>
          <cell r="AE17">
            <v>30681.36691010787</v>
          </cell>
          <cell r="AF17">
            <v>42449.214973711787</v>
          </cell>
        </row>
        <row r="18">
          <cell r="AB18">
            <v>7236.826071247604</v>
          </cell>
          <cell r="AC18">
            <v>16445.126074829634</v>
          </cell>
          <cell r="AD18">
            <v>24381.530024071952</v>
          </cell>
          <cell r="AE18">
            <v>29594.782431991567</v>
          </cell>
          <cell r="AF18">
            <v>42324.377070288261</v>
          </cell>
        </row>
        <row r="19">
          <cell r="AB19">
            <v>12549.211183834137</v>
          </cell>
          <cell r="AC19">
            <v>17292.364642828063</v>
          </cell>
          <cell r="AD19">
            <v>21048.875341857463</v>
          </cell>
          <cell r="AE19">
            <v>28239.300335988111</v>
          </cell>
          <cell r="AF19">
            <v>64073.776331858069</v>
          </cell>
        </row>
        <row r="20">
          <cell r="AB20">
            <v>12346.976089468182</v>
          </cell>
          <cell r="AC20">
            <v>16530.231823685608</v>
          </cell>
          <cell r="AD20">
            <v>26504.184720516845</v>
          </cell>
          <cell r="AE20">
            <v>50534.068646547676</v>
          </cell>
          <cell r="AF20">
            <v>83805.09482644836</v>
          </cell>
        </row>
        <row r="21">
          <cell r="AB21">
            <v>12147.886774476123</v>
          </cell>
          <cell r="AC21">
            <v>22903.128003381571</v>
          </cell>
          <cell r="AD21">
            <v>40108.578173393005</v>
          </cell>
          <cell r="AE21">
            <v>61254.859405762458</v>
          </cell>
          <cell r="AF21">
            <v>110953.66267061565</v>
          </cell>
        </row>
        <row r="22">
          <cell r="AB22">
            <v>18739.624699924956</v>
          </cell>
          <cell r="AC22">
            <v>30246.582011196908</v>
          </cell>
          <cell r="AD22">
            <v>45788.144682671671</v>
          </cell>
          <cell r="AE22">
            <v>69306.7181159748</v>
          </cell>
          <cell r="AF22">
            <v>98424.695465789526</v>
          </cell>
        </row>
        <row r="23">
          <cell r="AB23">
            <v>22905.528831046322</v>
          </cell>
          <cell r="AC23">
            <v>39132.234041260381</v>
          </cell>
          <cell r="AD23">
            <v>61181.61974954998</v>
          </cell>
          <cell r="AE23">
            <v>83323.938995004632</v>
          </cell>
          <cell r="AF23">
            <v>122957.53404281603</v>
          </cell>
        </row>
        <row r="24">
          <cell r="AB24">
            <v>29406.771323904162</v>
          </cell>
          <cell r="AC24">
            <v>45603.067502717866</v>
          </cell>
          <cell r="AD24">
            <v>63621.451179529191</v>
          </cell>
          <cell r="AE24">
            <v>84616.663266024669</v>
          </cell>
          <cell r="AF24">
            <v>130933.14353338443</v>
          </cell>
        </row>
        <row r="25">
          <cell r="AB25">
            <v>33040.428512487182</v>
          </cell>
          <cell r="AC25">
            <v>48383.478740947699</v>
          </cell>
          <cell r="AD25">
            <v>65842.620009087201</v>
          </cell>
          <cell r="AE25">
            <v>89441.70194555528</v>
          </cell>
          <cell r="AF25">
            <v>130817.54809947405</v>
          </cell>
        </row>
        <row r="26">
          <cell r="AB26">
            <v>36320.467678792775</v>
          </cell>
          <cell r="AC26">
            <v>52660.630836170167</v>
          </cell>
          <cell r="AD26">
            <v>74058.489115324512</v>
          </cell>
          <cell r="AE26">
            <v>99575.430180352647</v>
          </cell>
          <cell r="AF26">
            <v>132044.51774512685</v>
          </cell>
        </row>
        <row r="27">
          <cell r="AB27">
            <v>39173.540442743484</v>
          </cell>
          <cell r="AC27">
            <v>57778.162836445263</v>
          </cell>
          <cell r="AD27">
            <v>80712.140948749264</v>
          </cell>
          <cell r="AE27">
            <v>94476.675269480678</v>
          </cell>
          <cell r="AF27">
            <v>147694.35346268374</v>
          </cell>
        </row>
        <row r="28">
          <cell r="AB28">
            <v>41976.2967706403</v>
          </cell>
          <cell r="AC28">
            <v>60216.019496362074</v>
          </cell>
          <cell r="AD28">
            <v>72765.215315569658</v>
          </cell>
          <cell r="AE28">
            <v>92745.358466480859</v>
          </cell>
          <cell r="AF28">
            <v>172068.17342413939</v>
          </cell>
        </row>
        <row r="29">
          <cell r="AB29">
            <v>44986.201774615678</v>
          </cell>
          <cell r="AC29">
            <v>59863.89875984157</v>
          </cell>
          <cell r="AD29">
            <v>78976.992256576195</v>
          </cell>
          <cell r="AE29">
            <v>132959.17088886397</v>
          </cell>
          <cell r="AF29">
            <v>197337.62338043004</v>
          </cell>
        </row>
        <row r="30">
          <cell r="AB30">
            <v>43162.150280993315</v>
          </cell>
          <cell r="AC30">
            <v>59859.592596410424</v>
          </cell>
          <cell r="AD30">
            <v>99684.666594360606</v>
          </cell>
          <cell r="AE30">
            <v>142956.52368837874</v>
          </cell>
          <cell r="AF30">
            <v>176031.86875987216</v>
          </cell>
        </row>
        <row r="31">
          <cell r="AB31">
            <v>43817.110076615005</v>
          </cell>
          <cell r="AC31">
            <v>74932.654004505253</v>
          </cell>
          <cell r="AD31">
            <v>113819.34931473492</v>
          </cell>
          <cell r="AE31">
            <v>129251.46011682111</v>
          </cell>
          <cell r="AF31">
            <v>190158.35762924072</v>
          </cell>
        </row>
        <row r="32">
          <cell r="AB32">
            <v>54926.351780234778</v>
          </cell>
          <cell r="AC32">
            <v>88566.109296311159</v>
          </cell>
          <cell r="AD32">
            <v>109942.69837424089</v>
          </cell>
          <cell r="AE32">
            <v>136263.46226716065</v>
          </cell>
          <cell r="AF32">
            <v>215755.7800603949</v>
          </cell>
        </row>
        <row r="33">
          <cell r="AB33">
            <v>65309.103571231884</v>
          </cell>
          <cell r="AC33">
            <v>87554.168887036736</v>
          </cell>
          <cell r="AD33">
            <v>107726.72038816428</v>
          </cell>
          <cell r="AE33">
            <v>151288.44131990196</v>
          </cell>
          <cell r="AF33">
            <v>241421.03533730935</v>
          </cell>
        </row>
        <row r="34">
          <cell r="AB34">
            <v>65614.537464883877</v>
          </cell>
          <cell r="AC34">
            <v>87400.819325229269</v>
          </cell>
          <cell r="AD34">
            <v>127284.12529030722</v>
          </cell>
          <cell r="AE34">
            <v>179953.51409168774</v>
          </cell>
          <cell r="AF34">
            <v>275097.72926822724</v>
          </cell>
        </row>
        <row r="35">
          <cell r="AB35">
            <v>63720.913257970242</v>
          </cell>
          <cell r="AC35">
            <v>94738.773568222299</v>
          </cell>
          <cell r="AD35">
            <v>135797.3848230571</v>
          </cell>
          <cell r="AE35">
            <v>182805.68113775132</v>
          </cell>
          <cell r="AF35">
            <v>275541.52227702783</v>
          </cell>
        </row>
        <row r="36">
          <cell r="AB36">
            <v>69099.893594675697</v>
          </cell>
          <cell r="AC36">
            <v>106031.90996028692</v>
          </cell>
          <cell r="AD36">
            <v>146996.76998330327</v>
          </cell>
          <cell r="AE36">
            <v>195892.63884475967</v>
          </cell>
          <cell r="AF36">
            <v>255333.51540425653</v>
          </cell>
        </row>
        <row r="37">
          <cell r="AB37">
            <v>76931.652824642137</v>
          </cell>
          <cell r="AC37">
            <v>112836.51522757602</v>
          </cell>
          <cell r="AD37">
            <v>155901.38037805725</v>
          </cell>
          <cell r="AE37">
            <v>192667.39801605418</v>
          </cell>
          <cell r="AF37">
            <v>268464.66391257755</v>
          </cell>
        </row>
        <row r="38">
          <cell r="AB38">
            <v>82475.895404408802</v>
          </cell>
          <cell r="AC38">
            <v>118242.81735176872</v>
          </cell>
          <cell r="AD38">
            <v>158568.64460514719</v>
          </cell>
          <cell r="AE38">
            <v>188973.35917862458</v>
          </cell>
          <cell r="AF38">
            <v>360616.80426511681</v>
          </cell>
        </row>
        <row r="39">
          <cell r="AB39">
            <v>89545.657226671465</v>
          </cell>
          <cell r="AC39">
            <v>130670.31136311824</v>
          </cell>
          <cell r="AD39">
            <v>156398.01093344414</v>
          </cell>
          <cell r="AE39">
            <v>238173.6655144277</v>
          </cell>
          <cell r="AF39">
            <v>405472.36969030229</v>
          </cell>
        </row>
        <row r="40">
          <cell r="AB40">
            <v>95972.659100917983</v>
          </cell>
          <cell r="AC40">
            <v>122628.03708668472</v>
          </cell>
          <cell r="AD40">
            <v>169875.08595363772</v>
          </cell>
          <cell r="AE40">
            <v>286633.17776499502</v>
          </cell>
          <cell r="AF40">
            <v>376950.90827835351</v>
          </cell>
        </row>
        <row r="41">
          <cell r="AB41">
            <v>90581.31576398178</v>
          </cell>
          <cell r="AC41">
            <v>129599.1730605117</v>
          </cell>
          <cell r="AD41">
            <v>226540.78204254247</v>
          </cell>
          <cell r="AE41">
            <v>288115.10021437844</v>
          </cell>
          <cell r="AF41">
            <v>360976.92930861469</v>
          </cell>
        </row>
        <row r="42">
          <cell r="AB42">
            <v>93833.88894454902</v>
          </cell>
          <cell r="AC42">
            <v>165548.57919784542</v>
          </cell>
          <cell r="AD42">
            <v>242300.07074947283</v>
          </cell>
          <cell r="AE42">
            <v>264906.30948525621</v>
          </cell>
          <cell r="AF42">
            <v>472932.81802154332</v>
          </cell>
        </row>
        <row r="43">
          <cell r="AB43">
            <v>117172.11586389947</v>
          </cell>
          <cell r="AC43">
            <v>187634.81691213744</v>
          </cell>
          <cell r="AD43">
            <v>222233.60937027354</v>
          </cell>
          <cell r="AE43">
            <v>284440.35596529907</v>
          </cell>
          <cell r="AF43">
            <v>546574.63956888672</v>
          </cell>
        </row>
        <row r="44">
          <cell r="AB44">
            <v>139175.81435467373</v>
          </cell>
          <cell r="AC44">
            <v>184039.43027375266</v>
          </cell>
          <cell r="AD44">
            <v>229652.30670812447</v>
          </cell>
          <cell r="AE44">
            <v>391306.86840469018</v>
          </cell>
          <cell r="AF44">
            <v>627261.44379395433</v>
          </cell>
        </row>
        <row r="45">
          <cell r="AB45">
            <v>142184.73023277405</v>
          </cell>
          <cell r="AC45">
            <v>180302.50390074262</v>
          </cell>
          <cell r="AD45">
            <v>288164.52081303718</v>
          </cell>
          <cell r="AE45">
            <v>439838.48670152947</v>
          </cell>
          <cell r="AF45">
            <v>755919.58057110291</v>
          </cell>
        </row>
        <row r="46">
          <cell r="AB46">
            <v>136230.69795487192</v>
          </cell>
          <cell r="AC46">
            <v>210607.19214292476</v>
          </cell>
          <cell r="AD46">
            <v>353111.89712998876</v>
          </cell>
          <cell r="AE46">
            <v>522943.28727251012</v>
          </cell>
          <cell r="AF46">
            <v>827896.09147010371</v>
          </cell>
        </row>
        <row r="47">
          <cell r="AB47">
            <v>148133.99943392677</v>
          </cell>
          <cell r="AC47">
            <v>281790.87865208229</v>
          </cell>
          <cell r="AD47">
            <v>405860.70406946307</v>
          </cell>
          <cell r="AE47">
            <v>595217.52741243504</v>
          </cell>
          <cell r="AF47">
            <v>899480.17617216147</v>
          </cell>
        </row>
        <row r="48">
          <cell r="AB48">
            <v>199633.21415482718</v>
          </cell>
          <cell r="AC48">
            <v>291609.20377247175</v>
          </cell>
          <cell r="AD48">
            <v>459255.92961042468</v>
          </cell>
          <cell r="AE48">
            <v>604116.92103201989</v>
          </cell>
          <cell r="AF48">
            <v>906554.90768657066</v>
          </cell>
        </row>
        <row r="49">
          <cell r="AB49">
            <v>213961.58117196802</v>
          </cell>
          <cell r="AC49">
            <v>353866.56914993282</v>
          </cell>
          <cell r="AD49">
            <v>483398.79663562495</v>
          </cell>
          <cell r="AE49">
            <v>650179.93812766019</v>
          </cell>
          <cell r="AF49">
            <v>949732.12709564902</v>
          </cell>
        </row>
        <row r="50">
          <cell r="AB50">
            <v>254024.34793974785</v>
          </cell>
          <cell r="AC50">
            <v>379973.50707491627</v>
          </cell>
          <cell r="AD50">
            <v>523366.88444004953</v>
          </cell>
          <cell r="AE50">
            <v>697372.97519351449</v>
          </cell>
          <cell r="AF50">
            <v>1019714.3815455996</v>
          </cell>
        </row>
        <row r="51">
          <cell r="AB51">
            <v>279181.55519764405</v>
          </cell>
          <cell r="AC51">
            <v>407519.41714580264</v>
          </cell>
          <cell r="AD51">
            <v>557150.84106427804</v>
          </cell>
          <cell r="AE51">
            <v>732303.18561321776</v>
          </cell>
          <cell r="AF51">
            <v>1092761.3958248757</v>
          </cell>
        </row>
        <row r="52">
          <cell r="AB52">
            <v>301082.87944619451</v>
          </cell>
          <cell r="AC52">
            <v>438587.5396359209</v>
          </cell>
          <cell r="AD52">
            <v>592863.21314804535</v>
          </cell>
          <cell r="AE52">
            <v>781627.4460336417</v>
          </cell>
          <cell r="AF52">
            <v>1203583.3861688338</v>
          </cell>
        </row>
        <row r="53">
          <cell r="AB53">
            <v>324484.94449195778</v>
          </cell>
          <cell r="AC53">
            <v>461733.42347767949</v>
          </cell>
          <cell r="AD53">
            <v>635779.14204304107</v>
          </cell>
          <cell r="AE53">
            <v>862840.65148965083</v>
          </cell>
          <cell r="AF53">
            <v>1286064.8041648567</v>
          </cell>
        </row>
        <row r="54">
          <cell r="AB54">
            <v>346666.16550831078</v>
          </cell>
          <cell r="AC54">
            <v>498369.66162034124</v>
          </cell>
          <cell r="AD54">
            <v>688916.95863951463</v>
          </cell>
          <cell r="AE54">
            <v>923548.66465782188</v>
          </cell>
          <cell r="AF54">
            <v>1492034.8647000678</v>
          </cell>
        </row>
        <row r="55">
          <cell r="AB55">
            <v>368051.84669972537</v>
          </cell>
          <cell r="AC55">
            <v>542627.71618358698</v>
          </cell>
          <cell r="AD55">
            <v>763310.82712316699</v>
          </cell>
          <cell r="AE55">
            <v>1054137.1456244979</v>
          </cell>
          <cell r="AF55">
            <v>1629522.9345790371</v>
          </cell>
        </row>
        <row r="56">
          <cell r="AB56">
            <v>394468.20213023853</v>
          </cell>
          <cell r="AC56">
            <v>583486.26100604422</v>
          </cell>
          <cell r="AD56">
            <v>814912.52924225852</v>
          </cell>
          <cell r="AE56">
            <v>1144786.8948215339</v>
          </cell>
          <cell r="AF56">
            <v>1639235.9755422138</v>
          </cell>
        </row>
        <row r="57">
          <cell r="AB57">
            <v>454417.01544400956</v>
          </cell>
          <cell r="AC57">
            <v>663566.98000378907</v>
          </cell>
          <cell r="AD57">
            <v>965412.79493818618</v>
          </cell>
          <cell r="AE57">
            <v>1270972.2842341233</v>
          </cell>
          <cell r="AF57">
            <v>1804371.844787702</v>
          </cell>
        </row>
        <row r="58">
          <cell r="AB58">
            <v>487892.65834290627</v>
          </cell>
          <cell r="AC58">
            <v>743024.8632072499</v>
          </cell>
          <cell r="AD58">
            <v>1045422.5165103264</v>
          </cell>
          <cell r="AE58">
            <v>1297589.326750407</v>
          </cell>
          <cell r="AF58">
            <v>1868034.2152573243</v>
          </cell>
        </row>
        <row r="59">
          <cell r="AB59">
            <v>534432.0579357557</v>
          </cell>
          <cell r="AC59">
            <v>800679.75429420732</v>
          </cell>
          <cell r="AD59">
            <v>1024893.9870073386</v>
          </cell>
          <cell r="AE59">
            <v>1343875.898599837</v>
          </cell>
          <cell r="AF59">
            <v>1857113.3322018459</v>
          </cell>
        </row>
        <row r="60">
          <cell r="AB60">
            <v>577870.03683376126</v>
          </cell>
          <cell r="AC60">
            <v>810875.90269736201</v>
          </cell>
          <cell r="AD60">
            <v>1083921.9290790558</v>
          </cell>
          <cell r="AE60">
            <v>1369288.1606382653</v>
          </cell>
          <cell r="AF60">
            <v>2039147.192051135</v>
          </cell>
        </row>
        <row r="61">
          <cell r="AB61">
            <v>613885.71855556779</v>
          </cell>
          <cell r="AC61">
            <v>854025.80359453149</v>
          </cell>
          <cell r="AD61">
            <v>1139425.850111926</v>
          </cell>
          <cell r="AE61">
            <v>1466462.8838458993</v>
          </cell>
          <cell r="AF61">
            <v>2286301.0725809447</v>
          </cell>
        </row>
        <row r="62">
          <cell r="AB62">
            <v>650413.79016190208</v>
          </cell>
          <cell r="AC62">
            <v>933696.78842451796</v>
          </cell>
          <cell r="AD62">
            <v>1214706.1344109867</v>
          </cell>
          <cell r="AE62">
            <v>1655031.5618504956</v>
          </cell>
          <cell r="AF62">
            <v>2501927.1872705743</v>
          </cell>
        </row>
        <row r="63">
          <cell r="AB63">
            <v>693055.09491769318</v>
          </cell>
          <cell r="AC63">
            <v>945675.11672779918</v>
          </cell>
          <cell r="AD63">
            <v>1326589.4710213635</v>
          </cell>
          <cell r="AE63">
            <v>1831325.3004160821</v>
          </cell>
          <cell r="AF63">
            <v>2619717.9915871322</v>
          </cell>
        </row>
        <row r="64">
          <cell r="AB64">
            <v>720387.71633555926</v>
          </cell>
          <cell r="AC64">
            <v>1047740.0756860264</v>
          </cell>
          <cell r="AD64">
            <v>1501179.5707227774</v>
          </cell>
          <cell r="AE64">
            <v>1936426.7534006052</v>
          </cell>
          <cell r="AF64">
            <v>2888243.0804218203</v>
          </cell>
        </row>
        <row r="65">
          <cell r="AB65">
            <v>772092.43710555881</v>
          </cell>
          <cell r="AC65">
            <v>1167752.2518447544</v>
          </cell>
          <cell r="AD65">
            <v>1590189.8074702024</v>
          </cell>
          <cell r="AE65">
            <v>2079763.183963351</v>
          </cell>
          <cell r="AF65">
            <v>3235632.3467565328</v>
          </cell>
        </row>
        <row r="66">
          <cell r="AB66">
            <v>876045.24105481245</v>
          </cell>
          <cell r="AC66">
            <v>1282369.3286047671</v>
          </cell>
          <cell r="AD66">
            <v>1710248.6355034001</v>
          </cell>
          <cell r="AE66">
            <v>2294237.0678374059</v>
          </cell>
          <cell r="AF66">
            <v>3374135.428525731</v>
          </cell>
        </row>
        <row r="67">
          <cell r="AB67">
            <v>945276.10370756872</v>
          </cell>
          <cell r="AC67">
            <v>1338488.0887802728</v>
          </cell>
          <cell r="AD67">
            <v>1852765.5316975117</v>
          </cell>
          <cell r="AE67">
            <v>2497293.579815153</v>
          </cell>
          <cell r="AF67">
            <v>3839032.9762147218</v>
          </cell>
        </row>
        <row r="68">
          <cell r="AB68">
            <v>1000295.0561397299</v>
          </cell>
          <cell r="AC68">
            <v>1456265.6447160207</v>
          </cell>
          <cell r="AD68">
            <v>1999520.2131464146</v>
          </cell>
          <cell r="AE68">
            <v>2692868.3673925027</v>
          </cell>
          <cell r="AF68">
            <v>3967175.0589161664</v>
          </cell>
        </row>
        <row r="69">
          <cell r="AB69">
            <v>1067910.2551297285</v>
          </cell>
          <cell r="AC69">
            <v>1564774.1194320247</v>
          </cell>
          <cell r="AD69">
            <v>2166065.7626157552</v>
          </cell>
          <cell r="AE69">
            <v>2870292.217282705</v>
          </cell>
          <cell r="AF69">
            <v>4167460.789531678</v>
          </cell>
        </row>
        <row r="70">
          <cell r="AB70">
            <v>1152464.3071504105</v>
          </cell>
          <cell r="AC70">
            <v>1670032.7879236378</v>
          </cell>
          <cell r="AD70">
            <v>2328645.8428398594</v>
          </cell>
          <cell r="AE70">
            <v>3039351.5428167954</v>
          </cell>
          <cell r="AF70">
            <v>4202562.509067975</v>
          </cell>
        </row>
        <row r="71">
          <cell r="AB71">
            <v>1239936.8382233884</v>
          </cell>
          <cell r="AC71">
            <v>1800885.1046020985</v>
          </cell>
          <cell r="AD71">
            <v>2458624.4892668128</v>
          </cell>
          <cell r="AE71">
            <v>3084927.1143875867</v>
          </cell>
          <cell r="AF71">
            <v>4697085.7573448941</v>
          </cell>
        </row>
        <row r="72">
          <cell r="AB72">
            <v>1321537.5021330714</v>
          </cell>
          <cell r="AC72">
            <v>1924762.2653032355</v>
          </cell>
          <cell r="AD72">
            <v>2541495.1907429621</v>
          </cell>
          <cell r="AE72">
            <v>3303302.2801262662</v>
          </cell>
          <cell r="AF72">
            <v>4902156.7850001603</v>
          </cell>
        </row>
        <row r="73">
          <cell r="AB73">
            <v>1408846.5461282916</v>
          </cell>
          <cell r="AC73">
            <v>2014006.2081238143</v>
          </cell>
          <cell r="AD73">
            <v>2628274.9999258742</v>
          </cell>
          <cell r="AE73">
            <v>3574168.0344222263</v>
          </cell>
          <cell r="AF73">
            <v>5206625.8103538603</v>
          </cell>
        </row>
        <row r="74">
          <cell r="AB74">
            <v>1516185.9158954769</v>
          </cell>
          <cell r="AC74">
            <v>2124560.4241169803</v>
          </cell>
          <cell r="AD74">
            <v>2971063.685005486</v>
          </cell>
          <cell r="AE74">
            <v>3890908.9834622592</v>
          </cell>
          <cell r="AF74">
            <v>5598560.2064873278</v>
          </cell>
        </row>
        <row r="75">
          <cell r="AB75">
            <v>1635764.7703789845</v>
          </cell>
          <cell r="AC75">
            <v>2362096.2310635187</v>
          </cell>
          <cell r="AD75">
            <v>3257207.351425536</v>
          </cell>
          <cell r="AE75">
            <v>4182261.4505914003</v>
          </cell>
          <cell r="AF75">
            <v>6194029.6256818026</v>
          </cell>
        </row>
        <row r="76">
          <cell r="AB76">
            <v>1748390.2949189506</v>
          </cell>
          <cell r="AC76">
            <v>2536986.3594675511</v>
          </cell>
          <cell r="AD76">
            <v>3415456.0071727633</v>
          </cell>
          <cell r="AE76">
            <v>4471497.1880271509</v>
          </cell>
          <cell r="AF76">
            <v>6609960.5526447445</v>
          </cell>
        </row>
        <row r="77">
          <cell r="AB77">
            <v>1858647.5381852426</v>
          </cell>
          <cell r="AC77">
            <v>2697261.6242745221</v>
          </cell>
          <cell r="AD77">
            <v>3569324.4844992533</v>
          </cell>
          <cell r="AE77">
            <v>4708748.6489759684</v>
          </cell>
          <cell r="AF77">
            <v>6974298.6739992201</v>
          </cell>
        </row>
        <row r="78">
          <cell r="AB78">
            <v>1994608.0728439204</v>
          </cell>
          <cell r="AC78">
            <v>2809197.346206449</v>
          </cell>
          <cell r="AD78">
            <v>3834981.5359466076</v>
          </cell>
          <cell r="AE78">
            <v>5065876.4074704796</v>
          </cell>
          <cell r="AF78">
            <v>7581229.5935788751</v>
          </cell>
        </row>
        <row r="79">
          <cell r="AB79">
            <v>2157976.3077525608</v>
          </cell>
          <cell r="AC79">
            <v>3096194.4712474421</v>
          </cell>
          <cell r="AD79">
            <v>4257903.3567878008</v>
          </cell>
          <cell r="AE79">
            <v>5614611.9159375727</v>
          </cell>
          <cell r="AF79">
            <v>8372896.5593057126</v>
          </cell>
        </row>
        <row r="80">
          <cell r="AB80">
            <v>2312861.7394312471</v>
          </cell>
          <cell r="AC80">
            <v>3330795.1334016621</v>
          </cell>
          <cell r="AD80">
            <v>4560921.7656139508</v>
          </cell>
          <cell r="AE80">
            <v>6050920.9904783517</v>
          </cell>
          <cell r="AF80">
            <v>9030546.1535737365</v>
          </cell>
        </row>
        <row r="81">
          <cell r="AB81">
            <v>2452418.8005391583</v>
          </cell>
          <cell r="AC81">
            <v>3529824.7390214205</v>
          </cell>
          <cell r="AD81">
            <v>4840740.4235260636</v>
          </cell>
          <cell r="AE81">
            <v>6476849.5156476498</v>
          </cell>
          <cell r="AF81">
            <v>9835142.5443502218</v>
          </cell>
        </row>
        <row r="82">
          <cell r="AB82">
            <v>2628071.7630909309</v>
          </cell>
          <cell r="AC82">
            <v>3862063.6062917709</v>
          </cell>
          <cell r="AD82">
            <v>5300240.878922224</v>
          </cell>
          <cell r="AE82">
            <v>6965724.0982146561</v>
          </cell>
          <cell r="AF82">
            <v>9976760.157698065</v>
          </cell>
        </row>
        <row r="83">
          <cell r="AB83">
            <v>2842763.2327183411</v>
          </cell>
          <cell r="AC83">
            <v>4107167.9871683568</v>
          </cell>
          <cell r="AD83">
            <v>5609151.8540304601</v>
          </cell>
          <cell r="AE83">
            <v>7382995.2857469618</v>
          </cell>
          <cell r="AF83">
            <v>10649935.888728976</v>
          </cell>
        </row>
        <row r="84">
          <cell r="AB84">
            <v>3051261.775526084</v>
          </cell>
          <cell r="AC84">
            <v>4420701.1894613579</v>
          </cell>
          <cell r="AD84">
            <v>6030825.7252060473</v>
          </cell>
          <cell r="AE84">
            <v>7709962.2779681385</v>
          </cell>
          <cell r="AF84">
            <v>11579962.455702752</v>
          </cell>
        </row>
        <row r="85">
          <cell r="AB85">
            <v>3244293.3405660838</v>
          </cell>
          <cell r="AC85">
            <v>4719463.9531465694</v>
          </cell>
          <cell r="AD85">
            <v>6252976.4139489383</v>
          </cell>
          <cell r="AE85">
            <v>8215781.4639390409</v>
          </cell>
          <cell r="AF85">
            <v>12066171.055648535</v>
          </cell>
        </row>
        <row r="86">
          <cell r="AB86">
            <v>3467191.0337054506</v>
          </cell>
          <cell r="AC86">
            <v>4906389.9793070555</v>
          </cell>
          <cell r="AD86">
            <v>6650429.5463151634</v>
          </cell>
          <cell r="AE86">
            <v>8923697.2003262341</v>
          </cell>
          <cell r="AF86">
            <v>12351569.444777489</v>
          </cell>
        </row>
        <row r="87">
          <cell r="AB87">
            <v>3780289.3086009845</v>
          </cell>
          <cell r="AC87">
            <v>5430708.4389983416</v>
          </cell>
          <cell r="AD87">
            <v>7397481.9015959054</v>
          </cell>
          <cell r="AE87">
            <v>9770949.1893600523</v>
          </cell>
          <cell r="AF87">
            <v>12025551.276843876</v>
          </cell>
        </row>
        <row r="88">
          <cell r="AB88">
            <v>4095597.8320982754</v>
          </cell>
          <cell r="AC88">
            <v>5953664.8734309971</v>
          </cell>
          <cell r="AD88">
            <v>8196093.2018116415</v>
          </cell>
          <cell r="AE88">
            <v>9074304.0991316438</v>
          </cell>
          <cell r="AF88">
            <v>12898287.081190914</v>
          </cell>
        </row>
        <row r="89">
          <cell r="AB89">
            <v>4393522.337117359</v>
          </cell>
          <cell r="AC89">
            <v>6389542.9781659693</v>
          </cell>
          <cell r="AD89">
            <v>7703997.3216600865</v>
          </cell>
          <cell r="AE89">
            <v>9564736.2160821557</v>
          </cell>
          <cell r="AF89">
            <v>12667246.351060987</v>
          </cell>
        </row>
        <row r="90">
          <cell r="AB90">
            <v>4713407.0742861405</v>
          </cell>
          <cell r="AC90">
            <v>6208694.8873371482</v>
          </cell>
          <cell r="AD90">
            <v>7760701.5051065534</v>
          </cell>
          <cell r="AE90">
            <v>9494158.8143752813</v>
          </cell>
          <cell r="AF90">
            <v>13235761.403311312</v>
          </cell>
        </row>
        <row r="91">
          <cell r="AB91">
            <v>4805710.2557784095</v>
          </cell>
          <cell r="AC91">
            <v>6232140.2706091255</v>
          </cell>
          <cell r="AD91">
            <v>7992810.9910710603</v>
          </cell>
          <cell r="AE91">
            <v>10169286.84006381</v>
          </cell>
          <cell r="AF91">
            <v>10862777.434246361</v>
          </cell>
        </row>
        <row r="92">
          <cell r="AB92">
            <v>4673976.9187005907</v>
          </cell>
          <cell r="AC92">
            <v>6518069.8732125014</v>
          </cell>
          <cell r="AD92">
            <v>8245268.5206522644</v>
          </cell>
          <cell r="AE92">
            <v>8741819.1064354181</v>
          </cell>
          <cell r="AF92">
            <v>11524181.668068349</v>
          </cell>
        </row>
        <row r="93">
          <cell r="AB93">
            <v>4868488.5124630332</v>
          </cell>
          <cell r="AC93">
            <v>6496891.5276435614</v>
          </cell>
          <cell r="AD93">
            <v>7913854.7055144906</v>
          </cell>
          <cell r="AE93">
            <v>8529774.7099590302</v>
          </cell>
          <cell r="AF93">
            <v>11319039.685445011</v>
          </cell>
        </row>
        <row r="94">
          <cell r="AB94">
            <v>4707837.6042228639</v>
          </cell>
          <cell r="AC94">
            <v>6432610.04742755</v>
          </cell>
          <cell r="AD94">
            <v>6951557.8213314116</v>
          </cell>
          <cell r="AE94">
            <v>8651158.12732023</v>
          </cell>
          <cell r="AF94">
            <v>10870397.67391938</v>
          </cell>
        </row>
        <row r="95">
          <cell r="AB95">
            <v>4976437.1503271163</v>
          </cell>
          <cell r="AC95">
            <v>5579271.3037586808</v>
          </cell>
          <cell r="AD95">
            <v>7429108.8984714746</v>
          </cell>
          <cell r="AE95">
            <v>7995418.3703567088</v>
          </cell>
          <cell r="AF95">
            <v>14283055.429019868</v>
          </cell>
        </row>
        <row r="96">
          <cell r="AB96">
            <v>4669115.8138719499</v>
          </cell>
          <cell r="AC96">
            <v>6625769.4511714578</v>
          </cell>
          <cell r="AD96">
            <v>7519196.4478038251</v>
          </cell>
          <cell r="AE96">
            <v>9724170.4091959894</v>
          </cell>
          <cell r="AF96">
            <v>25948739.489678919</v>
          </cell>
        </row>
        <row r="97">
          <cell r="AB97">
            <v>5004234.4228164256</v>
          </cell>
          <cell r="AC97">
            <v>6044201.1335771084</v>
          </cell>
          <cell r="AD97">
            <v>8131503.825370729</v>
          </cell>
          <cell r="AE97">
            <v>19577337.394026071</v>
          </cell>
          <cell r="AF97">
            <v>28413303.095107794</v>
          </cell>
        </row>
        <row r="98">
          <cell r="AB98">
            <v>4649967.5304355621</v>
          </cell>
          <cell r="AC98">
            <v>6557049.2874038815</v>
          </cell>
          <cell r="AD98">
            <v>15362021.312777787</v>
          </cell>
          <cell r="AE98">
            <v>21479825.68889451</v>
          </cell>
          <cell r="AF98">
            <v>24840140.400905073</v>
          </cell>
        </row>
        <row r="99">
          <cell r="AB99">
            <v>4963416.4276167154</v>
          </cell>
          <cell r="AC99">
            <v>12080490.134454072</v>
          </cell>
          <cell r="AD99">
            <v>17598776.347260505</v>
          </cell>
          <cell r="AE99">
            <v>18930210.16694954</v>
          </cell>
          <cell r="AF99">
            <v>26461158.043571472</v>
          </cell>
        </row>
        <row r="100">
          <cell r="AB100">
            <v>9341308.0517177433</v>
          </cell>
          <cell r="AC100">
            <v>14433592.828271955</v>
          </cell>
          <cell r="AD100">
            <v>16590603.05712539</v>
          </cell>
          <cell r="AE100">
            <v>20273641.841067493</v>
          </cell>
          <cell r="AF100">
            <v>27629018.627647579</v>
          </cell>
        </row>
        <row r="101">
          <cell r="AB101">
            <v>10747124.975169078</v>
          </cell>
          <cell r="AC101">
            <v>13307938.913674235</v>
          </cell>
          <cell r="AD101">
            <v>16577932.213732094</v>
          </cell>
          <cell r="AE101">
            <v>20319370.091520905</v>
          </cell>
          <cell r="AF101">
            <v>28480457.990763187</v>
          </cell>
        </row>
        <row r="102">
          <cell r="AB102">
            <v>10364706.862900406</v>
          </cell>
          <cell r="AC102">
            <v>13793442.595122427</v>
          </cell>
          <cell r="AD102">
            <v>18012771.900040209</v>
          </cell>
          <cell r="AE102">
            <v>22169926.693823516</v>
          </cell>
          <cell r="AF102">
            <v>36950168.110314131</v>
          </cell>
        </row>
        <row r="103">
          <cell r="AB103">
            <v>10660891.212791264</v>
          </cell>
          <cell r="AC103">
            <v>14436501.886630207</v>
          </cell>
          <cell r="AD103">
            <v>18688614.871284962</v>
          </cell>
          <cell r="AE103">
            <v>27073645.502012134</v>
          </cell>
          <cell r="AF103">
            <v>43044249.5449543</v>
          </cell>
        </row>
        <row r="104">
          <cell r="AB104">
            <v>10469393.332893908</v>
          </cell>
          <cell r="AC104">
            <v>14422886.777677208</v>
          </cell>
          <cell r="AD104">
            <v>21387373.055572808</v>
          </cell>
          <cell r="AE104">
            <v>31034922.031956375</v>
          </cell>
          <cell r="AF104">
            <v>36847718.107018828</v>
          </cell>
        </row>
        <row r="105">
          <cell r="AB105">
            <v>10576038.354947597</v>
          </cell>
          <cell r="AC105">
            <v>16444449.912211299</v>
          </cell>
          <cell r="AD105">
            <v>24421984.618690014</v>
          </cell>
          <cell r="AE105">
            <v>27705844.323148072</v>
          </cell>
          <cell r="AF105">
            <v>35435720.916290283</v>
          </cell>
        </row>
        <row r="106">
          <cell r="AB106">
            <v>12326999.007171512</v>
          </cell>
          <cell r="AC106">
            <v>19554018.416183949</v>
          </cell>
          <cell r="AD106">
            <v>23765731.498076439</v>
          </cell>
          <cell r="AE106">
            <v>25966083.316128492</v>
          </cell>
          <cell r="AF106">
            <v>36550884.364922881</v>
          </cell>
        </row>
        <row r="107">
          <cell r="AB107">
            <v>14302669.958689272</v>
          </cell>
          <cell r="AC107">
            <v>18677914.331634253</v>
          </cell>
          <cell r="AD107">
            <v>21677654.402306378</v>
          </cell>
          <cell r="AE107">
            <v>27153847.429809749</v>
          </cell>
          <cell r="AF107">
            <v>35865617.315376878</v>
          </cell>
        </row>
        <row r="108">
          <cell r="AB108">
            <v>14550028.930834681</v>
          </cell>
          <cell r="AC108">
            <v>18066204.399526119</v>
          </cell>
          <cell r="AD108">
            <v>23229972.449062943</v>
          </cell>
          <cell r="AE108">
            <v>27736031.224887311</v>
          </cell>
          <cell r="AF108">
            <v>43155049.840857029</v>
          </cell>
        </row>
        <row r="109">
          <cell r="AB109">
            <v>14190632.22998634</v>
          </cell>
          <cell r="AC109">
            <v>19591679.600831985</v>
          </cell>
          <cell r="AD109">
            <v>24325835.854973316</v>
          </cell>
          <cell r="AE109">
            <v>32488239.755860567</v>
          </cell>
          <cell r="AF109">
            <v>57865978.648802519</v>
          </cell>
        </row>
        <row r="110">
          <cell r="AB110">
            <v>14686260.898110539</v>
          </cell>
          <cell r="AC110">
            <v>19171353.117952526</v>
          </cell>
          <cell r="AD110">
            <v>26043542.762789667</v>
          </cell>
          <cell r="AE110">
            <v>42848914.696586728</v>
          </cell>
          <cell r="AF110">
            <v>57489952.611067414</v>
          </cell>
        </row>
        <row r="111">
          <cell r="AB111">
            <v>14080343.032662213</v>
          </cell>
          <cell r="AC111">
            <v>20600288.222836971</v>
          </cell>
          <cell r="AD111">
            <v>33904717.634400904</v>
          </cell>
          <cell r="AE111">
            <v>42709643.671064377</v>
          </cell>
          <cell r="AF111">
            <v>51527015.678264976</v>
          </cell>
        </row>
        <row r="112">
          <cell r="AB112">
            <v>15608269.860163599</v>
          </cell>
          <cell r="AC112">
            <v>26879260.907883346</v>
          </cell>
          <cell r="AD112">
            <v>37131930.766964257</v>
          </cell>
          <cell r="AE112">
            <v>38434739.100665212</v>
          </cell>
          <cell r="AF112">
            <v>53698261.050834179</v>
          </cell>
        </row>
        <row r="113">
          <cell r="AB113">
            <v>20385028.154613435</v>
          </cell>
          <cell r="AC113">
            <v>29301935.856862307</v>
          </cell>
          <cell r="AD113">
            <v>30920071.130563855</v>
          </cell>
          <cell r="AE113">
            <v>39729436.134242773</v>
          </cell>
          <cell r="AF113">
            <v>52431308.667889714</v>
          </cell>
        </row>
        <row r="114">
          <cell r="AB114">
            <v>21815801.066540956</v>
          </cell>
          <cell r="AC114">
            <v>25459524.19104439</v>
          </cell>
          <cell r="AD114">
            <v>33571075.614534259</v>
          </cell>
          <cell r="AE114">
            <v>39096213.229397058</v>
          </cell>
          <cell r="AF114">
            <v>55451247.104504228</v>
          </cell>
        </row>
        <row r="115">
          <cell r="AB115">
            <v>20229037.110002398</v>
          </cell>
          <cell r="AC115">
            <v>28480118.332793713</v>
          </cell>
          <cell r="AD115">
            <v>35295261.364581347</v>
          </cell>
          <cell r="AE115">
            <v>44259933.682149649</v>
          </cell>
          <cell r="AF115">
            <v>82400581.259824991</v>
          </cell>
        </row>
        <row r="116">
          <cell r="AB116">
            <v>21680945.147162259</v>
          </cell>
          <cell r="AC116">
            <v>28212493.592103064</v>
          </cell>
          <cell r="AD116">
            <v>37105362.180183887</v>
          </cell>
          <cell r="AE116">
            <v>60800841.477774382</v>
          </cell>
          <cell r="AF116">
            <v>97326471.200885773</v>
          </cell>
        </row>
        <row r="117">
          <cell r="AB117">
            <v>20399899.988508224</v>
          </cell>
          <cell r="AC117">
            <v>28803406.187127233</v>
          </cell>
          <cell r="AD117">
            <v>47739709.892957211</v>
          </cell>
          <cell r="AE117">
            <v>67798402.810072541</v>
          </cell>
          <cell r="AF117">
            <v>81341796.670742989</v>
          </cell>
        </row>
        <row r="118">
          <cell r="AB118">
            <v>21516304.175413787</v>
          </cell>
          <cell r="AC118">
            <v>38561128.743940771</v>
          </cell>
          <cell r="AD118">
            <v>56621995.146836042</v>
          </cell>
          <cell r="AE118">
            <v>63386092.632678747</v>
          </cell>
          <cell r="AF118">
            <v>81294650.123690844</v>
          </cell>
        </row>
        <row r="119">
          <cell r="AB119">
            <v>29425445.279100776</v>
          </cell>
          <cell r="AC119">
            <v>44788744.729236007</v>
          </cell>
          <cell r="AD119">
            <v>52334973.24933219</v>
          </cell>
          <cell r="AE119">
            <v>60603414.91483748</v>
          </cell>
          <cell r="AF119">
            <v>82648826.737703085</v>
          </cell>
        </row>
        <row r="120">
          <cell r="AB120">
            <v>33410848.151656806</v>
          </cell>
          <cell r="AC120">
            <v>41158541.913741231</v>
          </cell>
          <cell r="AD120">
            <v>50141192.132815599</v>
          </cell>
          <cell r="AE120">
            <v>61946408.021086454</v>
          </cell>
          <cell r="AF120">
            <v>81811930.275964975</v>
          </cell>
        </row>
        <row r="121">
          <cell r="AB121">
            <v>32538790.955574691</v>
          </cell>
          <cell r="AC121">
            <v>42769794.145950437</v>
          </cell>
          <cell r="AD121">
            <v>54705404.485645413</v>
          </cell>
          <cell r="AE121">
            <v>65457982.069517136</v>
          </cell>
          <cell r="AF121">
            <v>101438885.04011226</v>
          </cell>
        </row>
        <row r="122">
          <cell r="AB122">
            <v>33160944.989286304</v>
          </cell>
          <cell r="AC122">
            <v>44703478.965263009</v>
          </cell>
          <cell r="AD122">
            <v>54860379.795407534</v>
          </cell>
          <cell r="AE122">
            <v>76338213.666887283</v>
          </cell>
          <cell r="AF122">
            <v>130470420.64550948</v>
          </cell>
        </row>
        <row r="123">
          <cell r="AB123">
            <v>32842013.004442215</v>
          </cell>
          <cell r="AC123">
            <v>43939492.925087452</v>
          </cell>
          <cell r="AD123">
            <v>63150667.163507819</v>
          </cell>
          <cell r="AE123">
            <v>97017693.360052824</v>
          </cell>
          <cell r="AF123">
            <v>131694787.31214333</v>
          </cell>
        </row>
        <row r="124">
          <cell r="AB124">
            <v>32914759.196091413</v>
          </cell>
          <cell r="AC124">
            <v>50972311.321671128</v>
          </cell>
          <cell r="AD124">
            <v>79589717.719684839</v>
          </cell>
          <cell r="AE124">
            <v>98430863.462301254</v>
          </cell>
          <cell r="AF124">
            <v>115895197.16750741</v>
          </cell>
        </row>
        <row r="125">
          <cell r="AB125">
            <v>39191221.398730755</v>
          </cell>
          <cell r="AC125">
            <v>63123394.503354073</v>
          </cell>
          <cell r="AD125">
            <v>81643522.771574259</v>
          </cell>
          <cell r="AE125">
            <v>85244711.902873278</v>
          </cell>
          <cell r="AF125">
            <v>124740877.68119192</v>
          </cell>
        </row>
        <row r="126">
          <cell r="AB126">
            <v>47219258.713992119</v>
          </cell>
          <cell r="AC126">
            <v>63807763.916029572</v>
          </cell>
          <cell r="AD126">
            <v>70682393.906265974</v>
          </cell>
          <cell r="AE126">
            <v>90812003.799809694</v>
          </cell>
          <cell r="AF126">
            <v>117528805.21562767</v>
          </cell>
        </row>
        <row r="127">
          <cell r="AB127">
            <v>48320770.87657702</v>
          </cell>
          <cell r="AC127">
            <v>59034040.843260646</v>
          </cell>
          <cell r="AD127">
            <v>78909065.8068645</v>
          </cell>
          <cell r="AE127">
            <v>90293516.273128271</v>
          </cell>
          <cell r="AF127">
            <v>130125731.18868017</v>
          </cell>
        </row>
        <row r="128">
          <cell r="AB128">
            <v>46873848.603653431</v>
          </cell>
          <cell r="AC128">
            <v>65379637.22197628</v>
          </cell>
          <cell r="AD128">
            <v>79013410.640111446</v>
          </cell>
          <cell r="AE128">
            <v>104583660.33257484</v>
          </cell>
          <cell r="AF128">
            <v>213865489.01132202</v>
          </cell>
        </row>
        <row r="129">
          <cell r="AB129">
            <v>48738902.143863678</v>
          </cell>
          <cell r="AC129">
            <v>64106872.023235559</v>
          </cell>
          <cell r="AD129">
            <v>85105891.031988859</v>
          </cell>
          <cell r="AE129">
            <v>158302060.16372252</v>
          </cell>
          <cell r="AF129">
            <v>247914090.90069151</v>
          </cell>
        </row>
        <row r="130">
          <cell r="AB130">
            <v>46533461.297163367</v>
          </cell>
          <cell r="AC130">
            <v>65435969.122102022</v>
          </cell>
          <cell r="AD130">
            <v>131392207.27520609</v>
          </cell>
          <cell r="AE130">
            <v>177872814.01609659</v>
          </cell>
          <cell r="AF130">
            <v>198106884.60111904</v>
          </cell>
        </row>
        <row r="131">
          <cell r="AB131">
            <v>52609424.934670925</v>
          </cell>
          <cell r="AC131">
            <v>108687141.30160975</v>
          </cell>
          <cell r="AD131">
            <v>146117137.01789379</v>
          </cell>
          <cell r="AE131">
            <v>149836470.39629269</v>
          </cell>
          <cell r="AF131">
            <v>207168620.55284023</v>
          </cell>
        </row>
        <row r="132">
          <cell r="AB132">
            <v>80918213.681794405</v>
          </cell>
          <cell r="AC132">
            <v>113950081.41501284</v>
          </cell>
          <cell r="AD132">
            <v>124518027.55890083</v>
          </cell>
          <cell r="AE132">
            <v>150004601.97105265</v>
          </cell>
          <cell r="AF132">
            <v>203083832.97608566</v>
          </cell>
        </row>
        <row r="133">
          <cell r="AB133">
            <v>86725994.059990644</v>
          </cell>
          <cell r="AC133">
            <v>100038114.89525127</v>
          </cell>
          <cell r="AD133">
            <v>125835265.11398077</v>
          </cell>
          <cell r="AE133">
            <v>155319515.49838448</v>
          </cell>
          <cell r="AF133">
            <v>209553487.19460773</v>
          </cell>
        </row>
        <row r="134">
          <cell r="AB134">
            <v>80412939.678975105</v>
          </cell>
          <cell r="AC134">
            <v>112491743.56582642</v>
          </cell>
          <cell r="AD134">
            <v>142245334.67238975</v>
          </cell>
          <cell r="AE134">
            <v>174296075.39842176</v>
          </cell>
          <cell r="AF134">
            <v>263209945.8096137</v>
          </cell>
        </row>
        <row r="135">
          <cell r="AB135">
            <v>86105243.38130188</v>
          </cell>
          <cell r="AC135">
            <v>112905396.01106167</v>
          </cell>
          <cell r="AD135">
            <v>145762776.19837046</v>
          </cell>
          <cell r="AE135">
            <v>203650418.53783321</v>
          </cell>
          <cell r="AF135">
            <v>313214539.03581762</v>
          </cell>
        </row>
        <row r="136">
          <cell r="AB136">
            <v>81161959.708492756</v>
          </cell>
          <cell r="AC136">
            <v>113836858.45421267</v>
          </cell>
          <cell r="AD136">
            <v>162135272.99592972</v>
          </cell>
          <cell r="AE136">
            <v>223310757.21302509</v>
          </cell>
          <cell r="AF136">
            <v>290135811.38810825</v>
          </cell>
        </row>
        <row r="137">
          <cell r="AB137">
            <v>85493323.006485939</v>
          </cell>
          <cell r="AC137">
            <v>130970446.80411553</v>
          </cell>
          <cell r="AD137">
            <v>187641590.4694109</v>
          </cell>
          <cell r="AE137">
            <v>213281355.82946825</v>
          </cell>
          <cell r="AF137">
            <v>265282168.46566296</v>
          </cell>
        </row>
        <row r="138">
          <cell r="AB138">
            <v>99936217.23751688</v>
          </cell>
          <cell r="AC138">
            <v>146105990.86283278</v>
          </cell>
          <cell r="AD138">
            <v>173794688.35758924</v>
          </cell>
          <cell r="AE138">
            <v>195619297.26828289</v>
          </cell>
          <cell r="AF138">
            <v>266621330.7334156</v>
          </cell>
        </row>
        <row r="139">
          <cell r="AB139">
            <v>109574384.22105861</v>
          </cell>
          <cell r="AC139">
            <v>138103092.64052105</v>
          </cell>
          <cell r="AD139">
            <v>160450306.37020969</v>
          </cell>
          <cell r="AE139">
            <v>204545931.35026026</v>
          </cell>
          <cell r="AF139">
            <v>269941957.03964329</v>
          </cell>
        </row>
        <row r="140">
          <cell r="AB140">
            <v>106652136.41639256</v>
          </cell>
          <cell r="AC140">
            <v>137198486.90565491</v>
          </cell>
          <cell r="AD140">
            <v>180846004.31086302</v>
          </cell>
          <cell r="AE140">
            <v>209579184.79796648</v>
          </cell>
          <cell r="AF140">
            <v>310176824.97561836</v>
          </cell>
        </row>
        <row r="141">
          <cell r="AB141">
            <v>108806604.44273949</v>
          </cell>
          <cell r="AC141">
            <v>149615939.95055294</v>
          </cell>
          <cell r="AD141">
            <v>186012674.00703955</v>
          </cell>
          <cell r="AE141">
            <v>246155187.16063976</v>
          </cell>
          <cell r="AF141">
            <v>584114565.79399967</v>
          </cell>
        </row>
        <row r="142">
          <cell r="AB142">
            <v>107575811.3572154</v>
          </cell>
          <cell r="AC142">
            <v>143635914.00041389</v>
          </cell>
          <cell r="AD142">
            <v>215706334.74490738</v>
          </cell>
          <cell r="AE142">
            <v>437751459.83156824</v>
          </cell>
          <cell r="AF142">
            <v>606450784.43840122</v>
          </cell>
        </row>
        <row r="143">
          <cell r="AB143">
            <v>108049515.29204321</v>
          </cell>
          <cell r="AC143">
            <v>184653766.88432217</v>
          </cell>
          <cell r="AD143">
            <v>351137895.72240925</v>
          </cell>
          <cell r="AE143">
            <v>441694806.03094864</v>
          </cell>
          <cell r="AF143">
            <v>511981789.11290073</v>
          </cell>
        </row>
        <row r="144">
          <cell r="AB144">
            <v>153141674.70161772</v>
          </cell>
          <cell r="AC144">
            <v>279408438.98775625</v>
          </cell>
          <cell r="AD144">
            <v>364374216.54210424</v>
          </cell>
          <cell r="AE144">
            <v>373745232.32143974</v>
          </cell>
          <cell r="AF144">
            <v>522874856.75223923</v>
          </cell>
        </row>
        <row r="145">
          <cell r="AB145">
            <v>209889177.80041695</v>
          </cell>
          <cell r="AC145">
            <v>286945960.96095133</v>
          </cell>
          <cell r="AD145">
            <v>311699756.31340694</v>
          </cell>
          <cell r="AE145">
            <v>398120280.9373064</v>
          </cell>
          <cell r="AF145">
            <v>527760774.18551636</v>
          </cell>
        </row>
        <row r="146">
          <cell r="AB146">
            <v>213956180.00982141</v>
          </cell>
          <cell r="AC146">
            <v>258195213.33369827</v>
          </cell>
          <cell r="AD146">
            <v>340031357.57069111</v>
          </cell>
          <cell r="AE146">
            <v>405777266.94133663</v>
          </cell>
          <cell r="AF146">
            <v>563923906.2876339</v>
          </cell>
        </row>
        <row r="147">
          <cell r="AB147">
            <v>208448807.34095192</v>
          </cell>
          <cell r="AC147">
            <v>295069312.91645193</v>
          </cell>
          <cell r="AD147">
            <v>359359938.19695187</v>
          </cell>
          <cell r="AE147">
            <v>446165804.63216877</v>
          </cell>
          <cell r="AF147">
            <v>643231364.55567169</v>
          </cell>
        </row>
        <row r="148">
          <cell r="AB148">
            <v>215683713.30702591</v>
          </cell>
          <cell r="AC148">
            <v>279569895.54506207</v>
          </cell>
          <cell r="AD148">
            <v>369332402.51178741</v>
          </cell>
          <cell r="AE148">
            <v>480675565.19202995</v>
          </cell>
          <cell r="AF148">
            <v>697315143.80629158</v>
          </cell>
        </row>
        <row r="149">
          <cell r="AB149">
            <v>207028078.66135645</v>
          </cell>
          <cell r="AC149">
            <v>289883195.18653679</v>
          </cell>
          <cell r="AD149">
            <v>393561695.44803619</v>
          </cell>
          <cell r="AE149">
            <v>506254382.44829273</v>
          </cell>
          <cell r="AF149">
            <v>623182112.54851532</v>
          </cell>
        </row>
        <row r="150">
          <cell r="AB150">
            <v>221586399.39297438</v>
          </cell>
          <cell r="AC150">
            <v>318821899.7822752</v>
          </cell>
          <cell r="AD150">
            <v>424494255.49987793</v>
          </cell>
          <cell r="AE150">
            <v>469620930.42864418</v>
          </cell>
          <cell r="AF150">
            <v>611122871.64518738</v>
          </cell>
        </row>
        <row r="151">
          <cell r="AB151">
            <v>235661936.63774633</v>
          </cell>
          <cell r="AC151">
            <v>330447975.88032532</v>
          </cell>
          <cell r="AD151">
            <v>369725338.97018051</v>
          </cell>
          <cell r="AE151">
            <v>436214236.11013985</v>
          </cell>
          <cell r="AF151">
            <v>590615986.02441978</v>
          </cell>
        </row>
        <row r="152">
          <cell r="AB152">
            <v>251061411.30516672</v>
          </cell>
          <cell r="AC152">
            <v>296123192.86628056</v>
          </cell>
          <cell r="AD152">
            <v>372535712.84834385</v>
          </cell>
          <cell r="AE152">
            <v>450005078.87174416</v>
          </cell>
          <cell r="AF152">
            <v>588961613.94878006</v>
          </cell>
        </row>
        <row r="153">
          <cell r="AB153">
            <v>234077344.65499258</v>
          </cell>
          <cell r="AC153">
            <v>326743540.12241077</v>
          </cell>
          <cell r="AD153">
            <v>408154003.4786644</v>
          </cell>
          <cell r="AE153">
            <v>493621882.74907875</v>
          </cell>
          <cell r="AF153">
            <v>558456087.97533035</v>
          </cell>
        </row>
        <row r="154">
          <cell r="AB154">
            <v>250877886.18218327</v>
          </cell>
          <cell r="AC154">
            <v>322136126.68409824</v>
          </cell>
          <cell r="AD154">
            <v>410230958.67387772</v>
          </cell>
          <cell r="AE154">
            <v>365154005.0646286</v>
          </cell>
          <cell r="AF154">
            <v>0</v>
          </cell>
        </row>
        <row r="155">
          <cell r="AB155">
            <v>234592115.58577919</v>
          </cell>
          <cell r="AC155">
            <v>330425292.10029984</v>
          </cell>
          <cell r="AD155">
            <v>245849896.35850525</v>
          </cell>
          <cell r="AE155">
            <v>0</v>
          </cell>
          <cell r="AF155">
            <v>0</v>
          </cell>
        </row>
        <row r="156">
          <cell r="AB156">
            <v>249202254.79823017</v>
          </cell>
          <cell r="AC156">
            <v>131349362.43096733</v>
          </cell>
          <cell r="AD156">
            <v>0</v>
          </cell>
          <cell r="AE156">
            <v>0</v>
          </cell>
          <cell r="AF156">
            <v>0</v>
          </cell>
        </row>
        <row r="157">
          <cell r="AB157">
            <v>41569597.36090374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</sheetData>
      <sheetData sheetId="19" refreshError="1"/>
      <sheetData sheetId="20" refreshError="1"/>
      <sheetData sheetId="21" refreshError="1"/>
      <sheetData sheetId="22">
        <row r="6">
          <cell r="AU6">
            <v>0</v>
          </cell>
        </row>
      </sheetData>
      <sheetData sheetId="23" refreshError="1"/>
      <sheetData sheetId="24">
        <row r="4">
          <cell r="L4">
            <v>1040.8290938523678</v>
          </cell>
          <cell r="M4">
            <v>1168.8740090812025</v>
          </cell>
          <cell r="N4">
            <v>1452.1504839593181</v>
          </cell>
          <cell r="O4">
            <v>2510.6910389847471</v>
          </cell>
          <cell r="P4">
            <v>3045.3869665735983</v>
          </cell>
        </row>
        <row r="5">
          <cell r="L5">
            <v>2156.1994173280946</v>
          </cell>
          <cell r="M5">
            <v>2444.899220559244</v>
          </cell>
          <cell r="N5">
            <v>3068.540414412706</v>
          </cell>
          <cell r="O5">
            <v>5380.3158774347539</v>
          </cell>
          <cell r="P5">
            <v>6628.2744902484119</v>
          </cell>
        </row>
        <row r="6">
          <cell r="L6">
            <v>3351.707887978253</v>
          </cell>
          <cell r="M6">
            <v>3828.4955841136198</v>
          </cell>
          <cell r="N6">
            <v>4848.1164937865542</v>
          </cell>
          <cell r="O6">
            <v>8568.2529577691457</v>
          </cell>
          <cell r="P6">
            <v>10613.176271435543</v>
          </cell>
        </row>
        <row r="7">
          <cell r="L7">
            <v>4633.02214105844</v>
          </cell>
          <cell r="M7">
            <v>5317.0657722554333</v>
          </cell>
          <cell r="N7">
            <v>6772.9073165991722</v>
          </cell>
          <cell r="O7">
            <v>12025.958613797557</v>
          </cell>
          <cell r="P7">
            <v>15024.510633854894</v>
          </cell>
        </row>
        <row r="8">
          <cell r="L8">
            <v>6006.3007546792996</v>
          </cell>
          <cell r="M8">
            <v>6889.8631862105703</v>
          </cell>
          <cell r="N8">
            <v>8790.7589887538561</v>
          </cell>
          <cell r="O8">
            <v>15638.457570446961</v>
          </cell>
          <cell r="P8">
            <v>19574.182690697227</v>
          </cell>
        </row>
        <row r="9">
          <cell r="L9">
            <v>7478.1443294267638</v>
          </cell>
          <cell r="M9">
            <v>8590.3227183394556</v>
          </cell>
          <cell r="N9">
            <v>10970.55102190758</v>
          </cell>
          <cell r="O9">
            <v>19601.789429037693</v>
          </cell>
          <cell r="P9">
            <v>24730.313803712605</v>
          </cell>
        </row>
        <row r="10">
          <cell r="L10">
            <v>9055.6272138456516</v>
          </cell>
          <cell r="M10">
            <v>10442.705968747519</v>
          </cell>
          <cell r="N10">
            <v>13371.988867867291</v>
          </cell>
          <cell r="O10">
            <v>23847.375757343478</v>
          </cell>
          <cell r="P10">
            <v>29846.612730615889</v>
          </cell>
        </row>
        <row r="11">
          <cell r="L11">
            <v>10746.331506971024</v>
          </cell>
          <cell r="M11">
            <v>12334.425013717608</v>
          </cell>
          <cell r="N11">
            <v>15693.706551350704</v>
          </cell>
          <cell r="O11">
            <v>27888.595943601213</v>
          </cell>
          <cell r="P11">
            <v>34995.174115255271</v>
          </cell>
        </row>
        <row r="12">
          <cell r="L12">
            <v>12558.38350133898</v>
          </cell>
          <cell r="M12">
            <v>14409.182541347745</v>
          </cell>
          <cell r="N12">
            <v>18404.517576154012</v>
          </cell>
          <cell r="O12">
            <v>32951.530263822475</v>
          </cell>
          <cell r="P12">
            <v>41453.330169408786</v>
          </cell>
        </row>
        <row r="13">
          <cell r="L13">
            <v>14500.492741638518</v>
          </cell>
          <cell r="M13">
            <v>16711.803315107867</v>
          </cell>
          <cell r="N13">
            <v>21405.938591885311</v>
          </cell>
          <cell r="O13">
            <v>38509.667888392622</v>
          </cell>
          <cell r="P13">
            <v>48829.082832772605</v>
          </cell>
        </row>
        <row r="14">
          <cell r="L14">
            <v>15721.835357356347</v>
          </cell>
          <cell r="M14">
            <v>19166.623698923635</v>
          </cell>
          <cell r="N14">
            <v>24666.856364327647</v>
          </cell>
          <cell r="O14">
            <v>44363.621033846786</v>
          </cell>
          <cell r="P14">
            <v>56778.524682094852</v>
          </cell>
        </row>
        <row r="15">
          <cell r="L15">
            <v>17030.837961547379</v>
          </cell>
          <cell r="M15">
            <v>20821.108889852905</v>
          </cell>
          <cell r="N15">
            <v>28122.416856659562</v>
          </cell>
          <cell r="O15">
            <v>51021.941379481046</v>
          </cell>
          <cell r="P15">
            <v>65344.893272143003</v>
          </cell>
        </row>
        <row r="16">
          <cell r="L16">
            <v>18433.792215110225</v>
          </cell>
          <cell r="M16">
            <v>22515.070084869392</v>
          </cell>
          <cell r="N16">
            <v>31560.84914618099</v>
          </cell>
          <cell r="O16">
            <v>58216.373008165305</v>
          </cell>
          <cell r="P16">
            <v>74825.974481777492</v>
          </cell>
        </row>
        <row r="17">
          <cell r="L17">
            <v>19937.441353231297</v>
          </cell>
          <cell r="M17">
            <v>24216.174399280346</v>
          </cell>
          <cell r="N17">
            <v>33748.981293217177</v>
          </cell>
          <cell r="O17">
            <v>65189.052312904649</v>
          </cell>
          <cell r="P17">
            <v>83664.11489098343</v>
          </cell>
        </row>
        <row r="18">
          <cell r="L18">
            <v>21549.01259643503</v>
          </cell>
          <cell r="M18">
            <v>26085.627763908575</v>
          </cell>
          <cell r="N18">
            <v>36169.564466140262</v>
          </cell>
          <cell r="O18">
            <v>73117.028754226048</v>
          </cell>
          <cell r="P18">
            <v>94215.025438870143</v>
          </cell>
        </row>
        <row r="19">
          <cell r="L19">
            <v>23276.251887887418</v>
          </cell>
          <cell r="M19">
            <v>28107.035031923493</v>
          </cell>
          <cell r="N19">
            <v>38741.320891958931</v>
          </cell>
          <cell r="O19">
            <v>79654.722079542596</v>
          </cell>
          <cell r="P19">
            <v>106273.04536744632</v>
          </cell>
        </row>
        <row r="20">
          <cell r="L20">
            <v>25127.461123916073</v>
          </cell>
          <cell r="M20">
            <v>30190.942387861374</v>
          </cell>
          <cell r="N20">
            <v>41376.42325375267</v>
          </cell>
          <cell r="O20">
            <v>84388.588690763558</v>
          </cell>
          <cell r="P20">
            <v>116730.88828065683</v>
          </cell>
        </row>
        <row r="21">
          <cell r="L21">
            <v>27111.538056693673</v>
          </cell>
          <cell r="M21">
            <v>32539.303018845949</v>
          </cell>
          <cell r="N21">
            <v>44500.446006995291</v>
          </cell>
          <cell r="O21">
            <v>89966.865687179074</v>
          </cell>
          <cell r="P21">
            <v>129677.26812201019</v>
          </cell>
        </row>
        <row r="22">
          <cell r="L22">
            <v>29238.019060875111</v>
          </cell>
          <cell r="M22">
            <v>35041.357779187456</v>
          </cell>
          <cell r="N22">
            <v>47683.670724714466</v>
          </cell>
          <cell r="O22">
            <v>95566.445303827524</v>
          </cell>
          <cell r="P22">
            <v>143466.7750270617</v>
          </cell>
        </row>
        <row r="23">
          <cell r="L23">
            <v>31517.124969744302</v>
          </cell>
          <cell r="M23">
            <v>37638.911223119663</v>
          </cell>
          <cell r="N23">
            <v>50940.981290112759</v>
          </cell>
          <cell r="O23">
            <v>101486.61816972221</v>
          </cell>
          <cell r="P23">
            <v>157264.6778351267</v>
          </cell>
        </row>
        <row r="24">
          <cell r="L24">
            <v>33959.810201179964</v>
          </cell>
          <cell r="M24">
            <v>40438.199706460713</v>
          </cell>
          <cell r="N24">
            <v>54605.432342541491</v>
          </cell>
          <cell r="O24">
            <v>108077.92025442635</v>
          </cell>
          <cell r="P24">
            <v>173665.84166780501</v>
          </cell>
        </row>
        <row r="25">
          <cell r="L25">
            <v>36577.815409562019</v>
          </cell>
          <cell r="M25">
            <v>43510.101948019896</v>
          </cell>
          <cell r="N25">
            <v>58599.454113919579</v>
          </cell>
          <cell r="O25">
            <v>115289.02243096058</v>
          </cell>
          <cell r="P25">
            <v>185359.86378760356</v>
          </cell>
        </row>
        <row r="26">
          <cell r="L26">
            <v>39383.723916687712</v>
          </cell>
          <cell r="M26">
            <v>46711.894132440277</v>
          </cell>
          <cell r="N26">
            <v>62649.822689276203</v>
          </cell>
          <cell r="O26">
            <v>122529.25979512082</v>
          </cell>
          <cell r="P26">
            <v>194249.14901487454</v>
          </cell>
        </row>
        <row r="27">
          <cell r="L27">
            <v>42391.022192929857</v>
          </cell>
          <cell r="M27">
            <v>50246.288297911138</v>
          </cell>
          <cell r="N27">
            <v>67258.897379378861</v>
          </cell>
          <cell r="O27">
            <v>130725.34964119166</v>
          </cell>
          <cell r="P27">
            <v>204705.2756582427</v>
          </cell>
        </row>
        <row r="28">
          <cell r="L28">
            <v>45614.164679337337</v>
          </cell>
          <cell r="M28">
            <v>53999.961402432229</v>
          </cell>
          <cell r="N28">
            <v>72063.692618383066</v>
          </cell>
          <cell r="O28">
            <v>139326.18444073605</v>
          </cell>
          <cell r="P28">
            <v>215411.96798483687</v>
          </cell>
        </row>
        <row r="29">
          <cell r="L29">
            <v>49068.643262242098</v>
          </cell>
          <cell r="M29">
            <v>57998.26852372945</v>
          </cell>
          <cell r="N29">
            <v>77182.929915861459</v>
          </cell>
          <cell r="O29">
            <v>148300.48156920081</v>
          </cell>
          <cell r="P29">
            <v>226922.12586427672</v>
          </cell>
        </row>
        <row r="30">
          <cell r="L30">
            <v>52771.061734299423</v>
          </cell>
          <cell r="M30">
            <v>62278.490233839824</v>
          </cell>
          <cell r="N30">
            <v>82642.509884717772</v>
          </cell>
          <cell r="O30">
            <v>157952.40298094618</v>
          </cell>
          <cell r="P30">
            <v>239407.72507995344</v>
          </cell>
        </row>
        <row r="31">
          <cell r="L31">
            <v>56739.215599854608</v>
          </cell>
          <cell r="M31">
            <v>66826.16123405307</v>
          </cell>
          <cell r="N31">
            <v>88346.914618308845</v>
          </cell>
          <cell r="O31">
            <v>168262.88353285939</v>
          </cell>
          <cell r="P31">
            <v>253369.95862117124</v>
          </cell>
        </row>
        <row r="32">
          <cell r="L32">
            <v>60992.177608217469</v>
          </cell>
          <cell r="M32">
            <v>71799.08650549085</v>
          </cell>
          <cell r="N32">
            <v>94920.732447970018</v>
          </cell>
          <cell r="O32">
            <v>180390.56040162186</v>
          </cell>
          <cell r="P32">
            <v>269080.83785629197</v>
          </cell>
        </row>
        <row r="33">
          <cell r="L33">
            <v>65550.389425955873</v>
          </cell>
          <cell r="M33">
            <v>77103.521199725306</v>
          </cell>
          <cell r="N33">
            <v>101762.38834056459</v>
          </cell>
          <cell r="O33">
            <v>192593.63545747355</v>
          </cell>
          <cell r="P33">
            <v>284900.41952581209</v>
          </cell>
        </row>
        <row r="34">
          <cell r="L34">
            <v>68797.865075664551</v>
          </cell>
          <cell r="M34">
            <v>82843.574713635928</v>
          </cell>
          <cell r="N34">
            <v>109130.63664822206</v>
          </cell>
          <cell r="O34">
            <v>205622.36100328196</v>
          </cell>
          <cell r="P34">
            <v>302032.69781726168</v>
          </cell>
        </row>
        <row r="35">
          <cell r="L35">
            <v>72278.423297255154</v>
          </cell>
          <cell r="M35">
            <v>88444.402495122806</v>
          </cell>
          <cell r="N35">
            <v>116882.14671041205</v>
          </cell>
          <cell r="O35">
            <v>219663.88391157662</v>
          </cell>
          <cell r="P35">
            <v>320046.04528670281</v>
          </cell>
        </row>
        <row r="36">
          <cell r="L36">
            <v>76008.793233968463</v>
          </cell>
          <cell r="M36">
            <v>92936.941897960016</v>
          </cell>
          <cell r="N36">
            <v>124987.46851968407</v>
          </cell>
          <cell r="O36">
            <v>234430.40578910848</v>
          </cell>
          <cell r="P36">
            <v>339110.31272928935</v>
          </cell>
        </row>
        <row r="37">
          <cell r="L37">
            <v>80006.904737580961</v>
          </cell>
          <cell r="M37">
            <v>97901.653799515814</v>
          </cell>
          <cell r="N37">
            <v>134123.58001588273</v>
          </cell>
          <cell r="O37">
            <v>250971.51266617127</v>
          </cell>
          <cell r="P37">
            <v>360180.60233624093</v>
          </cell>
        </row>
        <row r="38">
          <cell r="L38">
            <v>84291.974547413934</v>
          </cell>
          <cell r="M38">
            <v>103307.42605805951</v>
          </cell>
          <cell r="N38">
            <v>142197.58865324504</v>
          </cell>
          <cell r="O38">
            <v>268317.77989128861</v>
          </cell>
          <cell r="P38">
            <v>382313.76671750203</v>
          </cell>
        </row>
        <row r="39">
          <cell r="L39">
            <v>88884.598654708359</v>
          </cell>
          <cell r="M39">
            <v>109092.55665304649</v>
          </cell>
          <cell r="N39">
            <v>150160.90289204518</v>
          </cell>
          <cell r="O39">
            <v>286412.1302180051</v>
          </cell>
          <cell r="P39">
            <v>404326.98168239184</v>
          </cell>
        </row>
        <row r="40">
          <cell r="L40">
            <v>93806.851296310953</v>
          </cell>
          <cell r="M40">
            <v>115166.50431785475</v>
          </cell>
          <cell r="N40">
            <v>158678.1843548558</v>
          </cell>
          <cell r="O40">
            <v>305225.5031741666</v>
          </cell>
          <cell r="P40">
            <v>429519.50932667102</v>
          </cell>
        </row>
        <row r="41">
          <cell r="L41">
            <v>99082.391053479761</v>
          </cell>
          <cell r="M41">
            <v>121653.2415945266</v>
          </cell>
          <cell r="N41">
            <v>167540.42817022576</v>
          </cell>
          <cell r="O41">
            <v>325426.16396988975</v>
          </cell>
          <cell r="P41">
            <v>455647.23978647345</v>
          </cell>
        </row>
        <row r="42">
          <cell r="L42">
            <v>104736.57456576847</v>
          </cell>
          <cell r="M42">
            <v>128511.87656957968</v>
          </cell>
          <cell r="N42">
            <v>177013.9848730969</v>
          </cell>
          <cell r="O42">
            <v>345076.81340416358</v>
          </cell>
          <cell r="P42">
            <v>484518.3539148384</v>
          </cell>
        </row>
        <row r="43">
          <cell r="L43">
            <v>110783.3984790305</v>
          </cell>
          <cell r="M43">
            <v>135826.79398564651</v>
          </cell>
          <cell r="N43">
            <v>187426.53557250329</v>
          </cell>
          <cell r="O43">
            <v>366236.80585228524</v>
          </cell>
          <cell r="P43">
            <v>516329.76110207988</v>
          </cell>
        </row>
        <row r="44">
          <cell r="L44">
            <v>117263.21427390327</v>
          </cell>
          <cell r="M44">
            <v>143882.53424397824</v>
          </cell>
          <cell r="N44">
            <v>198844.87052599469</v>
          </cell>
          <cell r="O44">
            <v>389122.97003187821</v>
          </cell>
          <cell r="P44">
            <v>551118.04799330398</v>
          </cell>
        </row>
        <row r="45">
          <cell r="L45">
            <v>124208.10888497152</v>
          </cell>
          <cell r="M45">
            <v>152576.50727794031</v>
          </cell>
          <cell r="N45">
            <v>211429.41573504015</v>
          </cell>
          <cell r="O45">
            <v>414331.82194915839</v>
          </cell>
          <cell r="P45">
            <v>588528.85288630193</v>
          </cell>
        </row>
        <row r="46">
          <cell r="L46">
            <v>131651.46262922575</v>
          </cell>
          <cell r="M46">
            <v>161573.4008828011</v>
          </cell>
          <cell r="N46">
            <v>224503.16876155068</v>
          </cell>
          <cell r="O46">
            <v>439749.58784185431</v>
          </cell>
          <cell r="P46">
            <v>626233.9070661295</v>
          </cell>
        </row>
        <row r="47">
          <cell r="L47">
            <v>139629.05164458757</v>
          </cell>
          <cell r="M47">
            <v>171187.04289871128</v>
          </cell>
          <cell r="N47">
            <v>237804.10941510584</v>
          </cell>
          <cell r="O47">
            <v>466964.63496954268</v>
          </cell>
          <cell r="P47">
            <v>666199.87414318533</v>
          </cell>
        </row>
        <row r="48">
          <cell r="L48">
            <v>148179.21984627339</v>
          </cell>
          <cell r="M48">
            <v>181507.51942781213</v>
          </cell>
          <cell r="N48">
            <v>251597.6797869608</v>
          </cell>
          <cell r="O48">
            <v>496261.57330764795</v>
          </cell>
          <cell r="P48">
            <v>709151.09861525171</v>
          </cell>
        </row>
        <row r="49">
          <cell r="L49">
            <v>157343.06322506189</v>
          </cell>
          <cell r="M49">
            <v>192479.58221349452</v>
          </cell>
          <cell r="N49">
            <v>266281.64157827775</v>
          </cell>
          <cell r="O49">
            <v>527304.16684313037</v>
          </cell>
          <cell r="P49">
            <v>753084.803792216</v>
          </cell>
        </row>
        <row r="50">
          <cell r="L50">
            <v>167164.62737328644</v>
          </cell>
          <cell r="M50">
            <v>204252.95491756281</v>
          </cell>
          <cell r="N50">
            <v>282064.70809173369</v>
          </cell>
          <cell r="O50">
            <v>560437.63339098031</v>
          </cell>
          <cell r="P50">
            <v>795995.59595412784</v>
          </cell>
        </row>
        <row r="51">
          <cell r="L51">
            <v>177691.11918795132</v>
          </cell>
          <cell r="M51">
            <v>216720.51915059067</v>
          </cell>
          <cell r="N51">
            <v>299034.17816908017</v>
          </cell>
          <cell r="O51">
            <v>593448.96258750954</v>
          </cell>
          <cell r="P51">
            <v>841073.76140139636</v>
          </cell>
        </row>
        <row r="52">
          <cell r="L52">
            <v>188973.13376851461</v>
          </cell>
          <cell r="M52">
            <v>230268.91100785951</v>
          </cell>
          <cell r="N52">
            <v>316733.35859255295</v>
          </cell>
          <cell r="O52">
            <v>626186.06423959241</v>
          </cell>
          <cell r="P52">
            <v>892148.71744229796</v>
          </cell>
        </row>
        <row r="53">
          <cell r="L53">
            <v>201280.68586143438</v>
          </cell>
          <cell r="M53">
            <v>244812.11814422515</v>
          </cell>
          <cell r="N53">
            <v>335654.92750931217</v>
          </cell>
          <cell r="O53">
            <v>662840.41517636622</v>
          </cell>
          <cell r="P53">
            <v>947930.12994166068</v>
          </cell>
        </row>
        <row r="54">
          <cell r="L54">
            <v>214735.92931371747</v>
          </cell>
          <cell r="M54">
            <v>259544.07721968583</v>
          </cell>
          <cell r="N54">
            <v>355756.09232296934</v>
          </cell>
          <cell r="O54">
            <v>702195.8936740621</v>
          </cell>
          <cell r="P54">
            <v>1005148.3412629531</v>
          </cell>
        </row>
        <row r="55">
          <cell r="L55">
            <v>229156.90217783992</v>
          </cell>
          <cell r="M55">
            <v>276668.07980111305</v>
          </cell>
          <cell r="N55">
            <v>378965.75760644046</v>
          </cell>
          <cell r="O55">
            <v>746218.05793498864</v>
          </cell>
          <cell r="P55">
            <v>1068186.207844706</v>
          </cell>
        </row>
        <row r="56">
          <cell r="L56">
            <v>244612.91819756216</v>
          </cell>
          <cell r="M56">
            <v>295735.16072754352</v>
          </cell>
          <cell r="N56">
            <v>404098.95121566986</v>
          </cell>
          <cell r="O56">
            <v>791744.55622777913</v>
          </cell>
          <cell r="P56">
            <v>1135056.5983363618</v>
          </cell>
        </row>
        <row r="57">
          <cell r="L57">
            <v>261178.26600403641</v>
          </cell>
          <cell r="M57">
            <v>316203.72964319133</v>
          </cell>
          <cell r="N57">
            <v>429227.47877168527</v>
          </cell>
          <cell r="O57">
            <v>839033.36382721516</v>
          </cell>
          <cell r="P57">
            <v>1202345.4805007118</v>
          </cell>
        </row>
        <row r="58">
          <cell r="L58">
            <v>278932.56618069927</v>
          </cell>
          <cell r="M58">
            <v>337205.93727799092</v>
          </cell>
          <cell r="N58">
            <v>456897.90033573617</v>
          </cell>
          <cell r="O58">
            <v>888858.81923914142</v>
          </cell>
          <cell r="P58">
            <v>1274829.2241195294</v>
          </cell>
        </row>
        <row r="59">
          <cell r="L59">
            <v>297961.15395594982</v>
          </cell>
          <cell r="M59">
            <v>359487.52118762082</v>
          </cell>
          <cell r="N59">
            <v>486973.93250443088</v>
          </cell>
          <cell r="O59">
            <v>942220.25413115858</v>
          </cell>
          <cell r="P59">
            <v>1352553.1885388358</v>
          </cell>
        </row>
        <row r="60">
          <cell r="L60">
            <v>318355.48936300614</v>
          </cell>
          <cell r="M60">
            <v>384144.78690837434</v>
          </cell>
          <cell r="N60">
            <v>519473.81825172261</v>
          </cell>
          <cell r="O60">
            <v>999714.97005447256</v>
          </cell>
          <cell r="P60">
            <v>1429655.0022932414</v>
          </cell>
        </row>
        <row r="61">
          <cell r="L61">
            <v>340213.59683835309</v>
          </cell>
          <cell r="M61">
            <v>409733.3836303089</v>
          </cell>
          <cell r="N61">
            <v>554250.32674295234</v>
          </cell>
          <cell r="O61">
            <v>1062237.7871077342</v>
          </cell>
          <cell r="P61">
            <v>1509946.3509036095</v>
          </cell>
        </row>
        <row r="62">
          <cell r="L62">
            <v>363640.53637169662</v>
          </cell>
          <cell r="M62">
            <v>438008.6541978413</v>
          </cell>
          <cell r="N62">
            <v>591934.57649339898</v>
          </cell>
          <cell r="O62">
            <v>1130146.9752486902</v>
          </cell>
          <cell r="P62">
            <v>1598467.6851794175</v>
          </cell>
        </row>
        <row r="63">
          <cell r="L63">
            <v>388748.90847197612</v>
          </cell>
          <cell r="M63">
            <v>467655.04572878138</v>
          </cell>
          <cell r="N63">
            <v>631956.98996026663</v>
          </cell>
          <cell r="O63">
            <v>1206686.478439538</v>
          </cell>
          <cell r="P63">
            <v>1696678.3379857522</v>
          </cell>
        </row>
        <row r="64">
          <cell r="L64">
            <v>415659.39537654235</v>
          </cell>
          <cell r="M64">
            <v>500211.28626955301</v>
          </cell>
          <cell r="N64">
            <v>675610.22177731921</v>
          </cell>
          <cell r="O64">
            <v>1290752.2685232623</v>
          </cell>
          <cell r="P64">
            <v>1798988.2975575314</v>
          </cell>
        </row>
        <row r="65">
          <cell r="L65">
            <v>444501.34110478702</v>
          </cell>
          <cell r="M65">
            <v>534708.03388952883</v>
          </cell>
          <cell r="N65">
            <v>722882.04723116686</v>
          </cell>
          <cell r="O65">
            <v>1381677.1087892181</v>
          </cell>
          <cell r="P65">
            <v>1916437.1643431047</v>
          </cell>
        </row>
        <row r="66">
          <cell r="L66">
            <v>475413.37314423162</v>
          </cell>
          <cell r="M66">
            <v>572299.70667882974</v>
          </cell>
          <cell r="N66">
            <v>773374.22948034562</v>
          </cell>
          <cell r="O66">
            <v>1480068.9646057184</v>
          </cell>
          <cell r="P66">
            <v>2038049.7825392047</v>
          </cell>
        </row>
        <row r="67">
          <cell r="L67">
            <v>508544.06875718001</v>
          </cell>
          <cell r="M67">
            <v>612350.85177044175</v>
          </cell>
          <cell r="N67">
            <v>828072.04475153959</v>
          </cell>
          <cell r="O67">
            <v>1585721.7448646133</v>
          </cell>
          <cell r="P67">
            <v>2164748.2190693868</v>
          </cell>
        </row>
        <row r="68">
          <cell r="L68">
            <v>544052.66911050573</v>
          </cell>
          <cell r="M68">
            <v>655000.6753190523</v>
          </cell>
          <cell r="N68">
            <v>887480.44870656822</v>
          </cell>
          <cell r="O68">
            <v>1697304.5525370752</v>
          </cell>
          <cell r="P68">
            <v>2292204.2222780227</v>
          </cell>
        </row>
        <row r="69">
          <cell r="L69">
            <v>572703.84387053351</v>
          </cell>
          <cell r="M69">
            <v>701330.26661606028</v>
          </cell>
          <cell r="N69">
            <v>950247.59963008726</v>
          </cell>
          <cell r="O69">
            <v>1809648.2115153102</v>
          </cell>
          <cell r="P69">
            <v>2435557.8390832031</v>
          </cell>
        </row>
        <row r="70">
          <cell r="L70">
            <v>602588.3686894112</v>
          </cell>
          <cell r="M70">
            <v>751025.09638431715</v>
          </cell>
          <cell r="N70">
            <v>1014543.3407115634</v>
          </cell>
          <cell r="O70">
            <v>1929972.9941979111</v>
          </cell>
          <cell r="P70">
            <v>2585859.2715667924</v>
          </cell>
        </row>
        <row r="71">
          <cell r="L71">
            <v>634617.80933079147</v>
          </cell>
          <cell r="M71">
            <v>792668.3193682105</v>
          </cell>
          <cell r="N71">
            <v>1080926.796498436</v>
          </cell>
          <cell r="O71">
            <v>2061558.6144911076</v>
          </cell>
          <cell r="P71">
            <v>2753965.1092385538</v>
          </cell>
        </row>
        <row r="72">
          <cell r="L72">
            <v>668946.11383010424</v>
          </cell>
          <cell r="M72">
            <v>835429.53298765165</v>
          </cell>
          <cell r="N72">
            <v>1156485.8741461025</v>
          </cell>
          <cell r="O72">
            <v>2204805.2853701441</v>
          </cell>
          <cell r="P72">
            <v>2934597.9220194141</v>
          </cell>
        </row>
        <row r="73">
          <cell r="L73">
            <v>705738.27960633312</v>
          </cell>
          <cell r="M73">
            <v>883170.60434224922</v>
          </cell>
          <cell r="N73">
            <v>1239453.5879011545</v>
          </cell>
          <cell r="O73">
            <v>2357360.5766044757</v>
          </cell>
          <cell r="P73">
            <v>3134853.5503427749</v>
          </cell>
        </row>
        <row r="74">
          <cell r="L74">
            <v>745171.14651453099</v>
          </cell>
          <cell r="M74">
            <v>934791.89708564372</v>
          </cell>
          <cell r="N74">
            <v>1313901.4489066426</v>
          </cell>
          <cell r="O74">
            <v>2520231.21374192</v>
          </cell>
          <cell r="P74">
            <v>3350448.0170713547</v>
          </cell>
        </row>
        <row r="75">
          <cell r="L75">
            <v>787434.24681846297</v>
          </cell>
          <cell r="M75">
            <v>989514.64160409814</v>
          </cell>
          <cell r="N75">
            <v>1391308.6595893246</v>
          </cell>
          <cell r="O75">
            <v>2693062.5728222076</v>
          </cell>
          <cell r="P75">
            <v>3577839.2336347653</v>
          </cell>
        </row>
        <row r="76">
          <cell r="L76">
            <v>832730.71616872703</v>
          </cell>
          <cell r="M76">
            <v>1046066.8229435657</v>
          </cell>
          <cell r="N76">
            <v>1474783.9509115852</v>
          </cell>
          <cell r="O76">
            <v>2879598.6650128383</v>
          </cell>
          <cell r="P76">
            <v>3822487.5000388464</v>
          </cell>
        </row>
        <row r="77">
          <cell r="L77">
            <v>881278.26996492851</v>
          </cell>
          <cell r="M77">
            <v>1108466.8408783469</v>
          </cell>
          <cell r="N77">
            <v>1568132.9440276583</v>
          </cell>
          <cell r="O77">
            <v>3085119.7969956752</v>
          </cell>
          <cell r="P77">
            <v>4092683.0669624237</v>
          </cell>
        </row>
        <row r="78">
          <cell r="L78">
            <v>933327.44695241156</v>
          </cell>
          <cell r="M78">
            <v>1176251.8227375946</v>
          </cell>
          <cell r="N78">
            <v>1667880.2263872963</v>
          </cell>
          <cell r="O78">
            <v>3298861.6779597369</v>
          </cell>
          <cell r="P78">
            <v>4387004.4106854592</v>
          </cell>
        </row>
        <row r="79">
          <cell r="L79">
            <v>1000649.1900091789</v>
          </cell>
          <cell r="M79">
            <v>1248087.2543141181</v>
          </cell>
          <cell r="N79">
            <v>1772880.246852159</v>
          </cell>
          <cell r="O79">
            <v>3521752.6162509271</v>
          </cell>
          <cell r="P79">
            <v>4707846.1402757</v>
          </cell>
        </row>
        <row r="80">
          <cell r="L80">
            <v>1072802.8476691092</v>
          </cell>
          <cell r="M80">
            <v>1325864.4226516583</v>
          </cell>
          <cell r="N80">
            <v>1887984.5156797685</v>
          </cell>
          <cell r="O80">
            <v>3762897.5451607085</v>
          </cell>
          <cell r="P80">
            <v>5025574.0555354897</v>
          </cell>
        </row>
        <row r="81">
          <cell r="L81">
            <v>1150135.223173951</v>
          </cell>
          <cell r="M81">
            <v>1420343.6113023697</v>
          </cell>
          <cell r="N81">
            <v>2010978.1070972756</v>
          </cell>
          <cell r="O81">
            <v>4015944.8232411006</v>
          </cell>
          <cell r="P81">
            <v>5363423.842274758</v>
          </cell>
        </row>
        <row r="82">
          <cell r="L82">
            <v>1233018.011034932</v>
          </cell>
          <cell r="M82">
            <v>1523926.338312265</v>
          </cell>
          <cell r="N82">
            <v>2143183.5601675147</v>
          </cell>
          <cell r="O82">
            <v>4275500.5309205949</v>
          </cell>
          <cell r="P82">
            <v>5730324.0531232851</v>
          </cell>
        </row>
        <row r="83">
          <cell r="L83">
            <v>1321849.5835653571</v>
          </cell>
          <cell r="M83">
            <v>1634668.8232561904</v>
          </cell>
          <cell r="N83">
            <v>2276878.4224911542</v>
          </cell>
          <cell r="O83">
            <v>4552009.0887283692</v>
          </cell>
          <cell r="P83">
            <v>6112386.6188040534</v>
          </cell>
        </row>
        <row r="84">
          <cell r="L84">
            <v>1417056.905638834</v>
          </cell>
          <cell r="M84">
            <v>1747389.0237480309</v>
          </cell>
          <cell r="N84">
            <v>2431964.2852096432</v>
          </cell>
          <cell r="O84">
            <v>4851864.2371504232</v>
          </cell>
          <cell r="P84">
            <v>6529332.2741486486</v>
          </cell>
        </row>
        <row r="85">
          <cell r="L85">
            <v>1519097.5868763314</v>
          </cell>
          <cell r="M85">
            <v>1871309.919455257</v>
          </cell>
          <cell r="N85">
            <v>2604215.7606960479</v>
          </cell>
          <cell r="O85">
            <v>5180188.8489820305</v>
          </cell>
          <cell r="P85">
            <v>6970419.4075699486</v>
          </cell>
        </row>
        <row r="86">
          <cell r="L86">
            <v>1628462.0811258105</v>
          </cell>
          <cell r="M86">
            <v>2007014.1071127169</v>
          </cell>
          <cell r="N86">
            <v>2794989.132621286</v>
          </cell>
          <cell r="O86">
            <v>5531870.9344260376</v>
          </cell>
          <cell r="P86">
            <v>7459824.8273705542</v>
          </cell>
        </row>
        <row r="87">
          <cell r="L87">
            <v>1745676.0438061007</v>
          </cell>
          <cell r="M87">
            <v>2152541.9884016728</v>
          </cell>
          <cell r="N87">
            <v>2992543.3918494354</v>
          </cell>
          <cell r="O87">
            <v>5904171.8179308586</v>
          </cell>
          <cell r="P87">
            <v>7976744.7326391283</v>
          </cell>
        </row>
        <row r="88">
          <cell r="L88">
            <v>1862890.006486391</v>
          </cell>
          <cell r="M88">
            <v>2303542.2916622981</v>
          </cell>
          <cell r="N88">
            <v>3201793.7607956133</v>
          </cell>
          <cell r="O88">
            <v>6322208.1161737936</v>
          </cell>
          <cell r="P88">
            <v>8526097.7424516957</v>
          </cell>
        </row>
        <row r="89">
          <cell r="L89">
            <v>1980103.9691666812</v>
          </cell>
          <cell r="M89">
            <v>2467967.3541705795</v>
          </cell>
          <cell r="N89">
            <v>3431993.9595753094</v>
          </cell>
          <cell r="O89">
            <v>6789990.5025528353</v>
          </cell>
          <cell r="P89">
            <v>9037683.7576885559</v>
          </cell>
        </row>
        <row r="90">
          <cell r="L90">
            <v>2097317.9318469716</v>
          </cell>
          <cell r="M90">
            <v>2647173.0296125603</v>
          </cell>
          <cell r="N90">
            <v>3685530.8417440234</v>
          </cell>
          <cell r="O90">
            <v>7236312.8722860385</v>
          </cell>
          <cell r="P90">
            <v>9580418.8191513866</v>
          </cell>
        </row>
        <row r="91">
          <cell r="L91">
            <v>2214531.8945272621</v>
          </cell>
          <cell r="M91">
            <v>2826378.7050545411</v>
          </cell>
          <cell r="N91">
            <v>3943257.3352177525</v>
          </cell>
          <cell r="O91">
            <v>7690760.4098954527</v>
          </cell>
          <cell r="P91">
            <v>10173880.811508687</v>
          </cell>
        </row>
        <row r="92">
          <cell r="L92">
            <v>2331745.8572075525</v>
          </cell>
          <cell r="M92">
            <v>3005584.3804965219</v>
          </cell>
          <cell r="N92">
            <v>4190834.9117107424</v>
          </cell>
          <cell r="O92">
            <v>8174880.8116367739</v>
          </cell>
          <cell r="P92">
            <v>10766787.222359946</v>
          </cell>
        </row>
        <row r="93">
          <cell r="L93">
            <v>2448959.819887843</v>
          </cell>
          <cell r="M93">
            <v>3184790.0559385028</v>
          </cell>
          <cell r="N93">
            <v>4456845.4534126557</v>
          </cell>
          <cell r="O93">
            <v>8668225.3435209002</v>
          </cell>
          <cell r="P93">
            <v>11394024.683790395</v>
          </cell>
        </row>
        <row r="94">
          <cell r="L94">
            <v>2566173.7825681334</v>
          </cell>
          <cell r="M94">
            <v>3363995.7313804836</v>
          </cell>
          <cell r="N94">
            <v>4722855.9951145686</v>
          </cell>
          <cell r="O94">
            <v>9268239.7613120563</v>
          </cell>
          <cell r="P94">
            <v>12144871.586598814</v>
          </cell>
        </row>
        <row r="95">
          <cell r="L95">
            <v>2683387.7452484239</v>
          </cell>
          <cell r="M95">
            <v>3543201.4068224644</v>
          </cell>
          <cell r="N95">
            <v>4988866.5368164815</v>
          </cell>
          <cell r="O95">
            <v>9909850.2392088715</v>
          </cell>
          <cell r="P95">
            <v>12969883.310693756</v>
          </cell>
        </row>
        <row r="96">
          <cell r="L96">
            <v>2800601.7079287143</v>
          </cell>
          <cell r="M96">
            <v>3722407.0822644453</v>
          </cell>
          <cell r="N96">
            <v>5254877.0785183944</v>
          </cell>
          <cell r="O96">
            <v>10612978.075513834</v>
          </cell>
          <cell r="P96">
            <v>13802210.267587427</v>
          </cell>
        </row>
        <row r="97">
          <cell r="L97">
            <v>2917815.6706090048</v>
          </cell>
          <cell r="M97">
            <v>3901612.7577064261</v>
          </cell>
          <cell r="N97">
            <v>5520887.6202203073</v>
          </cell>
          <cell r="O97">
            <v>11311313.439994296</v>
          </cell>
          <cell r="P97">
            <v>14688853.209005177</v>
          </cell>
        </row>
        <row r="98">
          <cell r="L98">
            <v>3035029.6332892952</v>
          </cell>
          <cell r="M98">
            <v>4080818.4331484069</v>
          </cell>
          <cell r="N98">
            <v>5786898.1619222201</v>
          </cell>
          <cell r="O98">
            <v>12079806.757630255</v>
          </cell>
          <cell r="P98">
            <v>15736394.729027117</v>
          </cell>
        </row>
        <row r="99">
          <cell r="L99">
            <v>3152243.5959695857</v>
          </cell>
          <cell r="M99">
            <v>4260024.1085903877</v>
          </cell>
          <cell r="N99">
            <v>6052908.703624133</v>
          </cell>
          <cell r="O99">
            <v>12848300.075266214</v>
          </cell>
          <cell r="P99">
            <v>16859432.153737865</v>
          </cell>
        </row>
        <row r="100">
          <cell r="L100">
            <v>3269457.5586498762</v>
          </cell>
          <cell r="M100">
            <v>4439229.784032369</v>
          </cell>
          <cell r="N100">
            <v>6318919.2453260459</v>
          </cell>
          <cell r="O100">
            <v>13616793.392902173</v>
          </cell>
          <cell r="P100">
            <v>18164117.254282877</v>
          </cell>
        </row>
        <row r="101">
          <cell r="L101">
            <v>3386671.5213301666</v>
          </cell>
          <cell r="M101">
            <v>4618435.4594743503</v>
          </cell>
          <cell r="N101">
            <v>6584929.7870279588</v>
          </cell>
          <cell r="O101">
            <v>14385286.710538132</v>
          </cell>
          <cell r="P101">
            <v>19605815.267349813</v>
          </cell>
        </row>
        <row r="102">
          <cell r="L102">
            <v>3503885.4840104571</v>
          </cell>
          <cell r="M102">
            <v>4797641.1349163316</v>
          </cell>
          <cell r="N102">
            <v>6850940.3287298717</v>
          </cell>
          <cell r="O102">
            <v>15153780.028174091</v>
          </cell>
          <cell r="P102">
            <v>20967899.283758305</v>
          </cell>
        </row>
        <row r="103">
          <cell r="L103">
            <v>3621099.4466907475</v>
          </cell>
          <cell r="M103">
            <v>4976846.8103583129</v>
          </cell>
          <cell r="N103">
            <v>7116950.8704317845</v>
          </cell>
          <cell r="O103">
            <v>15922273.34581005</v>
          </cell>
          <cell r="P103">
            <v>22342010.243475113</v>
          </cell>
        </row>
      </sheetData>
      <sheetData sheetId="25" refreshError="1"/>
      <sheetData sheetId="26">
        <row r="3">
          <cell r="D3">
            <v>0.7</v>
          </cell>
        </row>
        <row r="4">
          <cell r="D4">
            <v>0.5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5">
          <cell r="BJ5">
            <v>3000</v>
          </cell>
        </row>
      </sheetData>
      <sheetData sheetId="34">
        <row r="5">
          <cell r="AB5">
            <v>3100.6135815678631</v>
          </cell>
        </row>
      </sheetData>
      <sheetData sheetId="35">
        <row r="6">
          <cell r="CS6">
            <v>1800.0000000000005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>
        <row r="7">
          <cell r="V7">
            <v>6</v>
          </cell>
        </row>
      </sheetData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/>
      <sheetData sheetId="1"/>
      <sheetData sheetId="2">
        <row r="6">
          <cell r="D6">
            <v>1.406564072186226E-2</v>
          </cell>
        </row>
        <row r="12">
          <cell r="D12">
            <v>75396.59161564261</v>
          </cell>
        </row>
        <row r="16">
          <cell r="D16">
            <v>79793.311414981305</v>
          </cell>
        </row>
        <row r="18">
          <cell r="D18">
            <v>951129.31244896911</v>
          </cell>
        </row>
        <row r="23">
          <cell r="D23">
            <v>15448.025651777793</v>
          </cell>
        </row>
        <row r="26">
          <cell r="D26">
            <v>23172.038477666691</v>
          </cell>
        </row>
        <row r="27">
          <cell r="D27">
            <v>10164.927318886745</v>
          </cell>
          <cell r="E27">
            <v>28692.545180840934</v>
          </cell>
        </row>
        <row r="31">
          <cell r="D31">
            <v>15247.390978330117</v>
          </cell>
        </row>
        <row r="32">
          <cell r="E32">
            <v>65643.789961328352</v>
          </cell>
        </row>
        <row r="33">
          <cell r="E33">
            <v>62286.299999999988</v>
          </cell>
        </row>
        <row r="34">
          <cell r="D34">
            <v>24436.0702800322</v>
          </cell>
        </row>
        <row r="35">
          <cell r="D35">
            <v>61090.175700080501</v>
          </cell>
        </row>
        <row r="37">
          <cell r="D37">
            <v>612139.10641458258</v>
          </cell>
        </row>
        <row r="39">
          <cell r="D39">
            <v>683401.8931119605</v>
          </cell>
          <cell r="E39">
            <v>724732.28840454796</v>
          </cell>
        </row>
        <row r="40">
          <cell r="D40">
            <v>198375.26099825517</v>
          </cell>
        </row>
        <row r="41">
          <cell r="D41">
            <v>26111.26711423392</v>
          </cell>
          <cell r="E41">
            <v>47000.280805621056</v>
          </cell>
        </row>
        <row r="43">
          <cell r="D43" t="e">
            <v>#VALUE!</v>
          </cell>
        </row>
        <row r="44">
          <cell r="D44">
            <v>57736.049158455309</v>
          </cell>
        </row>
        <row r="46">
          <cell r="D46" t="e">
            <v>#VALUE!</v>
          </cell>
        </row>
        <row r="48">
          <cell r="D48">
            <v>455106.27173500857</v>
          </cell>
          <cell r="E48">
            <v>455106.27173500857</v>
          </cell>
        </row>
        <row r="49">
          <cell r="D49">
            <v>455106.27173500857</v>
          </cell>
          <cell r="E49">
            <v>455106.27173500857</v>
          </cell>
        </row>
        <row r="50">
          <cell r="D50">
            <v>416240.49089053378</v>
          </cell>
        </row>
        <row r="51">
          <cell r="D51">
            <v>416240.49089053378</v>
          </cell>
        </row>
        <row r="54">
          <cell r="D54">
            <v>427849.71495642333</v>
          </cell>
        </row>
        <row r="55">
          <cell r="D55">
            <v>427849.71495642333</v>
          </cell>
        </row>
        <row r="56">
          <cell r="D56">
            <v>45510.627173500856</v>
          </cell>
          <cell r="E56">
            <v>45510.627173500856</v>
          </cell>
        </row>
        <row r="57">
          <cell r="D57">
            <v>18204.250869400345</v>
          </cell>
          <cell r="E57">
            <v>18204.250869400345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导表"/>
      <sheetName val="派系与派系配置"/>
      <sheetName val="圣人基本信息"/>
      <sheetName val="派系技能"/>
      <sheetName val="学说技能"/>
      <sheetName val="派系技能实力"/>
      <sheetName val="派系事件"/>
      <sheetName val="问答事件"/>
      <sheetName val="题库"/>
      <sheetName val="三国题库"/>
      <sheetName val="资源转换"/>
      <sheetName val="BUFF索引表"/>
      <sheetName val="圣人配置中介"/>
      <sheetName val="资料相关"/>
      <sheetName val="圣人科技升级消耗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7">
          <cell r="Z7">
            <v>0</v>
          </cell>
        </row>
        <row r="8">
          <cell r="Z8">
            <v>0</v>
          </cell>
        </row>
        <row r="9">
          <cell r="Z9">
            <v>0</v>
          </cell>
        </row>
        <row r="10">
          <cell r="Z10">
            <v>0</v>
          </cell>
        </row>
        <row r="11">
          <cell r="Z11">
            <v>0</v>
          </cell>
        </row>
        <row r="12">
          <cell r="Z12">
            <v>0</v>
          </cell>
        </row>
        <row r="13">
          <cell r="Z13">
            <v>85200</v>
          </cell>
        </row>
        <row r="14">
          <cell r="Z14">
            <v>661200</v>
          </cell>
        </row>
        <row r="15">
          <cell r="Z15">
            <v>1525200</v>
          </cell>
        </row>
        <row r="16">
          <cell r="Z16">
            <v>1525200</v>
          </cell>
        </row>
        <row r="17">
          <cell r="Z17">
            <v>1525200</v>
          </cell>
        </row>
        <row r="18">
          <cell r="Z18">
            <v>1525200</v>
          </cell>
        </row>
        <row r="19">
          <cell r="Z19">
            <v>1525200</v>
          </cell>
        </row>
        <row r="20">
          <cell r="Z20">
            <v>1525200</v>
          </cell>
        </row>
        <row r="21">
          <cell r="Z21">
            <v>1525200</v>
          </cell>
        </row>
        <row r="22">
          <cell r="Z22">
            <v>6877200</v>
          </cell>
        </row>
        <row r="23">
          <cell r="Z23">
            <v>6877200</v>
          </cell>
        </row>
        <row r="24">
          <cell r="Z24">
            <v>6877200</v>
          </cell>
        </row>
        <row r="25">
          <cell r="Z25">
            <v>6877200</v>
          </cell>
        </row>
        <row r="26">
          <cell r="Z26">
            <v>32725200</v>
          </cell>
        </row>
        <row r="27">
          <cell r="Z27">
            <v>32725200</v>
          </cell>
        </row>
        <row r="28">
          <cell r="Z28">
            <v>32725200</v>
          </cell>
        </row>
        <row r="29">
          <cell r="Z29">
            <v>32725200</v>
          </cell>
        </row>
        <row r="30">
          <cell r="Z30">
            <v>190038000</v>
          </cell>
        </row>
        <row r="31">
          <cell r="Z31">
            <v>190038000</v>
          </cell>
        </row>
        <row r="32">
          <cell r="Z32">
            <v>190038000</v>
          </cell>
        </row>
        <row r="33">
          <cell r="Z33">
            <v>190038000</v>
          </cell>
        </row>
        <row r="34">
          <cell r="Z34">
            <v>1375638000</v>
          </cell>
        </row>
        <row r="35">
          <cell r="Z35">
            <v>1375638000</v>
          </cell>
        </row>
        <row r="36">
          <cell r="Z36">
            <v>3886038000</v>
          </cell>
        </row>
        <row r="46">
          <cell r="Z46" t="str">
            <v>兵家1</v>
          </cell>
        </row>
        <row r="47">
          <cell r="Z47">
            <v>0</v>
          </cell>
        </row>
        <row r="48">
          <cell r="Z48">
            <v>0</v>
          </cell>
        </row>
        <row r="49">
          <cell r="Z49">
            <v>0</v>
          </cell>
        </row>
        <row r="50">
          <cell r="Z50">
            <v>0</v>
          </cell>
        </row>
        <row r="51">
          <cell r="Z51">
            <v>0</v>
          </cell>
        </row>
        <row r="52">
          <cell r="Z52">
            <v>0</v>
          </cell>
        </row>
        <row r="53">
          <cell r="Z53">
            <v>0</v>
          </cell>
        </row>
        <row r="54">
          <cell r="Z54">
            <v>374400</v>
          </cell>
        </row>
        <row r="55">
          <cell r="Z55">
            <v>5174400</v>
          </cell>
        </row>
        <row r="56">
          <cell r="Z56">
            <v>13274400</v>
          </cell>
        </row>
        <row r="57">
          <cell r="Z57">
            <v>13274400</v>
          </cell>
        </row>
        <row r="58">
          <cell r="Z58">
            <v>13274400</v>
          </cell>
        </row>
        <row r="59">
          <cell r="Z59">
            <v>13274400</v>
          </cell>
        </row>
        <row r="60">
          <cell r="Z60">
            <v>13274400</v>
          </cell>
        </row>
        <row r="61">
          <cell r="Z61">
            <v>13274400</v>
          </cell>
        </row>
        <row r="62">
          <cell r="Z62">
            <v>13274400</v>
          </cell>
        </row>
        <row r="63">
          <cell r="Z63">
            <v>108074400</v>
          </cell>
        </row>
        <row r="64">
          <cell r="Z64">
            <v>108074400</v>
          </cell>
        </row>
        <row r="65">
          <cell r="Z65">
            <v>108074400</v>
          </cell>
        </row>
        <row r="66">
          <cell r="Z66">
            <v>108074400</v>
          </cell>
        </row>
        <row r="67">
          <cell r="Z67">
            <v>950074400</v>
          </cell>
        </row>
        <row r="68">
          <cell r="Z68">
            <v>950074400</v>
          </cell>
        </row>
        <row r="69">
          <cell r="Z69">
            <v>950074400</v>
          </cell>
        </row>
        <row r="70">
          <cell r="Z70">
            <v>950074400</v>
          </cell>
        </row>
        <row r="71">
          <cell r="Z71">
            <v>9256234400</v>
          </cell>
        </row>
        <row r="72">
          <cell r="Z72">
            <v>9256234400</v>
          </cell>
        </row>
        <row r="73">
          <cell r="Z73">
            <v>9256234400</v>
          </cell>
        </row>
        <row r="74">
          <cell r="Z74">
            <v>9256234400</v>
          </cell>
        </row>
        <row r="75">
          <cell r="Z75">
            <v>79469108000</v>
          </cell>
        </row>
        <row r="76">
          <cell r="Z76">
            <v>79469108000</v>
          </cell>
        </row>
        <row r="77">
          <cell r="Z77">
            <v>212586452000</v>
          </cell>
        </row>
        <row r="90">
          <cell r="Z90" t="str">
            <v>兵家1</v>
          </cell>
        </row>
        <row r="91">
          <cell r="Z91">
            <v>0</v>
          </cell>
        </row>
        <row r="92">
          <cell r="Z92">
            <v>0</v>
          </cell>
        </row>
        <row r="93">
          <cell r="Z93">
            <v>0</v>
          </cell>
        </row>
        <row r="94">
          <cell r="Z94">
            <v>0</v>
          </cell>
        </row>
        <row r="95">
          <cell r="Z95">
            <v>0</v>
          </cell>
        </row>
        <row r="96">
          <cell r="Z96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士兵相关信息"/>
      <sheetName val="兵营招募"/>
      <sheetName val="兵营招募（备份啊）"/>
      <sheetName val="士兵治疗"/>
      <sheetName val="属性汇总"/>
      <sheetName val="不同付费层特产兵分布"/>
      <sheetName val="不同付费层特殊兵种分布"/>
      <sheetName val="Sheet1"/>
      <sheetName val="Sheet2"/>
      <sheetName val="士兵"/>
      <sheetName val="士兵战斗属性均值"/>
      <sheetName val="非r不同兵种属性值"/>
      <sheetName val="中r不同兵种属性值"/>
      <sheetName val="超r不同兵种属性值"/>
      <sheetName val="士兵训练-银币消耗"/>
      <sheetName val="特产物分布设计"/>
      <sheetName val="兵装（赛季内玩法）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4">
          <cell r="G4">
            <v>3500</v>
          </cell>
        </row>
        <row r="5">
          <cell r="AX5">
            <v>3720.7362978814363</v>
          </cell>
          <cell r="AY5">
            <v>3615.935558824443</v>
          </cell>
          <cell r="AZ5">
            <v>3233.0717937724426</v>
          </cell>
          <cell r="BA5">
            <v>2815.3571320636202</v>
          </cell>
          <cell r="BB5">
            <v>1766.6055942341059</v>
          </cell>
        </row>
        <row r="6">
          <cell r="C6">
            <v>20</v>
          </cell>
          <cell r="AX6">
            <v>5914.917105926439</v>
          </cell>
          <cell r="AY6">
            <v>5838.2463725450489</v>
          </cell>
          <cell r="AZ6">
            <v>5306.6866295756827</v>
          </cell>
          <cell r="BA6">
            <v>4726.1475986500109</v>
          </cell>
          <cell r="BB6">
            <v>3039.6583235852618</v>
          </cell>
        </row>
        <row r="7">
          <cell r="AX7">
            <v>8338.1361778928149</v>
          </cell>
          <cell r="AY7">
            <v>8311.1116911834706</v>
          </cell>
          <cell r="AZ7">
            <v>7651.0312318478573</v>
          </cell>
          <cell r="BA7">
            <v>6870.4788822133733</v>
          </cell>
          <cell r="BB7">
            <v>4428.6691692584482</v>
          </cell>
        </row>
        <row r="8">
          <cell r="AX8">
            <v>11011.96808361627</v>
          </cell>
          <cell r="AY8">
            <v>11019.496122951132</v>
          </cell>
          <cell r="AZ8">
            <v>10197.844123308576</v>
          </cell>
          <cell r="BA8">
            <v>9187.2540862518872</v>
          </cell>
          <cell r="BB8">
            <v>6017.3725964119676</v>
          </cell>
        </row>
        <row r="9">
          <cell r="AX9">
            <v>13959.904481525547</v>
          </cell>
          <cell r="AY9">
            <v>13843.074501451774</v>
          </cell>
          <cell r="AZ9">
            <v>12754.905746270819</v>
          </cell>
          <cell r="BA9">
            <v>11473.053054075826</v>
          </cell>
          <cell r="BB9">
            <v>7457.3604597605336</v>
          </cell>
        </row>
        <row r="10">
          <cell r="AX10">
            <v>17207.518170930307</v>
          </cell>
          <cell r="AY10">
            <v>17164.39698891031</v>
          </cell>
          <cell r="AZ10">
            <v>15812.406013541869</v>
          </cell>
          <cell r="BA10">
            <v>14383.648998007513</v>
          </cell>
          <cell r="BB10">
            <v>9568.530415266574</v>
          </cell>
        </row>
        <row r="11">
          <cell r="AX11">
            <v>20782.640817763429</v>
          </cell>
          <cell r="AY11">
            <v>20969.547884228647</v>
          </cell>
          <cell r="AZ11">
            <v>19472.635577921872</v>
          </cell>
          <cell r="BA11">
            <v>17397.048506690706</v>
          </cell>
          <cell r="BB11">
            <v>11006.280584767894</v>
          </cell>
        </row>
        <row r="12">
          <cell r="AX12">
            <v>15110.884870819122</v>
          </cell>
          <cell r="AY12">
            <v>14630.178506983895</v>
          </cell>
          <cell r="AZ12">
            <v>12922.696439674211</v>
          </cell>
          <cell r="BA12">
            <v>11329.030431220322</v>
          </cell>
          <cell r="BB12">
            <v>7466.6023104733904</v>
          </cell>
        </row>
        <row r="13">
          <cell r="AX13">
            <v>16195.44539998511</v>
          </cell>
          <cell r="AY13">
            <v>16045.761694182991</v>
          </cell>
          <cell r="AZ13">
            <v>15088.39262760675</v>
          </cell>
          <cell r="BA13">
            <v>14193.271918244951</v>
          </cell>
          <cell r="BB13">
            <v>9365.8168394777749</v>
          </cell>
        </row>
        <row r="14">
          <cell r="AX14">
            <v>17357.848593659524</v>
          </cell>
          <cell r="AY14">
            <v>17808.010678738297</v>
          </cell>
          <cell r="AZ14">
            <v>16705.929816479926</v>
          </cell>
          <cell r="BA14">
            <v>15581.509392581793</v>
          </cell>
          <cell r="BB14">
            <v>10696.543706764052</v>
          </cell>
        </row>
        <row r="15">
          <cell r="AX15">
            <v>18603.681489407201</v>
          </cell>
          <cell r="AY15">
            <v>18985.092164346861</v>
          </cell>
          <cell r="AZ15">
            <v>18150.290531786799</v>
          </cell>
          <cell r="BA15">
            <v>16410.789383194162</v>
          </cell>
          <cell r="BB15">
            <v>11528.525435514617</v>
          </cell>
        </row>
        <row r="16">
          <cell r="AX16">
            <v>19938.932125824271</v>
          </cell>
          <cell r="AY16">
            <v>20001.437511479395</v>
          </cell>
          <cell r="AZ16">
            <v>19233.673236419389</v>
          </cell>
          <cell r="BA16">
            <v>18665.727265496069</v>
          </cell>
          <cell r="BB16">
            <v>12423.211598029855</v>
          </cell>
        </row>
        <row r="17">
          <cell r="AX17">
            <v>21370.018323770841</v>
          </cell>
          <cell r="AY17">
            <v>22708.004090449889</v>
          </cell>
          <cell r="AZ17">
            <v>21359.626745203946</v>
          </cell>
          <cell r="BA17">
            <v>20168.644889447227</v>
          </cell>
          <cell r="BB17">
            <v>13749.756014728249</v>
          </cell>
        </row>
        <row r="18">
          <cell r="AX18">
            <v>22903.818533331854</v>
          </cell>
          <cell r="AY18">
            <v>22803.759521510103</v>
          </cell>
          <cell r="AZ18">
            <v>21612.339770206105</v>
          </cell>
          <cell r="BA18">
            <v>19546.991351560748</v>
          </cell>
          <cell r="BB18">
            <v>12817.34346152455</v>
          </cell>
        </row>
        <row r="19">
          <cell r="AX19">
            <v>24547.704894772032</v>
          </cell>
          <cell r="AY19">
            <v>25060.523686004482</v>
          </cell>
          <cell r="AZ19">
            <v>23908.275396491488</v>
          </cell>
          <cell r="BA19">
            <v>22225.041502848675</v>
          </cell>
          <cell r="BB19">
            <v>15301.255474876161</v>
          </cell>
        </row>
        <row r="20">
          <cell r="AX20">
            <v>26309.578672388918</v>
          </cell>
          <cell r="AY20">
            <v>27097.506510532025</v>
          </cell>
          <cell r="AZ20">
            <v>25401.424569484487</v>
          </cell>
          <cell r="BA20">
            <v>24381.306911526655</v>
          </cell>
          <cell r="BB20">
            <v>17486.911922047031</v>
          </cell>
        </row>
        <row r="21">
          <cell r="AX21">
            <v>28197.90823157737</v>
          </cell>
          <cell r="AY21">
            <v>27935.336949849909</v>
          </cell>
          <cell r="AZ21">
            <v>26027.096969211008</v>
          </cell>
          <cell r="BA21">
            <v>24273.606078804703</v>
          </cell>
          <cell r="BB21">
            <v>15166.285924318392</v>
          </cell>
        </row>
        <row r="22">
          <cell r="AX22">
            <v>30221.769741638273</v>
          </cell>
          <cell r="AY22">
            <v>31480.404020547925</v>
          </cell>
          <cell r="AZ22">
            <v>30856.199103142077</v>
          </cell>
          <cell r="BA22">
            <v>28603.446089606674</v>
          </cell>
          <cell r="BB22">
            <v>18775.238831591851</v>
          </cell>
        </row>
        <row r="23">
          <cell r="AX23">
            <v>32390.89079997025</v>
          </cell>
          <cell r="AY23">
            <v>33540.715040884737</v>
          </cell>
          <cell r="AZ23">
            <v>31440.941196102009</v>
          </cell>
          <cell r="BA23">
            <v>28712.678447517741</v>
          </cell>
          <cell r="BB23">
            <v>19997.967670100625</v>
          </cell>
        </row>
        <row r="24">
          <cell r="AX24">
            <v>34715.69718731899</v>
          </cell>
          <cell r="AY24">
            <v>34820.900504394667</v>
          </cell>
          <cell r="AZ24">
            <v>32172.692481952661</v>
          </cell>
          <cell r="BA24">
            <v>30356.56807999732</v>
          </cell>
          <cell r="BB24">
            <v>20010.143667268683</v>
          </cell>
        </row>
        <row r="25">
          <cell r="AX25">
            <v>58507.731127755134</v>
          </cell>
          <cell r="AY25">
            <v>59085.445447513717</v>
          </cell>
          <cell r="AZ25">
            <v>56469.159002805827</v>
          </cell>
          <cell r="BA25">
            <v>52552.85725798842</v>
          </cell>
          <cell r="BB25">
            <v>36378.250642728759</v>
          </cell>
        </row>
        <row r="26">
          <cell r="AX26">
            <v>65166.018825754174</v>
          </cell>
          <cell r="AY26">
            <v>66857.873317846912</v>
          </cell>
          <cell r="AZ26">
            <v>63669.277119459119</v>
          </cell>
          <cell r="BA26">
            <v>59428.574575890438</v>
          </cell>
          <cell r="BB26">
            <v>40268.561079627834</v>
          </cell>
        </row>
        <row r="27">
          <cell r="AX27">
            <v>72445.303506195894</v>
          </cell>
          <cell r="AY27">
            <v>72978.231596448633</v>
          </cell>
          <cell r="AZ27">
            <v>68254.224049781857</v>
          </cell>
          <cell r="BA27">
            <v>63297.978879950708</v>
          </cell>
          <cell r="BB27">
            <v>41321.220304404909</v>
          </cell>
        </row>
        <row r="28">
          <cell r="AX28">
            <v>52678.782626663335</v>
          </cell>
          <cell r="AY28">
            <v>54486.426851644763</v>
          </cell>
          <cell r="AZ28">
            <v>52352.789395390661</v>
          </cell>
          <cell r="BA28">
            <v>48330.6720586929</v>
          </cell>
          <cell r="BB28">
            <v>32312.443906889588</v>
          </cell>
        </row>
        <row r="29">
          <cell r="AX29">
            <v>56459.721257975907</v>
          </cell>
          <cell r="AY29">
            <v>57866.843781196629</v>
          </cell>
          <cell r="AZ29">
            <v>54575.907345506712</v>
          </cell>
          <cell r="BA29">
            <v>50717.370591911022</v>
          </cell>
          <cell r="BB29">
            <v>33086.76406007621</v>
          </cell>
        </row>
        <row r="30">
          <cell r="AX30">
            <v>60512.030946494429</v>
          </cell>
          <cell r="AY30">
            <v>61638.136069622124</v>
          </cell>
          <cell r="AZ30">
            <v>58147.539391240804</v>
          </cell>
          <cell r="BA30">
            <v>52919.601861249772</v>
          </cell>
          <cell r="BB30">
            <v>35569.704109765531</v>
          </cell>
        </row>
        <row r="31">
          <cell r="AX31">
            <v>64855.188932627905</v>
          </cell>
          <cell r="AY31">
            <v>65984.147833630792</v>
          </cell>
          <cell r="AZ31">
            <v>62013.367001969833</v>
          </cell>
          <cell r="BA31">
            <v>56915.414209492737</v>
          </cell>
          <cell r="BB31">
            <v>38584.098879133584</v>
          </cell>
        </row>
        <row r="32">
          <cell r="AX32">
            <v>69510.070405767881</v>
          </cell>
          <cell r="AY32">
            <v>70107.161707996391</v>
          </cell>
          <cell r="AZ32">
            <v>64794.241734692245</v>
          </cell>
          <cell r="BA32">
            <v>60798.80329288193</v>
          </cell>
          <cell r="BB32">
            <v>43147.324387242203</v>
          </cell>
        </row>
        <row r="33">
          <cell r="AX33">
            <v>74499.048839931376</v>
          </cell>
          <cell r="AY33">
            <v>76662.906386614777</v>
          </cell>
          <cell r="AZ33">
            <v>74669.586305239471</v>
          </cell>
          <cell r="BA33">
            <v>71514.439761656104</v>
          </cell>
          <cell r="BB33">
            <v>48551.143394455547</v>
          </cell>
        </row>
        <row r="34">
          <cell r="AX34">
            <v>79846.103530833963</v>
          </cell>
          <cell r="AY34">
            <v>81773.475007485249</v>
          </cell>
          <cell r="AZ34">
            <v>77711.860653913696</v>
          </cell>
          <cell r="BA34">
            <v>71959.047510285862</v>
          </cell>
          <cell r="BB34">
            <v>48887.065235675778</v>
          </cell>
        </row>
        <row r="35">
          <cell r="AX35">
            <v>85576.934851272497</v>
          </cell>
          <cell r="AY35">
            <v>88489.000170288607</v>
          </cell>
          <cell r="AZ35">
            <v>83693.230810963782</v>
          </cell>
          <cell r="BA35">
            <v>76827.740242385073</v>
          </cell>
          <cell r="BB35">
            <v>52943.676006525755</v>
          </cell>
        </row>
        <row r="36">
          <cell r="AX36">
            <v>91719.087778792251</v>
          </cell>
          <cell r="AY36">
            <v>93974.792486352613</v>
          </cell>
          <cell r="AZ36">
            <v>88046.560550105991</v>
          </cell>
          <cell r="BA36">
            <v>82799.999954947736</v>
          </cell>
          <cell r="BB36">
            <v>55666.433616773225</v>
          </cell>
        </row>
        <row r="37">
          <cell r="AX37">
            <v>98302.084289345657</v>
          </cell>
          <cell r="AY37">
            <v>97385.4345536693</v>
          </cell>
          <cell r="AZ37">
            <v>92065.378453052137</v>
          </cell>
          <cell r="BA37">
            <v>87075.171174781164</v>
          </cell>
          <cell r="BB37">
            <v>58914.079120801995</v>
          </cell>
        </row>
        <row r="38">
          <cell r="AX38">
            <v>105357.5652533262</v>
          </cell>
          <cell r="AY38">
            <v>107620.78695657989</v>
          </cell>
          <cell r="AZ38">
            <v>103773.74054718134</v>
          </cell>
          <cell r="BA38">
            <v>97539.537386398995</v>
          </cell>
          <cell r="BB38">
            <v>65113.265576059232</v>
          </cell>
        </row>
        <row r="39">
          <cell r="AX39">
            <v>112919.44251595158</v>
          </cell>
          <cell r="AY39">
            <v>117181.71690691891</v>
          </cell>
          <cell r="AZ39">
            <v>111862.60016800859</v>
          </cell>
          <cell r="BA39">
            <v>102287.4039260929</v>
          </cell>
          <cell r="BB39">
            <v>68397.854860056657</v>
          </cell>
        </row>
        <row r="40">
          <cell r="AX40">
            <v>121024.06189298932</v>
          </cell>
          <cell r="AY40">
            <v>125405.12312184344</v>
          </cell>
          <cell r="AZ40">
            <v>116413.83202479244</v>
          </cell>
          <cell r="BA40">
            <v>106698.69757160754</v>
          </cell>
          <cell r="BB40">
            <v>68027.176604106091</v>
          </cell>
        </row>
        <row r="41">
          <cell r="AX41">
            <v>129710.37786525581</v>
          </cell>
          <cell r="AY41">
            <v>131665.85304071801</v>
          </cell>
          <cell r="AZ41">
            <v>124512.14956310811</v>
          </cell>
          <cell r="BA41">
            <v>110938.6275332279</v>
          </cell>
          <cell r="BB41">
            <v>77852.168794726487</v>
          </cell>
        </row>
        <row r="42">
          <cell r="AX42">
            <v>139020.14081153553</v>
          </cell>
          <cell r="AY42">
            <v>140613.95390883391</v>
          </cell>
          <cell r="AZ42">
            <v>129555.07367252675</v>
          </cell>
          <cell r="BA42">
            <v>119119.18129533762</v>
          </cell>
          <cell r="BB42">
            <v>80742.214941721642</v>
          </cell>
        </row>
        <row r="43">
          <cell r="AX43">
            <v>148998.09767986322</v>
          </cell>
          <cell r="AY43">
            <v>148675.63477990124</v>
          </cell>
          <cell r="AZ43">
            <v>138491.71407953324</v>
          </cell>
          <cell r="BA43">
            <v>130037.41641230322</v>
          </cell>
          <cell r="BB43">
            <v>89220.060890702298</v>
          </cell>
        </row>
        <row r="44">
          <cell r="AX44">
            <v>159692.20706166793</v>
          </cell>
          <cell r="AY44">
            <v>158566.53607489401</v>
          </cell>
          <cell r="AZ44">
            <v>152218.64813072747</v>
          </cell>
          <cell r="BA44">
            <v>144388.26450291765</v>
          </cell>
          <cell r="BB44">
            <v>98306.413588526426</v>
          </cell>
        </row>
        <row r="45">
          <cell r="AX45">
            <v>171153.86970254453</v>
          </cell>
          <cell r="AY45">
            <v>174964.13726273598</v>
          </cell>
          <cell r="AZ45">
            <v>166921.97336656181</v>
          </cell>
          <cell r="BA45">
            <v>156167.04661506671</v>
          </cell>
          <cell r="BB45">
            <v>107505.82956093224</v>
          </cell>
        </row>
        <row r="46">
          <cell r="AX46">
            <v>183438.17555758404</v>
          </cell>
          <cell r="AY46">
            <v>194260.67526638787</v>
          </cell>
          <cell r="AZ46">
            <v>183970.52887052251</v>
          </cell>
          <cell r="BA46">
            <v>172016.24184748903</v>
          </cell>
          <cell r="BB46">
            <v>115610.16577618592</v>
          </cell>
        </row>
        <row r="47">
          <cell r="AX47">
            <v>196604.16857869271</v>
          </cell>
          <cell r="AY47">
            <v>201029.22106529772</v>
          </cell>
          <cell r="AZ47">
            <v>191122.14376097964</v>
          </cell>
          <cell r="BA47">
            <v>173441.79653115198</v>
          </cell>
          <cell r="BB47">
            <v>116519.48085045861</v>
          </cell>
        </row>
        <row r="48">
          <cell r="AX48">
            <v>210715.13050665334</v>
          </cell>
          <cell r="AY48">
            <v>214810.02787616616</v>
          </cell>
          <cell r="AZ48">
            <v>200990.56815851247</v>
          </cell>
          <cell r="BA48">
            <v>185705.80461057089</v>
          </cell>
          <cell r="BB48">
            <v>123506.35310839862</v>
          </cell>
        </row>
        <row r="49">
          <cell r="AX49">
            <v>225838.88503190223</v>
          </cell>
          <cell r="AY49">
            <v>230603.74489111733</v>
          </cell>
          <cell r="AZ49">
            <v>215258.66650446039</v>
          </cell>
          <cell r="BA49">
            <v>199911.88996211253</v>
          </cell>
          <cell r="BB49">
            <v>132731.6585598283</v>
          </cell>
        </row>
        <row r="50">
          <cell r="AX50">
            <v>242048.12378597679</v>
          </cell>
          <cell r="AY50">
            <v>245162.97870784951</v>
          </cell>
          <cell r="AZ50">
            <v>229153.87017206848</v>
          </cell>
          <cell r="BA50">
            <v>211823.62031776924</v>
          </cell>
          <cell r="BB50">
            <v>135767.80700651463</v>
          </cell>
        </row>
        <row r="51">
          <cell r="AX51">
            <v>259420.75573051302</v>
          </cell>
          <cell r="AY51">
            <v>263067.6817975915</v>
          </cell>
          <cell r="AZ51">
            <v>246306.19625285873</v>
          </cell>
          <cell r="BA51">
            <v>226090.99429211812</v>
          </cell>
          <cell r="BB51">
            <v>145500.96639486891</v>
          </cell>
        </row>
        <row r="52">
          <cell r="AX52">
            <v>278040.28162307199</v>
          </cell>
          <cell r="AY52">
            <v>278578.90027653985</v>
          </cell>
          <cell r="AZ52">
            <v>264820.8840540899</v>
          </cell>
          <cell r="BA52">
            <v>231926.19612647081</v>
          </cell>
          <cell r="BB52">
            <v>154392.78544125427</v>
          </cell>
        </row>
        <row r="53">
          <cell r="AX53">
            <v>297996.19535972551</v>
          </cell>
          <cell r="AY53">
            <v>302729.22870652564</v>
          </cell>
          <cell r="AZ53">
            <v>276208.54307253938</v>
          </cell>
          <cell r="BA53">
            <v>248105.82717615645</v>
          </cell>
          <cell r="BB53">
            <v>174931.8023748952</v>
          </cell>
        </row>
        <row r="54">
          <cell r="AX54">
            <v>319384.41412333492</v>
          </cell>
          <cell r="AY54">
            <v>324957.67214978859</v>
          </cell>
          <cell r="AZ54">
            <v>295284.80178740667</v>
          </cell>
          <cell r="BA54">
            <v>277793.62252109358</v>
          </cell>
          <cell r="BB54">
            <v>191051.42292666342</v>
          </cell>
        </row>
        <row r="55">
          <cell r="AX55">
            <v>342307.73940508999</v>
          </cell>
          <cell r="AY55">
            <v>329175.20066099893</v>
          </cell>
          <cell r="AZ55">
            <v>313693.25100940838</v>
          </cell>
          <cell r="BA55">
            <v>298264.7532562823</v>
          </cell>
          <cell r="BB55">
            <v>195972.46108417073</v>
          </cell>
        </row>
        <row r="56">
          <cell r="AX56">
            <v>366876.35111516993</v>
          </cell>
          <cell r="AY56">
            <v>374352.93406591192</v>
          </cell>
          <cell r="AZ56">
            <v>362203.6546193352</v>
          </cell>
          <cell r="BA56">
            <v>333632.32927942835</v>
          </cell>
          <cell r="BB56">
            <v>215904.78923140652</v>
          </cell>
        </row>
        <row r="57">
          <cell r="AX57">
            <v>393208.33715737984</v>
          </cell>
          <cell r="AY57">
            <v>408086.43406526744</v>
          </cell>
          <cell r="AZ57">
            <v>392221.70877238829</v>
          </cell>
          <cell r="BA57">
            <v>345033.27867596969</v>
          </cell>
          <cell r="BB57">
            <v>229031.18947083736</v>
          </cell>
        </row>
        <row r="58">
          <cell r="AX58">
            <v>421430.26101330947</v>
          </cell>
          <cell r="AY58">
            <v>438082.01850274671</v>
          </cell>
          <cell r="AZ58">
            <v>392148.89162892289</v>
          </cell>
          <cell r="BA58">
            <v>358389.35438824072</v>
          </cell>
          <cell r="BB58">
            <v>230464.52408838645</v>
          </cell>
        </row>
        <row r="59">
          <cell r="AX59">
            <v>451677.77006380539</v>
          </cell>
          <cell r="AY59">
            <v>449503.31171580218</v>
          </cell>
          <cell r="AZ59">
            <v>415034.51531614456</v>
          </cell>
          <cell r="BA59">
            <v>377613.93665153999</v>
          </cell>
          <cell r="BB59">
            <v>248256.93249672977</v>
          </cell>
        </row>
        <row r="60">
          <cell r="AX60">
            <v>484096.2475719545</v>
          </cell>
          <cell r="AY60">
            <v>476885.37947109528</v>
          </cell>
          <cell r="AZ60">
            <v>446401.43771176599</v>
          </cell>
          <cell r="BA60">
            <v>404412.18907808326</v>
          </cell>
          <cell r="BB60">
            <v>266204.69673440931</v>
          </cell>
        </row>
        <row r="61">
          <cell r="AX61">
            <v>518841.51146102604</v>
          </cell>
          <cell r="AY61">
            <v>527731.31244404987</v>
          </cell>
          <cell r="AZ61">
            <v>482377.31764897145</v>
          </cell>
          <cell r="BA61">
            <v>435737.23184209783</v>
          </cell>
          <cell r="BB61">
            <v>291638.91507229116</v>
          </cell>
        </row>
        <row r="62">
          <cell r="AX62">
            <v>556080.56324614026</v>
          </cell>
          <cell r="AY62">
            <v>547664.28218770586</v>
          </cell>
          <cell r="AZ62">
            <v>516167.93405478448</v>
          </cell>
          <cell r="BA62">
            <v>473843.87925484031</v>
          </cell>
          <cell r="BB62">
            <v>310146.40930900164</v>
          </cell>
        </row>
        <row r="63">
          <cell r="AX63">
            <v>595992.39071945939</v>
          </cell>
          <cell r="AY63">
            <v>605166.27493514586</v>
          </cell>
          <cell r="AZ63">
            <v>559325.88359173574</v>
          </cell>
          <cell r="BA63">
            <v>505585.91729853954</v>
          </cell>
          <cell r="BB63">
            <v>341936.88919229899</v>
          </cell>
        </row>
        <row r="64">
          <cell r="AX64">
            <v>638768.82824666426</v>
          </cell>
          <cell r="AY64">
            <v>634511.92395127565</v>
          </cell>
          <cell r="AZ64">
            <v>594029.91764654312</v>
          </cell>
          <cell r="BA64">
            <v>547159.05027497932</v>
          </cell>
          <cell r="BB64">
            <v>379364.42532046884</v>
          </cell>
        </row>
        <row r="65">
          <cell r="AX65">
            <v>684615.47881018184</v>
          </cell>
          <cell r="AY65">
            <v>696790.46101063304</v>
          </cell>
          <cell r="AZ65">
            <v>647920.0891459547</v>
          </cell>
          <cell r="BA65">
            <v>600962.32592644077</v>
          </cell>
          <cell r="BB65">
            <v>395199.07370990328</v>
          </cell>
        </row>
        <row r="66">
          <cell r="AX66">
            <v>733752.70223033428</v>
          </cell>
          <cell r="AY66">
            <v>738322.49296069518</v>
          </cell>
          <cell r="AZ66">
            <v>701628.81617814861</v>
          </cell>
          <cell r="BA66">
            <v>649995.71688196622</v>
          </cell>
          <cell r="BB66">
            <v>453677.07656429801</v>
          </cell>
        </row>
        <row r="67">
          <cell r="AX67">
            <v>786416.67431476526</v>
          </cell>
          <cell r="AY67">
            <v>804562.15391990915</v>
          </cell>
          <cell r="AZ67">
            <v>749426.74029651098</v>
          </cell>
          <cell r="BA67">
            <v>703375.27863371931</v>
          </cell>
          <cell r="BB67">
            <v>469760.65931114089</v>
          </cell>
        </row>
        <row r="68">
          <cell r="AX68">
            <v>842860.52202661335</v>
          </cell>
          <cell r="AY68">
            <v>857201.42709471285</v>
          </cell>
          <cell r="AZ68">
            <v>811848.55900535733</v>
          </cell>
          <cell r="BA68">
            <v>755281.55390849523</v>
          </cell>
          <cell r="BB68">
            <v>489405.96757925395</v>
          </cell>
        </row>
        <row r="69">
          <cell r="AX69">
            <v>903355.54012761079</v>
          </cell>
          <cell r="AY69">
            <v>912820.08361012861</v>
          </cell>
          <cell r="AZ69">
            <v>881765.14737506211</v>
          </cell>
          <cell r="BA69">
            <v>797673.62639976852</v>
          </cell>
          <cell r="BB69">
            <v>492332.26772492286</v>
          </cell>
        </row>
        <row r="70">
          <cell r="AX70">
            <v>968192.49514391273</v>
          </cell>
          <cell r="AY70">
            <v>991576.93708056398</v>
          </cell>
          <cell r="AZ70">
            <v>931617.11811489426</v>
          </cell>
          <cell r="BA70">
            <v>803112.7351019606</v>
          </cell>
          <cell r="BB70">
            <v>553740.97313199285</v>
          </cell>
        </row>
        <row r="71">
          <cell r="AX71">
            <v>1037683.0229220465</v>
          </cell>
          <cell r="AY71">
            <v>1063602.0243401267</v>
          </cell>
          <cell r="AZ71">
            <v>954305.11234088987</v>
          </cell>
          <cell r="BA71">
            <v>860167.50922714919</v>
          </cell>
          <cell r="BB71">
            <v>580578.7348895641</v>
          </cell>
        </row>
        <row r="72">
          <cell r="AX72">
            <v>1112161.1264922861</v>
          </cell>
          <cell r="AY72">
            <v>1106294.454406023</v>
          </cell>
          <cell r="AZ72">
            <v>985291.87418479286</v>
          </cell>
          <cell r="BA72">
            <v>940668.02145220712</v>
          </cell>
          <cell r="BB72">
            <v>614093.45640201494</v>
          </cell>
        </row>
        <row r="73">
          <cell r="AX73">
            <v>1191984.7814389039</v>
          </cell>
          <cell r="AY73">
            <v>1161502.0668731276</v>
          </cell>
          <cell r="AZ73">
            <v>1121480.4102118723</v>
          </cell>
          <cell r="BA73">
            <v>1024029.5419450551</v>
          </cell>
          <cell r="BB73">
            <v>656004.24267193675</v>
          </cell>
        </row>
        <row r="74">
          <cell r="AX74">
            <v>1277537.6564933471</v>
          </cell>
          <cell r="AY74">
            <v>1296767.522704076</v>
          </cell>
          <cell r="AZ74">
            <v>1234438.0851465166</v>
          </cell>
          <cell r="BA74">
            <v>1090574.2105232384</v>
          </cell>
          <cell r="BB74">
            <v>727268.42801497132</v>
          </cell>
        </row>
        <row r="75">
          <cell r="AX75">
            <v>1369230.95762036</v>
          </cell>
          <cell r="AY75">
            <v>1402164.0907978378</v>
          </cell>
          <cell r="AZ75">
            <v>1287173.5615258142</v>
          </cell>
          <cell r="BA75">
            <v>1164315.6725435946</v>
          </cell>
          <cell r="BB75">
            <v>782974.49224865995</v>
          </cell>
        </row>
        <row r="76">
          <cell r="AX76">
            <v>1467505.4044606686</v>
          </cell>
          <cell r="AY76">
            <v>1486407.3182959743</v>
          </cell>
          <cell r="AZ76">
            <v>1338339.5267039575</v>
          </cell>
          <cell r="BA76">
            <v>1235522.0291449726</v>
          </cell>
          <cell r="BB76">
            <v>825816.75231343322</v>
          </cell>
        </row>
        <row r="77">
          <cell r="AX77">
            <v>1572833.3486295342</v>
          </cell>
          <cell r="AY77">
            <v>1536099.421699103</v>
          </cell>
          <cell r="AZ77">
            <v>1443254.1993752979</v>
          </cell>
          <cell r="BA77">
            <v>1333493.2523737065</v>
          </cell>
          <cell r="BB77">
            <v>888489.18561720103</v>
          </cell>
        </row>
        <row r="78">
          <cell r="AX78">
            <v>1685721.044053223</v>
          </cell>
          <cell r="AY78">
            <v>1694941.3655373231</v>
          </cell>
          <cell r="AZ78">
            <v>1613966.5305522569</v>
          </cell>
          <cell r="BA78">
            <v>1469211.8801290318</v>
          </cell>
          <cell r="BB78">
            <v>981269.32490416616</v>
          </cell>
        </row>
        <row r="79">
          <cell r="AX79">
            <v>1806711.0802552216</v>
          </cell>
          <cell r="AY79">
            <v>1841210.523937948</v>
          </cell>
          <cell r="AZ79">
            <v>1724590.3771219403</v>
          </cell>
          <cell r="BA79">
            <v>1575873.9094301052</v>
          </cell>
          <cell r="BB79">
            <v>1068886.9160524681</v>
          </cell>
        </row>
        <row r="80">
          <cell r="AX80">
            <v>1936384.9902878329</v>
          </cell>
          <cell r="AY80">
            <v>1951230.9214002527</v>
          </cell>
          <cell r="AZ80">
            <v>1815408.1054400988</v>
          </cell>
          <cell r="BA80">
            <v>1695072.3023061454</v>
          </cell>
          <cell r="BB80">
            <v>1165201.0097010545</v>
          </cell>
        </row>
        <row r="81">
          <cell r="AX81">
            <v>2075366.0458440855</v>
          </cell>
          <cell r="AY81">
            <v>2112623.4298111834</v>
          </cell>
          <cell r="AZ81">
            <v>1990106.494029928</v>
          </cell>
          <cell r="BA81">
            <v>1833892.8130965196</v>
          </cell>
          <cell r="BB81">
            <v>1153892.5692232586</v>
          </cell>
        </row>
        <row r="82">
          <cell r="AX82">
            <v>2224322.2529845759</v>
          </cell>
          <cell r="AY82">
            <v>2246268.8992140293</v>
          </cell>
          <cell r="AZ82">
            <v>2126509.7072171532</v>
          </cell>
          <cell r="BA82">
            <v>1924409.4692071527</v>
          </cell>
          <cell r="BB82">
            <v>1226969.1761687063</v>
          </cell>
        </row>
        <row r="83">
          <cell r="AX83">
            <v>2383969.5628778115</v>
          </cell>
          <cell r="AY83">
            <v>2440578.1789393984</v>
          </cell>
          <cell r="AZ83">
            <v>2285779.0886565447</v>
          </cell>
          <cell r="BA83">
            <v>1973905.6884322502</v>
          </cell>
          <cell r="BB83">
            <v>1332471.6104922742</v>
          </cell>
        </row>
        <row r="84">
          <cell r="AX84">
            <v>2555075.3129866868</v>
          </cell>
          <cell r="AY84">
            <v>2609273.7663669586</v>
          </cell>
          <cell r="AZ84">
            <v>2305278.6493770108</v>
          </cell>
          <cell r="BA84">
            <v>2102831.1033365205</v>
          </cell>
          <cell r="BB84">
            <v>1387536.7392787747</v>
          </cell>
        </row>
        <row r="85">
          <cell r="AX85">
            <v>2738461.9152407199</v>
          </cell>
          <cell r="AY85">
            <v>2655871.9739033207</v>
          </cell>
          <cell r="AZ85">
            <v>2451807.3038155511</v>
          </cell>
          <cell r="BA85">
            <v>2280380.5335957557</v>
          </cell>
          <cell r="BB85">
            <v>1514221.6669211201</v>
          </cell>
        </row>
        <row r="86">
          <cell r="AX86">
            <v>2935010.8089213073</v>
          </cell>
          <cell r="AY86">
            <v>2919778.6417496949</v>
          </cell>
          <cell r="AZ86">
            <v>2723184.5526576415</v>
          </cell>
          <cell r="BA86">
            <v>2496889.1061605364</v>
          </cell>
          <cell r="BB86">
            <v>1601896.2804029137</v>
          </cell>
        </row>
        <row r="87">
          <cell r="AX87">
            <v>3145666.6972591504</v>
          </cell>
          <cell r="AY87">
            <v>3197412.2399370074</v>
          </cell>
          <cell r="AZ87">
            <v>3016003.7701750845</v>
          </cell>
          <cell r="BA87">
            <v>2674521.3009718806</v>
          </cell>
          <cell r="BB87">
            <v>1777373.8161589094</v>
          </cell>
        </row>
        <row r="88">
          <cell r="AX88">
            <v>3371442.0881064013</v>
          </cell>
          <cell r="AY88">
            <v>3428874.5020893291</v>
          </cell>
          <cell r="AZ88">
            <v>3123205.2179679573</v>
          </cell>
          <cell r="BA88">
            <v>2831326.0314274281</v>
          </cell>
          <cell r="BB88">
            <v>1924343.9739287198</v>
          </cell>
        </row>
        <row r="89">
          <cell r="AX89">
            <v>3613422.1605104506</v>
          </cell>
          <cell r="AY89">
            <v>3557813.6991499513</v>
          </cell>
          <cell r="AZ89">
            <v>3308113.1569007561</v>
          </cell>
          <cell r="BA89">
            <v>3128962.171843648</v>
          </cell>
          <cell r="BB89">
            <v>2052423.7871699408</v>
          </cell>
        </row>
        <row r="90">
          <cell r="AX90">
            <v>3872769.9805756509</v>
          </cell>
          <cell r="AY90">
            <v>3874122.9470635578</v>
          </cell>
          <cell r="AZ90">
            <v>3639316.4329385683</v>
          </cell>
          <cell r="BA90">
            <v>3433036.8973277062</v>
          </cell>
          <cell r="BB90">
            <v>1911323.4807138965</v>
          </cell>
        </row>
        <row r="91">
          <cell r="AX91">
            <v>4150732.0916881263</v>
          </cell>
          <cell r="AY91">
            <v>4222378.321667619</v>
          </cell>
          <cell r="AZ91">
            <v>4008254.321776852</v>
          </cell>
          <cell r="BA91">
            <v>3275542.6625987738</v>
          </cell>
          <cell r="BB91">
            <v>2027698.6389089078</v>
          </cell>
        </row>
        <row r="92">
          <cell r="AX92">
            <v>4448644.5059691966</v>
          </cell>
          <cell r="AY92">
            <v>4605882.8150442615</v>
          </cell>
          <cell r="AZ92">
            <v>4074489.3700122312</v>
          </cell>
          <cell r="BA92">
            <v>3335172.9563598186</v>
          </cell>
          <cell r="BB92">
            <v>2217218.2333377376</v>
          </cell>
        </row>
        <row r="93">
          <cell r="AX93">
            <v>4767939.125755623</v>
          </cell>
          <cell r="AY93">
            <v>4696710.5808934867</v>
          </cell>
          <cell r="AZ93">
            <v>3914041.5487665161</v>
          </cell>
          <cell r="BA93">
            <v>3552940.9621258229</v>
          </cell>
          <cell r="BB93">
            <v>2215142.5394244492</v>
          </cell>
        </row>
        <row r="94">
          <cell r="AX94">
            <v>5110150.6259733588</v>
          </cell>
          <cell r="AY94">
            <v>4581182.3105017692</v>
          </cell>
          <cell r="AZ94">
            <v>4205454.8209888339</v>
          </cell>
          <cell r="BA94">
            <v>3620636.497588627</v>
          </cell>
          <cell r="BB94">
            <v>2343405.903033413</v>
          </cell>
        </row>
        <row r="95">
          <cell r="AX95">
            <v>5476923.8304814845</v>
          </cell>
          <cell r="AY95">
            <v>5440469.9378430396</v>
          </cell>
          <cell r="AZ95">
            <v>4903177.9446395338</v>
          </cell>
          <cell r="BA95">
            <v>4403482.6773843691</v>
          </cell>
          <cell r="BB95">
            <v>2805219.9884599969</v>
          </cell>
        </row>
        <row r="96">
          <cell r="AX96">
            <v>5870021.6178425848</v>
          </cell>
          <cell r="AY96">
            <v>5715907.1063717455</v>
          </cell>
          <cell r="AZ96">
            <v>5302456.2518185973</v>
          </cell>
          <cell r="BA96">
            <v>4708754.5586785227</v>
          </cell>
          <cell r="BB96">
            <v>3082305.2881866693</v>
          </cell>
        </row>
        <row r="97">
          <cell r="AX97">
            <v>6291333.3945181966</v>
          </cell>
          <cell r="AY97">
            <v>6235502.7367186844</v>
          </cell>
          <cell r="AZ97">
            <v>5675469.4603453428</v>
          </cell>
          <cell r="BA97">
            <v>5160228.0801081359</v>
          </cell>
          <cell r="BB97">
            <v>3109635.5431167781</v>
          </cell>
        </row>
        <row r="98">
          <cell r="AX98">
            <v>6742884.1762129217</v>
          </cell>
          <cell r="AY98">
            <v>6679894.6875173897</v>
          </cell>
          <cell r="AZ98">
            <v>6088118.6712174416</v>
          </cell>
          <cell r="BA98">
            <v>5125056.3141717017</v>
          </cell>
          <cell r="BB98">
            <v>3312564.1093929559</v>
          </cell>
        </row>
        <row r="99">
          <cell r="AX99">
            <v>7226844.3210208863</v>
          </cell>
          <cell r="AY99">
            <v>7281685.0278440118</v>
          </cell>
          <cell r="AZ99">
            <v>6344936.0686380267</v>
          </cell>
          <cell r="BA99">
            <v>5639942.8272963017</v>
          </cell>
          <cell r="BB99">
            <v>3851908.0231041312</v>
          </cell>
        </row>
        <row r="100">
          <cell r="AX100">
            <v>7745539.9611513019</v>
          </cell>
          <cell r="AY100">
            <v>7405450.6857914031</v>
          </cell>
          <cell r="AZ100">
            <v>6641035.216219455</v>
          </cell>
          <cell r="BA100">
            <v>6138278.0347649753</v>
          </cell>
          <cell r="BB100">
            <v>4128372.7992936447</v>
          </cell>
        </row>
        <row r="101">
          <cell r="AX101">
            <v>8301464.1833762527</v>
          </cell>
          <cell r="AY101">
            <v>8058141.6649103761</v>
          </cell>
          <cell r="AZ101">
            <v>7745888.6927365363</v>
          </cell>
          <cell r="BA101">
            <v>7141405.314541474</v>
          </cell>
          <cell r="BB101">
            <v>4796123.7641933709</v>
          </cell>
        </row>
        <row r="102">
          <cell r="AX102">
            <v>8897289.0119384229</v>
          </cell>
          <cell r="AY102">
            <v>9086443.7748700231</v>
          </cell>
          <cell r="AZ102">
            <v>8668800.9656147808</v>
          </cell>
          <cell r="BA102">
            <v>7966750.0997821689</v>
          </cell>
          <cell r="BB102">
            <v>5299793.8723851442</v>
          </cell>
        </row>
        <row r="103">
          <cell r="AX103">
            <v>9535878.2515112162</v>
          </cell>
          <cell r="AY103">
            <v>9756429.5807546228</v>
          </cell>
          <cell r="AZ103">
            <v>9140786.5134800673</v>
          </cell>
          <cell r="BA103">
            <v>8491452.4706145823</v>
          </cell>
          <cell r="BB103">
            <v>5007126.6370680332</v>
          </cell>
        </row>
        <row r="104">
          <cell r="AX104">
            <v>10220301.251946718</v>
          </cell>
          <cell r="AY104">
            <v>10297900.937378705</v>
          </cell>
          <cell r="AZ104">
            <v>9622208.6472902149</v>
          </cell>
          <cell r="BA104">
            <v>8154206.2626577318</v>
          </cell>
          <cell r="BB104">
            <v>5051338.614799276</v>
          </cell>
        </row>
        <row r="105">
          <cell r="AX105">
            <v>10953847.66096285</v>
          </cell>
          <cell r="AY105">
            <v>11235350.854792207</v>
          </cell>
          <cell r="AZ105">
            <v>9893117.8310643435</v>
          </cell>
          <cell r="BA105">
            <v>8225440.0636956096</v>
          </cell>
          <cell r="BB105">
            <v>5544418.8109541386</v>
          </cell>
        </row>
        <row r="106">
          <cell r="AX106">
            <v>11740043.235685319</v>
          </cell>
          <cell r="AY106">
            <v>11246263.819591254</v>
          </cell>
          <cell r="AZ106">
            <v>9888433.0210698247</v>
          </cell>
          <cell r="BA106">
            <v>8871870.7600614727</v>
          </cell>
          <cell r="BB106">
            <v>5918859.466062665</v>
          </cell>
        </row>
        <row r="107">
          <cell r="AX107">
            <v>12582666.789036423</v>
          </cell>
          <cell r="AY107">
            <v>12018185.695583612</v>
          </cell>
          <cell r="AZ107">
            <v>10783000.575987339</v>
          </cell>
          <cell r="BA107">
            <v>10171652.670570999</v>
          </cell>
          <cell r="BB107">
            <v>6693978.7317673713</v>
          </cell>
        </row>
        <row r="108">
          <cell r="AX108">
            <v>13485768.352425814</v>
          </cell>
          <cell r="AY108">
            <v>13312519.633801252</v>
          </cell>
          <cell r="AZ108">
            <v>12846282.504296124</v>
          </cell>
          <cell r="BA108">
            <v>11563477.245601833</v>
          </cell>
          <cell r="BB108">
            <v>7576889.255566746</v>
          </cell>
        </row>
        <row r="109">
          <cell r="AX109">
            <v>14453688.642041802</v>
          </cell>
          <cell r="AY109">
            <v>14764517.730567783</v>
          </cell>
          <cell r="AZ109">
            <v>13521226.380900264</v>
          </cell>
          <cell r="BA109">
            <v>12467947.06428203</v>
          </cell>
          <cell r="BB109">
            <v>7718269.7348503172</v>
          </cell>
        </row>
        <row r="110">
          <cell r="AX110">
            <v>15491079.922302365</v>
          </cell>
          <cell r="AY110">
            <v>15583450.757539183</v>
          </cell>
          <cell r="AZ110">
            <v>14206194.202848554</v>
          </cell>
          <cell r="BA110">
            <v>12482036.439005733</v>
          </cell>
          <cell r="BB110">
            <v>7809886.6493045837</v>
          </cell>
        </row>
        <row r="111">
          <cell r="AX111">
            <v>16602928.366752684</v>
          </cell>
          <cell r="AY111">
            <v>16424484.247712851</v>
          </cell>
          <cell r="AZ111">
            <v>15558407.690940231</v>
          </cell>
          <cell r="BA111">
            <v>12945569.612391293</v>
          </cell>
          <cell r="BB111">
            <v>8138979.6507986635</v>
          </cell>
        </row>
        <row r="112">
          <cell r="AX112">
            <v>17794578.023876846</v>
          </cell>
          <cell r="AY112">
            <v>17904851.831970513</v>
          </cell>
          <cell r="AZ112">
            <v>14930719.412723035</v>
          </cell>
          <cell r="BA112">
            <v>13381648.820090264</v>
          </cell>
          <cell r="BB112">
            <v>9098203.6650439501</v>
          </cell>
        </row>
        <row r="113">
          <cell r="AX113">
            <v>19071756.503022432</v>
          </cell>
          <cell r="AY113">
            <v>17874962.800035536</v>
          </cell>
          <cell r="AZ113">
            <v>16282645.787636608</v>
          </cell>
          <cell r="BA113">
            <v>14730632.178223282</v>
          </cell>
          <cell r="BB113">
            <v>9728314.3006005287</v>
          </cell>
        </row>
        <row r="114">
          <cell r="AX114">
            <v>20440602.503893495</v>
          </cell>
          <cell r="AY114">
            <v>20144584.364405751</v>
          </cell>
          <cell r="AZ114">
            <v>18999348.656533629</v>
          </cell>
          <cell r="BA114">
            <v>17255379.706077486</v>
          </cell>
          <cell r="BB114">
            <v>11378279.159051001</v>
          </cell>
        </row>
        <row r="115">
          <cell r="AX115">
            <v>21907695.32192564</v>
          </cell>
          <cell r="AY115">
            <v>22343185.028206527</v>
          </cell>
          <cell r="AZ115">
            <v>20831134.771553218</v>
          </cell>
          <cell r="BA115">
            <v>19086335.530781537</v>
          </cell>
          <cell r="BB115">
            <v>12631165.527264446</v>
          </cell>
        </row>
        <row r="116">
          <cell r="AX116">
            <v>23480086.471370578</v>
          </cell>
          <cell r="AY116">
            <v>23581797.472376108</v>
          </cell>
          <cell r="AZ116">
            <v>21644356.624889493</v>
          </cell>
          <cell r="BA116">
            <v>19553270.047629237</v>
          </cell>
          <cell r="BB116">
            <v>11790460.679182619</v>
          </cell>
        </row>
        <row r="117">
          <cell r="AX117">
            <v>25165333.578072906</v>
          </cell>
          <cell r="AY117">
            <v>25291967.951284885</v>
          </cell>
          <cell r="AZ117">
            <v>23515141.460988641</v>
          </cell>
          <cell r="BA117">
            <v>19980150.652559757</v>
          </cell>
          <cell r="BB117">
            <v>12210712.810264468</v>
          </cell>
        </row>
        <row r="118">
          <cell r="AX118">
            <v>26971536.704851627</v>
          </cell>
          <cell r="AY118">
            <v>27126147.629180431</v>
          </cell>
          <cell r="AZ118">
            <v>23578359.12936455</v>
          </cell>
          <cell r="BA118">
            <v>20228497.849638283</v>
          </cell>
          <cell r="BB118">
            <v>13328258.872889221</v>
          </cell>
        </row>
        <row r="119">
          <cell r="AX119">
            <v>28907377.284083605</v>
          </cell>
          <cell r="AY119">
            <v>27079582.244863331</v>
          </cell>
          <cell r="AZ119">
            <v>24100368.569554567</v>
          </cell>
          <cell r="BA119">
            <v>21765994.302090645</v>
          </cell>
          <cell r="BB119">
            <v>14221254.398094296</v>
          </cell>
        </row>
        <row r="120">
          <cell r="AX120">
            <v>30982159.844604731</v>
          </cell>
          <cell r="AY120">
            <v>29979403.78881067</v>
          </cell>
          <cell r="AZ120">
            <v>27580635.433372676</v>
          </cell>
          <cell r="BA120">
            <v>25285489.462272882</v>
          </cell>
          <cell r="BB120">
            <v>16376276.362472445</v>
          </cell>
        </row>
        <row r="121">
          <cell r="AX121">
            <v>33205856.733504891</v>
          </cell>
          <cell r="AY121">
            <v>33233520.526074708</v>
          </cell>
          <cell r="AZ121">
            <v>30516171.998480022</v>
          </cell>
          <cell r="BA121">
            <v>27695247.283425093</v>
          </cell>
          <cell r="BB121">
            <v>18159790.953124553</v>
          </cell>
        </row>
        <row r="122">
          <cell r="AX122">
            <v>35589156.047754705</v>
          </cell>
          <cell r="AY122">
            <v>35643725.263719022</v>
          </cell>
          <cell r="AZ122">
            <v>33023006.699512184</v>
          </cell>
          <cell r="BA122">
            <v>30008011.206357837</v>
          </cell>
          <cell r="BB122">
            <v>18988847.711843789</v>
          </cell>
        </row>
        <row r="123">
          <cell r="AX123">
            <v>38143513.006044447</v>
          </cell>
          <cell r="AY123">
            <v>38228706.790672719</v>
          </cell>
          <cell r="AZ123">
            <v>35449141.741873622</v>
          </cell>
          <cell r="BA123">
            <v>31295394.871410012</v>
          </cell>
          <cell r="BB123">
            <v>18666322.802793205</v>
          </cell>
        </row>
        <row r="124">
          <cell r="AX124">
            <v>40881205.00778687</v>
          </cell>
          <cell r="AY124">
            <v>41001137.7768116</v>
          </cell>
          <cell r="AZ124">
            <v>37239665.778410971</v>
          </cell>
          <cell r="BA124">
            <v>30510425.673834682</v>
          </cell>
          <cell r="BB124">
            <v>20152056.37807101</v>
          </cell>
        </row>
        <row r="125">
          <cell r="AX125">
            <v>43815390.643851995</v>
          </cell>
          <cell r="AY125">
            <v>42677243.51963675</v>
          </cell>
          <cell r="AZ125">
            <v>36429613.329956293</v>
          </cell>
          <cell r="BA125">
            <v>32503047.172978997</v>
          </cell>
          <cell r="BB125">
            <v>21903267.580416679</v>
          </cell>
        </row>
        <row r="126">
          <cell r="AX126">
            <v>46960172.942740679</v>
          </cell>
          <cell r="AY126">
            <v>44371348.296606779</v>
          </cell>
          <cell r="AZ126">
            <v>40669629.262759447</v>
          </cell>
          <cell r="BA126">
            <v>36961515.708250523</v>
          </cell>
          <cell r="BB126">
            <v>24250894.953742146</v>
          </cell>
        </row>
        <row r="127">
          <cell r="AX127">
            <v>50330667.156145573</v>
          </cell>
          <cell r="AY127">
            <v>49413782.136292338</v>
          </cell>
          <cell r="AZ127">
            <v>46667178.050026655</v>
          </cell>
          <cell r="BA127">
            <v>43312765.233284235</v>
          </cell>
          <cell r="BB127">
            <v>27484247.442807853</v>
          </cell>
        </row>
        <row r="128">
          <cell r="AX128">
            <v>53943073.409702659</v>
          </cell>
          <cell r="AY128">
            <v>55753990.315514684</v>
          </cell>
          <cell r="AZ128">
            <v>50754457.357708216</v>
          </cell>
          <cell r="BA128">
            <v>45286014.979528427</v>
          </cell>
          <cell r="BB128">
            <v>30520445.558912337</v>
          </cell>
        </row>
        <row r="129">
          <cell r="AX129">
            <v>57814754.568167925</v>
          </cell>
          <cell r="AY129">
            <v>56909911.115264535</v>
          </cell>
          <cell r="AZ129">
            <v>53623043.263056397</v>
          </cell>
          <cell r="BA129">
            <v>48661637.557731867</v>
          </cell>
          <cell r="BB129">
            <v>27705382.817558169</v>
          </cell>
        </row>
        <row r="130">
          <cell r="AX130">
            <v>61964319.68920958</v>
          </cell>
          <cell r="AY130">
            <v>63124287.563751698</v>
          </cell>
          <cell r="AZ130">
            <v>57562651.441093326</v>
          </cell>
          <cell r="BA130">
            <v>46120883.124949455</v>
          </cell>
          <cell r="BB130">
            <v>29507969.022848785</v>
          </cell>
        </row>
        <row r="131">
          <cell r="AX131">
            <v>66411713.467009783</v>
          </cell>
          <cell r="AY131">
            <v>65465287.337716222</v>
          </cell>
          <cell r="AZ131">
            <v>55181149.170801282</v>
          </cell>
          <cell r="BA131">
            <v>47479639.601303339</v>
          </cell>
          <cell r="BB131">
            <v>31426590.900280595</v>
          </cell>
        </row>
        <row r="132">
          <cell r="AX132">
            <v>71178312.095507622</v>
          </cell>
          <cell r="AY132">
            <v>65171295.863042235</v>
          </cell>
          <cell r="AZ132">
            <v>57354525.526988983</v>
          </cell>
          <cell r="BA132">
            <v>52751016.120595932</v>
          </cell>
          <cell r="BB132">
            <v>34531356.321241736</v>
          </cell>
        </row>
        <row r="133">
          <cell r="AX133">
            <v>76287026.012090445</v>
          </cell>
          <cell r="AY133">
            <v>74772650.186309218</v>
          </cell>
          <cell r="AZ133">
            <v>70084773.798286796</v>
          </cell>
          <cell r="BA133">
            <v>63825443.173926234</v>
          </cell>
          <cell r="BB133">
            <v>41413292.804171324</v>
          </cell>
        </row>
        <row r="134">
          <cell r="AX134">
            <v>81762410.015573502</v>
          </cell>
          <cell r="AY134">
            <v>82949683.569865704</v>
          </cell>
          <cell r="AZ134">
            <v>76862650.095322609</v>
          </cell>
          <cell r="BA134">
            <v>70862586.687450767</v>
          </cell>
          <cell r="BB134">
            <v>46258315.734020233</v>
          </cell>
        </row>
        <row r="135">
          <cell r="AX135">
            <v>87630781.287703991</v>
          </cell>
          <cell r="AY135">
            <v>87540380.010818005</v>
          </cell>
          <cell r="AZ135">
            <v>80705732.554023743</v>
          </cell>
          <cell r="BA135">
            <v>73290052.568104148</v>
          </cell>
          <cell r="BB135">
            <v>45427797.019545674</v>
          </cell>
        </row>
        <row r="136">
          <cell r="AX136">
            <v>93920345.885481358</v>
          </cell>
          <cell r="AY136">
            <v>93889207.92603755</v>
          </cell>
          <cell r="AZ136">
            <v>88680265.875143528</v>
          </cell>
          <cell r="BA136">
            <v>74079391.446310401</v>
          </cell>
          <cell r="BB136">
            <v>45322696.665818095</v>
          </cell>
        </row>
        <row r="137">
          <cell r="AX137">
            <v>100661334.31229138</v>
          </cell>
          <cell r="AY137">
            <v>100698431.8956821</v>
          </cell>
          <cell r="AZ137">
            <v>87311042.095723152</v>
          </cell>
          <cell r="BA137">
            <v>74268878.164710045</v>
          </cell>
          <cell r="BB137">
            <v>46530451.739794493</v>
          </cell>
        </row>
        <row r="138">
          <cell r="AX138">
            <v>107886146.81940556</v>
          </cell>
          <cell r="AY138">
            <v>102363336.44649649</v>
          </cell>
          <cell r="AZ138">
            <v>87719917.039153814</v>
          </cell>
          <cell r="BA138">
            <v>79113876.911561966</v>
          </cell>
          <cell r="BB138">
            <v>53347799.332297444</v>
          </cell>
        </row>
        <row r="139">
          <cell r="AX139">
            <v>115629509.13633537</v>
          </cell>
          <cell r="AY139">
            <v>109386514.96252227</v>
          </cell>
          <cell r="AZ139">
            <v>101609308.81665134</v>
          </cell>
          <cell r="BA139">
            <v>92041089.272523165</v>
          </cell>
          <cell r="BB139">
            <v>60491016.876447797</v>
          </cell>
        </row>
        <row r="140">
          <cell r="AX140">
            <v>123928639.3784194</v>
          </cell>
          <cell r="AY140">
            <v>125525936.27246284</v>
          </cell>
          <cell r="AZ140">
            <v>117635561.83727932</v>
          </cell>
          <cell r="BA140">
            <v>103581712.67007422</v>
          </cell>
          <cell r="BB140">
            <v>68262616.193481565</v>
          </cell>
        </row>
        <row r="141">
          <cell r="AX141">
            <v>132823426.93402028</v>
          </cell>
          <cell r="AY141">
            <v>132469513.09402943</v>
          </cell>
          <cell r="AZ141">
            <v>122325907.05031824</v>
          </cell>
          <cell r="BA141">
            <v>113684166.46902609</v>
          </cell>
          <cell r="BB141">
            <v>71127509.053501964</v>
          </cell>
        </row>
        <row r="142">
          <cell r="AX142">
            <v>142356624.19101453</v>
          </cell>
          <cell r="AY142">
            <v>142076965.85420394</v>
          </cell>
          <cell r="AZ142">
            <v>131314466.36180067</v>
          </cell>
          <cell r="BA142">
            <v>115304002.63726139</v>
          </cell>
          <cell r="BB142">
            <v>69204771.186674356</v>
          </cell>
        </row>
        <row r="143">
          <cell r="AX143">
            <v>152574052.02418184</v>
          </cell>
          <cell r="AY143">
            <v>152381130.96460962</v>
          </cell>
          <cell r="AZ143">
            <v>137925554.59247446</v>
          </cell>
          <cell r="BA143">
            <v>112265075.02555823</v>
          </cell>
          <cell r="BB143">
            <v>70677191.240535021</v>
          </cell>
        </row>
        <row r="144">
          <cell r="AX144">
            <v>163524820.03114605</v>
          </cell>
          <cell r="AY144">
            <v>160583851.18113804</v>
          </cell>
          <cell r="AZ144">
            <v>134824234.91343141</v>
          </cell>
          <cell r="BA144">
            <v>119586818.35487032</v>
          </cell>
          <cell r="BB144">
            <v>79589017.395903587</v>
          </cell>
        </row>
        <row r="145">
          <cell r="AX145">
            <v>175261562.57540321</v>
          </cell>
          <cell r="AY145">
            <v>162868272.89761305</v>
          </cell>
          <cell r="AZ145">
            <v>147078933.18000746</v>
          </cell>
          <cell r="BA145">
            <v>136104532.82186627</v>
          </cell>
          <cell r="BB145">
            <v>88161341.797850132</v>
          </cell>
        </row>
        <row r="146">
          <cell r="AX146">
            <v>187840691.77096844</v>
          </cell>
          <cell r="AY146">
            <v>186901930.2851491</v>
          </cell>
          <cell r="AZ146">
            <v>175607769.27242899</v>
          </cell>
          <cell r="BA146">
            <v>155003481.70349884</v>
          </cell>
          <cell r="BB146">
            <v>101145424.98340726</v>
          </cell>
        </row>
        <row r="147">
          <cell r="AX147">
            <v>201322668.62458277</v>
          </cell>
          <cell r="AY147">
            <v>203964634.1159153</v>
          </cell>
          <cell r="AZ147">
            <v>184767284.02149963</v>
          </cell>
          <cell r="BA147">
            <v>168067914.20446634</v>
          </cell>
          <cell r="BB147">
            <v>110010107.98284197</v>
          </cell>
        </row>
        <row r="148">
          <cell r="AX148">
            <v>215772293.63880968</v>
          </cell>
          <cell r="AY148">
            <v>211488864.80534601</v>
          </cell>
          <cell r="AZ148">
            <v>198345153.47892094</v>
          </cell>
          <cell r="BA148">
            <v>177484232.12023973</v>
          </cell>
          <cell r="BB148">
            <v>107469267.1000998</v>
          </cell>
        </row>
        <row r="149">
          <cell r="AX149">
            <v>231259018.2726717</v>
          </cell>
          <cell r="AY149">
            <v>234617643.68117857</v>
          </cell>
          <cell r="AZ149">
            <v>214301538.92592382</v>
          </cell>
          <cell r="BA149">
            <v>180824333.6252594</v>
          </cell>
          <cell r="BB149">
            <v>111498260.24584317</v>
          </cell>
        </row>
        <row r="150">
          <cell r="AX150">
            <v>247857278.7568388</v>
          </cell>
          <cell r="AY150">
            <v>243283900.95008278</v>
          </cell>
          <cell r="AZ150">
            <v>207445702.84346485</v>
          </cell>
          <cell r="BA150">
            <v>176858881.60379457</v>
          </cell>
          <cell r="BB150">
            <v>113823690.33161402</v>
          </cell>
        </row>
        <row r="151">
          <cell r="AX151">
            <v>265646853.86804008</v>
          </cell>
          <cell r="AY151">
            <v>246737865.97053814</v>
          </cell>
          <cell r="AZ151">
            <v>217499089.83227301</v>
          </cell>
          <cell r="BA151">
            <v>192675059.5966382</v>
          </cell>
          <cell r="BB151">
            <v>124263321.18202972</v>
          </cell>
        </row>
        <row r="152">
          <cell r="AX152">
            <v>284713248.38202953</v>
          </cell>
          <cell r="AY152">
            <v>278197577.74186516</v>
          </cell>
          <cell r="AZ152">
            <v>256003858.12387228</v>
          </cell>
          <cell r="BA152">
            <v>231439699.6181879</v>
          </cell>
          <cell r="BB152">
            <v>147746873.12043238</v>
          </cell>
        </row>
        <row r="153">
          <cell r="AX153">
            <v>305148104.04836321</v>
          </cell>
          <cell r="AY153">
            <v>303338341.77166271</v>
          </cell>
          <cell r="AZ153">
            <v>276971049.62599325</v>
          </cell>
          <cell r="BA153">
            <v>250837798.25005674</v>
          </cell>
          <cell r="BB153">
            <v>161390263.00832367</v>
          </cell>
        </row>
        <row r="154">
          <cell r="AX154">
            <v>327049640.06229305</v>
          </cell>
          <cell r="AY154">
            <v>325338927.11664867</v>
          </cell>
          <cell r="AZ154">
            <v>299152522.71161604</v>
          </cell>
          <cell r="BA154">
            <v>261410603.49599171</v>
          </cell>
          <cell r="BB154">
            <v>182287566.16755819</v>
          </cell>
        </row>
        <row r="155">
          <cell r="AX155">
            <v>350523125.15080738</v>
          </cell>
          <cell r="AY155">
            <v>348935002.08923721</v>
          </cell>
          <cell r="AZ155">
            <v>321137851.36574936</v>
          </cell>
          <cell r="BA155">
            <v>310008209.79292059</v>
          </cell>
          <cell r="BB155">
            <v>255184899.18211269</v>
          </cell>
        </row>
        <row r="156">
          <cell r="AX156">
            <v>375681383.54193497</v>
          </cell>
          <cell r="AY156">
            <v>367697495.29228783</v>
          </cell>
          <cell r="AZ156">
            <v>374656965.63440609</v>
          </cell>
          <cell r="BA156">
            <v>411242582.1673069</v>
          </cell>
          <cell r="BB156">
            <v>2078608766.293644</v>
          </cell>
        </row>
        <row r="157">
          <cell r="AX157">
            <v>402645337.24916553</v>
          </cell>
          <cell r="AY157">
            <v>466851492.99406147</v>
          </cell>
          <cell r="AZ157">
            <v>484451368.03424454</v>
          </cell>
          <cell r="BA157">
            <v>1922795635.3568382</v>
          </cell>
          <cell r="BB157">
            <v>3051874576.7081432</v>
          </cell>
        </row>
        <row r="158">
          <cell r="AX158">
            <v>431544587.27762222</v>
          </cell>
          <cell r="AY158">
            <v>464044929.06125164</v>
          </cell>
          <cell r="AZ158">
            <v>1454985856.4294863</v>
          </cell>
          <cell r="BA158">
            <v>2271823307.91889</v>
          </cell>
          <cell r="BB158">
            <v>2691839486.6961269</v>
          </cell>
        </row>
        <row r="159">
          <cell r="AX159">
            <v>462518036.54534149</v>
          </cell>
          <cell r="AY159">
            <v>1220933666.7154045</v>
          </cell>
          <cell r="AZ159">
            <v>1837860788.6671495</v>
          </cell>
          <cell r="BA159">
            <v>2265106045.2678394</v>
          </cell>
          <cell r="BB159">
            <v>2733790338.7671165</v>
          </cell>
        </row>
        <row r="160">
          <cell r="AX160">
            <v>495714557.5136776</v>
          </cell>
          <cell r="AY160">
            <v>957040404.31139946</v>
          </cell>
          <cell r="AZ160">
            <v>1127996014.1027451</v>
          </cell>
          <cell r="BA160">
            <v>1409995017.6284313</v>
          </cell>
          <cell r="BB160">
            <v>1694968308.499197</v>
          </cell>
        </row>
        <row r="161">
          <cell r="AX161">
            <v>531293707.73608017</v>
          </cell>
          <cell r="AY161">
            <v>619842659.02542686</v>
          </cell>
          <cell r="AZ161">
            <v>715475526.41791916</v>
          </cell>
          <cell r="BA161">
            <v>894344408.02239799</v>
          </cell>
          <cell r="BB161">
            <v>1028799965.3832092</v>
          </cell>
        </row>
        <row r="162">
          <cell r="AX162">
            <v>569426496.76405811</v>
          </cell>
          <cell r="AY162">
            <v>664330912.89139938</v>
          </cell>
          <cell r="AZ162">
            <v>766827682.30893135</v>
          </cell>
          <cell r="BA162">
            <v>958534602.88616562</v>
          </cell>
          <cell r="BB162">
            <v>1150241523.4633961</v>
          </cell>
        </row>
        <row r="163">
          <cell r="AX163">
            <v>610296208.09672642</v>
          </cell>
          <cell r="AY163">
            <v>712012242.77951431</v>
          </cell>
          <cell r="AZ163">
            <v>821865560.23692322</v>
          </cell>
          <cell r="BA163">
            <v>1027331950.296154</v>
          </cell>
          <cell r="BB163">
            <v>1232798340.3553848</v>
          </cell>
        </row>
        <row r="164">
          <cell r="AX164">
            <v>654099280.12458611</v>
          </cell>
          <cell r="AY164">
            <v>763115826.81201744</v>
          </cell>
          <cell r="AZ164">
            <v>880853697.23444557</v>
          </cell>
          <cell r="BA164">
            <v>1101067121.5430565</v>
          </cell>
          <cell r="BB164">
            <v>1321280545.8516693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16">
          <cell r="B16" t="str">
            <v>士兵攻击值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/>
      <sheetData sheetId="11">
        <row r="5">
          <cell r="AC5">
            <v>3.5</v>
          </cell>
        </row>
      </sheetData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  <cell r="Y7">
            <v>1504837.9247114004</v>
          </cell>
          <cell r="Z7">
            <v>1504837.9247114004</v>
          </cell>
          <cell r="AS7">
            <v>1113678.155813887</v>
          </cell>
          <cell r="AT7">
            <v>1113678.155813887</v>
          </cell>
        </row>
        <row r="8">
          <cell r="Y8">
            <v>2061664.9316723789</v>
          </cell>
          <cell r="Z8">
            <v>2061664.9316723789</v>
          </cell>
          <cell r="AS8">
            <v>1629600.4059491819</v>
          </cell>
          <cell r="AT8">
            <v>1629600.4059491819</v>
          </cell>
        </row>
        <row r="9">
          <cell r="Y9">
            <v>2718648.2785512493</v>
          </cell>
          <cell r="Z9">
            <v>2718648.2785512493</v>
          </cell>
          <cell r="AS9">
            <v>2280960.8518265062</v>
          </cell>
          <cell r="AT9">
            <v>2280960.8518265062</v>
          </cell>
        </row>
        <row r="10">
          <cell r="Y10">
            <v>3517954.7590220803</v>
          </cell>
          <cell r="Z10">
            <v>3517954.7590220803</v>
          </cell>
          <cell r="AS10">
            <v>3117805.7587918625</v>
          </cell>
          <cell r="AT10">
            <v>3117805.7587918625</v>
          </cell>
        </row>
        <row r="11">
          <cell r="Y11">
            <v>4480537.4085130943</v>
          </cell>
          <cell r="Z11">
            <v>4480537.4085130943</v>
          </cell>
          <cell r="AS11">
            <v>4178114.2783831959</v>
          </cell>
          <cell r="AT11">
            <v>4178114.2783831959</v>
          </cell>
        </row>
        <row r="12">
          <cell r="Y12">
            <v>5628703.3085007593</v>
          </cell>
          <cell r="Z12">
            <v>5628703.3085007593</v>
          </cell>
          <cell r="AS12">
            <v>5504775.2320360877</v>
          </cell>
          <cell r="AT12">
            <v>5504775.2320360877</v>
          </cell>
        </row>
        <row r="13">
          <cell r="Y13">
            <v>6986751.3524838118</v>
          </cell>
          <cell r="Z13">
            <v>6986751.3524838118</v>
          </cell>
          <cell r="AS13">
            <v>7146522.6044513136</v>
          </cell>
          <cell r="AT13">
            <v>7146522.6044513136</v>
          </cell>
        </row>
        <row r="14">
          <cell r="Y14">
            <v>8581088.6384539567</v>
          </cell>
          <cell r="Z14">
            <v>8581088.6384539567</v>
          </cell>
          <cell r="AS14">
            <v>9158489.5695324764</v>
          </cell>
          <cell r="AT14">
            <v>9158489.5695324764</v>
          </cell>
        </row>
        <row r="15">
          <cell r="Y15">
            <v>10364511.857532516</v>
          </cell>
          <cell r="Z15">
            <v>10364511.857532516</v>
          </cell>
          <cell r="AS15">
            <v>11518514.511176668</v>
          </cell>
          <cell r="AT15">
            <v>11518514.511176668</v>
          </cell>
        </row>
        <row r="16">
          <cell r="Y16">
            <v>12438892.027977085</v>
          </cell>
          <cell r="Z16">
            <v>12438892.027977085</v>
          </cell>
          <cell r="AS16">
            <v>14368251.811203919</v>
          </cell>
          <cell r="AT16">
            <v>14368251.811203919</v>
          </cell>
        </row>
        <row r="17">
          <cell r="Y17">
            <v>15049286.894100202</v>
          </cell>
          <cell r="Z17">
            <v>15049286.894100202</v>
          </cell>
          <cell r="AS17">
            <v>18111168.382803377</v>
          </cell>
          <cell r="AT17">
            <v>18111168.382803377</v>
          </cell>
        </row>
        <row r="18">
          <cell r="Y18">
            <v>17627537.47962103</v>
          </cell>
          <cell r="Z18">
            <v>17627537.47962103</v>
          </cell>
          <cell r="AS18">
            <v>21242502.367276937</v>
          </cell>
          <cell r="AT18">
            <v>21242502.367276937</v>
          </cell>
        </row>
        <row r="19">
          <cell r="Y19">
            <v>20530902.175498627</v>
          </cell>
          <cell r="Z19">
            <v>20530902.175498627</v>
          </cell>
          <cell r="AS19">
            <v>24824493.836743969</v>
          </cell>
          <cell r="AT19">
            <v>24824493.836743969</v>
          </cell>
        </row>
        <row r="20">
          <cell r="Y20">
            <v>23772352.875076637</v>
          </cell>
          <cell r="Z20">
            <v>23772352.875076637</v>
          </cell>
          <cell r="AS20">
            <v>28835975.327639539</v>
          </cell>
          <cell r="AT20">
            <v>28835975.327639539</v>
          </cell>
        </row>
        <row r="21">
          <cell r="Y21">
            <v>27381024.010961987</v>
          </cell>
          <cell r="Z21">
            <v>27381024.010961987</v>
          </cell>
          <cell r="AS21">
            <v>33324410.875235822</v>
          </cell>
          <cell r="AT21">
            <v>33324410.875235822</v>
          </cell>
        </row>
        <row r="22">
          <cell r="Y22">
            <v>31385094.327505954</v>
          </cell>
          <cell r="Z22">
            <v>31385094.327505954</v>
          </cell>
          <cell r="AS22">
            <v>38328947.10795626</v>
          </cell>
          <cell r="AT22">
            <v>38328947.10795626</v>
          </cell>
        </row>
        <row r="23">
          <cell r="Y23">
            <v>35814089.028315201</v>
          </cell>
          <cell r="Z23">
            <v>35814089.028315201</v>
          </cell>
          <cell r="AS23">
            <v>43892749.680798672</v>
          </cell>
          <cell r="AT23">
            <v>43892749.680798672</v>
          </cell>
        </row>
        <row r="24">
          <cell r="Y24">
            <v>40717699.478444383</v>
          </cell>
          <cell r="Z24">
            <v>40717699.478444383</v>
          </cell>
          <cell r="AS24">
            <v>50144059.327338897</v>
          </cell>
          <cell r="AT24">
            <v>50144059.327338897</v>
          </cell>
        </row>
        <row r="25">
          <cell r="Y25">
            <v>46464719.374540031</v>
          </cell>
          <cell r="Z25">
            <v>46464719.374540031</v>
          </cell>
          <cell r="AS25">
            <v>57479884.557043128</v>
          </cell>
          <cell r="AT25">
            <v>57479884.557043128</v>
          </cell>
        </row>
        <row r="26">
          <cell r="Y26">
            <v>52534036.028014526</v>
          </cell>
          <cell r="Z26">
            <v>52534036.028014526</v>
          </cell>
          <cell r="AS26">
            <v>65461345.855624549</v>
          </cell>
          <cell r="AT26">
            <v>65461345.855624549</v>
          </cell>
        </row>
        <row r="27">
          <cell r="Y27">
            <v>59384361.543081492</v>
          </cell>
          <cell r="Z27">
            <v>59384361.543081492</v>
          </cell>
          <cell r="AS27">
            <v>73121372.185720772</v>
          </cell>
          <cell r="AT27">
            <v>73121372.185720772</v>
          </cell>
        </row>
        <row r="28">
          <cell r="Y28">
            <v>66820399.465295084</v>
          </cell>
          <cell r="Z28">
            <v>66820399.465295084</v>
          </cell>
          <cell r="AS28">
            <v>81536878.53843917</v>
          </cell>
          <cell r="AT28">
            <v>81536878.53843917</v>
          </cell>
        </row>
        <row r="29">
          <cell r="Y29">
            <v>74838689.244331717</v>
          </cell>
          <cell r="Z29">
            <v>74838689.244331717</v>
          </cell>
          <cell r="AS29">
            <v>90598546.08230719</v>
          </cell>
          <cell r="AT29">
            <v>90598546.08230719</v>
          </cell>
        </row>
        <row r="30">
          <cell r="Y30">
            <v>83452072.125011086</v>
          </cell>
          <cell r="Z30">
            <v>83452072.125011086</v>
          </cell>
          <cell r="AS30">
            <v>100282063.70289151</v>
          </cell>
          <cell r="AT30">
            <v>100282063.70289151</v>
          </cell>
        </row>
        <row r="31">
          <cell r="Y31">
            <v>92667122.422349334</v>
          </cell>
          <cell r="Z31">
            <v>92667122.422349334</v>
          </cell>
          <cell r="AS31">
            <v>110556897.72888157</v>
          </cell>
          <cell r="AT31">
            <v>110556897.72888157</v>
          </cell>
        </row>
        <row r="32">
          <cell r="Y32">
            <v>102551927.02272537</v>
          </cell>
          <cell r="Z32">
            <v>102551927.02272537</v>
          </cell>
          <cell r="AS32">
            <v>121692244.60074615</v>
          </cell>
          <cell r="AT32">
            <v>121692244.60074615</v>
          </cell>
        </row>
        <row r="33">
          <cell r="Y33">
            <v>113400768.32061212</v>
          </cell>
          <cell r="Z33">
            <v>113400768.32061212</v>
          </cell>
          <cell r="AS33">
            <v>133984664.85811441</v>
          </cell>
          <cell r="AT33">
            <v>133984664.85811441</v>
          </cell>
        </row>
        <row r="34">
          <cell r="Y34">
            <v>125272504.92801008</v>
          </cell>
          <cell r="Z34">
            <v>125272504.92801008</v>
          </cell>
          <cell r="AS34">
            <v>147548887.18098357</v>
          </cell>
          <cell r="AT34">
            <v>147548887.18098357</v>
          </cell>
        </row>
        <row r="35">
          <cell r="Y35">
            <v>140139797.4757641</v>
          </cell>
          <cell r="Z35">
            <v>140139797.4757641</v>
          </cell>
          <cell r="AS35">
            <v>164391606.08189413</v>
          </cell>
          <cell r="AT35">
            <v>164391606.08189413</v>
          </cell>
        </row>
        <row r="36">
          <cell r="Y36">
            <v>156369299.51111647</v>
          </cell>
          <cell r="Z36">
            <v>156369299.51111647</v>
          </cell>
          <cell r="AS36">
            <v>182737309.99686921</v>
          </cell>
          <cell r="AT36">
            <v>182737309.99686921</v>
          </cell>
        </row>
        <row r="37">
          <cell r="Y37">
            <v>177764670.85089093</v>
          </cell>
          <cell r="Z37">
            <v>177764670.85089093</v>
          </cell>
          <cell r="AS37">
            <v>204566541.12858328</v>
          </cell>
          <cell r="AT37">
            <v>204566541.12858328</v>
          </cell>
        </row>
        <row r="38">
          <cell r="Y38">
            <v>201252216.6392765</v>
          </cell>
          <cell r="Z38">
            <v>201252216.6392765</v>
          </cell>
          <cell r="AS38">
            <v>228311284.14507276</v>
          </cell>
          <cell r="AT38">
            <v>228311284.14507276</v>
          </cell>
        </row>
        <row r="39">
          <cell r="Y39">
            <v>227119215.26384825</v>
          </cell>
          <cell r="Z39">
            <v>227119215.26384825</v>
          </cell>
          <cell r="AS39">
            <v>254685166.65657911</v>
          </cell>
          <cell r="AT39">
            <v>254685166.65657911</v>
          </cell>
        </row>
        <row r="40">
          <cell r="Y40">
            <v>255456827.36545283</v>
          </cell>
          <cell r="Z40">
            <v>255456827.36545283</v>
          </cell>
          <cell r="AS40">
            <v>283259849.19250315</v>
          </cell>
          <cell r="AT40">
            <v>283259849.19250315</v>
          </cell>
        </row>
        <row r="41">
          <cell r="Y41">
            <v>289446866.59566855</v>
          </cell>
          <cell r="Z41">
            <v>289446866.59566855</v>
          </cell>
          <cell r="AS41">
            <v>317852920.05142659</v>
          </cell>
          <cell r="AT41">
            <v>317852920.05142659</v>
          </cell>
        </row>
        <row r="42">
          <cell r="Y42">
            <v>331445321.99296856</v>
          </cell>
          <cell r="Z42">
            <v>331445321.99296856</v>
          </cell>
          <cell r="AS42">
            <v>360267113.51936227</v>
          </cell>
          <cell r="AT42">
            <v>360267113.51936227</v>
          </cell>
        </row>
        <row r="43">
          <cell r="Y43">
            <v>378176302.87999797</v>
          </cell>
          <cell r="Z43">
            <v>378176302.87999797</v>
          </cell>
          <cell r="AS43">
            <v>407583839.21938646</v>
          </cell>
          <cell r="AT43">
            <v>407583839.21938646</v>
          </cell>
        </row>
        <row r="44">
          <cell r="Y44">
            <v>429864760.57490194</v>
          </cell>
          <cell r="Z44">
            <v>429864760.57490194</v>
          </cell>
          <cell r="AS44">
            <v>459800767.98321974</v>
          </cell>
          <cell r="AT44">
            <v>459800767.98321974</v>
          </cell>
        </row>
        <row r="45">
          <cell r="Y45">
            <v>487099153.94237852</v>
          </cell>
          <cell r="Z45">
            <v>487099153.94237852</v>
          </cell>
          <cell r="AS45">
            <v>517629833.94314122</v>
          </cell>
          <cell r="AT45">
            <v>517629833.94314122</v>
          </cell>
        </row>
        <row r="46">
          <cell r="Y46">
            <v>550405485.9016515</v>
          </cell>
          <cell r="Z46">
            <v>550405485.9016515</v>
          </cell>
          <cell r="AS46">
            <v>581787247.69250762</v>
          </cell>
          <cell r="AT46">
            <v>581787247.69250762</v>
          </cell>
        </row>
        <row r="47">
          <cell r="Y47">
            <v>593765556.30129623</v>
          </cell>
          <cell r="Z47">
            <v>593765556.30129623</v>
          </cell>
          <cell r="AS47">
            <v>630296990.46451509</v>
          </cell>
          <cell r="AT47">
            <v>630296990.46451509</v>
          </cell>
        </row>
        <row r="48">
          <cell r="Y48">
            <v>640066933.4387362</v>
          </cell>
          <cell r="Z48">
            <v>640066933.4387362</v>
          </cell>
          <cell r="AS48">
            <v>683084168.63707495</v>
          </cell>
          <cell r="AT48">
            <v>683084168.63707495</v>
          </cell>
        </row>
        <row r="49">
          <cell r="Y49">
            <v>689856555.60206532</v>
          </cell>
          <cell r="Z49">
            <v>689856555.60206532</v>
          </cell>
          <cell r="AS49">
            <v>739688607.79618168</v>
          </cell>
          <cell r="AT49">
            <v>739688607.79618168</v>
          </cell>
        </row>
        <row r="50">
          <cell r="Y50">
            <v>742966579.42030215</v>
          </cell>
          <cell r="Z50">
            <v>742966579.42030215</v>
          </cell>
          <cell r="AS50">
            <v>801164599.8073225</v>
          </cell>
          <cell r="AT50">
            <v>801164599.8073225</v>
          </cell>
        </row>
        <row r="51">
          <cell r="Y51">
            <v>799472532.16436434</v>
          </cell>
          <cell r="Z51">
            <v>799472532.16436434</v>
          </cell>
          <cell r="AS51">
            <v>865458586.64683175</v>
          </cell>
          <cell r="AT51">
            <v>865458586.64683175</v>
          </cell>
        </row>
        <row r="52">
          <cell r="Y52">
            <v>859784322.6010251</v>
          </cell>
          <cell r="Z52">
            <v>859784322.6010251</v>
          </cell>
          <cell r="AS52">
            <v>936074427.2387197</v>
          </cell>
          <cell r="AT52">
            <v>936074427.2387197</v>
          </cell>
        </row>
        <row r="53">
          <cell r="Y53">
            <v>923862140.10928905</v>
          </cell>
          <cell r="Z53">
            <v>923862140.10928905</v>
          </cell>
          <cell r="AS53">
            <v>1012450338.4056771</v>
          </cell>
          <cell r="AT53">
            <v>1012450338.4056771</v>
          </cell>
        </row>
        <row r="54">
          <cell r="Y54">
            <v>992161420.28291035</v>
          </cell>
          <cell r="Z54">
            <v>992161420.28291035</v>
          </cell>
          <cell r="AS54">
            <v>1096099783.0207531</v>
          </cell>
          <cell r="AT54">
            <v>1096099783.0207531</v>
          </cell>
        </row>
        <row r="55">
          <cell r="Y55">
            <v>1063891946.9196423</v>
          </cell>
          <cell r="Z55">
            <v>1063891946.9196423</v>
          </cell>
          <cell r="AS55">
            <v>1185932455.7464604</v>
          </cell>
          <cell r="AT55">
            <v>1185932455.7464604</v>
          </cell>
        </row>
        <row r="56">
          <cell r="Y56">
            <v>1140981299.7208488</v>
          </cell>
          <cell r="Z56">
            <v>1140981299.7208488</v>
          </cell>
          <cell r="AS56">
            <v>1280907319.1528418</v>
          </cell>
          <cell r="AT56">
            <v>1280907319.1528418</v>
          </cell>
        </row>
        <row r="57">
          <cell r="Y57">
            <v>1250249281.0712323</v>
          </cell>
          <cell r="Z57">
            <v>1250249281.0712323</v>
          </cell>
          <cell r="AS57">
            <v>1407517032.9573715</v>
          </cell>
          <cell r="AT57">
            <v>1407517032.9573715</v>
          </cell>
        </row>
        <row r="58">
          <cell r="Y58">
            <v>1367847924.5276852</v>
          </cell>
          <cell r="Z58">
            <v>1367847924.5276852</v>
          </cell>
          <cell r="AS58">
            <v>1543516608.6842036</v>
          </cell>
          <cell r="AT58">
            <v>1543516608.6842036</v>
          </cell>
        </row>
        <row r="59">
          <cell r="Y59">
            <v>1494400475.886735</v>
          </cell>
          <cell r="Z59">
            <v>1494400475.886735</v>
          </cell>
          <cell r="AS59">
            <v>1692020266.1323678</v>
          </cell>
          <cell r="AT59">
            <v>1692020266.1323678</v>
          </cell>
        </row>
        <row r="60">
          <cell r="Y60">
            <v>1633051220.900177</v>
          </cell>
          <cell r="Z60">
            <v>1633051220.900177</v>
          </cell>
          <cell r="AS60">
            <v>1854784551.5381906</v>
          </cell>
          <cell r="AT60">
            <v>1854784551.5381906</v>
          </cell>
        </row>
        <row r="61">
          <cell r="Y61">
            <v>1786402564.7442636</v>
          </cell>
          <cell r="Z61">
            <v>1786402564.7442636</v>
          </cell>
          <cell r="AS61">
            <v>2035908874.3851671</v>
          </cell>
          <cell r="AT61">
            <v>2035908874.3851671</v>
          </cell>
        </row>
        <row r="62">
          <cell r="Y62">
            <v>1950920605.9848092</v>
          </cell>
          <cell r="Z62">
            <v>1950920605.9848092</v>
          </cell>
          <cell r="AS62">
            <v>2231893018.1679111</v>
          </cell>
          <cell r="AT62">
            <v>2231893018.1679111</v>
          </cell>
        </row>
        <row r="63">
          <cell r="Y63">
            <v>2126736818.1575</v>
          </cell>
          <cell r="Z63">
            <v>2126736818.1575</v>
          </cell>
          <cell r="AS63">
            <v>2442633335.3241553</v>
          </cell>
          <cell r="AT63">
            <v>2442633335.3241553</v>
          </cell>
        </row>
        <row r="64">
          <cell r="Y64">
            <v>2315651915.4836426</v>
          </cell>
          <cell r="Z64">
            <v>2315651915.4836426</v>
          </cell>
          <cell r="AS64">
            <v>2672123749.5383868</v>
          </cell>
          <cell r="AT64">
            <v>2672123749.5383868</v>
          </cell>
        </row>
        <row r="65">
          <cell r="Y65">
            <v>2517543286.458292</v>
          </cell>
          <cell r="Z65">
            <v>2517543286.458292</v>
          </cell>
          <cell r="AS65">
            <v>2917880961.5893898</v>
          </cell>
          <cell r="AT65">
            <v>2917880961.5893898</v>
          </cell>
        </row>
        <row r="66">
          <cell r="Y66">
            <v>2759779161.2632356</v>
          </cell>
          <cell r="Z66">
            <v>2759779161.2632356</v>
          </cell>
          <cell r="AS66">
            <v>3208944711.5779819</v>
          </cell>
          <cell r="AT66">
            <v>3208944711.5779819</v>
          </cell>
        </row>
        <row r="67">
          <cell r="Y67">
            <v>3031203530.1398978</v>
          </cell>
          <cell r="Z67">
            <v>3031203530.1398978</v>
          </cell>
          <cell r="AS67">
            <v>3522855360.7321868</v>
          </cell>
          <cell r="AT67">
            <v>3522855360.7321868</v>
          </cell>
        </row>
        <row r="68">
          <cell r="Y68">
            <v>3324007060.9605322</v>
          </cell>
          <cell r="Z68">
            <v>3324007060.9605322</v>
          </cell>
          <cell r="AS68">
            <v>3865367212.3235383</v>
          </cell>
          <cell r="AT68">
            <v>3865367212.3235383</v>
          </cell>
        </row>
        <row r="69">
          <cell r="Y69">
            <v>3638365273.9029016</v>
          </cell>
          <cell r="Z69">
            <v>3638365273.9029016</v>
          </cell>
          <cell r="AS69">
            <v>4233519410.4211745</v>
          </cell>
          <cell r="AT69">
            <v>4233519410.4211745</v>
          </cell>
        </row>
        <row r="70">
          <cell r="Y70">
            <v>3977527021.9192624</v>
          </cell>
          <cell r="Z70">
            <v>3977527021.9192624</v>
          </cell>
          <cell r="AS70">
            <v>4634726182.1746483</v>
          </cell>
          <cell r="AT70">
            <v>4634726182.1746483</v>
          </cell>
        </row>
        <row r="71">
          <cell r="Y71">
            <v>4342330605.0494614</v>
          </cell>
          <cell r="Z71">
            <v>4342330605.0494614</v>
          </cell>
          <cell r="AS71">
            <v>5068062397.5829544</v>
          </cell>
          <cell r="AT71">
            <v>5068062397.5829544</v>
          </cell>
        </row>
        <row r="72">
          <cell r="Y72">
            <v>4690432267.8443766</v>
          </cell>
          <cell r="Z72">
            <v>4690432267.8443766</v>
          </cell>
          <cell r="AS72">
            <v>5491238010.1263781</v>
          </cell>
          <cell r="AT72">
            <v>5491238010.1263781</v>
          </cell>
        </row>
        <row r="73">
          <cell r="Y73">
            <v>5057459926.0603161</v>
          </cell>
          <cell r="Z73">
            <v>5057459926.0603161</v>
          </cell>
          <cell r="AS73">
            <v>5941337149.5392675</v>
          </cell>
          <cell r="AT73">
            <v>5941337149.5392675</v>
          </cell>
        </row>
        <row r="74">
          <cell r="Y74">
            <v>5448033017.3413467</v>
          </cell>
          <cell r="Z74">
            <v>5448033017.3413467</v>
          </cell>
          <cell r="AS74">
            <v>6423777301.8985195</v>
          </cell>
          <cell r="AT74">
            <v>6423777301.8985195</v>
          </cell>
        </row>
        <row r="75">
          <cell r="Y75">
            <v>5857312500.6177235</v>
          </cell>
          <cell r="Z75">
            <v>5857312500.6177235</v>
          </cell>
          <cell r="AS75">
            <v>6934661842.5000734</v>
          </cell>
          <cell r="AT75">
            <v>6934661842.5000734</v>
          </cell>
        </row>
        <row r="76">
          <cell r="Y76">
            <v>6308041278.5216465</v>
          </cell>
          <cell r="Z76">
            <v>6308041278.5216465</v>
          </cell>
          <cell r="AS76">
            <v>7489061809.1518879</v>
          </cell>
          <cell r="AT76">
            <v>7489061809.1518879</v>
          </cell>
        </row>
        <row r="77">
          <cell r="Y77">
            <v>6833075540.2976589</v>
          </cell>
          <cell r="Z77">
            <v>6833075540.2976589</v>
          </cell>
          <cell r="AS77">
            <v>8103450336.5594416</v>
          </cell>
          <cell r="AT77">
            <v>8103450336.5594416</v>
          </cell>
        </row>
        <row r="78">
          <cell r="Y78">
            <v>7414775108.5749149</v>
          </cell>
          <cell r="Z78">
            <v>7414775108.5749149</v>
          </cell>
          <cell r="AS78">
            <v>8786541446.7011337</v>
          </cell>
          <cell r="AT78">
            <v>8786541446.7011337</v>
          </cell>
        </row>
        <row r="79">
          <cell r="Y79">
            <v>8052064613.6917801</v>
          </cell>
          <cell r="Z79">
            <v>8052064613.6917801</v>
          </cell>
          <cell r="AS79">
            <v>9531662072.7614117</v>
          </cell>
          <cell r="AT79">
            <v>9531662072.7614117</v>
          </cell>
        </row>
        <row r="80">
          <cell r="Y80">
            <v>8740751958.946703</v>
          </cell>
          <cell r="Z80">
            <v>8740751958.946703</v>
          </cell>
          <cell r="AS80">
            <v>10328019990.78524</v>
          </cell>
          <cell r="AT80">
            <v>10328019990.78524</v>
          </cell>
        </row>
        <row r="81">
          <cell r="Y81">
            <v>9478232334.6738338</v>
          </cell>
          <cell r="Z81">
            <v>9478232334.6738338</v>
          </cell>
          <cell r="AS81">
            <v>11190637624.341997</v>
          </cell>
          <cell r="AT81">
            <v>11190637624.341997</v>
          </cell>
        </row>
        <row r="82">
          <cell r="Y82">
            <v>10312566219.89258</v>
          </cell>
          <cell r="Z82">
            <v>10312566219.89258</v>
          </cell>
          <cell r="AS82">
            <v>12132675579.868183</v>
          </cell>
          <cell r="AT82">
            <v>12132675579.868183</v>
          </cell>
        </row>
        <row r="83">
          <cell r="Y83">
            <v>11207176827.705551</v>
          </cell>
          <cell r="Z83">
            <v>11207176827.705551</v>
          </cell>
          <cell r="AS83">
            <v>13152994527.62451</v>
          </cell>
          <cell r="AT83">
            <v>13152994527.62451</v>
          </cell>
        </row>
        <row r="84">
          <cell r="Y84">
            <v>12166123532.848726</v>
          </cell>
          <cell r="Z84">
            <v>12166123532.848726</v>
          </cell>
          <cell r="AS84">
            <v>14241056053.675106</v>
          </cell>
          <cell r="AT84">
            <v>14241056053.675106</v>
          </cell>
        </row>
        <row r="85">
          <cell r="Y85">
            <v>13230875200.740051</v>
          </cell>
          <cell r="Z85">
            <v>13230875200.740051</v>
          </cell>
          <cell r="AS85">
            <v>15437363204.778839</v>
          </cell>
          <cell r="AT85">
            <v>15437363204.778839</v>
          </cell>
        </row>
        <row r="86">
          <cell r="Y86">
            <v>14367867841.710308</v>
          </cell>
          <cell r="Z86">
            <v>14367867841.710308</v>
          </cell>
          <cell r="AS86">
            <v>16713476308.194973</v>
          </cell>
          <cell r="AT86">
            <v>16713476308.194973</v>
          </cell>
        </row>
        <row r="87">
          <cell r="Y87">
            <v>15467610699.298513</v>
          </cell>
          <cell r="Z87">
            <v>15467610699.298513</v>
          </cell>
          <cell r="AS87">
            <v>18051885700.114548</v>
          </cell>
          <cell r="AT87">
            <v>18051885700.114548</v>
          </cell>
        </row>
        <row r="88">
          <cell r="Y88">
            <v>16665116958.09663</v>
          </cell>
          <cell r="Z88">
            <v>16665116958.09663</v>
          </cell>
          <cell r="AS88">
            <v>19506428583.995178</v>
          </cell>
          <cell r="AT88">
            <v>19506428583.995178</v>
          </cell>
        </row>
        <row r="89">
          <cell r="Y89">
            <v>17990806359.635471</v>
          </cell>
          <cell r="Z89">
            <v>17990806359.635471</v>
          </cell>
          <cell r="AS89">
            <v>21104231727.308765</v>
          </cell>
          <cell r="AT89">
            <v>21104231727.308765</v>
          </cell>
        </row>
        <row r="90">
          <cell r="Y90">
            <v>19429755693.197617</v>
          </cell>
          <cell r="Z90">
            <v>19429755693.197617</v>
          </cell>
          <cell r="AS90">
            <v>22836611203.799374</v>
          </cell>
          <cell r="AT90">
            <v>22836611203.799374</v>
          </cell>
        </row>
        <row r="91">
          <cell r="Y91">
            <v>20842450410.195557</v>
          </cell>
          <cell r="Z91">
            <v>20842450410.195557</v>
          </cell>
          <cell r="AS91">
            <v>24582997374.861763</v>
          </cell>
          <cell r="AT91">
            <v>24582997374.861763</v>
          </cell>
        </row>
        <row r="92">
          <cell r="Y92">
            <v>22399912661.54734</v>
          </cell>
          <cell r="Z92">
            <v>22399912661.54734</v>
          </cell>
          <cell r="AS92">
            <v>26506001527.16647</v>
          </cell>
          <cell r="AT92">
            <v>26506001527.16647</v>
          </cell>
        </row>
        <row r="93">
          <cell r="Y93">
            <v>23839538718.797966</v>
          </cell>
          <cell r="Z93">
            <v>23839538718.797966</v>
          </cell>
          <cell r="AS93">
            <v>28418772201.16188</v>
          </cell>
          <cell r="AT93">
            <v>28418772201.16188</v>
          </cell>
        </row>
        <row r="94">
          <cell r="Y94">
            <v>25168558599.153488</v>
          </cell>
          <cell r="Z94">
            <v>25168558599.153488</v>
          </cell>
          <cell r="AS94">
            <v>30344580256.31831</v>
          </cell>
          <cell r="AT94">
            <v>30344580256.31831</v>
          </cell>
        </row>
        <row r="95">
          <cell r="Y95">
            <v>26556865968.229607</v>
          </cell>
          <cell r="Z95">
            <v>26556865968.229607</v>
          </cell>
          <cell r="AS95">
            <v>32370753437.734077</v>
          </cell>
          <cell r="AT95">
            <v>32370753437.734077</v>
          </cell>
        </row>
        <row r="96">
          <cell r="Y96">
            <v>28013029375.098984</v>
          </cell>
          <cell r="Z96">
            <v>28013029375.098984</v>
          </cell>
          <cell r="AS96">
            <v>34530887866.731445</v>
          </cell>
          <cell r="AT96">
            <v>34530887866.731445</v>
          </cell>
        </row>
        <row r="97">
          <cell r="Y97">
            <v>29488120609.778809</v>
          </cell>
          <cell r="Z97">
            <v>29488120609.778809</v>
          </cell>
          <cell r="AS97">
            <v>36733917708.708389</v>
          </cell>
          <cell r="AT97">
            <v>36733917708.708389</v>
          </cell>
        </row>
        <row r="98">
          <cell r="Y98">
            <v>31022142493.922207</v>
          </cell>
          <cell r="Z98">
            <v>31022142493.922207</v>
          </cell>
          <cell r="AS98">
            <v>39080581226.243713</v>
          </cell>
          <cell r="AT98">
            <v>39080581226.243713</v>
          </cell>
        </row>
        <row r="99">
          <cell r="Y99">
            <v>32496468335.760868</v>
          </cell>
          <cell r="Z99">
            <v>32496468335.760868</v>
          </cell>
          <cell r="AS99">
            <v>41395868799.991234</v>
          </cell>
          <cell r="AT99">
            <v>41395868799.991234</v>
          </cell>
        </row>
        <row r="100">
          <cell r="Y100">
            <v>34010826526.042648</v>
          </cell>
          <cell r="Z100">
            <v>34010826526.042648</v>
          </cell>
          <cell r="AS100">
            <v>43907474631.158554</v>
          </cell>
          <cell r="AT100">
            <v>43907474631.158554</v>
          </cell>
        </row>
        <row r="101">
          <cell r="Y101">
            <v>35565520718.648041</v>
          </cell>
          <cell r="Z101">
            <v>35565520718.648041</v>
          </cell>
          <cell r="AS101">
            <v>46513512926.459038</v>
          </cell>
          <cell r="AT101">
            <v>46513512926.459038</v>
          </cell>
        </row>
        <row r="102">
          <cell r="Y102">
            <v>37204620590.988403</v>
          </cell>
          <cell r="Z102">
            <v>37204620590.988403</v>
          </cell>
          <cell r="AS102">
            <v>49304132647.351952</v>
          </cell>
          <cell r="AT102">
            <v>49304132647.351952</v>
          </cell>
        </row>
        <row r="103">
          <cell r="Y103">
            <v>38875781912.814728</v>
          </cell>
          <cell r="Z103">
            <v>38875781912.814728</v>
          </cell>
          <cell r="AS103">
            <v>52193155965.511909</v>
          </cell>
          <cell r="AT103">
            <v>52193155965.511909</v>
          </cell>
        </row>
        <row r="104">
          <cell r="Y104">
            <v>40495263312.421616</v>
          </cell>
          <cell r="Z104">
            <v>40495263312.421616</v>
          </cell>
          <cell r="AS104">
            <v>55112712465.437576</v>
          </cell>
          <cell r="AT104">
            <v>55112712465.437576</v>
          </cell>
        </row>
        <row r="105">
          <cell r="Y105">
            <v>42168706268.500374</v>
          </cell>
          <cell r="Z105">
            <v>42168706268.500374</v>
          </cell>
          <cell r="AS105">
            <v>58165252756.743202</v>
          </cell>
          <cell r="AT105">
            <v>58165252756.743202</v>
          </cell>
        </row>
        <row r="106">
          <cell r="Y106">
            <v>43900712263.721481</v>
          </cell>
          <cell r="Z106">
            <v>43900712263.721481</v>
          </cell>
          <cell r="AS106">
            <v>61371523002.920128</v>
          </cell>
          <cell r="AT106">
            <v>61371523002.920128</v>
          </cell>
        </row>
        <row r="107">
          <cell r="Y107">
            <v>45727169110.964928</v>
          </cell>
          <cell r="Z107">
            <v>45727169110.964928</v>
          </cell>
          <cell r="AS107">
            <v>64772439660.502831</v>
          </cell>
          <cell r="AT107">
            <v>64772439660.502831</v>
          </cell>
        </row>
        <row r="108">
          <cell r="Y108">
            <v>47616319997.348755</v>
          </cell>
          <cell r="Z108">
            <v>47616319997.348755</v>
          </cell>
          <cell r="AS108">
            <v>68323616557.991997</v>
          </cell>
          <cell r="AT108">
            <v>68323616557.991997</v>
          </cell>
        </row>
        <row r="109">
          <cell r="Y109">
            <v>49572112420.534737</v>
          </cell>
          <cell r="Z109">
            <v>49572112420.534737</v>
          </cell>
          <cell r="AS109">
            <v>72055845324.528214</v>
          </cell>
          <cell r="AT109">
            <v>72055845324.528214</v>
          </cell>
        </row>
        <row r="110">
          <cell r="Y110">
            <v>51590897092.752815</v>
          </cell>
          <cell r="Z110">
            <v>51590897092.752815</v>
          </cell>
          <cell r="AS110">
            <v>75948633230.636673</v>
          </cell>
          <cell r="AT110">
            <v>75948633230.636673</v>
          </cell>
        </row>
        <row r="111">
          <cell r="Y111">
            <v>53562543627.946877</v>
          </cell>
          <cell r="Z111">
            <v>53562543627.946877</v>
          </cell>
          <cell r="AS111">
            <v>79916047750.468307</v>
          </cell>
          <cell r="AT111">
            <v>79916047750.468307</v>
          </cell>
        </row>
        <row r="112">
          <cell r="Y112">
            <v>55633175836.552826</v>
          </cell>
          <cell r="Z112">
            <v>55633175836.552826</v>
          </cell>
          <cell r="AS112">
            <v>84102903396.697754</v>
          </cell>
          <cell r="AT112">
            <v>84102903396.697754</v>
          </cell>
        </row>
        <row r="113">
          <cell r="Y113">
            <v>57777353291.202095</v>
          </cell>
          <cell r="Z113">
            <v>57777353291.202095</v>
          </cell>
          <cell r="AS113">
            <v>88521606696.643967</v>
          </cell>
          <cell r="AT113">
            <v>88521606696.643967</v>
          </cell>
        </row>
        <row r="114">
          <cell r="Y114">
            <v>59849079830.656479</v>
          </cell>
          <cell r="Z114">
            <v>59849079830.656479</v>
          </cell>
          <cell r="AS114">
            <v>92942297544.311249</v>
          </cell>
          <cell r="AT114">
            <v>92942297544.311249</v>
          </cell>
        </row>
        <row r="115">
          <cell r="Y115">
            <v>61867057065.960159</v>
          </cell>
          <cell r="Z115">
            <v>61867057065.960159</v>
          </cell>
          <cell r="AS115">
            <v>97467192589.105865</v>
          </cell>
          <cell r="AT115">
            <v>97467192589.105865</v>
          </cell>
        </row>
        <row r="116">
          <cell r="Y116">
            <v>63928720300.068932</v>
          </cell>
          <cell r="Z116">
            <v>63928720300.068932</v>
          </cell>
          <cell r="AS116">
            <v>102119532657.03934</v>
          </cell>
          <cell r="AT116">
            <v>102119532657.03934</v>
          </cell>
        </row>
        <row r="117">
          <cell r="Y117">
            <v>66032356338.619171</v>
          </cell>
          <cell r="Z117">
            <v>66032356338.619171</v>
          </cell>
          <cell r="AS117">
            <v>106986752483.54874</v>
          </cell>
          <cell r="AT117">
            <v>106986752483.54874</v>
          </cell>
        </row>
        <row r="118">
          <cell r="Y118">
            <v>68142089911.302155</v>
          </cell>
          <cell r="Z118">
            <v>68142089911.302155</v>
          </cell>
          <cell r="AS118">
            <v>111777305109.03589</v>
          </cell>
          <cell r="AT118">
            <v>111777305109.03589</v>
          </cell>
        </row>
        <row r="119">
          <cell r="Y119">
            <v>70316332556.308563</v>
          </cell>
          <cell r="Z119">
            <v>70316332556.308563</v>
          </cell>
          <cell r="AS119">
            <v>116808661638.94208</v>
          </cell>
          <cell r="AT119">
            <v>116808661638.94208</v>
          </cell>
        </row>
        <row r="120">
          <cell r="Y120">
            <v>72768661334.724899</v>
          </cell>
          <cell r="Z120">
            <v>72768661334.724899</v>
          </cell>
          <cell r="AS120">
            <v>122378492328.77176</v>
          </cell>
          <cell r="AT120">
            <v>122378492328.77176</v>
          </cell>
        </row>
        <row r="121">
          <cell r="Y121">
            <v>75365256656.696136</v>
          </cell>
          <cell r="Z121">
            <v>75365256656.696136</v>
          </cell>
          <cell r="AS121">
            <v>128334310718.64162</v>
          </cell>
          <cell r="AT121">
            <v>128334310718.64162</v>
          </cell>
        </row>
        <row r="122">
          <cell r="Y122">
            <v>77564862976.800781</v>
          </cell>
          <cell r="Z122">
            <v>77564862976.800781</v>
          </cell>
          <cell r="AS122">
            <v>133707218034.78961</v>
          </cell>
          <cell r="AT122">
            <v>133707218034.78961</v>
          </cell>
        </row>
        <row r="123">
          <cell r="Y123">
            <v>79822374126.869965</v>
          </cell>
          <cell r="Z123">
            <v>79822374126.869965</v>
          </cell>
          <cell r="AS123">
            <v>139301932602.77823</v>
          </cell>
          <cell r="AT123">
            <v>139301932602.77823</v>
          </cell>
        </row>
        <row r="124">
          <cell r="Y124">
            <v>82133255618.077606</v>
          </cell>
          <cell r="Z124">
            <v>82133255618.077606</v>
          </cell>
          <cell r="AS124">
            <v>145092680802.45126</v>
          </cell>
          <cell r="AT124">
            <v>145092680802.45126</v>
          </cell>
        </row>
        <row r="125">
          <cell r="Y125">
            <v>84501053505.167511</v>
          </cell>
          <cell r="Z125">
            <v>84501053505.167511</v>
          </cell>
          <cell r="AS125">
            <v>151099964235.14722</v>
          </cell>
          <cell r="AT125">
            <v>151099964235.14722</v>
          </cell>
        </row>
        <row r="126">
          <cell r="Y126">
            <v>86927985799.765198</v>
          </cell>
          <cell r="Z126">
            <v>86927985799.765198</v>
          </cell>
          <cell r="AS126">
            <v>157337055311.53561</v>
          </cell>
          <cell r="AT126">
            <v>157337055311.53561</v>
          </cell>
        </row>
        <row r="127">
          <cell r="Y127">
            <v>89410583809.428162</v>
          </cell>
          <cell r="Z127">
            <v>89410583809.428162</v>
          </cell>
          <cell r="AS127">
            <v>163783657825.52051</v>
          </cell>
          <cell r="AT127">
            <v>163783657825.52051</v>
          </cell>
        </row>
        <row r="128">
          <cell r="Y128">
            <v>91915309413.654022</v>
          </cell>
          <cell r="Z128">
            <v>91915309413.654022</v>
          </cell>
          <cell r="AS128">
            <v>170420142244.82895</v>
          </cell>
          <cell r="AT128">
            <v>170420142244.82895</v>
          </cell>
        </row>
        <row r="129">
          <cell r="Y129">
            <v>94431172635.604828</v>
          </cell>
          <cell r="Z129">
            <v>94431172635.604828</v>
          </cell>
          <cell r="AS129">
            <v>177177872554.49149</v>
          </cell>
          <cell r="AT129">
            <v>177177872554.49149</v>
          </cell>
        </row>
        <row r="130">
          <cell r="Y130">
            <v>97014683480.108246</v>
          </cell>
          <cell r="Z130">
            <v>97014683480.108246</v>
          </cell>
          <cell r="AS130">
            <v>184232164675.14066</v>
          </cell>
          <cell r="AT130">
            <v>184232164675.14066</v>
          </cell>
        </row>
        <row r="131">
          <cell r="Y131">
            <v>99646730365.416077</v>
          </cell>
          <cell r="Z131">
            <v>99646730365.416077</v>
          </cell>
          <cell r="AS131">
            <v>191465475444.89297</v>
          </cell>
          <cell r="AT131">
            <v>191465475444.89297</v>
          </cell>
        </row>
        <row r="132">
          <cell r="Y132">
            <v>102160495510.5229</v>
          </cell>
          <cell r="Z132">
            <v>102160495510.5229</v>
          </cell>
          <cell r="AS132">
            <v>198679336160.19983</v>
          </cell>
          <cell r="AT132">
            <v>198679336160.19983</v>
          </cell>
        </row>
        <row r="133">
          <cell r="Y133">
            <v>104706258746.83871</v>
          </cell>
          <cell r="Z133">
            <v>104706258746.83871</v>
          </cell>
          <cell r="AS133">
            <v>206023481849.30347</v>
          </cell>
          <cell r="AT133">
            <v>206023481849.30347</v>
          </cell>
        </row>
        <row r="134">
          <cell r="Y134">
            <v>107323027164.03027</v>
          </cell>
          <cell r="Z134">
            <v>107323027164.03027</v>
          </cell>
          <cell r="AS134">
            <v>213725184638.62982</v>
          </cell>
          <cell r="AT134">
            <v>213725184638.62982</v>
          </cell>
        </row>
        <row r="135">
          <cell r="Y135">
            <v>109974000715.51285</v>
          </cell>
          <cell r="Z135">
            <v>109974000715.51285</v>
          </cell>
          <cell r="AS135">
            <v>221553849898.51846</v>
          </cell>
          <cell r="AT135">
            <v>221553849898.51846</v>
          </cell>
        </row>
        <row r="136">
          <cell r="Y136">
            <v>112698237959.36505</v>
          </cell>
          <cell r="Z136">
            <v>112698237959.36505</v>
          </cell>
          <cell r="AS136">
            <v>229758800860.08212</v>
          </cell>
          <cell r="AT136">
            <v>229758800860.08212</v>
          </cell>
        </row>
        <row r="137">
          <cell r="Y137">
            <v>115461312278.97913</v>
          </cell>
          <cell r="Z137">
            <v>115461312278.97913</v>
          </cell>
          <cell r="AS137">
            <v>238121982701.53387</v>
          </cell>
          <cell r="AT137">
            <v>238121982701.53387</v>
          </cell>
        </row>
        <row r="138">
          <cell r="Y138">
            <v>118295700294.74872</v>
          </cell>
          <cell r="Z138">
            <v>118295700294.74872</v>
          </cell>
          <cell r="AS138">
            <v>246853665874.27148</v>
          </cell>
          <cell r="AT138">
            <v>246853665874.27148</v>
          </cell>
        </row>
        <row r="139">
          <cell r="Y139">
            <v>121176328175.71204</v>
          </cell>
          <cell r="Z139">
            <v>121176328175.71204</v>
          </cell>
          <cell r="AS139">
            <v>255793016992.5383</v>
          </cell>
          <cell r="AT139">
            <v>255793016992.5383</v>
          </cell>
        </row>
        <row r="140">
          <cell r="Y140">
            <v>124126322405.03969</v>
          </cell>
          <cell r="Z140">
            <v>124126322405.03969</v>
          </cell>
          <cell r="AS140">
            <v>265092876050.44897</v>
          </cell>
          <cell r="AT140">
            <v>265092876050.44897</v>
          </cell>
        </row>
        <row r="141">
          <cell r="Y141">
            <v>126794303357.05299</v>
          </cell>
          <cell r="Z141">
            <v>126794303357.05299</v>
          </cell>
          <cell r="AS141">
            <v>273915073600.41385</v>
          </cell>
          <cell r="AT141">
            <v>273915073600.41385</v>
          </cell>
        </row>
        <row r="142">
          <cell r="Y142">
            <v>129353026247.6955</v>
          </cell>
          <cell r="Z142">
            <v>129353026247.6955</v>
          </cell>
          <cell r="AS142">
            <v>282683175804.8335</v>
          </cell>
          <cell r="AT142">
            <v>282683175804.8335</v>
          </cell>
        </row>
        <row r="143">
          <cell r="Y143">
            <v>131948321706.27573</v>
          </cell>
          <cell r="Z143">
            <v>131948321706.27573</v>
          </cell>
          <cell r="AS143">
            <v>291668292931.41711</v>
          </cell>
          <cell r="AT143">
            <v>291668292931.41711</v>
          </cell>
        </row>
        <row r="144">
          <cell r="Y144">
            <v>134585717930.2896</v>
          </cell>
          <cell r="Z144">
            <v>134585717930.2896</v>
          </cell>
          <cell r="AS144">
            <v>300909942748.83301</v>
          </cell>
          <cell r="AT144">
            <v>300909942748.83301</v>
          </cell>
        </row>
        <row r="145">
          <cell r="Y145">
            <v>137265688323.29233</v>
          </cell>
          <cell r="Z145">
            <v>137265688323.29233</v>
          </cell>
          <cell r="AS145">
            <v>310413903215.17529</v>
          </cell>
          <cell r="AT145">
            <v>310413903215.17529</v>
          </cell>
        </row>
        <row r="146">
          <cell r="Y146">
            <v>139983664741.55838</v>
          </cell>
          <cell r="Z146">
            <v>139983664741.55838</v>
          </cell>
          <cell r="AS146">
            <v>320150994924.91217</v>
          </cell>
          <cell r="AT146">
            <v>320150994924.91217</v>
          </cell>
        </row>
        <row r="147">
          <cell r="Y147">
            <v>142750499846.58536</v>
          </cell>
          <cell r="Z147">
            <v>142750499846.58536</v>
          </cell>
          <cell r="AS147">
            <v>330199234446.4729</v>
          </cell>
          <cell r="AT147">
            <v>330199234446.4729</v>
          </cell>
        </row>
        <row r="148">
          <cell r="Y148">
            <v>145550939504.94278</v>
          </cell>
          <cell r="Z148">
            <v>145550939504.94278</v>
          </cell>
          <cell r="AS148">
            <v>340454362526.66895</v>
          </cell>
          <cell r="AT148">
            <v>340454362526.66895</v>
          </cell>
        </row>
        <row r="149">
          <cell r="Y149">
            <v>148406853544.04199</v>
          </cell>
          <cell r="Z149">
            <v>148406853544.04199</v>
          </cell>
          <cell r="AS149">
            <v>351073309942.67023</v>
          </cell>
          <cell r="AT149">
            <v>351073309942.67023</v>
          </cell>
        </row>
        <row r="150">
          <cell r="Y150">
            <v>151291706423.28748</v>
          </cell>
          <cell r="Z150">
            <v>151291706423.28748</v>
          </cell>
          <cell r="AS150">
            <v>361870033235.14752</v>
          </cell>
          <cell r="AT150">
            <v>361870033235.14752</v>
          </cell>
        </row>
        <row r="151">
          <cell r="Y151">
            <v>154238974208.10635</v>
          </cell>
          <cell r="Z151">
            <v>154238974208.10635</v>
          </cell>
          <cell r="AS151">
            <v>373087239094.65881</v>
          </cell>
          <cell r="AT151">
            <v>373087239094.65881</v>
          </cell>
        </row>
        <row r="152">
          <cell r="Y152">
            <v>157210223314.56595</v>
          </cell>
          <cell r="Z152">
            <v>157210223314.56595</v>
          </cell>
          <cell r="AS152">
            <v>384449997628.45032</v>
          </cell>
          <cell r="AT152">
            <v>384449997628.45032</v>
          </cell>
        </row>
        <row r="153">
          <cell r="Y153">
            <v>160251202345.60449</v>
          </cell>
          <cell r="Z153">
            <v>160251202345.60449</v>
          </cell>
          <cell r="AS153">
            <v>396294405241.16205</v>
          </cell>
          <cell r="AT153">
            <v>396294405241.16205</v>
          </cell>
        </row>
        <row r="154">
          <cell r="Y154">
            <v>163311796985.27036</v>
          </cell>
          <cell r="Z154">
            <v>163311796985.27036</v>
          </cell>
          <cell r="AS154">
            <v>408255476778.95978</v>
          </cell>
          <cell r="AT154">
            <v>408255476778.95978</v>
          </cell>
        </row>
        <row r="155">
          <cell r="Y155">
            <v>166446290611.5726</v>
          </cell>
          <cell r="Z155">
            <v>166446290611.5726</v>
          </cell>
          <cell r="AS155">
            <v>420737789351.38025</v>
          </cell>
          <cell r="AT155">
            <v>420737789351.38025</v>
          </cell>
        </row>
        <row r="156">
          <cell r="Y156">
            <v>169229220284.20044</v>
          </cell>
          <cell r="Z156">
            <v>169229220284.20044</v>
          </cell>
          <cell r="AS156">
            <v>432790334214.04767</v>
          </cell>
          <cell r="AT156">
            <v>432790334214.04767</v>
          </cell>
        </row>
        <row r="157">
          <cell r="Y157">
            <v>171603460262.26892</v>
          </cell>
          <cell r="Z157">
            <v>171603460262.26892</v>
          </cell>
          <cell r="AS157">
            <v>444558880057.21777</v>
          </cell>
          <cell r="AT157">
            <v>444558880057.21777</v>
          </cell>
        </row>
        <row r="158">
          <cell r="Y158">
            <v>173986247440.90485</v>
          </cell>
          <cell r="Z158">
            <v>173986247440.90485</v>
          </cell>
          <cell r="AS158">
            <v>456444330078.26007</v>
          </cell>
          <cell r="AT158">
            <v>456444330078.26007</v>
          </cell>
        </row>
        <row r="159">
          <cell r="Y159">
            <v>176418378257.06125</v>
          </cell>
          <cell r="Z159">
            <v>176418378257.06125</v>
          </cell>
          <cell r="AS159">
            <v>468762350596.87427</v>
          </cell>
          <cell r="AT159">
            <v>468762350596.87427</v>
          </cell>
        </row>
        <row r="160">
          <cell r="Y160">
            <v>180750292304.22858</v>
          </cell>
          <cell r="Z160">
            <v>180750292304.22858</v>
          </cell>
          <cell r="AS160">
            <v>497045474622.0376</v>
          </cell>
          <cell r="AT160">
            <v>497045474622.0376</v>
          </cell>
        </row>
        <row r="161">
          <cell r="Y161">
            <v>185519350536.42639</v>
          </cell>
          <cell r="Z161">
            <v>185519350536.42639</v>
          </cell>
          <cell r="AS161">
            <v>529547797454.46429</v>
          </cell>
          <cell r="AT161">
            <v>529547797454.46429</v>
          </cell>
        </row>
        <row r="162">
          <cell r="Y162">
            <v>190054155358.50354</v>
          </cell>
          <cell r="Z162">
            <v>190054155358.50354</v>
          </cell>
          <cell r="AS162">
            <v>561079645421.35571</v>
          </cell>
          <cell r="AT162">
            <v>561079645421.35571</v>
          </cell>
        </row>
        <row r="163">
          <cell r="Y163">
            <v>194483282101.13672</v>
          </cell>
          <cell r="Z163">
            <v>194483282101.13672</v>
          </cell>
          <cell r="AS163">
            <v>592390851989.03906</v>
          </cell>
          <cell r="AT163">
            <v>592390851989.03906</v>
          </cell>
        </row>
        <row r="164">
          <cell r="Y164">
            <v>196632131338.21838</v>
          </cell>
          <cell r="Z164">
            <v>196632131338.21838</v>
          </cell>
          <cell r="AS164">
            <v>604401794182.04138</v>
          </cell>
          <cell r="AT164">
            <v>604401794182.04138</v>
          </cell>
        </row>
        <row r="165">
          <cell r="Y165">
            <v>197515048607.75079</v>
          </cell>
          <cell r="Z165">
            <v>197515048607.75079</v>
          </cell>
          <cell r="AS165">
            <v>605443588594.65186</v>
          </cell>
          <cell r="AT165">
            <v>605443588594.65186</v>
          </cell>
        </row>
        <row r="166">
          <cell r="Y166">
            <v>198400347781.68457</v>
          </cell>
          <cell r="Z166">
            <v>198400347781.68457</v>
          </cell>
          <cell r="AS166">
            <v>606486164110.68713</v>
          </cell>
          <cell r="AT166">
            <v>606486164110.68713</v>
          </cell>
        </row>
      </sheetData>
      <sheetData sheetId="15">
        <row r="7">
          <cell r="M7">
            <v>60</v>
          </cell>
          <cell r="Y7">
            <v>1512711.5120060174</v>
          </cell>
          <cell r="Z7">
            <v>1512711.5120060174</v>
          </cell>
          <cell r="AS7">
            <v>1117854.2646374116</v>
          </cell>
          <cell r="AT7">
            <v>1117854.2646374116</v>
          </cell>
        </row>
        <row r="8">
          <cell r="Y8">
            <v>2085847.8515049955</v>
          </cell>
          <cell r="Z8">
            <v>2085847.8515049955</v>
          </cell>
          <cell r="AS8">
            <v>1648455.4395324963</v>
          </cell>
          <cell r="AT8">
            <v>1648455.4395324963</v>
          </cell>
        </row>
        <row r="9">
          <cell r="Y9">
            <v>2767730.9269197127</v>
          </cell>
          <cell r="Z9">
            <v>2767730.9269197127</v>
          </cell>
          <cell r="AS9">
            <v>2323638.8740138072</v>
          </cell>
          <cell r="AT9">
            <v>2323638.8740138072</v>
          </cell>
        </row>
        <row r="10">
          <cell r="Y10">
            <v>3603261.3204716332</v>
          </cell>
          <cell r="Z10">
            <v>3603261.3204716332</v>
          </cell>
          <cell r="AS10">
            <v>3196890.8997655371</v>
          </cell>
          <cell r="AT10">
            <v>3196890.8997655371</v>
          </cell>
        </row>
        <row r="11">
          <cell r="Y11">
            <v>4615504.2325584944</v>
          </cell>
          <cell r="Z11">
            <v>4615504.2325584944</v>
          </cell>
          <cell r="AS11">
            <v>4309483.2797816452</v>
          </cell>
          <cell r="AT11">
            <v>4309483.2797816452</v>
          </cell>
        </row>
        <row r="12">
          <cell r="Y12">
            <v>5829788.5532967988</v>
          </cell>
          <cell r="Z12">
            <v>5829788.5532967988</v>
          </cell>
          <cell r="AS12">
            <v>5708757.7359327078</v>
          </cell>
          <cell r="AT12">
            <v>5708757.7359327078</v>
          </cell>
        </row>
        <row r="13">
          <cell r="Y13">
            <v>7273851.7125833081</v>
          </cell>
          <cell r="Z13">
            <v>7273851.7125833081</v>
          </cell>
          <cell r="AS13">
            <v>7448745.4766742168</v>
          </cell>
          <cell r="AT13">
            <v>7448745.4766742168</v>
          </cell>
        </row>
        <row r="14">
          <cell r="Y14">
            <v>8954327.2445674706</v>
          </cell>
          <cell r="Z14">
            <v>8954327.2445674706</v>
          </cell>
          <cell r="AS14">
            <v>9565550.9371025953</v>
          </cell>
          <cell r="AT14">
            <v>9565550.9371025953</v>
          </cell>
        </row>
        <row r="15">
          <cell r="Y15">
            <v>10856441.425690232</v>
          </cell>
          <cell r="Z15">
            <v>10856441.425690232</v>
          </cell>
          <cell r="AS15">
            <v>12072371.59822485</v>
          </cell>
          <cell r="AT15">
            <v>12072371.59822485</v>
          </cell>
        </row>
        <row r="16">
          <cell r="Y16">
            <v>13060673.657384157</v>
          </cell>
          <cell r="Z16">
            <v>13060673.657384157</v>
          </cell>
          <cell r="AS16">
            <v>15085072.612900594</v>
          </cell>
          <cell r="AT16">
            <v>15085072.612900594</v>
          </cell>
        </row>
        <row r="17">
          <cell r="Y17">
            <v>15789404.97800995</v>
          </cell>
          <cell r="Z17">
            <v>15789404.97800995</v>
          </cell>
          <cell r="AS17">
            <v>19057881.256551903</v>
          </cell>
          <cell r="AT17">
            <v>19057881.256551903</v>
          </cell>
        </row>
        <row r="18">
          <cell r="Y18">
            <v>18537481.515744131</v>
          </cell>
          <cell r="Z18">
            <v>18537481.515744131</v>
          </cell>
          <cell r="AS18">
            <v>22461164.27247531</v>
          </cell>
          <cell r="AT18">
            <v>22461164.27247531</v>
          </cell>
        </row>
        <row r="19">
          <cell r="Y19">
            <v>21581512.706097543</v>
          </cell>
          <cell r="Z19">
            <v>21581512.706097543</v>
          </cell>
          <cell r="AS19">
            <v>26267411.630881172</v>
          </cell>
          <cell r="AT19">
            <v>26267411.630881172</v>
          </cell>
        </row>
        <row r="20">
          <cell r="Y20">
            <v>24980853.033013806</v>
          </cell>
          <cell r="Z20">
            <v>24980853.033013806</v>
          </cell>
          <cell r="AS20">
            <v>30532939.142677106</v>
          </cell>
          <cell r="AT20">
            <v>30532939.142677106</v>
          </cell>
        </row>
        <row r="21">
          <cell r="Y21">
            <v>28757479.6299964</v>
          </cell>
          <cell r="Z21">
            <v>28757479.6299964</v>
          </cell>
          <cell r="AS21">
            <v>35269785.097108528</v>
          </cell>
          <cell r="AT21">
            <v>35269785.097108528</v>
          </cell>
        </row>
        <row r="22">
          <cell r="Y22">
            <v>32953381.211901009</v>
          </cell>
          <cell r="Z22">
            <v>32953381.211901009</v>
          </cell>
          <cell r="AS22">
            <v>40578008.677338049</v>
          </cell>
          <cell r="AT22">
            <v>40578008.677338049</v>
          </cell>
        </row>
        <row r="23">
          <cell r="Y23">
            <v>37585881.276946902</v>
          </cell>
          <cell r="Z23">
            <v>37585881.276946902</v>
          </cell>
          <cell r="AS23">
            <v>46442761.756014511</v>
          </cell>
          <cell r="AT23">
            <v>46442761.756014511</v>
          </cell>
        </row>
        <row r="24">
          <cell r="Y24">
            <v>43042489.070299052</v>
          </cell>
          <cell r="Z24">
            <v>43042489.070299052</v>
          </cell>
          <cell r="AS24">
            <v>53451459.833805189</v>
          </cell>
          <cell r="AT24">
            <v>53451459.833805189</v>
          </cell>
        </row>
        <row r="25">
          <cell r="Y25">
            <v>48793048.570564888</v>
          </cell>
          <cell r="Z25">
            <v>48793048.570564888</v>
          </cell>
          <cell r="AS25">
            <v>60933653.752841972</v>
          </cell>
          <cell r="AT25">
            <v>60933653.752841972</v>
          </cell>
        </row>
        <row r="26">
          <cell r="Y26">
            <v>54820710.737812147</v>
          </cell>
          <cell r="Z26">
            <v>54820710.737812147</v>
          </cell>
          <cell r="AS26">
            <v>68862174.261153236</v>
          </cell>
          <cell r="AT26">
            <v>68862174.261153236</v>
          </cell>
        </row>
        <row r="27">
          <cell r="Y27">
            <v>62096797.527081147</v>
          </cell>
          <cell r="Z27">
            <v>62096797.527081147</v>
          </cell>
          <cell r="AS27">
            <v>77065848.578806728</v>
          </cell>
          <cell r="AT27">
            <v>77065848.578806728</v>
          </cell>
        </row>
        <row r="28">
          <cell r="Y28">
            <v>70001945.943744183</v>
          </cell>
          <cell r="Z28">
            <v>70001945.943744183</v>
          </cell>
          <cell r="AS28">
            <v>86023854.893532902</v>
          </cell>
          <cell r="AT28">
            <v>86023854.893532902</v>
          </cell>
        </row>
        <row r="29">
          <cell r="Y29">
            <v>78563743.016309053</v>
          </cell>
          <cell r="Z29">
            <v>78563743.016309053</v>
          </cell>
          <cell r="AS29">
            <v>95778114.54919152</v>
          </cell>
          <cell r="AT29">
            <v>95778114.54919152</v>
          </cell>
        </row>
        <row r="30">
          <cell r="Y30">
            <v>87753657.013485759</v>
          </cell>
          <cell r="Z30">
            <v>87753657.013485759</v>
          </cell>
          <cell r="AS30">
            <v>106127893.38210312</v>
          </cell>
          <cell r="AT30">
            <v>106127893.38210312</v>
          </cell>
        </row>
        <row r="31">
          <cell r="Y31">
            <v>97632635.980071217</v>
          </cell>
          <cell r="Z31">
            <v>97632635.980071217</v>
          </cell>
          <cell r="AS31">
            <v>117239881.96279265</v>
          </cell>
          <cell r="AT31">
            <v>117239881.96279265</v>
          </cell>
        </row>
        <row r="32">
          <cell r="Y32">
            <v>108524339.54687972</v>
          </cell>
          <cell r="Z32">
            <v>108524339.54687972</v>
          </cell>
          <cell r="AS32">
            <v>129534295.38648495</v>
          </cell>
          <cell r="AT32">
            <v>129534295.38648495</v>
          </cell>
        </row>
        <row r="33">
          <cell r="Y33">
            <v>120476966.08101559</v>
          </cell>
          <cell r="Z33">
            <v>120476966.08101559</v>
          </cell>
          <cell r="AS33">
            <v>143131955.12553406</v>
          </cell>
          <cell r="AT33">
            <v>143131955.12553406</v>
          </cell>
        </row>
        <row r="34">
          <cell r="Y34">
            <v>134129337.17682657</v>
          </cell>
          <cell r="Z34">
            <v>134129337.17682657</v>
          </cell>
          <cell r="AS34">
            <v>158591731.63444972</v>
          </cell>
          <cell r="AT34">
            <v>158591731.63444972</v>
          </cell>
        </row>
        <row r="35">
          <cell r="Y35">
            <v>151849634.43130171</v>
          </cell>
          <cell r="Z35">
            <v>151849634.43130171</v>
          </cell>
          <cell r="AS35">
            <v>178330185.71029481</v>
          </cell>
          <cell r="AT35">
            <v>178330185.71029481</v>
          </cell>
        </row>
        <row r="36">
          <cell r="Y36">
            <v>171282390.97640261</v>
          </cell>
          <cell r="Z36">
            <v>171282390.97640261</v>
          </cell>
          <cell r="AS36">
            <v>200054474.77843094</v>
          </cell>
          <cell r="AT36">
            <v>200054474.77843094</v>
          </cell>
        </row>
        <row r="37">
          <cell r="Y37">
            <v>196671263.3082211</v>
          </cell>
          <cell r="Z37">
            <v>196671263.3082211</v>
          </cell>
          <cell r="AS37">
            <v>225640823.74150178</v>
          </cell>
          <cell r="AT37">
            <v>225640823.74150178</v>
          </cell>
        </row>
        <row r="38">
          <cell r="Y38">
            <v>224940126.28372359</v>
          </cell>
          <cell r="Z38">
            <v>224940126.28372359</v>
          </cell>
          <cell r="AS38">
            <v>254158120.14260766</v>
          </cell>
          <cell r="AT38">
            <v>254158120.14260766</v>
          </cell>
        </row>
        <row r="39">
          <cell r="Y39">
            <v>256208392.88490343</v>
          </cell>
          <cell r="Z39">
            <v>256208392.88490343</v>
          </cell>
          <cell r="AS39">
            <v>285222000.53149557</v>
          </cell>
          <cell r="AT39">
            <v>285222000.53149557</v>
          </cell>
        </row>
        <row r="40">
          <cell r="Y40">
            <v>290923691.44846785</v>
          </cell>
          <cell r="Z40">
            <v>290923691.44846785</v>
          </cell>
          <cell r="AS40">
            <v>320063205.71937746</v>
          </cell>
          <cell r="AT40">
            <v>320063205.71937746</v>
          </cell>
        </row>
        <row r="41">
          <cell r="Y41">
            <v>330284558.38706976</v>
          </cell>
          <cell r="Z41">
            <v>330284558.38706976</v>
          </cell>
          <cell r="AS41">
            <v>359442647.29106939</v>
          </cell>
          <cell r="AT41">
            <v>359442647.29106939</v>
          </cell>
        </row>
        <row r="42">
          <cell r="Y42">
            <v>374081519.08568829</v>
          </cell>
          <cell r="Z42">
            <v>374081519.08568829</v>
          </cell>
          <cell r="AS42">
            <v>404118997.18175334</v>
          </cell>
          <cell r="AT42">
            <v>404118997.18175334</v>
          </cell>
        </row>
        <row r="43">
          <cell r="Y43">
            <v>422174943.52243048</v>
          </cell>
          <cell r="Z43">
            <v>422174943.52243048</v>
          </cell>
          <cell r="AS43">
            <v>452803905.26145798</v>
          </cell>
          <cell r="AT43">
            <v>452803905.26145798</v>
          </cell>
        </row>
        <row r="44">
          <cell r="Y44">
            <v>474990650.49229503</v>
          </cell>
          <cell r="Z44">
            <v>474990650.49229503</v>
          </cell>
          <cell r="AS44">
            <v>506438687.38098091</v>
          </cell>
          <cell r="AT44">
            <v>506438687.38098091</v>
          </cell>
        </row>
        <row r="45">
          <cell r="Y45">
            <v>532820960.57357836</v>
          </cell>
          <cell r="Z45">
            <v>532820960.57357836</v>
          </cell>
          <cell r="AS45">
            <v>565124529.14170992</v>
          </cell>
          <cell r="AT45">
            <v>565124529.14170992</v>
          </cell>
        </row>
        <row r="46">
          <cell r="Y46">
            <v>592017086.64145517</v>
          </cell>
          <cell r="Z46">
            <v>592017086.64145517</v>
          </cell>
          <cell r="AS46">
            <v>625433988.6361829</v>
          </cell>
          <cell r="AT46">
            <v>625433988.6361829</v>
          </cell>
        </row>
        <row r="47">
          <cell r="Y47">
            <v>637905192.81370723</v>
          </cell>
          <cell r="Z47">
            <v>637905192.81370723</v>
          </cell>
          <cell r="AS47">
            <v>677128338.7583977</v>
          </cell>
          <cell r="AT47">
            <v>677128338.7583977</v>
          </cell>
        </row>
        <row r="48">
          <cell r="Y48">
            <v>687186240.8365984</v>
          </cell>
          <cell r="Z48">
            <v>687186240.8365984</v>
          </cell>
          <cell r="AS48">
            <v>732987260.1732769</v>
          </cell>
          <cell r="AT48">
            <v>732987260.1732769</v>
          </cell>
        </row>
        <row r="49">
          <cell r="Y49">
            <v>739378925.23643208</v>
          </cell>
          <cell r="Z49">
            <v>739378925.23643208</v>
          </cell>
          <cell r="AS49">
            <v>793087754.40340197</v>
          </cell>
          <cell r="AT49">
            <v>793087754.40340197</v>
          </cell>
        </row>
        <row r="50">
          <cell r="Y50">
            <v>795848606.15021205</v>
          </cell>
          <cell r="Z50">
            <v>795848606.15021205</v>
          </cell>
          <cell r="AS50">
            <v>857241069.78119969</v>
          </cell>
          <cell r="AT50">
            <v>857241069.78119969</v>
          </cell>
        </row>
        <row r="51">
          <cell r="Y51">
            <v>857925635.82567525</v>
          </cell>
          <cell r="Z51">
            <v>857925635.82567525</v>
          </cell>
          <cell r="AS51">
            <v>927748118.20286167</v>
          </cell>
          <cell r="AT51">
            <v>927748118.20286167</v>
          </cell>
        </row>
        <row r="52">
          <cell r="Y52">
            <v>923928028.69417262</v>
          </cell>
          <cell r="Z52">
            <v>923928028.69417262</v>
          </cell>
          <cell r="AS52">
            <v>1003905773.4155443</v>
          </cell>
          <cell r="AT52">
            <v>1003905773.4155443</v>
          </cell>
        </row>
        <row r="53">
          <cell r="Y53">
            <v>994080697.92839265</v>
          </cell>
          <cell r="Z53">
            <v>994080697.92839265</v>
          </cell>
          <cell r="AS53">
            <v>1087085644.8429623</v>
          </cell>
          <cell r="AT53">
            <v>1087085644.8429623</v>
          </cell>
        </row>
        <row r="54">
          <cell r="Y54">
            <v>1066782938.3584268</v>
          </cell>
          <cell r="Z54">
            <v>1066782938.3584268</v>
          </cell>
          <cell r="AS54">
            <v>1175457328.8118377</v>
          </cell>
          <cell r="AT54">
            <v>1175457328.8118377</v>
          </cell>
        </row>
        <row r="55">
          <cell r="Y55">
            <v>1141329761.4880536</v>
          </cell>
          <cell r="Z55">
            <v>1141329761.4880536</v>
          </cell>
          <cell r="AS55">
            <v>1267731387.9418521</v>
          </cell>
          <cell r="AT55">
            <v>1267731387.9418521</v>
          </cell>
        </row>
        <row r="56">
          <cell r="Y56">
            <v>1230511753.9221754</v>
          </cell>
          <cell r="Z56">
            <v>1230511753.9221754</v>
          </cell>
          <cell r="AS56">
            <v>1374821601.3476827</v>
          </cell>
          <cell r="AT56">
            <v>1374821601.3476827</v>
          </cell>
        </row>
        <row r="57">
          <cell r="Y57">
            <v>1353622075.4793463</v>
          </cell>
          <cell r="Z57">
            <v>1353622075.4793463</v>
          </cell>
          <cell r="AS57">
            <v>1512825766.524375</v>
          </cell>
          <cell r="AT57">
            <v>1512825766.524375</v>
          </cell>
        </row>
        <row r="58">
          <cell r="Y58">
            <v>1487192647.3822045</v>
          </cell>
          <cell r="Z58">
            <v>1487192647.3822045</v>
          </cell>
          <cell r="AS58">
            <v>1665466290.9994698</v>
          </cell>
          <cell r="AT58">
            <v>1665466290.9994698</v>
          </cell>
        </row>
        <row r="59">
          <cell r="Y59">
            <v>1630722083.9657407</v>
          </cell>
          <cell r="Z59">
            <v>1630722083.9657407</v>
          </cell>
          <cell r="AS59">
            <v>1829686926.7375877</v>
          </cell>
          <cell r="AT59">
            <v>1829686926.7375877</v>
          </cell>
        </row>
        <row r="60">
          <cell r="Y60">
            <v>1789281895.086287</v>
          </cell>
          <cell r="Z60">
            <v>1789281895.086287</v>
          </cell>
          <cell r="AS60">
            <v>2011598543.0875349</v>
          </cell>
          <cell r="AT60">
            <v>2011598543.0875349</v>
          </cell>
        </row>
        <row r="61">
          <cell r="Y61">
            <v>1959998600.1301956</v>
          </cell>
          <cell r="Z61">
            <v>1959998600.1301956</v>
          </cell>
          <cell r="AS61">
            <v>2208669615.2786951</v>
          </cell>
          <cell r="AT61">
            <v>2208669615.2786951</v>
          </cell>
        </row>
        <row r="62">
          <cell r="Y62">
            <v>2143649964.2547979</v>
          </cell>
          <cell r="Z62">
            <v>2143649964.2547979</v>
          </cell>
          <cell r="AS62">
            <v>2422213157.5996642</v>
          </cell>
          <cell r="AT62">
            <v>2422213157.5996642</v>
          </cell>
        </row>
        <row r="63">
          <cell r="Y63">
            <v>2341535225.7528768</v>
          </cell>
          <cell r="Z63">
            <v>2341535225.7528768</v>
          </cell>
          <cell r="AS63">
            <v>2655306256.9322524</v>
          </cell>
          <cell r="AT63">
            <v>2655306256.9322524</v>
          </cell>
        </row>
        <row r="64">
          <cell r="Y64">
            <v>2552856931.487772</v>
          </cell>
          <cell r="Z64">
            <v>2552856931.487772</v>
          </cell>
          <cell r="AS64">
            <v>2904447030.7341323</v>
          </cell>
          <cell r="AT64">
            <v>2904447030.7341323</v>
          </cell>
        </row>
        <row r="65">
          <cell r="Y65">
            <v>2779712090.6827803</v>
          </cell>
          <cell r="Z65">
            <v>2779712090.6827803</v>
          </cell>
          <cell r="AS65">
            <v>3176808494.2321429</v>
          </cell>
          <cell r="AT65">
            <v>3176808494.2321429</v>
          </cell>
        </row>
        <row r="66">
          <cell r="Y66">
            <v>3063577474.1009727</v>
          </cell>
          <cell r="Z66">
            <v>3063577474.1009727</v>
          </cell>
          <cell r="AS66">
            <v>3505744667.0708313</v>
          </cell>
          <cell r="AT66">
            <v>3505744667.0708313</v>
          </cell>
        </row>
        <row r="67">
          <cell r="Y67">
            <v>3364569052.2533655</v>
          </cell>
          <cell r="Z67">
            <v>3364569052.2533655</v>
          </cell>
          <cell r="AS67">
            <v>3848706906.6845813</v>
          </cell>
          <cell r="AT67">
            <v>3848706906.6845813</v>
          </cell>
        </row>
        <row r="68">
          <cell r="Y68">
            <v>3688345476.9751287</v>
          </cell>
          <cell r="Z68">
            <v>3688345476.9751287</v>
          </cell>
          <cell r="AS68">
            <v>4216535870.8136296</v>
          </cell>
          <cell r="AT68">
            <v>4216535870.8136296</v>
          </cell>
        </row>
        <row r="69">
          <cell r="Y69">
            <v>4038585235.1800499</v>
          </cell>
          <cell r="Z69">
            <v>4038585235.1800499</v>
          </cell>
          <cell r="AS69">
            <v>4619477099.9281425</v>
          </cell>
          <cell r="AT69">
            <v>4619477099.9281425</v>
          </cell>
        </row>
        <row r="70">
          <cell r="Y70">
            <v>4413749596.0152664</v>
          </cell>
          <cell r="Z70">
            <v>4413749596.0152664</v>
          </cell>
          <cell r="AS70">
            <v>5051514003.4264517</v>
          </cell>
          <cell r="AT70">
            <v>5051514003.4264517</v>
          </cell>
        </row>
        <row r="71">
          <cell r="Y71">
            <v>4814565845.823308</v>
          </cell>
          <cell r="Z71">
            <v>4814565845.823308</v>
          </cell>
          <cell r="AS71">
            <v>5516406655.6575861</v>
          </cell>
          <cell r="AT71">
            <v>5516406655.6575861</v>
          </cell>
        </row>
        <row r="72">
          <cell r="Y72">
            <v>5233965006.9133492</v>
          </cell>
          <cell r="Z72">
            <v>5233965006.9133492</v>
          </cell>
          <cell r="AS72">
            <v>5998506318.3505306</v>
          </cell>
          <cell r="AT72">
            <v>5998506318.3505306</v>
          </cell>
        </row>
        <row r="73">
          <cell r="Y73">
            <v>5683177606.9790268</v>
          </cell>
          <cell r="Z73">
            <v>5683177606.9790268</v>
          </cell>
          <cell r="AS73">
            <v>6518579581.6244907</v>
          </cell>
          <cell r="AT73">
            <v>6518579581.6244907</v>
          </cell>
        </row>
        <row r="74">
          <cell r="Y74">
            <v>6159049270.8574829</v>
          </cell>
          <cell r="Z74">
            <v>6159049270.8574829</v>
          </cell>
          <cell r="AS74">
            <v>7070208048.8601398</v>
          </cell>
          <cell r="AT74">
            <v>7070208048.8601398</v>
          </cell>
        </row>
        <row r="75">
          <cell r="Y75">
            <v>6662797178.7690105</v>
          </cell>
          <cell r="Z75">
            <v>6662797178.7690105</v>
          </cell>
          <cell r="AS75">
            <v>7656020595.6235275</v>
          </cell>
          <cell r="AT75">
            <v>7656020595.6235275</v>
          </cell>
        </row>
        <row r="76">
          <cell r="Y76">
            <v>7203314903.1882458</v>
          </cell>
          <cell r="Z76">
            <v>7203314903.1882458</v>
          </cell>
          <cell r="AS76">
            <v>8293675499.4591856</v>
          </cell>
          <cell r="AT76">
            <v>8293675499.4591856</v>
          </cell>
        </row>
        <row r="77">
          <cell r="Y77">
            <v>7835159869.6000929</v>
          </cell>
          <cell r="Z77">
            <v>7835159869.6000929</v>
          </cell>
          <cell r="AS77">
            <v>9005364741.8695526</v>
          </cell>
          <cell r="AT77">
            <v>9005364741.8695526</v>
          </cell>
        </row>
        <row r="78">
          <cell r="Y78">
            <v>8491422595.1183109</v>
          </cell>
          <cell r="Z78">
            <v>8491422595.1183109</v>
          </cell>
          <cell r="AS78">
            <v>9751028578.0077057</v>
          </cell>
          <cell r="AT78">
            <v>9751028578.0077057</v>
          </cell>
        </row>
        <row r="79">
          <cell r="Y79">
            <v>9214125274.1909065</v>
          </cell>
          <cell r="Z79">
            <v>9214125274.1909065</v>
          </cell>
          <cell r="AS79">
            <v>10552302395.641523</v>
          </cell>
          <cell r="AT79">
            <v>10552302395.641523</v>
          </cell>
        </row>
        <row r="80">
          <cell r="Y80">
            <v>9991631480.1781483</v>
          </cell>
          <cell r="Z80">
            <v>9991631480.1781483</v>
          </cell>
          <cell r="AS80">
            <v>11420665752.370577</v>
          </cell>
          <cell r="AT80">
            <v>11420665752.370577</v>
          </cell>
        </row>
        <row r="81">
          <cell r="Y81">
            <v>10827105630.362806</v>
          </cell>
          <cell r="Z81">
            <v>10827105630.362806</v>
          </cell>
          <cell r="AS81">
            <v>12346524039.891277</v>
          </cell>
          <cell r="AT81">
            <v>12346524039.891277</v>
          </cell>
        </row>
        <row r="82">
          <cell r="Y82">
            <v>11743255629.86972</v>
          </cell>
          <cell r="Z82">
            <v>11743255629.86972</v>
          </cell>
          <cell r="AS82">
            <v>13359291532.589132</v>
          </cell>
          <cell r="AT82">
            <v>13359291532.589132</v>
          </cell>
        </row>
        <row r="83">
          <cell r="Y83">
            <v>12717291715.791231</v>
          </cell>
          <cell r="Z83">
            <v>12717291715.791231</v>
          </cell>
          <cell r="AS83">
            <v>14432806358.933607</v>
          </cell>
          <cell r="AT83">
            <v>14432806358.933607</v>
          </cell>
        </row>
        <row r="84">
          <cell r="Y84">
            <v>13819589604.504557</v>
          </cell>
          <cell r="Z84">
            <v>13819589604.504557</v>
          </cell>
          <cell r="AS84">
            <v>15639807679.580755</v>
          </cell>
          <cell r="AT84">
            <v>15639807679.580755</v>
          </cell>
        </row>
        <row r="85">
          <cell r="Y85">
            <v>15101666349.871201</v>
          </cell>
          <cell r="Z85">
            <v>15101666349.871201</v>
          </cell>
          <cell r="AS85">
            <v>17008827868.647028</v>
          </cell>
          <cell r="AT85">
            <v>17008827868.647028</v>
          </cell>
        </row>
        <row r="86">
          <cell r="Y86">
            <v>16481058056.495159</v>
          </cell>
          <cell r="Z86">
            <v>16481058056.495159</v>
          </cell>
          <cell r="AS86">
            <v>18490446651.780033</v>
          </cell>
          <cell r="AT86">
            <v>18490446651.780033</v>
          </cell>
        </row>
        <row r="87">
          <cell r="Y87">
            <v>17854438681.812202</v>
          </cell>
          <cell r="Z87">
            <v>17854438681.812202</v>
          </cell>
          <cell r="AS87">
            <v>20057444670.692223</v>
          </cell>
          <cell r="AT87">
            <v>20057444670.692223</v>
          </cell>
        </row>
        <row r="88">
          <cell r="Y88">
            <v>19325919177.735115</v>
          </cell>
          <cell r="Z88">
            <v>19325919177.735115</v>
          </cell>
          <cell r="AS88">
            <v>21754424648.348583</v>
          </cell>
          <cell r="AT88">
            <v>21754424648.348583</v>
          </cell>
        </row>
        <row r="89">
          <cell r="Y89">
            <v>20695373375.934105</v>
          </cell>
          <cell r="Z89">
            <v>20695373375.934105</v>
          </cell>
          <cell r="AS89">
            <v>23509206559.829227</v>
          </cell>
          <cell r="AT89">
            <v>23509206559.829227</v>
          </cell>
        </row>
        <row r="90">
          <cell r="Y90">
            <v>22110962858.758705</v>
          </cell>
          <cell r="Z90">
            <v>22110962858.758705</v>
          </cell>
          <cell r="AS90">
            <v>25375415203.919682</v>
          </cell>
          <cell r="AT90">
            <v>25375415203.919682</v>
          </cell>
        </row>
        <row r="91">
          <cell r="Y91">
            <v>23483018341.56057</v>
          </cell>
          <cell r="Z91">
            <v>23483018341.56057</v>
          </cell>
          <cell r="AS91">
            <v>27282428819.409878</v>
          </cell>
          <cell r="AT91">
            <v>27282428819.409878</v>
          </cell>
        </row>
        <row r="92">
          <cell r="Y92">
            <v>25072967421.730522</v>
          </cell>
          <cell r="Z92">
            <v>25072967421.730522</v>
          </cell>
          <cell r="AS92">
            <v>29460088032.528549</v>
          </cell>
          <cell r="AT92">
            <v>29460088032.528549</v>
          </cell>
        </row>
        <row r="93">
          <cell r="Y93">
            <v>26757527434.895447</v>
          </cell>
          <cell r="Z93">
            <v>26757527434.895447</v>
          </cell>
          <cell r="AS93">
            <v>31794924029.617912</v>
          </cell>
          <cell r="AT93">
            <v>31794924029.617912</v>
          </cell>
        </row>
        <row r="94">
          <cell r="Y94">
            <v>28532876940.038719</v>
          </cell>
          <cell r="Z94">
            <v>28532876940.038719</v>
          </cell>
          <cell r="AS94">
            <v>34274841191.660378</v>
          </cell>
          <cell r="AT94">
            <v>34274841191.660378</v>
          </cell>
        </row>
        <row r="95">
          <cell r="Y95">
            <v>30405218164.831451</v>
          </cell>
          <cell r="Z95">
            <v>30405218164.831451</v>
          </cell>
          <cell r="AS95">
            <v>36919183320.532722</v>
          </cell>
          <cell r="AT95">
            <v>36919183320.532722</v>
          </cell>
        </row>
        <row r="96">
          <cell r="Y96">
            <v>32366998229.941948</v>
          </cell>
          <cell r="Z96">
            <v>32366998229.941948</v>
          </cell>
          <cell r="AS96">
            <v>39683457948.065384</v>
          </cell>
          <cell r="AT96">
            <v>39683457948.065384</v>
          </cell>
        </row>
        <row r="97">
          <cell r="Y97">
            <v>34253839161.680416</v>
          </cell>
          <cell r="Z97">
            <v>34253839161.680416</v>
          </cell>
          <cell r="AS97">
            <v>42442509439.882339</v>
          </cell>
          <cell r="AT97">
            <v>42442509439.882339</v>
          </cell>
        </row>
        <row r="98">
          <cell r="Y98">
            <v>36065498578.297447</v>
          </cell>
          <cell r="Z98">
            <v>36065498578.297447</v>
          </cell>
          <cell r="AS98">
            <v>45142155499.522583</v>
          </cell>
          <cell r="AT98">
            <v>45142155499.522583</v>
          </cell>
        </row>
        <row r="99">
          <cell r="Y99">
            <v>37967871724.279984</v>
          </cell>
          <cell r="Z99">
            <v>37967871724.279984</v>
          </cell>
          <cell r="AS99">
            <v>48064879340.364746</v>
          </cell>
          <cell r="AT99">
            <v>48064879340.364746</v>
          </cell>
        </row>
        <row r="100">
          <cell r="Y100">
            <v>39706964818.110054</v>
          </cell>
          <cell r="Z100">
            <v>39706964818.110054</v>
          </cell>
          <cell r="AS100">
            <v>50927736925.112251</v>
          </cell>
          <cell r="AT100">
            <v>50927736925.112251</v>
          </cell>
        </row>
        <row r="101">
          <cell r="Y101">
            <v>41469474691.864189</v>
          </cell>
          <cell r="Z101">
            <v>41469474691.864189</v>
          </cell>
          <cell r="AS101">
            <v>53914363710.414322</v>
          </cell>
          <cell r="AT101">
            <v>53914363710.414322</v>
          </cell>
        </row>
        <row r="102">
          <cell r="Y102">
            <v>43318806553.123367</v>
          </cell>
          <cell r="Z102">
            <v>43318806553.123367</v>
          </cell>
          <cell r="AS102">
            <v>57051107015.628197</v>
          </cell>
          <cell r="AT102">
            <v>57051107015.628197</v>
          </cell>
        </row>
        <row r="103">
          <cell r="Y103">
            <v>45193863182.553268</v>
          </cell>
          <cell r="Z103">
            <v>45193863182.553268</v>
          </cell>
          <cell r="AS103">
            <v>60313079361.276009</v>
          </cell>
          <cell r="AT103">
            <v>60313079361.276009</v>
          </cell>
        </row>
        <row r="104">
          <cell r="Y104">
            <v>46972023514.583847</v>
          </cell>
          <cell r="Z104">
            <v>46972023514.583847</v>
          </cell>
          <cell r="AS104">
            <v>63567500546.722885</v>
          </cell>
          <cell r="AT104">
            <v>63567500546.722885</v>
          </cell>
        </row>
        <row r="105">
          <cell r="Y105">
            <v>48808075246.894325</v>
          </cell>
          <cell r="Z105">
            <v>48808075246.894325</v>
          </cell>
          <cell r="AS105">
            <v>66975087296.662338</v>
          </cell>
          <cell r="AT105">
            <v>66975087296.662338</v>
          </cell>
        </row>
        <row r="106">
          <cell r="Y106">
            <v>50702372605.813156</v>
          </cell>
          <cell r="Z106">
            <v>50702372605.813156</v>
          </cell>
          <cell r="AS106">
            <v>70536247414.232117</v>
          </cell>
          <cell r="AT106">
            <v>70536247414.232117</v>
          </cell>
        </row>
        <row r="107">
          <cell r="Y107">
            <v>52708991109.995987</v>
          </cell>
          <cell r="Z107">
            <v>52708991109.995987</v>
          </cell>
          <cell r="AS107">
            <v>74321500961.701157</v>
          </cell>
          <cell r="AT107">
            <v>74321500961.701157</v>
          </cell>
        </row>
        <row r="108">
          <cell r="Y108">
            <v>54777640100.76329</v>
          </cell>
          <cell r="Z108">
            <v>54777640100.76329</v>
          </cell>
          <cell r="AS108">
            <v>78239191509.359863</v>
          </cell>
          <cell r="AT108">
            <v>78239191509.359863</v>
          </cell>
        </row>
        <row r="109">
          <cell r="Y109">
            <v>56908621866.72982</v>
          </cell>
          <cell r="Z109">
            <v>56908621866.72982</v>
          </cell>
          <cell r="AS109">
            <v>82313456631.81485</v>
          </cell>
          <cell r="AT109">
            <v>82313456631.81485</v>
          </cell>
        </row>
        <row r="110">
          <cell r="Y110">
            <v>59120242340.655807</v>
          </cell>
          <cell r="Z110">
            <v>59120242340.655807</v>
          </cell>
          <cell r="AS110">
            <v>86635260778.573318</v>
          </cell>
          <cell r="AT110">
            <v>86635260778.573318</v>
          </cell>
        </row>
        <row r="111">
          <cell r="Y111">
            <v>61377824565.137955</v>
          </cell>
          <cell r="Z111">
            <v>61377824565.137955</v>
          </cell>
          <cell r="AS111">
            <v>91138462459.785599</v>
          </cell>
          <cell r="AT111">
            <v>91138462459.785599</v>
          </cell>
        </row>
        <row r="112">
          <cell r="Y112">
            <v>63088670111.442825</v>
          </cell>
          <cell r="Z112">
            <v>63088670111.442825</v>
          </cell>
          <cell r="AS112">
            <v>95009929055.751648</v>
          </cell>
          <cell r="AT112">
            <v>95009929055.751648</v>
          </cell>
        </row>
        <row r="113">
          <cell r="Y113">
            <v>64824834532.764984</v>
          </cell>
          <cell r="Z113">
            <v>64824834532.764984</v>
          </cell>
          <cell r="AS113">
            <v>98951498144.149124</v>
          </cell>
          <cell r="AT113">
            <v>98951498144.149124</v>
          </cell>
        </row>
        <row r="114">
          <cell r="Y114">
            <v>66488723417.20639</v>
          </cell>
          <cell r="Z114">
            <v>66488723417.20639</v>
          </cell>
          <cell r="AS114">
            <v>102985725616.42892</v>
          </cell>
          <cell r="AT114">
            <v>102985725616.42892</v>
          </cell>
        </row>
        <row r="115">
          <cell r="Y115">
            <v>68066377762.236732</v>
          </cell>
          <cell r="Z115">
            <v>68066377762.236732</v>
          </cell>
          <cell r="AS115">
            <v>106940154703.71252</v>
          </cell>
          <cell r="AT115">
            <v>106940154703.71252</v>
          </cell>
        </row>
        <row r="116">
          <cell r="Y116">
            <v>69693997272.292068</v>
          </cell>
          <cell r="Z116">
            <v>69693997272.292068</v>
          </cell>
          <cell r="AS116">
            <v>111134557107.14055</v>
          </cell>
          <cell r="AT116">
            <v>111134557107.14055</v>
          </cell>
        </row>
        <row r="117">
          <cell r="Y117">
            <v>71188386633.812958</v>
          </cell>
          <cell r="Z117">
            <v>71188386633.812958</v>
          </cell>
          <cell r="AS117">
            <v>115175868674.10455</v>
          </cell>
          <cell r="AT117">
            <v>115175868674.10455</v>
          </cell>
        </row>
        <row r="118">
          <cell r="Y118">
            <v>72592629250.111664</v>
          </cell>
          <cell r="Z118">
            <v>72592629250.111664</v>
          </cell>
          <cell r="AS118">
            <v>119068995441.41515</v>
          </cell>
          <cell r="AT118">
            <v>119068995441.41515</v>
          </cell>
        </row>
        <row r="119">
          <cell r="Y119">
            <v>74220132824.188446</v>
          </cell>
          <cell r="Z119">
            <v>74220132824.188446</v>
          </cell>
          <cell r="AS119">
            <v>123388795868.68701</v>
          </cell>
          <cell r="AT119">
            <v>123388795868.68701</v>
          </cell>
        </row>
        <row r="120">
          <cell r="Y120">
            <v>75971002635.562531</v>
          </cell>
          <cell r="Z120">
            <v>75971002635.562531</v>
          </cell>
          <cell r="AS120">
            <v>128023709532.72441</v>
          </cell>
          <cell r="AT120">
            <v>128023709532.72441</v>
          </cell>
        </row>
        <row r="121">
          <cell r="Y121">
            <v>77739407886.110687</v>
          </cell>
          <cell r="Z121">
            <v>77739407886.110687</v>
          </cell>
          <cell r="AS121">
            <v>132719604182.81364</v>
          </cell>
          <cell r="AT121">
            <v>132719604182.81364</v>
          </cell>
        </row>
        <row r="122">
          <cell r="Y122">
            <v>79789609238.995453</v>
          </cell>
          <cell r="Z122">
            <v>79789609238.995453</v>
          </cell>
          <cell r="AS122">
            <v>137947313315.77457</v>
          </cell>
          <cell r="AT122">
            <v>137947313315.77457</v>
          </cell>
        </row>
        <row r="123">
          <cell r="Y123">
            <v>81893441306.544098</v>
          </cell>
          <cell r="Z123">
            <v>81893441306.544098</v>
          </cell>
          <cell r="AS123">
            <v>143409691239.98798</v>
          </cell>
          <cell r="AT123">
            <v>143409691239.98798</v>
          </cell>
        </row>
        <row r="124">
          <cell r="Y124">
            <v>84039309375.655884</v>
          </cell>
          <cell r="Z124">
            <v>84039309375.655884</v>
          </cell>
          <cell r="AS124">
            <v>149041358553.16803</v>
          </cell>
          <cell r="AT124">
            <v>149041358553.16803</v>
          </cell>
        </row>
        <row r="125">
          <cell r="Y125">
            <v>86236749636.8535</v>
          </cell>
          <cell r="Z125">
            <v>86236749636.8535</v>
          </cell>
          <cell r="AS125">
            <v>154899667819.34698</v>
          </cell>
          <cell r="AT125">
            <v>154899667819.34698</v>
          </cell>
        </row>
        <row r="126">
          <cell r="Y126">
            <v>88474528207.475388</v>
          </cell>
          <cell r="Z126">
            <v>88474528207.475388</v>
          </cell>
          <cell r="AS126">
            <v>160920065962.50748</v>
          </cell>
          <cell r="AT126">
            <v>160920065962.50748</v>
          </cell>
        </row>
        <row r="127">
          <cell r="Y127">
            <v>90762530875.60556</v>
          </cell>
          <cell r="Z127">
            <v>90762530875.60556</v>
          </cell>
          <cell r="AS127">
            <v>167161562032.66916</v>
          </cell>
          <cell r="AT127">
            <v>167161562032.66916</v>
          </cell>
        </row>
        <row r="128">
          <cell r="Y128">
            <v>93077950446.281494</v>
          </cell>
          <cell r="Z128">
            <v>93077950446.281494</v>
          </cell>
          <cell r="AS128">
            <v>173491836633.91028</v>
          </cell>
          <cell r="AT128">
            <v>173491836633.91028</v>
          </cell>
        </row>
        <row r="129">
          <cell r="Y129">
            <v>95462820576.902802</v>
          </cell>
          <cell r="Z129">
            <v>95462820576.902802</v>
          </cell>
          <cell r="AS129">
            <v>180162925020.52658</v>
          </cell>
          <cell r="AT129">
            <v>180162925020.52658</v>
          </cell>
        </row>
        <row r="130">
          <cell r="Y130">
            <v>97898076688.525391</v>
          </cell>
          <cell r="Z130">
            <v>97898076688.525391</v>
          </cell>
          <cell r="AS130">
            <v>187039467959.0715</v>
          </cell>
          <cell r="AT130">
            <v>187039467959.0715</v>
          </cell>
        </row>
        <row r="131">
          <cell r="Y131">
            <v>100389892185.85287</v>
          </cell>
          <cell r="Z131">
            <v>100389892185.85287</v>
          </cell>
          <cell r="AS131">
            <v>194180338166.26605</v>
          </cell>
          <cell r="AT131">
            <v>194180338166.26605</v>
          </cell>
        </row>
        <row r="132">
          <cell r="Y132">
            <v>102908378372.2168</v>
          </cell>
          <cell r="Z132">
            <v>102908378372.2168</v>
          </cell>
          <cell r="AS132">
            <v>201416933157.17471</v>
          </cell>
          <cell r="AT132">
            <v>201416933157.17471</v>
          </cell>
        </row>
        <row r="133">
          <cell r="Y133">
            <v>105486963873.65984</v>
          </cell>
          <cell r="Z133">
            <v>105486963873.65984</v>
          </cell>
          <cell r="AS133">
            <v>208942256126.0723</v>
          </cell>
          <cell r="AT133">
            <v>208942256126.0723</v>
          </cell>
        </row>
        <row r="134">
          <cell r="Y134">
            <v>108084909828.89705</v>
          </cell>
          <cell r="Z134">
            <v>108084909828.89705</v>
          </cell>
          <cell r="AS134">
            <v>216501350385.58792</v>
          </cell>
          <cell r="AT134">
            <v>216501350385.58792</v>
          </cell>
        </row>
        <row r="135">
          <cell r="Y135">
            <v>110767217858.91878</v>
          </cell>
          <cell r="Z135">
            <v>110767217858.91878</v>
          </cell>
          <cell r="AS135">
            <v>224504379072.10901</v>
          </cell>
          <cell r="AT135">
            <v>224504379072.10901</v>
          </cell>
        </row>
        <row r="136">
          <cell r="Y136">
            <v>113505606736.80255</v>
          </cell>
          <cell r="Z136">
            <v>113505606736.80255</v>
          </cell>
          <cell r="AS136">
            <v>232775390628.92676</v>
          </cell>
          <cell r="AT136">
            <v>232775390628.92676</v>
          </cell>
        </row>
        <row r="137">
          <cell r="Y137">
            <v>116302429326.67191</v>
          </cell>
          <cell r="Z137">
            <v>116302429326.67191</v>
          </cell>
          <cell r="AS137">
            <v>241331197241.91364</v>
          </cell>
          <cell r="AT137">
            <v>241331197241.91364</v>
          </cell>
        </row>
        <row r="138">
          <cell r="Y138">
            <v>119151283184.08197</v>
          </cell>
          <cell r="Z138">
            <v>119151283184.08197</v>
          </cell>
          <cell r="AS138">
            <v>250131738661.62396</v>
          </cell>
          <cell r="AT138">
            <v>250131738661.62396</v>
          </cell>
        </row>
        <row r="139">
          <cell r="Y139">
            <v>122063453079.30118</v>
          </cell>
          <cell r="Z139">
            <v>122063453079.30118</v>
          </cell>
          <cell r="AS139">
            <v>259252134619.95322</v>
          </cell>
          <cell r="AT139">
            <v>259252134619.95322</v>
          </cell>
        </row>
        <row r="140">
          <cell r="Y140">
            <v>124766839280.74924</v>
          </cell>
          <cell r="Z140">
            <v>124766839280.74924</v>
          </cell>
          <cell r="AS140">
            <v>268014228510.35983</v>
          </cell>
          <cell r="AT140">
            <v>268014228510.35983</v>
          </cell>
        </row>
        <row r="141">
          <cell r="Y141">
            <v>127278208000.27747</v>
          </cell>
          <cell r="Z141">
            <v>127278208000.27747</v>
          </cell>
          <cell r="AS141">
            <v>276504427904.55042</v>
          </cell>
          <cell r="AT141">
            <v>276504427904.55042</v>
          </cell>
        </row>
        <row r="142">
          <cell r="Y142">
            <v>129856530220.22849</v>
          </cell>
          <cell r="Z142">
            <v>129856530220.22849</v>
          </cell>
          <cell r="AS142">
            <v>285413793873.03729</v>
          </cell>
          <cell r="AT142">
            <v>285413793873.03729</v>
          </cell>
        </row>
        <row r="143">
          <cell r="Y143">
            <v>132462085446.78482</v>
          </cell>
          <cell r="Z143">
            <v>132462085446.78482</v>
          </cell>
          <cell r="AS143">
            <v>294478333172.76245</v>
          </cell>
          <cell r="AT143">
            <v>294478333172.76245</v>
          </cell>
        </row>
        <row r="144">
          <cell r="Y144">
            <v>135118652994.40227</v>
          </cell>
          <cell r="Z144">
            <v>135118652994.40227</v>
          </cell>
          <cell r="AS144">
            <v>303861547101.25903</v>
          </cell>
          <cell r="AT144">
            <v>303861547101.25903</v>
          </cell>
        </row>
        <row r="145">
          <cell r="Y145">
            <v>137804673158.13068</v>
          </cell>
          <cell r="Z145">
            <v>137804673158.13068</v>
          </cell>
          <cell r="AS145">
            <v>313418030672.81268</v>
          </cell>
          <cell r="AT145">
            <v>313418030672.81268</v>
          </cell>
        </row>
        <row r="146">
          <cell r="Y146">
            <v>140541657293.47693</v>
          </cell>
          <cell r="Z146">
            <v>140541657293.47693</v>
          </cell>
          <cell r="AS146">
            <v>323298564576.7276</v>
          </cell>
          <cell r="AT146">
            <v>323298564576.7276</v>
          </cell>
        </row>
        <row r="147">
          <cell r="Y147">
            <v>143285457802.21075</v>
          </cell>
          <cell r="Z147">
            <v>143285457802.21075</v>
          </cell>
          <cell r="AS147">
            <v>333196170366.36621</v>
          </cell>
          <cell r="AT147">
            <v>333196170366.36621</v>
          </cell>
        </row>
        <row r="148">
          <cell r="Y148">
            <v>146117785694.39304</v>
          </cell>
          <cell r="Z148">
            <v>146117785694.39304</v>
          </cell>
          <cell r="AS148">
            <v>343687508743.1051</v>
          </cell>
          <cell r="AT148">
            <v>343687508743.1051</v>
          </cell>
        </row>
        <row r="149">
          <cell r="Y149">
            <v>148974130038.77945</v>
          </cell>
          <cell r="Z149">
            <v>148974130038.77945</v>
          </cell>
          <cell r="AS149">
            <v>354321183431.6275</v>
          </cell>
          <cell r="AT149">
            <v>354321183431.6275</v>
          </cell>
        </row>
        <row r="150">
          <cell r="Y150">
            <v>151887818284.7103</v>
          </cell>
          <cell r="Z150">
            <v>151887818284.7103</v>
          </cell>
          <cell r="AS150">
            <v>365336997600.92249</v>
          </cell>
          <cell r="AT150">
            <v>365336997600.92249</v>
          </cell>
        </row>
        <row r="151">
          <cell r="Y151">
            <v>154833458071.81699</v>
          </cell>
          <cell r="Z151">
            <v>154833458071.81699</v>
          </cell>
          <cell r="AS151">
            <v>376555201361.74969</v>
          </cell>
          <cell r="AT151">
            <v>376555201361.74969</v>
          </cell>
        </row>
        <row r="152">
          <cell r="Y152">
            <v>157835007351.56992</v>
          </cell>
          <cell r="Z152">
            <v>157835007351.56992</v>
          </cell>
          <cell r="AS152">
            <v>388152093702.4267</v>
          </cell>
          <cell r="AT152">
            <v>388152093702.4267</v>
          </cell>
        </row>
        <row r="153">
          <cell r="Y153">
            <v>160841090120.74164</v>
          </cell>
          <cell r="Z153">
            <v>160841090120.74164</v>
          </cell>
          <cell r="AS153">
            <v>399752441920.63483</v>
          </cell>
          <cell r="AT153">
            <v>399752441920.63483</v>
          </cell>
        </row>
        <row r="154">
          <cell r="Y154">
            <v>163930551637.50031</v>
          </cell>
          <cell r="Z154">
            <v>163930551637.50031</v>
          </cell>
          <cell r="AS154">
            <v>411939577705.99731</v>
          </cell>
          <cell r="AT154">
            <v>411939577705.99731</v>
          </cell>
        </row>
        <row r="155">
          <cell r="Y155">
            <v>167113528927.59564</v>
          </cell>
          <cell r="Z155">
            <v>167113528927.59564</v>
          </cell>
          <cell r="AS155">
            <v>424538410754.16852</v>
          </cell>
          <cell r="AT155">
            <v>424538410754.16852</v>
          </cell>
        </row>
        <row r="156">
          <cell r="Y156">
            <v>170028625894.37958</v>
          </cell>
          <cell r="Z156">
            <v>170028625894.37958</v>
          </cell>
          <cell r="AS156">
            <v>437035248797.41766</v>
          </cell>
          <cell r="AT156">
            <v>437035248797.41766</v>
          </cell>
        </row>
        <row r="157">
          <cell r="Y157">
            <v>172391813877.95349</v>
          </cell>
          <cell r="Z157">
            <v>172391813877.95349</v>
          </cell>
          <cell r="AS157">
            <v>448821864406.53802</v>
          </cell>
          <cell r="AT157">
            <v>448821864406.53802</v>
          </cell>
        </row>
        <row r="158">
          <cell r="Y158">
            <v>174783384525.26251</v>
          </cell>
          <cell r="Z158">
            <v>174783384525.26251</v>
          </cell>
          <cell r="AS158">
            <v>460878973946.32324</v>
          </cell>
          <cell r="AT158">
            <v>460878973946.32324</v>
          </cell>
        </row>
        <row r="159">
          <cell r="Y159">
            <v>177775155547.62344</v>
          </cell>
          <cell r="Z159">
            <v>177775155547.62344</v>
          </cell>
          <cell r="AS159">
            <v>477711021039.07416</v>
          </cell>
          <cell r="AT159">
            <v>477711021039.07416</v>
          </cell>
        </row>
        <row r="160">
          <cell r="Y160">
            <v>182421207991.91162</v>
          </cell>
          <cell r="Z160">
            <v>182421207991.91162</v>
          </cell>
          <cell r="AS160">
            <v>508673101877.00934</v>
          </cell>
          <cell r="AT160">
            <v>508673101877.00934</v>
          </cell>
        </row>
        <row r="161">
          <cell r="Y161">
            <v>187010982008.06146</v>
          </cell>
          <cell r="Z161">
            <v>187010982008.06146</v>
          </cell>
          <cell r="AS161">
            <v>540184413517.24426</v>
          </cell>
          <cell r="AT161">
            <v>540184413517.24426</v>
          </cell>
        </row>
        <row r="162">
          <cell r="Y162">
            <v>191517963589.0947</v>
          </cell>
          <cell r="Z162">
            <v>191517963589.0947</v>
          </cell>
          <cell r="AS162">
            <v>571712672225.11914</v>
          </cell>
          <cell r="AT162">
            <v>571712672225.11914</v>
          </cell>
        </row>
        <row r="163">
          <cell r="Y163">
            <v>195149202570.95123</v>
          </cell>
          <cell r="Z163">
            <v>195149202570.95123</v>
          </cell>
          <cell r="AS163">
            <v>596328026353.98938</v>
          </cell>
          <cell r="AT163">
            <v>596328026353.98938</v>
          </cell>
        </row>
        <row r="164">
          <cell r="Y164">
            <v>196960924819.48151</v>
          </cell>
          <cell r="Z164">
            <v>196960924819.48151</v>
          </cell>
          <cell r="AS164">
            <v>605412429466.51062</v>
          </cell>
          <cell r="AT164">
            <v>605412429466.51062</v>
          </cell>
        </row>
        <row r="165">
          <cell r="Y165">
            <v>197847019879.45679</v>
          </cell>
          <cell r="Z165">
            <v>197847019879.45679</v>
          </cell>
          <cell r="AS165">
            <v>606461181327.30078</v>
          </cell>
          <cell r="AT165">
            <v>606461181327.30078</v>
          </cell>
        </row>
        <row r="166">
          <cell r="Y166">
            <v>198735512084.37329</v>
          </cell>
          <cell r="Z166">
            <v>198735512084.37329</v>
          </cell>
          <cell r="AS166">
            <v>607510721348.40002</v>
          </cell>
          <cell r="AT166">
            <v>607510721348.40002</v>
          </cell>
        </row>
      </sheetData>
      <sheetData sheetId="16">
        <row r="7">
          <cell r="M7">
            <v>60</v>
          </cell>
          <cell r="Y7">
            <v>1523465.2788008996</v>
          </cell>
          <cell r="Z7">
            <v>1523465.2788008996</v>
          </cell>
          <cell r="AS7">
            <v>1123420.8002474862</v>
          </cell>
          <cell r="AT7">
            <v>1123420.8002474862</v>
          </cell>
        </row>
        <row r="8">
          <cell r="Y8">
            <v>2122972.1363770771</v>
          </cell>
          <cell r="Z8">
            <v>2122972.1363770771</v>
          </cell>
          <cell r="AS8">
            <v>1680512.5707010122</v>
          </cell>
          <cell r="AT8">
            <v>1680512.5707010122</v>
          </cell>
        </row>
        <row r="9">
          <cell r="Y9">
            <v>2847045.1939937179</v>
          </cell>
          <cell r="Z9">
            <v>2847045.1939937179</v>
          </cell>
          <cell r="AS9">
            <v>2401366.551192875</v>
          </cell>
          <cell r="AT9">
            <v>2401366.551192875</v>
          </cell>
        </row>
        <row r="10">
          <cell r="Y10">
            <v>3743370.4302086034</v>
          </cell>
          <cell r="Z10">
            <v>3743370.4302086034</v>
          </cell>
          <cell r="AS10">
            <v>3345075.4652884887</v>
          </cell>
          <cell r="AT10">
            <v>3345075.4652884887</v>
          </cell>
        </row>
        <row r="11">
          <cell r="Y11">
            <v>4839741.7409033626</v>
          </cell>
          <cell r="Z11">
            <v>4839741.7409033626</v>
          </cell>
          <cell r="AS11">
            <v>4560991.744533754</v>
          </cell>
          <cell r="AT11">
            <v>4560991.744533754</v>
          </cell>
        </row>
        <row r="12">
          <cell r="Y12">
            <v>6166938.980229402</v>
          </cell>
          <cell r="Z12">
            <v>6166938.980229402</v>
          </cell>
          <cell r="AS12">
            <v>6106245.0544389086</v>
          </cell>
          <cell r="AT12">
            <v>6106245.0544389086</v>
          </cell>
        </row>
        <row r="13">
          <cell r="Y13">
            <v>7758938.0853625238</v>
          </cell>
          <cell r="Z13">
            <v>7758938.0853625238</v>
          </cell>
          <cell r="AS13">
            <v>8046598.2874277392</v>
          </cell>
          <cell r="AT13">
            <v>8046598.2874277392</v>
          </cell>
        </row>
        <row r="14">
          <cell r="Y14">
            <v>9590577.3363180552</v>
          </cell>
          <cell r="Z14">
            <v>9590577.3363180552</v>
          </cell>
          <cell r="AS14">
            <v>10389602.5574352</v>
          </cell>
          <cell r="AT14">
            <v>10389602.5574352</v>
          </cell>
        </row>
        <row r="15">
          <cell r="Y15">
            <v>11710863.926095657</v>
          </cell>
          <cell r="Z15">
            <v>11710863.926095657</v>
          </cell>
          <cell r="AS15">
            <v>13221539.485890951</v>
          </cell>
          <cell r="AT15">
            <v>13221539.485890951</v>
          </cell>
        </row>
        <row r="16">
          <cell r="Y16">
            <v>14173082.362705711</v>
          </cell>
          <cell r="Z16">
            <v>14173082.362705711</v>
          </cell>
          <cell r="AS16">
            <v>16642363.277032996</v>
          </cell>
          <cell r="AT16">
            <v>16642363.277032996</v>
          </cell>
        </row>
        <row r="17">
          <cell r="Y17">
            <v>17082854.675968584</v>
          </cell>
          <cell r="Z17">
            <v>17082854.675968584</v>
          </cell>
          <cell r="AS17">
            <v>21101745.088060025</v>
          </cell>
          <cell r="AT17">
            <v>21101745.088060025</v>
          </cell>
        </row>
        <row r="18">
          <cell r="Y18">
            <v>19963105.785313103</v>
          </cell>
          <cell r="Z18">
            <v>19963105.785313103</v>
          </cell>
          <cell r="AS18">
            <v>24862980.489124134</v>
          </cell>
          <cell r="AT18">
            <v>24862980.489124134</v>
          </cell>
        </row>
        <row r="19">
          <cell r="Y19">
            <v>23267720.500878401</v>
          </cell>
          <cell r="Z19">
            <v>23267720.500878401</v>
          </cell>
          <cell r="AS19">
            <v>29246136.392160755</v>
          </cell>
          <cell r="AT19">
            <v>29246136.392160755</v>
          </cell>
        </row>
        <row r="20">
          <cell r="Y20">
            <v>26855050.981681995</v>
          </cell>
          <cell r="Z20">
            <v>26855050.981681995</v>
          </cell>
          <cell r="AS20">
            <v>33884423.220978193</v>
          </cell>
          <cell r="AT20">
            <v>33884423.220978193</v>
          </cell>
        </row>
        <row r="21">
          <cell r="Y21">
            <v>30865701.796424463</v>
          </cell>
          <cell r="Z21">
            <v>30865701.796424463</v>
          </cell>
          <cell r="AS21">
            <v>39178351.039255165</v>
          </cell>
          <cell r="AT21">
            <v>39178351.039255165</v>
          </cell>
        </row>
        <row r="22">
          <cell r="Y22">
            <v>35298891.095391966</v>
          </cell>
          <cell r="Z22">
            <v>35298891.095391966</v>
          </cell>
          <cell r="AS22">
            <v>45036191.247431673</v>
          </cell>
          <cell r="AT22">
            <v>45036191.247431673</v>
          </cell>
        </row>
        <row r="23">
          <cell r="Y23">
            <v>40494101.358201511</v>
          </cell>
          <cell r="Z23">
            <v>40494101.358201511</v>
          </cell>
          <cell r="AS23">
            <v>51923634.855554901</v>
          </cell>
          <cell r="AT23">
            <v>51923634.855554901</v>
          </cell>
        </row>
        <row r="24">
          <cell r="Y24">
            <v>46031368.791194797</v>
          </cell>
          <cell r="Z24">
            <v>46031368.791194797</v>
          </cell>
          <cell r="AS24">
            <v>59521712.198469274</v>
          </cell>
          <cell r="AT24">
            <v>59521712.198469274</v>
          </cell>
        </row>
        <row r="25">
          <cell r="Y25">
            <v>52108691.851125166</v>
          </cell>
          <cell r="Z25">
            <v>52108691.851125166</v>
          </cell>
          <cell r="AS25">
            <v>67884222.109086663</v>
          </cell>
          <cell r="AT25">
            <v>67884222.109086663</v>
          </cell>
        </row>
        <row r="26">
          <cell r="Y26">
            <v>58544441.423636839</v>
          </cell>
          <cell r="Z26">
            <v>58544441.423636839</v>
          </cell>
          <cell r="AS26">
            <v>76792617.306911051</v>
          </cell>
          <cell r="AT26">
            <v>76792617.306911051</v>
          </cell>
        </row>
        <row r="27">
          <cell r="Y27">
            <v>66438734.305848286</v>
          </cell>
          <cell r="Z27">
            <v>66438734.305848286</v>
          </cell>
          <cell r="AS27">
            <v>86133690.276282728</v>
          </cell>
          <cell r="AT27">
            <v>86133690.276282728</v>
          </cell>
        </row>
        <row r="28">
          <cell r="Y28">
            <v>74995658.211726636</v>
          </cell>
          <cell r="Z28">
            <v>74995658.211726636</v>
          </cell>
          <cell r="AS28">
            <v>96192505.866354972</v>
          </cell>
          <cell r="AT28">
            <v>96192505.866354972</v>
          </cell>
        </row>
        <row r="29">
          <cell r="Y29">
            <v>84186081.297562733</v>
          </cell>
          <cell r="Z29">
            <v>84186081.297562733</v>
          </cell>
          <cell r="AS29">
            <v>106762732.16439541</v>
          </cell>
          <cell r="AT29">
            <v>106762732.16439541</v>
          </cell>
        </row>
        <row r="30">
          <cell r="Y30">
            <v>94177989.877705738</v>
          </cell>
          <cell r="Z30">
            <v>94177989.877705738</v>
          </cell>
          <cell r="AS30">
            <v>118490378.87038334</v>
          </cell>
          <cell r="AT30">
            <v>118490378.87038334</v>
          </cell>
        </row>
        <row r="31">
          <cell r="Y31">
            <v>105251753.82329822</v>
          </cell>
          <cell r="Z31">
            <v>105251753.82329822</v>
          </cell>
          <cell r="AS31">
            <v>131442916.61963084</v>
          </cell>
          <cell r="AT31">
            <v>131442916.61963084</v>
          </cell>
        </row>
        <row r="32">
          <cell r="Y32">
            <v>117385560.50129226</v>
          </cell>
          <cell r="Z32">
            <v>117385560.50129226</v>
          </cell>
          <cell r="AS32">
            <v>145772937.25475454</v>
          </cell>
          <cell r="AT32">
            <v>145772937.25475454</v>
          </cell>
        </row>
        <row r="33">
          <cell r="Y33">
            <v>130467037.13876621</v>
          </cell>
          <cell r="Z33">
            <v>130467037.13876621</v>
          </cell>
          <cell r="AS33">
            <v>161196460.1270062</v>
          </cell>
          <cell r="AT33">
            <v>161196460.1270062</v>
          </cell>
        </row>
        <row r="34">
          <cell r="Y34">
            <v>146085376.85217291</v>
          </cell>
          <cell r="Z34">
            <v>146085376.85217291</v>
          </cell>
          <cell r="AS34">
            <v>179328240.68915799</v>
          </cell>
          <cell r="AT34">
            <v>179328240.68915799</v>
          </cell>
        </row>
        <row r="35">
          <cell r="Y35">
            <v>168704541.51852995</v>
          </cell>
          <cell r="Z35">
            <v>168704541.51852995</v>
          </cell>
          <cell r="AS35">
            <v>204988968.56036401</v>
          </cell>
          <cell r="AT35">
            <v>204988968.56036401</v>
          </cell>
        </row>
        <row r="36">
          <cell r="Y36">
            <v>193920453.55402899</v>
          </cell>
          <cell r="Z36">
            <v>193920453.55402899</v>
          </cell>
          <cell r="AS36">
            <v>233449442.59191313</v>
          </cell>
          <cell r="AT36">
            <v>233449442.59191313</v>
          </cell>
        </row>
        <row r="37">
          <cell r="Y37">
            <v>226701426.3321197</v>
          </cell>
          <cell r="Z37">
            <v>226701426.3321197</v>
          </cell>
          <cell r="AS37">
            <v>267381173.53520405</v>
          </cell>
          <cell r="AT37">
            <v>267381173.53520405</v>
          </cell>
        </row>
        <row r="38">
          <cell r="Y38">
            <v>263708341.41066092</v>
          </cell>
          <cell r="Z38">
            <v>263708341.41066092</v>
          </cell>
          <cell r="AS38">
            <v>305188702.5779531</v>
          </cell>
          <cell r="AT38">
            <v>305188702.5779531</v>
          </cell>
        </row>
        <row r="39">
          <cell r="Y39">
            <v>305392267.2470572</v>
          </cell>
          <cell r="Z39">
            <v>305392267.2470572</v>
          </cell>
          <cell r="AS39">
            <v>347559223.56417447</v>
          </cell>
          <cell r="AT39">
            <v>347559223.56417447</v>
          </cell>
        </row>
        <row r="40">
          <cell r="Y40">
            <v>352169412.90655422</v>
          </cell>
          <cell r="Z40">
            <v>352169412.90655422</v>
          </cell>
          <cell r="AS40">
            <v>394801255.25120997</v>
          </cell>
          <cell r="AT40">
            <v>394801255.25120997</v>
          </cell>
        </row>
        <row r="41">
          <cell r="Y41">
            <v>396565054.31267774</v>
          </cell>
          <cell r="Z41">
            <v>396565054.31267774</v>
          </cell>
          <cell r="AS41">
            <v>440884552.0375104</v>
          </cell>
          <cell r="AT41">
            <v>440884552.0375104</v>
          </cell>
        </row>
        <row r="42">
          <cell r="Y42">
            <v>442428966.44409817</v>
          </cell>
          <cell r="Z42">
            <v>442428966.44409817</v>
          </cell>
          <cell r="AS42">
            <v>488883380.25143832</v>
          </cell>
          <cell r="AT42">
            <v>488883380.25143832</v>
          </cell>
        </row>
        <row r="43">
          <cell r="Y43">
            <v>492303316.03653657</v>
          </cell>
          <cell r="Z43">
            <v>492303316.03653657</v>
          </cell>
          <cell r="AS43">
            <v>541608754.64768183</v>
          </cell>
          <cell r="AT43">
            <v>541608754.64768183</v>
          </cell>
        </row>
        <row r="44">
          <cell r="Y44">
            <v>546227177.62001288</v>
          </cell>
          <cell r="Z44">
            <v>546227177.62001288</v>
          </cell>
          <cell r="AS44">
            <v>598037084.54972136</v>
          </cell>
          <cell r="AT44">
            <v>598037084.54972136</v>
          </cell>
        </row>
        <row r="45">
          <cell r="Y45">
            <v>604729355.00823534</v>
          </cell>
          <cell r="Z45">
            <v>604729355.00823534</v>
          </cell>
          <cell r="AS45">
            <v>659646127.35843909</v>
          </cell>
          <cell r="AT45">
            <v>659646127.35843909</v>
          </cell>
        </row>
        <row r="46">
          <cell r="Y46">
            <v>667746889.97837973</v>
          </cell>
          <cell r="Z46">
            <v>667746889.97837973</v>
          </cell>
          <cell r="AS46">
            <v>726264690.51671016</v>
          </cell>
          <cell r="AT46">
            <v>726264690.51671016</v>
          </cell>
        </row>
        <row r="47">
          <cell r="Y47">
            <v>723561126.83117115</v>
          </cell>
          <cell r="Z47">
            <v>723561126.83117115</v>
          </cell>
          <cell r="AS47">
            <v>789530375.69096589</v>
          </cell>
          <cell r="AT47">
            <v>789530375.69096589</v>
          </cell>
        </row>
        <row r="48">
          <cell r="Y48">
            <v>782902850.7201978</v>
          </cell>
          <cell r="Z48">
            <v>782902850.7201978</v>
          </cell>
          <cell r="AS48">
            <v>857923204.88322592</v>
          </cell>
          <cell r="AT48">
            <v>857923204.88322592</v>
          </cell>
        </row>
        <row r="49">
          <cell r="Y49">
            <v>845804018.01188326</v>
          </cell>
          <cell r="Z49">
            <v>845804018.01188326</v>
          </cell>
          <cell r="AS49">
            <v>930617198.79461169</v>
          </cell>
          <cell r="AT49">
            <v>930617198.79461169</v>
          </cell>
        </row>
        <row r="50">
          <cell r="Y50">
            <v>915240602.63991594</v>
          </cell>
          <cell r="Z50">
            <v>915240602.63991594</v>
          </cell>
          <cell r="AS50">
            <v>1012381542.0089417</v>
          </cell>
          <cell r="AT50">
            <v>1012381542.0089417</v>
          </cell>
        </row>
        <row r="51">
          <cell r="Y51">
            <v>991328662.36701822</v>
          </cell>
          <cell r="Z51">
            <v>991328662.36701822</v>
          </cell>
          <cell r="AS51">
            <v>1100567170.3998263</v>
          </cell>
          <cell r="AT51">
            <v>1100567170.3998263</v>
          </cell>
        </row>
        <row r="52">
          <cell r="Y52">
            <v>1073031561.380708</v>
          </cell>
          <cell r="Z52">
            <v>1073031561.380708</v>
          </cell>
          <cell r="AS52">
            <v>1197909539.3117886</v>
          </cell>
          <cell r="AT52">
            <v>1197909539.3117886</v>
          </cell>
        </row>
        <row r="53">
          <cell r="Y53">
            <v>1156463917.1540675</v>
          </cell>
          <cell r="Z53">
            <v>1156463917.1540675</v>
          </cell>
          <cell r="AS53">
            <v>1297914029.9998529</v>
          </cell>
          <cell r="AT53">
            <v>1297914029.9998529</v>
          </cell>
        </row>
        <row r="54">
          <cell r="Y54">
            <v>1244181833.0668192</v>
          </cell>
          <cell r="Z54">
            <v>1244181833.0668192</v>
          </cell>
          <cell r="AS54">
            <v>1404650682.8540533</v>
          </cell>
          <cell r="AT54">
            <v>1404650682.8540533</v>
          </cell>
        </row>
        <row r="55">
          <cell r="Y55">
            <v>1337002892.1169848</v>
          </cell>
          <cell r="Z55">
            <v>1337002892.1169848</v>
          </cell>
          <cell r="AS55">
            <v>1518192429.2257018</v>
          </cell>
          <cell r="AT55">
            <v>1518192429.2257018</v>
          </cell>
        </row>
        <row r="56">
          <cell r="Y56">
            <v>1529633903.9277992</v>
          </cell>
          <cell r="Z56">
            <v>1529633903.9277992</v>
          </cell>
          <cell r="AS56">
            <v>1667716344.1338265</v>
          </cell>
          <cell r="AT56">
            <v>1667716344.1338265</v>
          </cell>
        </row>
        <row r="57">
          <cell r="Y57">
            <v>1806778997.2872245</v>
          </cell>
          <cell r="Z57">
            <v>1806778997.2872245</v>
          </cell>
          <cell r="AS57">
            <v>1873123887.3739972</v>
          </cell>
          <cell r="AT57">
            <v>1873123887.3739972</v>
          </cell>
        </row>
        <row r="58">
          <cell r="Y58">
            <v>2118171794.6423733</v>
          </cell>
          <cell r="Z58">
            <v>2118171794.6423733</v>
          </cell>
          <cell r="AS58">
            <v>2098407886.7208421</v>
          </cell>
          <cell r="AT58">
            <v>2098407886.7208421</v>
          </cell>
        </row>
        <row r="59">
          <cell r="Y59">
            <v>2467051564.1718936</v>
          </cell>
          <cell r="Z59">
            <v>2467051564.1718936</v>
          </cell>
          <cell r="AS59">
            <v>2347366679.7665548</v>
          </cell>
          <cell r="AT59">
            <v>2347366679.7665548</v>
          </cell>
        </row>
        <row r="60">
          <cell r="Y60">
            <v>2651149304.3795595</v>
          </cell>
          <cell r="Z60">
            <v>2651149304.3795595</v>
          </cell>
          <cell r="AS60">
            <v>2566867642.7103391</v>
          </cell>
          <cell r="AT60">
            <v>2566867642.7103391</v>
          </cell>
        </row>
        <row r="61">
          <cell r="Y61">
            <v>2788511093.5962772</v>
          </cell>
          <cell r="Z61">
            <v>2788511093.5962772</v>
          </cell>
          <cell r="AS61">
            <v>2793290731.5578284</v>
          </cell>
          <cell r="AT61">
            <v>2793290731.5578284</v>
          </cell>
        </row>
        <row r="62">
          <cell r="Y62">
            <v>2930805592.0109968</v>
          </cell>
          <cell r="Z62">
            <v>2930805592.0109968</v>
          </cell>
          <cell r="AS62">
            <v>3036017048.7064672</v>
          </cell>
          <cell r="AT62">
            <v>3036017048.7064672</v>
          </cell>
        </row>
        <row r="63">
          <cell r="Y63">
            <v>3078924853.9284973</v>
          </cell>
          <cell r="Z63">
            <v>3078924853.9284973</v>
          </cell>
          <cell r="AS63">
            <v>3298564348.2893562</v>
          </cell>
          <cell r="AT63">
            <v>3298564348.2893562</v>
          </cell>
        </row>
        <row r="64">
          <cell r="Y64">
            <v>3233684821.3458633</v>
          </cell>
          <cell r="Z64">
            <v>3233684821.3458633</v>
          </cell>
          <cell r="AS64">
            <v>3584166813.8913746</v>
          </cell>
          <cell r="AT64">
            <v>3584166813.8913746</v>
          </cell>
        </row>
        <row r="65">
          <cell r="Y65">
            <v>3395686793.5908217</v>
          </cell>
          <cell r="Z65">
            <v>3395686793.5908217</v>
          </cell>
          <cell r="AS65">
            <v>3893618768.6213975</v>
          </cell>
          <cell r="AT65">
            <v>3893618768.6213975</v>
          </cell>
        </row>
        <row r="66">
          <cell r="Y66">
            <v>3741796522.1011438</v>
          </cell>
          <cell r="Z66">
            <v>3741796522.1011438</v>
          </cell>
          <cell r="AS66">
            <v>4302884364.4076519</v>
          </cell>
          <cell r="AT66">
            <v>4302884364.4076519</v>
          </cell>
        </row>
        <row r="67">
          <cell r="Y67">
            <v>4110165701.9973254</v>
          </cell>
          <cell r="Z67">
            <v>4110165701.9973254</v>
          </cell>
          <cell r="AS67">
            <v>4712919189.2988424</v>
          </cell>
          <cell r="AT67">
            <v>4712919189.2988424</v>
          </cell>
        </row>
        <row r="68">
          <cell r="Y68">
            <v>4508245788.6692142</v>
          </cell>
          <cell r="Z68">
            <v>4508245788.6692142</v>
          </cell>
          <cell r="AS68">
            <v>5163079877.4226971</v>
          </cell>
          <cell r="AT68">
            <v>5163079877.4226971</v>
          </cell>
        </row>
        <row r="69">
          <cell r="Y69">
            <v>4936002526.2499809</v>
          </cell>
          <cell r="Z69">
            <v>4936002526.2499809</v>
          </cell>
          <cell r="AS69">
            <v>5645009162.2877445</v>
          </cell>
          <cell r="AT69">
            <v>5645009162.2877445</v>
          </cell>
        </row>
        <row r="70">
          <cell r="Y70">
            <v>5397929103.9872179</v>
          </cell>
          <cell r="Z70">
            <v>5397929103.9872179</v>
          </cell>
          <cell r="AS70">
            <v>6172375082.3296528</v>
          </cell>
          <cell r="AT70">
            <v>6172375082.3296528</v>
          </cell>
        </row>
        <row r="71">
          <cell r="Y71">
            <v>5897106533.9283457</v>
          </cell>
          <cell r="Z71">
            <v>5897106533.9283457</v>
          </cell>
          <cell r="AS71">
            <v>6736146244.4799242</v>
          </cell>
          <cell r="AT71">
            <v>6736146244.4799242</v>
          </cell>
        </row>
        <row r="72">
          <cell r="Y72">
            <v>6444844040.1537647</v>
          </cell>
          <cell r="Z72">
            <v>6444844040.1537647</v>
          </cell>
          <cell r="AS72">
            <v>7328206268.5086269</v>
          </cell>
          <cell r="AT72">
            <v>7328206268.5086269</v>
          </cell>
        </row>
        <row r="73">
          <cell r="Y73">
            <v>7020195201.2346029</v>
          </cell>
          <cell r="Z73">
            <v>7020195201.2346029</v>
          </cell>
          <cell r="AS73">
            <v>7943452994.3398457</v>
          </cell>
          <cell r="AT73">
            <v>7943452994.3398457</v>
          </cell>
        </row>
        <row r="74">
          <cell r="Y74">
            <v>7633630933.9255219</v>
          </cell>
          <cell r="Z74">
            <v>7633630933.9255219</v>
          </cell>
          <cell r="AS74">
            <v>8601292161.0958805</v>
          </cell>
          <cell r="AT74">
            <v>8601292161.0958805</v>
          </cell>
        </row>
        <row r="75">
          <cell r="Y75">
            <v>8315013205.6150684</v>
          </cell>
          <cell r="Z75">
            <v>8315013205.6150684</v>
          </cell>
          <cell r="AS75">
            <v>9342030327.3278732</v>
          </cell>
          <cell r="AT75">
            <v>9342030327.3278732</v>
          </cell>
        </row>
        <row r="76">
          <cell r="Y76">
            <v>8985363365.5111237</v>
          </cell>
          <cell r="Z76">
            <v>8985363365.5111237</v>
          </cell>
          <cell r="AS76">
            <v>10125405074.062332</v>
          </cell>
          <cell r="AT76">
            <v>10125405074.062332</v>
          </cell>
        </row>
        <row r="77">
          <cell r="Y77">
            <v>9740925082.4216728</v>
          </cell>
          <cell r="Z77">
            <v>9740925082.4216728</v>
          </cell>
          <cell r="AS77">
            <v>10967677807.298594</v>
          </cell>
          <cell r="AT77">
            <v>10967677807.298594</v>
          </cell>
        </row>
        <row r="78">
          <cell r="Y78">
            <v>10546504800.853813</v>
          </cell>
          <cell r="Z78">
            <v>10546504800.853813</v>
          </cell>
          <cell r="AS78">
            <v>11867051089.411173</v>
          </cell>
          <cell r="AT78">
            <v>11867051089.411173</v>
          </cell>
        </row>
        <row r="79">
          <cell r="Y79">
            <v>11456978409.909588</v>
          </cell>
          <cell r="Z79">
            <v>11456978409.909588</v>
          </cell>
          <cell r="AS79">
            <v>12845423395.846304</v>
          </cell>
          <cell r="AT79">
            <v>12845423395.846304</v>
          </cell>
        </row>
        <row r="80">
          <cell r="Y80">
            <v>12439593252.517061</v>
          </cell>
          <cell r="Z80">
            <v>12439593252.517061</v>
          </cell>
          <cell r="AS80">
            <v>13890276671.892227</v>
          </cell>
          <cell r="AT80">
            <v>13890276671.892227</v>
          </cell>
        </row>
        <row r="81">
          <cell r="Y81">
            <v>13461740956.482248</v>
          </cell>
          <cell r="Z81">
            <v>13461740956.482248</v>
          </cell>
          <cell r="AS81">
            <v>14997503515.42668</v>
          </cell>
          <cell r="AT81">
            <v>14997503515.42668</v>
          </cell>
        </row>
        <row r="82">
          <cell r="Y82">
            <v>14555557665.73633</v>
          </cell>
          <cell r="Z82">
            <v>14555557665.73633</v>
          </cell>
          <cell r="AS82">
            <v>16253503084.475983</v>
          </cell>
          <cell r="AT82">
            <v>16253503084.475983</v>
          </cell>
        </row>
        <row r="83">
          <cell r="Y83">
            <v>15725476161.53466</v>
          </cell>
          <cell r="Z83">
            <v>15725476161.53466</v>
          </cell>
          <cell r="AS83">
            <v>17615917152.096642</v>
          </cell>
          <cell r="AT83">
            <v>17615917152.096642</v>
          </cell>
        </row>
        <row r="84">
          <cell r="Y84">
            <v>16972428075.341116</v>
          </cell>
          <cell r="Z84">
            <v>16972428075.341116</v>
          </cell>
          <cell r="AS84">
            <v>19076096364.310974</v>
          </cell>
          <cell r="AT84">
            <v>19076096364.310974</v>
          </cell>
        </row>
        <row r="85">
          <cell r="Y85">
            <v>18312230608.468658</v>
          </cell>
          <cell r="Z85">
            <v>18312230608.468658</v>
          </cell>
          <cell r="AS85">
            <v>20682927586.025452</v>
          </cell>
          <cell r="AT85">
            <v>20682927586.025452</v>
          </cell>
        </row>
        <row r="86">
          <cell r="Y86">
            <v>19729639919.082848</v>
          </cell>
          <cell r="Z86">
            <v>19729639919.082848</v>
          </cell>
          <cell r="AS86">
            <v>22372961113.748108</v>
          </cell>
          <cell r="AT86">
            <v>22372961113.748108</v>
          </cell>
        </row>
        <row r="87">
          <cell r="Y87">
            <v>21049772778.995705</v>
          </cell>
          <cell r="Z87">
            <v>21049772778.995705</v>
          </cell>
          <cell r="AS87">
            <v>24140344466.673496</v>
          </cell>
          <cell r="AT87">
            <v>24140344466.673496</v>
          </cell>
        </row>
        <row r="88">
          <cell r="Y88">
            <v>22443245406.656609</v>
          </cell>
          <cell r="Z88">
            <v>22443245406.656609</v>
          </cell>
          <cell r="AS88">
            <v>26028692568.719585</v>
          </cell>
          <cell r="AT88">
            <v>26028692568.719585</v>
          </cell>
        </row>
        <row r="89">
          <cell r="Y89">
            <v>23909945633.111935</v>
          </cell>
          <cell r="Z89">
            <v>23909945633.111935</v>
          </cell>
          <cell r="AS89">
            <v>28035097740.203903</v>
          </cell>
          <cell r="AT89">
            <v>28035097740.203903</v>
          </cell>
        </row>
        <row r="90">
          <cell r="Y90">
            <v>25445968514.392555</v>
          </cell>
          <cell r="Z90">
            <v>25445968514.392555</v>
          </cell>
          <cell r="AS90">
            <v>30139097424.441502</v>
          </cell>
          <cell r="AT90">
            <v>30139097424.441502</v>
          </cell>
        </row>
        <row r="91">
          <cell r="Y91">
            <v>27129516225.710831</v>
          </cell>
          <cell r="Z91">
            <v>27129516225.710831</v>
          </cell>
          <cell r="AS91">
            <v>32474108004.028038</v>
          </cell>
          <cell r="AT91">
            <v>32474108004.028038</v>
          </cell>
        </row>
        <row r="92">
          <cell r="Y92">
            <v>29154015133.246265</v>
          </cell>
          <cell r="Z92">
            <v>29154015133.246265</v>
          </cell>
          <cell r="AS92">
            <v>35265888150.267433</v>
          </cell>
          <cell r="AT92">
            <v>35265888150.267433</v>
          </cell>
        </row>
        <row r="93">
          <cell r="Y93">
            <v>31210835865.938095</v>
          </cell>
          <cell r="Z93">
            <v>31210835865.938095</v>
          </cell>
          <cell r="AS93">
            <v>38161818850.882439</v>
          </cell>
          <cell r="AT93">
            <v>38161818850.882439</v>
          </cell>
        </row>
        <row r="94">
          <cell r="Y94">
            <v>33313755638.384239</v>
          </cell>
          <cell r="Z94">
            <v>33313755638.384239</v>
          </cell>
          <cell r="AS94">
            <v>41138431732.89167</v>
          </cell>
          <cell r="AT94">
            <v>41138431732.89167</v>
          </cell>
        </row>
        <row r="95">
          <cell r="Y95">
            <v>35512363908.223297</v>
          </cell>
          <cell r="Z95">
            <v>35512363908.223297</v>
          </cell>
          <cell r="AS95">
            <v>44218630711.52877</v>
          </cell>
          <cell r="AT95">
            <v>44218630711.52877</v>
          </cell>
        </row>
        <row r="96">
          <cell r="Y96">
            <v>37830586597.883896</v>
          </cell>
          <cell r="Z96">
            <v>37830586597.883896</v>
          </cell>
          <cell r="AS96">
            <v>47517767861.951492</v>
          </cell>
          <cell r="AT96">
            <v>47517767861.951492</v>
          </cell>
        </row>
        <row r="97">
          <cell r="Y97">
            <v>39818716315.584122</v>
          </cell>
          <cell r="Z97">
            <v>39818716315.584122</v>
          </cell>
          <cell r="AS97">
            <v>50552057452.02684</v>
          </cell>
          <cell r="AT97">
            <v>50552057452.02684</v>
          </cell>
        </row>
        <row r="98">
          <cell r="Y98">
            <v>41686141084.570145</v>
          </cell>
          <cell r="Z98">
            <v>41686141084.570145</v>
          </cell>
          <cell r="AS98">
            <v>53600820364.847237</v>
          </cell>
          <cell r="AT98">
            <v>53600820364.847237</v>
          </cell>
        </row>
        <row r="99">
          <cell r="Y99">
            <v>43619296619.245117</v>
          </cell>
          <cell r="Z99">
            <v>43619296619.245117</v>
          </cell>
          <cell r="AS99">
            <v>56778647581.606392</v>
          </cell>
          <cell r="AT99">
            <v>56778647581.606392</v>
          </cell>
        </row>
        <row r="100">
          <cell r="Y100">
            <v>45526258986.828522</v>
          </cell>
          <cell r="Z100">
            <v>45526258986.828522</v>
          </cell>
          <cell r="AS100">
            <v>60033434978.50663</v>
          </cell>
          <cell r="AT100">
            <v>60033434978.50663</v>
          </cell>
        </row>
        <row r="101">
          <cell r="Y101">
            <v>47405773742.577332</v>
          </cell>
          <cell r="Z101">
            <v>47405773742.577332</v>
          </cell>
          <cell r="AS101">
            <v>63330716523.622086</v>
          </cell>
          <cell r="AT101">
            <v>63330716523.622086</v>
          </cell>
        </row>
        <row r="102">
          <cell r="Y102">
            <v>49157212082.100395</v>
          </cell>
          <cell r="Z102">
            <v>49157212082.100395</v>
          </cell>
          <cell r="AS102">
            <v>66548679022.256393</v>
          </cell>
          <cell r="AT102">
            <v>66548679022.256393</v>
          </cell>
        </row>
        <row r="103">
          <cell r="Y103">
            <v>50969927519.384857</v>
          </cell>
          <cell r="Z103">
            <v>50969927519.384857</v>
          </cell>
          <cell r="AS103">
            <v>69961836337.394989</v>
          </cell>
          <cell r="AT103">
            <v>69961836337.394989</v>
          </cell>
        </row>
        <row r="104">
          <cell r="Y104">
            <v>52700456189.407433</v>
          </cell>
          <cell r="Z104">
            <v>52700456189.407433</v>
          </cell>
          <cell r="AS104">
            <v>73397661352.065918</v>
          </cell>
          <cell r="AT104">
            <v>73397661352.065918</v>
          </cell>
        </row>
        <row r="105">
          <cell r="Y105">
            <v>54458542881.906563</v>
          </cell>
          <cell r="Z105">
            <v>54458542881.906563</v>
          </cell>
          <cell r="AS105">
            <v>76948525585.734924</v>
          </cell>
          <cell r="AT105">
            <v>76948525585.734924</v>
          </cell>
        </row>
        <row r="106">
          <cell r="Y106">
            <v>56260539828.188507</v>
          </cell>
          <cell r="Z106">
            <v>56260539828.188507</v>
          </cell>
          <cell r="AS106">
            <v>80628749530.093704</v>
          </cell>
          <cell r="AT106">
            <v>80628749530.093704</v>
          </cell>
        </row>
        <row r="107">
          <cell r="Y107">
            <v>57523235528.509842</v>
          </cell>
          <cell r="Z107">
            <v>57523235528.509842</v>
          </cell>
          <cell r="AS107">
            <v>83626671321.139069</v>
          </cell>
          <cell r="AT107">
            <v>83626671321.139069</v>
          </cell>
        </row>
        <row r="108">
          <cell r="Y108">
            <v>58796409607.346558</v>
          </cell>
          <cell r="Z108">
            <v>58796409607.346558</v>
          </cell>
          <cell r="AS108">
            <v>86632517107.119064</v>
          </cell>
          <cell r="AT108">
            <v>86632517107.119064</v>
          </cell>
        </row>
        <row r="109">
          <cell r="Y109">
            <v>60101553628.275238</v>
          </cell>
          <cell r="Z109">
            <v>60101553628.275238</v>
          </cell>
          <cell r="AS109">
            <v>89785116498.157516</v>
          </cell>
          <cell r="AT109">
            <v>89785116498.157516</v>
          </cell>
        </row>
        <row r="110">
          <cell r="Y110">
            <v>61436535288.801102</v>
          </cell>
          <cell r="Z110">
            <v>61436535288.801102</v>
          </cell>
          <cell r="AS110">
            <v>93075784957.555649</v>
          </cell>
          <cell r="AT110">
            <v>93075784957.555649</v>
          </cell>
        </row>
        <row r="111">
          <cell r="Y111">
            <v>62783709494.35907</v>
          </cell>
          <cell r="Z111">
            <v>62783709494.35907</v>
          </cell>
          <cell r="AS111">
            <v>96515144490.68367</v>
          </cell>
          <cell r="AT111">
            <v>96515144490.68367</v>
          </cell>
        </row>
        <row r="112">
          <cell r="Y112">
            <v>64104375107.312866</v>
          </cell>
          <cell r="Z112">
            <v>64104375107.312866</v>
          </cell>
          <cell r="AS112">
            <v>99944453662.213135</v>
          </cell>
          <cell r="AT112">
            <v>99944453662.213135</v>
          </cell>
        </row>
        <row r="113">
          <cell r="Y113">
            <v>65462602828.91803</v>
          </cell>
          <cell r="Z113">
            <v>65462602828.91803</v>
          </cell>
          <cell r="AS113">
            <v>103564432204.0444</v>
          </cell>
          <cell r="AT113">
            <v>103564432204.0444</v>
          </cell>
        </row>
        <row r="114">
          <cell r="Y114">
            <v>66793892633.324402</v>
          </cell>
          <cell r="Z114">
            <v>66793892633.324402</v>
          </cell>
          <cell r="AS114">
            <v>107139647955.88344</v>
          </cell>
          <cell r="AT114">
            <v>107139647955.88344</v>
          </cell>
        </row>
        <row r="115">
          <cell r="Y115">
            <v>68141295989.494087</v>
          </cell>
          <cell r="Z115">
            <v>68141295989.494087</v>
          </cell>
          <cell r="AS115">
            <v>110901677145.80867</v>
          </cell>
          <cell r="AT115">
            <v>110901677145.80867</v>
          </cell>
        </row>
        <row r="116">
          <cell r="Y116">
            <v>69480065211.253967</v>
          </cell>
          <cell r="Z116">
            <v>69480065211.253967</v>
          </cell>
          <cell r="AS116">
            <v>114614670537.24046</v>
          </cell>
          <cell r="AT116">
            <v>114614670537.24046</v>
          </cell>
        </row>
        <row r="117">
          <cell r="Y117">
            <v>70860734747.49881</v>
          </cell>
          <cell r="Z117">
            <v>70860734747.49881</v>
          </cell>
          <cell r="AS117">
            <v>118499992376.83215</v>
          </cell>
          <cell r="AT117">
            <v>118499992376.83215</v>
          </cell>
        </row>
        <row r="118">
          <cell r="Y118">
            <v>72445179064.276733</v>
          </cell>
          <cell r="Z118">
            <v>72445179064.276733</v>
          </cell>
          <cell r="AS118">
            <v>122764482025.40593</v>
          </cell>
          <cell r="AT118">
            <v>122764482025.40593</v>
          </cell>
        </row>
        <row r="119">
          <cell r="Y119">
            <v>74159220052.535629</v>
          </cell>
          <cell r="Z119">
            <v>74159220052.535629</v>
          </cell>
          <cell r="AS119">
            <v>127363210732.69359</v>
          </cell>
          <cell r="AT119">
            <v>127363210732.69359</v>
          </cell>
        </row>
        <row r="120">
          <cell r="Y120">
            <v>75891129495.449631</v>
          </cell>
          <cell r="Z120">
            <v>75891129495.449631</v>
          </cell>
          <cell r="AS120">
            <v>132025972202.62729</v>
          </cell>
          <cell r="AT120">
            <v>132025972202.62729</v>
          </cell>
        </row>
        <row r="121">
          <cell r="Y121">
            <v>77648121336.411316</v>
          </cell>
          <cell r="Z121">
            <v>77648121336.411316</v>
          </cell>
          <cell r="AS121">
            <v>136793369736.44165</v>
          </cell>
          <cell r="AT121">
            <v>136793369736.44165</v>
          </cell>
        </row>
        <row r="122">
          <cell r="Y122">
            <v>79694094700.764893</v>
          </cell>
          <cell r="Z122">
            <v>79694094700.764893</v>
          </cell>
          <cell r="AS122">
            <v>142156322195.08179</v>
          </cell>
          <cell r="AT122">
            <v>142156322195.08179</v>
          </cell>
        </row>
        <row r="123">
          <cell r="Y123">
            <v>81785293898.186234</v>
          </cell>
          <cell r="Z123">
            <v>81785293898.186234</v>
          </cell>
          <cell r="AS123">
            <v>147708828035.88065</v>
          </cell>
          <cell r="AT123">
            <v>147708828035.88065</v>
          </cell>
        </row>
        <row r="124">
          <cell r="Y124">
            <v>83930983137.357254</v>
          </cell>
          <cell r="Z124">
            <v>83930983137.357254</v>
          </cell>
          <cell r="AS124">
            <v>153509111484.28381</v>
          </cell>
          <cell r="AT124">
            <v>153509111484.28381</v>
          </cell>
        </row>
        <row r="125">
          <cell r="Y125">
            <v>86113879731.886612</v>
          </cell>
          <cell r="Z125">
            <v>86113879731.886612</v>
          </cell>
          <cell r="AS125">
            <v>159456149277.65265</v>
          </cell>
          <cell r="AT125">
            <v>159456149277.65265</v>
          </cell>
        </row>
        <row r="126">
          <cell r="Y126">
            <v>88349403916.060669</v>
          </cell>
          <cell r="Z126">
            <v>88349403916.060669</v>
          </cell>
          <cell r="AS126">
            <v>165642749158.90497</v>
          </cell>
          <cell r="AT126">
            <v>165642749158.90497</v>
          </cell>
        </row>
        <row r="127">
          <cell r="Y127">
            <v>90601729464.961838</v>
          </cell>
          <cell r="Z127">
            <v>90601729464.961838</v>
          </cell>
          <cell r="AS127">
            <v>171852713137.41629</v>
          </cell>
          <cell r="AT127">
            <v>171852713137.41629</v>
          </cell>
        </row>
        <row r="128">
          <cell r="Y128">
            <v>92922066181.571014</v>
          </cell>
          <cell r="Z128">
            <v>92922066181.571014</v>
          </cell>
          <cell r="AS128">
            <v>178400314500.84937</v>
          </cell>
          <cell r="AT128">
            <v>178400314500.84937</v>
          </cell>
        </row>
        <row r="129">
          <cell r="Y129">
            <v>95296066062.293442</v>
          </cell>
          <cell r="Z129">
            <v>95296066062.293442</v>
          </cell>
          <cell r="AS129">
            <v>185167478414.23734</v>
          </cell>
          <cell r="AT129">
            <v>185167478414.23734</v>
          </cell>
        </row>
        <row r="130">
          <cell r="Y130">
            <v>97739578144.153671</v>
          </cell>
          <cell r="Z130">
            <v>97739578144.153671</v>
          </cell>
          <cell r="AS130">
            <v>192281157356.76984</v>
          </cell>
          <cell r="AT130">
            <v>192281157356.76984</v>
          </cell>
        </row>
        <row r="131">
          <cell r="Y131">
            <v>100215171732.84315</v>
          </cell>
          <cell r="Z131">
            <v>100215171732.84315</v>
          </cell>
          <cell r="AS131">
            <v>199511961004.74872</v>
          </cell>
          <cell r="AT131">
            <v>199511961004.74872</v>
          </cell>
        </row>
        <row r="132">
          <cell r="Y132">
            <v>102741107064.67758</v>
          </cell>
          <cell r="Z132">
            <v>102741107064.67758</v>
          </cell>
          <cell r="AS132">
            <v>206989616976.48526</v>
          </cell>
          <cell r="AT132">
            <v>206989616976.48526</v>
          </cell>
        </row>
        <row r="133">
          <cell r="Y133">
            <v>105276665680.61736</v>
          </cell>
          <cell r="Z133">
            <v>105276665680.61736</v>
          </cell>
          <cell r="AS133">
            <v>214442604365.25235</v>
          </cell>
          <cell r="AT133">
            <v>214442604365.25235</v>
          </cell>
        </row>
        <row r="134">
          <cell r="Y134">
            <v>107865938934.91254</v>
          </cell>
          <cell r="Z134">
            <v>107865938934.91254</v>
          </cell>
          <cell r="AS134">
            <v>222148124267.62363</v>
          </cell>
          <cell r="AT134">
            <v>222148124267.62363</v>
          </cell>
        </row>
        <row r="135">
          <cell r="Y135">
            <v>110540388853.62553</v>
          </cell>
          <cell r="Z135">
            <v>110540388853.62553</v>
          </cell>
          <cell r="AS135">
            <v>230311668419.02475</v>
          </cell>
          <cell r="AT135">
            <v>230311668419.02475</v>
          </cell>
        </row>
        <row r="136">
          <cell r="Y136">
            <v>113276776479.44542</v>
          </cell>
          <cell r="Z136">
            <v>113276776479.44542</v>
          </cell>
          <cell r="AS136">
            <v>238787074768.88394</v>
          </cell>
          <cell r="AT136">
            <v>238787074768.88394</v>
          </cell>
        </row>
        <row r="137">
          <cell r="Y137">
            <v>116065701796.45764</v>
          </cell>
          <cell r="Z137">
            <v>116065701796.45764</v>
          </cell>
          <cell r="AS137">
            <v>247514686698.19858</v>
          </cell>
          <cell r="AT137">
            <v>247514686698.19858</v>
          </cell>
        </row>
        <row r="138">
          <cell r="Y138">
            <v>118920706214.27808</v>
          </cell>
          <cell r="Z138">
            <v>118920706214.27808</v>
          </cell>
          <cell r="AS138">
            <v>256585736742.87531</v>
          </cell>
          <cell r="AT138">
            <v>256585736742.87531</v>
          </cell>
        </row>
        <row r="139">
          <cell r="Y139">
            <v>121604112364.60396</v>
          </cell>
          <cell r="Z139">
            <v>121604112364.60396</v>
          </cell>
          <cell r="AS139">
            <v>265344887528.56857</v>
          </cell>
          <cell r="AT139">
            <v>265344887528.56857</v>
          </cell>
        </row>
        <row r="140">
          <cell r="Y140">
            <v>124042711092.6911</v>
          </cell>
          <cell r="Z140">
            <v>124042711092.6911</v>
          </cell>
          <cell r="AS140">
            <v>273616021697.53653</v>
          </cell>
          <cell r="AT140">
            <v>273616021697.53653</v>
          </cell>
        </row>
        <row r="141">
          <cell r="Y141">
            <v>126554868810.56425</v>
          </cell>
          <cell r="Z141">
            <v>126554868810.56425</v>
          </cell>
          <cell r="AS141">
            <v>282353889979.73737</v>
          </cell>
          <cell r="AT141">
            <v>282353889979.73737</v>
          </cell>
        </row>
        <row r="142">
          <cell r="Y142">
            <v>129115842705.82919</v>
          </cell>
          <cell r="Z142">
            <v>129115842705.82919</v>
          </cell>
          <cell r="AS142">
            <v>291395928093.4361</v>
          </cell>
          <cell r="AT142">
            <v>291395928093.4361</v>
          </cell>
        </row>
        <row r="143">
          <cell r="Y143">
            <v>131722774535.21982</v>
          </cell>
          <cell r="Z143">
            <v>131722774535.21982</v>
          </cell>
          <cell r="AS143">
            <v>300726131739.01166</v>
          </cell>
          <cell r="AT143">
            <v>300726131739.01166</v>
          </cell>
        </row>
        <row r="144">
          <cell r="Y144">
            <v>134353179165.30292</v>
          </cell>
          <cell r="Z144">
            <v>134353179165.30292</v>
          </cell>
          <cell r="AS144">
            <v>310190356111.4895</v>
          </cell>
          <cell r="AT144">
            <v>310190356111.4895</v>
          </cell>
        </row>
        <row r="145">
          <cell r="Y145">
            <v>137037309083.72736</v>
          </cell>
          <cell r="Z145">
            <v>137037309083.72736</v>
          </cell>
          <cell r="AS145">
            <v>320001638978.14099</v>
          </cell>
          <cell r="AT145">
            <v>320001638978.14099</v>
          </cell>
        </row>
        <row r="146">
          <cell r="Y146">
            <v>139711885118.29407</v>
          </cell>
          <cell r="Z146">
            <v>139711885118.29407</v>
          </cell>
          <cell r="AS146">
            <v>329713958883.49054</v>
          </cell>
          <cell r="AT146">
            <v>329713958883.49054</v>
          </cell>
        </row>
        <row r="147">
          <cell r="Y147">
            <v>142455310961.202</v>
          </cell>
          <cell r="Z147">
            <v>142455310961.202</v>
          </cell>
          <cell r="AS147">
            <v>339883769188.00946</v>
          </cell>
          <cell r="AT147">
            <v>339883769188.00946</v>
          </cell>
        </row>
        <row r="148">
          <cell r="Y148">
            <v>145260440007.81335</v>
          </cell>
          <cell r="Z148">
            <v>145260440007.81335</v>
          </cell>
          <cell r="AS148">
            <v>350466445923.39246</v>
          </cell>
          <cell r="AT148">
            <v>350466445923.39246</v>
          </cell>
        </row>
        <row r="149">
          <cell r="Y149">
            <v>148119165598.55695</v>
          </cell>
          <cell r="Z149">
            <v>148119165598.55695</v>
          </cell>
          <cell r="AS149">
            <v>361408799975.07953</v>
          </cell>
          <cell r="AT149">
            <v>361408799975.07953</v>
          </cell>
        </row>
        <row r="150">
          <cell r="Y150">
            <v>151004866080.18716</v>
          </cell>
          <cell r="Z150">
            <v>151004866080.18716</v>
          </cell>
          <cell r="AS150">
            <v>372519558355.71674</v>
          </cell>
          <cell r="AT150">
            <v>372519558355.71674</v>
          </cell>
        </row>
        <row r="151">
          <cell r="Y151">
            <v>153953364071.8212</v>
          </cell>
          <cell r="Z151">
            <v>153953364071.8212</v>
          </cell>
          <cell r="AS151">
            <v>384064030310.81</v>
          </cell>
          <cell r="AT151">
            <v>384064030310.81</v>
          </cell>
        </row>
        <row r="152">
          <cell r="Y152">
            <v>156897079622.7272</v>
          </cell>
          <cell r="Z152">
            <v>156897079622.7272</v>
          </cell>
          <cell r="AS152">
            <v>395543223770.40369</v>
          </cell>
          <cell r="AT152">
            <v>395543223770.40369</v>
          </cell>
        </row>
        <row r="153">
          <cell r="Y153">
            <v>159874475642.95673</v>
          </cell>
          <cell r="Z153">
            <v>159874475642.95673</v>
          </cell>
          <cell r="AS153">
            <v>407322484119.15656</v>
          </cell>
          <cell r="AT153">
            <v>407322484119.15656</v>
          </cell>
        </row>
        <row r="154">
          <cell r="Y154">
            <v>162945006708.60333</v>
          </cell>
          <cell r="Z154">
            <v>162945006708.60333</v>
          </cell>
          <cell r="AS154">
            <v>419731582461.06018</v>
          </cell>
          <cell r="AT154">
            <v>419731582461.06018</v>
          </cell>
        </row>
        <row r="155">
          <cell r="Y155">
            <v>166104214309.01862</v>
          </cell>
          <cell r="Z155">
            <v>166104214309.01862</v>
          </cell>
          <cell r="AS155">
            <v>432587997149.02136</v>
          </cell>
          <cell r="AT155">
            <v>432587997149.02136</v>
          </cell>
        </row>
        <row r="156">
          <cell r="Y156">
            <v>169318705120.31671</v>
          </cell>
          <cell r="Z156">
            <v>169318705120.31671</v>
          </cell>
          <cell r="AS156">
            <v>445835247925.90442</v>
          </cell>
          <cell r="AT156">
            <v>445835247925.90442</v>
          </cell>
        </row>
        <row r="157">
          <cell r="Y157">
            <v>171710271198.07904</v>
          </cell>
          <cell r="Z157">
            <v>171710271198.07904</v>
          </cell>
          <cell r="AS157">
            <v>457924764012.45026</v>
          </cell>
          <cell r="AT157">
            <v>457924764012.45026</v>
          </cell>
        </row>
        <row r="158">
          <cell r="Y158">
            <v>175342580134.66785</v>
          </cell>
          <cell r="Z158">
            <v>175342580134.66785</v>
          </cell>
          <cell r="AS158">
            <v>480763956041.79773</v>
          </cell>
          <cell r="AT158">
            <v>480763956041.79773</v>
          </cell>
        </row>
        <row r="159">
          <cell r="Y159">
            <v>180805778533.5224</v>
          </cell>
          <cell r="Z159">
            <v>180805778533.5224</v>
          </cell>
          <cell r="AS159">
            <v>518934630140.23798</v>
          </cell>
          <cell r="AT159">
            <v>518934630140.23798</v>
          </cell>
        </row>
        <row r="160">
          <cell r="Y160">
            <v>185890037949.1088</v>
          </cell>
          <cell r="Z160">
            <v>185890037949.1088</v>
          </cell>
          <cell r="AS160">
            <v>555345648943.6897</v>
          </cell>
          <cell r="AT160">
            <v>555345648943.6897</v>
          </cell>
        </row>
        <row r="161">
          <cell r="Y161">
            <v>190915268842.16843</v>
          </cell>
          <cell r="Z161">
            <v>190915268842.16843</v>
          </cell>
          <cell r="AS161">
            <v>592247026278.87927</v>
          </cell>
          <cell r="AT161">
            <v>592247026278.87927</v>
          </cell>
        </row>
        <row r="162">
          <cell r="Y162">
            <v>192121661542.28442</v>
          </cell>
          <cell r="Z162">
            <v>192121661542.28442</v>
          </cell>
          <cell r="AS162">
            <v>596258485843.28442</v>
          </cell>
          <cell r="AT162">
            <v>596258485843.28442</v>
          </cell>
        </row>
        <row r="163">
          <cell r="Y163">
            <v>192990278525.11633</v>
          </cell>
          <cell r="Z163">
            <v>192990278525.11633</v>
          </cell>
          <cell r="AS163">
            <v>597297383510.4884</v>
          </cell>
          <cell r="AT163">
            <v>597297383510.4884</v>
          </cell>
        </row>
        <row r="164">
          <cell r="Y164">
            <v>193861256605.63336</v>
          </cell>
          <cell r="Z164">
            <v>193861256605.63336</v>
          </cell>
          <cell r="AS164">
            <v>598337063338.06531</v>
          </cell>
          <cell r="AT164">
            <v>598337063338.06531</v>
          </cell>
        </row>
        <row r="165">
          <cell r="Y165">
            <v>194734598774.12686</v>
          </cell>
          <cell r="Z165">
            <v>194734598774.12686</v>
          </cell>
          <cell r="AS165">
            <v>599377525326.01489</v>
          </cell>
          <cell r="AT165">
            <v>599377525326.01489</v>
          </cell>
        </row>
        <row r="166">
          <cell r="Y166">
            <v>195610308020.88818</v>
          </cell>
          <cell r="Z166">
            <v>195610308020.88818</v>
          </cell>
          <cell r="AS166">
            <v>600418769474.3374</v>
          </cell>
          <cell r="AT166">
            <v>600418769474.3374</v>
          </cell>
        </row>
      </sheetData>
      <sheetData sheetId="17">
        <row r="7">
          <cell r="M7">
            <v>60</v>
          </cell>
          <cell r="Y7">
            <v>1535009.7395594483</v>
          </cell>
          <cell r="Z7">
            <v>1535009.7395594483</v>
          </cell>
          <cell r="AS7">
            <v>1129421.308456098</v>
          </cell>
          <cell r="AT7">
            <v>1129421.308456098</v>
          </cell>
        </row>
        <row r="8">
          <cell r="Y8">
            <v>2181081.7821506192</v>
          </cell>
          <cell r="Z8">
            <v>2181081.7821506192</v>
          </cell>
          <cell r="AS8">
            <v>1722140.3348480742</v>
          </cell>
          <cell r="AT8">
            <v>1722140.3348480742</v>
          </cell>
        </row>
        <row r="9">
          <cell r="Y9">
            <v>2978697.1022992218</v>
          </cell>
          <cell r="Z9">
            <v>2978697.1022992218</v>
          </cell>
          <cell r="AS9">
            <v>2504952.3478300842</v>
          </cell>
          <cell r="AT9">
            <v>2504952.3478300842</v>
          </cell>
        </row>
        <row r="10">
          <cell r="Y10">
            <v>3981146.1228253529</v>
          </cell>
          <cell r="Z10">
            <v>3981146.1228253529</v>
          </cell>
          <cell r="AS10">
            <v>3545236.0859499001</v>
          </cell>
          <cell r="AT10">
            <v>3545236.0859499001</v>
          </cell>
        </row>
        <row r="11">
          <cell r="Y11">
            <v>5224432.7420494165</v>
          </cell>
          <cell r="Z11">
            <v>5224432.7420494165</v>
          </cell>
          <cell r="AS11">
            <v>4903937.1214365391</v>
          </cell>
          <cell r="AT11">
            <v>4903937.1214365391</v>
          </cell>
        </row>
        <row r="12">
          <cell r="Y12">
            <v>6748799.3473657817</v>
          </cell>
          <cell r="Z12">
            <v>6748799.3473657817</v>
          </cell>
          <cell r="AS12">
            <v>6652303.5055144792</v>
          </cell>
          <cell r="AT12">
            <v>6652303.5055144792</v>
          </cell>
        </row>
        <row r="13">
          <cell r="Y13">
            <v>8585197.1763904262</v>
          </cell>
          <cell r="Z13">
            <v>8585197.1763904262</v>
          </cell>
          <cell r="AS13">
            <v>8858808.1077884138</v>
          </cell>
          <cell r="AT13">
            <v>8858808.1077884138</v>
          </cell>
        </row>
        <row r="14">
          <cell r="Y14">
            <v>10707170.194299016</v>
          </cell>
          <cell r="Z14">
            <v>10707170.194299016</v>
          </cell>
          <cell r="AS14">
            <v>11535111.956807962</v>
          </cell>
          <cell r="AT14">
            <v>11535111.956807962</v>
          </cell>
        </row>
        <row r="15">
          <cell r="Y15">
            <v>13211534.869093262</v>
          </cell>
          <cell r="Z15">
            <v>13211534.869093262</v>
          </cell>
          <cell r="AS15">
            <v>14825941.802818783</v>
          </cell>
          <cell r="AT15">
            <v>14825941.802818783</v>
          </cell>
        </row>
        <row r="16">
          <cell r="Y16">
            <v>16146331.078155354</v>
          </cell>
          <cell r="Z16">
            <v>16146331.078155354</v>
          </cell>
          <cell r="AS16">
            <v>18836017.406391311</v>
          </cell>
          <cell r="AT16">
            <v>18836017.406391311</v>
          </cell>
        </row>
        <row r="17">
          <cell r="Y17">
            <v>19555865.76470197</v>
          </cell>
          <cell r="Z17">
            <v>19555865.76470197</v>
          </cell>
          <cell r="AS17">
            <v>24086015.513382036</v>
          </cell>
          <cell r="AT17">
            <v>24086015.513382036</v>
          </cell>
        </row>
        <row r="18">
          <cell r="Y18">
            <v>22897807.482683577</v>
          </cell>
          <cell r="Z18">
            <v>22897807.482683577</v>
          </cell>
          <cell r="AS18">
            <v>28490099.436953042</v>
          </cell>
          <cell r="AT18">
            <v>28490099.436953042</v>
          </cell>
        </row>
        <row r="19">
          <cell r="Y19">
            <v>26632311.23156777</v>
          </cell>
          <cell r="Z19">
            <v>26632311.23156777</v>
          </cell>
          <cell r="AS19">
            <v>33385692.710975301</v>
          </cell>
          <cell r="AT19">
            <v>33385692.710975301</v>
          </cell>
        </row>
        <row r="20">
          <cell r="Y20">
            <v>30772291.039180838</v>
          </cell>
          <cell r="Z20">
            <v>30772291.039180838</v>
          </cell>
          <cell r="AS20">
            <v>38751262.93503882</v>
          </cell>
          <cell r="AT20">
            <v>38751262.93503882</v>
          </cell>
        </row>
        <row r="21">
          <cell r="Y21">
            <v>35373790.502799973</v>
          </cell>
          <cell r="Z21">
            <v>35373790.502799973</v>
          </cell>
          <cell r="AS21">
            <v>44755257.438687973</v>
          </cell>
          <cell r="AT21">
            <v>44755257.438687973</v>
          </cell>
        </row>
        <row r="22">
          <cell r="Y22">
            <v>40902529.545574874</v>
          </cell>
          <cell r="Z22">
            <v>40902529.545574874</v>
          </cell>
          <cell r="AS22">
            <v>52078107.975909099</v>
          </cell>
          <cell r="AT22">
            <v>52078107.975909099</v>
          </cell>
        </row>
        <row r="23">
          <cell r="Y23">
            <v>46656964.806127295</v>
          </cell>
          <cell r="Z23">
            <v>46656964.806127295</v>
          </cell>
          <cell r="AS23">
            <v>59731612.908882074</v>
          </cell>
          <cell r="AT23">
            <v>59731612.908882074</v>
          </cell>
        </row>
        <row r="24">
          <cell r="Y24">
            <v>53042135.289098039</v>
          </cell>
          <cell r="Z24">
            <v>53042135.289098039</v>
          </cell>
          <cell r="AS24">
            <v>68427917.482763439</v>
          </cell>
          <cell r="AT24">
            <v>68427917.482763439</v>
          </cell>
        </row>
        <row r="25">
          <cell r="Y25">
            <v>60023590.687939651</v>
          </cell>
          <cell r="Z25">
            <v>60023590.687939651</v>
          </cell>
          <cell r="AS25">
            <v>77889766.091191053</v>
          </cell>
          <cell r="AT25">
            <v>77889766.091191053</v>
          </cell>
        </row>
        <row r="26">
          <cell r="Y26">
            <v>67112167.195722714</v>
          </cell>
          <cell r="Z26">
            <v>67112167.195722714</v>
          </cell>
          <cell r="AS26">
            <v>87617807.88473171</v>
          </cell>
          <cell r="AT26">
            <v>87617807.88473171</v>
          </cell>
        </row>
        <row r="27">
          <cell r="Y27">
            <v>76331526.943623811</v>
          </cell>
          <cell r="Z27">
            <v>76331526.943623811</v>
          </cell>
          <cell r="AS27">
            <v>98296735.552920714</v>
          </cell>
          <cell r="AT27">
            <v>98296735.552920714</v>
          </cell>
        </row>
        <row r="28">
          <cell r="Y28">
            <v>86323775.428761214</v>
          </cell>
          <cell r="Z28">
            <v>86323775.428761214</v>
          </cell>
          <cell r="AS28">
            <v>109744059.19223036</v>
          </cell>
          <cell r="AT28">
            <v>109744059.19223036</v>
          </cell>
        </row>
        <row r="29">
          <cell r="Y29">
            <v>97171160.854087979</v>
          </cell>
          <cell r="Z29">
            <v>97171160.854087979</v>
          </cell>
          <cell r="AS29">
            <v>122191182.1905819</v>
          </cell>
          <cell r="AT29">
            <v>122191182.1905819</v>
          </cell>
        </row>
        <row r="30">
          <cell r="Y30">
            <v>109362850.9302167</v>
          </cell>
          <cell r="Z30">
            <v>109362850.9302167</v>
          </cell>
          <cell r="AS30">
            <v>136250804.77862221</v>
          </cell>
          <cell r="AT30">
            <v>136250804.77862221</v>
          </cell>
        </row>
        <row r="31">
          <cell r="Y31">
            <v>122700622.33794542</v>
          </cell>
          <cell r="Z31">
            <v>122700622.33794542</v>
          </cell>
          <cell r="AS31">
            <v>151804918.84729862</v>
          </cell>
          <cell r="AT31">
            <v>151804918.84729862</v>
          </cell>
        </row>
        <row r="32">
          <cell r="Y32">
            <v>137073598.4339987</v>
          </cell>
          <cell r="Z32">
            <v>137073598.4339987</v>
          </cell>
          <cell r="AS32">
            <v>168311166.28983939</v>
          </cell>
          <cell r="AT32">
            <v>168311166.28983939</v>
          </cell>
        </row>
        <row r="33">
          <cell r="Y33">
            <v>152682342.79837793</v>
          </cell>
          <cell r="Z33">
            <v>152682342.79837793</v>
          </cell>
          <cell r="AS33">
            <v>186483292.61745211</v>
          </cell>
          <cell r="AT33">
            <v>186483292.61745211</v>
          </cell>
        </row>
        <row r="34">
          <cell r="Y34">
            <v>176473628.6047616</v>
          </cell>
          <cell r="Z34">
            <v>176473628.6047616</v>
          </cell>
          <cell r="AS34">
            <v>212681512.5641892</v>
          </cell>
          <cell r="AT34">
            <v>212681512.5641892</v>
          </cell>
        </row>
        <row r="35">
          <cell r="Y35">
            <v>206900157.31455189</v>
          </cell>
          <cell r="Z35">
            <v>206900157.31455189</v>
          </cell>
          <cell r="AS35">
            <v>246250683.73652589</v>
          </cell>
          <cell r="AT35">
            <v>246250683.73652589</v>
          </cell>
        </row>
        <row r="36">
          <cell r="Y36">
            <v>241289480.14663887</v>
          </cell>
          <cell r="Z36">
            <v>241289480.14663887</v>
          </cell>
          <cell r="AS36">
            <v>283679857.4005391</v>
          </cell>
          <cell r="AT36">
            <v>283679857.4005391</v>
          </cell>
        </row>
        <row r="37">
          <cell r="Y37">
            <v>285748273.21342659</v>
          </cell>
          <cell r="Z37">
            <v>285748273.21342659</v>
          </cell>
          <cell r="AS37">
            <v>328416040.33821642</v>
          </cell>
          <cell r="AT37">
            <v>328416040.33821642</v>
          </cell>
        </row>
        <row r="38">
          <cell r="Y38">
            <v>336520506.76188993</v>
          </cell>
          <cell r="Z38">
            <v>336520506.76188993</v>
          </cell>
          <cell r="AS38">
            <v>378920699.34830785</v>
          </cell>
          <cell r="AT38">
            <v>378920699.34830785</v>
          </cell>
        </row>
        <row r="39">
          <cell r="Y39">
            <v>394269611.62940973</v>
          </cell>
          <cell r="Z39">
            <v>394269611.62940973</v>
          </cell>
          <cell r="AS39">
            <v>435790609.08657265</v>
          </cell>
          <cell r="AT39">
            <v>435790609.08657265</v>
          </cell>
        </row>
        <row r="40">
          <cell r="Y40">
            <v>455236992.89343774</v>
          </cell>
          <cell r="Z40">
            <v>455236992.89343774</v>
          </cell>
          <cell r="AS40">
            <v>495667664.46720326</v>
          </cell>
          <cell r="AT40">
            <v>495667664.46720326</v>
          </cell>
        </row>
        <row r="41">
          <cell r="Y41">
            <v>512610557.15431941</v>
          </cell>
          <cell r="Z41">
            <v>512610557.15431941</v>
          </cell>
          <cell r="AS41">
            <v>552272765.47303212</v>
          </cell>
          <cell r="AT41">
            <v>552272765.47303212</v>
          </cell>
        </row>
        <row r="42">
          <cell r="Y42">
            <v>574771050.81847763</v>
          </cell>
          <cell r="Z42">
            <v>574771050.81847763</v>
          </cell>
          <cell r="AS42">
            <v>614836386.77391577</v>
          </cell>
          <cell r="AT42">
            <v>614836386.77391577</v>
          </cell>
        </row>
        <row r="43">
          <cell r="Y43">
            <v>642109389.82144451</v>
          </cell>
          <cell r="Z43">
            <v>642109389.82144451</v>
          </cell>
          <cell r="AS43">
            <v>681743593.1405555</v>
          </cell>
          <cell r="AT43">
            <v>681743593.1405555</v>
          </cell>
        </row>
        <row r="44">
          <cell r="Y44">
            <v>715615989.80704546</v>
          </cell>
          <cell r="Z44">
            <v>715615989.80704546</v>
          </cell>
          <cell r="AS44">
            <v>755454255.53256166</v>
          </cell>
          <cell r="AT44">
            <v>755454255.53256166</v>
          </cell>
        </row>
        <row r="45">
          <cell r="Y45">
            <v>796370005.77864814</v>
          </cell>
          <cell r="Z45">
            <v>796370005.77864814</v>
          </cell>
          <cell r="AS45">
            <v>836026422.83951032</v>
          </cell>
          <cell r="AT45">
            <v>836026422.83951032</v>
          </cell>
        </row>
        <row r="46">
          <cell r="Y46">
            <v>886236006.44607413</v>
          </cell>
          <cell r="Z46">
            <v>886236006.44607413</v>
          </cell>
          <cell r="AS46">
            <v>925569009.79881704</v>
          </cell>
          <cell r="AT46">
            <v>925569009.79881704</v>
          </cell>
        </row>
        <row r="47">
          <cell r="Y47">
            <v>970241526.17290235</v>
          </cell>
          <cell r="Z47">
            <v>970241526.17290235</v>
          </cell>
          <cell r="AS47">
            <v>1012969759.6902047</v>
          </cell>
          <cell r="AT47">
            <v>1012969759.6902047</v>
          </cell>
        </row>
        <row r="48">
          <cell r="Y48">
            <v>1061152220.4765818</v>
          </cell>
          <cell r="Z48">
            <v>1061152220.4765818</v>
          </cell>
          <cell r="AS48">
            <v>1109980204.5665703</v>
          </cell>
          <cell r="AT48">
            <v>1109980204.5665703</v>
          </cell>
        </row>
        <row r="49">
          <cell r="Y49">
            <v>1158857908.5535791</v>
          </cell>
          <cell r="Z49">
            <v>1158857908.5535791</v>
          </cell>
          <cell r="AS49">
            <v>1214721441.1732237</v>
          </cell>
          <cell r="AT49">
            <v>1214721441.1732237</v>
          </cell>
        </row>
        <row r="50">
          <cell r="Y50">
            <v>1268381526.4346731</v>
          </cell>
          <cell r="Z50">
            <v>1268381526.4346731</v>
          </cell>
          <cell r="AS50">
            <v>1331116497.251524</v>
          </cell>
          <cell r="AT50">
            <v>1331116497.251524</v>
          </cell>
        </row>
        <row r="51">
          <cell r="Y51">
            <v>1385053577.4857826</v>
          </cell>
          <cell r="Z51">
            <v>1385053577.4857826</v>
          </cell>
          <cell r="AS51">
            <v>1455796257.8048155</v>
          </cell>
          <cell r="AT51">
            <v>1455796257.8048155</v>
          </cell>
        </row>
        <row r="52">
          <cell r="Y52">
            <v>1505346155.7621663</v>
          </cell>
          <cell r="Z52">
            <v>1505346155.7621663</v>
          </cell>
          <cell r="AS52">
            <v>1584366526.6087589</v>
          </cell>
          <cell r="AT52">
            <v>1584366526.6087589</v>
          </cell>
        </row>
        <row r="53">
          <cell r="Y53">
            <v>1634039795.1510899</v>
          </cell>
          <cell r="Z53">
            <v>1634039795.1510899</v>
          </cell>
          <cell r="AS53">
            <v>1723605243.1831679</v>
          </cell>
          <cell r="AT53">
            <v>1723605243.1831679</v>
          </cell>
        </row>
        <row r="54">
          <cell r="Y54">
            <v>1771149918.9303658</v>
          </cell>
          <cell r="Z54">
            <v>1771149918.9303658</v>
          </cell>
          <cell r="AS54">
            <v>1870609919.6232512</v>
          </cell>
          <cell r="AT54">
            <v>1870609919.6232512</v>
          </cell>
        </row>
        <row r="55">
          <cell r="Y55">
            <v>1915575013.2252796</v>
          </cell>
          <cell r="Z55">
            <v>1915575013.2252796</v>
          </cell>
          <cell r="AS55">
            <v>2026916505.4161777</v>
          </cell>
          <cell r="AT55">
            <v>2026916505.4161777</v>
          </cell>
        </row>
        <row r="56">
          <cell r="Y56">
            <v>2063701967.1782148</v>
          </cell>
          <cell r="Z56">
            <v>2063701967.1782148</v>
          </cell>
          <cell r="AS56">
            <v>2185019113.6510725</v>
          </cell>
          <cell r="AT56">
            <v>2185019113.6510725</v>
          </cell>
        </row>
        <row r="57">
          <cell r="Y57">
            <v>2309232393.001555</v>
          </cell>
          <cell r="Z57">
            <v>2309232393.001555</v>
          </cell>
          <cell r="AS57">
            <v>2437175748.1497908</v>
          </cell>
          <cell r="AT57">
            <v>2437175748.1497908</v>
          </cell>
        </row>
        <row r="58">
          <cell r="Y58">
            <v>2577426000.1033292</v>
          </cell>
          <cell r="Z58">
            <v>2577426000.1033292</v>
          </cell>
          <cell r="AS58">
            <v>2714887673.8914638</v>
          </cell>
          <cell r="AT58">
            <v>2714887673.8914638</v>
          </cell>
        </row>
        <row r="59">
          <cell r="Y59">
            <v>2873905885.739449</v>
          </cell>
          <cell r="Z59">
            <v>2873905885.739449</v>
          </cell>
          <cell r="AS59">
            <v>3018498020.8628268</v>
          </cell>
          <cell r="AT59">
            <v>3018498020.8628268</v>
          </cell>
        </row>
        <row r="60">
          <cell r="Y60">
            <v>3215431559.6121407</v>
          </cell>
          <cell r="Z60">
            <v>3215431559.6121407</v>
          </cell>
          <cell r="AS60">
            <v>3365202731.4922862</v>
          </cell>
          <cell r="AT60">
            <v>3365202731.4922862</v>
          </cell>
        </row>
        <row r="61">
          <cell r="Y61">
            <v>3585008327.2953587</v>
          </cell>
          <cell r="Z61">
            <v>3585008327.2953587</v>
          </cell>
          <cell r="AS61">
            <v>3742781567.4025559</v>
          </cell>
          <cell r="AT61">
            <v>3742781567.4025559</v>
          </cell>
        </row>
        <row r="62">
          <cell r="Y62">
            <v>3988080355.3125677</v>
          </cell>
          <cell r="Z62">
            <v>3988080355.3125677</v>
          </cell>
          <cell r="AS62">
            <v>4159332083.7061353</v>
          </cell>
          <cell r="AT62">
            <v>4159332083.7061353</v>
          </cell>
        </row>
        <row r="63">
          <cell r="Y63">
            <v>4427329682.2557592</v>
          </cell>
          <cell r="Z63">
            <v>4427329682.2557592</v>
          </cell>
          <cell r="AS63">
            <v>4615848002.2684574</v>
          </cell>
          <cell r="AT63">
            <v>4615848002.2684574</v>
          </cell>
        </row>
        <row r="64">
          <cell r="Y64">
            <v>4906046525.5854311</v>
          </cell>
          <cell r="Z64">
            <v>4906046525.5854311</v>
          </cell>
          <cell r="AS64">
            <v>5118490928.7496367</v>
          </cell>
          <cell r="AT64">
            <v>5118490928.7496367</v>
          </cell>
        </row>
        <row r="65">
          <cell r="Y65">
            <v>5435866578.3566437</v>
          </cell>
          <cell r="Z65">
            <v>5435866578.3566437</v>
          </cell>
          <cell r="AS65">
            <v>5675140345.906682</v>
          </cell>
          <cell r="AT65">
            <v>5675140345.906682</v>
          </cell>
        </row>
        <row r="66">
          <cell r="Y66">
            <v>6042398659.2098427</v>
          </cell>
          <cell r="Z66">
            <v>6042398659.2098427</v>
          </cell>
          <cell r="AS66">
            <v>6310742858.6438627</v>
          </cell>
          <cell r="AT66">
            <v>6310742858.6438627</v>
          </cell>
        </row>
        <row r="67">
          <cell r="Y67">
            <v>6574672267.3576374</v>
          </cell>
          <cell r="Z67">
            <v>6574672267.3576374</v>
          </cell>
          <cell r="AS67">
            <v>6862980293.3987913</v>
          </cell>
          <cell r="AT67">
            <v>6862980293.3987913</v>
          </cell>
        </row>
        <row r="68">
          <cell r="Y68">
            <v>7143630812.1004953</v>
          </cell>
          <cell r="Z68">
            <v>7143630812.1004953</v>
          </cell>
          <cell r="AS68">
            <v>7455902533.2331066</v>
          </cell>
          <cell r="AT68">
            <v>7455902533.2331066</v>
          </cell>
        </row>
        <row r="69">
          <cell r="Y69">
            <v>7752539365.7794771</v>
          </cell>
          <cell r="Z69">
            <v>7752539365.7794771</v>
          </cell>
          <cell r="AS69">
            <v>8096866839.0685349</v>
          </cell>
          <cell r="AT69">
            <v>8096866839.0685349</v>
          </cell>
        </row>
        <row r="70">
          <cell r="Y70">
            <v>8401497334.0554104</v>
          </cell>
          <cell r="Z70">
            <v>8401497334.0554104</v>
          </cell>
          <cell r="AS70">
            <v>8781151691.15695</v>
          </cell>
          <cell r="AT70">
            <v>8781151691.15695</v>
          </cell>
        </row>
        <row r="71">
          <cell r="Y71">
            <v>9024848839.4179649</v>
          </cell>
          <cell r="Z71">
            <v>9024848839.4179649</v>
          </cell>
          <cell r="AS71">
            <v>9483145673.0826492</v>
          </cell>
          <cell r="AT71">
            <v>9483145673.0826492</v>
          </cell>
        </row>
        <row r="72">
          <cell r="Y72">
            <v>9618040976.487196</v>
          </cell>
          <cell r="Z72">
            <v>9618040976.487196</v>
          </cell>
          <cell r="AS72">
            <v>10176082163.001951</v>
          </cell>
          <cell r="AT72">
            <v>10176082163.001951</v>
          </cell>
        </row>
        <row r="73">
          <cell r="Y73">
            <v>10246462224.775047</v>
          </cell>
          <cell r="Z73">
            <v>10246462224.775047</v>
          </cell>
          <cell r="AS73">
            <v>10924172731.915857</v>
          </cell>
          <cell r="AT73">
            <v>10924172731.915857</v>
          </cell>
        </row>
        <row r="74">
          <cell r="Y74">
            <v>10954049413.659271</v>
          </cell>
          <cell r="Z74">
            <v>10954049413.659271</v>
          </cell>
          <cell r="AS74">
            <v>11767313653.363125</v>
          </cell>
          <cell r="AT74">
            <v>11767313653.363125</v>
          </cell>
        </row>
        <row r="75">
          <cell r="Y75">
            <v>11689579727.567341</v>
          </cell>
          <cell r="Z75">
            <v>11689579727.567341</v>
          </cell>
          <cell r="AS75">
            <v>12666752177.715471</v>
          </cell>
          <cell r="AT75">
            <v>12666752177.715471</v>
          </cell>
        </row>
        <row r="76">
          <cell r="Y76">
            <v>12438809673.670622</v>
          </cell>
          <cell r="Z76">
            <v>12438809673.670622</v>
          </cell>
          <cell r="AS76">
            <v>13600678499.278574</v>
          </cell>
          <cell r="AT76">
            <v>13600678499.278574</v>
          </cell>
        </row>
        <row r="77">
          <cell r="Y77">
            <v>13320877269.552908</v>
          </cell>
          <cell r="Z77">
            <v>13320877269.552908</v>
          </cell>
          <cell r="AS77">
            <v>14644871353.754187</v>
          </cell>
          <cell r="AT77">
            <v>14644871353.754187</v>
          </cell>
        </row>
        <row r="78">
          <cell r="Y78">
            <v>14275900259.843847</v>
          </cell>
          <cell r="Z78">
            <v>14275900259.843847</v>
          </cell>
          <cell r="AS78">
            <v>15773479600.789795</v>
          </cell>
          <cell r="AT78">
            <v>15773479600.789795</v>
          </cell>
        </row>
        <row r="79">
          <cell r="Y79">
            <v>15531966726.598883</v>
          </cell>
          <cell r="Z79">
            <v>15531966726.598883</v>
          </cell>
          <cell r="AS79">
            <v>17206125753.67271</v>
          </cell>
          <cell r="AT79">
            <v>17206125753.67271</v>
          </cell>
        </row>
        <row r="80">
          <cell r="Y80">
            <v>16886565728.419029</v>
          </cell>
          <cell r="Z80">
            <v>16886565728.419029</v>
          </cell>
          <cell r="AS80">
            <v>18758046872.323463</v>
          </cell>
          <cell r="AT80">
            <v>18758046872.323463</v>
          </cell>
        </row>
        <row r="81">
          <cell r="Y81">
            <v>18302477265.561485</v>
          </cell>
          <cell r="Z81">
            <v>18302477265.561485</v>
          </cell>
          <cell r="AS81">
            <v>20399773324.263988</v>
          </cell>
          <cell r="AT81">
            <v>20399773324.263988</v>
          </cell>
        </row>
        <row r="82">
          <cell r="Y82">
            <v>19785545758.639717</v>
          </cell>
          <cell r="Z82">
            <v>19785545758.639717</v>
          </cell>
          <cell r="AS82">
            <v>22150291344.611629</v>
          </cell>
          <cell r="AT82">
            <v>22150291344.611629</v>
          </cell>
        </row>
        <row r="83">
          <cell r="Y83">
            <v>21371870062.175556</v>
          </cell>
          <cell r="Z83">
            <v>21371870062.175556</v>
          </cell>
          <cell r="AS83">
            <v>24033104428.26857</v>
          </cell>
          <cell r="AT83">
            <v>24033104428.26857</v>
          </cell>
        </row>
        <row r="84">
          <cell r="Y84">
            <v>23122410932.831051</v>
          </cell>
          <cell r="Z84">
            <v>23122410932.831051</v>
          </cell>
          <cell r="AS84">
            <v>26110482246.718788</v>
          </cell>
          <cell r="AT84">
            <v>26110482246.718788</v>
          </cell>
        </row>
        <row r="85">
          <cell r="Y85">
            <v>24960312927.871048</v>
          </cell>
          <cell r="Z85">
            <v>24960312927.871048</v>
          </cell>
          <cell r="AS85">
            <v>28288259962.081039</v>
          </cell>
          <cell r="AT85">
            <v>28288259962.081039</v>
          </cell>
        </row>
        <row r="86">
          <cell r="Y86">
            <v>26893720802.587543</v>
          </cell>
          <cell r="Z86">
            <v>26893720802.587543</v>
          </cell>
          <cell r="AS86">
            <v>30608043591.252022</v>
          </cell>
          <cell r="AT86">
            <v>30608043591.252022</v>
          </cell>
        </row>
        <row r="87">
          <cell r="Y87">
            <v>28877778632.877983</v>
          </cell>
          <cell r="Z87">
            <v>28877778632.877983</v>
          </cell>
          <cell r="AS87">
            <v>33210755042.639584</v>
          </cell>
          <cell r="AT87">
            <v>33210755042.639584</v>
          </cell>
        </row>
        <row r="88">
          <cell r="Y88">
            <v>30964683530.574135</v>
          </cell>
          <cell r="Z88">
            <v>30964683530.574135</v>
          </cell>
          <cell r="AS88">
            <v>35967151189.154831</v>
          </cell>
          <cell r="AT88">
            <v>35967151189.154831</v>
          </cell>
        </row>
        <row r="89">
          <cell r="Y89">
            <v>32979233028.717625</v>
          </cell>
          <cell r="Z89">
            <v>32979233028.717625</v>
          </cell>
          <cell r="AS89">
            <v>38694480741.853127</v>
          </cell>
          <cell r="AT89">
            <v>38694480741.853127</v>
          </cell>
        </row>
        <row r="90">
          <cell r="Y90">
            <v>35028003156.579575</v>
          </cell>
          <cell r="Z90">
            <v>35028003156.579575</v>
          </cell>
          <cell r="AS90">
            <v>41539650125.05674</v>
          </cell>
          <cell r="AT90">
            <v>41539650125.05674</v>
          </cell>
        </row>
        <row r="91">
          <cell r="Y91">
            <v>36915644386.65255</v>
          </cell>
          <cell r="Z91">
            <v>36915644386.65255</v>
          </cell>
          <cell r="AS91">
            <v>44306700143.500923</v>
          </cell>
          <cell r="AT91">
            <v>44306700143.500923</v>
          </cell>
        </row>
        <row r="92">
          <cell r="Y92">
            <v>38762518332.054932</v>
          </cell>
          <cell r="Z92">
            <v>38762518332.054932</v>
          </cell>
          <cell r="AS92">
            <v>47130660329.161446</v>
          </cell>
          <cell r="AT92">
            <v>47130660329.161446</v>
          </cell>
        </row>
        <row r="93">
          <cell r="Y93">
            <v>40489813511.313049</v>
          </cell>
          <cell r="Z93">
            <v>40489813511.313049</v>
          </cell>
          <cell r="AS93">
            <v>49784152610.609886</v>
          </cell>
          <cell r="AT93">
            <v>49784152610.609886</v>
          </cell>
        </row>
        <row r="94">
          <cell r="Y94">
            <v>42258246302.204865</v>
          </cell>
          <cell r="Z94">
            <v>42258246302.204865</v>
          </cell>
          <cell r="AS94">
            <v>52500867503.172607</v>
          </cell>
          <cell r="AT94">
            <v>52500867503.172607</v>
          </cell>
        </row>
        <row r="95">
          <cell r="Y95">
            <v>44033278618.352402</v>
          </cell>
          <cell r="Z95">
            <v>44033278618.352402</v>
          </cell>
          <cell r="AS95">
            <v>55280689189.01252</v>
          </cell>
          <cell r="AT95">
            <v>55280689189.01252</v>
          </cell>
        </row>
        <row r="96">
          <cell r="Y96">
            <v>45772827900.864365</v>
          </cell>
          <cell r="Z96">
            <v>45772827900.864365</v>
          </cell>
          <cell r="AS96">
            <v>58124953704.106995</v>
          </cell>
          <cell r="AT96">
            <v>58124953704.106995</v>
          </cell>
        </row>
        <row r="97">
          <cell r="Y97">
            <v>46946785325.15332</v>
          </cell>
          <cell r="Z97">
            <v>46946785325.15332</v>
          </cell>
          <cell r="AS97">
            <v>60456374937.081146</v>
          </cell>
          <cell r="AT97">
            <v>60456374937.081146</v>
          </cell>
        </row>
        <row r="98">
          <cell r="Y98">
            <v>48087577041.091019</v>
          </cell>
          <cell r="Z98">
            <v>48087577041.091019</v>
          </cell>
          <cell r="AS98">
            <v>62772579105.712631</v>
          </cell>
          <cell r="AT98">
            <v>62772579105.712631</v>
          </cell>
        </row>
        <row r="99">
          <cell r="Y99">
            <v>49261036429.508865</v>
          </cell>
          <cell r="Z99">
            <v>49261036429.508865</v>
          </cell>
          <cell r="AS99">
            <v>65220976833.820091</v>
          </cell>
          <cell r="AT99">
            <v>65220976833.820091</v>
          </cell>
        </row>
        <row r="100">
          <cell r="Y100">
            <v>50441550746.445511</v>
          </cell>
          <cell r="Z100">
            <v>50441550746.445511</v>
          </cell>
          <cell r="AS100">
            <v>67702283676.340515</v>
          </cell>
          <cell r="AT100">
            <v>67702283676.340515</v>
          </cell>
        </row>
        <row r="101">
          <cell r="Y101">
            <v>51652119795.632477</v>
          </cell>
          <cell r="Z101">
            <v>51652119795.632477</v>
          </cell>
          <cell r="AS101">
            <v>70313739906.171127</v>
          </cell>
          <cell r="AT101">
            <v>70313739906.171127</v>
          </cell>
        </row>
        <row r="102">
          <cell r="Y102">
            <v>52870500053.53141</v>
          </cell>
          <cell r="Z102">
            <v>52870500053.53141</v>
          </cell>
          <cell r="AS102">
            <v>72996884055.70137</v>
          </cell>
          <cell r="AT102">
            <v>72996884055.70137</v>
          </cell>
        </row>
        <row r="103">
          <cell r="Y103">
            <v>54120029696.694565</v>
          </cell>
          <cell r="Z103">
            <v>54120029696.694565</v>
          </cell>
          <cell r="AS103">
            <v>75828672368.179077</v>
          </cell>
          <cell r="AT103">
            <v>75828672368.179077</v>
          </cell>
        </row>
        <row r="104">
          <cell r="Y104">
            <v>55381963286.112167</v>
          </cell>
          <cell r="Z104">
            <v>55381963286.112167</v>
          </cell>
          <cell r="AS104">
            <v>78770924642.110245</v>
          </cell>
          <cell r="AT104">
            <v>78770924642.110245</v>
          </cell>
        </row>
        <row r="105">
          <cell r="Y105">
            <v>56665512363.159698</v>
          </cell>
          <cell r="Z105">
            <v>56665512363.159698</v>
          </cell>
          <cell r="AS105">
            <v>81805747251.546951</v>
          </cell>
          <cell r="AT105">
            <v>81805747251.546951</v>
          </cell>
        </row>
        <row r="106">
          <cell r="Y106">
            <v>57952916232.933746</v>
          </cell>
          <cell r="Z106">
            <v>57952916232.933746</v>
          </cell>
          <cell r="AS106">
            <v>84843518608.438324</v>
          </cell>
          <cell r="AT106">
            <v>84843518608.438324</v>
          </cell>
        </row>
        <row r="107">
          <cell r="Y107">
            <v>59232837235.840103</v>
          </cell>
          <cell r="Z107">
            <v>59232837235.840103</v>
          </cell>
          <cell r="AS107">
            <v>87881560321.765976</v>
          </cell>
          <cell r="AT107">
            <v>87881560321.765976</v>
          </cell>
        </row>
        <row r="108">
          <cell r="Y108">
            <v>60544258782.137726</v>
          </cell>
          <cell r="Z108">
            <v>60544258782.137726</v>
          </cell>
          <cell r="AS108">
            <v>91033513443.918747</v>
          </cell>
          <cell r="AT108">
            <v>91033513443.918747</v>
          </cell>
        </row>
        <row r="109">
          <cell r="Y109">
            <v>61881382565.495422</v>
          </cell>
          <cell r="Z109">
            <v>61881382565.495422</v>
          </cell>
          <cell r="AS109">
            <v>94300988842.954468</v>
          </cell>
          <cell r="AT109">
            <v>94300988842.954468</v>
          </cell>
        </row>
        <row r="110">
          <cell r="Y110">
            <v>63260346524.9533</v>
          </cell>
          <cell r="Z110">
            <v>63260346524.9533</v>
          </cell>
          <cell r="AS110">
            <v>97770849719.773804</v>
          </cell>
          <cell r="AT110">
            <v>97770849719.773804</v>
          </cell>
        </row>
        <row r="111">
          <cell r="Y111">
            <v>64634722486.384079</v>
          </cell>
          <cell r="Z111">
            <v>64634722486.384079</v>
          </cell>
          <cell r="AS111">
            <v>101305607686.15068</v>
          </cell>
          <cell r="AT111">
            <v>101305607686.15068</v>
          </cell>
        </row>
        <row r="112">
          <cell r="Y112">
            <v>65996188143.150154</v>
          </cell>
          <cell r="Z112">
            <v>65996188143.150154</v>
          </cell>
          <cell r="AS112">
            <v>104905628281.93031</v>
          </cell>
          <cell r="AT112">
            <v>104905628281.93031</v>
          </cell>
        </row>
        <row r="113">
          <cell r="Y113">
            <v>67363704074.728836</v>
          </cell>
          <cell r="Z113">
            <v>67363704074.728836</v>
          </cell>
          <cell r="AS113">
            <v>108527362571.04149</v>
          </cell>
          <cell r="AT113">
            <v>108527362571.04149</v>
          </cell>
        </row>
        <row r="114">
          <cell r="Y114">
            <v>68737910361.871521</v>
          </cell>
          <cell r="Z114">
            <v>68737910361.871521</v>
          </cell>
          <cell r="AS114">
            <v>112288804904.44307</v>
          </cell>
          <cell r="AT114">
            <v>112288804904.44307</v>
          </cell>
        </row>
        <row r="115">
          <cell r="Y115">
            <v>70076112249.090546</v>
          </cell>
          <cell r="Z115">
            <v>70076112249.090546</v>
          </cell>
          <cell r="AS115">
            <v>115954420004.83875</v>
          </cell>
          <cell r="AT115">
            <v>115954420004.83875</v>
          </cell>
        </row>
        <row r="116">
          <cell r="Y116">
            <v>71456732623.394379</v>
          </cell>
          <cell r="Z116">
            <v>71456732623.394379</v>
          </cell>
          <cell r="AS116">
            <v>119851121962.01312</v>
          </cell>
          <cell r="AT116">
            <v>119851121962.01312</v>
          </cell>
        </row>
        <row r="117">
          <cell r="Y117">
            <v>73071010915.877335</v>
          </cell>
          <cell r="Z117">
            <v>73071010915.877335</v>
          </cell>
          <cell r="AS117">
            <v>124220320614.03728</v>
          </cell>
          <cell r="AT117">
            <v>124220320614.03728</v>
          </cell>
        </row>
        <row r="118">
          <cell r="Y118">
            <v>74801928482.434814</v>
          </cell>
          <cell r="Z118">
            <v>74801928482.434814</v>
          </cell>
          <cell r="AS118">
            <v>128860536568.8867</v>
          </cell>
          <cell r="AT118">
            <v>128860536568.8867</v>
          </cell>
        </row>
        <row r="119">
          <cell r="Y119">
            <v>76552810233.766571</v>
          </cell>
          <cell r="Z119">
            <v>76552810233.766571</v>
          </cell>
          <cell r="AS119">
            <v>133575935014.14569</v>
          </cell>
          <cell r="AT119">
            <v>133575935014.14569</v>
          </cell>
        </row>
        <row r="120">
          <cell r="Y120">
            <v>78328457376.899734</v>
          </cell>
          <cell r="Z120">
            <v>78328457376.899734</v>
          </cell>
          <cell r="AS120">
            <v>138393494516.63031</v>
          </cell>
          <cell r="AT120">
            <v>138393494516.63031</v>
          </cell>
        </row>
        <row r="121">
          <cell r="Y121">
            <v>80142305414.098251</v>
          </cell>
          <cell r="Z121">
            <v>80142305414.098251</v>
          </cell>
          <cell r="AS121">
            <v>143390332118.41855</v>
          </cell>
          <cell r="AT121">
            <v>143390332118.41855</v>
          </cell>
        </row>
        <row r="122">
          <cell r="Y122">
            <v>82249734012.29953</v>
          </cell>
          <cell r="Z122">
            <v>82249734012.29953</v>
          </cell>
          <cell r="AS122">
            <v>148976300917.65622</v>
          </cell>
          <cell r="AT122">
            <v>148976300917.65622</v>
          </cell>
        </row>
        <row r="123">
          <cell r="Y123">
            <v>84414636554.982788</v>
          </cell>
          <cell r="Z123">
            <v>84414636554.982788</v>
          </cell>
          <cell r="AS123">
            <v>154826405295.3251</v>
          </cell>
          <cell r="AT123">
            <v>154826405295.3251</v>
          </cell>
        </row>
        <row r="124">
          <cell r="Y124">
            <v>86619315500.014709</v>
          </cell>
          <cell r="Z124">
            <v>86619315500.014709</v>
          </cell>
          <cell r="AS124">
            <v>160837297959.35269</v>
          </cell>
          <cell r="AT124">
            <v>160837297959.35269</v>
          </cell>
        </row>
        <row r="125">
          <cell r="Y125">
            <v>88874762256.38501</v>
          </cell>
          <cell r="Z125">
            <v>88874762256.38501</v>
          </cell>
          <cell r="AS125">
            <v>167075476471.94067</v>
          </cell>
          <cell r="AT125">
            <v>167075476471.94067</v>
          </cell>
        </row>
        <row r="126">
          <cell r="Y126">
            <v>91147039046.553375</v>
          </cell>
          <cell r="Z126">
            <v>91147039046.553375</v>
          </cell>
          <cell r="AS126">
            <v>173335482983.19046</v>
          </cell>
          <cell r="AT126">
            <v>173335482983.19046</v>
          </cell>
        </row>
        <row r="127">
          <cell r="Y127">
            <v>93480808137.639557</v>
          </cell>
          <cell r="Z127">
            <v>93480808137.639557</v>
          </cell>
          <cell r="AS127">
            <v>179888381061.86215</v>
          </cell>
          <cell r="AT127">
            <v>179888381061.86215</v>
          </cell>
        </row>
        <row r="128">
          <cell r="Y128">
            <v>95866440850.004929</v>
          </cell>
          <cell r="Z128">
            <v>95866440850.004929</v>
          </cell>
          <cell r="AS128">
            <v>186647310866.00626</v>
          </cell>
          <cell r="AT128">
            <v>186647310866.00626</v>
          </cell>
        </row>
        <row r="129">
          <cell r="Y129">
            <v>98336734840.935974</v>
          </cell>
          <cell r="Z129">
            <v>98336734840.935974</v>
          </cell>
          <cell r="AS129">
            <v>193847826748.0032</v>
          </cell>
          <cell r="AT129">
            <v>193847826748.0032</v>
          </cell>
        </row>
        <row r="130">
          <cell r="Y130">
            <v>100837551318.85614</v>
          </cell>
          <cell r="Z130">
            <v>100837551318.85614</v>
          </cell>
          <cell r="AS130">
            <v>201154403085.53418</v>
          </cell>
          <cell r="AT130">
            <v>201154403085.53418</v>
          </cell>
        </row>
        <row r="131">
          <cell r="Y131">
            <v>103404879217.5968</v>
          </cell>
          <cell r="Z131">
            <v>103404879217.5968</v>
          </cell>
          <cell r="AS131">
            <v>208793860540.69608</v>
          </cell>
          <cell r="AT131">
            <v>208793860540.69608</v>
          </cell>
        </row>
        <row r="132">
          <cell r="Y132">
            <v>105962638218.30136</v>
          </cell>
          <cell r="Z132">
            <v>105962638218.30136</v>
          </cell>
          <cell r="AS132">
            <v>216301944158.48517</v>
          </cell>
          <cell r="AT132">
            <v>216301944158.48517</v>
          </cell>
        </row>
        <row r="133">
          <cell r="Y133">
            <v>108571814482.17181</v>
          </cell>
          <cell r="Z133">
            <v>108571814482.17181</v>
          </cell>
          <cell r="AS133">
            <v>224046690945.58395</v>
          </cell>
          <cell r="AT133">
            <v>224046690945.58395</v>
          </cell>
        </row>
        <row r="134">
          <cell r="Y134">
            <v>111242664899.44077</v>
          </cell>
          <cell r="Z134">
            <v>111242664899.44077</v>
          </cell>
          <cell r="AS134">
            <v>232094607617.04056</v>
          </cell>
          <cell r="AT134">
            <v>232094607617.04056</v>
          </cell>
        </row>
        <row r="135">
          <cell r="Y135">
            <v>114000144911.56076</v>
          </cell>
          <cell r="Z135">
            <v>114000144911.56076</v>
          </cell>
          <cell r="AS135">
            <v>240611936992.90387</v>
          </cell>
          <cell r="AT135">
            <v>240611936992.90387</v>
          </cell>
        </row>
        <row r="136">
          <cell r="Y136">
            <v>116830465122.52969</v>
          </cell>
          <cell r="Z136">
            <v>116830465122.52969</v>
          </cell>
          <cell r="AS136">
            <v>249513754089.06149</v>
          </cell>
          <cell r="AT136">
            <v>249513754089.06149</v>
          </cell>
        </row>
        <row r="137">
          <cell r="Y137">
            <v>119706997546.78062</v>
          </cell>
          <cell r="Z137">
            <v>119706997546.78062</v>
          </cell>
          <cell r="AS137">
            <v>258626374141.41818</v>
          </cell>
          <cell r="AT137">
            <v>258626374141.41818</v>
          </cell>
        </row>
        <row r="138">
          <cell r="Y138">
            <v>122435224442.09323</v>
          </cell>
          <cell r="Z138">
            <v>122435224442.09323</v>
          </cell>
          <cell r="AS138">
            <v>267518903369.27213</v>
          </cell>
          <cell r="AT138">
            <v>267518903369.27213</v>
          </cell>
        </row>
        <row r="139">
          <cell r="Y139">
            <v>124901298419.80341</v>
          </cell>
          <cell r="Z139">
            <v>124901298419.80341</v>
          </cell>
          <cell r="AS139">
            <v>275876527901.7951</v>
          </cell>
          <cell r="AT139">
            <v>275876527901.7951</v>
          </cell>
        </row>
        <row r="140">
          <cell r="Y140">
            <v>127418896558.26665</v>
          </cell>
          <cell r="Z140">
            <v>127418896558.26665</v>
          </cell>
          <cell r="AS140">
            <v>284549439762.16675</v>
          </cell>
          <cell r="AT140">
            <v>284549439762.16675</v>
          </cell>
        </row>
        <row r="141">
          <cell r="Y141">
            <v>129983361401.59485</v>
          </cell>
          <cell r="Z141">
            <v>129983361401.59485</v>
          </cell>
          <cell r="AS141">
            <v>293509652857.37695</v>
          </cell>
          <cell r="AT141">
            <v>293509652857.37695</v>
          </cell>
        </row>
        <row r="142">
          <cell r="Y142">
            <v>132624956137.26056</v>
          </cell>
          <cell r="Z142">
            <v>132624956137.26056</v>
          </cell>
          <cell r="AS142">
            <v>302970740775.59058</v>
          </cell>
          <cell r="AT142">
            <v>302970740775.59058</v>
          </cell>
        </row>
        <row r="143">
          <cell r="Y143">
            <v>135293387962.96402</v>
          </cell>
          <cell r="Z143">
            <v>135293387962.96402</v>
          </cell>
          <cell r="AS143">
            <v>312586339213.19904</v>
          </cell>
          <cell r="AT143">
            <v>312586339213.19904</v>
          </cell>
        </row>
        <row r="144">
          <cell r="Y144">
            <v>138006866915.44971</v>
          </cell>
          <cell r="Z144">
            <v>138006866915.44971</v>
          </cell>
          <cell r="AS144">
            <v>322487519692.40179</v>
          </cell>
          <cell r="AT144">
            <v>322487519692.40179</v>
          </cell>
        </row>
        <row r="145">
          <cell r="Y145">
            <v>140706593181.40396</v>
          </cell>
          <cell r="Z145">
            <v>140706593181.40396</v>
          </cell>
          <cell r="AS145">
            <v>332258392409.68005</v>
          </cell>
          <cell r="AT145">
            <v>332258392409.68005</v>
          </cell>
        </row>
        <row r="146">
          <cell r="Y146">
            <v>143467756333.01361</v>
          </cell>
          <cell r="Z146">
            <v>143467756333.01361</v>
          </cell>
          <cell r="AS146">
            <v>342431821419.47046</v>
          </cell>
          <cell r="AT146">
            <v>342431821419.47046</v>
          </cell>
        </row>
        <row r="147">
          <cell r="Y147">
            <v>146277677229.05566</v>
          </cell>
          <cell r="Z147">
            <v>146277677229.05566</v>
          </cell>
          <cell r="AS147">
            <v>352921725323.31635</v>
          </cell>
          <cell r="AT147">
            <v>352921725323.31635</v>
          </cell>
        </row>
        <row r="148">
          <cell r="Y148">
            <v>149165578927.54327</v>
          </cell>
          <cell r="Z148">
            <v>149165578927.54327</v>
          </cell>
          <cell r="AS148">
            <v>363944769023.04382</v>
          </cell>
          <cell r="AT148">
            <v>363944769023.04382</v>
          </cell>
        </row>
        <row r="149">
          <cell r="Y149">
            <v>152090499018.54849</v>
          </cell>
          <cell r="Z149">
            <v>152090499018.54849</v>
          </cell>
          <cell r="AS149">
            <v>375208439028.03955</v>
          </cell>
          <cell r="AT149">
            <v>375208439028.03955</v>
          </cell>
        </row>
        <row r="150">
          <cell r="Y150">
            <v>155064237054.7309</v>
          </cell>
          <cell r="Z150">
            <v>155064237054.7309</v>
          </cell>
          <cell r="AS150">
            <v>386801641563.18604</v>
          </cell>
          <cell r="AT150">
            <v>386801641563.18604</v>
          </cell>
        </row>
        <row r="151">
          <cell r="Y151">
            <v>158055466446.62833</v>
          </cell>
          <cell r="Z151">
            <v>158055466446.62833</v>
          </cell>
          <cell r="AS151">
            <v>398493746009.1604</v>
          </cell>
          <cell r="AT151">
            <v>398493746009.1604</v>
          </cell>
        </row>
        <row r="152">
          <cell r="Y152">
            <v>161065399490.48389</v>
          </cell>
          <cell r="Z152">
            <v>161065399490.48389</v>
          </cell>
          <cell r="AS152">
            <v>410291799826.4093</v>
          </cell>
          <cell r="AT152">
            <v>410291799826.4093</v>
          </cell>
        </row>
        <row r="153">
          <cell r="Y153">
            <v>164152109284.41949</v>
          </cell>
          <cell r="Z153">
            <v>164152109284.41949</v>
          </cell>
          <cell r="AS153">
            <v>422543470516.21387</v>
          </cell>
          <cell r="AT153">
            <v>422543470516.21387</v>
          </cell>
        </row>
        <row r="154">
          <cell r="Y154">
            <v>167318051875.87903</v>
          </cell>
          <cell r="Z154">
            <v>167318051875.87903</v>
          </cell>
          <cell r="AS154">
            <v>435435404883.55066</v>
          </cell>
          <cell r="AT154">
            <v>435435404883.55066</v>
          </cell>
        </row>
        <row r="155">
          <cell r="Y155">
            <v>170548630405.21283</v>
          </cell>
          <cell r="Z155">
            <v>170548630405.21283</v>
          </cell>
          <cell r="AS155">
            <v>448790563469.28021</v>
          </cell>
          <cell r="AT155">
            <v>448790563469.28021</v>
          </cell>
        </row>
        <row r="156">
          <cell r="Y156">
            <v>173803364894.81299</v>
          </cell>
          <cell r="Z156">
            <v>173803364894.81299</v>
          </cell>
          <cell r="AS156">
            <v>462300242711.41193</v>
          </cell>
          <cell r="AT156">
            <v>462300242711.41193</v>
          </cell>
        </row>
        <row r="157">
          <cell r="Y157">
            <v>177385370610.56464</v>
          </cell>
          <cell r="Z157">
            <v>177385370610.56464</v>
          </cell>
          <cell r="AS157">
            <v>483160338569.94208</v>
          </cell>
          <cell r="AT157">
            <v>483160338569.94208</v>
          </cell>
        </row>
        <row r="158">
          <cell r="Y158">
            <v>183106382035.36816</v>
          </cell>
          <cell r="Z158">
            <v>183106382035.36816</v>
          </cell>
          <cell r="AS158">
            <v>523069942567.27509</v>
          </cell>
          <cell r="AT158">
            <v>523069942567.27509</v>
          </cell>
        </row>
        <row r="159">
          <cell r="Y159">
            <v>188474722694.52838</v>
          </cell>
          <cell r="Z159">
            <v>188474722694.52838</v>
          </cell>
          <cell r="AS159">
            <v>561648817754.3927</v>
          </cell>
          <cell r="AT159">
            <v>561648817754.3927</v>
          </cell>
        </row>
        <row r="160">
          <cell r="Y160">
            <v>193742658407.23755</v>
          </cell>
          <cell r="Z160">
            <v>193742658407.23755</v>
          </cell>
          <cell r="AS160">
            <v>600473508966.15283</v>
          </cell>
          <cell r="AT160">
            <v>600473508966.15283</v>
          </cell>
        </row>
        <row r="161">
          <cell r="Y161">
            <v>194925705728.68219</v>
          </cell>
          <cell r="Z161">
            <v>194925705728.68219</v>
          </cell>
          <cell r="AS161">
            <v>604157564434.22192</v>
          </cell>
          <cell r="AT161">
            <v>604157564434.22192</v>
          </cell>
        </row>
        <row r="162">
          <cell r="Y162">
            <v>195810597824.51157</v>
          </cell>
          <cell r="Z162">
            <v>195810597824.51157</v>
          </cell>
          <cell r="AS162">
            <v>605217173008.81934</v>
          </cell>
          <cell r="AT162">
            <v>605217173008.81934</v>
          </cell>
        </row>
        <row r="163">
          <cell r="Y163">
            <v>196697906888.13034</v>
          </cell>
          <cell r="Z163">
            <v>196697906888.13034</v>
          </cell>
          <cell r="AS163">
            <v>606277583194.80933</v>
          </cell>
          <cell r="AT163">
            <v>606277583194.80933</v>
          </cell>
        </row>
        <row r="164">
          <cell r="Y164">
            <v>197587635995.22131</v>
          </cell>
          <cell r="Z164">
            <v>197587635995.22131</v>
          </cell>
          <cell r="AS164">
            <v>607338794992.19128</v>
          </cell>
          <cell r="AT164">
            <v>607338794992.19128</v>
          </cell>
        </row>
        <row r="165">
          <cell r="Y165">
            <v>198479788221.46725</v>
          </cell>
          <cell r="Z165">
            <v>198479788221.46725</v>
          </cell>
          <cell r="AS165">
            <v>608400808400.96606</v>
          </cell>
          <cell r="AT165">
            <v>608400808400.96606</v>
          </cell>
        </row>
        <row r="166">
          <cell r="Y166">
            <v>199374366642.5509</v>
          </cell>
          <cell r="Z166">
            <v>199374366642.5509</v>
          </cell>
          <cell r="AS166">
            <v>609463623421.13306</v>
          </cell>
          <cell r="AT166">
            <v>609463623421.13306</v>
          </cell>
        </row>
      </sheetData>
      <sheetData sheetId="18">
        <row r="7">
          <cell r="M7">
            <v>60</v>
          </cell>
          <cell r="Y7">
            <v>1544001.3717028024</v>
          </cell>
          <cell r="Z7">
            <v>1544001.3717028024</v>
          </cell>
          <cell r="AS7">
            <v>1134259.5526231523</v>
          </cell>
          <cell r="AT7">
            <v>1134259.5526231523</v>
          </cell>
        </row>
        <row r="8">
          <cell r="Y8">
            <v>2211109.823165935</v>
          </cell>
          <cell r="Z8">
            <v>2211109.823165935</v>
          </cell>
          <cell r="AS8">
            <v>1751725.567207159</v>
          </cell>
          <cell r="AT8">
            <v>1751725.567207159</v>
          </cell>
        </row>
        <row r="9">
          <cell r="Y9">
            <v>3044478.8180434094</v>
          </cell>
          <cell r="Z9">
            <v>3044478.8180434094</v>
          </cell>
          <cell r="AS9">
            <v>2579027.6856427086</v>
          </cell>
          <cell r="AT9">
            <v>2579027.6856427086</v>
          </cell>
        </row>
        <row r="10">
          <cell r="Y10">
            <v>4099895.1528573083</v>
          </cell>
          <cell r="Z10">
            <v>4099895.1528573083</v>
          </cell>
          <cell r="AS10">
            <v>3689654.4192631305</v>
          </cell>
          <cell r="AT10">
            <v>3689654.4192631305</v>
          </cell>
        </row>
        <row r="11">
          <cell r="Y11">
            <v>5418252.3635401363</v>
          </cell>
          <cell r="Z11">
            <v>5418252.3635401363</v>
          </cell>
          <cell r="AS11">
            <v>5153722.5884624822</v>
          </cell>
          <cell r="AT11">
            <v>5153722.5884624822</v>
          </cell>
        </row>
        <row r="12">
          <cell r="Y12">
            <v>7045540.7021346744</v>
          </cell>
          <cell r="Z12">
            <v>7045540.7021346744</v>
          </cell>
          <cell r="AS12">
            <v>7053802.2399656381</v>
          </cell>
          <cell r="AT12">
            <v>7053802.2399656381</v>
          </cell>
        </row>
        <row r="13">
          <cell r="Y13">
            <v>8979857.2591987662</v>
          </cell>
          <cell r="Z13">
            <v>8979857.2591987662</v>
          </cell>
          <cell r="AS13">
            <v>9430386.2281307708</v>
          </cell>
          <cell r="AT13">
            <v>9430386.2281307708</v>
          </cell>
        </row>
        <row r="14">
          <cell r="Y14">
            <v>11258670.704443567</v>
          </cell>
          <cell r="Z14">
            <v>11258670.704443567</v>
          </cell>
          <cell r="AS14">
            <v>12366076.66179537</v>
          </cell>
          <cell r="AT14">
            <v>12366076.66179537</v>
          </cell>
        </row>
        <row r="15">
          <cell r="Y15">
            <v>13961650.933157163</v>
          </cell>
          <cell r="Z15">
            <v>13961650.933157163</v>
          </cell>
          <cell r="AS15">
            <v>15998423.828846393</v>
          </cell>
          <cell r="AT15">
            <v>15998423.828846393</v>
          </cell>
        </row>
        <row r="16">
          <cell r="Y16">
            <v>17144286.559620988</v>
          </cell>
          <cell r="Z16">
            <v>17144286.559620988</v>
          </cell>
          <cell r="AS16">
            <v>20450595.551150348</v>
          </cell>
          <cell r="AT16">
            <v>20450595.551150348</v>
          </cell>
        </row>
        <row r="17">
          <cell r="Y17">
            <v>20743711.297916353</v>
          </cell>
          <cell r="Z17">
            <v>20743711.297916353</v>
          </cell>
          <cell r="AS17">
            <v>26250619.842236225</v>
          </cell>
          <cell r="AT17">
            <v>26250619.842236225</v>
          </cell>
        </row>
        <row r="18">
          <cell r="Y18">
            <v>24480338.607218649</v>
          </cell>
          <cell r="Z18">
            <v>24480338.607218649</v>
          </cell>
          <cell r="AS18">
            <v>31198422.482305616</v>
          </cell>
          <cell r="AT18">
            <v>31198422.482305616</v>
          </cell>
        </row>
        <row r="19">
          <cell r="Y19">
            <v>28689512.328627784</v>
          </cell>
          <cell r="Z19">
            <v>28689512.328627784</v>
          </cell>
          <cell r="AS19">
            <v>36771377.728305176</v>
          </cell>
          <cell r="AT19">
            <v>36771377.728305176</v>
          </cell>
        </row>
        <row r="20">
          <cell r="Y20">
            <v>33342831.134885762</v>
          </cell>
          <cell r="Z20">
            <v>33342831.134885762</v>
          </cell>
          <cell r="AS20">
            <v>42737124.347295955</v>
          </cell>
          <cell r="AT20">
            <v>42737124.347295955</v>
          </cell>
        </row>
        <row r="21">
          <cell r="Y21">
            <v>38871398.10387744</v>
          </cell>
          <cell r="Z21">
            <v>38871398.10387744</v>
          </cell>
          <cell r="AS21">
            <v>50040312.725234315</v>
          </cell>
          <cell r="AT21">
            <v>50040312.725234315</v>
          </cell>
        </row>
        <row r="22">
          <cell r="Y22">
            <v>44831940.547172323</v>
          </cell>
          <cell r="Z22">
            <v>44831940.547172323</v>
          </cell>
          <cell r="AS22">
            <v>58089443.594298989</v>
          </cell>
          <cell r="AT22">
            <v>58089443.594298989</v>
          </cell>
        </row>
        <row r="23">
          <cell r="Y23">
            <v>51344445.123155057</v>
          </cell>
          <cell r="Z23">
            <v>51344445.123155057</v>
          </cell>
          <cell r="AS23">
            <v>66614510.557659492</v>
          </cell>
          <cell r="AT23">
            <v>66614510.557659492</v>
          </cell>
        </row>
        <row r="24">
          <cell r="Y24">
            <v>58590422.409110755</v>
          </cell>
          <cell r="Z24">
            <v>58590422.409110755</v>
          </cell>
          <cell r="AS24">
            <v>76327769.914379328</v>
          </cell>
          <cell r="AT24">
            <v>76327769.914379328</v>
          </cell>
        </row>
        <row r="25">
          <cell r="Y25">
            <v>66550738.195719227</v>
          </cell>
          <cell r="Z25">
            <v>66550738.195719227</v>
          </cell>
          <cell r="AS25">
            <v>86991222.950948849</v>
          </cell>
          <cell r="AT25">
            <v>86991222.950948849</v>
          </cell>
        </row>
        <row r="26">
          <cell r="Y26">
            <v>74554279.712306619</v>
          </cell>
          <cell r="Z26">
            <v>74554279.712306619</v>
          </cell>
          <cell r="AS26">
            <v>97637488.558511645</v>
          </cell>
          <cell r="AT26">
            <v>97637488.558511645</v>
          </cell>
        </row>
        <row r="27">
          <cell r="Y27">
            <v>85103736.782311827</v>
          </cell>
          <cell r="Z27">
            <v>85103736.782311827</v>
          </cell>
          <cell r="AS27">
            <v>109654453.4137062</v>
          </cell>
          <cell r="AT27">
            <v>109654453.4137062</v>
          </cell>
        </row>
        <row r="28">
          <cell r="Y28">
            <v>97016565.232216895</v>
          </cell>
          <cell r="Z28">
            <v>97016565.232216895</v>
          </cell>
          <cell r="AS28">
            <v>123375543.51526773</v>
          </cell>
          <cell r="AT28">
            <v>123375543.51526773</v>
          </cell>
        </row>
        <row r="29">
          <cell r="Y29">
            <v>110076417.7593089</v>
          </cell>
          <cell r="Z29">
            <v>110076417.7593089</v>
          </cell>
          <cell r="AS29">
            <v>138035293.11961246</v>
          </cell>
          <cell r="AT29">
            <v>138035293.11961246</v>
          </cell>
        </row>
        <row r="30">
          <cell r="Y30">
            <v>124469003.24396737</v>
          </cell>
          <cell r="Z30">
            <v>124469003.24396737</v>
          </cell>
          <cell r="AS30">
            <v>154580479.56124917</v>
          </cell>
          <cell r="AT30">
            <v>154580479.56124917</v>
          </cell>
        </row>
        <row r="31">
          <cell r="Y31">
            <v>140065384.51090246</v>
          </cell>
          <cell r="Z31">
            <v>140065384.51090246</v>
          </cell>
          <cell r="AS31">
            <v>172180751.46630758</v>
          </cell>
          <cell r="AT31">
            <v>172180751.46630758</v>
          </cell>
        </row>
        <row r="32">
          <cell r="Y32">
            <v>157104320.2020191</v>
          </cell>
          <cell r="Z32">
            <v>157104320.2020191</v>
          </cell>
          <cell r="AS32">
            <v>191669099.63850632</v>
          </cell>
          <cell r="AT32">
            <v>191669099.63850632</v>
          </cell>
        </row>
        <row r="33">
          <cell r="Y33">
            <v>175563822.39360586</v>
          </cell>
          <cell r="Z33">
            <v>175563822.39360586</v>
          </cell>
          <cell r="AS33">
            <v>212682082.04668173</v>
          </cell>
          <cell r="AT33">
            <v>212682082.04668173</v>
          </cell>
        </row>
        <row r="34">
          <cell r="Y34">
            <v>205908003.83714911</v>
          </cell>
          <cell r="Z34">
            <v>205908003.83714911</v>
          </cell>
          <cell r="AS34">
            <v>245785659.92581424</v>
          </cell>
          <cell r="AT34">
            <v>245785659.92581424</v>
          </cell>
        </row>
        <row r="35">
          <cell r="Y35">
            <v>242133515.20068407</v>
          </cell>
          <cell r="Z35">
            <v>242133515.20068407</v>
          </cell>
          <cell r="AS35">
            <v>285034804.8228898</v>
          </cell>
          <cell r="AT35">
            <v>285034804.8228898</v>
          </cell>
        </row>
        <row r="36">
          <cell r="Y36">
            <v>283303294.4575327</v>
          </cell>
          <cell r="Z36">
            <v>283303294.4575327</v>
          </cell>
          <cell r="AS36">
            <v>329484595.34834313</v>
          </cell>
          <cell r="AT36">
            <v>329484595.34834313</v>
          </cell>
        </row>
        <row r="37">
          <cell r="Y37">
            <v>336111690.16862059</v>
          </cell>
          <cell r="Z37">
            <v>336111690.16862059</v>
          </cell>
          <cell r="AS37">
            <v>381933008.63280368</v>
          </cell>
          <cell r="AT37">
            <v>381933008.63280368</v>
          </cell>
        </row>
        <row r="38">
          <cell r="Y38">
            <v>396636227.81714177</v>
          </cell>
          <cell r="Z38">
            <v>396636227.81714177</v>
          </cell>
          <cell r="AS38">
            <v>441774358.367396</v>
          </cell>
          <cell r="AT38">
            <v>441774358.367396</v>
          </cell>
        </row>
        <row r="39">
          <cell r="Y39">
            <v>465304257.37930012</v>
          </cell>
          <cell r="Z39">
            <v>465304257.37930012</v>
          </cell>
          <cell r="AS39">
            <v>508499092.81387645</v>
          </cell>
          <cell r="AT39">
            <v>508499092.81387645</v>
          </cell>
        </row>
        <row r="40">
          <cell r="Y40">
            <v>533297223.69432294</v>
          </cell>
          <cell r="Z40">
            <v>533297223.69432294</v>
          </cell>
          <cell r="AS40">
            <v>574395419.6865474</v>
          </cell>
          <cell r="AT40">
            <v>574395419.6865474</v>
          </cell>
        </row>
        <row r="41">
          <cell r="Y41">
            <v>600590508.12641406</v>
          </cell>
          <cell r="Z41">
            <v>600590508.12641406</v>
          </cell>
          <cell r="AS41">
            <v>639422995.28880203</v>
          </cell>
          <cell r="AT41">
            <v>639422995.28880203</v>
          </cell>
        </row>
        <row r="42">
          <cell r="Y42">
            <v>673128816.93877375</v>
          </cell>
          <cell r="Z42">
            <v>673128816.93877375</v>
          </cell>
          <cell r="AS42">
            <v>710482844.81832957</v>
          </cell>
          <cell r="AT42">
            <v>710482844.81832957</v>
          </cell>
        </row>
        <row r="43">
          <cell r="Y43">
            <v>752937541.87988591</v>
          </cell>
          <cell r="Z43">
            <v>752937541.87988591</v>
          </cell>
          <cell r="AS43">
            <v>789160562.92796671</v>
          </cell>
          <cell r="AT43">
            <v>789160562.92796671</v>
          </cell>
        </row>
        <row r="44">
          <cell r="Y44">
            <v>840319628.13282657</v>
          </cell>
          <cell r="Z44">
            <v>840319628.13282657</v>
          </cell>
          <cell r="AS44">
            <v>874950931.12352777</v>
          </cell>
          <cell r="AT44">
            <v>874950931.12352777</v>
          </cell>
        </row>
        <row r="45">
          <cell r="Y45">
            <v>936078996.38025427</v>
          </cell>
          <cell r="Z45">
            <v>936078996.38025427</v>
          </cell>
          <cell r="AS45">
            <v>969293278.89667797</v>
          </cell>
          <cell r="AT45">
            <v>969293278.89667797</v>
          </cell>
        </row>
        <row r="46">
          <cell r="Y46">
            <v>1042747760.0689008</v>
          </cell>
          <cell r="Z46">
            <v>1042747760.0689008</v>
          </cell>
          <cell r="AS46">
            <v>1072044454.0544469</v>
          </cell>
          <cell r="AT46">
            <v>1072044454.0544469</v>
          </cell>
        </row>
        <row r="47">
          <cell r="Y47">
            <v>1143884721.7474713</v>
          </cell>
          <cell r="Z47">
            <v>1143884721.7474713</v>
          </cell>
          <cell r="AS47">
            <v>1176508325.7589567</v>
          </cell>
          <cell r="AT47">
            <v>1176508325.7589567</v>
          </cell>
        </row>
        <row r="48">
          <cell r="Y48">
            <v>1252163371.9460857</v>
          </cell>
          <cell r="Z48">
            <v>1252163371.9460857</v>
          </cell>
          <cell r="AS48">
            <v>1288429627.5317814</v>
          </cell>
          <cell r="AT48">
            <v>1288429627.5317814</v>
          </cell>
        </row>
        <row r="49">
          <cell r="Y49">
            <v>1371254760.1044216</v>
          </cell>
          <cell r="Z49">
            <v>1371254760.1044216</v>
          </cell>
          <cell r="AS49">
            <v>1412046977.1170013</v>
          </cell>
          <cell r="AT49">
            <v>1412046977.1170013</v>
          </cell>
        </row>
        <row r="50">
          <cell r="Y50">
            <v>1497983870.7038279</v>
          </cell>
          <cell r="Z50">
            <v>1497983870.7038279</v>
          </cell>
          <cell r="AS50">
            <v>1540702005.1978972</v>
          </cell>
          <cell r="AT50">
            <v>1540702005.1978972</v>
          </cell>
        </row>
        <row r="51">
          <cell r="Y51">
            <v>1633902722.4530625</v>
          </cell>
          <cell r="Z51">
            <v>1633902722.4530625</v>
          </cell>
          <cell r="AS51">
            <v>1678520723.2247841</v>
          </cell>
          <cell r="AT51">
            <v>1678520723.2247841</v>
          </cell>
        </row>
        <row r="52">
          <cell r="Y52">
            <v>1779112808.8815565</v>
          </cell>
          <cell r="Z52">
            <v>1779112808.8815565</v>
          </cell>
          <cell r="AS52">
            <v>1824941596.814738</v>
          </cell>
          <cell r="AT52">
            <v>1824941596.814738</v>
          </cell>
        </row>
        <row r="53">
          <cell r="Y53">
            <v>1934557619.6978159</v>
          </cell>
          <cell r="Z53">
            <v>1934557619.6978159</v>
          </cell>
          <cell r="AS53">
            <v>1982580918.0725296</v>
          </cell>
          <cell r="AT53">
            <v>1982580918.0725296</v>
          </cell>
        </row>
        <row r="54">
          <cell r="Y54">
            <v>2100681367.3995528</v>
          </cell>
          <cell r="Z54">
            <v>2100681367.3995528</v>
          </cell>
          <cell r="AS54">
            <v>2152475757.9174118</v>
          </cell>
          <cell r="AT54">
            <v>2152475757.9174118</v>
          </cell>
        </row>
        <row r="55">
          <cell r="Y55">
            <v>2277638970.9657187</v>
          </cell>
          <cell r="Z55">
            <v>2277638970.9657187</v>
          </cell>
          <cell r="AS55">
            <v>2331043645.8288541</v>
          </cell>
          <cell r="AT55">
            <v>2331043645.8288541</v>
          </cell>
        </row>
        <row r="56">
          <cell r="Y56">
            <v>2467665788.9582171</v>
          </cell>
          <cell r="Z56">
            <v>2467665788.9582171</v>
          </cell>
          <cell r="AS56">
            <v>2521385622.6275697</v>
          </cell>
          <cell r="AT56">
            <v>2521385622.6275697</v>
          </cell>
        </row>
        <row r="57">
          <cell r="Y57">
            <v>2779602963.9872332</v>
          </cell>
          <cell r="Z57">
            <v>2779602963.9872332</v>
          </cell>
          <cell r="AS57">
            <v>2821626351.219902</v>
          </cell>
          <cell r="AT57">
            <v>2821626351.219902</v>
          </cell>
        </row>
        <row r="58">
          <cell r="Y58">
            <v>3121524541.5078249</v>
          </cell>
          <cell r="Z58">
            <v>3121524541.5078249</v>
          </cell>
          <cell r="AS58">
            <v>3153066704.4815178</v>
          </cell>
          <cell r="AT58">
            <v>3153066704.4815178</v>
          </cell>
        </row>
        <row r="59">
          <cell r="Y59">
            <v>3486617393.6968384</v>
          </cell>
          <cell r="Z59">
            <v>3486617393.6968384</v>
          </cell>
          <cell r="AS59">
            <v>3513919609.7014318</v>
          </cell>
          <cell r="AT59">
            <v>3513919609.7014318</v>
          </cell>
        </row>
        <row r="60">
          <cell r="Y60">
            <v>3870595913.5764503</v>
          </cell>
          <cell r="Z60">
            <v>3870595913.5764503</v>
          </cell>
          <cell r="AS60">
            <v>3908561838.5499172</v>
          </cell>
          <cell r="AT60">
            <v>3908561838.5499172</v>
          </cell>
        </row>
        <row r="61">
          <cell r="Y61">
            <v>4285493205.303093</v>
          </cell>
          <cell r="Z61">
            <v>4285493205.303093</v>
          </cell>
          <cell r="AS61">
            <v>4345549657.3864822</v>
          </cell>
          <cell r="AT61">
            <v>4345549657.3864822</v>
          </cell>
        </row>
        <row r="62">
          <cell r="Y62">
            <v>4735370265.768301</v>
          </cell>
          <cell r="Z62">
            <v>4735370265.768301</v>
          </cell>
          <cell r="AS62">
            <v>4823370459.5609236</v>
          </cell>
          <cell r="AT62">
            <v>4823370459.5609236</v>
          </cell>
        </row>
        <row r="63">
          <cell r="Y63">
            <v>5222466649.4778347</v>
          </cell>
          <cell r="Z63">
            <v>5222466649.4778347</v>
          </cell>
          <cell r="AS63">
            <v>5348994050.5795774</v>
          </cell>
          <cell r="AT63">
            <v>5348994050.5795774</v>
          </cell>
        </row>
        <row r="64">
          <cell r="Y64">
            <v>5746321382.5256329</v>
          </cell>
          <cell r="Z64">
            <v>5746321382.5256329</v>
          </cell>
          <cell r="AS64">
            <v>5915207083.9475594</v>
          </cell>
          <cell r="AT64">
            <v>5915207083.9475594</v>
          </cell>
        </row>
        <row r="65">
          <cell r="Y65">
            <v>6310020540.6019192</v>
          </cell>
          <cell r="Z65">
            <v>6310020540.6019192</v>
          </cell>
          <cell r="AS65">
            <v>6547272832.3864317</v>
          </cell>
          <cell r="AT65">
            <v>6547272832.3864317</v>
          </cell>
        </row>
        <row r="66">
          <cell r="Y66">
            <v>6917847895.7249413</v>
          </cell>
          <cell r="Z66">
            <v>6917847895.7249413</v>
          </cell>
          <cell r="AS66">
            <v>7242623495.0234051</v>
          </cell>
          <cell r="AT66">
            <v>7242623495.0234051</v>
          </cell>
        </row>
        <row r="67">
          <cell r="Y67">
            <v>7416899394.2939711</v>
          </cell>
          <cell r="Z67">
            <v>7416899394.2939711</v>
          </cell>
          <cell r="AS67">
            <v>7822660978.5993128</v>
          </cell>
          <cell r="AT67">
            <v>7822660978.5993128</v>
          </cell>
        </row>
        <row r="68">
          <cell r="Y68">
            <v>7943933795.2825527</v>
          </cell>
          <cell r="Z68">
            <v>7943933795.2825527</v>
          </cell>
          <cell r="AS68">
            <v>8443678203.0445127</v>
          </cell>
          <cell r="AT68">
            <v>8443678203.0445127</v>
          </cell>
        </row>
        <row r="69">
          <cell r="Y69">
            <v>8499037467.4045811</v>
          </cell>
          <cell r="Z69">
            <v>8499037467.4045811</v>
          </cell>
          <cell r="AS69">
            <v>9103614840.371067</v>
          </cell>
          <cell r="AT69">
            <v>9103614840.371067</v>
          </cell>
        </row>
        <row r="70">
          <cell r="Y70">
            <v>9076295365.9742203</v>
          </cell>
          <cell r="Z70">
            <v>9076295365.9742203</v>
          </cell>
          <cell r="AS70">
            <v>9791587784.9447823</v>
          </cell>
          <cell r="AT70">
            <v>9791587784.9447823</v>
          </cell>
        </row>
        <row r="71">
          <cell r="Y71">
            <v>9638663402.0924473</v>
          </cell>
          <cell r="Z71">
            <v>9638663402.0924473</v>
          </cell>
          <cell r="AS71">
            <v>10478899363.506353</v>
          </cell>
          <cell r="AT71">
            <v>10478899363.506353</v>
          </cell>
        </row>
        <row r="72">
          <cell r="Y72">
            <v>10234119542.528975</v>
          </cell>
          <cell r="Z72">
            <v>10234119542.528975</v>
          </cell>
          <cell r="AS72">
            <v>11217738407.515608</v>
          </cell>
          <cell r="AT72">
            <v>11217738407.515608</v>
          </cell>
        </row>
        <row r="73">
          <cell r="Y73">
            <v>10880518281.886934</v>
          </cell>
          <cell r="Z73">
            <v>10880518281.886934</v>
          </cell>
          <cell r="AS73">
            <v>12023970005.341177</v>
          </cell>
          <cell r="AT73">
            <v>12023970005.341177</v>
          </cell>
        </row>
        <row r="74">
          <cell r="Y74">
            <v>11560686358.070454</v>
          </cell>
          <cell r="Z74">
            <v>11560686358.070454</v>
          </cell>
          <cell r="AS74">
            <v>12881441816.952696</v>
          </cell>
          <cell r="AT74">
            <v>12881441816.952696</v>
          </cell>
        </row>
        <row r="75">
          <cell r="Y75">
            <v>12312278915.368843</v>
          </cell>
          <cell r="Z75">
            <v>12312278915.368843</v>
          </cell>
          <cell r="AS75">
            <v>13823672730.132515</v>
          </cell>
          <cell r="AT75">
            <v>13823672730.132515</v>
          </cell>
        </row>
        <row r="76">
          <cell r="Y76">
            <v>13156016362.164381</v>
          </cell>
          <cell r="Z76">
            <v>13156016362.164381</v>
          </cell>
          <cell r="AS76">
            <v>14893226922.944695</v>
          </cell>
          <cell r="AT76">
            <v>14893226922.944695</v>
          </cell>
        </row>
        <row r="77">
          <cell r="Y77">
            <v>14143984913.846283</v>
          </cell>
          <cell r="Z77">
            <v>14143984913.846283</v>
          </cell>
          <cell r="AS77">
            <v>16074961683.129128</v>
          </cell>
          <cell r="AT77">
            <v>16074961683.129128</v>
          </cell>
        </row>
        <row r="78">
          <cell r="Y78">
            <v>15238187114.275337</v>
          </cell>
          <cell r="Z78">
            <v>15238187114.275337</v>
          </cell>
          <cell r="AS78">
            <v>17395092415.676392</v>
          </cell>
          <cell r="AT78">
            <v>17395092415.676392</v>
          </cell>
        </row>
        <row r="79">
          <cell r="Y79">
            <v>16548259238.152292</v>
          </cell>
          <cell r="Z79">
            <v>16548259238.152292</v>
          </cell>
          <cell r="AS79">
            <v>18932123832.190285</v>
          </cell>
          <cell r="AT79">
            <v>18932123832.190285</v>
          </cell>
        </row>
        <row r="80">
          <cell r="Y80">
            <v>17957255994.713787</v>
          </cell>
          <cell r="Z80">
            <v>17957255994.713787</v>
          </cell>
          <cell r="AS80">
            <v>20603913103.049809</v>
          </cell>
          <cell r="AT80">
            <v>20603913103.049809</v>
          </cell>
        </row>
        <row r="81">
          <cell r="Y81">
            <v>19480020921.2136</v>
          </cell>
          <cell r="Z81">
            <v>19480020921.2136</v>
          </cell>
          <cell r="AS81">
            <v>22411877684.676674</v>
          </cell>
          <cell r="AT81">
            <v>22411877684.676674</v>
          </cell>
        </row>
        <row r="82">
          <cell r="Y82">
            <v>21259023503.276928</v>
          </cell>
          <cell r="Z82">
            <v>21259023503.276928</v>
          </cell>
          <cell r="AS82">
            <v>24538380960.872246</v>
          </cell>
          <cell r="AT82">
            <v>24538380960.872246</v>
          </cell>
        </row>
        <row r="83">
          <cell r="Y83">
            <v>23160212333.081467</v>
          </cell>
          <cell r="Z83">
            <v>23160212333.081467</v>
          </cell>
          <cell r="AS83">
            <v>26796272801.376102</v>
          </cell>
          <cell r="AT83">
            <v>26796272801.376102</v>
          </cell>
        </row>
        <row r="84">
          <cell r="Y84">
            <v>25139194752.121143</v>
          </cell>
          <cell r="Z84">
            <v>25139194752.121143</v>
          </cell>
          <cell r="AS84">
            <v>29185998518.456432</v>
          </cell>
          <cell r="AT84">
            <v>29185998518.456432</v>
          </cell>
        </row>
        <row r="85">
          <cell r="Y85">
            <v>27242034246.173927</v>
          </cell>
          <cell r="Z85">
            <v>27242034246.173927</v>
          </cell>
          <cell r="AS85">
            <v>31743137909.848644</v>
          </cell>
          <cell r="AT85">
            <v>31743137909.848644</v>
          </cell>
        </row>
        <row r="86">
          <cell r="Y86">
            <v>29467247493.91806</v>
          </cell>
          <cell r="Z86">
            <v>29467247493.91806</v>
          </cell>
          <cell r="AS86">
            <v>34440831577.87941</v>
          </cell>
          <cell r="AT86">
            <v>34440831577.87941</v>
          </cell>
        </row>
        <row r="87">
          <cell r="Y87">
            <v>31664094287.124569</v>
          </cell>
          <cell r="Z87">
            <v>31664094287.124569</v>
          </cell>
          <cell r="AS87">
            <v>37360863923.201073</v>
          </cell>
          <cell r="AT87">
            <v>37360863923.201073</v>
          </cell>
        </row>
        <row r="88">
          <cell r="Y88">
            <v>33946676240.751026</v>
          </cell>
          <cell r="Z88">
            <v>33946676240.751026</v>
          </cell>
          <cell r="AS88">
            <v>40434257322.659843</v>
          </cell>
          <cell r="AT88">
            <v>40434257322.659843</v>
          </cell>
        </row>
        <row r="89">
          <cell r="Y89">
            <v>36038799945.558441</v>
          </cell>
          <cell r="Z89">
            <v>36038799945.558441</v>
          </cell>
          <cell r="AS89">
            <v>43393176284.029076</v>
          </cell>
          <cell r="AT89">
            <v>43393176284.029076</v>
          </cell>
        </row>
        <row r="90">
          <cell r="Y90">
            <v>38145172534.455276</v>
          </cell>
          <cell r="Z90">
            <v>38145172534.455276</v>
          </cell>
          <cell r="AS90">
            <v>46435567912.769165</v>
          </cell>
          <cell r="AT90">
            <v>46435567912.769165</v>
          </cell>
        </row>
        <row r="91">
          <cell r="Y91">
            <v>40127562612.935944</v>
          </cell>
          <cell r="Z91">
            <v>40127562612.935944</v>
          </cell>
          <cell r="AS91">
            <v>49470391308.798157</v>
          </cell>
          <cell r="AT91">
            <v>49470391308.798157</v>
          </cell>
        </row>
        <row r="92">
          <cell r="Y92">
            <v>41556900936.348129</v>
          </cell>
          <cell r="Z92">
            <v>41556900936.348129</v>
          </cell>
          <cell r="AS92">
            <v>51798114823.799873</v>
          </cell>
          <cell r="AT92">
            <v>51798114823.799873</v>
          </cell>
        </row>
        <row r="93">
          <cell r="Y93">
            <v>42926275441.634384</v>
          </cell>
          <cell r="Z93">
            <v>42926275441.634384</v>
          </cell>
          <cell r="AS93">
            <v>54119470176.84845</v>
          </cell>
          <cell r="AT93">
            <v>54119470176.84845</v>
          </cell>
        </row>
        <row r="94">
          <cell r="Y94">
            <v>44089690535.660553</v>
          </cell>
          <cell r="Z94">
            <v>44089690535.660553</v>
          </cell>
          <cell r="AS94">
            <v>56231782217.409309</v>
          </cell>
          <cell r="AT94">
            <v>56231782217.409309</v>
          </cell>
        </row>
        <row r="95">
          <cell r="Y95">
            <v>45237647886.754128</v>
          </cell>
          <cell r="Z95">
            <v>45237647886.754128</v>
          </cell>
          <cell r="AS95">
            <v>58420388764.655052</v>
          </cell>
          <cell r="AT95">
            <v>58420388764.655052</v>
          </cell>
        </row>
        <row r="96">
          <cell r="Y96">
            <v>46410266124.72023</v>
          </cell>
          <cell r="Z96">
            <v>46410266124.72023</v>
          </cell>
          <cell r="AS96">
            <v>60692075643.957878</v>
          </cell>
          <cell r="AT96">
            <v>60692075643.957878</v>
          </cell>
        </row>
        <row r="97">
          <cell r="Y97">
            <v>47539075850.6875</v>
          </cell>
          <cell r="Z97">
            <v>47539075850.6875</v>
          </cell>
          <cell r="AS97">
            <v>62986804742.248466</v>
          </cell>
          <cell r="AT97">
            <v>62986804742.248466</v>
          </cell>
        </row>
        <row r="98">
          <cell r="Y98">
            <v>48699388515.562637</v>
          </cell>
          <cell r="Z98">
            <v>48699388515.562637</v>
          </cell>
          <cell r="AS98">
            <v>65413219978.816444</v>
          </cell>
          <cell r="AT98">
            <v>65413219978.816444</v>
          </cell>
        </row>
        <row r="99">
          <cell r="Y99">
            <v>49875528102.561546</v>
          </cell>
          <cell r="Z99">
            <v>49875528102.561546</v>
          </cell>
          <cell r="AS99">
            <v>67887229995.688232</v>
          </cell>
          <cell r="AT99">
            <v>67887229995.688232</v>
          </cell>
        </row>
        <row r="100">
          <cell r="Y100">
            <v>51075146485.554535</v>
          </cell>
          <cell r="Z100">
            <v>51075146485.554535</v>
          </cell>
          <cell r="AS100">
            <v>70477203497.843185</v>
          </cell>
          <cell r="AT100">
            <v>70477203497.843185</v>
          </cell>
        </row>
        <row r="101">
          <cell r="Y101">
            <v>52300702708.409012</v>
          </cell>
          <cell r="Z101">
            <v>52300702708.409012</v>
          </cell>
          <cell r="AS101">
            <v>73180156489.795517</v>
          </cell>
          <cell r="AT101">
            <v>73180156489.795517</v>
          </cell>
        </row>
        <row r="102">
          <cell r="Y102">
            <v>53538171688.904922</v>
          </cell>
          <cell r="Z102">
            <v>53538171688.904922</v>
          </cell>
          <cell r="AS102">
            <v>75976764528.007416</v>
          </cell>
          <cell r="AT102">
            <v>75976764528.007416</v>
          </cell>
        </row>
        <row r="103">
          <cell r="Y103">
            <v>54803077849.578285</v>
          </cell>
          <cell r="Z103">
            <v>54803077849.578285</v>
          </cell>
          <cell r="AS103">
            <v>78906201347.944061</v>
          </cell>
          <cell r="AT103">
            <v>78906201347.944061</v>
          </cell>
        </row>
        <row r="104">
          <cell r="Y104">
            <v>56082922719.209351</v>
          </cell>
          <cell r="Z104">
            <v>56082922719.209351</v>
          </cell>
          <cell r="AS104">
            <v>81961305584.140076</v>
          </cell>
          <cell r="AT104">
            <v>81961305584.140076</v>
          </cell>
        </row>
        <row r="105">
          <cell r="Y105">
            <v>57359305970.027084</v>
          </cell>
          <cell r="Z105">
            <v>57359305970.027084</v>
          </cell>
          <cell r="AS105">
            <v>84981639160.617981</v>
          </cell>
          <cell r="AT105">
            <v>84981639160.617981</v>
          </cell>
        </row>
        <row r="106">
          <cell r="Y106">
            <v>58651372012.440918</v>
          </cell>
          <cell r="Z106">
            <v>58651372012.440918</v>
          </cell>
          <cell r="AS106">
            <v>88063868392.291199</v>
          </cell>
          <cell r="AT106">
            <v>88063868392.291199</v>
          </cell>
        </row>
        <row r="107">
          <cell r="Y107">
            <v>59950977349.348816</v>
          </cell>
          <cell r="Z107">
            <v>59950977349.348816</v>
          </cell>
          <cell r="AS107">
            <v>91224189050.747879</v>
          </cell>
          <cell r="AT107">
            <v>91224189050.747879</v>
          </cell>
        </row>
        <row r="108">
          <cell r="Y108">
            <v>61273000731.993149</v>
          </cell>
          <cell r="Z108">
            <v>61273000731.993149</v>
          </cell>
          <cell r="AS108">
            <v>94452249651.013489</v>
          </cell>
          <cell r="AT108">
            <v>94452249651.013489</v>
          </cell>
        </row>
        <row r="109">
          <cell r="Y109">
            <v>62631897406.912544</v>
          </cell>
          <cell r="Z109">
            <v>62631897406.912544</v>
          </cell>
          <cell r="AS109">
            <v>97856392040.266922</v>
          </cell>
          <cell r="AT109">
            <v>97856392040.266922</v>
          </cell>
        </row>
        <row r="110">
          <cell r="Y110">
            <v>64016212355.802948</v>
          </cell>
          <cell r="Z110">
            <v>64016212355.802948</v>
          </cell>
          <cell r="AS110">
            <v>101377866732.5813</v>
          </cell>
          <cell r="AT110">
            <v>101377866732.5813</v>
          </cell>
        </row>
        <row r="111">
          <cell r="Y111">
            <v>65404679055.479614</v>
          </cell>
          <cell r="Z111">
            <v>65404679055.479614</v>
          </cell>
          <cell r="AS111">
            <v>105011797792.54279</v>
          </cell>
          <cell r="AT111">
            <v>105011797792.54279</v>
          </cell>
        </row>
        <row r="112">
          <cell r="Y112">
            <v>66763362625.300888</v>
          </cell>
          <cell r="Z112">
            <v>66763362625.300888</v>
          </cell>
          <cell r="AS112">
            <v>108620426727.78902</v>
          </cell>
          <cell r="AT112">
            <v>108620426727.78902</v>
          </cell>
        </row>
        <row r="113">
          <cell r="Y113">
            <v>68145080410.669861</v>
          </cell>
          <cell r="Z113">
            <v>68145080410.669861</v>
          </cell>
          <cell r="AS113">
            <v>112342808776.95599</v>
          </cell>
          <cell r="AT113">
            <v>112342808776.95599</v>
          </cell>
        </row>
        <row r="114">
          <cell r="Y114">
            <v>69497711000.351761</v>
          </cell>
          <cell r="Z114">
            <v>69497711000.351761</v>
          </cell>
          <cell r="AS114">
            <v>116008191246.23328</v>
          </cell>
          <cell r="AT114">
            <v>116008191246.23328</v>
          </cell>
        </row>
        <row r="115">
          <cell r="Y115">
            <v>70861744403.180084</v>
          </cell>
          <cell r="Z115">
            <v>70861744403.180084</v>
          </cell>
          <cell r="AS115">
            <v>119839864117.85942</v>
          </cell>
          <cell r="AT115">
            <v>119839864117.85942</v>
          </cell>
        </row>
        <row r="116">
          <cell r="Y116">
            <v>72475116193.03186</v>
          </cell>
          <cell r="Z116">
            <v>72475116193.03186</v>
          </cell>
          <cell r="AS116">
            <v>124208398233.45239</v>
          </cell>
          <cell r="AT116">
            <v>124208398233.45239</v>
          </cell>
        </row>
        <row r="117">
          <cell r="Y117">
            <v>74214414353.472778</v>
          </cell>
          <cell r="Z117">
            <v>74214414353.472778</v>
          </cell>
          <cell r="AS117">
            <v>128936386552.98543</v>
          </cell>
          <cell r="AT117">
            <v>128936386552.98543</v>
          </cell>
        </row>
        <row r="118">
          <cell r="Y118">
            <v>75950081785.497131</v>
          </cell>
          <cell r="Z118">
            <v>75950081785.497131</v>
          </cell>
          <cell r="AS118">
            <v>133604687516.93745</v>
          </cell>
          <cell r="AT118">
            <v>133604687516.93745</v>
          </cell>
        </row>
        <row r="119">
          <cell r="Y119">
            <v>77718163743.928787</v>
          </cell>
          <cell r="Z119">
            <v>77718163743.928787</v>
          </cell>
          <cell r="AS119">
            <v>138418934996.06525</v>
          </cell>
          <cell r="AT119">
            <v>138418934996.06525</v>
          </cell>
        </row>
        <row r="120">
          <cell r="Y120">
            <v>79523241424.703583</v>
          </cell>
          <cell r="Z120">
            <v>79523241424.703583</v>
          </cell>
          <cell r="AS120">
            <v>143406025745.52527</v>
          </cell>
          <cell r="AT120">
            <v>143406025745.52527</v>
          </cell>
        </row>
        <row r="121">
          <cell r="Y121">
            <v>81360813571.853668</v>
          </cell>
          <cell r="Z121">
            <v>81360813571.853668</v>
          </cell>
          <cell r="AS121">
            <v>148540835881.26917</v>
          </cell>
          <cell r="AT121">
            <v>148540835881.26917</v>
          </cell>
        </row>
        <row r="122">
          <cell r="Y122">
            <v>83504701125.837646</v>
          </cell>
          <cell r="Z122">
            <v>83504701125.837646</v>
          </cell>
          <cell r="AS122">
            <v>154336466316.11908</v>
          </cell>
          <cell r="AT122">
            <v>154336466316.11908</v>
          </cell>
        </row>
        <row r="123">
          <cell r="Y123">
            <v>85694745687.812164</v>
          </cell>
          <cell r="Z123">
            <v>85694745687.812164</v>
          </cell>
          <cell r="AS123">
            <v>160331072087.0087</v>
          </cell>
          <cell r="AT123">
            <v>160331072087.0087</v>
          </cell>
        </row>
        <row r="124">
          <cell r="Y124">
            <v>87934853509.006531</v>
          </cell>
          <cell r="Z124">
            <v>87934853509.006531</v>
          </cell>
          <cell r="AS124">
            <v>166549392100.38278</v>
          </cell>
          <cell r="AT124">
            <v>166549392100.38278</v>
          </cell>
        </row>
        <row r="125">
          <cell r="Y125">
            <v>90196823842.354904</v>
          </cell>
          <cell r="Z125">
            <v>90196823842.354904</v>
          </cell>
          <cell r="AS125">
            <v>172819959961.11877</v>
          </cell>
          <cell r="AT125">
            <v>172819959961.11877</v>
          </cell>
        </row>
        <row r="126">
          <cell r="Y126">
            <v>92523007943.670349</v>
          </cell>
          <cell r="Z126">
            <v>92523007943.670349</v>
          </cell>
          <cell r="AS126">
            <v>179401283823.04327</v>
          </cell>
          <cell r="AT126">
            <v>179401283823.04327</v>
          </cell>
        </row>
        <row r="127">
          <cell r="Y127">
            <v>94889401972.514099</v>
          </cell>
          <cell r="Z127">
            <v>94889401972.514099</v>
          </cell>
          <cell r="AS127">
            <v>186126909992.41412</v>
          </cell>
          <cell r="AT127">
            <v>186126909992.41412</v>
          </cell>
        </row>
        <row r="128">
          <cell r="Y128">
            <v>97326270348.966461</v>
          </cell>
          <cell r="Z128">
            <v>97326270348.966461</v>
          </cell>
          <cell r="AS128">
            <v>193209904438.84421</v>
          </cell>
          <cell r="AT128">
            <v>193209904438.84421</v>
          </cell>
        </row>
        <row r="129">
          <cell r="Y129">
            <v>99810607295.478058</v>
          </cell>
          <cell r="Z129">
            <v>99810607295.478058</v>
          </cell>
          <cell r="AS129">
            <v>200508725746.44757</v>
          </cell>
          <cell r="AT129">
            <v>200508725746.44757</v>
          </cell>
        </row>
        <row r="130">
          <cell r="Y130">
            <v>102370911589.51068</v>
          </cell>
          <cell r="Z130">
            <v>102370911589.51068</v>
          </cell>
          <cell r="AS130">
            <v>208202913482.83807</v>
          </cell>
          <cell r="AT130">
            <v>208202913482.83807</v>
          </cell>
        </row>
        <row r="131">
          <cell r="Y131">
            <v>104922041974.16418</v>
          </cell>
          <cell r="Z131">
            <v>104922041974.16418</v>
          </cell>
          <cell r="AS131">
            <v>215753498875.80948</v>
          </cell>
          <cell r="AT131">
            <v>215753498875.80948</v>
          </cell>
        </row>
        <row r="132">
          <cell r="Y132">
            <v>107518992899.35114</v>
          </cell>
          <cell r="Z132">
            <v>107518992899.35114</v>
          </cell>
          <cell r="AS132">
            <v>223522093024.26105</v>
          </cell>
          <cell r="AT132">
            <v>223522093024.26105</v>
          </cell>
        </row>
        <row r="133">
          <cell r="Y133">
            <v>110163175047.52466</v>
          </cell>
          <cell r="Z133">
            <v>110163175047.52466</v>
          </cell>
          <cell r="AS133">
            <v>231502046400.35785</v>
          </cell>
          <cell r="AT133">
            <v>231502046400.35785</v>
          </cell>
        </row>
        <row r="134">
          <cell r="Y134">
            <v>112868994935.15269</v>
          </cell>
          <cell r="Z134">
            <v>112868994935.15269</v>
          </cell>
          <cell r="AS134">
            <v>239788286953.17068</v>
          </cell>
          <cell r="AT134">
            <v>239788286953.17068</v>
          </cell>
        </row>
        <row r="135">
          <cell r="Y135">
            <v>115668361749.14539</v>
          </cell>
          <cell r="Z135">
            <v>115668361749.14539</v>
          </cell>
          <cell r="AS135">
            <v>248595389591.6922</v>
          </cell>
          <cell r="AT135">
            <v>248595389591.6922</v>
          </cell>
        </row>
        <row r="136">
          <cell r="Y136">
            <v>118533842648.2205</v>
          </cell>
          <cell r="Z136">
            <v>118533842648.2205</v>
          </cell>
          <cell r="AS136">
            <v>257746846373.89951</v>
          </cell>
          <cell r="AT136">
            <v>257746846373.89951</v>
          </cell>
        </row>
        <row r="137">
          <cell r="Y137">
            <v>121238961767.52231</v>
          </cell>
          <cell r="Z137">
            <v>121238961767.52231</v>
          </cell>
          <cell r="AS137">
            <v>266606700432.78732</v>
          </cell>
          <cell r="AT137">
            <v>266606700432.78732</v>
          </cell>
        </row>
        <row r="138">
          <cell r="Y138">
            <v>123691604900.20404</v>
          </cell>
          <cell r="Z138">
            <v>123691604900.20404</v>
          </cell>
          <cell r="AS138">
            <v>274944641338.15247</v>
          </cell>
          <cell r="AT138">
            <v>274944641338.15247</v>
          </cell>
        </row>
        <row r="139">
          <cell r="Y139">
            <v>126183979764.9455</v>
          </cell>
          <cell r="Z139">
            <v>126183979764.9455</v>
          </cell>
          <cell r="AS139">
            <v>283517583345.0672</v>
          </cell>
          <cell r="AT139">
            <v>283517583345.0672</v>
          </cell>
        </row>
        <row r="140">
          <cell r="Y140">
            <v>128718844690.73764</v>
          </cell>
          <cell r="Z140">
            <v>128718844690.73764</v>
          </cell>
          <cell r="AS140">
            <v>292346822374.5437</v>
          </cell>
          <cell r="AT140">
            <v>292346822374.5437</v>
          </cell>
        </row>
        <row r="141">
          <cell r="Y141">
            <v>131333343056.6398</v>
          </cell>
          <cell r="Z141">
            <v>131333343056.6398</v>
          </cell>
          <cell r="AS141">
            <v>301694073348.2558</v>
          </cell>
          <cell r="AT141">
            <v>301694073348.2558</v>
          </cell>
        </row>
        <row r="142">
          <cell r="Y142">
            <v>133982990987.25412</v>
          </cell>
          <cell r="Z142">
            <v>133982990987.25412</v>
          </cell>
          <cell r="AS142">
            <v>311247936751.47784</v>
          </cell>
          <cell r="AT142">
            <v>311247936751.47784</v>
          </cell>
        </row>
        <row r="143">
          <cell r="Y143">
            <v>136687688848.3735</v>
          </cell>
          <cell r="Z143">
            <v>136687688848.3735</v>
          </cell>
          <cell r="AS143">
            <v>321158006841.92682</v>
          </cell>
          <cell r="AT143">
            <v>321158006841.92682</v>
          </cell>
        </row>
        <row r="144">
          <cell r="Y144">
            <v>139376815370.07077</v>
          </cell>
          <cell r="Z144">
            <v>139376815370.07077</v>
          </cell>
          <cell r="AS144">
            <v>330923883546.0686</v>
          </cell>
          <cell r="AT144">
            <v>330923883546.0686</v>
          </cell>
        </row>
        <row r="145">
          <cell r="Y145">
            <v>142113788159.51181</v>
          </cell>
          <cell r="Z145">
            <v>142113788159.51181</v>
          </cell>
          <cell r="AS145">
            <v>340995404565.93231</v>
          </cell>
          <cell r="AT145">
            <v>340995404565.93231</v>
          </cell>
        </row>
        <row r="146">
          <cell r="Y146">
            <v>144895637731.81262</v>
          </cell>
          <cell r="Z146">
            <v>144895637731.81262</v>
          </cell>
          <cell r="AS146">
            <v>351354352213.27643</v>
          </cell>
          <cell r="AT146">
            <v>351354352213.27643</v>
          </cell>
        </row>
        <row r="147">
          <cell r="Y147">
            <v>147743243061.97348</v>
          </cell>
          <cell r="Z147">
            <v>147743243061.97348</v>
          </cell>
          <cell r="AS147">
            <v>362156369991.75488</v>
          </cell>
          <cell r="AT147">
            <v>362156369991.75488</v>
          </cell>
        </row>
        <row r="148">
          <cell r="Y148">
            <v>150652308704.80554</v>
          </cell>
          <cell r="Z148">
            <v>150652308704.80554</v>
          </cell>
          <cell r="AS148">
            <v>373376216213.11298</v>
          </cell>
          <cell r="AT148">
            <v>373376216213.11298</v>
          </cell>
        </row>
        <row r="149">
          <cell r="Y149">
            <v>153617926922.14771</v>
          </cell>
          <cell r="Z149">
            <v>153617926922.14771</v>
          </cell>
          <cell r="AS149">
            <v>384983155659.93097</v>
          </cell>
          <cell r="AT149">
            <v>384983155659.93097</v>
          </cell>
        </row>
        <row r="150">
          <cell r="Y150">
            <v>156585194828.0387</v>
          </cell>
          <cell r="Z150">
            <v>156585194828.0387</v>
          </cell>
          <cell r="AS150">
            <v>396570350337.29395</v>
          </cell>
          <cell r="AT150">
            <v>396570350337.29395</v>
          </cell>
        </row>
        <row r="151">
          <cell r="Y151">
            <v>159589933145.50998</v>
          </cell>
          <cell r="Z151">
            <v>159589933145.50998</v>
          </cell>
          <cell r="AS151">
            <v>408403601052.8324</v>
          </cell>
          <cell r="AT151">
            <v>408403601052.8324</v>
          </cell>
        </row>
        <row r="152">
          <cell r="Y152">
            <v>162660289344.28912</v>
          </cell>
          <cell r="Z152">
            <v>162660289344.28912</v>
          </cell>
          <cell r="AS152">
            <v>420532057354.97144</v>
          </cell>
          <cell r="AT152">
            <v>420532057354.97144</v>
          </cell>
        </row>
        <row r="153">
          <cell r="Y153">
            <v>165827837033.88907</v>
          </cell>
          <cell r="Z153">
            <v>165827837033.88907</v>
          </cell>
          <cell r="AS153">
            <v>433100317185.90997</v>
          </cell>
          <cell r="AT153">
            <v>433100317185.90997</v>
          </cell>
        </row>
        <row r="154">
          <cell r="Y154">
            <v>168998937490.18256</v>
          </cell>
          <cell r="Z154">
            <v>168998937490.18256</v>
          </cell>
          <cell r="AS154">
            <v>446274611169.70123</v>
          </cell>
          <cell r="AT154">
            <v>446274611169.70123</v>
          </cell>
        </row>
        <row r="155">
          <cell r="Y155">
            <v>172182741265.2713</v>
          </cell>
          <cell r="Z155">
            <v>172182741265.2713</v>
          </cell>
          <cell r="AS155">
            <v>459674705086.4632</v>
          </cell>
          <cell r="AT155">
            <v>459674705086.4632</v>
          </cell>
        </row>
        <row r="156">
          <cell r="Y156">
            <v>176123553537.23102</v>
          </cell>
          <cell r="Z156">
            <v>176123553537.23102</v>
          </cell>
          <cell r="AS156">
            <v>478989344428.59119</v>
          </cell>
          <cell r="AT156">
            <v>478989344428.59119</v>
          </cell>
        </row>
        <row r="157">
          <cell r="Y157">
            <v>182441146440.21857</v>
          </cell>
          <cell r="Z157">
            <v>182441146440.21857</v>
          </cell>
          <cell r="AS157">
            <v>521095934429.30804</v>
          </cell>
          <cell r="AT157">
            <v>521095934429.30804</v>
          </cell>
        </row>
        <row r="158">
          <cell r="Y158">
            <v>188009354851.6532</v>
          </cell>
          <cell r="Z158">
            <v>188009354851.6532</v>
          </cell>
          <cell r="AS158">
            <v>561373353557.96802</v>
          </cell>
          <cell r="AT158">
            <v>561373353557.96802</v>
          </cell>
        </row>
        <row r="159">
          <cell r="Y159">
            <v>193465965564.66934</v>
          </cell>
          <cell r="Z159">
            <v>193465965564.66934</v>
          </cell>
          <cell r="AS159">
            <v>601895849353.57251</v>
          </cell>
          <cell r="AT159">
            <v>601895849353.57251</v>
          </cell>
        </row>
        <row r="160">
          <cell r="Y160">
            <v>194543989521.1076</v>
          </cell>
          <cell r="Z160">
            <v>194543989521.1076</v>
          </cell>
          <cell r="AS160">
            <v>604655157771.70117</v>
          </cell>
          <cell r="AT160">
            <v>604655157771.70117</v>
          </cell>
        </row>
        <row r="161">
          <cell r="Y161">
            <v>195431403702.10086</v>
          </cell>
          <cell r="Z161">
            <v>195431403702.10086</v>
          </cell>
          <cell r="AS161">
            <v>605724937269.00452</v>
          </cell>
          <cell r="AT161">
            <v>605724937269.00452</v>
          </cell>
        </row>
        <row r="162">
          <cell r="Y162">
            <v>196321255737.34094</v>
          </cell>
          <cell r="Z162">
            <v>196321255737.34094</v>
          </cell>
          <cell r="AS162">
            <v>606795529552.39209</v>
          </cell>
          <cell r="AT162">
            <v>606795529552.39209</v>
          </cell>
        </row>
        <row r="163">
          <cell r="Y163">
            <v>197213548745.3866</v>
          </cell>
          <cell r="Z163">
            <v>197213548745.3866</v>
          </cell>
          <cell r="AS163">
            <v>607866934621.86438</v>
          </cell>
          <cell r="AT163">
            <v>607866934621.86438</v>
          </cell>
        </row>
        <row r="164">
          <cell r="Y164">
            <v>198108285844.79645</v>
          </cell>
          <cell r="Z164">
            <v>198108285844.79645</v>
          </cell>
          <cell r="AS164">
            <v>608939152477.42114</v>
          </cell>
          <cell r="AT164">
            <v>608939152477.42114</v>
          </cell>
        </row>
        <row r="165">
          <cell r="Y165">
            <v>199005470154.12909</v>
          </cell>
          <cell r="Z165">
            <v>199005470154.12909</v>
          </cell>
          <cell r="AS165">
            <v>610012183119.06262</v>
          </cell>
          <cell r="AT165">
            <v>610012183119.06262</v>
          </cell>
        </row>
        <row r="166">
          <cell r="Y166">
            <v>199905104791.94312</v>
          </cell>
          <cell r="Z166">
            <v>199905104791.94312</v>
          </cell>
          <cell r="AS166">
            <v>611086026546.78821</v>
          </cell>
          <cell r="AT166">
            <v>611086026546.78821</v>
          </cell>
        </row>
      </sheetData>
      <sheetData sheetId="19"/>
      <sheetData sheetId="20"/>
      <sheetData sheetId="21"/>
      <sheetData sheetId="22"/>
      <sheetData sheetId="23"/>
      <sheetData sheetId="24"/>
      <sheetData sheetId="25">
        <row r="7">
          <cell r="Z7">
            <v>1.3300094320031557</v>
          </cell>
        </row>
      </sheetData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K20:U39"/>
  <sheetViews>
    <sheetView topLeftCell="A10" workbookViewId="0">
      <selection activeCell="J19" sqref="J19"/>
    </sheetView>
  </sheetViews>
  <sheetFormatPr defaultRowHeight="13.5" x14ac:dyDescent="0.15"/>
  <sheetData>
    <row r="20" spans="11:21" x14ac:dyDescent="0.15">
      <c r="K20" s="1" t="s">
        <v>0</v>
      </c>
      <c r="L20" s="1">
        <v>8</v>
      </c>
      <c r="M20" s="2" t="s">
        <v>15</v>
      </c>
      <c r="N20" s="2">
        <v>1</v>
      </c>
      <c r="O20" s="2" t="s">
        <v>14</v>
      </c>
      <c r="P20" s="2">
        <v>5</v>
      </c>
      <c r="Q20" s="2"/>
      <c r="R20" s="2"/>
      <c r="S20" s="2"/>
      <c r="T20" s="1" t="s">
        <v>0</v>
      </c>
      <c r="U20" s="1">
        <v>8</v>
      </c>
    </row>
    <row r="21" spans="11:21" x14ac:dyDescent="0.15">
      <c r="K21" s="1" t="s">
        <v>1</v>
      </c>
      <c r="L21" s="1">
        <v>12</v>
      </c>
      <c r="M21" s="2" t="s">
        <v>15</v>
      </c>
      <c r="N21" s="2">
        <v>3</v>
      </c>
      <c r="O21" s="2" t="s">
        <v>14</v>
      </c>
      <c r="P21" s="2">
        <v>3</v>
      </c>
      <c r="Q21" s="2"/>
      <c r="R21" s="2"/>
      <c r="S21" s="2"/>
      <c r="T21" s="2" t="s">
        <v>23</v>
      </c>
      <c r="U21" s="2">
        <v>10</v>
      </c>
    </row>
    <row r="22" spans="11:21" x14ac:dyDescent="0.15">
      <c r="K22" s="1" t="s">
        <v>2</v>
      </c>
      <c r="L22" s="1">
        <v>16</v>
      </c>
      <c r="M22" s="2" t="s">
        <v>15</v>
      </c>
      <c r="N22" s="2">
        <v>5</v>
      </c>
      <c r="O22" s="2" t="s">
        <v>14</v>
      </c>
      <c r="P22" s="2">
        <v>1</v>
      </c>
      <c r="Q22" s="2"/>
      <c r="R22" s="2"/>
      <c r="S22" s="2"/>
      <c r="T22" s="1" t="s">
        <v>1</v>
      </c>
      <c r="U22" s="1">
        <v>12</v>
      </c>
    </row>
    <row r="23" spans="11:21" x14ac:dyDescent="0.15">
      <c r="K23" s="1" t="s">
        <v>3</v>
      </c>
      <c r="L23" s="1">
        <v>20</v>
      </c>
      <c r="M23" s="2" t="s">
        <v>13</v>
      </c>
      <c r="N23" s="2">
        <v>1</v>
      </c>
      <c r="O23" s="2" t="s">
        <v>15</v>
      </c>
      <c r="P23" s="2">
        <v>5</v>
      </c>
      <c r="Q23" s="2"/>
      <c r="R23" s="2"/>
      <c r="S23" s="2"/>
      <c r="T23" s="1" t="s">
        <v>2</v>
      </c>
      <c r="U23" s="1">
        <v>16</v>
      </c>
    </row>
    <row r="24" spans="11:21" x14ac:dyDescent="0.15">
      <c r="K24" s="1" t="s">
        <v>9</v>
      </c>
      <c r="L24" s="1">
        <v>30</v>
      </c>
      <c r="M24" s="2" t="s">
        <v>13</v>
      </c>
      <c r="N24" s="2">
        <v>4</v>
      </c>
      <c r="O24" s="2" t="s">
        <v>15</v>
      </c>
      <c r="P24" s="2">
        <v>2</v>
      </c>
      <c r="Q24" s="2"/>
      <c r="R24" s="2"/>
      <c r="S24" s="2"/>
      <c r="T24" s="2" t="s">
        <v>24</v>
      </c>
      <c r="U24" s="2">
        <v>20</v>
      </c>
    </row>
    <row r="25" spans="11:21" x14ac:dyDescent="0.15">
      <c r="K25" s="1" t="s">
        <v>10</v>
      </c>
      <c r="L25" s="1">
        <v>32</v>
      </c>
      <c r="M25" s="2" t="s">
        <v>13</v>
      </c>
      <c r="N25" s="2">
        <v>4</v>
      </c>
      <c r="O25" s="2" t="s">
        <v>15</v>
      </c>
      <c r="P25" s="2">
        <v>1</v>
      </c>
      <c r="Q25" s="2" t="s">
        <v>16</v>
      </c>
      <c r="R25" s="2">
        <v>1</v>
      </c>
      <c r="S25" s="2"/>
      <c r="T25" s="2" t="s">
        <v>25</v>
      </c>
      <c r="U25" s="2">
        <v>30</v>
      </c>
    </row>
    <row r="26" spans="11:21" x14ac:dyDescent="0.15">
      <c r="K26" s="1" t="s">
        <v>4</v>
      </c>
      <c r="L26" s="1">
        <v>35</v>
      </c>
      <c r="M26" s="2" t="s">
        <v>13</v>
      </c>
      <c r="N26" s="2">
        <v>6</v>
      </c>
      <c r="O26" s="2"/>
      <c r="P26" s="2"/>
      <c r="Q26" s="2"/>
      <c r="R26" s="2"/>
      <c r="S26" s="2"/>
      <c r="T26" s="1" t="s">
        <v>10</v>
      </c>
      <c r="U26" s="1">
        <v>32</v>
      </c>
    </row>
    <row r="27" spans="11:21" x14ac:dyDescent="0.15">
      <c r="K27" s="1" t="s">
        <v>11</v>
      </c>
      <c r="L27" s="1">
        <v>36</v>
      </c>
      <c r="M27" s="2" t="s">
        <v>17</v>
      </c>
      <c r="N27" s="2">
        <v>1</v>
      </c>
      <c r="O27" s="2" t="s">
        <v>13</v>
      </c>
      <c r="P27" s="2">
        <v>5</v>
      </c>
      <c r="Q27" s="2"/>
      <c r="R27" s="2"/>
      <c r="S27" s="2"/>
      <c r="T27" s="1" t="s">
        <v>4</v>
      </c>
      <c r="U27" s="1">
        <v>35</v>
      </c>
    </row>
    <row r="28" spans="11:21" x14ac:dyDescent="0.15">
      <c r="K28" s="1" t="s">
        <v>5</v>
      </c>
      <c r="L28" s="1">
        <v>44</v>
      </c>
      <c r="M28" s="2" t="s">
        <v>18</v>
      </c>
      <c r="N28" s="2">
        <v>1</v>
      </c>
      <c r="O28" s="2" t="s">
        <v>13</v>
      </c>
      <c r="P28" s="2">
        <v>5</v>
      </c>
      <c r="Q28" s="2"/>
      <c r="R28" s="2"/>
      <c r="S28" s="2"/>
      <c r="T28" s="1" t="s">
        <v>11</v>
      </c>
      <c r="U28" s="1">
        <v>36</v>
      </c>
    </row>
    <row r="29" spans="11:21" x14ac:dyDescent="0.15">
      <c r="K29" s="1" t="s">
        <v>12</v>
      </c>
      <c r="L29" s="1">
        <v>46</v>
      </c>
      <c r="M29" s="2" t="s">
        <v>19</v>
      </c>
      <c r="N29" s="2">
        <v>1</v>
      </c>
      <c r="O29" s="2" t="s">
        <v>17</v>
      </c>
      <c r="P29" s="2">
        <v>5</v>
      </c>
      <c r="Q29" s="2"/>
      <c r="R29" s="2"/>
      <c r="S29" s="2"/>
      <c r="T29" s="2" t="s">
        <v>26</v>
      </c>
      <c r="U29" s="2">
        <v>40</v>
      </c>
    </row>
    <row r="30" spans="11:21" x14ac:dyDescent="0.15">
      <c r="K30" s="1" t="s">
        <v>6</v>
      </c>
      <c r="L30" s="1">
        <v>48</v>
      </c>
      <c r="M30" s="2" t="s">
        <v>20</v>
      </c>
      <c r="N30" s="2">
        <v>6</v>
      </c>
      <c r="O30" s="2"/>
      <c r="P30" s="2"/>
      <c r="Q30" s="2"/>
      <c r="R30" s="2"/>
      <c r="S30" s="2"/>
      <c r="T30" s="1" t="s">
        <v>5</v>
      </c>
      <c r="U30" s="1">
        <v>44</v>
      </c>
    </row>
    <row r="31" spans="11:21" x14ac:dyDescent="0.15">
      <c r="K31" s="1" t="s">
        <v>7</v>
      </c>
      <c r="L31" s="1">
        <v>58</v>
      </c>
      <c r="M31" s="2" t="s">
        <v>21</v>
      </c>
      <c r="N31" s="2">
        <v>6</v>
      </c>
      <c r="O31" s="2"/>
      <c r="P31" s="2"/>
      <c r="Q31" s="2"/>
      <c r="R31" s="2"/>
      <c r="S31" s="2"/>
      <c r="T31" s="1" t="s">
        <v>12</v>
      </c>
      <c r="U31" s="1">
        <v>46</v>
      </c>
    </row>
    <row r="32" spans="11:21" x14ac:dyDescent="0.15">
      <c r="K32" s="1" t="s">
        <v>8</v>
      </c>
      <c r="L32" s="1">
        <v>66</v>
      </c>
      <c r="M32" s="2" t="s">
        <v>22</v>
      </c>
      <c r="N32" s="2">
        <v>6</v>
      </c>
      <c r="O32" s="2"/>
      <c r="P32" s="2"/>
      <c r="Q32" s="2"/>
      <c r="R32" s="2"/>
      <c r="S32" s="2"/>
      <c r="T32" s="1" t="s">
        <v>6</v>
      </c>
      <c r="U32" s="1">
        <v>48</v>
      </c>
    </row>
    <row r="33" spans="11:21" x14ac:dyDescent="0.15">
      <c r="K33" s="2"/>
      <c r="L33" s="2"/>
      <c r="M33" s="2"/>
      <c r="N33" s="2"/>
      <c r="O33" s="2"/>
      <c r="P33" s="2"/>
      <c r="Q33" s="2"/>
      <c r="R33" s="2"/>
      <c r="S33" s="2"/>
      <c r="T33" s="2" t="s">
        <v>27</v>
      </c>
      <c r="U33" s="2">
        <v>50</v>
      </c>
    </row>
    <row r="34" spans="11:21" x14ac:dyDescent="0.15">
      <c r="K34" s="1"/>
      <c r="L34" s="1"/>
      <c r="M34" s="2"/>
      <c r="N34" s="2"/>
      <c r="O34" s="2"/>
      <c r="P34" s="2"/>
      <c r="Q34" s="2"/>
      <c r="R34" s="2"/>
      <c r="S34" s="2"/>
      <c r="T34" s="2" t="s">
        <v>28</v>
      </c>
      <c r="U34" s="2">
        <v>60</v>
      </c>
    </row>
    <row r="35" spans="11:21" x14ac:dyDescent="0.15">
      <c r="K35" s="2"/>
      <c r="L35" s="2"/>
      <c r="M35" s="2"/>
      <c r="N35" s="2"/>
      <c r="O35" s="2"/>
      <c r="P35" s="2"/>
      <c r="Q35" s="2"/>
      <c r="R35" s="2"/>
      <c r="S35" s="2"/>
      <c r="T35" s="1" t="s">
        <v>7</v>
      </c>
      <c r="U35" s="1">
        <v>58</v>
      </c>
    </row>
    <row r="36" spans="11:21" x14ac:dyDescent="0.15">
      <c r="K36" s="2"/>
      <c r="L36" s="2"/>
      <c r="M36" s="2"/>
      <c r="N36" s="2"/>
      <c r="O36" s="2"/>
      <c r="P36" s="2"/>
      <c r="Q36" s="2"/>
      <c r="R36" s="2"/>
      <c r="S36" s="2"/>
      <c r="T36" s="2" t="s">
        <v>29</v>
      </c>
      <c r="U36" s="2">
        <v>70</v>
      </c>
    </row>
    <row r="37" spans="11:21" x14ac:dyDescent="0.15">
      <c r="K37" s="2"/>
      <c r="L37" s="2"/>
      <c r="M37" s="2"/>
      <c r="N37" s="2"/>
      <c r="O37" s="2"/>
      <c r="P37" s="2"/>
      <c r="Q37" s="2"/>
      <c r="R37" s="2"/>
      <c r="S37" s="2"/>
      <c r="T37" s="2" t="s">
        <v>29</v>
      </c>
      <c r="U37" s="2">
        <v>80</v>
      </c>
    </row>
    <row r="38" spans="11:21" x14ac:dyDescent="0.15">
      <c r="K38" s="2"/>
      <c r="L38" s="2"/>
      <c r="M38" s="2"/>
      <c r="N38" s="2"/>
      <c r="O38" s="2"/>
      <c r="P38" s="2"/>
      <c r="Q38" s="2"/>
      <c r="R38" s="2"/>
      <c r="S38" s="2"/>
      <c r="T38" s="2" t="s">
        <v>29</v>
      </c>
      <c r="U38" s="2">
        <v>90</v>
      </c>
    </row>
    <row r="39" spans="11:21" x14ac:dyDescent="0.15">
      <c r="K39" s="2"/>
      <c r="L39" s="2"/>
      <c r="M39" s="2"/>
      <c r="N39" s="2"/>
      <c r="O39" s="2"/>
      <c r="P39" s="2"/>
      <c r="Q39" s="2"/>
      <c r="R39" s="2"/>
      <c r="S39" s="2"/>
      <c r="T39" s="2" t="s">
        <v>29</v>
      </c>
      <c r="U39" s="2">
        <v>100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C3:BR364"/>
  <sheetViews>
    <sheetView topLeftCell="Z4" workbookViewId="0">
      <selection activeCell="AX55" sqref="AX55"/>
    </sheetView>
  </sheetViews>
  <sheetFormatPr defaultRowHeight="11.25" x14ac:dyDescent="0.15"/>
  <cols>
    <col min="1" max="2" width="9" style="7"/>
    <col min="3" max="3" width="9.75" style="5" bestFit="1" customWidth="1"/>
    <col min="4" max="4" width="9" style="5" bestFit="1" customWidth="1"/>
    <col min="5" max="23" width="8.125" style="5"/>
    <col min="24" max="24" width="3" style="6" customWidth="1"/>
    <col min="25" max="31" width="8.125" style="5"/>
    <col min="32" max="32" width="8.125" style="7"/>
    <col min="33" max="38" width="8.125" style="5"/>
    <col min="39" max="39" width="8.125" style="7"/>
    <col min="40" max="45" width="8.125" style="5"/>
    <col min="46" max="46" width="8.125" style="5" customWidth="1"/>
    <col min="47" max="47" width="3" style="6" customWidth="1"/>
    <col min="48" max="48" width="8.125" style="26" customWidth="1"/>
    <col min="49" max="54" width="6.625" style="26"/>
    <col min="55" max="56" width="8.125" style="26" customWidth="1"/>
    <col min="57" max="57" width="3" style="6" customWidth="1"/>
    <col min="58" max="61" width="9" style="7"/>
    <col min="62" max="62" width="3" style="6" customWidth="1"/>
    <col min="63" max="63" width="8.125" style="102" customWidth="1"/>
    <col min="64" max="69" width="9" style="102"/>
    <col min="70" max="70" width="8.125" style="102" customWidth="1"/>
    <col min="71" max="16384" width="9" style="7"/>
  </cols>
  <sheetData>
    <row r="3" spans="3:69" ht="13.5" customHeight="1" x14ac:dyDescent="0.15">
      <c r="D3" s="181" t="s">
        <v>294</v>
      </c>
      <c r="E3" s="181"/>
      <c r="F3" s="181"/>
      <c r="G3" s="181"/>
      <c r="H3" s="181"/>
      <c r="K3" s="181" t="s">
        <v>295</v>
      </c>
      <c r="L3" s="181"/>
      <c r="M3" s="181"/>
      <c r="N3" s="181"/>
      <c r="O3" s="181"/>
      <c r="R3" s="181" t="s">
        <v>296</v>
      </c>
      <c r="S3" s="181"/>
      <c r="T3" s="181"/>
      <c r="U3" s="181"/>
      <c r="V3" s="181"/>
      <c r="AA3" s="181" t="s">
        <v>36</v>
      </c>
      <c r="AB3" s="181"/>
      <c r="AC3" s="181"/>
      <c r="AD3" s="181"/>
      <c r="AE3" s="181"/>
      <c r="AH3" s="181" t="s">
        <v>37</v>
      </c>
      <c r="AI3" s="181"/>
      <c r="AJ3" s="181"/>
      <c r="AK3" s="181"/>
      <c r="AL3" s="181"/>
      <c r="AO3" s="181" t="s">
        <v>38</v>
      </c>
      <c r="AP3" s="181"/>
      <c r="AQ3" s="181"/>
      <c r="AR3" s="181"/>
      <c r="AS3" s="181"/>
      <c r="AX3" s="181" t="s">
        <v>297</v>
      </c>
      <c r="AY3" s="181"/>
      <c r="AZ3" s="181"/>
      <c r="BA3" s="181"/>
      <c r="BB3" s="181"/>
      <c r="BG3" s="181" t="s">
        <v>56</v>
      </c>
      <c r="BH3" s="181"/>
      <c r="BM3" s="181" t="s">
        <v>349</v>
      </c>
      <c r="BN3" s="181"/>
      <c r="BO3" s="181"/>
      <c r="BP3" s="181"/>
      <c r="BQ3" s="181"/>
    </row>
    <row r="4" spans="3:69" x14ac:dyDescent="0.15">
      <c r="C4" s="5" t="s">
        <v>298</v>
      </c>
      <c r="D4" s="5" t="s">
        <v>39</v>
      </c>
      <c r="E4" s="5" t="s">
        <v>40</v>
      </c>
      <c r="F4" s="5" t="s">
        <v>41</v>
      </c>
      <c r="G4" s="5" t="s">
        <v>42</v>
      </c>
      <c r="H4" s="5" t="s">
        <v>43</v>
      </c>
      <c r="J4" s="5" t="s">
        <v>298</v>
      </c>
      <c r="K4" s="5" t="s">
        <v>39</v>
      </c>
      <c r="L4" s="5" t="s">
        <v>40</v>
      </c>
      <c r="M4" s="5" t="s">
        <v>41</v>
      </c>
      <c r="N4" s="5" t="s">
        <v>42</v>
      </c>
      <c r="O4" s="5" t="s">
        <v>43</v>
      </c>
      <c r="Q4" s="5" t="s">
        <v>44</v>
      </c>
      <c r="R4" s="5" t="s">
        <v>39</v>
      </c>
      <c r="S4" s="5" t="s">
        <v>40</v>
      </c>
      <c r="T4" s="5" t="s">
        <v>41</v>
      </c>
      <c r="U4" s="5" t="s">
        <v>42</v>
      </c>
      <c r="V4" s="5" t="s">
        <v>43</v>
      </c>
      <c r="Z4" s="5" t="s">
        <v>45</v>
      </c>
      <c r="AA4" s="5" t="s">
        <v>39</v>
      </c>
      <c r="AB4" s="5" t="s">
        <v>40</v>
      </c>
      <c r="AC4" s="5" t="s">
        <v>41</v>
      </c>
      <c r="AD4" s="5" t="s">
        <v>42</v>
      </c>
      <c r="AE4" s="5" t="s">
        <v>43</v>
      </c>
      <c r="AG4" s="5" t="s">
        <v>45</v>
      </c>
      <c r="AH4" s="5" t="s">
        <v>39</v>
      </c>
      <c r="AI4" s="5" t="s">
        <v>40</v>
      </c>
      <c r="AJ4" s="5" t="s">
        <v>41</v>
      </c>
      <c r="AK4" s="5" t="s">
        <v>42</v>
      </c>
      <c r="AL4" s="5" t="s">
        <v>43</v>
      </c>
      <c r="AN4" s="5" t="s">
        <v>44</v>
      </c>
      <c r="AO4" s="5" t="s">
        <v>39</v>
      </c>
      <c r="AP4" s="5" t="s">
        <v>40</v>
      </c>
      <c r="AQ4" s="5" t="s">
        <v>41</v>
      </c>
      <c r="AR4" s="5" t="s">
        <v>42</v>
      </c>
      <c r="AS4" s="5" t="s">
        <v>43</v>
      </c>
      <c r="AW4" s="26" t="s">
        <v>91</v>
      </c>
      <c r="AX4" s="27" t="s">
        <v>92</v>
      </c>
      <c r="AY4" s="27" t="s">
        <v>93</v>
      </c>
      <c r="AZ4" s="27" t="s">
        <v>94</v>
      </c>
      <c r="BA4" s="27" t="s">
        <v>95</v>
      </c>
      <c r="BB4" s="27" t="s">
        <v>96</v>
      </c>
      <c r="BG4" s="7" t="s">
        <v>54</v>
      </c>
      <c r="BH4" s="7" t="s">
        <v>55</v>
      </c>
      <c r="BL4" s="102" t="s">
        <v>333</v>
      </c>
      <c r="BM4" s="104" t="s">
        <v>31</v>
      </c>
      <c r="BN4" s="104" t="s">
        <v>32</v>
      </c>
      <c r="BO4" s="104" t="s">
        <v>33</v>
      </c>
      <c r="BP4" s="104" t="s">
        <v>34</v>
      </c>
      <c r="BQ4" s="104" t="s">
        <v>35</v>
      </c>
    </row>
    <row r="5" spans="3:69" x14ac:dyDescent="0.15">
      <c r="C5" s="5">
        <v>1</v>
      </c>
      <c r="D5" s="5">
        <f>[1]节奏总纲!P4</f>
        <v>7.1773462536293131E-2</v>
      </c>
      <c r="E5" s="5">
        <f>[1]节奏总纲!Q4</f>
        <v>5.9787294292732177E-2</v>
      </c>
      <c r="F5" s="5">
        <f>[1]节奏总纲!R4</f>
        <v>4.677476553490223E-2</v>
      </c>
      <c r="G5" s="5">
        <f>[1]节奏总纲!S4</f>
        <v>3.2585151991477081E-2</v>
      </c>
      <c r="H5" s="5">
        <f>[1]节奏总纲!T4</f>
        <v>1.7039020006115988E-2</v>
      </c>
      <c r="J5" s="5">
        <v>1</v>
      </c>
      <c r="K5" s="5">
        <f>D5</f>
        <v>7.1773462536293131E-2</v>
      </c>
      <c r="L5" s="5">
        <f t="shared" ref="L5:O5" si="0">E5</f>
        <v>5.9787294292732177E-2</v>
      </c>
      <c r="M5" s="5">
        <f t="shared" si="0"/>
        <v>4.677476553490223E-2</v>
      </c>
      <c r="N5" s="5">
        <f t="shared" si="0"/>
        <v>3.2585151991477081E-2</v>
      </c>
      <c r="O5" s="5">
        <f t="shared" si="0"/>
        <v>1.7039020006115988E-2</v>
      </c>
      <c r="Q5" s="5">
        <v>1</v>
      </c>
      <c r="R5" s="21">
        <f>[1]节奏总纲!AD4</f>
        <v>10</v>
      </c>
      <c r="S5" s="21">
        <f>[1]节奏总纲!AE4</f>
        <v>11.148446722089302</v>
      </c>
      <c r="T5" s="21">
        <f>[1]节奏总纲!AF4</f>
        <v>12.761737853656415</v>
      </c>
      <c r="U5" s="21">
        <f>[1]节奏总纲!AG4</f>
        <v>15.452231935206081</v>
      </c>
      <c r="V5" s="21">
        <f>[1]节奏总纲!AH4</f>
        <v>21.291911942729964</v>
      </c>
      <c r="Z5" s="5">
        <v>1</v>
      </c>
      <c r="AA5" s="5">
        <f>[1]节奏总纲!AM4</f>
        <v>7.4349177498517554E-3</v>
      </c>
      <c r="AB5" s="5">
        <f>[1]节奏总纲!AN4</f>
        <v>5.947934199881405E-3</v>
      </c>
      <c r="AC5" s="5">
        <f>[1]节奏总纲!AO4</f>
        <v>4.4609506499110529E-3</v>
      </c>
      <c r="AD5" s="5">
        <f>[1]节奏总纲!AP4</f>
        <v>2.9739670999407025E-3</v>
      </c>
      <c r="AE5" s="5">
        <f>[1]节奏总纲!AQ4</f>
        <v>1.4869835499703513E-3</v>
      </c>
      <c r="AG5" s="5">
        <v>1</v>
      </c>
      <c r="AH5" s="5">
        <f>AA5</f>
        <v>7.4349177498517554E-3</v>
      </c>
      <c r="AI5" s="5">
        <f t="shared" ref="AI5:AL5" si="1">AB5</f>
        <v>5.947934199881405E-3</v>
      </c>
      <c r="AJ5" s="5">
        <f t="shared" si="1"/>
        <v>4.4609506499110529E-3</v>
      </c>
      <c r="AK5" s="5">
        <f t="shared" si="1"/>
        <v>2.9739670999407025E-3</v>
      </c>
      <c r="AL5" s="5">
        <f t="shared" si="1"/>
        <v>1.4869835499703513E-3</v>
      </c>
      <c r="AM5" s="5"/>
      <c r="AN5" s="5">
        <v>1</v>
      </c>
      <c r="AO5" s="21">
        <f>[1]节奏总纲!BA4</f>
        <v>11.296493250964016</v>
      </c>
      <c r="AP5" s="21">
        <f>[1]节奏总纲!BB4</f>
        <v>12.361596792946616</v>
      </c>
      <c r="AQ5" s="21">
        <f>[1]节奏总纲!BC4</f>
        <v>13.798091195443488</v>
      </c>
      <c r="AR5" s="21">
        <f>[1]节奏总纲!BD4</f>
        <v>15.911635365458322</v>
      </c>
      <c r="AS5" s="21">
        <f>[1]节奏总纲!BE4</f>
        <v>19.707330185578734</v>
      </c>
      <c r="AW5" s="26">
        <v>1</v>
      </c>
      <c r="AX5" s="26">
        <f>[1]节奏总纲!BQ4</f>
        <v>0.10358867312681475</v>
      </c>
      <c r="AY5" s="26">
        <f>[1]节奏总纲!BR4</f>
        <v>9.9484920169810143E-2</v>
      </c>
      <c r="AZ5" s="26">
        <f>[1]节奏总纲!BS4</f>
        <v>9.5370882117675193E-2</v>
      </c>
      <c r="BA5" s="26">
        <f>[1]节奏总纲!BT4</f>
        <v>9.1267553415695812E-2</v>
      </c>
      <c r="BB5" s="26">
        <f>[1]节奏总纲!BU4</f>
        <v>8.7269311817030126E-2</v>
      </c>
      <c r="BG5" s="7">
        <v>1</v>
      </c>
      <c r="BH5" s="7">
        <f>'[1]功能-城建'!$E6</f>
        <v>0</v>
      </c>
      <c r="BL5" s="102">
        <v>1</v>
      </c>
      <c r="BM5" s="102">
        <f>[1]节奏总纲!BX4</f>
        <v>3.4919352669146524</v>
      </c>
      <c r="BN5" s="102">
        <f>[1]节奏总纲!BY4</f>
        <v>3.5640303448543476</v>
      </c>
      <c r="BO5" s="102">
        <f>[1]节奏总纲!BZ4</f>
        <v>3.6425338741664604</v>
      </c>
      <c r="BP5" s="102">
        <f>[1]节奏总纲!CA4</f>
        <v>3.7278827947172908</v>
      </c>
      <c r="BQ5" s="102">
        <f>[1]节奏总纲!CB4</f>
        <v>3.8187662869079366</v>
      </c>
    </row>
    <row r="6" spans="3:69" x14ac:dyDescent="0.15">
      <c r="C6" s="5">
        <v>2</v>
      </c>
      <c r="D6" s="5">
        <f>[1]节奏总纲!P5</f>
        <v>0.1486983549970351</v>
      </c>
      <c r="E6" s="5">
        <f>[1]节奏总纲!Q5</f>
        <v>0.12505531655250651</v>
      </c>
      <c r="F6" s="5">
        <f>[1]节奏总纲!R5</f>
        <v>9.883979656652922E-2</v>
      </c>
      <c r="G6" s="5">
        <f>[1]节奏总纲!S5</f>
        <v>6.9828747506607683E-2</v>
      </c>
      <c r="H6" s="5">
        <f>[1]节奏总纲!T5</f>
        <v>3.7085369736260552E-2</v>
      </c>
      <c r="J6" s="5">
        <v>2</v>
      </c>
      <c r="K6" s="5">
        <f>D6-D5</f>
        <v>7.6924892460741967E-2</v>
      </c>
      <c r="L6" s="5">
        <f t="shared" ref="L6:O21" si="2">E6-E5</f>
        <v>6.5268022259774336E-2</v>
      </c>
      <c r="M6" s="5">
        <f t="shared" si="2"/>
        <v>5.206503103162699E-2</v>
      </c>
      <c r="N6" s="5">
        <f t="shared" si="2"/>
        <v>3.7243595515130602E-2</v>
      </c>
      <c r="O6" s="5">
        <f t="shared" si="2"/>
        <v>2.0046349730144564E-2</v>
      </c>
      <c r="Q6" s="5">
        <v>2</v>
      </c>
      <c r="R6" s="21">
        <f>[1]节奏总纲!AD5</f>
        <v>15.845161563010114</v>
      </c>
      <c r="S6" s="21">
        <f>[1]节奏总纲!AE5</f>
        <v>17.271997130667014</v>
      </c>
      <c r="T6" s="21">
        <f>[1]节奏总纲!AF5</f>
        <v>19.263096801323076</v>
      </c>
      <c r="U6" s="21">
        <f>[1]节奏总纲!AG5</f>
        <v>22.536681597650272</v>
      </c>
      <c r="V6" s="21">
        <f>[1]节奏总纲!AH5</f>
        <v>29.386000042029625</v>
      </c>
      <c r="Z6" s="5">
        <v>2</v>
      </c>
      <c r="AA6" s="5">
        <f>[1]节奏总纲!AM5</f>
        <v>2.3963093307967063E-2</v>
      </c>
      <c r="AB6" s="5">
        <f>[1]节奏总纲!AN5</f>
        <v>1.9170474646373652E-2</v>
      </c>
      <c r="AC6" s="5">
        <f>[1]节奏总纲!AO5</f>
        <v>1.4377855984780237E-2</v>
      </c>
      <c r="AD6" s="5">
        <f>[1]节奏总纲!AP5</f>
        <v>9.5852373231868262E-3</v>
      </c>
      <c r="AE6" s="5">
        <f>[1]节奏总纲!AQ5</f>
        <v>4.7926186615934131E-3</v>
      </c>
      <c r="AG6" s="5">
        <v>2</v>
      </c>
      <c r="AH6" s="5">
        <f>AA6-AA5</f>
        <v>1.6528175558115307E-2</v>
      </c>
      <c r="AI6" s="5">
        <f t="shared" ref="AI6:AL21" si="3">AB6-AB5</f>
        <v>1.3222540446492247E-2</v>
      </c>
      <c r="AJ6" s="5">
        <f t="shared" si="3"/>
        <v>9.9169053348691846E-3</v>
      </c>
      <c r="AK6" s="5">
        <f t="shared" si="3"/>
        <v>6.6112702232461237E-3</v>
      </c>
      <c r="AL6" s="5">
        <f t="shared" si="3"/>
        <v>3.3056351116230618E-3</v>
      </c>
      <c r="AM6" s="5"/>
      <c r="AN6" s="5">
        <v>2</v>
      </c>
      <c r="AO6" s="21">
        <f>[1]节奏总纲!BA5</f>
        <v>14.729965238833779</v>
      </c>
      <c r="AP6" s="21">
        <f>[1]节奏总纲!BB5</f>
        <v>15.911635365458322</v>
      </c>
      <c r="AQ6" s="21">
        <f>[1]节奏总纲!BC5</f>
        <v>17.448850811924295</v>
      </c>
      <c r="AR6" s="21">
        <f>[1]节奏总纲!BD5</f>
        <v>19.707330185578734</v>
      </c>
      <c r="AS6" s="21">
        <f>[1]节奏总纲!BE5</f>
        <v>23.710496742673982</v>
      </c>
      <c r="AW6" s="26">
        <v>2</v>
      </c>
      <c r="AX6" s="26">
        <f>[1]节奏总纲!BQ5</f>
        <v>0.33387121731586833</v>
      </c>
      <c r="AY6" s="26">
        <f>[1]节奏总纲!BR5</f>
        <v>0.3206446264738233</v>
      </c>
      <c r="AZ6" s="26">
        <f>[1]节奏总纲!BS5</f>
        <v>0.30738488628129679</v>
      </c>
      <c r="BA6" s="26">
        <f>[1]节奏总纲!BT5</f>
        <v>0.29415966283336437</v>
      </c>
      <c r="BB6" s="26">
        <f>[1]节奏总纲!BU5</f>
        <v>0.2812731401144638</v>
      </c>
      <c r="BG6" s="7">
        <v>2</v>
      </c>
      <c r="BH6" s="7">
        <f>'[1]功能-城建'!$E7</f>
        <v>0</v>
      </c>
      <c r="BL6" s="102">
        <v>2</v>
      </c>
      <c r="BM6" s="102">
        <f>[1]节奏总纲!BX5</f>
        <v>4.977308377450588</v>
      </c>
      <c r="BN6" s="102">
        <f>[1]节奏总纲!BY5</f>
        <v>5.0895603019048199</v>
      </c>
      <c r="BO6" s="102">
        <f>[1]节奏总纲!BZ5</f>
        <v>5.2088085130582007</v>
      </c>
      <c r="BP6" s="102">
        <f>[1]节奏总纲!CA5</f>
        <v>5.348253402094703</v>
      </c>
      <c r="BQ6" s="102">
        <f>[1]节奏总纲!CB5</f>
        <v>5.5020994005782997</v>
      </c>
    </row>
    <row r="7" spans="3:69" x14ac:dyDescent="0.15">
      <c r="C7" s="5">
        <v>3</v>
      </c>
      <c r="D7" s="5">
        <f>[1]节奏总纲!P6</f>
        <v>0.23114441334491631</v>
      </c>
      <c r="E7" s="5">
        <f>[1]节奏总纲!Q6</f>
        <v>0.19582554698581309</v>
      </c>
      <c r="F7" s="5">
        <f>[1]节奏总纲!R6</f>
        <v>0.15616116565582547</v>
      </c>
      <c r="G7" s="5">
        <f>[1]节奏总纲!S6</f>
        <v>0.11120357726023924</v>
      </c>
      <c r="H7" s="5">
        <f>[1]节奏总纲!T6</f>
        <v>5.9380999788309005E-2</v>
      </c>
      <c r="J7" s="5">
        <v>3</v>
      </c>
      <c r="K7" s="5">
        <f t="shared" ref="K7:O69" si="4">D7-D6</f>
        <v>8.2446058347881213E-2</v>
      </c>
      <c r="L7" s="5">
        <f t="shared" si="2"/>
        <v>7.0770230433306575E-2</v>
      </c>
      <c r="M7" s="5">
        <f t="shared" si="2"/>
        <v>5.7321369089296248E-2</v>
      </c>
      <c r="N7" s="5">
        <f t="shared" si="2"/>
        <v>4.1374829753631562E-2</v>
      </c>
      <c r="O7" s="5">
        <f t="shared" si="2"/>
        <v>2.2295630052048453E-2</v>
      </c>
      <c r="Q7" s="5">
        <v>3</v>
      </c>
      <c r="R7" s="21">
        <f>[1]节奏总纲!AD6</f>
        <v>20</v>
      </c>
      <c r="S7" s="21">
        <f>[1]节奏总纲!AE6</f>
        <v>21.543844702365945</v>
      </c>
      <c r="T7" s="21">
        <f>[1]节奏总纲!AF6</f>
        <v>23.734615677065324</v>
      </c>
      <c r="U7" s="21">
        <f>[1]节奏总纲!AG6</f>
        <v>27.324610510337703</v>
      </c>
      <c r="V7" s="21">
        <f>[1]节奏总纲!AH6</f>
        <v>34.517938607173015</v>
      </c>
      <c r="Z7" s="5">
        <v>3</v>
      </c>
      <c r="AA7" s="5">
        <f>[1]节奏总纲!AM6</f>
        <v>5.1571656651039799E-2</v>
      </c>
      <c r="AB7" s="5">
        <f>[1]节奏总纲!AN6</f>
        <v>4.1257325320831845E-2</v>
      </c>
      <c r="AC7" s="5">
        <f>[1]节奏总纲!AO6</f>
        <v>3.0942993990623877E-2</v>
      </c>
      <c r="AD7" s="5">
        <f>[1]节奏总纲!AP6</f>
        <v>2.0628662660415922E-2</v>
      </c>
      <c r="AE7" s="5">
        <f>[1]节奏总纲!AQ6</f>
        <v>1.0314331330207961E-2</v>
      </c>
      <c r="AG7" s="5">
        <v>3</v>
      </c>
      <c r="AH7" s="5">
        <f t="shared" ref="AH7:AL53" si="5">AA7-AA6</f>
        <v>2.7608563343072736E-2</v>
      </c>
      <c r="AI7" s="5">
        <f t="shared" si="3"/>
        <v>2.2086850674458192E-2</v>
      </c>
      <c r="AJ7" s="5">
        <f t="shared" si="3"/>
        <v>1.6565138005843638E-2</v>
      </c>
      <c r="AK7" s="5">
        <f t="shared" si="3"/>
        <v>1.1043425337229096E-2</v>
      </c>
      <c r="AL7" s="5">
        <f t="shared" si="3"/>
        <v>5.5217126686145481E-3</v>
      </c>
      <c r="AM7" s="5"/>
      <c r="AN7" s="5">
        <v>3</v>
      </c>
      <c r="AO7" s="21">
        <f>[1]节奏总纲!BA6</f>
        <v>16.888397947066121</v>
      </c>
      <c r="AP7" s="21">
        <f>[1]节奏总纲!BB6</f>
        <v>18.108391417375849</v>
      </c>
      <c r="AQ7" s="21">
        <f>[1]节奏总纲!BC6</f>
        <v>19.707330185578734</v>
      </c>
      <c r="AR7" s="21">
        <f>[1]节奏总纲!BD6</f>
        <v>22.041972908628715</v>
      </c>
      <c r="AS7" s="21">
        <f>[1]节奏总纲!BE6</f>
        <v>26.127796402772656</v>
      </c>
      <c r="AW7" s="26">
        <v>3</v>
      </c>
      <c r="AX7" s="26">
        <f>[1]节奏总纲!BQ6</f>
        <v>0.71853377040242361</v>
      </c>
      <c r="AY7" s="26">
        <f>[1]节奏总纲!BR6</f>
        <v>0.69006844696511282</v>
      </c>
      <c r="AZ7" s="26">
        <f>[1]节奏总纲!BS6</f>
        <v>0.66153178186505168</v>
      </c>
      <c r="BA7" s="26">
        <f>[1]节奏总纲!BT6</f>
        <v>0.63306940123561561</v>
      </c>
      <c r="BB7" s="26">
        <f>[1]节奏总纲!BU6</f>
        <v>0.60533594810650693</v>
      </c>
      <c r="BG7" s="7">
        <v>3</v>
      </c>
      <c r="BH7" s="7">
        <f>'[1]功能-城建'!$E8</f>
        <v>0</v>
      </c>
      <c r="BL7" s="102">
        <v>3</v>
      </c>
      <c r="BM7" s="102">
        <f>[1]节奏总纲!BX6</f>
        <v>6.1165253069520942</v>
      </c>
      <c r="BN7" s="102">
        <f>[1]节奏总纲!BY6</f>
        <v>6.2666264078379221</v>
      </c>
      <c r="BO7" s="102">
        <f>[1]节奏总纲!BZ6</f>
        <v>6.4370802003692873</v>
      </c>
      <c r="BP7" s="102">
        <f>[1]节奏总纲!CA6</f>
        <v>6.6323388358436492</v>
      </c>
      <c r="BQ7" s="102">
        <f>[1]节奏总纲!CB6</f>
        <v>6.8403179035964721</v>
      </c>
    </row>
    <row r="8" spans="3:69" x14ac:dyDescent="0.15">
      <c r="C8" s="5">
        <v>4</v>
      </c>
      <c r="D8" s="5">
        <f>[1]节奏总纲!P7</f>
        <v>0.3195079107728942</v>
      </c>
      <c r="E8" s="5">
        <f>[1]节奏总纲!Q7</f>
        <v>0.2719651336498875</v>
      </c>
      <c r="F8" s="5">
        <f>[1]节奏总纲!R7</f>
        <v>0.21816000147573214</v>
      </c>
      <c r="G8" s="5">
        <f>[1]节奏总纲!S7</f>
        <v>0.15607961441255883</v>
      </c>
      <c r="H8" s="5">
        <f>[1]节奏总纲!T7</f>
        <v>8.4062531324348461E-2</v>
      </c>
      <c r="J8" s="5">
        <v>4</v>
      </c>
      <c r="K8" s="5">
        <f t="shared" si="4"/>
        <v>8.8363497427977888E-2</v>
      </c>
      <c r="L8" s="5">
        <f t="shared" si="2"/>
        <v>7.6139586664074416E-2</v>
      </c>
      <c r="M8" s="5">
        <f t="shared" si="2"/>
        <v>6.1998835819906672E-2</v>
      </c>
      <c r="N8" s="5">
        <f t="shared" si="2"/>
        <v>4.4876037152319581E-2</v>
      </c>
      <c r="O8" s="5">
        <f t="shared" si="2"/>
        <v>2.4681531536039455E-2</v>
      </c>
      <c r="Q8" s="5">
        <v>4</v>
      </c>
      <c r="R8" s="21">
        <f>[1]节奏总纲!AD7</f>
        <v>23.213386604241784</v>
      </c>
      <c r="S8" s="21">
        <f>[1]节奏总纲!AE7</f>
        <v>24.836966034810484</v>
      </c>
      <c r="T8" s="21">
        <f>[1]节奏总纲!AF7</f>
        <v>27.155717181399513</v>
      </c>
      <c r="U8" s="21">
        <f>[1]节奏总纲!AG7</f>
        <v>30.831257561377125</v>
      </c>
      <c r="V8" s="21">
        <f>[1]节奏总纲!AH7</f>
        <v>38.431365705145346</v>
      </c>
      <c r="Z8" s="5">
        <v>4</v>
      </c>
      <c r="AA8" s="5">
        <f>[1]节奏总纲!AM7</f>
        <v>9.2637640824031031E-2</v>
      </c>
      <c r="AB8" s="5">
        <f>[1]节奏总纲!AN7</f>
        <v>7.4110112659224833E-2</v>
      </c>
      <c r="AC8" s="5">
        <f>[1]节奏总纲!AO7</f>
        <v>5.5582584494418615E-2</v>
      </c>
      <c r="AD8" s="5">
        <f>[1]节奏总纲!AP7</f>
        <v>3.7055056329612417E-2</v>
      </c>
      <c r="AE8" s="5">
        <f>[1]节奏总纲!AQ7</f>
        <v>1.8527528164806208E-2</v>
      </c>
      <c r="AG8" s="5">
        <v>4</v>
      </c>
      <c r="AH8" s="5">
        <f t="shared" si="5"/>
        <v>4.1065984172991232E-2</v>
      </c>
      <c r="AI8" s="5">
        <f t="shared" si="3"/>
        <v>3.2852787338392989E-2</v>
      </c>
      <c r="AJ8" s="5">
        <f t="shared" si="3"/>
        <v>2.4639590503794738E-2</v>
      </c>
      <c r="AK8" s="5">
        <f t="shared" si="3"/>
        <v>1.6426393669196494E-2</v>
      </c>
      <c r="AL8" s="5">
        <f t="shared" si="3"/>
        <v>8.2131968345982471E-3</v>
      </c>
      <c r="AM8" s="5"/>
      <c r="AN8" s="5">
        <v>4</v>
      </c>
      <c r="AO8" s="21">
        <f>[1]节奏总纲!BA7</f>
        <v>18.453550676044042</v>
      </c>
      <c r="AP8" s="21">
        <f>[1]节奏总纲!BB7</f>
        <v>19.707330185578734</v>
      </c>
      <c r="AQ8" s="21">
        <f>[1]节奏总纲!BC7</f>
        <v>21.34613466141565</v>
      </c>
      <c r="AR8" s="21">
        <f>[1]节奏总纲!BD7</f>
        <v>23.710496742673982</v>
      </c>
      <c r="AS8" s="21">
        <f>[1]节奏总纲!BE7</f>
        <v>27.863030247590562</v>
      </c>
      <c r="AW8" s="26">
        <v>4</v>
      </c>
      <c r="AX8" s="26">
        <f>[1]节奏总纲!BQ7</f>
        <v>1.2712279162221225</v>
      </c>
      <c r="AY8" s="26">
        <f>[1]节奏总纲!BR7</f>
        <v>1.2194461831474863</v>
      </c>
      <c r="AZ8" s="26">
        <f>[1]节奏总纲!BS7</f>
        <v>1.1691695709192234</v>
      </c>
      <c r="BA8" s="26">
        <f>[1]节奏总纲!BT7</f>
        <v>1.1200180669001034</v>
      </c>
      <c r="BB8" s="26">
        <f>[1]节奏总纲!BU7</f>
        <v>1.0742533268514161</v>
      </c>
      <c r="BG8" s="7">
        <v>4</v>
      </c>
      <c r="BH8" s="7">
        <f>'[1]功能-城建'!$E9</f>
        <v>0</v>
      </c>
      <c r="BL8" s="102">
        <v>4</v>
      </c>
      <c r="BM8" s="102">
        <f>[1]节奏总纲!BX7</f>
        <v>7.0702756195404151</v>
      </c>
      <c r="BN8" s="102">
        <f>[1]节奏总纲!BY7</f>
        <v>7.2477985806027867</v>
      </c>
      <c r="BO8" s="102">
        <f>[1]节奏总纲!BZ7</f>
        <v>7.4530595043311552</v>
      </c>
      <c r="BP8" s="102">
        <f>[1]节奏总纲!CA7</f>
        <v>7.6839780435255705</v>
      </c>
      <c r="BQ8" s="102">
        <f>[1]节奏总纲!CB7</f>
        <v>7.9454083416525796</v>
      </c>
    </row>
    <row r="9" spans="3:69" x14ac:dyDescent="0.15">
      <c r="C9" s="5">
        <v>5</v>
      </c>
      <c r="D9" s="5">
        <f>[1]节奏总纲!P8</f>
        <v>0.41421356237309515</v>
      </c>
      <c r="E9" s="5">
        <f>[1]节奏总纲!Q8</f>
        <v>0.35241289886702937</v>
      </c>
      <c r="F9" s="5">
        <f>[1]节奏总纲!R8</f>
        <v>0.28315639123824782</v>
      </c>
      <c r="G9" s="5">
        <f>[1]节奏总纲!S8</f>
        <v>0.20296464556281663</v>
      </c>
      <c r="H9" s="5">
        <f>[1]节奏总纲!T8</f>
        <v>0.10951806589144637</v>
      </c>
      <c r="J9" s="5">
        <v>5</v>
      </c>
      <c r="K9" s="5">
        <f t="shared" si="4"/>
        <v>9.4705651600200946E-2</v>
      </c>
      <c r="L9" s="5">
        <f t="shared" si="2"/>
        <v>8.0447765217141864E-2</v>
      </c>
      <c r="M9" s="5">
        <f t="shared" si="2"/>
        <v>6.4996389762515677E-2</v>
      </c>
      <c r="N9" s="5">
        <f t="shared" si="2"/>
        <v>4.68850311502578E-2</v>
      </c>
      <c r="O9" s="5">
        <f t="shared" si="2"/>
        <v>2.5455534567097912E-2</v>
      </c>
      <c r="Q9" s="5">
        <v>5</v>
      </c>
      <c r="R9" s="21">
        <f>[1]节奏总纲!AD8</f>
        <v>25.845161563010112</v>
      </c>
      <c r="S9" s="21">
        <f>[1]节奏总纲!AE8</f>
        <v>27.525245270311611</v>
      </c>
      <c r="T9" s="21">
        <f>[1]节奏总纲!AF8</f>
        <v>29.892344464157688</v>
      </c>
      <c r="U9" s="21">
        <f>[1]节奏总纲!AG8</f>
        <v>33.672145166817529</v>
      </c>
      <c r="V9" s="21">
        <f>[1]节奏总纲!AH8</f>
        <v>41.359260538726978</v>
      </c>
      <c r="Z9" s="5">
        <v>5</v>
      </c>
      <c r="AA9" s="5">
        <f>[1]节奏总纲!AM8</f>
        <v>0.15</v>
      </c>
      <c r="AB9" s="5">
        <f>[1]节奏总纲!AN8</f>
        <v>0.12</v>
      </c>
      <c r="AC9" s="5">
        <f>[1]节奏总纲!AO8</f>
        <v>0.09</v>
      </c>
      <c r="AD9" s="5">
        <f>[1]节奏总纲!AP8</f>
        <v>0.06</v>
      </c>
      <c r="AE9" s="5">
        <f>[1]节奏总纲!AQ8</f>
        <v>0.03</v>
      </c>
      <c r="AG9" s="5">
        <v>5</v>
      </c>
      <c r="AH9" s="5">
        <f t="shared" si="5"/>
        <v>5.7362359175968963E-2</v>
      </c>
      <c r="AI9" s="5">
        <f t="shared" si="3"/>
        <v>4.5889887340775162E-2</v>
      </c>
      <c r="AJ9" s="5">
        <f t="shared" si="3"/>
        <v>3.4417415505581382E-2</v>
      </c>
      <c r="AK9" s="5">
        <f t="shared" si="3"/>
        <v>2.2944943670387581E-2</v>
      </c>
      <c r="AL9" s="5">
        <f t="shared" si="3"/>
        <v>1.1472471835193791E-2</v>
      </c>
      <c r="AM9" s="5"/>
      <c r="AN9" s="5">
        <v>5</v>
      </c>
      <c r="AO9" s="21">
        <f>[1]节奏总纲!BA8</f>
        <v>19.707330185578734</v>
      </c>
      <c r="AP9" s="21">
        <f>[1]节奏总纲!BB8</f>
        <v>20.993539484876777</v>
      </c>
      <c r="AQ9" s="21">
        <f>[1]节奏总纲!BC8</f>
        <v>22.639743033177162</v>
      </c>
      <c r="AR9" s="21">
        <f>[1]节奏总纲!BD8</f>
        <v>25.044229735272328</v>
      </c>
      <c r="AS9" s="21">
        <f>[1]节奏总纲!BE8</f>
        <v>29.216428548527322</v>
      </c>
      <c r="AW9" s="26">
        <v>5</v>
      </c>
      <c r="AX9" s="26">
        <f>[1]节奏总纲!BQ8</f>
        <v>2.0157878378790723</v>
      </c>
      <c r="AY9" s="26">
        <f>[1]节奏总纲!BR8</f>
        <v>1.9225452774961409</v>
      </c>
      <c r="AZ9" s="26">
        <f>[1]节奏总纲!BS8</f>
        <v>1.830216243198636</v>
      </c>
      <c r="BA9" s="26">
        <f>[1]节奏总纲!BT8</f>
        <v>1.7360956328017618</v>
      </c>
      <c r="BB9" s="26">
        <f>[1]节奏总纲!BU8</f>
        <v>1.6465506273391022</v>
      </c>
      <c r="BG9" s="7">
        <v>5</v>
      </c>
      <c r="BH9" s="7">
        <f>'[1]功能-城建'!$E10</f>
        <v>0</v>
      </c>
      <c r="BL9" s="102">
        <v>5</v>
      </c>
      <c r="BM9" s="102">
        <f>[1]节奏总纲!BX8</f>
        <v>7.8924592775257718</v>
      </c>
      <c r="BN9" s="102">
        <f>[1]节奏总纲!BY8</f>
        <v>8.0964284787133458</v>
      </c>
      <c r="BO9" s="102">
        <f>[1]节奏总纲!BZ8</f>
        <v>8.3140998912475936</v>
      </c>
      <c r="BP9" s="102">
        <f>[1]节奏总纲!CA8</f>
        <v>8.5599968276049641</v>
      </c>
      <c r="BQ9" s="102">
        <f>[1]节奏总纲!CB8</f>
        <v>8.8384248761652557</v>
      </c>
    </row>
    <row r="10" spans="3:69" x14ac:dyDescent="0.15">
      <c r="C10" s="5">
        <v>6</v>
      </c>
      <c r="D10" s="5">
        <f>[1]节奏总纲!P9</f>
        <v>0.51571656651039799</v>
      </c>
      <c r="E10" s="5">
        <f>[1]节奏总纲!Q9</f>
        <v>0.43939051466685908</v>
      </c>
      <c r="F10" s="5">
        <f>[1]节奏总纲!R9</f>
        <v>0.35336899137292471</v>
      </c>
      <c r="G10" s="5">
        <f>[1]节奏总纲!S9</f>
        <v>0.25440298225957936</v>
      </c>
      <c r="H10" s="5">
        <f>[1]节奏总纲!T9</f>
        <v>0.13836675479473978</v>
      </c>
      <c r="J10" s="5">
        <v>6</v>
      </c>
      <c r="K10" s="5">
        <f t="shared" si="4"/>
        <v>0.10150300413730284</v>
      </c>
      <c r="L10" s="5">
        <f t="shared" si="2"/>
        <v>8.6977615799829711E-2</v>
      </c>
      <c r="M10" s="5">
        <f t="shared" si="2"/>
        <v>7.0212600134676895E-2</v>
      </c>
      <c r="N10" s="5">
        <f t="shared" si="2"/>
        <v>5.1438336696762732E-2</v>
      </c>
      <c r="O10" s="5">
        <f t="shared" si="2"/>
        <v>2.884868890329341E-2</v>
      </c>
      <c r="Q10" s="5">
        <v>6</v>
      </c>
      <c r="R10" s="21">
        <f>[1]节奏总纲!AD9</f>
        <v>28.071211008105138</v>
      </c>
      <c r="S10" s="21">
        <f>[1]节奏总纲!AE9</f>
        <v>29.78183527117605</v>
      </c>
      <c r="T10" s="21">
        <f>[1]节奏总纲!AF9</f>
        <v>32.202183458664891</v>
      </c>
      <c r="U10" s="21">
        <f>[1]节奏总纲!AG9</f>
        <v>36.067019846099676</v>
      </c>
      <c r="V10" s="21">
        <f>[1]节奏总纲!AH9</f>
        <v>43.870275262019007</v>
      </c>
      <c r="Z10" s="5">
        <v>6</v>
      </c>
      <c r="AA10" s="5">
        <f>[1]节奏总纲!AM9</f>
        <v>0.22055744069899194</v>
      </c>
      <c r="AB10" s="5">
        <f>[1]节奏总纲!AN9</f>
        <v>0.17644595255919357</v>
      </c>
      <c r="AC10" s="5">
        <f>[1]节奏总纲!AO9</f>
        <v>0.13233446441939517</v>
      </c>
      <c r="AD10" s="5">
        <f>[1]节奏总纲!AP9</f>
        <v>8.8222976279596785E-2</v>
      </c>
      <c r="AE10" s="5">
        <f>[1]节奏总纲!AQ9</f>
        <v>4.4111488139798392E-2</v>
      </c>
      <c r="AG10" s="5">
        <v>6</v>
      </c>
      <c r="AH10" s="5">
        <f t="shared" si="5"/>
        <v>7.0557440698991947E-2</v>
      </c>
      <c r="AI10" s="5">
        <f t="shared" si="3"/>
        <v>5.6445952559193574E-2</v>
      </c>
      <c r="AJ10" s="5">
        <f t="shared" si="3"/>
        <v>4.2334464419395174E-2</v>
      </c>
      <c r="AK10" s="5">
        <f t="shared" si="3"/>
        <v>2.8222976279596787E-2</v>
      </c>
      <c r="AL10" s="5">
        <f t="shared" si="3"/>
        <v>1.4111488139798394E-2</v>
      </c>
      <c r="AM10" s="5"/>
      <c r="AN10" s="5">
        <v>6</v>
      </c>
      <c r="AO10" s="21">
        <f>[1]节奏总纲!BA9</f>
        <v>20.745154613657583</v>
      </c>
      <c r="AP10" s="21">
        <f>[1]节奏总纲!BB9</f>
        <v>22.041972908628715</v>
      </c>
      <c r="AQ10" s="21">
        <f>[1]节奏总纲!BC9</f>
        <v>23.710496742673982</v>
      </c>
      <c r="AR10" s="21">
        <f>[1]节奏总纲!BD9</f>
        <v>26.127796402772656</v>
      </c>
      <c r="AS10" s="21">
        <f>[1]节奏总纲!BE9</f>
        <v>30.329493925593439</v>
      </c>
      <c r="AW10" s="26">
        <v>6</v>
      </c>
      <c r="AX10" s="26">
        <f>[1]节奏总纲!BQ9</f>
        <v>2.871589098883871</v>
      </c>
      <c r="AY10" s="26">
        <f>[1]节奏总纲!BR9</f>
        <v>2.7261617729946108</v>
      </c>
      <c r="AZ10" s="26">
        <f>[1]节奏总纲!BS9</f>
        <v>2.5843312604883417</v>
      </c>
      <c r="BA10" s="26">
        <f>[1]节奏总纲!BT9</f>
        <v>2.4445753343885266</v>
      </c>
      <c r="BB10" s="26">
        <f>[1]节奏总纲!BU9</f>
        <v>2.3151343284372583</v>
      </c>
      <c r="BG10" s="7">
        <v>6</v>
      </c>
      <c r="BH10" s="7">
        <f>'[1]功能-城建'!$E11</f>
        <v>0</v>
      </c>
      <c r="BL10" s="102">
        <v>6</v>
      </c>
      <c r="BM10" s="102">
        <f>[1]节奏总纲!BX9</f>
        <v>8.6175479890862157</v>
      </c>
      <c r="BN10" s="102">
        <f>[1]节奏总纲!BY9</f>
        <v>8.849843797743457</v>
      </c>
      <c r="BO10" s="102">
        <f>[1]节奏总纲!BZ9</f>
        <v>9.1007395721182949</v>
      </c>
      <c r="BP10" s="102">
        <f>[1]节奏总纲!CA9</f>
        <v>9.3635025505897787</v>
      </c>
      <c r="BQ10" s="102">
        <f>[1]节奏总纲!CB9</f>
        <v>9.6752186318997833</v>
      </c>
    </row>
    <row r="11" spans="3:69" x14ac:dyDescent="0.15">
      <c r="C11" s="5">
        <v>7</v>
      </c>
      <c r="D11" s="5">
        <f>[1]节奏总纲!P10</f>
        <v>0.62450479271247095</v>
      </c>
      <c r="E11" s="5">
        <f>[1]节奏总纲!Q10</f>
        <v>0.53413894920697635</v>
      </c>
      <c r="F11" s="5">
        <f>[1]节奏总纲!R10</f>
        <v>0.43072095553379119</v>
      </c>
      <c r="G11" s="5">
        <f>[1]节奏总纲!S10</f>
        <v>0.30950457526830061</v>
      </c>
      <c r="H11" s="5">
        <f>[1]节奏总纲!T10</f>
        <v>0.16699258157131475</v>
      </c>
      <c r="J11" s="5">
        <v>7</v>
      </c>
      <c r="K11" s="5">
        <f t="shared" si="4"/>
        <v>0.10878822620207296</v>
      </c>
      <c r="L11" s="5">
        <f t="shared" si="2"/>
        <v>9.4748434540117277E-2</v>
      </c>
      <c r="M11" s="5">
        <f t="shared" si="2"/>
        <v>7.7351964160866482E-2</v>
      </c>
      <c r="N11" s="5">
        <f t="shared" si="2"/>
        <v>5.510159300872125E-2</v>
      </c>
      <c r="O11" s="5">
        <f t="shared" si="2"/>
        <v>2.8625826776574964E-2</v>
      </c>
      <c r="Q11" s="5">
        <v>7</v>
      </c>
      <c r="R11" s="21">
        <f>[1]节奏总纲!AD10</f>
        <v>30</v>
      </c>
      <c r="S11" s="21">
        <f>[1]节奏总纲!AE10</f>
        <v>31.718819483847451</v>
      </c>
      <c r="T11" s="21">
        <f>[1]节奏总纲!AF10</f>
        <v>34.192155176139416</v>
      </c>
      <c r="U11" s="21">
        <f>[1]节奏总纲!AG10</f>
        <v>38.19822972207853</v>
      </c>
      <c r="V11" s="21">
        <f>[1]节奏总纲!AH10</f>
        <v>46.093186357957826</v>
      </c>
      <c r="Z11" s="5">
        <v>7</v>
      </c>
      <c r="AA11" s="5">
        <f>[1]节奏总纲!AM10</f>
        <v>0.31141300609369982</v>
      </c>
      <c r="AB11" s="5">
        <f>[1]节奏总纲!AN10</f>
        <v>0.24913040487495985</v>
      </c>
      <c r="AC11" s="5">
        <f>[1]节奏总纲!AO10</f>
        <v>0.18684780365621989</v>
      </c>
      <c r="AD11" s="5">
        <f>[1]节奏总纲!AP10</f>
        <v>0.12456520243747993</v>
      </c>
      <c r="AE11" s="5">
        <f>[1]节奏总纲!AQ10</f>
        <v>6.2282601218739964E-2</v>
      </c>
      <c r="AG11" s="5">
        <v>7</v>
      </c>
      <c r="AH11" s="5">
        <f t="shared" si="5"/>
        <v>9.0855565394707877E-2</v>
      </c>
      <c r="AI11" s="5">
        <f t="shared" si="3"/>
        <v>7.2684452315766285E-2</v>
      </c>
      <c r="AJ11" s="5">
        <f t="shared" si="3"/>
        <v>5.451333923682472E-2</v>
      </c>
      <c r="AK11" s="5">
        <f t="shared" si="3"/>
        <v>3.6342226157883142E-2</v>
      </c>
      <c r="AL11" s="5">
        <f t="shared" si="3"/>
        <v>1.8171113078941571E-2</v>
      </c>
      <c r="AM11" s="5"/>
      <c r="AN11" s="5">
        <v>7</v>
      </c>
      <c r="AO11" s="21">
        <f>[1]节奏总纲!BA10</f>
        <v>21.627432338833255</v>
      </c>
      <c r="AP11" s="21">
        <f>[1]节奏总纲!BB10</f>
        <v>22.938628095451385</v>
      </c>
      <c r="AQ11" s="21">
        <f>[1]节奏总纲!BC10</f>
        <v>24.619152272059132</v>
      </c>
      <c r="AR11" s="21">
        <f>[1]节奏总纲!BD10</f>
        <v>27.059707353051884</v>
      </c>
      <c r="AS11" s="21">
        <f>[1]节奏总纲!BE10</f>
        <v>31.280110398778046</v>
      </c>
      <c r="AW11" s="26">
        <v>7</v>
      </c>
      <c r="AX11" s="26">
        <f>[1]节奏总纲!BQ10</f>
        <v>3.9083908523902386</v>
      </c>
      <c r="AY11" s="26">
        <f>[1]节奏总纲!BR10</f>
        <v>3.7000938700170019</v>
      </c>
      <c r="AZ11" s="26">
        <f>[1]节奏总纲!BS10</f>
        <v>3.4949550680198662</v>
      </c>
      <c r="BA11" s="26">
        <f>[1]节奏总纲!BT10</f>
        <v>3.2977452115900578</v>
      </c>
      <c r="BB11" s="26">
        <f>[1]节奏总纲!BU10</f>
        <v>3.1175616442680676</v>
      </c>
      <c r="BG11" s="7">
        <v>7</v>
      </c>
      <c r="BH11" s="7">
        <f>'[1]功能-城建'!$E12</f>
        <v>0</v>
      </c>
      <c r="BL11" s="102">
        <v>7</v>
      </c>
      <c r="BM11" s="102">
        <f>[1]节奏总纲!BX10</f>
        <v>9.2992754060675331</v>
      </c>
      <c r="BN11" s="102">
        <f>[1]节奏总纲!BY10</f>
        <v>9.5403165281128111</v>
      </c>
      <c r="BO11" s="102">
        <f>[1]节奏总纲!BZ10</f>
        <v>9.8205867658616608</v>
      </c>
      <c r="BP11" s="102">
        <f>[1]节奏总纲!CA10</f>
        <v>10.128686248037246</v>
      </c>
      <c r="BQ11" s="102">
        <f>[1]节奏总纲!CB10</f>
        <v>10.460138723751793</v>
      </c>
    </row>
    <row r="12" spans="3:69" x14ac:dyDescent="0.15">
      <c r="C12" s="5">
        <v>8</v>
      </c>
      <c r="D12" s="5">
        <f>[1]节奏总纲!P11</f>
        <v>0.74110112659224825</v>
      </c>
      <c r="E12" s="5">
        <f>[1]节奏总纲!Q11</f>
        <v>0.63089938906798093</v>
      </c>
      <c r="F12" s="5">
        <f>[1]节奏总纲!R11</f>
        <v>0.50550507844857251</v>
      </c>
      <c r="G12" s="5">
        <f>[1]节奏总纲!S11</f>
        <v>0.36195379022765406</v>
      </c>
      <c r="H12" s="5">
        <f>[1]节奏总纲!T11</f>
        <v>0.19579891764567198</v>
      </c>
      <c r="J12" s="5">
        <v>8</v>
      </c>
      <c r="K12" s="5">
        <f t="shared" si="4"/>
        <v>0.1165963338797773</v>
      </c>
      <c r="L12" s="5">
        <f t="shared" si="2"/>
        <v>9.6760439861004577E-2</v>
      </c>
      <c r="M12" s="5">
        <f t="shared" si="2"/>
        <v>7.4784122914781315E-2</v>
      </c>
      <c r="N12" s="5">
        <f t="shared" si="2"/>
        <v>5.2449214959353452E-2</v>
      </c>
      <c r="O12" s="5">
        <f t="shared" si="2"/>
        <v>2.8806336074357231E-2</v>
      </c>
      <c r="Q12" s="5">
        <v>8</v>
      </c>
      <c r="R12" s="21">
        <f>[1]节奏总纲!AD11</f>
        <v>31.691928656135214</v>
      </c>
      <c r="S12" s="21">
        <f>[1]节奏总纲!AE11</f>
        <v>33.465251056098396</v>
      </c>
      <c r="T12" s="21">
        <f>[1]节奏总纲!AF11</f>
        <v>35.930751746472978</v>
      </c>
      <c r="U12" s="21">
        <f>[1]节奏总纲!AG11</f>
        <v>39.998279638578282</v>
      </c>
      <c r="V12" s="21">
        <f>[1]节奏总纲!AH11</f>
        <v>48.067140183443534</v>
      </c>
      <c r="Z12" s="5">
        <v>8</v>
      </c>
      <c r="AA12" s="5">
        <f>[1]节奏总纲!AM11</f>
        <v>0.42660095793436714</v>
      </c>
      <c r="AB12" s="5">
        <f>[1]节奏总纲!AN11</f>
        <v>0.34128076634749371</v>
      </c>
      <c r="AC12" s="5">
        <f>[1]节奏总纲!AO11</f>
        <v>0.25596057476062029</v>
      </c>
      <c r="AD12" s="5">
        <f>[1]节奏总纲!AP11</f>
        <v>0.17064038317374686</v>
      </c>
      <c r="AE12" s="5">
        <f>[1]节奏总纲!AQ11</f>
        <v>8.5320191586873428E-2</v>
      </c>
      <c r="AG12" s="5">
        <v>8</v>
      </c>
      <c r="AH12" s="5">
        <f t="shared" si="5"/>
        <v>0.11518795184066732</v>
      </c>
      <c r="AI12" s="5">
        <f t="shared" si="3"/>
        <v>9.2150361472533859E-2</v>
      </c>
      <c r="AJ12" s="5">
        <f t="shared" si="3"/>
        <v>6.9112771104400395E-2</v>
      </c>
      <c r="AK12" s="5">
        <f t="shared" si="3"/>
        <v>4.607518073626693E-2</v>
      </c>
      <c r="AL12" s="5">
        <f t="shared" si="3"/>
        <v>2.3037590368133465E-2</v>
      </c>
      <c r="AM12" s="5"/>
      <c r="AN12" s="5">
        <v>8</v>
      </c>
      <c r="AO12" s="21">
        <f>[1]节奏总纲!BA11</f>
        <v>22.400634983357783</v>
      </c>
      <c r="AP12" s="21">
        <f>[1]节奏总纲!BB11</f>
        <v>23.710496742673982</v>
      </c>
      <c r="AQ12" s="21">
        <f>[1]节奏总纲!BC11</f>
        <v>25.412810862541733</v>
      </c>
      <c r="AR12" s="21">
        <f>[1]节奏总纲!BD11</f>
        <v>27.863030247590562</v>
      </c>
      <c r="AS12" s="21">
        <f>[1]节奏总纲!BE11</f>
        <v>32.113552950216736</v>
      </c>
      <c r="AW12" s="26">
        <v>8</v>
      </c>
      <c r="AX12" s="26">
        <f>[1]节奏总纲!BQ11</f>
        <v>5.1220396939633002</v>
      </c>
      <c r="AY12" s="26">
        <f>[1]节奏总纲!BR11</f>
        <v>4.8616228494416447</v>
      </c>
      <c r="AZ12" s="26">
        <f>[1]节奏总纲!BS11</f>
        <v>4.5815795834661612</v>
      </c>
      <c r="BA12" s="26">
        <f>[1]节奏总纲!BT11</f>
        <v>4.3105632736922681</v>
      </c>
      <c r="BB12" s="26">
        <f>[1]节奏总纲!BU11</f>
        <v>4.0494061619177515</v>
      </c>
      <c r="BG12" s="7">
        <v>8</v>
      </c>
      <c r="BH12" s="7">
        <f>'[1]功能-城建'!$E13</f>
        <v>0</v>
      </c>
      <c r="BL12" s="102">
        <v>8</v>
      </c>
      <c r="BM12" s="102">
        <f>[1]节奏总纲!BX11</f>
        <v>9.9503115729287064</v>
      </c>
      <c r="BN12" s="102">
        <f>[1]节奏总纲!BY11</f>
        <v>10.209179596854964</v>
      </c>
      <c r="BO12" s="102">
        <f>[1]节奏总纲!BZ11</f>
        <v>10.501003645853389</v>
      </c>
      <c r="BP12" s="102">
        <f>[1]节奏总纲!CA11</f>
        <v>10.838817158161019</v>
      </c>
      <c r="BQ12" s="102">
        <f>[1]节奏总纲!CB11</f>
        <v>11.201197012273351</v>
      </c>
    </row>
    <row r="13" spans="3:69" x14ac:dyDescent="0.15">
      <c r="C13" s="5">
        <v>9</v>
      </c>
      <c r="D13" s="5">
        <f>[1]节奏总纲!P12</f>
        <v>0.86606598307361482</v>
      </c>
      <c r="E13" s="5">
        <f>[1]节奏总纲!Q12</f>
        <v>0.73702215159564621</v>
      </c>
      <c r="F13" s="5">
        <f>[1]节奏总纲!R12</f>
        <v>0.59282216541388932</v>
      </c>
      <c r="G13" s="5">
        <f>[1]节奏总纲!S12</f>
        <v>0.42766338244175101</v>
      </c>
      <c r="H13" s="5">
        <f>[1]节奏总纲!T12</f>
        <v>0.23193247026711403</v>
      </c>
      <c r="J13" s="5">
        <v>9</v>
      </c>
      <c r="K13" s="5">
        <f t="shared" si="4"/>
        <v>0.12496485648136657</v>
      </c>
      <c r="L13" s="5">
        <f t="shared" si="2"/>
        <v>0.10612276252766528</v>
      </c>
      <c r="M13" s="5">
        <f t="shared" si="2"/>
        <v>8.7317086965316815E-2</v>
      </c>
      <c r="N13" s="5">
        <f t="shared" si="2"/>
        <v>6.5709592214096946E-2</v>
      </c>
      <c r="O13" s="5">
        <f t="shared" si="2"/>
        <v>3.613355262144205E-2</v>
      </c>
      <c r="Q13" s="5">
        <v>9</v>
      </c>
      <c r="R13" s="21">
        <f>[1]节奏总纲!AD12</f>
        <v>33.213386604241784</v>
      </c>
      <c r="S13" s="21">
        <f>[1]节奏总纲!AE12</f>
        <v>34.992730785174565</v>
      </c>
      <c r="T13" s="21">
        <f>[1]节奏总纲!AF12</f>
        <v>37.510565846691456</v>
      </c>
      <c r="U13" s="21">
        <f>[1]节奏总纲!AG12</f>
        <v>41.534743419557365</v>
      </c>
      <c r="V13" s="21">
        <f>[1]节奏总纲!AH12</f>
        <v>49.706056771838036</v>
      </c>
      <c r="Z13" s="5">
        <v>9</v>
      </c>
      <c r="AA13" s="5">
        <f>[1]节奏总纲!AM12</f>
        <v>0.57090651823243421</v>
      </c>
      <c r="AB13" s="5">
        <f>[1]节奏总纲!AN12</f>
        <v>0.45672521458594739</v>
      </c>
      <c r="AC13" s="5">
        <f>[1]节奏总纲!AO12</f>
        <v>0.34254391093946052</v>
      </c>
      <c r="AD13" s="5">
        <f>[1]节奏总纲!AP12</f>
        <v>0.2283626072929737</v>
      </c>
      <c r="AE13" s="5">
        <f>[1]节奏总纲!AQ12</f>
        <v>0.11418130364648685</v>
      </c>
      <c r="AG13" s="5">
        <v>9</v>
      </c>
      <c r="AH13" s="5">
        <f t="shared" si="5"/>
        <v>0.14430556029806707</v>
      </c>
      <c r="AI13" s="5">
        <f t="shared" si="3"/>
        <v>0.11544444823845368</v>
      </c>
      <c r="AJ13" s="5">
        <f t="shared" si="3"/>
        <v>8.6583336178840231E-2</v>
      </c>
      <c r="AK13" s="5">
        <f t="shared" si="3"/>
        <v>5.7722224119226839E-2</v>
      </c>
      <c r="AL13" s="5">
        <f t="shared" si="3"/>
        <v>2.886111205961342E-2</v>
      </c>
      <c r="AM13" s="5"/>
      <c r="AN13" s="5">
        <v>9</v>
      </c>
      <c r="AO13" s="21">
        <f>[1]节奏总纲!BA12</f>
        <v>23.100336713798686</v>
      </c>
      <c r="AP13" s="21">
        <f>[1]节奏总纲!BB12</f>
        <v>24.402761517547276</v>
      </c>
      <c r="AQ13" s="21">
        <f>[1]节奏总纲!BC12</f>
        <v>26.127796402772656</v>
      </c>
      <c r="AR13" s="21">
        <f>[1]节奏总纲!BD12</f>
        <v>28.568390277483555</v>
      </c>
      <c r="AS13" s="21">
        <f>[1]节奏总纲!BE12</f>
        <v>32.842201900114915</v>
      </c>
      <c r="AW13" s="26">
        <v>9</v>
      </c>
      <c r="AX13" s="26">
        <f>[1]节奏总纲!BQ12</f>
        <v>6.5073154848533106</v>
      </c>
      <c r="AY13" s="26">
        <f>[1]节奏总纲!BR12</f>
        <v>6.182955000821134</v>
      </c>
      <c r="AZ13" s="26">
        <f>[1]节奏总纲!BS12</f>
        <v>5.8458242478885518</v>
      </c>
      <c r="BA13" s="26">
        <f>[1]节奏总纲!BT12</f>
        <v>5.4937555014634736</v>
      </c>
      <c r="BB13" s="26">
        <f>[1]节奏总纲!BU12</f>
        <v>5.1616447031846953</v>
      </c>
      <c r="BG13" s="7">
        <v>9</v>
      </c>
      <c r="BH13" s="7">
        <f>'[1]功能-城建'!$E14</f>
        <v>0</v>
      </c>
      <c r="BL13" s="102">
        <v>9</v>
      </c>
      <c r="BM13" s="102">
        <f>[1]节奏总纲!BX12</f>
        <v>10.62858551654854</v>
      </c>
      <c r="BN13" s="102">
        <f>[1]节奏总纲!BY12</f>
        <v>10.92759887154785</v>
      </c>
      <c r="BO13" s="102">
        <f>[1]节奏总纲!BZ12</f>
        <v>11.242219885173299</v>
      </c>
      <c r="BP13" s="102">
        <f>[1]节奏总纲!CA12</f>
        <v>11.610247668732617</v>
      </c>
      <c r="BQ13" s="102">
        <f>[1]节奏总纲!CB12</f>
        <v>12.017497952687538</v>
      </c>
    </row>
    <row r="14" spans="3:69" x14ac:dyDescent="0.15">
      <c r="C14" s="5">
        <v>10</v>
      </c>
      <c r="D14" s="5">
        <f>[1]节奏总纲!P13</f>
        <v>1</v>
      </c>
      <c r="E14" s="5">
        <f>[1]节奏总纲!Q13</f>
        <v>0.8548</v>
      </c>
      <c r="F14" s="5">
        <f>[1]节奏总纲!R13</f>
        <v>0.6895</v>
      </c>
      <c r="G14" s="5">
        <f>[1]节奏总纲!S13</f>
        <v>0.49980000000000002</v>
      </c>
      <c r="H14" s="5">
        <f>[1]节奏总纲!T13</f>
        <v>0.2732</v>
      </c>
      <c r="J14" s="5">
        <v>10</v>
      </c>
      <c r="K14" s="5">
        <f t="shared" si="4"/>
        <v>0.13393401692638518</v>
      </c>
      <c r="L14" s="5">
        <f t="shared" si="2"/>
        <v>0.11777784840435379</v>
      </c>
      <c r="M14" s="5">
        <f t="shared" si="2"/>
        <v>9.6677834586110678E-2</v>
      </c>
      <c r="N14" s="5">
        <f t="shared" si="2"/>
        <v>7.2136617558249017E-2</v>
      </c>
      <c r="O14" s="5">
        <f t="shared" si="2"/>
        <v>4.1267529732885971E-2</v>
      </c>
      <c r="Q14" s="5">
        <v>10</v>
      </c>
      <c r="R14" s="21">
        <f>[1]节奏总纲!AD13</f>
        <v>34.585942742481357</v>
      </c>
      <c r="S14" s="21">
        <f>[1]节奏总纲!AE13</f>
        <v>36.36169634498642</v>
      </c>
      <c r="T14" s="21">
        <f>[1]节奏总纲!AF13</f>
        <v>38.977035507933373</v>
      </c>
      <c r="U14" s="21">
        <f>[1]节奏总纲!AG13</f>
        <v>42.970748198558951</v>
      </c>
      <c r="V14" s="21">
        <f>[1]节奏总纲!AH13</f>
        <v>51.212821897464167</v>
      </c>
      <c r="Z14" s="5">
        <v>10</v>
      </c>
      <c r="AA14" s="5">
        <f>[1]节奏总纲!AM13</f>
        <v>0.75</v>
      </c>
      <c r="AB14" s="5">
        <f>[1]节奏总纲!AN13</f>
        <v>0.60000000000000009</v>
      </c>
      <c r="AC14" s="5">
        <f>[1]节奏总纲!AO13</f>
        <v>0.44999999999999996</v>
      </c>
      <c r="AD14" s="5">
        <f>[1]节奏总纲!AP13</f>
        <v>0.30000000000000004</v>
      </c>
      <c r="AE14" s="5">
        <f>[1]节奏总纲!AQ13</f>
        <v>0.15000000000000002</v>
      </c>
      <c r="AG14" s="5">
        <v>10</v>
      </c>
      <c r="AH14" s="5">
        <f t="shared" si="5"/>
        <v>0.17909348176756579</v>
      </c>
      <c r="AI14" s="5">
        <f t="shared" si="3"/>
        <v>0.1432747854140527</v>
      </c>
      <c r="AJ14" s="5">
        <f t="shared" si="3"/>
        <v>0.10745608906053944</v>
      </c>
      <c r="AK14" s="5">
        <f t="shared" si="3"/>
        <v>7.1637392707026348E-2</v>
      </c>
      <c r="AL14" s="5">
        <f t="shared" si="3"/>
        <v>3.5818696353513174E-2</v>
      </c>
      <c r="AM14" s="5"/>
      <c r="AN14" s="5">
        <v>10</v>
      </c>
      <c r="AO14" s="21">
        <f>[1]节奏总纲!BA13</f>
        <v>23.710496742673982</v>
      </c>
      <c r="AP14" s="21">
        <f>[1]节奏总纲!BB13</f>
        <v>25.044229735272328</v>
      </c>
      <c r="AQ14" s="21">
        <f>[1]节奏总纲!BC13</f>
        <v>26.755953543357073</v>
      </c>
      <c r="AR14" s="21">
        <f>[1]节奏总纲!BD13</f>
        <v>29.216428548527322</v>
      </c>
      <c r="AS14" s="21">
        <f>[1]节奏总纲!BE13</f>
        <v>33.487933395889513</v>
      </c>
      <c r="AW14" s="26">
        <v>10</v>
      </c>
      <c r="AX14" s="26">
        <f>[1]节奏总纲!BQ13</f>
        <v>8.071211008105136</v>
      </c>
      <c r="AY14" s="26">
        <f>[1]节奏总纲!BR13</f>
        <v>7.6806609280366285</v>
      </c>
      <c r="AZ14" s="26">
        <f>[1]节奏总纲!BS13</f>
        <v>7.2577959560771719</v>
      </c>
      <c r="BA14" s="26">
        <f>[1]节奏总纲!BT13</f>
        <v>6.8275081581253696</v>
      </c>
      <c r="BB14" s="26">
        <f>[1]节奏总纲!BU13</f>
        <v>6.4063898414553373</v>
      </c>
      <c r="BG14" s="7">
        <v>10</v>
      </c>
      <c r="BH14" s="7">
        <f>'[1]功能-城建'!$E15</f>
        <v>0</v>
      </c>
      <c r="BL14" s="102">
        <v>10</v>
      </c>
      <c r="BM14" s="102">
        <f>[1]节奏总纲!BX13</f>
        <v>11.296493250964016</v>
      </c>
      <c r="BN14" s="102">
        <f>[1]节奏总纲!BY13</f>
        <v>11.607260419981094</v>
      </c>
      <c r="BO14" s="102">
        <f>[1]节奏总纲!BZ13</f>
        <v>11.973224677412396</v>
      </c>
      <c r="BP14" s="102">
        <f>[1]节奏总纲!CA13</f>
        <v>12.359692277800681</v>
      </c>
      <c r="BQ14" s="102">
        <f>[1]节奏总纲!CB13</f>
        <v>12.803444306803474</v>
      </c>
    </row>
    <row r="15" spans="3:69" x14ac:dyDescent="0.15">
      <c r="C15" s="5">
        <v>11</v>
      </c>
      <c r="D15" s="5">
        <f>[1]节奏总纲!P14</f>
        <v>1.1435469250725863</v>
      </c>
      <c r="E15" s="5">
        <f>[1]节奏总纲!Q14</f>
        <v>0.98036277886472811</v>
      </c>
      <c r="F15" s="5">
        <f>[1]节奏总纲!R14</f>
        <v>0.79453640354043287</v>
      </c>
      <c r="G15" s="5">
        <f>[1]节奏总纲!S14</f>
        <v>0.57577587677404707</v>
      </c>
      <c r="H15" s="5">
        <f>[1]节奏总纲!T14</f>
        <v>0.31767733578516444</v>
      </c>
      <c r="J15" s="5">
        <v>11</v>
      </c>
      <c r="K15" s="5">
        <f t="shared" si="4"/>
        <v>0.14354692507258626</v>
      </c>
      <c r="L15" s="5">
        <f t="shared" si="2"/>
        <v>0.12556277886472811</v>
      </c>
      <c r="M15" s="5">
        <f t="shared" si="2"/>
        <v>0.10503640354043287</v>
      </c>
      <c r="N15" s="5">
        <f t="shared" si="2"/>
        <v>7.5975876774047046E-2</v>
      </c>
      <c r="O15" s="5">
        <f t="shared" si="2"/>
        <v>4.447733578516444E-2</v>
      </c>
      <c r="Q15" s="5">
        <v>11</v>
      </c>
      <c r="R15" s="21">
        <f>[1]节奏总纲!AD14</f>
        <v>35.845161563010116</v>
      </c>
      <c r="S15" s="21">
        <f>[1]节奏总纲!AE14</f>
        <v>37.6388925299823</v>
      </c>
      <c r="T15" s="21">
        <f>[1]节奏总纲!AF14</f>
        <v>40.259528204263837</v>
      </c>
      <c r="U15" s="21">
        <f>[1]节奏总纲!AG14</f>
        <v>44.288230531994081</v>
      </c>
      <c r="V15" s="21">
        <f>[1]节奏总纲!AH14</f>
        <v>52.559419343629337</v>
      </c>
      <c r="Z15" s="5">
        <v>11</v>
      </c>
      <c r="AA15" s="5">
        <f>[1]节奏总纲!AM14</f>
        <v>0.93464628919691628</v>
      </c>
      <c r="AB15" s="5">
        <f>[1]节奏总纲!AN14</f>
        <v>0.74771703135753309</v>
      </c>
      <c r="AC15" s="5">
        <f>[1]节奏总纲!AO14</f>
        <v>0.56078777351814979</v>
      </c>
      <c r="AD15" s="5">
        <f>[1]节奏总纲!AP14</f>
        <v>0.37385851567876655</v>
      </c>
      <c r="AE15" s="5">
        <f>[1]节奏总纲!AQ14</f>
        <v>0.18692925783938327</v>
      </c>
      <c r="AG15" s="5">
        <v>11</v>
      </c>
      <c r="AH15" s="5">
        <f t="shared" si="5"/>
        <v>0.18464628919691628</v>
      </c>
      <c r="AI15" s="5">
        <f t="shared" si="3"/>
        <v>0.147717031357533</v>
      </c>
      <c r="AJ15" s="5">
        <f t="shared" si="3"/>
        <v>0.11078777351814983</v>
      </c>
      <c r="AK15" s="5">
        <f t="shared" si="3"/>
        <v>7.3858515678766501E-2</v>
      </c>
      <c r="AL15" s="5">
        <f t="shared" si="3"/>
        <v>3.692925783938325E-2</v>
      </c>
      <c r="AM15" s="5"/>
      <c r="AN15" s="5">
        <v>11</v>
      </c>
      <c r="AO15" s="21">
        <f>[1]节奏总纲!BA14</f>
        <v>24.272927064840161</v>
      </c>
      <c r="AP15" s="21">
        <f>[1]节奏总纲!BB14</f>
        <v>25.597101426176433</v>
      </c>
      <c r="AQ15" s="21">
        <f>[1]节奏总纲!BC14</f>
        <v>27.327481651231444</v>
      </c>
      <c r="AR15" s="21">
        <f>[1]节奏总纲!BD14</f>
        <v>29.80118336305917</v>
      </c>
      <c r="AS15" s="21">
        <f>[1]节奏总纲!BE14</f>
        <v>34.09469189131628</v>
      </c>
      <c r="AW15" s="26">
        <v>11</v>
      </c>
      <c r="AX15" s="26">
        <f>[1]节奏总纲!BQ14</f>
        <v>9.5120454660969038</v>
      </c>
      <c r="AY15" s="26">
        <f>[1]节奏总纲!BR14</f>
        <v>9.0908055284315381</v>
      </c>
      <c r="AZ15" s="26">
        <f>[1]节奏总纲!BS14</f>
        <v>8.6331257373661145</v>
      </c>
      <c r="BA15" s="26">
        <f>[1]节奏总纲!BT14</f>
        <v>8.1811718053632738</v>
      </c>
      <c r="BB15" s="26">
        <f>[1]节奏总纲!BU14</f>
        <v>7.6920934414083888</v>
      </c>
      <c r="BG15" s="7">
        <v>11</v>
      </c>
      <c r="BH15" s="7">
        <f>'[1]功能-城建'!$E16</f>
        <v>0</v>
      </c>
      <c r="BL15" s="102">
        <v>11</v>
      </c>
      <c r="BM15" s="102">
        <f>[1]节奏总纲!BX14</f>
        <v>11.947729331634296</v>
      </c>
      <c r="BN15" s="102">
        <f>[1]节奏总纲!BY14</f>
        <v>12.268098330256127</v>
      </c>
      <c r="BO15" s="102">
        <f>[1]节奏总纲!BZ14</f>
        <v>12.644330976574002</v>
      </c>
      <c r="BP15" s="102">
        <f>[1]节奏总纲!CA14</f>
        <v>13.069974059992543</v>
      </c>
      <c r="BQ15" s="102">
        <f>[1]节奏总纲!CB14</f>
        <v>13.547253897167892</v>
      </c>
    </row>
    <row r="16" spans="3:69" x14ac:dyDescent="0.15">
      <c r="C16" s="5">
        <v>12</v>
      </c>
      <c r="D16" s="5">
        <f>[1]节奏总纲!P15</f>
        <v>1.2973967099940702</v>
      </c>
      <c r="E16" s="5">
        <f>[1]节奏总纲!Q15</f>
        <v>1.1126474184909145</v>
      </c>
      <c r="F16" s="5">
        <f>[1]节奏总纲!R15</f>
        <v>0.9058423829178599</v>
      </c>
      <c r="G16" s="5">
        <f>[1]节奏总纲!S15</f>
        <v>0.66219128078097333</v>
      </c>
      <c r="H16" s="5">
        <f>[1]节奏总纲!T15</f>
        <v>0.36560639287632896</v>
      </c>
      <c r="J16" s="5">
        <v>12</v>
      </c>
      <c r="K16" s="5">
        <f t="shared" si="4"/>
        <v>0.15384978492148393</v>
      </c>
      <c r="L16" s="5">
        <f t="shared" si="2"/>
        <v>0.13228463962618642</v>
      </c>
      <c r="M16" s="5">
        <f t="shared" si="2"/>
        <v>0.11130597937742703</v>
      </c>
      <c r="N16" s="5">
        <f t="shared" si="2"/>
        <v>8.6415404006926266E-2</v>
      </c>
      <c r="O16" s="5">
        <f t="shared" si="2"/>
        <v>4.7929057091164518E-2</v>
      </c>
      <c r="Q16" s="5">
        <v>12</v>
      </c>
      <c r="R16" s="21">
        <f>[1]节奏总纲!AD15</f>
        <v>37.004247194324648</v>
      </c>
      <c r="S16" s="21">
        <f>[1]节奏总纲!AE15</f>
        <v>38.827998824669805</v>
      </c>
      <c r="T16" s="21">
        <f>[1]节奏总纲!AF15</f>
        <v>41.408320762540754</v>
      </c>
      <c r="U16" s="21">
        <f>[1]节奏总纲!AG15</f>
        <v>45.500930067545958</v>
      </c>
      <c r="V16" s="21">
        <f>[1]节奏总纲!AH15</f>
        <v>53.855547243088772</v>
      </c>
      <c r="Z16" s="5">
        <v>12</v>
      </c>
      <c r="AA16" s="5">
        <f>[1]节奏总纲!AM15</f>
        <v>1.1550685436347259</v>
      </c>
      <c r="AB16" s="5">
        <f>[1]节奏总纲!AN15</f>
        <v>0.92405483490778073</v>
      </c>
      <c r="AC16" s="5">
        <f>[1]节奏总纲!AO15</f>
        <v>0.69304112618083547</v>
      </c>
      <c r="AD16" s="5">
        <f>[1]节奏总纲!AP15</f>
        <v>0.46202741745389037</v>
      </c>
      <c r="AE16" s="5">
        <f>[1]节奏总纲!AQ15</f>
        <v>0.23101370872694518</v>
      </c>
      <c r="AG16" s="5">
        <v>12</v>
      </c>
      <c r="AH16" s="5">
        <f t="shared" si="5"/>
        <v>0.22042225443780961</v>
      </c>
      <c r="AI16" s="5">
        <f t="shared" si="3"/>
        <v>0.17633780355024764</v>
      </c>
      <c r="AJ16" s="5">
        <f t="shared" si="3"/>
        <v>0.13225335266268567</v>
      </c>
      <c r="AK16" s="5">
        <f t="shared" si="3"/>
        <v>8.816890177512382E-2</v>
      </c>
      <c r="AL16" s="5">
        <f t="shared" si="3"/>
        <v>4.408445088756191E-2</v>
      </c>
      <c r="AM16" s="5"/>
      <c r="AN16" s="5">
        <v>12</v>
      </c>
      <c r="AO16" s="21">
        <f>[1]节奏总纲!BA15</f>
        <v>24.792264875668618</v>
      </c>
      <c r="AP16" s="21">
        <f>[1]节奏总纲!BB15</f>
        <v>26.127796402772656</v>
      </c>
      <c r="AQ16" s="21">
        <f>[1]节奏总纲!BC15</f>
        <v>27.863030247590562</v>
      </c>
      <c r="AR16" s="21">
        <f>[1]节奏总纲!BD15</f>
        <v>30.329493925593439</v>
      </c>
      <c r="AS16" s="21">
        <f>[1]节奏总纲!BE15</f>
        <v>34.627226072894942</v>
      </c>
      <c r="AW16" s="26">
        <v>12</v>
      </c>
      <c r="AX16" s="26">
        <f>[1]节奏总纲!BQ15</f>
        <v>11.074888753130331</v>
      </c>
      <c r="AY16" s="26">
        <f>[1]节奏总纲!BR15</f>
        <v>10.551555449265667</v>
      </c>
      <c r="AZ16" s="26">
        <f>[1]节奏总纲!BS15</f>
        <v>10.033713322824047</v>
      </c>
      <c r="BA16" s="26">
        <f>[1]节奏总纲!BT15</f>
        <v>9.4763743598650301</v>
      </c>
      <c r="BB16" s="26">
        <f>[1]节奏总纲!BU15</f>
        <v>8.9745731744178503</v>
      </c>
      <c r="BG16" s="7">
        <v>12</v>
      </c>
      <c r="BH16" s="7">
        <f>'[1]功能-城建'!$E17</f>
        <v>1</v>
      </c>
      <c r="BL16" s="102">
        <v>12</v>
      </c>
      <c r="BM16" s="102">
        <f>[1]节奏总纲!BX15</f>
        <v>12.542132297048981</v>
      </c>
      <c r="BN16" s="102">
        <f>[1]节奏总纲!BY15</f>
        <v>12.897943579612605</v>
      </c>
      <c r="BO16" s="102">
        <f>[1]节奏总纲!BZ15</f>
        <v>13.295232951964469</v>
      </c>
      <c r="BP16" s="102">
        <f>[1]节奏总纲!CA15</f>
        <v>13.76223932139796</v>
      </c>
      <c r="BQ16" s="102">
        <f>[1]节奏总纲!CB15</f>
        <v>14.265591764569512</v>
      </c>
    </row>
    <row r="17" spans="3:69" x14ac:dyDescent="0.15">
      <c r="C17" s="5">
        <v>13</v>
      </c>
      <c r="D17" s="5">
        <f>[1]节奏总纲!P16</f>
        <v>1.4622888266898326</v>
      </c>
      <c r="E17" s="5">
        <f>[1]节奏总纲!Q16</f>
        <v>1.2628326307293396</v>
      </c>
      <c r="F17" s="5">
        <f>[1]节奏总纲!R16</f>
        <v>1.0294513339896421</v>
      </c>
      <c r="G17" s="5">
        <f>[1]节奏总纲!S16</f>
        <v>0.75556463675063656</v>
      </c>
      <c r="H17" s="5">
        <f>[1]节奏总纲!T16</f>
        <v>0.41865329108129906</v>
      </c>
      <c r="J17" s="5">
        <v>13</v>
      </c>
      <c r="K17" s="5">
        <f t="shared" si="4"/>
        <v>0.16489211669576243</v>
      </c>
      <c r="L17" s="5">
        <f t="shared" si="2"/>
        <v>0.15018521223842507</v>
      </c>
      <c r="M17" s="5">
        <f t="shared" si="2"/>
        <v>0.12360895107178216</v>
      </c>
      <c r="N17" s="5">
        <f t="shared" si="2"/>
        <v>9.337335596966323E-2</v>
      </c>
      <c r="O17" s="5">
        <f t="shared" si="2"/>
        <v>5.3046898204970105E-2</v>
      </c>
      <c r="Q17" s="5">
        <v>13</v>
      </c>
      <c r="R17" s="21">
        <f>[1]节奏总纲!AD16</f>
        <v>38.071211008105138</v>
      </c>
      <c r="S17" s="21">
        <f>[1]节奏总纲!AE16</f>
        <v>39.935302111946527</v>
      </c>
      <c r="T17" s="21">
        <f>[1]节奏总纲!AF16</f>
        <v>42.470214785133983</v>
      </c>
      <c r="U17" s="21">
        <f>[1]节奏总纲!AG16</f>
        <v>46.631096344914496</v>
      </c>
      <c r="V17" s="21">
        <f>[1]节奏总纲!AH16</f>
        <v>55.062101953238496</v>
      </c>
      <c r="Z17" s="5">
        <v>13</v>
      </c>
      <c r="AA17" s="5">
        <f>[1]节奏总纲!AM16</f>
        <v>1.417602554491646</v>
      </c>
      <c r="AB17" s="5">
        <f>[1]节奏总纲!AN16</f>
        <v>1.1340820435933168</v>
      </c>
      <c r="AC17" s="5">
        <f>[1]节奏总纲!AO16</f>
        <v>0.85056153269498758</v>
      </c>
      <c r="AD17" s="5">
        <f>[1]节奏总纲!AP16</f>
        <v>0.56704102179665838</v>
      </c>
      <c r="AE17" s="5">
        <f>[1]节奏总纲!AQ16</f>
        <v>0.28352051089832919</v>
      </c>
      <c r="AG17" s="5">
        <v>13</v>
      </c>
      <c r="AH17" s="5">
        <f t="shared" si="5"/>
        <v>0.26253401085692007</v>
      </c>
      <c r="AI17" s="5">
        <f t="shared" si="3"/>
        <v>0.21002720868553604</v>
      </c>
      <c r="AJ17" s="5">
        <f t="shared" si="3"/>
        <v>0.15752040651415211</v>
      </c>
      <c r="AK17" s="5">
        <f t="shared" si="3"/>
        <v>0.10501360434276802</v>
      </c>
      <c r="AL17" s="5">
        <f t="shared" si="3"/>
        <v>5.2506802171384009E-2</v>
      </c>
      <c r="AM17" s="5"/>
      <c r="AN17" s="5">
        <v>13</v>
      </c>
      <c r="AO17" s="21">
        <f>[1]节奏总纲!BA16</f>
        <v>25.265378411633971</v>
      </c>
      <c r="AP17" s="21">
        <f>[1]节奏总纲!BB16</f>
        <v>26.598914258210968</v>
      </c>
      <c r="AQ17" s="21">
        <f>[1]节奏总纲!BC16</f>
        <v>28.339982398803929</v>
      </c>
      <c r="AR17" s="21">
        <f>[1]节奏总纲!BD16</f>
        <v>30.828727146189561</v>
      </c>
      <c r="AS17" s="21">
        <f>[1]节奏总纲!BE16</f>
        <v>35.146386283795508</v>
      </c>
      <c r="AW17" s="26">
        <v>13</v>
      </c>
      <c r="AX17" s="26">
        <f>[1]节奏总纲!BQ16</f>
        <v>12.728996915718925</v>
      </c>
      <c r="AY17" s="26">
        <f>[1]节奏总纲!BR16</f>
        <v>12.142721275836225</v>
      </c>
      <c r="AZ17" s="26">
        <f>[1]节奏总纲!BS16</f>
        <v>11.503343391504416</v>
      </c>
      <c r="BA17" s="26">
        <f>[1]节奏总纲!BT16</f>
        <v>10.885031205321049</v>
      </c>
      <c r="BB17" s="26">
        <f>[1]节奏总纲!BU16</f>
        <v>10.232039772979649</v>
      </c>
      <c r="BG17" s="7">
        <v>13</v>
      </c>
      <c r="BH17" s="7">
        <f>'[1]功能-城建'!$E18</f>
        <v>1</v>
      </c>
      <c r="BL17" s="102">
        <v>13</v>
      </c>
      <c r="BM17" s="102">
        <f>[1]节奏总纲!BX16</f>
        <v>13.143190924164548</v>
      </c>
      <c r="BN17" s="102">
        <f>[1]节奏总纲!BY16</f>
        <v>13.515704114816591</v>
      </c>
      <c r="BO17" s="102">
        <f>[1]节奏总纲!BZ16</f>
        <v>13.955379012797932</v>
      </c>
      <c r="BP17" s="102">
        <f>[1]节奏总纲!CA16</f>
        <v>14.429987921274376</v>
      </c>
      <c r="BQ17" s="102">
        <f>[1]节奏总纲!CB16</f>
        <v>14.981817088938907</v>
      </c>
    </row>
    <row r="18" spans="3:69" x14ac:dyDescent="0.15">
      <c r="C18" s="5">
        <v>14</v>
      </c>
      <c r="D18" s="5">
        <f>[1]节奏总纲!P17</f>
        <v>1.6390158215457884</v>
      </c>
      <c r="E18" s="5">
        <f>[1]节奏总纲!Q17</f>
        <v>1.4136511460832426</v>
      </c>
      <c r="F18" s="5">
        <f>[1]节奏总纲!R17</f>
        <v>1.1545227446968533</v>
      </c>
      <c r="G18" s="5">
        <f>[1]节奏总纲!S17</f>
        <v>0.84605996708193598</v>
      </c>
      <c r="H18" s="5">
        <f>[1]节奏总纲!T17</f>
        <v>0.46810291863347719</v>
      </c>
      <c r="J18" s="5">
        <v>14</v>
      </c>
      <c r="K18" s="5">
        <f t="shared" si="4"/>
        <v>0.17672699485595578</v>
      </c>
      <c r="L18" s="5">
        <f t="shared" si="2"/>
        <v>0.150818515353903</v>
      </c>
      <c r="M18" s="5">
        <f t="shared" si="2"/>
        <v>0.12507141070721128</v>
      </c>
      <c r="N18" s="5">
        <f t="shared" si="2"/>
        <v>9.0495330331299417E-2</v>
      </c>
      <c r="O18" s="5">
        <f t="shared" si="2"/>
        <v>4.9449627552178133E-2</v>
      </c>
      <c r="Q18" s="5">
        <v>14</v>
      </c>
      <c r="R18" s="21">
        <f>[1]节奏总纲!AD17</f>
        <v>39.066704614192943</v>
      </c>
      <c r="S18" s="21">
        <f>[1]节奏总纲!AE17</f>
        <v>40.935169244165145</v>
      </c>
      <c r="T18" s="21">
        <f>[1]节奏总纲!AF17</f>
        <v>43.484929789964411</v>
      </c>
      <c r="U18" s="21">
        <f>[1]节奏总纲!AG17</f>
        <v>47.711408234944486</v>
      </c>
      <c r="V18" s="21">
        <f>[1]节奏总纲!AH17</f>
        <v>56.165983112651688</v>
      </c>
      <c r="Z18" s="5">
        <v>14</v>
      </c>
      <c r="AA18" s="5">
        <f>[1]节奏总纲!AM17</f>
        <v>1.7296773068470075</v>
      </c>
      <c r="AB18" s="5">
        <f>[1]节奏总纲!AN17</f>
        <v>1.383741845477606</v>
      </c>
      <c r="AC18" s="5">
        <f>[1]节奏总纲!AO17</f>
        <v>1.0378063841082044</v>
      </c>
      <c r="AD18" s="5">
        <f>[1]节奏总纲!AP17</f>
        <v>0.69187092273880302</v>
      </c>
      <c r="AE18" s="5">
        <f>[1]节奏总纲!AQ17</f>
        <v>0.34593546136940151</v>
      </c>
      <c r="AG18" s="5">
        <v>14</v>
      </c>
      <c r="AH18" s="5">
        <f t="shared" si="5"/>
        <v>0.31207475235536153</v>
      </c>
      <c r="AI18" s="5">
        <f t="shared" si="3"/>
        <v>0.24965980188428927</v>
      </c>
      <c r="AJ18" s="5">
        <f t="shared" si="3"/>
        <v>0.18724485141321678</v>
      </c>
      <c r="AK18" s="5">
        <f t="shared" si="3"/>
        <v>0.12482990094214463</v>
      </c>
      <c r="AL18" s="5">
        <f t="shared" si="3"/>
        <v>6.2414950471072317E-2</v>
      </c>
      <c r="AM18" s="5"/>
      <c r="AN18" s="5">
        <v>14</v>
      </c>
      <c r="AO18" s="21">
        <f>[1]节奏总纲!BA17</f>
        <v>25.707675764357255</v>
      </c>
      <c r="AP18" s="21">
        <f>[1]节奏总纲!BB17</f>
        <v>27.059707353051884</v>
      </c>
      <c r="AQ18" s="21">
        <f>[1]节奏总纲!BC17</f>
        <v>28.796798156163181</v>
      </c>
      <c r="AR18" s="21">
        <f>[1]节奏总纲!BD17</f>
        <v>31.280110398778046</v>
      </c>
      <c r="AS18" s="21">
        <f>[1]节奏总纲!BE17</f>
        <v>35.634340563113874</v>
      </c>
      <c r="AW18" s="26">
        <v>14</v>
      </c>
      <c r="AX18" s="26">
        <f>[1]节奏总纲!BQ17</f>
        <v>14.478648759442287</v>
      </c>
      <c r="AY18" s="26">
        <f>[1]节奏总纲!BR17</f>
        <v>13.801686811891411</v>
      </c>
      <c r="AZ18" s="26">
        <f>[1]节奏总纲!BS17</f>
        <v>13.066802237788149</v>
      </c>
      <c r="BA18" s="26">
        <f>[1]节奏总纲!BT17</f>
        <v>12.317859861087916</v>
      </c>
      <c r="BB18" s="26">
        <f>[1]节奏总纲!BU17</f>
        <v>11.589582338965862</v>
      </c>
      <c r="BG18" s="7">
        <v>14</v>
      </c>
      <c r="BH18" s="7">
        <f>'[1]功能-城建'!$E19</f>
        <v>2</v>
      </c>
      <c r="BL18" s="102">
        <v>14</v>
      </c>
      <c r="BM18" s="102">
        <f>[1]节奏总纲!BX17</f>
        <v>13.709487920387797</v>
      </c>
      <c r="BN18" s="102">
        <f>[1]节奏总纲!BY17</f>
        <v>14.100956885571147</v>
      </c>
      <c r="BO18" s="102">
        <f>[1]节奏总纲!BZ17</f>
        <v>14.525291242595772</v>
      </c>
      <c r="BP18" s="102">
        <f>[1]节奏总纲!CA17</f>
        <v>15.034528001908788</v>
      </c>
      <c r="BQ18" s="102">
        <f>[1]节奏总纲!CB17</f>
        <v>15.548154022600523</v>
      </c>
    </row>
    <row r="19" spans="3:69" x14ac:dyDescent="0.15">
      <c r="C19" s="5">
        <v>15</v>
      </c>
      <c r="D19" s="5">
        <f>[1]节奏总纲!P18</f>
        <v>1.8284271247461898</v>
      </c>
      <c r="E19" s="5">
        <f>[1]节奏总纲!Q18</f>
        <v>1.5793953503557587</v>
      </c>
      <c r="F19" s="5">
        <f>[1]节奏总纲!R18</f>
        <v>1.2928808199080308</v>
      </c>
      <c r="G19" s="5">
        <f>[1]节奏总纲!S18</f>
        <v>0.94895367774327255</v>
      </c>
      <c r="H19" s="5">
        <f>[1]节奏总纲!T18</f>
        <v>0.5271355400643265</v>
      </c>
      <c r="J19" s="5">
        <v>15</v>
      </c>
      <c r="K19" s="5">
        <f t="shared" si="4"/>
        <v>0.18941130320040145</v>
      </c>
      <c r="L19" s="5">
        <f t="shared" si="2"/>
        <v>0.16574420427251613</v>
      </c>
      <c r="M19" s="5">
        <f t="shared" si="2"/>
        <v>0.13835807521117749</v>
      </c>
      <c r="N19" s="5">
        <f t="shared" si="2"/>
        <v>0.10289371066133657</v>
      </c>
      <c r="O19" s="5">
        <f t="shared" si="2"/>
        <v>5.9032621430849308E-2</v>
      </c>
      <c r="Q19" s="5">
        <v>15</v>
      </c>
      <c r="R19" s="21">
        <f>[1]节奏总纲!AD18</f>
        <v>40</v>
      </c>
      <c r="S19" s="21">
        <f>[1]节奏总纲!AE18</f>
        <v>41.83669503626701</v>
      </c>
      <c r="T19" s="21">
        <f>[1]节奏总纲!AF18</f>
        <v>44.442238853326032</v>
      </c>
      <c r="U19" s="21">
        <f>[1]节奏总纲!AG18</f>
        <v>48.731413734867289</v>
      </c>
      <c r="V19" s="21">
        <f>[1]节奏总纲!AH18</f>
        <v>57.176846218996921</v>
      </c>
      <c r="Z19" s="5">
        <v>15</v>
      </c>
      <c r="AA19" s="5">
        <f>[1]节奏总纲!AM18</f>
        <v>2.1</v>
      </c>
      <c r="AB19" s="5">
        <f>[1]节奏总纲!AN18</f>
        <v>1.6800000000000002</v>
      </c>
      <c r="AC19" s="5">
        <f>[1]节奏总纲!AO18</f>
        <v>1.26</v>
      </c>
      <c r="AD19" s="5">
        <f>[1]节奏总纲!AP18</f>
        <v>0.84000000000000008</v>
      </c>
      <c r="AE19" s="5">
        <f>[1]节奏总纲!AQ18</f>
        <v>0.42000000000000004</v>
      </c>
      <c r="AG19" s="5">
        <v>15</v>
      </c>
      <c r="AH19" s="5">
        <f t="shared" si="5"/>
        <v>0.3703226931529926</v>
      </c>
      <c r="AI19" s="5">
        <f t="shared" si="3"/>
        <v>0.29625815452239412</v>
      </c>
      <c r="AJ19" s="5">
        <f t="shared" si="3"/>
        <v>0.22219361589179565</v>
      </c>
      <c r="AK19" s="5">
        <f t="shared" si="3"/>
        <v>0.14812907726119706</v>
      </c>
      <c r="AL19" s="5">
        <f t="shared" si="3"/>
        <v>7.4064538630598531E-2</v>
      </c>
      <c r="AM19" s="5"/>
      <c r="AN19" s="5">
        <v>15</v>
      </c>
      <c r="AO19" s="21">
        <f>[1]节奏总纲!BA18</f>
        <v>26.127796402772656</v>
      </c>
      <c r="AP19" s="21">
        <f>[1]节奏总纲!BB18</f>
        <v>27.461368800321225</v>
      </c>
      <c r="AQ19" s="21">
        <f>[1]节奏总纲!BC18</f>
        <v>29.216428548527322</v>
      </c>
      <c r="AR19" s="21">
        <f>[1]节奏总纲!BD18</f>
        <v>31.706504654507764</v>
      </c>
      <c r="AS19" s="21">
        <f>[1]节奏总纲!BE18</f>
        <v>36.105477566569242</v>
      </c>
      <c r="AW19" s="26">
        <v>15</v>
      </c>
      <c r="AX19" s="26">
        <f>[1]节奏总纲!BQ18</f>
        <v>16.315139190025224</v>
      </c>
      <c r="AY19" s="26">
        <f>[1]节奏总纲!BR18</f>
        <v>15.561358773741674</v>
      </c>
      <c r="AZ19" s="26">
        <f>[1]节奏总纲!BS18</f>
        <v>14.762349831349963</v>
      </c>
      <c r="BA19" s="26">
        <f>[1]节奏总纲!BT18</f>
        <v>13.933035582501875</v>
      </c>
      <c r="BB19" s="26">
        <f>[1]节奏总纲!BU18</f>
        <v>13.02723395474071</v>
      </c>
      <c r="BG19" s="7">
        <v>15</v>
      </c>
      <c r="BH19" s="7">
        <f>'[1]功能-城建'!$E20</f>
        <v>2</v>
      </c>
      <c r="BL19" s="102">
        <v>15</v>
      </c>
      <c r="BM19" s="102">
        <f>[1]节奏总纲!BX18</f>
        <v>14.266658834916136</v>
      </c>
      <c r="BN19" s="102">
        <f>[1]节奏总纲!BY18</f>
        <v>14.660415593263824</v>
      </c>
      <c r="BO19" s="102">
        <f>[1]节奏总纲!BZ18</f>
        <v>15.124897159472612</v>
      </c>
      <c r="BP19" s="102">
        <f>[1]节奏总纲!CA18</f>
        <v>15.620787661421978</v>
      </c>
      <c r="BQ19" s="102">
        <f>[1]节奏总纲!CB18</f>
        <v>16.186655799493046</v>
      </c>
    </row>
    <row r="20" spans="3:69" x14ac:dyDescent="0.15">
      <c r="C20" s="5">
        <v>16</v>
      </c>
      <c r="D20" s="5">
        <f>[1]节奏总纲!P19</f>
        <v>2.031433133020796</v>
      </c>
      <c r="E20" s="5">
        <f>[1]节奏总纲!Q19</f>
        <v>1.7586116632561031</v>
      </c>
      <c r="F20" s="5">
        <f>[1]节奏总纲!R19</f>
        <v>1.4398798046851402</v>
      </c>
      <c r="G20" s="5">
        <f>[1]节奏总纲!S19</f>
        <v>1.0618300986299702</v>
      </c>
      <c r="H20" s="5">
        <f>[1]节奏总纲!T19</f>
        <v>0.59460047803518701</v>
      </c>
      <c r="J20" s="5">
        <v>16</v>
      </c>
      <c r="K20" s="5">
        <f t="shared" si="4"/>
        <v>0.20300600827460613</v>
      </c>
      <c r="L20" s="5">
        <f t="shared" si="2"/>
        <v>0.17921631290034434</v>
      </c>
      <c r="M20" s="5">
        <f t="shared" si="2"/>
        <v>0.14699898477710938</v>
      </c>
      <c r="N20" s="5">
        <f t="shared" si="2"/>
        <v>0.11287642088669769</v>
      </c>
      <c r="O20" s="5">
        <f t="shared" si="2"/>
        <v>6.7464937970860506E-2</v>
      </c>
      <c r="Q20" s="5">
        <v>16</v>
      </c>
      <c r="R20" s="21">
        <f>[1]节奏总纲!AD19</f>
        <v>40.870795385807064</v>
      </c>
      <c r="S20" s="21">
        <f>[1]节奏总纲!AE19</f>
        <v>42.707142308553742</v>
      </c>
      <c r="T20" s="21">
        <f>[1]节奏总纲!AF19</f>
        <v>45.343250058486468</v>
      </c>
      <c r="U20" s="21">
        <f>[1]节奏总纲!AG19</f>
        <v>49.654306534727205</v>
      </c>
      <c r="V20" s="21">
        <f>[1]节奏总纲!AH19</f>
        <v>58.12511610143563</v>
      </c>
      <c r="Z20" s="5">
        <v>16</v>
      </c>
      <c r="AA20" s="5">
        <f>[1]节奏总纲!AM19</f>
        <v>2.5387719203926467</v>
      </c>
      <c r="AB20" s="5">
        <f>[1]节奏总纲!AN19</f>
        <v>2.0310175363141174</v>
      </c>
      <c r="AC20" s="5">
        <f>[1]节奏总纲!AO19</f>
        <v>1.5232631522355879</v>
      </c>
      <c r="AD20" s="5">
        <f>[1]节奏总纲!AP19</f>
        <v>1.0155087681570587</v>
      </c>
      <c r="AE20" s="5">
        <f>[1]节奏总纲!AQ19</f>
        <v>0.50775438407852935</v>
      </c>
      <c r="AG20" s="5">
        <v>16</v>
      </c>
      <c r="AH20" s="5">
        <f t="shared" si="5"/>
        <v>0.43877192039264656</v>
      </c>
      <c r="AI20" s="5">
        <f t="shared" si="3"/>
        <v>0.35101753631411725</v>
      </c>
      <c r="AJ20" s="5">
        <f t="shared" si="3"/>
        <v>0.26326315223558794</v>
      </c>
      <c r="AK20" s="5">
        <f t="shared" si="3"/>
        <v>0.17550876815705863</v>
      </c>
      <c r="AL20" s="5">
        <f t="shared" si="3"/>
        <v>8.7754384078529313E-2</v>
      </c>
      <c r="AM20" s="5"/>
      <c r="AN20" s="5">
        <v>16</v>
      </c>
      <c r="AO20" s="21">
        <f>[1]节奏总纲!BA19</f>
        <v>26.504690687123308</v>
      </c>
      <c r="AP20" s="21">
        <f>[1]节奏总纲!BB19</f>
        <v>27.863030247590562</v>
      </c>
      <c r="AQ20" s="21">
        <f>[1]节奏总纲!BC19</f>
        <v>29.606265091548554</v>
      </c>
      <c r="AR20" s="21">
        <f>[1]节奏总纲!BD19</f>
        <v>32.113552950216736</v>
      </c>
      <c r="AS20" s="21">
        <f>[1]节奏总纲!BE19</f>
        <v>36.526331209747774</v>
      </c>
      <c r="AW20" s="26">
        <v>16</v>
      </c>
      <c r="AX20" s="26">
        <f>[1]节奏总纲!BQ19</f>
        <v>18.226342304552581</v>
      </c>
      <c r="AY20" s="26">
        <f>[1]节奏总纲!BR19</f>
        <v>17.420973982667814</v>
      </c>
      <c r="AZ20" s="26">
        <f>[1]节奏总纲!BS19</f>
        <v>16.55360159735687</v>
      </c>
      <c r="BA20" s="26">
        <f>[1]节奏总纲!BT19</f>
        <v>15.589627930182091</v>
      </c>
      <c r="BB20" s="26">
        <f>[1]节奏总纲!BU19</f>
        <v>14.671687356650759</v>
      </c>
      <c r="BG20" s="7">
        <v>16</v>
      </c>
      <c r="BH20" s="7">
        <f>'[1]功能-城建'!$E21</f>
        <v>3</v>
      </c>
      <c r="BL20" s="102">
        <v>16</v>
      </c>
      <c r="BM20" s="102">
        <f>[1]节奏总纲!BX19</f>
        <v>14.814845624513547</v>
      </c>
      <c r="BN20" s="102">
        <f>[1]节奏总纲!BY19</f>
        <v>15.223953663630512</v>
      </c>
      <c r="BO20" s="102">
        <f>[1]节奏总纲!BZ19</f>
        <v>15.68326996451129</v>
      </c>
      <c r="BP20" s="102">
        <f>[1]节奏总纲!CA19</f>
        <v>16.223055450854915</v>
      </c>
      <c r="BQ20" s="102">
        <f>[1]节奏总纲!CB19</f>
        <v>16.836396297114952</v>
      </c>
    </row>
    <row r="21" spans="3:69" x14ac:dyDescent="0.15">
      <c r="C21" s="5">
        <v>17</v>
      </c>
      <c r="D21" s="5">
        <f>[1]节奏总纲!P20</f>
        <v>2.2490095854249419</v>
      </c>
      <c r="E21" s="5">
        <f>[1]节奏总纲!Q20</f>
        <v>1.9433691827656923</v>
      </c>
      <c r="F21" s="5">
        <f>[1]节奏总纲!R20</f>
        <v>1.5904995788125189</v>
      </c>
      <c r="G21" s="5">
        <f>[1]节奏总纲!S20</f>
        <v>1.1742079045503622</v>
      </c>
      <c r="H21" s="5">
        <f>[1]节奏总纲!T20</f>
        <v>0.65311238360740309</v>
      </c>
      <c r="J21" s="5">
        <v>17</v>
      </c>
      <c r="K21" s="5">
        <f t="shared" si="4"/>
        <v>0.21757645240414591</v>
      </c>
      <c r="L21" s="5">
        <f t="shared" si="2"/>
        <v>0.18475751950958919</v>
      </c>
      <c r="M21" s="5">
        <f t="shared" si="2"/>
        <v>0.1506197741273787</v>
      </c>
      <c r="N21" s="5">
        <f t="shared" si="2"/>
        <v>0.11237780592039193</v>
      </c>
      <c r="O21" s="5">
        <f t="shared" si="2"/>
        <v>5.8511905572216083E-2</v>
      </c>
      <c r="Q21" s="5">
        <v>17</v>
      </c>
      <c r="R21" s="21">
        <f>[1]节奏总纲!AD20</f>
        <v>41.691928656135218</v>
      </c>
      <c r="S21" s="21">
        <f>[1]节奏总纲!AE20</f>
        <v>43.535389560453282</v>
      </c>
      <c r="T21" s="21">
        <f>[1]节奏总纲!AF20</f>
        <v>46.195785611164197</v>
      </c>
      <c r="U21" s="21">
        <f>[1]节奏总纲!AG20</f>
        <v>50.510850036206186</v>
      </c>
      <c r="V21" s="21">
        <f>[1]节奏总纲!AH20</f>
        <v>58.996855914896834</v>
      </c>
      <c r="Z21" s="5">
        <v>17</v>
      </c>
      <c r="AA21" s="5">
        <f>[1]节奏总纲!AM20</f>
        <v>3.0579402515786085</v>
      </c>
      <c r="AB21" s="5">
        <f>[1]节奏总纲!AN20</f>
        <v>2.4463522012628869</v>
      </c>
      <c r="AC21" s="5">
        <f>[1]节奏总纲!AO20</f>
        <v>1.8347641509471651</v>
      </c>
      <c r="AD21" s="5">
        <f>[1]节奏总纲!AP20</f>
        <v>1.2231761006314434</v>
      </c>
      <c r="AE21" s="5">
        <f>[1]节奏总纲!AQ20</f>
        <v>0.61158805031572172</v>
      </c>
      <c r="AG21" s="5">
        <v>17</v>
      </c>
      <c r="AH21" s="5">
        <f t="shared" si="5"/>
        <v>0.51916833118596184</v>
      </c>
      <c r="AI21" s="5">
        <f t="shared" si="3"/>
        <v>0.41533466494876947</v>
      </c>
      <c r="AJ21" s="5">
        <f t="shared" si="3"/>
        <v>0.3115009987115771</v>
      </c>
      <c r="AK21" s="5">
        <f t="shared" si="3"/>
        <v>0.20766733247438474</v>
      </c>
      <c r="AL21" s="5">
        <f t="shared" si="3"/>
        <v>0.10383366623719237</v>
      </c>
      <c r="AM21" s="5"/>
      <c r="AN21" s="5">
        <v>17</v>
      </c>
      <c r="AO21" s="21">
        <f>[1]节奏总纲!BA20</f>
        <v>26.881584971473956</v>
      </c>
      <c r="AP21" s="21">
        <f>[1]节奏总纲!BB20</f>
        <v>28.225778459464117</v>
      </c>
      <c r="AQ21" s="21">
        <f>[1]节奏总纲!BC20</f>
        <v>29.996101634569786</v>
      </c>
      <c r="AR21" s="21">
        <f>[1]节奏总纲!BD20</f>
        <v>32.477877425165822</v>
      </c>
      <c r="AS21" s="21">
        <f>[1]节奏总纲!BE20</f>
        <v>36.947184852926306</v>
      </c>
      <c r="AW21" s="26">
        <v>17</v>
      </c>
      <c r="AX21" s="26">
        <f>[1]节奏总纲!BQ20</f>
        <v>20.20181641490861</v>
      </c>
      <c r="AY21" s="26">
        <f>[1]节奏总纲!BR20</f>
        <v>19.316761289213389</v>
      </c>
      <c r="AZ21" s="26">
        <f>[1]节奏总纲!BS20</f>
        <v>18.361080760620879</v>
      </c>
      <c r="BA21" s="26">
        <f>[1]节奏总纲!BT20</f>
        <v>17.369785176246889</v>
      </c>
      <c r="BB21" s="26">
        <f>[1]节奏总纲!BU20</f>
        <v>16.290326765372022</v>
      </c>
      <c r="BG21" s="7">
        <v>17</v>
      </c>
      <c r="BH21" s="7">
        <f>'[1]功能-城建'!$E22</f>
        <v>3</v>
      </c>
      <c r="BL21" s="102">
        <v>17</v>
      </c>
      <c r="BM21" s="102">
        <f>[1]节奏总纲!BX20</f>
        <v>15.339606019664149</v>
      </c>
      <c r="BN21" s="102">
        <f>[1]节奏总纲!BY20</f>
        <v>15.750302066190816</v>
      </c>
      <c r="BO21" s="102">
        <f>[1]节奏总纲!BZ20</f>
        <v>16.215846584296784</v>
      </c>
      <c r="BP21" s="102">
        <f>[1]节奏总纲!CA20</f>
        <v>16.764198848718195</v>
      </c>
      <c r="BQ21" s="102">
        <f>[1]节奏总纲!CB20</f>
        <v>17.338393226762065</v>
      </c>
    </row>
    <row r="22" spans="3:69" x14ac:dyDescent="0.15">
      <c r="C22" s="5">
        <v>18</v>
      </c>
      <c r="D22" s="5">
        <f>[1]节奏总纲!P21</f>
        <v>2.4822022531844965</v>
      </c>
      <c r="E22" s="5">
        <f>[1]节奏总纲!Q21</f>
        <v>2.1515729130603214</v>
      </c>
      <c r="F22" s="5">
        <f>[1]节奏总纲!R21</f>
        <v>1.7690655458445907</v>
      </c>
      <c r="G22" s="5">
        <f>[1]节奏总纲!S21</f>
        <v>1.3066312660763189</v>
      </c>
      <c r="H22" s="5">
        <f>[1]节奏总纲!T21</f>
        <v>0.72554771860582834</v>
      </c>
      <c r="J22" s="5">
        <v>18</v>
      </c>
      <c r="K22" s="5">
        <f t="shared" si="4"/>
        <v>0.23319266775955461</v>
      </c>
      <c r="L22" s="5">
        <f t="shared" si="4"/>
        <v>0.20820373029462913</v>
      </c>
      <c r="M22" s="5">
        <f t="shared" si="4"/>
        <v>0.17856596703207184</v>
      </c>
      <c r="N22" s="5">
        <f t="shared" si="4"/>
        <v>0.13242336152595668</v>
      </c>
      <c r="O22" s="5">
        <f t="shared" si="4"/>
        <v>7.2435334998425249E-2</v>
      </c>
      <c r="Q22" s="5">
        <v>18</v>
      </c>
      <c r="R22" s="21">
        <f>[1]节奏总纲!AD21</f>
        <v>42.470630686057078</v>
      </c>
      <c r="S22" s="21">
        <f>[1]节奏总纲!AE21</f>
        <v>44.32123076997032</v>
      </c>
      <c r="T22" s="21">
        <f>[1]节奏总纲!AF21</f>
        <v>47.002405448181747</v>
      </c>
      <c r="U22" s="21">
        <f>[1]节奏总纲!AG21</f>
        <v>51.307235833425089</v>
      </c>
      <c r="V22" s="21">
        <f>[1]节奏总纲!AH21</f>
        <v>59.782901351568675</v>
      </c>
      <c r="Z22" s="5">
        <v>18</v>
      </c>
      <c r="AA22" s="5">
        <f>[1]节奏总纲!AM21</f>
        <v>3.671491735587451</v>
      </c>
      <c r="AB22" s="5">
        <f>[1]节奏总纲!AN21</f>
        <v>2.9371933884699608</v>
      </c>
      <c r="AC22" s="5">
        <f>[1]节奏总纲!AO21</f>
        <v>2.2028950413524706</v>
      </c>
      <c r="AD22" s="5">
        <f>[1]节奏总纲!AP21</f>
        <v>1.4685966942349804</v>
      </c>
      <c r="AE22" s="5">
        <f>[1]节奏总纲!AQ21</f>
        <v>0.7342983471174902</v>
      </c>
      <c r="AG22" s="5">
        <v>18</v>
      </c>
      <c r="AH22" s="5">
        <f t="shared" si="5"/>
        <v>0.61355148400884252</v>
      </c>
      <c r="AI22" s="5">
        <f t="shared" si="5"/>
        <v>0.49084118720707393</v>
      </c>
      <c r="AJ22" s="5">
        <f t="shared" si="5"/>
        <v>0.36813089040530556</v>
      </c>
      <c r="AK22" s="5">
        <f t="shared" si="5"/>
        <v>0.24542059360353696</v>
      </c>
      <c r="AL22" s="5">
        <f t="shared" si="5"/>
        <v>0.12271029680176848</v>
      </c>
      <c r="AM22" s="5"/>
      <c r="AN22" s="5">
        <v>18</v>
      </c>
      <c r="AO22" s="21">
        <f>[1]节奏总纲!BA21</f>
        <v>27.220371931959619</v>
      </c>
      <c r="AP22" s="21">
        <f>[1]节奏总纲!BB21</f>
        <v>28.568390277483555</v>
      </c>
      <c r="AQ22" s="21">
        <f>[1]节奏总纲!BC21</f>
        <v>30.329493925593439</v>
      </c>
      <c r="AR22" s="21">
        <f>[1]节奏总纲!BD21</f>
        <v>32.842201900114915</v>
      </c>
      <c r="AS22" s="21">
        <f>[1]节奏总纲!BE21</f>
        <v>37.317457773889828</v>
      </c>
      <c r="AW22" s="26">
        <v>18</v>
      </c>
      <c r="AX22" s="26">
        <f>[1]节奏总纲!BQ21</f>
        <v>22.23257120211764</v>
      </c>
      <c r="AY22" s="26">
        <f>[1]节奏总纲!BR21</f>
        <v>21.313236761787984</v>
      </c>
      <c r="AZ22" s="26">
        <f>[1]节奏总纲!BS21</f>
        <v>20.31364557414641</v>
      </c>
      <c r="BA22" s="26">
        <f>[1]节奏总纲!BT21</f>
        <v>19.206606162403641</v>
      </c>
      <c r="BB22" s="26">
        <f>[1]节奏总纲!BU21</f>
        <v>18.113419670820548</v>
      </c>
      <c r="BG22" s="7">
        <v>18</v>
      </c>
      <c r="BH22" s="7">
        <f>'[1]功能-城建'!$E23</f>
        <v>4</v>
      </c>
      <c r="BL22" s="102">
        <v>18</v>
      </c>
      <c r="BM22" s="102">
        <f>[1]节奏总纲!BX21</f>
        <v>15.871072726902106</v>
      </c>
      <c r="BN22" s="102">
        <f>[1]节奏总纲!BY21</f>
        <v>16.290260811148702</v>
      </c>
      <c r="BO22" s="102">
        <f>[1]节奏总纲!BZ21</f>
        <v>16.78909022643807</v>
      </c>
      <c r="BP22" s="102">
        <f>[1]节奏总纲!CA21</f>
        <v>17.340049562343136</v>
      </c>
      <c r="BQ22" s="102">
        <f>[1]节奏总纲!CB21</f>
        <v>17.928688718553115</v>
      </c>
    </row>
    <row r="23" spans="3:69" x14ac:dyDescent="0.15">
      <c r="C23" s="5">
        <v>19</v>
      </c>
      <c r="D23" s="5">
        <f>[1]节奏总纲!P22</f>
        <v>2.7321319661472296</v>
      </c>
      <c r="E23" s="5">
        <f>[1]节奏总纲!Q22</f>
        <v>2.3734030389920986</v>
      </c>
      <c r="F23" s="5">
        <f>[1]节奏总纲!R22</f>
        <v>1.9510154370257367</v>
      </c>
      <c r="G23" s="5">
        <f>[1]节奏总纲!S22</f>
        <v>1.4395603329629754</v>
      </c>
      <c r="H23" s="5">
        <f>[1]节奏总纲!T22</f>
        <v>0.80270037165405606</v>
      </c>
      <c r="J23" s="5">
        <v>19</v>
      </c>
      <c r="K23" s="5">
        <f t="shared" si="4"/>
        <v>0.24992971296273314</v>
      </c>
      <c r="L23" s="5">
        <f t="shared" si="4"/>
        <v>0.2218301259317772</v>
      </c>
      <c r="M23" s="5">
        <f t="shared" si="4"/>
        <v>0.18194989118114591</v>
      </c>
      <c r="N23" s="5">
        <f t="shared" si="4"/>
        <v>0.13292906688665651</v>
      </c>
      <c r="O23" s="5">
        <f t="shared" si="4"/>
        <v>7.7152653048227715E-2</v>
      </c>
      <c r="Q23" s="5">
        <v>19</v>
      </c>
      <c r="R23" s="21">
        <f>[1]节奏总纲!AD22</f>
        <v>43.213386604241784</v>
      </c>
      <c r="S23" s="21">
        <f>[1]节奏总纲!AE22</f>
        <v>45.070782602372333</v>
      </c>
      <c r="T23" s="21">
        <f>[1]节奏总纲!AF22</f>
        <v>47.752799438858894</v>
      </c>
      <c r="U23" s="21">
        <f>[1]节奏总纲!AG22</f>
        <v>52.050057424983954</v>
      </c>
      <c r="V23" s="21">
        <f>[1]节奏总纲!AH22</f>
        <v>60.54585273688761</v>
      </c>
      <c r="Z23" s="5">
        <v>19</v>
      </c>
      <c r="AA23" s="5">
        <f>[1]节奏总纲!AM22</f>
        <v>4.3957950643309154</v>
      </c>
      <c r="AB23" s="5">
        <f>[1]节奏总纲!AN22</f>
        <v>3.5166360514647326</v>
      </c>
      <c r="AC23" s="5">
        <f>[1]节奏总纲!AO22</f>
        <v>2.6374770385985493</v>
      </c>
      <c r="AD23" s="5">
        <f>[1]节奏总纲!AP22</f>
        <v>1.7583180257323663</v>
      </c>
      <c r="AE23" s="5">
        <f>[1]节奏总纲!AQ22</f>
        <v>0.87915901286618314</v>
      </c>
      <c r="AG23" s="5">
        <v>19</v>
      </c>
      <c r="AH23" s="5">
        <f t="shared" si="5"/>
        <v>0.72430332874346437</v>
      </c>
      <c r="AI23" s="5">
        <f t="shared" si="5"/>
        <v>0.57944266299477176</v>
      </c>
      <c r="AJ23" s="5">
        <f t="shared" si="5"/>
        <v>0.43458199724607871</v>
      </c>
      <c r="AK23" s="5">
        <f t="shared" si="5"/>
        <v>0.28972133149738588</v>
      </c>
      <c r="AL23" s="5">
        <f t="shared" si="5"/>
        <v>0.14486066574869294</v>
      </c>
      <c r="AM23" s="5"/>
      <c r="AN23" s="5">
        <v>19</v>
      </c>
      <c r="AO23" s="21">
        <f>[1]节奏总纲!BA22</f>
        <v>27.541701089775092</v>
      </c>
      <c r="AP23" s="21">
        <f>[1]节奏总纲!BB22</f>
        <v>28.911002095502997</v>
      </c>
      <c r="AQ23" s="21">
        <f>[1]节奏总纲!BC22</f>
        <v>30.662316072657521</v>
      </c>
      <c r="AR23" s="21">
        <f>[1]节奏总纲!BD22</f>
        <v>33.176527924103851</v>
      </c>
      <c r="AS23" s="21">
        <f>[1]节奏总纲!BE22</f>
        <v>37.680472138177471</v>
      </c>
      <c r="AW23" s="26">
        <v>19</v>
      </c>
      <c r="AX23" s="26">
        <f>[1]节奏总纲!BQ22</f>
        <v>24.310866931512376</v>
      </c>
      <c r="AY23" s="26">
        <f>[1]节奏总纲!BR22</f>
        <v>23.346355732194773</v>
      </c>
      <c r="AZ23" s="26">
        <f>[1]节奏总纲!BS22</f>
        <v>22.270075478919804</v>
      </c>
      <c r="BA23" s="26">
        <f>[1]节奏总纲!BT22</f>
        <v>21.127034033068878</v>
      </c>
      <c r="BB23" s="26">
        <f>[1]节奏总纲!BU22</f>
        <v>19.990401674856564</v>
      </c>
      <c r="BG23" s="7">
        <v>19</v>
      </c>
      <c r="BH23" s="7">
        <f>'[1]功能-城建'!$E24</f>
        <v>4</v>
      </c>
      <c r="BL23" s="102">
        <v>19</v>
      </c>
      <c r="BM23" s="102">
        <f>[1]节奏总纲!BX22</f>
        <v>16.372441911687645</v>
      </c>
      <c r="BN23" s="102">
        <f>[1]节奏总纲!BY22</f>
        <v>16.824360525554045</v>
      </c>
      <c r="BO23" s="102">
        <f>[1]节奏总纲!BZ22</f>
        <v>17.315787914321945</v>
      </c>
      <c r="BP23" s="102">
        <f>[1]节奏总纲!CA22</f>
        <v>17.881687348051518</v>
      </c>
      <c r="BQ23" s="102">
        <f>[1]节奏总纲!CB22</f>
        <v>18.472191841608893</v>
      </c>
    </row>
    <row r="24" spans="3:69" x14ac:dyDescent="0.15">
      <c r="C24" s="5">
        <v>20</v>
      </c>
      <c r="D24" s="5">
        <f>[1]节奏总纲!P23</f>
        <v>3</v>
      </c>
      <c r="E24" s="5">
        <f>[1]节奏总纲!Q23</f>
        <v>2.6036999999999999</v>
      </c>
      <c r="F24" s="5">
        <f>[1]节奏总纲!R23</f>
        <v>2.1372</v>
      </c>
      <c r="G24" s="5">
        <f>[1]节奏总纲!S23</f>
        <v>1.5800999999999998</v>
      </c>
      <c r="H24" s="5">
        <f>[1]节奏总纲!T23</f>
        <v>0.87990000000000002</v>
      </c>
      <c r="J24" s="5">
        <v>20</v>
      </c>
      <c r="K24" s="5">
        <f t="shared" si="4"/>
        <v>0.26786803385277036</v>
      </c>
      <c r="L24" s="5">
        <f t="shared" si="4"/>
        <v>0.23029696100790131</v>
      </c>
      <c r="M24" s="5">
        <f t="shared" si="4"/>
        <v>0.18618456297426333</v>
      </c>
      <c r="N24" s="5">
        <f t="shared" si="4"/>
        <v>0.14053966703702447</v>
      </c>
      <c r="O24" s="5">
        <f t="shared" si="4"/>
        <v>7.719962834594396E-2</v>
      </c>
      <c r="Q24" s="5">
        <v>20</v>
      </c>
      <c r="R24" s="21">
        <f>[1]节奏总纲!AD23</f>
        <v>43.920692243099523</v>
      </c>
      <c r="S24" s="21">
        <f>[1]节奏总纲!AE23</f>
        <v>45.780025086357675</v>
      </c>
      <c r="T24" s="21">
        <f>[1]节奏总纲!AF23</f>
        <v>48.482447528152484</v>
      </c>
      <c r="U24" s="21">
        <f>[1]节奏总纲!AG23</f>
        <v>52.769987980532711</v>
      </c>
      <c r="V24" s="21">
        <f>[1]节奏总纲!AH23</f>
        <v>61.261422558944936</v>
      </c>
      <c r="Z24" s="5">
        <v>20</v>
      </c>
      <c r="AA24" s="5">
        <f>[1]节奏总纲!AM23</f>
        <v>5.25</v>
      </c>
      <c r="AB24" s="5">
        <f>[1]节奏总纲!AN23</f>
        <v>4.2</v>
      </c>
      <c r="AC24" s="5">
        <f>[1]节奏总纲!AO23</f>
        <v>3.15</v>
      </c>
      <c r="AD24" s="5">
        <f>[1]节奏总纲!AP23</f>
        <v>2.1</v>
      </c>
      <c r="AE24" s="5">
        <f>[1]节奏总纲!AQ23</f>
        <v>1.05</v>
      </c>
      <c r="AG24" s="5">
        <v>20</v>
      </c>
      <c r="AH24" s="5">
        <f t="shared" si="5"/>
        <v>0.85420493566908462</v>
      </c>
      <c r="AI24" s="5">
        <f t="shared" si="5"/>
        <v>0.68336394853526761</v>
      </c>
      <c r="AJ24" s="5">
        <f t="shared" si="5"/>
        <v>0.51252296140145059</v>
      </c>
      <c r="AK24" s="5">
        <f t="shared" si="5"/>
        <v>0.3416819742676338</v>
      </c>
      <c r="AL24" s="5">
        <f t="shared" si="5"/>
        <v>0.1708409871338169</v>
      </c>
      <c r="AM24" s="5"/>
      <c r="AN24" s="5">
        <v>20</v>
      </c>
      <c r="AO24" s="21">
        <f>[1]节奏总纲!BA23</f>
        <v>27.863030247590562</v>
      </c>
      <c r="AP24" s="21">
        <f>[1]节奏总纲!BB23</f>
        <v>29.216428548527322</v>
      </c>
      <c r="AQ24" s="21">
        <f>[1]节奏总纲!BC23</f>
        <v>30.995138219721603</v>
      </c>
      <c r="AR24" s="21">
        <f>[1]节奏总纲!BD23</f>
        <v>33.487933395889513</v>
      </c>
      <c r="AS24" s="21">
        <f>[1]节奏总纲!BE23</f>
        <v>38.037513426486328</v>
      </c>
      <c r="AW24" s="26">
        <v>20</v>
      </c>
      <c r="AX24" s="26">
        <f>[1]节奏总纲!BQ23</f>
        <v>26.430041330048915</v>
      </c>
      <c r="AY24" s="26">
        <f>[1]节奏总纲!BR23</f>
        <v>25.411137335118717</v>
      </c>
      <c r="AZ24" s="26">
        <f>[1]节奏总纲!BS23</f>
        <v>24.291601023356559</v>
      </c>
      <c r="BA24" s="26">
        <f>[1]节奏总纲!BT23</f>
        <v>23.104674507319633</v>
      </c>
      <c r="BB24" s="26">
        <f>[1]节奏总纲!BU23</f>
        <v>21.807019312177008</v>
      </c>
      <c r="BG24" s="7">
        <v>20</v>
      </c>
      <c r="BH24" s="7">
        <f>'[1]功能-城建'!$E25</f>
        <v>5</v>
      </c>
      <c r="BL24" s="102">
        <v>20</v>
      </c>
      <c r="BM24" s="102">
        <f>[1]节奏总纲!BX23</f>
        <v>16.888397947066121</v>
      </c>
      <c r="BN24" s="102">
        <f>[1]节奏总纲!BY23</f>
        <v>17.320567635394323</v>
      </c>
      <c r="BO24" s="102">
        <f>[1]节奏总纲!BZ23</f>
        <v>17.821544339079665</v>
      </c>
      <c r="BP24" s="102">
        <f>[1]节奏总纲!CA23</f>
        <v>18.384863983569073</v>
      </c>
      <c r="BQ24" s="102">
        <f>[1]节奏总纲!CB23</f>
        <v>19.004337291338853</v>
      </c>
    </row>
    <row r="25" spans="3:69" x14ac:dyDescent="0.15">
      <c r="C25" s="5">
        <v>21</v>
      </c>
      <c r="D25" s="5">
        <f>[1]节奏总纲!P24</f>
        <v>3.2870938501451725</v>
      </c>
      <c r="E25" s="5">
        <f>[1]节奏总纲!Q24</f>
        <v>2.8518826243859516</v>
      </c>
      <c r="F25" s="5">
        <f>[1]节奏总纲!R24</f>
        <v>2.3466562996186386</v>
      </c>
      <c r="G25" s="5">
        <f>[1]节奏总纲!S24</f>
        <v>1.7365716810316947</v>
      </c>
      <c r="H25" s="5">
        <f>[1]节奏总纲!T24</f>
        <v>0.97166494210291288</v>
      </c>
      <c r="J25" s="5">
        <v>21</v>
      </c>
      <c r="K25" s="5">
        <f t="shared" si="4"/>
        <v>0.28709385014517252</v>
      </c>
      <c r="L25" s="5">
        <f t="shared" si="4"/>
        <v>0.24818262438595173</v>
      </c>
      <c r="M25" s="5">
        <f t="shared" si="4"/>
        <v>0.20945629961863865</v>
      </c>
      <c r="N25" s="5">
        <f t="shared" si="4"/>
        <v>0.15647168103169484</v>
      </c>
      <c r="O25" s="5">
        <f t="shared" si="4"/>
        <v>9.1764942102912861E-2</v>
      </c>
      <c r="Q25" s="5">
        <v>21</v>
      </c>
      <c r="R25" s="21">
        <f>[1]节奏总纲!AD24</f>
        <v>44.585942742481357</v>
      </c>
      <c r="S25" s="21">
        <f>[1]节奏总纲!AE24</f>
        <v>46.455967430551723</v>
      </c>
      <c r="T25" s="21">
        <f>[1]节奏总纲!AF24</f>
        <v>49.18886033229559</v>
      </c>
      <c r="U25" s="21">
        <f>[1]节奏总纲!AG24</f>
        <v>53.471660769826336</v>
      </c>
      <c r="V25" s="21">
        <f>[1]节奏总纲!AH24</f>
        <v>61.918453772109508</v>
      </c>
      <c r="Z25" s="5">
        <v>21</v>
      </c>
      <c r="AA25" s="5">
        <f>[1]节奏总纲!AM24</f>
        <v>6.2565025247829205</v>
      </c>
      <c r="AB25" s="5">
        <f>[1]节奏总纲!AN24</f>
        <v>5.0052020198263367</v>
      </c>
      <c r="AC25" s="5">
        <f>[1]节奏总纲!AO24</f>
        <v>3.7539015148697521</v>
      </c>
      <c r="AD25" s="5">
        <f>[1]节奏总纲!AP24</f>
        <v>2.5026010099131684</v>
      </c>
      <c r="AE25" s="5">
        <f>[1]节奏总纲!AQ24</f>
        <v>1.2513005049565842</v>
      </c>
      <c r="AG25" s="5">
        <v>21</v>
      </c>
      <c r="AH25" s="5">
        <f t="shared" si="5"/>
        <v>1.0065025247829205</v>
      </c>
      <c r="AI25" s="5">
        <f t="shared" si="5"/>
        <v>0.80520201982633655</v>
      </c>
      <c r="AJ25" s="5">
        <f t="shared" si="5"/>
        <v>0.60390151486975219</v>
      </c>
      <c r="AK25" s="5">
        <f t="shared" si="5"/>
        <v>0.40260100991316827</v>
      </c>
      <c r="AL25" s="5">
        <f t="shared" si="5"/>
        <v>0.20130050495658414</v>
      </c>
      <c r="AM25" s="5"/>
      <c r="AN25" s="5">
        <v>21</v>
      </c>
      <c r="AO25" s="21">
        <f>[1]节奏总纲!BA24</f>
        <v>28.157256095860227</v>
      </c>
      <c r="AP25" s="21">
        <f>[1]节奏总纲!BB24</f>
        <v>29.508805955793246</v>
      </c>
      <c r="AQ25" s="21">
        <f>[1]节奏总纲!BC24</f>
        <v>31.280110398778046</v>
      </c>
      <c r="AR25" s="21">
        <f>[1]节奏总纲!BD24</f>
        <v>33.799338867675175</v>
      </c>
      <c r="AS25" s="21">
        <f>[1]节奏总纲!BE24</f>
        <v>38.35066605767593</v>
      </c>
      <c r="AW25" s="26">
        <v>21</v>
      </c>
      <c r="AX25" s="26">
        <f>[1]节奏总纲!BQ24</f>
        <v>28.584360328652647</v>
      </c>
      <c r="AY25" s="26">
        <f>[1]节奏总纲!BR24</f>
        <v>27.538147336025965</v>
      </c>
      <c r="AZ25" s="26">
        <f>[1]节奏总纲!BS24</f>
        <v>26.374084715154964</v>
      </c>
      <c r="BA25" s="26">
        <f>[1]节奏总纲!BT24</f>
        <v>25.113701488415835</v>
      </c>
      <c r="BB25" s="26">
        <f>[1]节奏总纲!BU24</f>
        <v>23.834029842136172</v>
      </c>
      <c r="BG25" s="7">
        <v>21</v>
      </c>
      <c r="BH25" s="7">
        <f>'[1]功能-城建'!$E26</f>
        <v>5</v>
      </c>
      <c r="BL25" s="102">
        <v>21</v>
      </c>
      <c r="BM25" s="102">
        <f>[1]节奏总纲!BX24</f>
        <v>17.373487155583607</v>
      </c>
      <c r="BN25" s="102">
        <f>[1]节奏总纲!BY24</f>
        <v>17.826194772754434</v>
      </c>
      <c r="BO25" s="102">
        <f>[1]节奏总纲!BZ24</f>
        <v>18.330803528855718</v>
      </c>
      <c r="BP25" s="102">
        <f>[1]节奏总纲!CA24</f>
        <v>18.92494047784373</v>
      </c>
      <c r="BQ25" s="102">
        <f>[1]节奏总纲!CB24</f>
        <v>19.541473862851607</v>
      </c>
    </row>
    <row r="26" spans="3:69" x14ac:dyDescent="0.15">
      <c r="C26" s="5">
        <v>22</v>
      </c>
      <c r="D26" s="5">
        <f>[1]节奏总纲!P25</f>
        <v>3.5947934199881395</v>
      </c>
      <c r="E26" s="5">
        <f>[1]节奏总纲!Q25</f>
        <v>3.124234961311692</v>
      </c>
      <c r="F26" s="5">
        <f>[1]节奏总纲!R25</f>
        <v>2.5749505267375046</v>
      </c>
      <c r="G26" s="5">
        <f>[1]节奏总纲!S25</f>
        <v>1.9077568679877055</v>
      </c>
      <c r="H26" s="5">
        <f>[1]节奏总纲!T25</f>
        <v>1.0687320837624739</v>
      </c>
      <c r="J26" s="5">
        <v>22</v>
      </c>
      <c r="K26" s="5">
        <f t="shared" si="4"/>
        <v>0.30769956984296698</v>
      </c>
      <c r="L26" s="5">
        <f t="shared" si="4"/>
        <v>0.27235233692574035</v>
      </c>
      <c r="M26" s="5">
        <f t="shared" si="4"/>
        <v>0.22829422711886593</v>
      </c>
      <c r="N26" s="5">
        <f t="shared" si="4"/>
        <v>0.17118518695601082</v>
      </c>
      <c r="O26" s="5">
        <f t="shared" si="4"/>
        <v>9.7067141659560985E-2</v>
      </c>
      <c r="Q26" s="5">
        <v>22</v>
      </c>
      <c r="R26" s="21">
        <f>[1]节奏总纲!AD25</f>
        <v>45.229416240679988</v>
      </c>
      <c r="S26" s="21">
        <f>[1]节奏总纲!AE25</f>
        <v>47.110426931480873</v>
      </c>
      <c r="T26" s="21">
        <f>[1]节奏总纲!AF25</f>
        <v>49.861837738505173</v>
      </c>
      <c r="U26" s="21">
        <f>[1]节奏总纲!AG25</f>
        <v>54.15637358335789</v>
      </c>
      <c r="V26" s="21">
        <f>[1]节奏总纲!AH25</f>
        <v>62.555781631668886</v>
      </c>
      <c r="Z26" s="5">
        <v>22</v>
      </c>
      <c r="AA26" s="5">
        <f>[1]节奏总纲!AM25</f>
        <v>7.4414868317755332</v>
      </c>
      <c r="AB26" s="5">
        <f>[1]节奏总纲!AN25</f>
        <v>5.9531894654204267</v>
      </c>
      <c r="AC26" s="5">
        <f>[1]节奏总纲!AO25</f>
        <v>4.4648920990653194</v>
      </c>
      <c r="AD26" s="5">
        <f>[1]节奏总纲!AP25</f>
        <v>2.9765947327102134</v>
      </c>
      <c r="AE26" s="5">
        <f>[1]节奏总纲!AQ25</f>
        <v>1.4882973663551067</v>
      </c>
      <c r="AG26" s="5">
        <v>22</v>
      </c>
      <c r="AH26" s="5">
        <f t="shared" si="5"/>
        <v>1.1849843069926127</v>
      </c>
      <c r="AI26" s="5">
        <f t="shared" si="5"/>
        <v>0.94798744559408998</v>
      </c>
      <c r="AJ26" s="5">
        <f t="shared" si="5"/>
        <v>0.71099058419556727</v>
      </c>
      <c r="AK26" s="5">
        <f t="shared" si="5"/>
        <v>0.47399372279704499</v>
      </c>
      <c r="AL26" s="5">
        <f t="shared" si="5"/>
        <v>0.2369968613985225</v>
      </c>
      <c r="AM26" s="5"/>
      <c r="AN26" s="5">
        <v>22</v>
      </c>
      <c r="AO26" s="21">
        <f>[1]节奏总纲!BA25</f>
        <v>28.431345550275779</v>
      </c>
      <c r="AP26" s="21">
        <f>[1]节奏总纲!BB25</f>
        <v>29.80118336305917</v>
      </c>
      <c r="AQ26" s="21">
        <f>[1]节奏总纲!BC25</f>
        <v>31.564373235931193</v>
      </c>
      <c r="AR26" s="21">
        <f>[1]节奏总纲!BD25</f>
        <v>34.09469189131628</v>
      </c>
      <c r="AS26" s="21">
        <f>[1]节奏总纲!BE25</f>
        <v>38.663818688865533</v>
      </c>
      <c r="AW26" s="26">
        <v>22</v>
      </c>
      <c r="AX26" s="26">
        <f>[1]节奏总纲!BQ25</f>
        <v>30.768889392009427</v>
      </c>
      <c r="AY26" s="26">
        <f>[1]节奏总纲!BR25</f>
        <v>29.682299134892848</v>
      </c>
      <c r="AZ26" s="26">
        <f>[1]节奏总纲!BS25</f>
        <v>28.504605619902428</v>
      </c>
      <c r="BA26" s="26">
        <f>[1]节奏总纲!BT25</f>
        <v>27.228985792746204</v>
      </c>
      <c r="BB26" s="26">
        <f>[1]节奏总纲!BU25</f>
        <v>25.905106178844033</v>
      </c>
      <c r="BG26" s="7">
        <v>22</v>
      </c>
      <c r="BH26" s="7">
        <f>'[1]功能-城建'!$E27</f>
        <v>6</v>
      </c>
      <c r="BL26" s="102">
        <v>22</v>
      </c>
      <c r="BM26" s="102">
        <f>[1]节奏总纲!BX25</f>
        <v>17.874992861074709</v>
      </c>
      <c r="BN26" s="102">
        <f>[1]节奏总纲!BY25</f>
        <v>18.322795653110926</v>
      </c>
      <c r="BO26" s="102">
        <f>[1]节奏总纲!BZ25</f>
        <v>18.856122636792893</v>
      </c>
      <c r="BP26" s="102">
        <f>[1]节奏总纲!CA25</f>
        <v>19.437362382301988</v>
      </c>
      <c r="BQ26" s="102">
        <f>[1]节奏总纲!CB25</f>
        <v>20.093055324260185</v>
      </c>
    </row>
    <row r="27" spans="3:69" x14ac:dyDescent="0.15">
      <c r="C27" s="5">
        <v>23</v>
      </c>
      <c r="D27" s="5">
        <f>[1]节奏总纲!P26</f>
        <v>3.9245776533796644</v>
      </c>
      <c r="E27" s="5">
        <f>[1]节奏总纲!Q26</f>
        <v>3.4081032341949005</v>
      </c>
      <c r="F27" s="5">
        <f>[1]节奏总纲!R26</f>
        <v>2.8064654799317976</v>
      </c>
      <c r="G27" s="5">
        <f>[1]节奏总纲!S26</f>
        <v>2.0796336985258841</v>
      </c>
      <c r="H27" s="5">
        <f>[1]节奏总纲!T26</f>
        <v>1.1608900698697047</v>
      </c>
      <c r="J27" s="5">
        <v>23</v>
      </c>
      <c r="K27" s="5">
        <f t="shared" si="4"/>
        <v>0.32978423339152485</v>
      </c>
      <c r="L27" s="5">
        <f t="shared" si="4"/>
        <v>0.28386827288320848</v>
      </c>
      <c r="M27" s="5">
        <f t="shared" si="4"/>
        <v>0.23151495319429305</v>
      </c>
      <c r="N27" s="5">
        <f t="shared" si="4"/>
        <v>0.17187683053817859</v>
      </c>
      <c r="O27" s="5">
        <f t="shared" si="4"/>
        <v>9.2157986107230805E-2</v>
      </c>
      <c r="Q27" s="5">
        <v>23</v>
      </c>
      <c r="R27" s="21">
        <f>[1]节奏总纲!AD26</f>
        <v>45.845161563010116</v>
      </c>
      <c r="S27" s="21">
        <f>[1]节奏总纲!AE26</f>
        <v>47.734594805743399</v>
      </c>
      <c r="T27" s="21">
        <f>[1]节奏总纲!AF26</f>
        <v>50.503430607741265</v>
      </c>
      <c r="U27" s="21">
        <f>[1]节奏总纲!AG26</f>
        <v>54.814188287451351</v>
      </c>
      <c r="V27" s="21">
        <f>[1]节奏总纲!AH26</f>
        <v>63.182677965405439</v>
      </c>
      <c r="Z27" s="5">
        <v>23</v>
      </c>
      <c r="AA27" s="5">
        <f>[1]节奏总纲!AM26</f>
        <v>8.8355567243832152</v>
      </c>
      <c r="AB27" s="5">
        <f>[1]节奏总纲!AN26</f>
        <v>7.0684453795065725</v>
      </c>
      <c r="AC27" s="5">
        <f>[1]节奏总纲!AO26</f>
        <v>5.3013340346299289</v>
      </c>
      <c r="AD27" s="5">
        <f>[1]节奏总纲!AP26</f>
        <v>3.5342226897532862</v>
      </c>
      <c r="AE27" s="5">
        <f>[1]节奏总纲!AQ26</f>
        <v>1.7671113448766431</v>
      </c>
      <c r="AG27" s="5">
        <v>23</v>
      </c>
      <c r="AH27" s="5">
        <f t="shared" si="5"/>
        <v>1.394069892607682</v>
      </c>
      <c r="AI27" s="5">
        <f t="shared" si="5"/>
        <v>1.1152559140861458</v>
      </c>
      <c r="AJ27" s="5">
        <f t="shared" si="5"/>
        <v>0.83644193556460955</v>
      </c>
      <c r="AK27" s="5">
        <f t="shared" si="5"/>
        <v>0.55762795704307289</v>
      </c>
      <c r="AL27" s="5">
        <f t="shared" si="5"/>
        <v>0.27881397852153644</v>
      </c>
      <c r="AM27" s="5"/>
      <c r="AN27" s="5">
        <v>23</v>
      </c>
      <c r="AO27" s="21">
        <f>[1]节奏总纲!BA26</f>
        <v>28.705435004691331</v>
      </c>
      <c r="AP27" s="21">
        <f>[1]节奏总纲!BB26</f>
        <v>30.079877315295377</v>
      </c>
      <c r="AQ27" s="21">
        <f>[1]节奏总纲!BC26</f>
        <v>31.848636073084339</v>
      </c>
      <c r="AR27" s="21">
        <f>[1]节奏总纲!BD26</f>
        <v>34.360958982105608</v>
      </c>
      <c r="AS27" s="21">
        <f>[1]节奏总纲!BE26</f>
        <v>38.976971320055128</v>
      </c>
      <c r="AW27" s="26">
        <v>23</v>
      </c>
      <c r="AX27" s="26">
        <f>[1]节奏总纲!BQ26</f>
        <v>32.979382606869549</v>
      </c>
      <c r="AY27" s="26">
        <f>[1]节奏总纲!BR26</f>
        <v>31.845462834406923</v>
      </c>
      <c r="AZ27" s="26">
        <f>[1]节奏总纲!BS26</f>
        <v>30.615521552489891</v>
      </c>
      <c r="BA27" s="26">
        <f>[1]节奏总纲!BT26</f>
        <v>29.279653557700659</v>
      </c>
      <c r="BB27" s="26">
        <f>[1]节奏总纲!BU26</f>
        <v>27.953695907743711</v>
      </c>
      <c r="BG27" s="7">
        <v>23</v>
      </c>
      <c r="BH27" s="7">
        <f>'[1]功能-城建'!$E28</f>
        <v>6</v>
      </c>
      <c r="BL27" s="102">
        <v>23</v>
      </c>
      <c r="BM27" s="102">
        <f>[1]节奏总纲!BX26</f>
        <v>18.349419791058079</v>
      </c>
      <c r="BN27" s="102">
        <f>[1]节奏总纲!BY26</f>
        <v>18.812694466249869</v>
      </c>
      <c r="BO27" s="102">
        <f>[1]节奏总纲!BZ26</f>
        <v>19.32971877176227</v>
      </c>
      <c r="BP27" s="102">
        <f>[1]节奏总纲!CA26</f>
        <v>19.940393983271228</v>
      </c>
      <c r="BQ27" s="102">
        <f>[1]节奏总纲!CB26</f>
        <v>20.55086831448148</v>
      </c>
    </row>
    <row r="28" spans="3:69" x14ac:dyDescent="0.15">
      <c r="C28" s="5">
        <v>24</v>
      </c>
      <c r="D28" s="5">
        <f>[1]节奏总纲!P27</f>
        <v>4.2780316430915768</v>
      </c>
      <c r="E28" s="5">
        <f>[1]节奏总纲!Q27</f>
        <v>3.7214597263253628</v>
      </c>
      <c r="F28" s="5">
        <f>[1]节奏总纲!R27</f>
        <v>3.0699155070825155</v>
      </c>
      <c r="G28" s="5">
        <f>[1]节奏总纲!S27</f>
        <v>2.2742016214674821</v>
      </c>
      <c r="H28" s="5">
        <f>[1]节奏总纲!T27</f>
        <v>1.2692919885052709</v>
      </c>
      <c r="J28" s="5">
        <v>24</v>
      </c>
      <c r="K28" s="5">
        <f t="shared" si="4"/>
        <v>0.35345398971191244</v>
      </c>
      <c r="L28" s="5">
        <f t="shared" si="4"/>
        <v>0.31335649213046235</v>
      </c>
      <c r="M28" s="5">
        <f t="shared" si="4"/>
        <v>0.26345002715071786</v>
      </c>
      <c r="N28" s="5">
        <f t="shared" si="4"/>
        <v>0.19456792294159797</v>
      </c>
      <c r="O28" s="5">
        <f t="shared" si="4"/>
        <v>0.10840191863556625</v>
      </c>
      <c r="Q28" s="5">
        <v>24</v>
      </c>
      <c r="R28" s="21">
        <f>[1]节奏总纲!AD27</f>
        <v>46.430041330048923</v>
      </c>
      <c r="S28" s="21">
        <f>[1]节奏总纲!AE27</f>
        <v>48.330142263709867</v>
      </c>
      <c r="T28" s="21">
        <f>[1]节奏总纲!AF27</f>
        <v>51.118578408701396</v>
      </c>
      <c r="U28" s="21">
        <f>[1]节奏总纲!AG27</f>
        <v>55.44072585486321</v>
      </c>
      <c r="V28" s="21">
        <f>[1]节奏总纲!AH27</f>
        <v>63.791742872142052</v>
      </c>
      <c r="Z28" s="5">
        <v>24</v>
      </c>
      <c r="AA28" s="5">
        <f>[1]节奏总纲!AM27</f>
        <v>10.47447102993563</v>
      </c>
      <c r="AB28" s="5">
        <f>[1]节奏总纲!AN27</f>
        <v>8.3795768239485042</v>
      </c>
      <c r="AC28" s="5">
        <f>[1]节奏总纲!AO27</f>
        <v>6.2846826179613782</v>
      </c>
      <c r="AD28" s="5">
        <f>[1]节奏总纲!AP27</f>
        <v>4.1897884119742521</v>
      </c>
      <c r="AE28" s="5">
        <f>[1]节奏总纲!AQ27</f>
        <v>2.0948942059871261</v>
      </c>
      <c r="AG28" s="5">
        <v>24</v>
      </c>
      <c r="AH28" s="5">
        <f t="shared" si="5"/>
        <v>1.6389143055524151</v>
      </c>
      <c r="AI28" s="5">
        <f t="shared" si="5"/>
        <v>1.3111314444419317</v>
      </c>
      <c r="AJ28" s="5">
        <f t="shared" si="5"/>
        <v>0.98334858333144926</v>
      </c>
      <c r="AK28" s="5">
        <f t="shared" si="5"/>
        <v>0.65556572222096587</v>
      </c>
      <c r="AL28" s="5">
        <f t="shared" si="5"/>
        <v>0.32778286111048294</v>
      </c>
      <c r="AM28" s="5"/>
      <c r="AN28" s="5">
        <v>24</v>
      </c>
      <c r="AO28" s="21">
        <f>[1]节奏总纲!BA27</f>
        <v>28.979524459106884</v>
      </c>
      <c r="AP28" s="21">
        <f>[1]节奏总纲!BB27</f>
        <v>30.329493925593439</v>
      </c>
      <c r="AQ28" s="21">
        <f>[1]节奏总纲!BC27</f>
        <v>32.113552950216736</v>
      </c>
      <c r="AR28" s="21">
        <f>[1]节奏总纲!BD27</f>
        <v>34.627226072894942</v>
      </c>
      <c r="AS28" s="21">
        <f>[1]节奏总纲!BE27</f>
        <v>39.250296194358178</v>
      </c>
      <c r="AW28" s="26">
        <v>24</v>
      </c>
      <c r="AX28" s="26">
        <f>[1]节奏总纲!BQ27</f>
        <v>35.197977552877902</v>
      </c>
      <c r="AY28" s="26">
        <f>[1]节奏总纲!BR27</f>
        <v>34.072116335246974</v>
      </c>
      <c r="AZ28" s="26">
        <f>[1]节奏总纲!BS27</f>
        <v>32.816661243819851</v>
      </c>
      <c r="BA28" s="26">
        <f>[1]节奏总纲!BT27</f>
        <v>31.412793977181359</v>
      </c>
      <c r="BB28" s="26">
        <f>[1]节奏总纲!BU27</f>
        <v>29.964600225621755</v>
      </c>
      <c r="BG28" s="7">
        <v>24</v>
      </c>
      <c r="BH28" s="7">
        <f>'[1]功能-城建'!$E29</f>
        <v>7</v>
      </c>
      <c r="BL28" s="102">
        <v>24</v>
      </c>
      <c r="BM28" s="102">
        <f>[1]节奏总纲!BX27</f>
        <v>18.837411459307198</v>
      </c>
      <c r="BN28" s="102">
        <f>[1]节奏总纲!BY27</f>
        <v>19.299728534552713</v>
      </c>
      <c r="BO28" s="102">
        <f>[1]节奏总纲!BZ27</f>
        <v>19.843744575465458</v>
      </c>
      <c r="BP28" s="102">
        <f>[1]节奏总纲!CA27</f>
        <v>20.432690473143754</v>
      </c>
      <c r="BQ28" s="102">
        <f>[1]节奏总纲!CB27</f>
        <v>21.075914438033141</v>
      </c>
    </row>
    <row r="29" spans="3:69" x14ac:dyDescent="0.15">
      <c r="C29" s="5">
        <v>25</v>
      </c>
      <c r="D29" s="5">
        <f>[1]节奏总纲!P28</f>
        <v>4.6568542494923806</v>
      </c>
      <c r="E29" s="5">
        <f>[1]节奏总纲!Q28</f>
        <v>4.054257309608067</v>
      </c>
      <c r="F29" s="5">
        <f>[1]节奏总纲!R28</f>
        <v>3.3445527219854276</v>
      </c>
      <c r="G29" s="5">
        <f>[1]节奏总纲!S28</f>
        <v>2.478377831579845</v>
      </c>
      <c r="H29" s="5">
        <f>[1]节奏总纲!T28</f>
        <v>1.3802915995495415</v>
      </c>
      <c r="J29" s="5">
        <v>25</v>
      </c>
      <c r="K29" s="5">
        <f t="shared" si="4"/>
        <v>0.37882260640080379</v>
      </c>
      <c r="L29" s="5">
        <f t="shared" si="4"/>
        <v>0.33279758328270415</v>
      </c>
      <c r="M29" s="5">
        <f t="shared" si="4"/>
        <v>0.27463721490291215</v>
      </c>
      <c r="N29" s="5">
        <f t="shared" si="4"/>
        <v>0.20417621011236298</v>
      </c>
      <c r="O29" s="5">
        <f t="shared" si="4"/>
        <v>0.11099961104427059</v>
      </c>
      <c r="Q29" s="5">
        <v>25</v>
      </c>
      <c r="R29" s="21">
        <f>[1]节奏总纲!AD28</f>
        <v>47.004247194324648</v>
      </c>
      <c r="S29" s="21">
        <f>[1]节奏总纲!AE28</f>
        <v>48.904516930942819</v>
      </c>
      <c r="T29" s="21">
        <f>[1]节奏总纲!AF28</f>
        <v>51.667220029142385</v>
      </c>
      <c r="U29" s="21">
        <f>[1]节奏总纲!AG28</f>
        <v>56.05100027504308</v>
      </c>
      <c r="V29" s="21">
        <f>[1]节奏总纲!AH28</f>
        <v>64.398425477456215</v>
      </c>
      <c r="Z29" s="5">
        <v>25</v>
      </c>
      <c r="AA29" s="5">
        <f>[1]节奏总纲!AM28</f>
        <v>12.4</v>
      </c>
      <c r="AB29" s="5">
        <f>[1]节奏总纲!AN28</f>
        <v>9.9200000000000017</v>
      </c>
      <c r="AC29" s="5">
        <f>[1]节奏总纲!AO28</f>
        <v>7.4399999999999995</v>
      </c>
      <c r="AD29" s="5">
        <f>[1]节奏总纲!AP28</f>
        <v>4.9600000000000009</v>
      </c>
      <c r="AE29" s="5">
        <f>[1]节奏总纲!AQ28</f>
        <v>2.4800000000000004</v>
      </c>
      <c r="AG29" s="5">
        <v>25</v>
      </c>
      <c r="AH29" s="5">
        <f t="shared" si="5"/>
        <v>1.9255289700643701</v>
      </c>
      <c r="AI29" s="5">
        <f t="shared" si="5"/>
        <v>1.5404231760514975</v>
      </c>
      <c r="AJ29" s="5">
        <f t="shared" si="5"/>
        <v>1.1553173820386213</v>
      </c>
      <c r="AK29" s="5">
        <f t="shared" si="5"/>
        <v>0.77021158802574874</v>
      </c>
      <c r="AL29" s="5">
        <f t="shared" si="5"/>
        <v>0.38510579401287437</v>
      </c>
      <c r="AM29" s="5"/>
      <c r="AN29" s="5">
        <v>25</v>
      </c>
      <c r="AO29" s="21">
        <f>[1]节奏总纲!BA28</f>
        <v>29.216428548527322</v>
      </c>
      <c r="AP29" s="21">
        <f>[1]节奏总纲!BB28</f>
        <v>30.579110535891502</v>
      </c>
      <c r="AQ29" s="21">
        <f>[1]节奏总纲!BC28</f>
        <v>32.356435933516131</v>
      </c>
      <c r="AR29" s="21">
        <f>[1]节奏总纲!BD28</f>
        <v>34.893493163684269</v>
      </c>
      <c r="AS29" s="21">
        <f>[1]节奏总纲!BE28</f>
        <v>39.520459727922798</v>
      </c>
      <c r="AW29" s="26">
        <v>25</v>
      </c>
      <c r="AX29" s="26">
        <f>[1]节奏总纲!BQ28</f>
        <v>37.433077144085807</v>
      </c>
      <c r="AY29" s="26">
        <f>[1]节奏总纲!BR28</f>
        <v>36.256047084538473</v>
      </c>
      <c r="AZ29" s="26">
        <f>[1]节奏总纲!BS28</f>
        <v>34.973799799710449</v>
      </c>
      <c r="BA29" s="26">
        <f>[1]节奏总纲!BT28</f>
        <v>33.570278782515963</v>
      </c>
      <c r="BB29" s="26">
        <f>[1]节奏总纲!BU28</f>
        <v>32.075561469230017</v>
      </c>
      <c r="BG29" s="7">
        <v>25</v>
      </c>
      <c r="BH29" s="7">
        <f>'[1]功能-城建'!$E30</f>
        <v>7</v>
      </c>
      <c r="BL29" s="102">
        <v>25</v>
      </c>
      <c r="BM29" s="102">
        <f>[1]节奏总纲!BX28</f>
        <v>19.305616573096692</v>
      </c>
      <c r="BN29" s="102">
        <f>[1]节奏总纲!BY28</f>
        <v>19.786727569248686</v>
      </c>
      <c r="BO29" s="102">
        <f>[1]节奏总纲!BZ28</f>
        <v>20.32215968530463</v>
      </c>
      <c r="BP29" s="102">
        <f>[1]节奏总纲!CA28</f>
        <v>20.939833289691578</v>
      </c>
      <c r="BQ29" s="102">
        <f>[1]节奏总纲!CB28</f>
        <v>21.544273429748305</v>
      </c>
    </row>
    <row r="30" spans="3:69" x14ac:dyDescent="0.15">
      <c r="C30" s="5">
        <v>26</v>
      </c>
      <c r="D30" s="5">
        <f>[1]节奏总纲!P29</f>
        <v>5.062866266041592</v>
      </c>
      <c r="E30" s="5">
        <f>[1]节奏总纲!Q29</f>
        <v>4.408743944469018</v>
      </c>
      <c r="F30" s="5">
        <f>[1]节奏总纲!R29</f>
        <v>3.63716312552428</v>
      </c>
      <c r="G30" s="5">
        <f>[1]节奏总纲!S29</f>
        <v>2.6914197070277099</v>
      </c>
      <c r="H30" s="5">
        <f>[1]节奏总纲!T29</f>
        <v>1.4996209880015197</v>
      </c>
      <c r="J30" s="5">
        <v>26</v>
      </c>
      <c r="K30" s="5">
        <f t="shared" si="4"/>
        <v>0.40601201654921137</v>
      </c>
      <c r="L30" s="5">
        <f t="shared" si="4"/>
        <v>0.354486634860951</v>
      </c>
      <c r="M30" s="5">
        <f t="shared" si="4"/>
        <v>0.29261040353885237</v>
      </c>
      <c r="N30" s="5">
        <f t="shared" si="4"/>
        <v>0.2130418754478649</v>
      </c>
      <c r="O30" s="5">
        <f t="shared" si="4"/>
        <v>0.11932938845197816</v>
      </c>
      <c r="Q30" s="5">
        <v>26</v>
      </c>
      <c r="R30" s="21">
        <f>[1]节奏总纲!AD29</f>
        <v>47.540284631526092</v>
      </c>
      <c r="S30" s="21">
        <f>[1]节奏总纲!AE29</f>
        <v>49.446133440059114</v>
      </c>
      <c r="T30" s="21">
        <f>[1]节奏总纲!AF29</f>
        <v>52.199341027338768</v>
      </c>
      <c r="U30" s="21">
        <f>[1]节奏总纲!AG29</f>
        <v>56.621068614050692</v>
      </c>
      <c r="V30" s="21">
        <f>[1]节奏总纲!AH29</f>
        <v>65.00344105132713</v>
      </c>
      <c r="Z30" s="5">
        <v>26</v>
      </c>
      <c r="AA30" s="5">
        <f>[1]节奏总纲!AM29</f>
        <v>14.6609224175611</v>
      </c>
      <c r="AB30" s="5">
        <f>[1]节奏总纲!AN29</f>
        <v>11.72873793404888</v>
      </c>
      <c r="AC30" s="5">
        <f>[1]节奏总纲!AO29</f>
        <v>8.7965534505366598</v>
      </c>
      <c r="AD30" s="5">
        <f>[1]节奏总纲!AP29</f>
        <v>5.8643689670244399</v>
      </c>
      <c r="AE30" s="5">
        <f>[1]节奏总纲!AQ29</f>
        <v>2.9321844835122199</v>
      </c>
      <c r="AG30" s="5">
        <v>26</v>
      </c>
      <c r="AH30" s="5">
        <f t="shared" si="5"/>
        <v>2.2609224175610994</v>
      </c>
      <c r="AI30" s="5">
        <f t="shared" si="5"/>
        <v>1.8087379340488781</v>
      </c>
      <c r="AJ30" s="5">
        <f t="shared" si="5"/>
        <v>1.3565534505366603</v>
      </c>
      <c r="AK30" s="5">
        <f t="shared" si="5"/>
        <v>0.90436896702443903</v>
      </c>
      <c r="AL30" s="5">
        <f t="shared" si="5"/>
        <v>0.45218448351221951</v>
      </c>
      <c r="AM30" s="5"/>
      <c r="AN30" s="5">
        <v>26</v>
      </c>
      <c r="AO30" s="21">
        <f>[1]节奏总纲!BA29</f>
        <v>29.45033047434006</v>
      </c>
      <c r="AP30" s="21">
        <f>[1]节奏总纲!BB29</f>
        <v>30.828727146189561</v>
      </c>
      <c r="AQ30" s="21">
        <f>[1]节奏总纲!BC29</f>
        <v>32.59931891681552</v>
      </c>
      <c r="AR30" s="21">
        <f>[1]节奏总纲!BD29</f>
        <v>35.146386283795508</v>
      </c>
      <c r="AS30" s="21">
        <f>[1]节奏总纲!BE29</f>
        <v>39.790623261487418</v>
      </c>
      <c r="AW30" s="26">
        <v>26</v>
      </c>
      <c r="AX30" s="26">
        <f>[1]节奏总纲!BQ29</f>
        <v>39.683540456879165</v>
      </c>
      <c r="AY30" s="26">
        <f>[1]节奏总纲!BR29</f>
        <v>38.510750823022413</v>
      </c>
      <c r="AZ30" s="26">
        <f>[1]节奏总纲!BS29</f>
        <v>37.198506294230036</v>
      </c>
      <c r="BA30" s="26">
        <f>[1]节奏总纲!BT29</f>
        <v>35.753927091474367</v>
      </c>
      <c r="BB30" s="26">
        <f>[1]节奏总纲!BU29</f>
        <v>34.222396456091865</v>
      </c>
      <c r="BG30" s="7">
        <v>26</v>
      </c>
      <c r="BH30" s="7">
        <f>'[1]功能-城建'!$E31</f>
        <v>8</v>
      </c>
      <c r="BL30" s="102">
        <v>26</v>
      </c>
      <c r="BM30" s="102">
        <f>[1]节奏总纲!BX29</f>
        <v>19.780926419241737</v>
      </c>
      <c r="BN30" s="102">
        <f>[1]节奏总纲!BY29</f>
        <v>20.259244188823619</v>
      </c>
      <c r="BO30" s="102">
        <f>[1]节奏总纲!BZ29</f>
        <v>20.806693001307259</v>
      </c>
      <c r="BP30" s="102">
        <f>[1]节奏总纲!CA29</f>
        <v>21.398356957135043</v>
      </c>
      <c r="BQ30" s="102">
        <f>[1]节奏总纲!CB29</f>
        <v>22.040613536331495</v>
      </c>
    </row>
    <row r="31" spans="3:69" x14ac:dyDescent="0.15">
      <c r="C31" s="5">
        <v>27</v>
      </c>
      <c r="D31" s="5">
        <f>[1]节奏总纲!P30</f>
        <v>5.4980191708498847</v>
      </c>
      <c r="E31" s="5">
        <f>[1]节奏总纲!Q30</f>
        <v>4.7882248958931646</v>
      </c>
      <c r="F31" s="5">
        <f>[1]节奏总纲!R30</f>
        <v>3.9492271704214725</v>
      </c>
      <c r="G31" s="5">
        <f>[1]节奏总纲!S30</f>
        <v>2.9205477835554587</v>
      </c>
      <c r="H31" s="5">
        <f>[1]节奏总纲!T30</f>
        <v>1.6290630803228208</v>
      </c>
      <c r="J31" s="5">
        <v>27</v>
      </c>
      <c r="K31" s="5">
        <f t="shared" si="4"/>
        <v>0.43515290480829272</v>
      </c>
      <c r="L31" s="5">
        <f t="shared" si="4"/>
        <v>0.37948095142414662</v>
      </c>
      <c r="M31" s="5">
        <f t="shared" si="4"/>
        <v>0.31206404489719253</v>
      </c>
      <c r="N31" s="5">
        <f t="shared" si="4"/>
        <v>0.2291280765277488</v>
      </c>
      <c r="O31" s="5">
        <f t="shared" si="4"/>
        <v>0.12944209232130111</v>
      </c>
      <c r="Q31" s="5">
        <v>27</v>
      </c>
      <c r="R31" s="21">
        <f>[1]节奏总纲!AD30</f>
        <v>48.071211008105138</v>
      </c>
      <c r="S31" s="21">
        <f>[1]节奏总纲!AE30</f>
        <v>49.981218513907905</v>
      </c>
      <c r="T31" s="21">
        <f>[1]节奏总纲!AF30</f>
        <v>52.705993248660157</v>
      </c>
      <c r="U31" s="21">
        <f>[1]节奏总纲!AG30</f>
        <v>57.175765669822162</v>
      </c>
      <c r="V31" s="21">
        <f>[1]节奏总纲!AH30</f>
        <v>65.541743280100334</v>
      </c>
      <c r="Z31" s="5">
        <v>27</v>
      </c>
      <c r="AA31" s="5">
        <f>[1]节奏总纲!AM30</f>
        <v>17.314186320787698</v>
      </c>
      <c r="AB31" s="5">
        <f>[1]节奏总纲!AN30</f>
        <v>13.851349056630159</v>
      </c>
      <c r="AC31" s="5">
        <f>[1]节奏总纲!AO30</f>
        <v>10.388511792472618</v>
      </c>
      <c r="AD31" s="5">
        <f>[1]节奏总纲!AP30</f>
        <v>6.9256745283150796</v>
      </c>
      <c r="AE31" s="5">
        <f>[1]节奏总纲!AQ30</f>
        <v>3.4628372641575398</v>
      </c>
      <c r="AG31" s="5">
        <v>27</v>
      </c>
      <c r="AH31" s="5">
        <f t="shared" si="5"/>
        <v>2.6532639032265983</v>
      </c>
      <c r="AI31" s="5">
        <f t="shared" si="5"/>
        <v>2.1226111225812794</v>
      </c>
      <c r="AJ31" s="5">
        <f t="shared" si="5"/>
        <v>1.5919583419359586</v>
      </c>
      <c r="AK31" s="5">
        <f t="shared" si="5"/>
        <v>1.0613055612906397</v>
      </c>
      <c r="AL31" s="5">
        <f t="shared" si="5"/>
        <v>0.53065278064531984</v>
      </c>
      <c r="AM31" s="5"/>
      <c r="AN31" s="5">
        <v>27</v>
      </c>
      <c r="AO31" s="21">
        <f>[1]节奏总纲!BA30</f>
        <v>29.684232400152801</v>
      </c>
      <c r="AP31" s="21">
        <f>[1]节奏总纲!BB30</f>
        <v>31.066913270913183</v>
      </c>
      <c r="AQ31" s="21">
        <f>[1]节奏总纲!BC30</f>
        <v>32.842201900114915</v>
      </c>
      <c r="AR31" s="21">
        <f>[1]节奏总纲!BD30</f>
        <v>35.390363423454687</v>
      </c>
      <c r="AS31" s="21">
        <f>[1]节奏总纲!BE30</f>
        <v>40.052446592012309</v>
      </c>
      <c r="AW31" s="26">
        <v>27</v>
      </c>
      <c r="AX31" s="26">
        <f>[1]节奏总纲!BQ30</f>
        <v>41.947199016886806</v>
      </c>
      <c r="AY31" s="26">
        <f>[1]节奏总纲!BR30</f>
        <v>40.787439392565133</v>
      </c>
      <c r="AZ31" s="26">
        <f>[1]节奏总纲!BS30</f>
        <v>39.486304880774611</v>
      </c>
      <c r="BA31" s="26">
        <f>[1]节奏总纲!BT30</f>
        <v>38.056251761612167</v>
      </c>
      <c r="BB31" s="26">
        <f>[1]节奏总纲!BU30</f>
        <v>36.474789469426575</v>
      </c>
      <c r="BG31" s="7">
        <v>27</v>
      </c>
      <c r="BH31" s="7">
        <f>'[1]功能-城建'!$E32</f>
        <v>8</v>
      </c>
      <c r="BL31" s="102">
        <v>27</v>
      </c>
      <c r="BM31" s="102">
        <f>[1]节奏总纲!BX30</f>
        <v>20.246416839245761</v>
      </c>
      <c r="BN31" s="102">
        <f>[1]节奏总纲!BY30</f>
        <v>20.730530825071739</v>
      </c>
      <c r="BO31" s="102">
        <f>[1]节奏总纲!BZ30</f>
        <v>21.274723266233853</v>
      </c>
      <c r="BP31" s="102">
        <f>[1]节奏总纲!CA30</f>
        <v>21.881755925323187</v>
      </c>
      <c r="BQ31" s="102">
        <f>[1]节奏总纲!CB30</f>
        <v>22.50487323022379</v>
      </c>
    </row>
    <row r="32" spans="3:69" x14ac:dyDescent="0.15">
      <c r="C32" s="5">
        <v>28</v>
      </c>
      <c r="D32" s="5">
        <f>[1]节奏总纲!P31</f>
        <v>5.9644045063689921</v>
      </c>
      <c r="E32" s="5">
        <f>[1]节奏总纲!Q31</f>
        <v>5.1914176823435705</v>
      </c>
      <c r="F32" s="5">
        <f>[1]节奏总纲!R31</f>
        <v>4.2752851501652938</v>
      </c>
      <c r="G32" s="5">
        <f>[1]节奏总纲!S31</f>
        <v>3.1653094715300236</v>
      </c>
      <c r="H32" s="5">
        <f>[1]节奏总纲!T31</f>
        <v>1.7738139001941382</v>
      </c>
      <c r="J32" s="5">
        <v>28</v>
      </c>
      <c r="K32" s="5">
        <f t="shared" si="4"/>
        <v>0.46638533551910744</v>
      </c>
      <c r="L32" s="5">
        <f t="shared" si="4"/>
        <v>0.4031927864504059</v>
      </c>
      <c r="M32" s="5">
        <f t="shared" si="4"/>
        <v>0.32605797974382122</v>
      </c>
      <c r="N32" s="5">
        <f t="shared" si="4"/>
        <v>0.24476168797456488</v>
      </c>
      <c r="O32" s="5">
        <f t="shared" si="4"/>
        <v>0.14475081987131744</v>
      </c>
      <c r="Q32" s="5">
        <v>28</v>
      </c>
      <c r="R32" s="21">
        <f>[1]节奏总纲!AD31</f>
        <v>48.571351621712928</v>
      </c>
      <c r="S32" s="21">
        <f>[1]节奏总纲!AE31</f>
        <v>50.509688493127967</v>
      </c>
      <c r="T32" s="21">
        <f>[1]节奏总纲!AF31</f>
        <v>53.212684955585161</v>
      </c>
      <c r="U32" s="21">
        <f>[1]节奏总纲!AG31</f>
        <v>57.699988965458331</v>
      </c>
      <c r="V32" s="21">
        <f>[1]节奏总纲!AH31</f>
        <v>66.076345334947405</v>
      </c>
      <c r="Z32" s="5">
        <v>28</v>
      </c>
      <c r="AA32" s="5">
        <f>[1]节奏总纲!AM31</f>
        <v>20.42625995518307</v>
      </c>
      <c r="AB32" s="5">
        <f>[1]节奏总纲!AN31</f>
        <v>16.341007964146456</v>
      </c>
      <c r="AC32" s="5">
        <f>[1]节奏总纲!AO31</f>
        <v>12.255755973109842</v>
      </c>
      <c r="AD32" s="5">
        <f>[1]节奏总纲!AP31</f>
        <v>8.1705039820732281</v>
      </c>
      <c r="AE32" s="5">
        <f>[1]节奏总纲!AQ31</f>
        <v>4.0852519910366141</v>
      </c>
      <c r="AG32" s="5">
        <v>28</v>
      </c>
      <c r="AH32" s="5">
        <f t="shared" si="5"/>
        <v>3.1120736343953723</v>
      </c>
      <c r="AI32" s="5">
        <f t="shared" si="5"/>
        <v>2.4896589075162971</v>
      </c>
      <c r="AJ32" s="5">
        <f t="shared" si="5"/>
        <v>1.8672441806372237</v>
      </c>
      <c r="AK32" s="5">
        <f t="shared" si="5"/>
        <v>1.2448294537581486</v>
      </c>
      <c r="AL32" s="5">
        <f t="shared" si="5"/>
        <v>0.62241472687907429</v>
      </c>
      <c r="AM32" s="5"/>
      <c r="AN32" s="5">
        <v>28</v>
      </c>
      <c r="AO32" s="21">
        <f>[1]节奏总纲!BA31</f>
        <v>29.918134325965539</v>
      </c>
      <c r="AP32" s="21">
        <f>[1]节奏总纲!BB31</f>
        <v>31.280110398778046</v>
      </c>
      <c r="AQ32" s="21">
        <f>[1]节奏总纲!BC31</f>
        <v>33.072726100175295</v>
      </c>
      <c r="AR32" s="21">
        <f>[1]节奏总纲!BD31</f>
        <v>35.634340563113874</v>
      </c>
      <c r="AS32" s="21">
        <f>[1]节奏总纲!BE31</f>
        <v>40.28554255651148</v>
      </c>
      <c r="AW32" s="26">
        <v>28</v>
      </c>
      <c r="AX32" s="26">
        <f>[1]节奏总纲!BQ31</f>
        <v>44.207309026381338</v>
      </c>
      <c r="AY32" s="26">
        <f>[1]节奏总纲!BR31</f>
        <v>43.001962251090099</v>
      </c>
      <c r="AZ32" s="26">
        <f>[1]节奏总纲!BS31</f>
        <v>41.684581461949612</v>
      </c>
      <c r="BA32" s="26">
        <f>[1]节奏总纲!BT31</f>
        <v>40.269613788949812</v>
      </c>
      <c r="BB32" s="26">
        <f>[1]节奏总纲!BU31</f>
        <v>38.716188571600512</v>
      </c>
      <c r="BG32" s="7">
        <v>28</v>
      </c>
      <c r="BH32" s="7">
        <f>'[1]功能-城建'!$E33</f>
        <v>9</v>
      </c>
      <c r="BL32" s="102">
        <v>28</v>
      </c>
      <c r="BM32" s="102">
        <f>[1]节奏总纲!BX31</f>
        <v>20.709789085251497</v>
      </c>
      <c r="BN32" s="102">
        <f>[1]节奏总纲!BY31</f>
        <v>21.196432625118295</v>
      </c>
      <c r="BO32" s="102">
        <f>[1]节奏总纲!BZ31</f>
        <v>21.73332002826092</v>
      </c>
      <c r="BP32" s="102">
        <f>[1]节奏总纲!CA31</f>
        <v>22.338424098785335</v>
      </c>
      <c r="BQ32" s="102">
        <f>[1]节奏总纲!CB31</f>
        <v>23.020448156730307</v>
      </c>
    </row>
    <row r="33" spans="3:69" x14ac:dyDescent="0.15">
      <c r="C33" s="5">
        <v>29</v>
      </c>
      <c r="D33" s="5">
        <f>[1]节奏总纲!P32</f>
        <v>6.4642639322944575</v>
      </c>
      <c r="E33" s="5">
        <f>[1]节奏总纲!Q32</f>
        <v>5.6323131642081607</v>
      </c>
      <c r="F33" s="5">
        <f>[1]节奏总纲!R32</f>
        <v>4.6510378992858623</v>
      </c>
      <c r="G33" s="5">
        <f>[1]节奏总纲!S32</f>
        <v>3.4532097926316991</v>
      </c>
      <c r="H33" s="5">
        <f>[1]节奏总纲!T32</f>
        <v>1.9366934741154194</v>
      </c>
      <c r="J33" s="5">
        <v>29</v>
      </c>
      <c r="K33" s="5">
        <f t="shared" si="4"/>
        <v>0.49985942592546539</v>
      </c>
      <c r="L33" s="5">
        <f t="shared" si="4"/>
        <v>0.44089548186459027</v>
      </c>
      <c r="M33" s="5">
        <f t="shared" si="4"/>
        <v>0.37575274912056855</v>
      </c>
      <c r="N33" s="5">
        <f t="shared" si="4"/>
        <v>0.28790032110167552</v>
      </c>
      <c r="O33" s="5">
        <f t="shared" si="4"/>
        <v>0.16287957392128116</v>
      </c>
      <c r="Q33" s="5">
        <v>29</v>
      </c>
      <c r="R33" s="21">
        <f>[1]节奏总纲!AD32</f>
        <v>49.066704614192936</v>
      </c>
      <c r="S33" s="21">
        <f>[1]节奏总纲!AE32</f>
        <v>51.033341828534468</v>
      </c>
      <c r="T33" s="21">
        <f>[1]节奏总纲!AF32</f>
        <v>53.719431255885922</v>
      </c>
      <c r="U33" s="21">
        <f>[1]节奏总纲!AG32</f>
        <v>58.210135614815364</v>
      </c>
      <c r="V33" s="21">
        <f>[1]节奏总纲!AH32</f>
        <v>66.589764070576265</v>
      </c>
      <c r="Z33" s="5">
        <v>29</v>
      </c>
      <c r="AA33" s="5">
        <f>[1]节奏总纲!AM32</f>
        <v>24.074703862418847</v>
      </c>
      <c r="AB33" s="5">
        <f>[1]节奏总纲!AN32</f>
        <v>19.259763089935078</v>
      </c>
      <c r="AC33" s="5">
        <f>[1]节奏总纲!AO32</f>
        <v>14.444822317451308</v>
      </c>
      <c r="AD33" s="5">
        <f>[1]节奏总纲!AP32</f>
        <v>9.6298815449675388</v>
      </c>
      <c r="AE33" s="5">
        <f>[1]节奏总纲!AQ32</f>
        <v>4.8149407724837694</v>
      </c>
      <c r="AG33" s="5">
        <v>29</v>
      </c>
      <c r="AH33" s="5">
        <f t="shared" si="5"/>
        <v>3.6484439072357766</v>
      </c>
      <c r="AI33" s="5">
        <f t="shared" si="5"/>
        <v>2.9187551257886213</v>
      </c>
      <c r="AJ33" s="5">
        <f t="shared" si="5"/>
        <v>2.189066344341466</v>
      </c>
      <c r="AK33" s="5">
        <f t="shared" si="5"/>
        <v>1.4593775628943106</v>
      </c>
      <c r="AL33" s="5">
        <f t="shared" si="5"/>
        <v>0.72968878144715532</v>
      </c>
      <c r="AM33" s="5"/>
      <c r="AN33" s="5">
        <v>29</v>
      </c>
      <c r="AO33" s="21">
        <f>[1]节奏总纲!BA32</f>
        <v>30.12980063735499</v>
      </c>
      <c r="AP33" s="21">
        <f>[1]节奏总纲!BB32</f>
        <v>31.493307526642905</v>
      </c>
      <c r="AQ33" s="21">
        <f>[1]节奏总纲!BC32</f>
        <v>33.280329748032408</v>
      </c>
      <c r="AR33" s="21">
        <f>[1]节奏总纲!BD32</f>
        <v>35.878317702773053</v>
      </c>
      <c r="AS33" s="21">
        <f>[1]节奏总纲!BE32</f>
        <v>40.518638521010644</v>
      </c>
      <c r="AW33" s="26">
        <v>29</v>
      </c>
      <c r="AX33" s="26">
        <f>[1]节奏总纲!BQ32</f>
        <v>46.472959498348729</v>
      </c>
      <c r="AY33" s="26">
        <f>[1]节奏总纲!BR32</f>
        <v>45.255017621525596</v>
      </c>
      <c r="AZ33" s="26">
        <f>[1]节奏总纲!BS32</f>
        <v>43.924726999026539</v>
      </c>
      <c r="BA33" s="26">
        <f>[1]节奏总纲!BT32</f>
        <v>42.440671676816109</v>
      </c>
      <c r="BB33" s="26">
        <f>[1]节奏总纲!BU32</f>
        <v>40.873232138623273</v>
      </c>
      <c r="BG33" s="7">
        <v>29</v>
      </c>
      <c r="BH33" s="7">
        <f>'[1]功能-城建'!$E34</f>
        <v>9</v>
      </c>
      <c r="BL33" s="102">
        <v>29</v>
      </c>
      <c r="BM33" s="102">
        <f>[1]节奏总纲!BX32</f>
        <v>21.175328404170024</v>
      </c>
      <c r="BN33" s="102">
        <f>[1]节奏总纲!BY32</f>
        <v>21.66151840648989</v>
      </c>
      <c r="BO33" s="102">
        <f>[1]节奏总纲!BZ32</f>
        <v>22.222544796364009</v>
      </c>
      <c r="BP33" s="102">
        <f>[1]节奏总纲!CA32</f>
        <v>22.854718731192797</v>
      </c>
      <c r="BQ33" s="102">
        <f>[1]节奏总纲!CB32</f>
        <v>23.517361184365331</v>
      </c>
    </row>
    <row r="34" spans="3:69" x14ac:dyDescent="0.15">
      <c r="C34" s="5">
        <v>30</v>
      </c>
      <c r="D34" s="5">
        <f>[1]节奏总纲!P33</f>
        <v>7</v>
      </c>
      <c r="E34" s="5">
        <f>[1]节奏总纲!Q33</f>
        <v>6.1025999999999998</v>
      </c>
      <c r="F34" s="5">
        <f>[1]节奏总纲!R33</f>
        <v>5.0421000000000005</v>
      </c>
      <c r="G34" s="5">
        <f>[1]节奏总纲!S33</f>
        <v>3.7428999999999997</v>
      </c>
      <c r="H34" s="5">
        <f>[1]节奏总纲!T33</f>
        <v>2.1006999999999998</v>
      </c>
      <c r="J34" s="5">
        <v>30</v>
      </c>
      <c r="K34" s="5">
        <f t="shared" si="4"/>
        <v>0.5357360677055425</v>
      </c>
      <c r="L34" s="5">
        <f t="shared" si="4"/>
        <v>0.47028683579183905</v>
      </c>
      <c r="M34" s="5">
        <f t="shared" si="4"/>
        <v>0.39106210071413816</v>
      </c>
      <c r="N34" s="5">
        <f t="shared" si="4"/>
        <v>0.28969020736830053</v>
      </c>
      <c r="O34" s="5">
        <f t="shared" si="4"/>
        <v>0.16400652588458042</v>
      </c>
      <c r="Q34" s="5">
        <v>30</v>
      </c>
      <c r="R34" s="21">
        <f>[1]节奏总纲!AD33</f>
        <v>49.533352307096472</v>
      </c>
      <c r="S34" s="21">
        <f>[1]节奏总纲!AE33</f>
        <v>51.497823295559343</v>
      </c>
      <c r="T34" s="21">
        <f>[1]节奏总纲!AF33</f>
        <v>54.213705787583436</v>
      </c>
      <c r="U34" s="21">
        <f>[1]节奏总纲!AG33</f>
        <v>58.701446767877648</v>
      </c>
      <c r="V34" s="21">
        <f>[1]节奏总纲!AH33</f>
        <v>67.097551508592701</v>
      </c>
      <c r="Z34" s="5">
        <v>30</v>
      </c>
      <c r="AA34" s="5">
        <f>[1]节奏总纲!AM33</f>
        <v>28.35</v>
      </c>
      <c r="AB34" s="5">
        <f>[1]节奏总纲!AN33</f>
        <v>22.680000000000003</v>
      </c>
      <c r="AC34" s="5">
        <f>[1]节奏总纲!AO33</f>
        <v>17.010000000000002</v>
      </c>
      <c r="AD34" s="5">
        <f>[1]节奏总纲!AP33</f>
        <v>11.340000000000002</v>
      </c>
      <c r="AE34" s="5">
        <f>[1]节奏总纲!AQ33</f>
        <v>5.6700000000000008</v>
      </c>
      <c r="AG34" s="5">
        <v>30</v>
      </c>
      <c r="AH34" s="5">
        <f t="shared" si="5"/>
        <v>4.2752961375811545</v>
      </c>
      <c r="AI34" s="5">
        <f t="shared" si="5"/>
        <v>3.4202369100649257</v>
      </c>
      <c r="AJ34" s="5">
        <f t="shared" si="5"/>
        <v>2.5651776825486934</v>
      </c>
      <c r="AK34" s="5">
        <f t="shared" si="5"/>
        <v>1.7101184550324628</v>
      </c>
      <c r="AL34" s="5">
        <f t="shared" si="5"/>
        <v>0.85505922751623142</v>
      </c>
      <c r="AM34" s="5"/>
      <c r="AN34" s="5">
        <v>30</v>
      </c>
      <c r="AO34" s="21">
        <f>[1]节奏总纲!BA33</f>
        <v>30.329493925593439</v>
      </c>
      <c r="AP34" s="21">
        <f>[1]节奏总纲!BB33</f>
        <v>31.706504654507764</v>
      </c>
      <c r="AQ34" s="21">
        <f>[1]节奏总纲!BC33</f>
        <v>33.487933395889513</v>
      </c>
      <c r="AR34" s="21">
        <f>[1]节奏总纲!BD33</f>
        <v>36.105477566569242</v>
      </c>
      <c r="AS34" s="21">
        <f>[1]节奏总纲!BE33</f>
        <v>40.751734485509814</v>
      </c>
      <c r="AW34" s="26">
        <v>30</v>
      </c>
      <c r="AX34" s="26">
        <f>[1]节奏总纲!BQ33</f>
        <v>48.746400836475651</v>
      </c>
      <c r="AY34" s="26">
        <f>[1]节奏总纲!BR33</f>
        <v>47.534861085979394</v>
      </c>
      <c r="AZ34" s="26">
        <f>[1]节奏总纲!BS33</f>
        <v>46.203853617695223</v>
      </c>
      <c r="BA34" s="26">
        <f>[1]节奏总纲!BT33</f>
        <v>44.710696649522191</v>
      </c>
      <c r="BB34" s="26">
        <f>[1]节奏总纲!BU33</f>
        <v>43.073827164214144</v>
      </c>
      <c r="BG34" s="7">
        <v>30</v>
      </c>
      <c r="BH34" s="7">
        <f>'[1]功能-城建'!$E35</f>
        <v>10</v>
      </c>
      <c r="BL34" s="102">
        <v>30</v>
      </c>
      <c r="BM34" s="102">
        <f>[1]节奏总纲!BX33</f>
        <v>21.627432338833255</v>
      </c>
      <c r="BN34" s="102">
        <f>[1]节奏总纲!BY33</f>
        <v>22.133969730796721</v>
      </c>
      <c r="BO34" s="102">
        <f>[1]节奏总纲!BZ33</f>
        <v>22.690075277664143</v>
      </c>
      <c r="BP34" s="102">
        <f>[1]节奏总纲!CA33</f>
        <v>23.318316384114386</v>
      </c>
      <c r="BQ34" s="102">
        <f>[1]节奏总纲!CB33</f>
        <v>24.015075841763835</v>
      </c>
    </row>
    <row r="35" spans="3:69" x14ac:dyDescent="0.15">
      <c r="C35" s="5">
        <v>31</v>
      </c>
      <c r="D35" s="5">
        <f>[1]节奏总纲!P34</f>
        <v>7.5741877002903433</v>
      </c>
      <c r="E35" s="5">
        <f>[1]节奏总纲!Q34</f>
        <v>6.6115084435834408</v>
      </c>
      <c r="F35" s="5">
        <f>[1]节奏总纲!R34</f>
        <v>5.4632615882194253</v>
      </c>
      <c r="G35" s="5">
        <f>[1]节奏总纲!S34</f>
        <v>4.052190419655334</v>
      </c>
      <c r="H35" s="5">
        <f>[1]节奏总纲!T34</f>
        <v>2.2783156602473356</v>
      </c>
      <c r="J35" s="5">
        <v>31</v>
      </c>
      <c r="K35" s="5">
        <f t="shared" si="4"/>
        <v>0.57418770029034327</v>
      </c>
      <c r="L35" s="5">
        <f t="shared" si="4"/>
        <v>0.50890844358344101</v>
      </c>
      <c r="M35" s="5">
        <f t="shared" si="4"/>
        <v>0.42116158821942484</v>
      </c>
      <c r="N35" s="5">
        <f t="shared" si="4"/>
        <v>0.30929041965533433</v>
      </c>
      <c r="O35" s="5">
        <f t="shared" si="4"/>
        <v>0.17761566024733577</v>
      </c>
      <c r="Q35" s="5">
        <v>31</v>
      </c>
      <c r="R35" s="21">
        <f>[1]节奏总纲!AD34</f>
        <v>50</v>
      </c>
      <c r="S35" s="21">
        <f>[1]节奏总纲!AE34</f>
        <v>51.96230476258421</v>
      </c>
      <c r="T35" s="21">
        <f>[1]节奏总纲!AF34</f>
        <v>54.692509339255828</v>
      </c>
      <c r="U35" s="21">
        <f>[1]节奏总纲!AG34</f>
        <v>59.178112178215827</v>
      </c>
      <c r="V35" s="21">
        <f>[1]节奏总纲!AH34</f>
        <v>67.582949939226467</v>
      </c>
      <c r="Z35" s="5">
        <v>31</v>
      </c>
      <c r="AA35" s="5">
        <f>[1]节奏总纲!AM34</f>
        <v>33.357679571112705</v>
      </c>
      <c r="AB35" s="5">
        <f>[1]节奏总纲!AN34</f>
        <v>26.686143656890167</v>
      </c>
      <c r="AC35" s="5">
        <f>[1]节奏总纲!AO34</f>
        <v>20.014607742667621</v>
      </c>
      <c r="AD35" s="5">
        <f>[1]节奏总纲!AP34</f>
        <v>13.343071828445083</v>
      </c>
      <c r="AE35" s="5">
        <f>[1]节奏总纲!AQ34</f>
        <v>6.6715359142225417</v>
      </c>
      <c r="AG35" s="5">
        <v>31</v>
      </c>
      <c r="AH35" s="5">
        <f t="shared" si="5"/>
        <v>5.0076795711127033</v>
      </c>
      <c r="AI35" s="5">
        <f t="shared" si="5"/>
        <v>4.0061436568901634</v>
      </c>
      <c r="AJ35" s="5">
        <f t="shared" si="5"/>
        <v>3.0046077426676199</v>
      </c>
      <c r="AK35" s="5">
        <f t="shared" si="5"/>
        <v>2.0030718284450817</v>
      </c>
      <c r="AL35" s="5">
        <f t="shared" si="5"/>
        <v>1.0015359142225408</v>
      </c>
      <c r="AM35" s="5"/>
      <c r="AN35" s="5">
        <v>31</v>
      </c>
      <c r="AO35" s="21">
        <f>[1]节奏总纲!BA34</f>
        <v>30.529187213831889</v>
      </c>
      <c r="AP35" s="21">
        <f>[1]节奏总纲!BB34</f>
        <v>31.919701782372627</v>
      </c>
      <c r="AQ35" s="21">
        <f>[1]节奏总纲!BC34</f>
        <v>33.695537043746626</v>
      </c>
      <c r="AR35" s="21">
        <f>[1]节奏总纲!BD34</f>
        <v>36.315904388158508</v>
      </c>
      <c r="AS35" s="21">
        <f>[1]节奏总纲!BE34</f>
        <v>40.984830450008978</v>
      </c>
      <c r="AW35" s="26">
        <v>31</v>
      </c>
      <c r="AX35" s="26">
        <f>[1]节奏总纲!BQ34</f>
        <v>51.024751728602688</v>
      </c>
      <c r="AY35" s="26">
        <f>[1]节奏总纲!BR34</f>
        <v>49.81327866937707</v>
      </c>
      <c r="AZ35" s="26">
        <f>[1]节奏总纲!BS34</f>
        <v>48.49295716189016</v>
      </c>
      <c r="BA35" s="26">
        <f>[1]节奏总纲!BT34</f>
        <v>47.007818211309306</v>
      </c>
      <c r="BB35" s="26">
        <f>[1]节奏总纲!BU34</f>
        <v>45.378719658137989</v>
      </c>
      <c r="BG35" s="7">
        <v>31</v>
      </c>
      <c r="BH35" s="7">
        <f>'[1]功能-城建'!$E36</f>
        <v>10</v>
      </c>
      <c r="BL35" s="102">
        <v>31</v>
      </c>
      <c r="BM35" s="102">
        <f>[1]节奏总纲!BX34</f>
        <v>22.095189537639744</v>
      </c>
      <c r="BN35" s="102">
        <f>[1]节奏总纲!BY34</f>
        <v>22.590285126353667</v>
      </c>
      <c r="BO35" s="102">
        <f>[1]节奏总纲!BZ34</f>
        <v>23.164669534623123</v>
      </c>
      <c r="BP35" s="102">
        <f>[1]节奏总纲!CA34</f>
        <v>23.790108012583765</v>
      </c>
      <c r="BQ35" s="102">
        <f>[1]节奏总纲!CB34</f>
        <v>24.476288482572343</v>
      </c>
    </row>
    <row r="36" spans="3:69" x14ac:dyDescent="0.15">
      <c r="C36" s="5">
        <v>32</v>
      </c>
      <c r="D36" s="5">
        <f>[1]节奏总纲!P35</f>
        <v>8.189586839976279</v>
      </c>
      <c r="E36" s="5">
        <f>[1]节奏总纲!Q35</f>
        <v>7.1519661873512845</v>
      </c>
      <c r="F36" s="5">
        <f>[1]节奏总纲!R35</f>
        <v>5.906330028990892</v>
      </c>
      <c r="G36" s="5">
        <f>[1]节奏总纲!S35</f>
        <v>4.3855237528072974</v>
      </c>
      <c r="H36" s="5">
        <f>[1]节奏总纲!T35</f>
        <v>2.46506563883286</v>
      </c>
      <c r="J36" s="5">
        <v>32</v>
      </c>
      <c r="K36" s="5">
        <f t="shared" si="4"/>
        <v>0.61539913968593574</v>
      </c>
      <c r="L36" s="5">
        <f t="shared" si="4"/>
        <v>0.54045774376784372</v>
      </c>
      <c r="M36" s="5">
        <f t="shared" si="4"/>
        <v>0.44306844077146668</v>
      </c>
      <c r="N36" s="5">
        <f t="shared" si="4"/>
        <v>0.33333333315196345</v>
      </c>
      <c r="O36" s="5">
        <f t="shared" si="4"/>
        <v>0.18674997858552445</v>
      </c>
      <c r="Q36" s="5">
        <v>32</v>
      </c>
      <c r="R36" s="21">
        <f>[1]节奏总纲!AD35</f>
        <v>50.435397692903535</v>
      </c>
      <c r="S36" s="21">
        <f>[1]节奏总纲!AE35</f>
        <v>52.391506955233744</v>
      </c>
      <c r="T36" s="21">
        <f>[1]节奏总纲!AF35</f>
        <v>55.159275389027101</v>
      </c>
      <c r="U36" s="21">
        <f>[1]节奏总纲!AG35</f>
        <v>59.632093520341421</v>
      </c>
      <c r="V36" s="21">
        <f>[1]节奏总纲!AH35</f>
        <v>68.063981730538742</v>
      </c>
      <c r="Z36" s="5">
        <v>32</v>
      </c>
      <c r="AA36" s="5">
        <f>[1]节奏总纲!AM35</f>
        <v>39.220797956048642</v>
      </c>
      <c r="AB36" s="5">
        <f>[1]节奏总纲!AN35</f>
        <v>31.376638364838914</v>
      </c>
      <c r="AC36" s="5">
        <f>[1]节奏总纲!AO35</f>
        <v>23.532478773629183</v>
      </c>
      <c r="AD36" s="5">
        <f>[1]节奏总纲!AP35</f>
        <v>15.688319182419457</v>
      </c>
      <c r="AE36" s="5">
        <f>[1]节奏总纲!AQ35</f>
        <v>7.8441595912097286</v>
      </c>
      <c r="AG36" s="5">
        <v>32</v>
      </c>
      <c r="AH36" s="5">
        <f t="shared" si="5"/>
        <v>5.8631183849359374</v>
      </c>
      <c r="AI36" s="5">
        <f t="shared" si="5"/>
        <v>4.6904947079487478</v>
      </c>
      <c r="AJ36" s="5">
        <f t="shared" si="5"/>
        <v>3.5178710309615617</v>
      </c>
      <c r="AK36" s="5">
        <f t="shared" si="5"/>
        <v>2.3452473539743739</v>
      </c>
      <c r="AL36" s="5">
        <f t="shared" si="5"/>
        <v>1.1726236769871869</v>
      </c>
      <c r="AM36" s="5"/>
      <c r="AN36" s="5">
        <v>32</v>
      </c>
      <c r="AO36" s="21">
        <f>[1]节奏总纲!BA35</f>
        <v>30.728880502070336</v>
      </c>
      <c r="AP36" s="21">
        <f>[1]节奏总纲!BB35</f>
        <v>32.113552950216736</v>
      </c>
      <c r="AQ36" s="21">
        <f>[1]节奏总纲!BC35</f>
        <v>33.903140691603731</v>
      </c>
      <c r="AR36" s="21">
        <f>[1]节奏总纲!BD35</f>
        <v>36.526331209747774</v>
      </c>
      <c r="AS36" s="21">
        <f>[1]节奏总纲!BE35</f>
        <v>41.188041754455355</v>
      </c>
      <c r="AW36" s="26">
        <v>32</v>
      </c>
      <c r="AX36" s="26">
        <f>[1]节奏总纲!BQ35</f>
        <v>53.291472423922521</v>
      </c>
      <c r="AY36" s="26">
        <f>[1]节奏总纲!BR35</f>
        <v>52.125901161769718</v>
      </c>
      <c r="AZ36" s="26">
        <f>[1]节奏总纲!BS35</f>
        <v>50.840747976078326</v>
      </c>
      <c r="BA36" s="26">
        <f>[1]节奏总纲!BT35</f>
        <v>49.375604977850649</v>
      </c>
      <c r="BB36" s="26">
        <f>[1]节奏总纲!BU35</f>
        <v>47.775197036238126</v>
      </c>
      <c r="BG36" s="7">
        <v>32</v>
      </c>
      <c r="BH36" s="7">
        <f>'[1]功能-城建'!$E37</f>
        <v>11</v>
      </c>
      <c r="BL36" s="102">
        <v>32</v>
      </c>
      <c r="BM36" s="102">
        <f>[1]节奏总纲!BX35</f>
        <v>22.536630202092223</v>
      </c>
      <c r="BN36" s="102">
        <f>[1]节奏总纲!BY35</f>
        <v>23.063701323157773</v>
      </c>
      <c r="BO36" s="102">
        <f>[1]节奏总纲!BZ35</f>
        <v>23.615240622314541</v>
      </c>
      <c r="BP36" s="102">
        <f>[1]节奏总纲!CA35</f>
        <v>24.25413190852499</v>
      </c>
      <c r="BQ36" s="102">
        <f>[1]节奏总纲!CB35</f>
        <v>24.96122010782668</v>
      </c>
    </row>
    <row r="37" spans="3:69" x14ac:dyDescent="0.15">
      <c r="C37" s="5">
        <v>33</v>
      </c>
      <c r="D37" s="5">
        <f>[1]节奏总纲!P36</f>
        <v>8.8491553067593287</v>
      </c>
      <c r="E37" s="5">
        <f>[1]节奏总纲!Q36</f>
        <v>7.7120388498407557</v>
      </c>
      <c r="F37" s="5">
        <f>[1]节奏总纲!R36</f>
        <v>6.3696219898053652</v>
      </c>
      <c r="G37" s="5">
        <f>[1]节奏总纲!S36</f>
        <v>4.736067920177593</v>
      </c>
      <c r="H37" s="5">
        <f>[1]节奏总纲!T36</f>
        <v>2.6627108318038819</v>
      </c>
      <c r="J37" s="5">
        <v>33</v>
      </c>
      <c r="K37" s="5">
        <f t="shared" si="4"/>
        <v>0.6595684667830497</v>
      </c>
      <c r="L37" s="5">
        <f t="shared" si="4"/>
        <v>0.56007266248947118</v>
      </c>
      <c r="M37" s="5">
        <f t="shared" si="4"/>
        <v>0.46329196081447321</v>
      </c>
      <c r="N37" s="5">
        <f t="shared" si="4"/>
        <v>0.35054416737029559</v>
      </c>
      <c r="O37" s="5">
        <f t="shared" si="4"/>
        <v>0.1976451929710219</v>
      </c>
      <c r="Q37" s="5">
        <v>33</v>
      </c>
      <c r="R37" s="21">
        <f>[1]节奏总纲!AD36</f>
        <v>50.870795385807064</v>
      </c>
      <c r="S37" s="21">
        <f>[1]节奏总纲!AE36</f>
        <v>52.81759316022675</v>
      </c>
      <c r="T37" s="21">
        <f>[1]节奏总纲!AF36</f>
        <v>55.604435245632025</v>
      </c>
      <c r="U37" s="21">
        <f>[1]节奏总纲!AG36</f>
        <v>60.078368706270226</v>
      </c>
      <c r="V37" s="21">
        <f>[1]节奏总纲!AH36</f>
        <v>68.518369035696878</v>
      </c>
      <c r="Z37" s="5">
        <v>33</v>
      </c>
      <c r="AA37" s="5">
        <f>[1]节奏总纲!AM36</f>
        <v>46.082812923199413</v>
      </c>
      <c r="AB37" s="5">
        <f>[1]节奏总纲!AN36</f>
        <v>36.866250338559531</v>
      </c>
      <c r="AC37" s="5">
        <f>[1]节奏总纲!AO36</f>
        <v>27.649687753919647</v>
      </c>
      <c r="AD37" s="5">
        <f>[1]节奏总纲!AP36</f>
        <v>18.433125169279766</v>
      </c>
      <c r="AE37" s="5">
        <f>[1]节奏总纲!AQ36</f>
        <v>9.2165625846398829</v>
      </c>
      <c r="AG37" s="5">
        <v>33</v>
      </c>
      <c r="AH37" s="5">
        <f t="shared" si="5"/>
        <v>6.8620149671507704</v>
      </c>
      <c r="AI37" s="5">
        <f t="shared" si="5"/>
        <v>5.489611973720617</v>
      </c>
      <c r="AJ37" s="5">
        <f t="shared" si="5"/>
        <v>4.1172089802904637</v>
      </c>
      <c r="AK37" s="5">
        <f t="shared" si="5"/>
        <v>2.7448059868603085</v>
      </c>
      <c r="AL37" s="5">
        <f t="shared" si="5"/>
        <v>1.3724029934301543</v>
      </c>
      <c r="AM37" s="5"/>
      <c r="AN37" s="5">
        <v>33</v>
      </c>
      <c r="AO37" s="21">
        <f>[1]节奏总纲!BA36</f>
        <v>30.928573790308786</v>
      </c>
      <c r="AP37" s="21">
        <f>[1]节奏总纲!BB36</f>
        <v>32.295715187691279</v>
      </c>
      <c r="AQ37" s="21">
        <f>[1]节奏总纲!BC36</f>
        <v>34.09469189131628</v>
      </c>
      <c r="AR37" s="21">
        <f>[1]节奏总纲!BD36</f>
        <v>36.73675803133704</v>
      </c>
      <c r="AS37" s="21">
        <f>[1]节奏总纲!BE36</f>
        <v>41.389172829914081</v>
      </c>
      <c r="AW37" s="26">
        <v>33</v>
      </c>
      <c r="AX37" s="26">
        <f>[1]节奏总纲!BQ36</f>
        <v>55.562784736889313</v>
      </c>
      <c r="AY37" s="26">
        <f>[1]节奏总纲!BR36</f>
        <v>54.355378546520704</v>
      </c>
      <c r="AZ37" s="26">
        <f>[1]节奏总纲!BS36</f>
        <v>53.035165520933894</v>
      </c>
      <c r="BA37" s="26">
        <f>[1]节奏总纲!BT36</f>
        <v>51.629711452863589</v>
      </c>
      <c r="BB37" s="26">
        <f>[1]节奏总纲!BU36</f>
        <v>50.042836137195067</v>
      </c>
      <c r="BG37" s="7">
        <v>33</v>
      </c>
      <c r="BH37" s="7">
        <f>'[1]功能-城建'!$E38</f>
        <v>11</v>
      </c>
      <c r="BL37" s="102">
        <v>33</v>
      </c>
      <c r="BM37" s="102">
        <f>[1]节奏总纲!BX36</f>
        <v>23.008297311415273</v>
      </c>
      <c r="BN37" s="102">
        <f>[1]节奏总纲!BY36</f>
        <v>23.490868763053822</v>
      </c>
      <c r="BO37" s="102">
        <f>[1]节奏总纲!BZ36</f>
        <v>24.073520379044336</v>
      </c>
      <c r="BP37" s="102">
        <f>[1]节奏总纲!CA36</f>
        <v>24.709259009726921</v>
      </c>
      <c r="BQ37" s="102">
        <f>[1]节奏总纲!CB36</f>
        <v>25.404062586103631</v>
      </c>
    </row>
    <row r="38" spans="3:69" x14ac:dyDescent="0.15">
      <c r="C38" s="5">
        <v>34</v>
      </c>
      <c r="D38" s="5">
        <f>[1]节奏总纲!P37</f>
        <v>9.5560632861831518</v>
      </c>
      <c r="E38" s="5">
        <f>[1]节奏总纲!Q37</f>
        <v>8.3309759728944712</v>
      </c>
      <c r="F38" s="5">
        <f>[1]节奏总纲!R37</f>
        <v>6.8918328419952886</v>
      </c>
      <c r="G38" s="5">
        <f>[1]节奏总纲!S37</f>
        <v>5.1287391656944967</v>
      </c>
      <c r="H38" s="5">
        <f>[1]节奏总纲!T37</f>
        <v>2.8811530807842201</v>
      </c>
      <c r="J38" s="5">
        <v>34</v>
      </c>
      <c r="K38" s="5">
        <f t="shared" si="4"/>
        <v>0.70690797942382311</v>
      </c>
      <c r="L38" s="5">
        <f t="shared" si="4"/>
        <v>0.61893712305371551</v>
      </c>
      <c r="M38" s="5">
        <f t="shared" si="4"/>
        <v>0.52221085218992336</v>
      </c>
      <c r="N38" s="5">
        <f t="shared" si="4"/>
        <v>0.39267124551690369</v>
      </c>
      <c r="O38" s="5">
        <f t="shared" si="4"/>
        <v>0.21844224898033815</v>
      </c>
      <c r="Q38" s="5">
        <v>34</v>
      </c>
      <c r="R38" s="21">
        <f>[1]节奏总纲!AD37</f>
        <v>51.285688244217212</v>
      </c>
      <c r="S38" s="21">
        <f>[1]节奏总纲!AE37</f>
        <v>53.226994578658328</v>
      </c>
      <c r="T38" s="21">
        <f>[1]节奏总纲!AF37</f>
        <v>56.045896281048073</v>
      </c>
      <c r="U38" s="21">
        <f>[1]节奏总纲!AG37</f>
        <v>60.491705764657482</v>
      </c>
      <c r="V38" s="21">
        <f>[1]节奏总纲!AH37</f>
        <v>68.972756340855</v>
      </c>
      <c r="Z38" s="5">
        <v>34</v>
      </c>
      <c r="AA38" s="5">
        <f>[1]节奏总纲!AM37</f>
        <v>54.110931329932889</v>
      </c>
      <c r="AB38" s="5">
        <f>[1]节奏总纲!AN37</f>
        <v>43.288745063946315</v>
      </c>
      <c r="AC38" s="5">
        <f>[1]节奏总纲!AO37</f>
        <v>32.466558797959735</v>
      </c>
      <c r="AD38" s="5">
        <f>[1]节奏总纲!AP37</f>
        <v>21.644372531973158</v>
      </c>
      <c r="AE38" s="5">
        <f>[1]节奏总纲!AQ37</f>
        <v>10.822186265986579</v>
      </c>
      <c r="AG38" s="5">
        <v>34</v>
      </c>
      <c r="AH38" s="5">
        <f t="shared" si="5"/>
        <v>8.0281184067334763</v>
      </c>
      <c r="AI38" s="5">
        <f t="shared" si="5"/>
        <v>6.4224947253867839</v>
      </c>
      <c r="AJ38" s="5">
        <f t="shared" si="5"/>
        <v>4.8168710440400879</v>
      </c>
      <c r="AK38" s="5">
        <f t="shared" si="5"/>
        <v>3.2112473626933919</v>
      </c>
      <c r="AL38" s="5">
        <f t="shared" si="5"/>
        <v>1.605623681346696</v>
      </c>
      <c r="AM38" s="5"/>
      <c r="AN38" s="5">
        <v>34</v>
      </c>
      <c r="AO38" s="21">
        <f>[1]节奏总纲!BA37</f>
        <v>31.109552696486158</v>
      </c>
      <c r="AP38" s="21">
        <f>[1]节奏总纲!BB37</f>
        <v>32.477877425165822</v>
      </c>
      <c r="AQ38" s="21">
        <f>[1]节奏总纲!BC37</f>
        <v>34.272203285175834</v>
      </c>
      <c r="AR38" s="21">
        <f>[1]节奏总纲!BD37</f>
        <v>36.947184852926306</v>
      </c>
      <c r="AS38" s="21">
        <f>[1]节奏总纲!BE37</f>
        <v>41.590303905372799</v>
      </c>
      <c r="AW38" s="26">
        <v>34</v>
      </c>
      <c r="AX38" s="26">
        <f>[1]节奏总纲!BQ37</f>
        <v>57.838035023028112</v>
      </c>
      <c r="AY38" s="26">
        <f>[1]节奏总纲!BR37</f>
        <v>56.663402979853082</v>
      </c>
      <c r="AZ38" s="26">
        <f>[1]节奏总纲!BS37</f>
        <v>55.366968636624627</v>
      </c>
      <c r="BA38" s="26">
        <f>[1]节奏总纲!BT37</f>
        <v>53.918275980301416</v>
      </c>
      <c r="BB38" s="26">
        <f>[1]节奏总纲!BU37</f>
        <v>52.327997946582151</v>
      </c>
      <c r="BG38" s="7">
        <v>34</v>
      </c>
      <c r="BH38" s="7">
        <f>'[1]功能-城建'!$E39</f>
        <v>12</v>
      </c>
      <c r="BL38" s="102">
        <v>34</v>
      </c>
      <c r="BM38" s="102">
        <f>[1]节奏总纲!BX37</f>
        <v>23.439624304552691</v>
      </c>
      <c r="BN38" s="102">
        <f>[1]节奏总纲!BY37</f>
        <v>23.962932129146886</v>
      </c>
      <c r="BO38" s="102">
        <f>[1]节奏总纲!BZ37</f>
        <v>24.525526780322963</v>
      </c>
      <c r="BP38" s="102">
        <f>[1]节奏总纲!CA37</f>
        <v>25.186582215718527</v>
      </c>
      <c r="BQ38" s="102">
        <f>[1]节奏总纲!CB37</f>
        <v>25.887144728338249</v>
      </c>
    </row>
    <row r="39" spans="3:69" x14ac:dyDescent="0.15">
      <c r="C39" s="5">
        <v>35</v>
      </c>
      <c r="D39" s="5">
        <f>[1]节奏总纲!P38</f>
        <v>10.313708498984759</v>
      </c>
      <c r="E39" s="5">
        <f>[1]节奏总纲!Q38</f>
        <v>9.0048988904635934</v>
      </c>
      <c r="F39" s="5">
        <f>[1]节奏总纲!R38</f>
        <v>7.4547485030661838</v>
      </c>
      <c r="G39" s="5">
        <f>[1]节奏总纲!S38</f>
        <v>5.5405242056546129</v>
      </c>
      <c r="H39" s="5">
        <f>[1]节奏总纲!T38</f>
        <v>3.1106144832938032</v>
      </c>
      <c r="J39" s="5">
        <v>35</v>
      </c>
      <c r="K39" s="5">
        <f t="shared" si="4"/>
        <v>0.75764521280160757</v>
      </c>
      <c r="L39" s="5">
        <f t="shared" si="4"/>
        <v>0.67392291756912215</v>
      </c>
      <c r="M39" s="5">
        <f t="shared" si="4"/>
        <v>0.56291566107089519</v>
      </c>
      <c r="N39" s="5">
        <f t="shared" si="4"/>
        <v>0.41178503996011617</v>
      </c>
      <c r="O39" s="5">
        <f t="shared" si="4"/>
        <v>0.22946140250958313</v>
      </c>
      <c r="Q39" s="5">
        <v>35</v>
      </c>
      <c r="R39" s="21">
        <f>[1]节奏总纲!AD38</f>
        <v>51.691928656135211</v>
      </c>
      <c r="S39" s="21">
        <f>[1]节奏总纲!AE38</f>
        <v>53.623906555539456</v>
      </c>
      <c r="T39" s="21">
        <f>[1]节奏总纲!AF38</f>
        <v>56.457855949816349</v>
      </c>
      <c r="U39" s="21">
        <f>[1]节奏总纲!AG38</f>
        <v>60.905042823044738</v>
      </c>
      <c r="V39" s="21">
        <f>[1]节奏总纲!AH38</f>
        <v>69.385288338144662</v>
      </c>
      <c r="Z39" s="5">
        <v>35</v>
      </c>
      <c r="AA39" s="5">
        <f>[1]节奏总纲!AM38</f>
        <v>63.5</v>
      </c>
      <c r="AB39" s="5">
        <f>[1]节奏总纲!AN38</f>
        <v>50.800000000000004</v>
      </c>
      <c r="AC39" s="5">
        <f>[1]节奏总纲!AO38</f>
        <v>38.1</v>
      </c>
      <c r="AD39" s="5">
        <f>[1]节奏总纲!AP38</f>
        <v>25.400000000000002</v>
      </c>
      <c r="AE39" s="5">
        <f>[1]节奏总纲!AQ38</f>
        <v>12.700000000000001</v>
      </c>
      <c r="AG39" s="5">
        <v>35</v>
      </c>
      <c r="AH39" s="5">
        <f t="shared" si="5"/>
        <v>9.3890686700671111</v>
      </c>
      <c r="AI39" s="5">
        <f t="shared" si="5"/>
        <v>7.5112549360536889</v>
      </c>
      <c r="AJ39" s="5">
        <f t="shared" si="5"/>
        <v>5.6334412020402667</v>
      </c>
      <c r="AK39" s="5">
        <f t="shared" si="5"/>
        <v>3.7556274680268444</v>
      </c>
      <c r="AL39" s="5">
        <f t="shared" si="5"/>
        <v>1.8778137340134222</v>
      </c>
      <c r="AM39" s="5"/>
      <c r="AN39" s="5">
        <v>35</v>
      </c>
      <c r="AO39" s="21">
        <f>[1]节奏总纲!BA38</f>
        <v>31.280110398778046</v>
      </c>
      <c r="AP39" s="21">
        <f>[1]节奏总纲!BB38</f>
        <v>32.660039662640372</v>
      </c>
      <c r="AQ39" s="21">
        <f>[1]节奏总纲!BC38</f>
        <v>34.449714679035388</v>
      </c>
      <c r="AR39" s="21">
        <f>[1]节奏总纲!BD38</f>
        <v>37.135950591746003</v>
      </c>
      <c r="AS39" s="21">
        <f>[1]节奏总纲!BE38</f>
        <v>41.791434980831518</v>
      </c>
      <c r="AW39" s="26">
        <v>35</v>
      </c>
      <c r="AX39" s="26">
        <f>[1]节奏总纲!BQ38</f>
        <v>60.108849423225884</v>
      </c>
      <c r="AY39" s="26">
        <f>[1]节奏总纲!BR38</f>
        <v>58.959670032750353</v>
      </c>
      <c r="AZ39" s="26">
        <f>[1]节奏总纲!BS38</f>
        <v>57.686819122040689</v>
      </c>
      <c r="BA39" s="26">
        <f>[1]节奏总纲!BT38</f>
        <v>56.279027610646125</v>
      </c>
      <c r="BB39" s="26">
        <f>[1]节奏总纲!BU38</f>
        <v>54.706384157580409</v>
      </c>
      <c r="BG39" s="7">
        <v>35</v>
      </c>
      <c r="BH39" s="7">
        <f>'[1]功能-城建'!$E40</f>
        <v>12</v>
      </c>
      <c r="BL39" s="102">
        <v>35</v>
      </c>
      <c r="BM39" s="102">
        <f>[1]节奏总纲!BX38</f>
        <v>23.901909129472951</v>
      </c>
      <c r="BN39" s="102">
        <f>[1]节奏总纲!BY38</f>
        <v>24.40594174135834</v>
      </c>
      <c r="BO39" s="102">
        <f>[1]节奏总纲!BZ38</f>
        <v>25.010872039771339</v>
      </c>
      <c r="BP39" s="102">
        <f>[1]节奏总纲!CA38</f>
        <v>25.641910798382057</v>
      </c>
      <c r="BQ39" s="102">
        <f>[1]节奏总纲!CB38</f>
        <v>26.336246235371831</v>
      </c>
    </row>
    <row r="40" spans="3:69" x14ac:dyDescent="0.15">
      <c r="C40" s="5">
        <v>36</v>
      </c>
      <c r="D40" s="5">
        <f>[1]节奏总纲!P39</f>
        <v>11.125732532083184</v>
      </c>
      <c r="E40" s="5">
        <f>[1]节奏总纲!Q39</f>
        <v>9.7261153795471191</v>
      </c>
      <c r="F40" s="5">
        <f>[1]节奏总纲!R39</f>
        <v>8.0405669009365166</v>
      </c>
      <c r="G40" s="5">
        <f>[1]节奏总纲!S39</f>
        <v>5.9700680767158358</v>
      </c>
      <c r="H40" s="5">
        <f>[1]节奏总纲!T39</f>
        <v>3.3388323328781633</v>
      </c>
      <c r="J40" s="5">
        <v>36</v>
      </c>
      <c r="K40" s="5">
        <f t="shared" si="4"/>
        <v>0.81202403309842452</v>
      </c>
      <c r="L40" s="5">
        <f t="shared" si="4"/>
        <v>0.72121648908352576</v>
      </c>
      <c r="M40" s="5">
        <f t="shared" si="4"/>
        <v>0.58581839787033285</v>
      </c>
      <c r="N40" s="5">
        <f t="shared" si="4"/>
        <v>0.42954387106122294</v>
      </c>
      <c r="O40" s="5">
        <f t="shared" si="4"/>
        <v>0.22821784958436009</v>
      </c>
      <c r="Q40" s="5">
        <v>36</v>
      </c>
      <c r="R40" s="21">
        <f>[1]节奏总纲!AD39</f>
        <v>52.091594979242075</v>
      </c>
      <c r="S40" s="21">
        <f>[1]节奏总纲!AE39</f>
        <v>54.020289560649204</v>
      </c>
      <c r="T40" s="21">
        <f>[1]节奏总纲!AF39</f>
        <v>56.869815618584624</v>
      </c>
      <c r="U40" s="21">
        <f>[1]节奏总纲!AG39</f>
        <v>61.294362422865476</v>
      </c>
      <c r="V40" s="21">
        <f>[1]节奏总纲!AH39</f>
        <v>69.795150761037945</v>
      </c>
      <c r="Z40" s="5">
        <v>36</v>
      </c>
      <c r="AA40" s="5">
        <f>[1]节奏总纲!AM39</f>
        <v>73.746861667008318</v>
      </c>
      <c r="AB40" s="5">
        <f>[1]节奏总纲!AN39</f>
        <v>58.997489333606659</v>
      </c>
      <c r="AC40" s="5">
        <f>[1]节奏总纲!AO39</f>
        <v>44.248117000204992</v>
      </c>
      <c r="AD40" s="5">
        <f>[1]节奏总纲!AP39</f>
        <v>29.498744666803329</v>
      </c>
      <c r="AE40" s="5">
        <f>[1]节奏总纲!AQ39</f>
        <v>14.749372333401665</v>
      </c>
      <c r="AG40" s="5">
        <v>36</v>
      </c>
      <c r="AH40" s="5">
        <f t="shared" si="5"/>
        <v>10.246861667008318</v>
      </c>
      <c r="AI40" s="5">
        <f t="shared" si="5"/>
        <v>8.1974893336066543</v>
      </c>
      <c r="AJ40" s="5">
        <f t="shared" si="5"/>
        <v>6.1481170002049907</v>
      </c>
      <c r="AK40" s="5">
        <f t="shared" si="5"/>
        <v>4.0987446668033272</v>
      </c>
      <c r="AL40" s="5">
        <f t="shared" si="5"/>
        <v>2.0493723334016636</v>
      </c>
      <c r="AM40" s="5"/>
      <c r="AN40" s="5">
        <v>36</v>
      </c>
      <c r="AO40" s="21">
        <f>[1]节奏总纲!BA39</f>
        <v>31.450668101069933</v>
      </c>
      <c r="AP40" s="21">
        <f>[1]节奏总纲!BB39</f>
        <v>32.842201900114915</v>
      </c>
      <c r="AQ40" s="21">
        <f>[1]节奏总纲!BC39</f>
        <v>34.627226072894942</v>
      </c>
      <c r="AR40" s="21">
        <f>[1]节奏总纲!BD39</f>
        <v>37.317457773889828</v>
      </c>
      <c r="AS40" s="21">
        <f>[1]节奏总纲!BE39</f>
        <v>41.992566056290244</v>
      </c>
      <c r="AW40" s="26">
        <v>36</v>
      </c>
      <c r="AX40" s="26">
        <f>[1]节奏总纲!BQ39</f>
        <v>62.233138599165841</v>
      </c>
      <c r="AY40" s="26">
        <f>[1]节奏总纲!BR39</f>
        <v>61.094363540297287</v>
      </c>
      <c r="AZ40" s="26">
        <f>[1]节奏总纲!BS39</f>
        <v>59.843011412474425</v>
      </c>
      <c r="BA40" s="26">
        <f>[1]节奏总纲!BT39</f>
        <v>58.455174432146173</v>
      </c>
      <c r="BB40" s="26">
        <f>[1]节奏总纲!BU39</f>
        <v>56.931905949406854</v>
      </c>
      <c r="BG40" s="7">
        <v>36</v>
      </c>
      <c r="BH40" s="7">
        <f>'[1]功能-城建'!$E41</f>
        <v>13</v>
      </c>
      <c r="BL40" s="102">
        <v>36</v>
      </c>
      <c r="BM40" s="102">
        <f>[1]节奏总纲!BX39</f>
        <v>24.338224722802163</v>
      </c>
      <c r="BN40" s="102">
        <f>[1]节奏总纲!BY39</f>
        <v>24.874135482075868</v>
      </c>
      <c r="BO40" s="102">
        <f>[1]节奏总纲!BZ39</f>
        <v>25.442715250695745</v>
      </c>
      <c r="BP40" s="102">
        <f>[1]节奏总纲!CA39</f>
        <v>26.0995934757591</v>
      </c>
      <c r="BQ40" s="102">
        <f>[1]节奏总纲!CB39</f>
        <v>26.766316250847538</v>
      </c>
    </row>
    <row r="41" spans="3:69" x14ac:dyDescent="0.15">
      <c r="C41" s="5">
        <v>37</v>
      </c>
      <c r="D41" s="5">
        <f>[1]节奏总纲!P40</f>
        <v>11.996038341699768</v>
      </c>
      <c r="E41" s="5">
        <f>[1]节奏总纲!Q40</f>
        <v>10.483337906811427</v>
      </c>
      <c r="F41" s="5">
        <f>[1]节奏总纲!R40</f>
        <v>8.6671377018780831</v>
      </c>
      <c r="G41" s="5">
        <f>[1]节奏总纲!S40</f>
        <v>6.4166809089752066</v>
      </c>
      <c r="H41" s="5">
        <f>[1]节奏总纲!T40</f>
        <v>3.6000111063441</v>
      </c>
      <c r="J41" s="5">
        <v>37</v>
      </c>
      <c r="K41" s="5">
        <f t="shared" si="4"/>
        <v>0.87030580961658366</v>
      </c>
      <c r="L41" s="5">
        <f t="shared" si="4"/>
        <v>0.75722252726430739</v>
      </c>
      <c r="M41" s="5">
        <f t="shared" si="4"/>
        <v>0.62657080094156647</v>
      </c>
      <c r="N41" s="5">
        <f t="shared" si="4"/>
        <v>0.44661283225937076</v>
      </c>
      <c r="O41" s="5">
        <f t="shared" si="4"/>
        <v>0.26117877346593676</v>
      </c>
      <c r="Q41" s="5">
        <v>37</v>
      </c>
      <c r="R41" s="21">
        <f>[1]节奏总纲!AD40</f>
        <v>52.470630686057078</v>
      </c>
      <c r="S41" s="21">
        <f>[1]节奏总纲!AE40</f>
        <v>54.407116521581436</v>
      </c>
      <c r="T41" s="21">
        <f>[1]节奏总纲!AF40</f>
        <v>57.263329041432932</v>
      </c>
      <c r="U41" s="21">
        <f>[1]节奏总纲!AG40</f>
        <v>61.676518787205197</v>
      </c>
      <c r="V41" s="21">
        <f>[1]节奏总纲!AH40</f>
        <v>70.190427169053478</v>
      </c>
      <c r="Z41" s="5">
        <v>37</v>
      </c>
      <c r="AA41" s="5">
        <f>[1]节奏总纲!AM40</f>
        <v>85.62747641525452</v>
      </c>
      <c r="AB41" s="5">
        <f>[1]节奏总纲!AN40</f>
        <v>68.501981132203625</v>
      </c>
      <c r="AC41" s="5">
        <f>[1]节奏总纲!AO40</f>
        <v>51.376485849152708</v>
      </c>
      <c r="AD41" s="5">
        <f>[1]节奏总纲!AP40</f>
        <v>34.250990566101812</v>
      </c>
      <c r="AE41" s="5">
        <f>[1]节奏总纲!AQ40</f>
        <v>17.125495283050906</v>
      </c>
      <c r="AG41" s="5">
        <v>37</v>
      </c>
      <c r="AH41" s="5">
        <f t="shared" si="5"/>
        <v>11.880614748246202</v>
      </c>
      <c r="AI41" s="5">
        <f t="shared" si="5"/>
        <v>9.5044917985969661</v>
      </c>
      <c r="AJ41" s="5">
        <f t="shared" si="5"/>
        <v>7.1283688489477157</v>
      </c>
      <c r="AK41" s="5">
        <f t="shared" si="5"/>
        <v>4.7522458992984831</v>
      </c>
      <c r="AL41" s="5">
        <f t="shared" si="5"/>
        <v>2.3761229496492415</v>
      </c>
      <c r="AM41" s="5"/>
      <c r="AN41" s="5">
        <v>37</v>
      </c>
      <c r="AO41" s="21">
        <f>[1]节奏总纲!BA40</f>
        <v>31.621225803361821</v>
      </c>
      <c r="AP41" s="21">
        <f>[1]节奏总纲!BB40</f>
        <v>33.02082518821102</v>
      </c>
      <c r="AQ41" s="21">
        <f>[1]节奏总纲!BC40</f>
        <v>34.804737466754489</v>
      </c>
      <c r="AR41" s="21">
        <f>[1]节奏总纲!BD40</f>
        <v>37.498964956033646</v>
      </c>
      <c r="AS41" s="21">
        <f>[1]节奏总纲!BE40</f>
        <v>42.167148737437564</v>
      </c>
      <c r="AW41" s="26">
        <v>37</v>
      </c>
      <c r="AX41" s="26">
        <f>[1]节奏总纲!BQ40</f>
        <v>64.359497111737156</v>
      </c>
      <c r="AY41" s="26">
        <f>[1]节奏总纲!BR40</f>
        <v>63.209317326948991</v>
      </c>
      <c r="AZ41" s="26">
        <f>[1]节奏总纲!BS40</f>
        <v>61.962579408406434</v>
      </c>
      <c r="BA41" s="26">
        <f>[1]节奏总纲!BT40</f>
        <v>60.595449466932955</v>
      </c>
      <c r="BB41" s="26">
        <f>[1]节奏总纲!BU40</f>
        <v>59.095772172790291</v>
      </c>
      <c r="BG41" s="7">
        <v>37</v>
      </c>
      <c r="BH41" s="7">
        <f>'[1]功能-城建'!$E42</f>
        <v>13</v>
      </c>
      <c r="BL41" s="102">
        <v>37</v>
      </c>
      <c r="BM41" s="102">
        <f>[1]节奏总纲!BX40</f>
        <v>24.790207436719726</v>
      </c>
      <c r="BN41" s="102">
        <f>[1]节奏总纲!BY40</f>
        <v>25.311453581089211</v>
      </c>
      <c r="BO41" s="102">
        <f>[1]节奏总纲!BZ40</f>
        <v>25.904599594946017</v>
      </c>
      <c r="BP41" s="102">
        <f>[1]节奏总纲!CA40</f>
        <v>26.520408035249631</v>
      </c>
      <c r="BQ41" s="102">
        <f>[1]节奏总纲!CB40</f>
        <v>27.220389775920598</v>
      </c>
    </row>
    <row r="42" spans="3:69" x14ac:dyDescent="0.15">
      <c r="C42" s="5">
        <v>38</v>
      </c>
      <c r="D42" s="5">
        <f>[1]节奏总纲!P41</f>
        <v>12.928809012737984</v>
      </c>
      <c r="E42" s="5">
        <f>[1]节奏总纲!Q41</f>
        <v>11.292021791725356</v>
      </c>
      <c r="F42" s="5">
        <f>[1]节奏总纲!R41</f>
        <v>9.3190855363815395</v>
      </c>
      <c r="G42" s="5">
        <f>[1]节奏总纲!S41</f>
        <v>6.8962267273944402</v>
      </c>
      <c r="H42" s="5">
        <f>[1]节奏总纲!T41</f>
        <v>3.8708854184137524</v>
      </c>
      <c r="J42" s="5">
        <v>38</v>
      </c>
      <c r="K42" s="5">
        <f t="shared" si="4"/>
        <v>0.93277067103821665</v>
      </c>
      <c r="L42" s="5">
        <f t="shared" si="4"/>
        <v>0.80868388491392906</v>
      </c>
      <c r="M42" s="5">
        <f t="shared" si="4"/>
        <v>0.65194783450345639</v>
      </c>
      <c r="N42" s="5">
        <f t="shared" si="4"/>
        <v>0.4795458184192336</v>
      </c>
      <c r="O42" s="5">
        <f t="shared" si="4"/>
        <v>0.2708743120696524</v>
      </c>
      <c r="Q42" s="5">
        <v>38</v>
      </c>
      <c r="R42" s="21">
        <f>[1]节奏总纲!AD41</f>
        <v>52.849666392872081</v>
      </c>
      <c r="S42" s="21">
        <f>[1]节奏总纲!AE41</f>
        <v>54.793943482513676</v>
      </c>
      <c r="T42" s="21">
        <f>[1]节奏总纲!AF41</f>
        <v>57.64832002380362</v>
      </c>
      <c r="U42" s="21">
        <f>[1]节奏总纲!AG41</f>
        <v>62.054222259937362</v>
      </c>
      <c r="V42" s="21">
        <f>[1]节奏总纲!AH41</f>
        <v>70.571129226337533</v>
      </c>
      <c r="Z42" s="5">
        <v>38</v>
      </c>
      <c r="AA42" s="5">
        <f>[1]节奏总纲!AM41</f>
        <v>99.401036064365428</v>
      </c>
      <c r="AB42" s="5">
        <f>[1]节奏总纲!AN41</f>
        <v>79.520828851492354</v>
      </c>
      <c r="AC42" s="5">
        <f>[1]节奏总纲!AO41</f>
        <v>59.640621638619251</v>
      </c>
      <c r="AD42" s="5">
        <f>[1]节奏总纲!AP41</f>
        <v>39.760414425746177</v>
      </c>
      <c r="AE42" s="5">
        <f>[1]节奏总纲!AQ41</f>
        <v>19.880207212873088</v>
      </c>
      <c r="AG42" s="5">
        <v>38</v>
      </c>
      <c r="AH42" s="5">
        <f t="shared" si="5"/>
        <v>13.773559649110908</v>
      </c>
      <c r="AI42" s="5">
        <f t="shared" si="5"/>
        <v>11.018847719288729</v>
      </c>
      <c r="AJ42" s="5">
        <f t="shared" si="5"/>
        <v>8.2641357894665433</v>
      </c>
      <c r="AK42" s="5">
        <f t="shared" si="5"/>
        <v>5.5094238596443645</v>
      </c>
      <c r="AL42" s="5">
        <f t="shared" si="5"/>
        <v>2.7547119298221823</v>
      </c>
      <c r="AM42" s="5"/>
      <c r="AN42" s="5">
        <v>38</v>
      </c>
      <c r="AO42" s="21">
        <f>[1]节奏总纲!BA41</f>
        <v>31.791783505653711</v>
      </c>
      <c r="AP42" s="21">
        <f>[1]节奏总纲!BB41</f>
        <v>33.176527924103851</v>
      </c>
      <c r="AQ42" s="21">
        <f>[1]节奏总纲!BC41</f>
        <v>34.982248860614042</v>
      </c>
      <c r="AR42" s="21">
        <f>[1]节奏总纲!BD41</f>
        <v>37.680472138177471</v>
      </c>
      <c r="AS42" s="21">
        <f>[1]节奏总纲!BE41</f>
        <v>42.340712512072891</v>
      </c>
      <c r="AW42" s="26">
        <v>38</v>
      </c>
      <c r="AX42" s="26">
        <f>[1]节奏总纲!BQ41</f>
        <v>66.487641207576758</v>
      </c>
      <c r="AY42" s="26">
        <f>[1]节奏总纲!BR41</f>
        <v>65.328126673719694</v>
      </c>
      <c r="AZ42" s="26">
        <f>[1]节奏总纲!BS41</f>
        <v>64.062055525287363</v>
      </c>
      <c r="BA42" s="26">
        <f>[1]节奏总纲!BT41</f>
        <v>62.675920173751969</v>
      </c>
      <c r="BB42" s="26">
        <f>[1]节奏总纲!BU41</f>
        <v>61.182714958690575</v>
      </c>
      <c r="BG42" s="7">
        <v>38</v>
      </c>
      <c r="BH42" s="7">
        <f>'[1]功能-城建'!$E43</f>
        <v>14</v>
      </c>
      <c r="BL42" s="102">
        <v>38</v>
      </c>
      <c r="BM42" s="102">
        <f>[1]节奏总纲!BX41</f>
        <v>25.233890826430223</v>
      </c>
      <c r="BN42" s="102">
        <f>[1]节奏总纲!BY41</f>
        <v>25.758552007948477</v>
      </c>
      <c r="BO42" s="102">
        <f>[1]节奏总纲!BZ41</f>
        <v>26.328232260907932</v>
      </c>
      <c r="BP42" s="102">
        <f>[1]节奏总纲!CA41</f>
        <v>26.972253230365787</v>
      </c>
      <c r="BQ42" s="102">
        <f>[1]节奏总纲!CB41</f>
        <v>27.655588848776532</v>
      </c>
    </row>
    <row r="43" spans="3:69" x14ac:dyDescent="0.15">
      <c r="C43" s="5">
        <v>39</v>
      </c>
      <c r="D43" s="5">
        <f>[1]节奏总纲!P42</f>
        <v>13.928527864588917</v>
      </c>
      <c r="E43" s="5">
        <f>[1]节奏总纲!Q42</f>
        <v>12.147069150707994</v>
      </c>
      <c r="F43" s="5">
        <f>[1]节奏总纲!R42</f>
        <v>10.016004387425889</v>
      </c>
      <c r="G43" s="5">
        <f>[1]节奏总纲!S42</f>
        <v>7.4197267934665154</v>
      </c>
      <c r="H43" s="5">
        <f>[1]节奏总纲!T42</f>
        <v>4.1702012426579218</v>
      </c>
      <c r="J43" s="5">
        <v>39</v>
      </c>
      <c r="K43" s="5">
        <f t="shared" si="4"/>
        <v>0.99971885185093257</v>
      </c>
      <c r="L43" s="5">
        <f t="shared" si="4"/>
        <v>0.85504735898263817</v>
      </c>
      <c r="M43" s="5">
        <f t="shared" si="4"/>
        <v>0.69691885104434981</v>
      </c>
      <c r="N43" s="5">
        <f t="shared" si="4"/>
        <v>0.52350006607207522</v>
      </c>
      <c r="O43" s="5">
        <f t="shared" si="4"/>
        <v>0.29931582424416936</v>
      </c>
      <c r="Q43" s="5">
        <v>39</v>
      </c>
      <c r="R43" s="21">
        <f>[1]节奏总纲!AD42</f>
        <v>53.213386604241784</v>
      </c>
      <c r="S43" s="21">
        <f>[1]节奏总纲!AE42</f>
        <v>55.170390866416149</v>
      </c>
      <c r="T43" s="21">
        <f>[1]节奏总纲!AF42</f>
        <v>58.030740707238266</v>
      </c>
      <c r="U43" s="21">
        <f>[1]节奏总纲!AG42</f>
        <v>62.407376554018477</v>
      </c>
      <c r="V43" s="21">
        <f>[1]节奏总纲!AH42</f>
        <v>70.951831283621587</v>
      </c>
      <c r="Z43" s="5">
        <v>39</v>
      </c>
      <c r="AA43" s="5">
        <f>[1]节奏总纲!AM42</f>
        <v>115.36769098598003</v>
      </c>
      <c r="AB43" s="5">
        <f>[1]节奏总纲!AN42</f>
        <v>92.294152788784032</v>
      </c>
      <c r="AC43" s="5">
        <f>[1]节奏总纲!AO42</f>
        <v>69.220614591588017</v>
      </c>
      <c r="AD43" s="5">
        <f>[1]节奏总纲!AP42</f>
        <v>46.147076394392016</v>
      </c>
      <c r="AE43" s="5">
        <f>[1]节奏总纲!AQ42</f>
        <v>23.073538197196008</v>
      </c>
      <c r="AG43" s="5">
        <v>39</v>
      </c>
      <c r="AH43" s="5">
        <f t="shared" si="5"/>
        <v>15.966654921614605</v>
      </c>
      <c r="AI43" s="5">
        <f t="shared" si="5"/>
        <v>12.773323937291678</v>
      </c>
      <c r="AJ43" s="5">
        <f t="shared" si="5"/>
        <v>9.579992952968766</v>
      </c>
      <c r="AK43" s="5">
        <f t="shared" si="5"/>
        <v>6.3866619686458392</v>
      </c>
      <c r="AL43" s="5">
        <f t="shared" si="5"/>
        <v>3.1933309843229196</v>
      </c>
      <c r="AM43" s="5"/>
      <c r="AN43" s="5">
        <v>39</v>
      </c>
      <c r="AO43" s="21">
        <f>[1]节奏总纲!BA42</f>
        <v>31.962341207945599</v>
      </c>
      <c r="AP43" s="21">
        <f>[1]节奏总纲!BB42</f>
        <v>33.332230659996682</v>
      </c>
      <c r="AQ43" s="21">
        <f>[1]节奏总纲!BC42</f>
        <v>35.146386283795508</v>
      </c>
      <c r="AR43" s="21">
        <f>[1]节奏总纲!BD42</f>
        <v>37.861979320321296</v>
      </c>
      <c r="AS43" s="21">
        <f>[1]节奏总纲!BE42</f>
        <v>42.51427628670821</v>
      </c>
      <c r="AW43" s="26">
        <v>39</v>
      </c>
      <c r="AX43" s="26">
        <f>[1]节奏总纲!BQ42</f>
        <v>68.617325920549462</v>
      </c>
      <c r="AY43" s="26">
        <f>[1]节奏总纲!BR42</f>
        <v>67.444013295864096</v>
      </c>
      <c r="AZ43" s="26">
        <f>[1]节奏总纲!BS42</f>
        <v>66.152018816255293</v>
      </c>
      <c r="BA43" s="26">
        <f>[1]节奏总纲!BT42</f>
        <v>64.756218484668864</v>
      </c>
      <c r="BB43" s="26">
        <f>[1]节奏总纲!BU42</f>
        <v>63.227467500622204</v>
      </c>
      <c r="BG43" s="7">
        <v>39</v>
      </c>
      <c r="BH43" s="7">
        <f>'[1]功能-城建'!$E44</f>
        <v>14</v>
      </c>
      <c r="BL43" s="102">
        <v>39</v>
      </c>
      <c r="BM43" s="102">
        <f>[1]节奏总纲!BX42</f>
        <v>25.676063828071452</v>
      </c>
      <c r="BN43" s="102">
        <f>[1]节奏总纲!BY42</f>
        <v>26.19708330565534</v>
      </c>
      <c r="BO43" s="102">
        <f>[1]节奏总纲!BZ42</f>
        <v>26.766006813599326</v>
      </c>
      <c r="BP43" s="102">
        <f>[1]节奏总纲!CA42</f>
        <v>27.396883495694844</v>
      </c>
      <c r="BQ43" s="102">
        <f>[1]节奏总纲!CB42</f>
        <v>28.116418470149469</v>
      </c>
    </row>
    <row r="44" spans="3:69" x14ac:dyDescent="0.15">
      <c r="C44" s="5">
        <v>40</v>
      </c>
      <c r="D44" s="5">
        <f>[1]节奏总纲!P43</f>
        <v>15</v>
      </c>
      <c r="E44" s="5">
        <f>[1]节奏总纲!Q43</f>
        <v>13.059000000000001</v>
      </c>
      <c r="F44" s="5">
        <f>[1]节奏总纲!R43</f>
        <v>10.782</v>
      </c>
      <c r="G44" s="5">
        <f>[1]节奏总纲!S43</f>
        <v>8.0009999999999994</v>
      </c>
      <c r="H44" s="5">
        <f>[1]节奏总纲!T43</f>
        <v>4.5</v>
      </c>
      <c r="J44" s="5">
        <v>40</v>
      </c>
      <c r="K44" s="5">
        <f t="shared" si="4"/>
        <v>1.0714721354110832</v>
      </c>
      <c r="L44" s="5">
        <f t="shared" si="4"/>
        <v>0.9119308492920073</v>
      </c>
      <c r="M44" s="5">
        <f t="shared" si="4"/>
        <v>0.76599561257411075</v>
      </c>
      <c r="N44" s="5">
        <f t="shared" si="4"/>
        <v>0.58127320653348402</v>
      </c>
      <c r="O44" s="5">
        <f t="shared" si="4"/>
        <v>0.3297987573420782</v>
      </c>
      <c r="Q44" s="5">
        <v>40</v>
      </c>
      <c r="R44" s="21">
        <f>[1]节奏总纲!AD43</f>
        <v>53.567039423670657</v>
      </c>
      <c r="S44" s="21">
        <f>[1]节奏总纲!AE43</f>
        <v>55.535006783542492</v>
      </c>
      <c r="T44" s="21">
        <f>[1]节奏总纲!AF43</f>
        <v>58.38602553461638</v>
      </c>
      <c r="U44" s="21">
        <f>[1]节奏总纲!AG43</f>
        <v>62.760530848099599</v>
      </c>
      <c r="V44" s="21">
        <f>[1]节奏总纲!AH43</f>
        <v>71.315281959371688</v>
      </c>
      <c r="Z44" s="5">
        <v>40</v>
      </c>
      <c r="AA44" s="5">
        <f>[1]节奏总纲!AM43</f>
        <v>133.875</v>
      </c>
      <c r="AB44" s="5">
        <f>[1]节奏总纲!AN43</f>
        <v>107.10000000000001</v>
      </c>
      <c r="AC44" s="5">
        <f>[1]节奏总纲!AO43</f>
        <v>80.325000000000003</v>
      </c>
      <c r="AD44" s="5">
        <f>[1]节奏总纲!AP43</f>
        <v>53.550000000000004</v>
      </c>
      <c r="AE44" s="5">
        <f>[1]节奏总纲!AQ43</f>
        <v>26.775000000000002</v>
      </c>
      <c r="AG44" s="5">
        <v>40</v>
      </c>
      <c r="AH44" s="5">
        <f t="shared" si="5"/>
        <v>18.507309014019967</v>
      </c>
      <c r="AI44" s="5">
        <f t="shared" si="5"/>
        <v>14.805847211215976</v>
      </c>
      <c r="AJ44" s="5">
        <f t="shared" si="5"/>
        <v>11.104385408411986</v>
      </c>
      <c r="AK44" s="5">
        <f t="shared" si="5"/>
        <v>7.4029236056079881</v>
      </c>
      <c r="AL44" s="5">
        <f t="shared" si="5"/>
        <v>3.7014618028039941</v>
      </c>
      <c r="AM44" s="5"/>
      <c r="AN44" s="5">
        <v>40</v>
      </c>
      <c r="AO44" s="21">
        <f>[1]节奏总纲!BA43</f>
        <v>32.113552950216736</v>
      </c>
      <c r="AP44" s="21">
        <f>[1]节奏总纲!BB43</f>
        <v>33.487933395889513</v>
      </c>
      <c r="AQ44" s="21">
        <f>[1]节奏总纲!BC43</f>
        <v>35.309037710234961</v>
      </c>
      <c r="AR44" s="21">
        <f>[1]节奏总纲!BD43</f>
        <v>38.037513426486328</v>
      </c>
      <c r="AS44" s="21">
        <f>[1]节奏总纲!BE43</f>
        <v>42.687840061343536</v>
      </c>
      <c r="AW44" s="26">
        <v>40</v>
      </c>
      <c r="AX44" s="26">
        <f>[1]节奏总纲!BQ43</f>
        <v>70.748339784677938</v>
      </c>
      <c r="AY44" s="26">
        <f>[1]节奏总纲!BR43</f>
        <v>69.615263433680354</v>
      </c>
      <c r="AZ44" s="26">
        <f>[1]节奏总纲!BS43</f>
        <v>68.367495331711169</v>
      </c>
      <c r="BA44" s="26">
        <f>[1]节奏总纲!BT43</f>
        <v>66.978083215330415</v>
      </c>
      <c r="BB44" s="26">
        <f>[1]节奏总纲!BU43</f>
        <v>65.42062527862636</v>
      </c>
      <c r="BG44" s="7">
        <v>40</v>
      </c>
      <c r="BH44" s="7">
        <f>'[1]功能-城建'!$E45</f>
        <v>15</v>
      </c>
      <c r="BL44" s="102">
        <v>40</v>
      </c>
      <c r="BM44" s="102">
        <f>[1]节奏总纲!BX43</f>
        <v>26.127796402772656</v>
      </c>
      <c r="BN44" s="102">
        <f>[1]节奏总纲!BY43</f>
        <v>26.626710211681832</v>
      </c>
      <c r="BO44" s="102">
        <f>[1]节奏总纲!BZ43</f>
        <v>27.210732057225155</v>
      </c>
      <c r="BP44" s="102">
        <f>[1]节奏总纲!CA43</f>
        <v>27.863833570485102</v>
      </c>
      <c r="BQ44" s="102">
        <f>[1]节奏总纲!CB43</f>
        <v>28.568390277483555</v>
      </c>
    </row>
    <row r="45" spans="3:69" x14ac:dyDescent="0.15">
      <c r="C45" s="5">
        <v>41</v>
      </c>
      <c r="D45" s="5">
        <f>[1]节奏总纲!P44</f>
        <v>16.148375400580683</v>
      </c>
      <c r="E45" s="5">
        <f>[1]节奏总纲!Q44</f>
        <v>14.065234973905774</v>
      </c>
      <c r="F45" s="5">
        <f>[1]节奏总纲!R44</f>
        <v>11.621985775797917</v>
      </c>
      <c r="G45" s="5">
        <f>[1]节奏总纲!S44</f>
        <v>8.6296918140703163</v>
      </c>
      <c r="H45" s="5">
        <f>[1]节奏总纲!T44</f>
        <v>4.8606609955747855</v>
      </c>
      <c r="J45" s="5">
        <v>41</v>
      </c>
      <c r="K45" s="5">
        <f t="shared" si="4"/>
        <v>1.148375400580683</v>
      </c>
      <c r="L45" s="5">
        <f t="shared" si="4"/>
        <v>1.006234973905773</v>
      </c>
      <c r="M45" s="5">
        <f t="shared" si="4"/>
        <v>0.839985775797917</v>
      </c>
      <c r="N45" s="5">
        <f t="shared" si="4"/>
        <v>0.62869181407031682</v>
      </c>
      <c r="O45" s="5">
        <f t="shared" si="4"/>
        <v>0.36066099557478548</v>
      </c>
      <c r="Q45" s="5">
        <v>41</v>
      </c>
      <c r="R45" s="21">
        <f>[1]节奏总纲!AD44</f>
        <v>53.920692243099523</v>
      </c>
      <c r="S45" s="21">
        <f>[1]节奏总纲!AE44</f>
        <v>55.899622700668843</v>
      </c>
      <c r="T45" s="21">
        <f>[1]节奏总纲!AF44</f>
        <v>58.741310361994486</v>
      </c>
      <c r="U45" s="21">
        <f>[1]节奏总纲!AG44</f>
        <v>63.10587219844583</v>
      </c>
      <c r="V45" s="21">
        <f>[1]节奏总纲!AH44</f>
        <v>71.676233707038421</v>
      </c>
      <c r="Z45" s="5">
        <v>41</v>
      </c>
      <c r="AA45" s="5">
        <f>[1]节奏总纲!AM44</f>
        <v>155.32539280599755</v>
      </c>
      <c r="AB45" s="5">
        <f>[1]节奏总纲!AN44</f>
        <v>124.26031424479805</v>
      </c>
      <c r="AC45" s="5">
        <f>[1]节奏总纲!AO44</f>
        <v>93.195235683598526</v>
      </c>
      <c r="AD45" s="5">
        <f>[1]节奏总纲!AP44</f>
        <v>62.130157122399027</v>
      </c>
      <c r="AE45" s="5">
        <f>[1]节奏总纲!AQ44</f>
        <v>31.065078561199513</v>
      </c>
      <c r="AG45" s="5">
        <v>41</v>
      </c>
      <c r="AH45" s="5">
        <f t="shared" si="5"/>
        <v>21.450392805997552</v>
      </c>
      <c r="AI45" s="5">
        <f t="shared" si="5"/>
        <v>17.160314244798045</v>
      </c>
      <c r="AJ45" s="5">
        <f t="shared" si="5"/>
        <v>12.870235683598523</v>
      </c>
      <c r="AK45" s="5">
        <f t="shared" si="5"/>
        <v>8.5801571223990223</v>
      </c>
      <c r="AL45" s="5">
        <f t="shared" si="5"/>
        <v>4.2900785611995111</v>
      </c>
      <c r="AM45" s="5"/>
      <c r="AN45" s="5">
        <v>41</v>
      </c>
      <c r="AO45" s="21">
        <f>[1]节奏总纲!BA44</f>
        <v>32.259282740196369</v>
      </c>
      <c r="AP45" s="21">
        <f>[1]节奏总纲!BB44</f>
        <v>33.643636131782344</v>
      </c>
      <c r="AQ45" s="21">
        <f>[1]节奏总纲!BC44</f>
        <v>35.471689136674414</v>
      </c>
      <c r="AR45" s="21">
        <f>[1]节奏总纲!BD44</f>
        <v>38.194089742081125</v>
      </c>
      <c r="AS45" s="21">
        <f>[1]节奏总纲!BE44</f>
        <v>42.861403835978855</v>
      </c>
      <c r="AW45" s="26">
        <v>41</v>
      </c>
      <c r="AX45" s="26">
        <f>[1]节奏总纲!BQ44</f>
        <v>72.880500265925534</v>
      </c>
      <c r="AY45" s="26">
        <f>[1]节奏总纲!BR44</f>
        <v>71.728439272842749</v>
      </c>
      <c r="AZ45" s="26">
        <f>[1]节奏总纲!BS44</f>
        <v>70.476853761910021</v>
      </c>
      <c r="BA45" s="26">
        <f>[1]节奏总纲!BT44</f>
        <v>69.13548950479607</v>
      </c>
      <c r="BB45" s="26">
        <f>[1]节奏总纲!BU44</f>
        <v>67.614538970700607</v>
      </c>
      <c r="BG45" s="7">
        <v>41</v>
      </c>
      <c r="BH45" s="7">
        <f>'[1]功能-城建'!$E46</f>
        <v>15</v>
      </c>
      <c r="BL45" s="102">
        <v>41</v>
      </c>
      <c r="BM45" s="102">
        <f>[1]节奏总纲!BX44</f>
        <v>26.560612527540403</v>
      </c>
      <c r="BN45" s="102">
        <f>[1]节奏总纲!BY44</f>
        <v>27.085909727083454</v>
      </c>
      <c r="BO45" s="102">
        <f>[1]节奏总纲!BZ44</f>
        <v>27.660585260415356</v>
      </c>
      <c r="BP45" s="102">
        <f>[1]节奏总纲!CA44</f>
        <v>28.314646355865854</v>
      </c>
      <c r="BQ45" s="102">
        <f>[1]节奏总纲!CB44</f>
        <v>29.053470241147885</v>
      </c>
    </row>
    <row r="46" spans="3:69" x14ac:dyDescent="0.15">
      <c r="C46" s="5">
        <v>42</v>
      </c>
      <c r="D46" s="5">
        <f>[1]节奏总纲!P45</f>
        <v>17.379173679952558</v>
      </c>
      <c r="E46" s="5">
        <f>[1]节奏总纲!Q45</f>
        <v>15.182446126806555</v>
      </c>
      <c r="F46" s="5">
        <f>[1]节奏总纲!R45</f>
        <v>12.547763396925747</v>
      </c>
      <c r="G46" s="5">
        <f>[1]节奏总纲!S45</f>
        <v>9.3221887619265527</v>
      </c>
      <c r="H46" s="5">
        <f>[1]节奏总纲!T45</f>
        <v>5.2485104513456724</v>
      </c>
      <c r="J46" s="5">
        <v>42</v>
      </c>
      <c r="K46" s="5">
        <f t="shared" si="4"/>
        <v>1.230798279371875</v>
      </c>
      <c r="L46" s="5">
        <f t="shared" si="4"/>
        <v>1.1172111529007811</v>
      </c>
      <c r="M46" s="5">
        <f t="shared" si="4"/>
        <v>0.92577762112783013</v>
      </c>
      <c r="N46" s="5">
        <f t="shared" si="4"/>
        <v>0.69249694785623639</v>
      </c>
      <c r="O46" s="5">
        <f t="shared" si="4"/>
        <v>0.38784945577088692</v>
      </c>
      <c r="Q46" s="5">
        <v>42</v>
      </c>
      <c r="R46" s="21">
        <f>[1]节奏总纲!AD45</f>
        <v>54.255972994404218</v>
      </c>
      <c r="S46" s="21">
        <f>[1]节奏总纲!AE45</f>
        <v>56.238779717153008</v>
      </c>
      <c r="T46" s="21">
        <f>[1]节奏总纲!AF45</f>
        <v>59.09095196730258</v>
      </c>
      <c r="U46" s="21">
        <f>[1]节奏总纲!AG45</f>
        <v>63.434756173851497</v>
      </c>
      <c r="V46" s="21">
        <f>[1]节奏总纲!AH45</f>
        <v>72.034562459436771</v>
      </c>
      <c r="Z46" s="5">
        <v>42</v>
      </c>
      <c r="AA46" s="5">
        <f>[1]节奏总纲!AM45</f>
        <v>180.18480345945557</v>
      </c>
      <c r="AB46" s="5">
        <f>[1]节奏总纲!AN45</f>
        <v>144.14784276756447</v>
      </c>
      <c r="AC46" s="5">
        <f>[1]节奏总纲!AO45</f>
        <v>108.11088207567333</v>
      </c>
      <c r="AD46" s="5">
        <f>[1]节奏总纲!AP45</f>
        <v>72.073921383782235</v>
      </c>
      <c r="AE46" s="5">
        <f>[1]节奏总纲!AQ45</f>
        <v>36.036960691891117</v>
      </c>
      <c r="AG46" s="5">
        <v>42</v>
      </c>
      <c r="AH46" s="5">
        <f t="shared" si="5"/>
        <v>24.859410653458013</v>
      </c>
      <c r="AI46" s="5">
        <f t="shared" si="5"/>
        <v>19.887528522766416</v>
      </c>
      <c r="AJ46" s="5">
        <f t="shared" si="5"/>
        <v>14.915646392074805</v>
      </c>
      <c r="AK46" s="5">
        <f t="shared" si="5"/>
        <v>9.9437642613832082</v>
      </c>
      <c r="AL46" s="5">
        <f t="shared" si="5"/>
        <v>4.9718821306916041</v>
      </c>
      <c r="AM46" s="5"/>
      <c r="AN46" s="5">
        <v>42</v>
      </c>
      <c r="AO46" s="21">
        <f>[1]节奏总纲!BA45</f>
        <v>32.405012530176009</v>
      </c>
      <c r="AP46" s="21">
        <f>[1]节奏总纲!BB45</f>
        <v>33.799338867675175</v>
      </c>
      <c r="AQ46" s="21">
        <f>[1]节奏总纲!BC45</f>
        <v>35.634340563113874</v>
      </c>
      <c r="AR46" s="21">
        <f>[1]节奏总纲!BD45</f>
        <v>38.35066605767593</v>
      </c>
      <c r="AS46" s="21">
        <f>[1]节奏总纲!BE45</f>
        <v>43.030177309109042</v>
      </c>
      <c r="AW46" s="26">
        <v>42</v>
      </c>
      <c r="AX46" s="26">
        <f>[1]节奏总纲!BQ45</f>
        <v>75.012735728019962</v>
      </c>
      <c r="AY46" s="26">
        <f>[1]节奏总纲!BR45</f>
        <v>73.895779769437553</v>
      </c>
      <c r="AZ46" s="26">
        <f>[1]节奏总纲!BS45</f>
        <v>72.65984060067882</v>
      </c>
      <c r="BA46" s="26">
        <f>[1]节奏总纲!BT45</f>
        <v>71.293724037797247</v>
      </c>
      <c r="BB46" s="26">
        <f>[1]节奏总纲!BU45</f>
        <v>69.810299559768239</v>
      </c>
      <c r="BG46" s="7">
        <v>42</v>
      </c>
      <c r="BH46" s="7">
        <f>'[1]功能-城建'!$E47</f>
        <v>16</v>
      </c>
      <c r="BL46" s="102">
        <v>42</v>
      </c>
      <c r="BM46" s="102">
        <f>[1]节奏总纲!BX45</f>
        <v>27.020882333389096</v>
      </c>
      <c r="BN46" s="102">
        <f>[1]节奏总纲!BY45</f>
        <v>27.534650375663031</v>
      </c>
      <c r="BO46" s="102">
        <f>[1]节奏总纲!BZ45</f>
        <v>28.133393592464987</v>
      </c>
      <c r="BP46" s="102">
        <f>[1]节奏总纲!CA45</f>
        <v>28.789161632421735</v>
      </c>
      <c r="BQ46" s="102">
        <f>[1]节奏总纲!CB45</f>
        <v>29.507063914299049</v>
      </c>
    </row>
    <row r="47" spans="3:69" x14ac:dyDescent="0.15">
      <c r="C47" s="5">
        <v>43</v>
      </c>
      <c r="D47" s="5">
        <f>[1]节奏总纲!P46</f>
        <v>18.698310613518661</v>
      </c>
      <c r="E47" s="5">
        <f>[1]节奏总纲!Q46</f>
        <v>16.338583814092605</v>
      </c>
      <c r="F47" s="5">
        <f>[1]节奏总纲!R46</f>
        <v>13.509529418267233</v>
      </c>
      <c r="G47" s="5">
        <f>[1]节奏总纲!S46</f>
        <v>10.020424657784652</v>
      </c>
      <c r="H47" s="5">
        <f>[1]节奏总纲!T46</f>
        <v>5.6394104810372276</v>
      </c>
      <c r="J47" s="5">
        <v>43</v>
      </c>
      <c r="K47" s="5">
        <f t="shared" si="4"/>
        <v>1.319136933566103</v>
      </c>
      <c r="L47" s="5">
        <f t="shared" si="4"/>
        <v>1.1561376872860496</v>
      </c>
      <c r="M47" s="5">
        <f t="shared" si="4"/>
        <v>0.96176602134148581</v>
      </c>
      <c r="N47" s="5">
        <f t="shared" si="4"/>
        <v>0.6982358958580992</v>
      </c>
      <c r="O47" s="5">
        <f t="shared" si="4"/>
        <v>0.39090002969155524</v>
      </c>
      <c r="Q47" s="5">
        <v>43</v>
      </c>
      <c r="R47" s="21">
        <f>[1]节奏总纲!AD46</f>
        <v>54.585942742481357</v>
      </c>
      <c r="S47" s="21">
        <f>[1]节奏总纲!AE46</f>
        <v>56.568265567054013</v>
      </c>
      <c r="T47" s="21">
        <f>[1]节奏总纲!AF46</f>
        <v>59.425480572843689</v>
      </c>
      <c r="U47" s="21">
        <f>[1]节奏总纲!AG46</f>
        <v>63.763640149257171</v>
      </c>
      <c r="V47" s="21">
        <f>[1]节奏总纲!AH46</f>
        <v>72.370053318329937</v>
      </c>
      <c r="Z47" s="5">
        <v>43</v>
      </c>
      <c r="AA47" s="5">
        <f>[1]节奏总纲!AM46</f>
        <v>208.99265815439742</v>
      </c>
      <c r="AB47" s="5">
        <f>[1]节奏总纲!AN46</f>
        <v>167.19412652351795</v>
      </c>
      <c r="AC47" s="5">
        <f>[1]节奏总纲!AO46</f>
        <v>125.39559489263844</v>
      </c>
      <c r="AD47" s="5">
        <f>[1]节奏总纲!AP46</f>
        <v>83.597063261758976</v>
      </c>
      <c r="AE47" s="5">
        <f>[1]节奏总纲!AQ46</f>
        <v>41.798531630879488</v>
      </c>
      <c r="AG47" s="5">
        <v>43</v>
      </c>
      <c r="AH47" s="5">
        <f t="shared" si="5"/>
        <v>28.807854694941852</v>
      </c>
      <c r="AI47" s="5">
        <f t="shared" si="5"/>
        <v>23.046283755953482</v>
      </c>
      <c r="AJ47" s="5">
        <f t="shared" si="5"/>
        <v>17.284712816965111</v>
      </c>
      <c r="AK47" s="5">
        <f t="shared" si="5"/>
        <v>11.523141877976741</v>
      </c>
      <c r="AL47" s="5">
        <f t="shared" si="5"/>
        <v>5.7615709389883705</v>
      </c>
      <c r="AM47" s="5"/>
      <c r="AN47" s="5">
        <v>43</v>
      </c>
      <c r="AO47" s="21">
        <f>[1]节奏总纲!BA46</f>
        <v>32.550742320155642</v>
      </c>
      <c r="AP47" s="21">
        <f>[1]节奏总纲!BB46</f>
        <v>33.955041603568006</v>
      </c>
      <c r="AQ47" s="21">
        <f>[1]节奏总纲!BC46</f>
        <v>35.796991989553327</v>
      </c>
      <c r="AR47" s="21">
        <f>[1]节奏总纲!BD46</f>
        <v>38.507242373270728</v>
      </c>
      <c r="AS47" s="21">
        <f>[1]节奏总纲!BE46</f>
        <v>43.179964142847631</v>
      </c>
      <c r="AW47" s="26">
        <v>43</v>
      </c>
      <c r="AX47" s="26">
        <f>[1]节奏总纲!BQ46</f>
        <v>77.137764615612369</v>
      </c>
      <c r="AY47" s="26">
        <f>[1]节奏总纲!BR46</f>
        <v>76.018081402346411</v>
      </c>
      <c r="AZ47" s="26">
        <f>[1]节奏总纲!BS46</f>
        <v>74.771148405180824</v>
      </c>
      <c r="BA47" s="26">
        <f>[1]节奏总纲!BT46</f>
        <v>73.446658299619131</v>
      </c>
      <c r="BB47" s="26">
        <f>[1]节奏总纲!BU46</f>
        <v>71.964465094771541</v>
      </c>
      <c r="BG47" s="7">
        <v>43</v>
      </c>
      <c r="BH47" s="7">
        <f>'[1]功能-城建'!$E48</f>
        <v>16</v>
      </c>
      <c r="BL47" s="102">
        <v>43</v>
      </c>
      <c r="BM47" s="102">
        <f>[1]节奏总纲!BX46</f>
        <v>27.444759493295177</v>
      </c>
      <c r="BN47" s="102">
        <f>[1]节奏总纲!BY46</f>
        <v>27.999026312380973</v>
      </c>
      <c r="BO47" s="102">
        <f>[1]节奏总纲!BZ46</f>
        <v>28.572743465906495</v>
      </c>
      <c r="BP47" s="102">
        <f>[1]节奏总纲!CA46</f>
        <v>29.228371965502063</v>
      </c>
      <c r="BQ47" s="102">
        <f>[1]节奏总纲!CB46</f>
        <v>29.964225263024609</v>
      </c>
    </row>
    <row r="48" spans="3:69" x14ac:dyDescent="0.15">
      <c r="C48" s="5">
        <v>44</v>
      </c>
      <c r="D48" s="5">
        <f>[1]节奏总纲!P47</f>
        <v>20.112126572366307</v>
      </c>
      <c r="E48" s="5">
        <f>[1]节奏总纲!Q47</f>
        <v>17.573976198933678</v>
      </c>
      <c r="F48" s="5">
        <f>[1]节奏总纲!R47</f>
        <v>14.520955385248474</v>
      </c>
      <c r="G48" s="5">
        <f>[1]节奏总纲!S47</f>
        <v>10.768032566844921</v>
      </c>
      <c r="H48" s="5">
        <f>[1]节奏总纲!T47</f>
        <v>6.0537500982822579</v>
      </c>
      <c r="J48" s="5">
        <v>44</v>
      </c>
      <c r="K48" s="5">
        <f t="shared" si="4"/>
        <v>1.4138159588476462</v>
      </c>
      <c r="L48" s="5">
        <f t="shared" si="4"/>
        <v>1.2353923848410737</v>
      </c>
      <c r="M48" s="5">
        <f t="shared" si="4"/>
        <v>1.0114259669812409</v>
      </c>
      <c r="N48" s="5">
        <f t="shared" si="4"/>
        <v>0.74760790906026919</v>
      </c>
      <c r="O48" s="5">
        <f t="shared" si="4"/>
        <v>0.41433961724503021</v>
      </c>
      <c r="Q48" s="5">
        <v>44</v>
      </c>
      <c r="R48" s="21">
        <f>[1]节奏总纲!AD47</f>
        <v>54.915912490558505</v>
      </c>
      <c r="S48" s="21">
        <f>[1]节奏总纲!AE47</f>
        <v>56.897751416955018</v>
      </c>
      <c r="T48" s="21">
        <f>[1]节奏总纲!AF47</f>
        <v>59.760009178384806</v>
      </c>
      <c r="U48" s="21">
        <f>[1]节奏总纲!AG47</f>
        <v>64.08760696397195</v>
      </c>
      <c r="V48" s="21">
        <f>[1]节奏总纲!AH47</f>
        <v>72.705544177223089</v>
      </c>
      <c r="Z48" s="5">
        <v>44</v>
      </c>
      <c r="AA48" s="5">
        <f>[1]节奏总纲!AM47</f>
        <v>242.37342918215046</v>
      </c>
      <c r="AB48" s="5">
        <f>[1]节奏总纲!AN47</f>
        <v>193.89874334572039</v>
      </c>
      <c r="AC48" s="5">
        <f>[1]节奏总纲!AO47</f>
        <v>145.42405750929026</v>
      </c>
      <c r="AD48" s="5">
        <f>[1]节奏总纲!AP47</f>
        <v>96.949371672860195</v>
      </c>
      <c r="AE48" s="5">
        <f>[1]节奏总纲!AQ47</f>
        <v>48.474685836430098</v>
      </c>
      <c r="AG48" s="5">
        <v>44</v>
      </c>
      <c r="AH48" s="5">
        <f t="shared" si="5"/>
        <v>33.380771027753042</v>
      </c>
      <c r="AI48" s="5">
        <f t="shared" si="5"/>
        <v>26.704616822202439</v>
      </c>
      <c r="AJ48" s="5">
        <f t="shared" si="5"/>
        <v>20.028462616651822</v>
      </c>
      <c r="AK48" s="5">
        <f t="shared" si="5"/>
        <v>13.35230841110122</v>
      </c>
      <c r="AL48" s="5">
        <f t="shared" si="5"/>
        <v>6.6761542055506098</v>
      </c>
      <c r="AM48" s="5"/>
      <c r="AN48" s="5">
        <v>44</v>
      </c>
      <c r="AO48" s="21">
        <f>[1]节奏总纲!BA47</f>
        <v>32.696472110135275</v>
      </c>
      <c r="AP48" s="21">
        <f>[1]节奏总纲!BB47</f>
        <v>34.09469189131628</v>
      </c>
      <c r="AQ48" s="21">
        <f>[1]节奏总纲!BC47</f>
        <v>35.95964341599278</v>
      </c>
      <c r="AR48" s="21">
        <f>[1]节奏总纲!BD47</f>
        <v>38.663818688865533</v>
      </c>
      <c r="AS48" s="21">
        <f>[1]节奏总纲!BE47</f>
        <v>43.329750976586219</v>
      </c>
      <c r="AW48" s="26">
        <v>44</v>
      </c>
      <c r="AX48" s="26">
        <f>[1]节奏总纲!BQ47</f>
        <v>79.263479982320931</v>
      </c>
      <c r="AY48" s="26">
        <f>[1]节奏总纲!BR47</f>
        <v>78.132225077256265</v>
      </c>
      <c r="AZ48" s="26">
        <f>[1]节奏总纲!BS47</f>
        <v>76.889385936298638</v>
      </c>
      <c r="BA48" s="26">
        <f>[1]节奏总纲!BT47</f>
        <v>75.547388626818275</v>
      </c>
      <c r="BB48" s="26">
        <f>[1]节奏总纲!BU47</f>
        <v>74.085064391446963</v>
      </c>
      <c r="BG48" s="7">
        <v>44</v>
      </c>
      <c r="BH48" s="7">
        <f>'[1]功能-城建'!$E49</f>
        <v>17</v>
      </c>
      <c r="BL48" s="102">
        <v>44</v>
      </c>
      <c r="BM48" s="102">
        <f>[1]节奏总纲!BX47</f>
        <v>27.899059784657766</v>
      </c>
      <c r="BN48" s="102">
        <f>[1]节奏总纲!BY47</f>
        <v>28.42242948848067</v>
      </c>
      <c r="BO48" s="102">
        <f>[1]节奏总纲!BZ47</f>
        <v>29.029679451959648</v>
      </c>
      <c r="BP48" s="102">
        <f>[1]节奏总纲!CA47</f>
        <v>29.665539289707144</v>
      </c>
      <c r="BQ48" s="102">
        <f>[1]节奏总纲!CB47</f>
        <v>30.383161594939057</v>
      </c>
    </row>
    <row r="49" spans="3:69" x14ac:dyDescent="0.15">
      <c r="C49" s="5">
        <v>45</v>
      </c>
      <c r="D49" s="5">
        <f>[1]节奏总纲!P48</f>
        <v>21.627416997969519</v>
      </c>
      <c r="E49" s="5">
        <f>[1]节奏总纲!Q48</f>
        <v>18.900199714525563</v>
      </c>
      <c r="F49" s="5">
        <f>[1]节奏总纲!R48</f>
        <v>15.604181364035009</v>
      </c>
      <c r="G49" s="5">
        <f>[1]节奏总纲!S48</f>
        <v>11.572830835613489</v>
      </c>
      <c r="H49" s="5">
        <f>[1]节奏总纲!T48</f>
        <v>6.49903880788984</v>
      </c>
      <c r="J49" s="5">
        <v>45</v>
      </c>
      <c r="K49" s="5">
        <f t="shared" si="4"/>
        <v>1.5152904256032116</v>
      </c>
      <c r="L49" s="5">
        <f t="shared" si="4"/>
        <v>1.3262235155918844</v>
      </c>
      <c r="M49" s="5">
        <f t="shared" si="4"/>
        <v>1.083225978786535</v>
      </c>
      <c r="N49" s="5">
        <f t="shared" si="4"/>
        <v>0.80479826876856819</v>
      </c>
      <c r="O49" s="5">
        <f t="shared" si="4"/>
        <v>0.44528870960758216</v>
      </c>
      <c r="Q49" s="5">
        <v>45</v>
      </c>
      <c r="R49" s="21">
        <f>[1]节奏总纲!AD48</f>
        <v>55.229416240679981</v>
      </c>
      <c r="S49" s="21">
        <f>[1]节奏总纲!AE48</f>
        <v>57.218966664386244</v>
      </c>
      <c r="T49" s="21">
        <f>[1]节奏总纲!AF48</f>
        <v>60.086674688654931</v>
      </c>
      <c r="U49" s="21">
        <f>[1]节奏总纲!AG48</f>
        <v>64.399012521055653</v>
      </c>
      <c r="V49" s="21">
        <f>[1]节奏总纲!AH48</f>
        <v>73.037155126421851</v>
      </c>
      <c r="Z49" s="5">
        <v>45</v>
      </c>
      <c r="AA49" s="5">
        <f>[1]节奏总纲!AM48</f>
        <v>281.05</v>
      </c>
      <c r="AB49" s="5">
        <f>[1]节奏总纲!AN48</f>
        <v>224.84000000000003</v>
      </c>
      <c r="AC49" s="5">
        <f>[1]节奏总纲!AO48</f>
        <v>168.63</v>
      </c>
      <c r="AD49" s="5">
        <f>[1]节奏总纲!AP48</f>
        <v>112.42000000000002</v>
      </c>
      <c r="AE49" s="5">
        <f>[1]节奏总纲!AQ48</f>
        <v>56.210000000000008</v>
      </c>
      <c r="AG49" s="5">
        <v>45</v>
      </c>
      <c r="AH49" s="5">
        <f t="shared" si="5"/>
        <v>38.676570817849552</v>
      </c>
      <c r="AI49" s="5">
        <f t="shared" si="5"/>
        <v>30.941256654279641</v>
      </c>
      <c r="AJ49" s="5">
        <f t="shared" si="5"/>
        <v>23.205942490709731</v>
      </c>
      <c r="AK49" s="5">
        <f t="shared" si="5"/>
        <v>15.470628327139821</v>
      </c>
      <c r="AL49" s="5">
        <f t="shared" si="5"/>
        <v>7.7353141635699103</v>
      </c>
      <c r="AM49" s="5"/>
      <c r="AN49" s="5">
        <v>45</v>
      </c>
      <c r="AO49" s="21">
        <f>[1]节奏总纲!BA48</f>
        <v>32.842201900114915</v>
      </c>
      <c r="AP49" s="21">
        <f>[1]节奏总纲!BB48</f>
        <v>34.227825436710944</v>
      </c>
      <c r="AQ49" s="21">
        <f>[1]节奏总纲!BC48</f>
        <v>36.105477566569242</v>
      </c>
      <c r="AR49" s="21">
        <f>[1]节奏总纲!BD48</f>
        <v>38.82039500446033</v>
      </c>
      <c r="AS49" s="21">
        <f>[1]节奏总纲!BE48</f>
        <v>43.479537810324807</v>
      </c>
      <c r="AW49" s="26">
        <v>45</v>
      </c>
      <c r="AX49" s="26">
        <f>[1]节奏总纲!BQ48</f>
        <v>81.389787349771211</v>
      </c>
      <c r="AY49" s="26">
        <f>[1]节奏总纲!BR48</f>
        <v>80.245839937472738</v>
      </c>
      <c r="AZ49" s="26">
        <f>[1]节奏总纲!BS48</f>
        <v>78.990840028799411</v>
      </c>
      <c r="BA49" s="26">
        <f>[1]节奏总纲!BT48</f>
        <v>77.645290038760592</v>
      </c>
      <c r="BB49" s="26">
        <f>[1]节奏总纲!BU48</f>
        <v>76.140895902703022</v>
      </c>
      <c r="BG49" s="7">
        <v>45</v>
      </c>
      <c r="BH49" s="7">
        <f>'[1]功能-城建'!$E50</f>
        <v>17</v>
      </c>
      <c r="BL49" s="102">
        <v>45</v>
      </c>
      <c r="BM49" s="102">
        <f>[1]节奏总纲!BX48</f>
        <v>28.329224478524736</v>
      </c>
      <c r="BN49" s="102">
        <f>[1]节奏总纲!BY48</f>
        <v>28.87680933825774</v>
      </c>
      <c r="BO49" s="102">
        <f>[1]节奏总纲!BZ48</f>
        <v>29.451960522840583</v>
      </c>
      <c r="BP49" s="102">
        <f>[1]节奏总纲!CA48</f>
        <v>30.116236887917406</v>
      </c>
      <c r="BQ49" s="102">
        <f>[1]节奏总纲!CB48</f>
        <v>30.827767428124027</v>
      </c>
    </row>
    <row r="50" spans="3:69" x14ac:dyDescent="0.15">
      <c r="C50" s="5">
        <v>46</v>
      </c>
      <c r="D50" s="5">
        <f>[1]节奏总纲!P49</f>
        <v>23.251465064166357</v>
      </c>
      <c r="E50" s="5">
        <f>[1]节奏总纲!Q49</f>
        <v>20.310154733549314</v>
      </c>
      <c r="F50" s="5">
        <f>[1]节奏总纲!R49</f>
        <v>16.757330871744692</v>
      </c>
      <c r="G50" s="5">
        <f>[1]节奏总纲!S49</f>
        <v>12.425582930290501</v>
      </c>
      <c r="H50" s="5">
        <f>[1]节奏总纲!T49</f>
        <v>6.9545132006921566</v>
      </c>
      <c r="J50" s="5">
        <v>46</v>
      </c>
      <c r="K50" s="5">
        <f t="shared" si="4"/>
        <v>1.6240480661968384</v>
      </c>
      <c r="L50" s="5">
        <f t="shared" si="4"/>
        <v>1.4099550190237515</v>
      </c>
      <c r="M50" s="5">
        <f t="shared" si="4"/>
        <v>1.1531495077096832</v>
      </c>
      <c r="N50" s="5">
        <f t="shared" si="4"/>
        <v>0.85275209467701174</v>
      </c>
      <c r="O50" s="5">
        <f t="shared" si="4"/>
        <v>0.45547439280231661</v>
      </c>
      <c r="Q50" s="5">
        <v>46</v>
      </c>
      <c r="R50" s="21">
        <f>[1]节奏总纲!AD49</f>
        <v>55.537288901845052</v>
      </c>
      <c r="S50" s="21">
        <f>[1]节奏总纲!AE49</f>
        <v>57.53646043868428</v>
      </c>
      <c r="T50" s="21">
        <f>[1]节奏总纲!AF49</f>
        <v>60.393379177879737</v>
      </c>
      <c r="U50" s="21">
        <f>[1]节奏总纲!AG49</f>
        <v>64.710418078139355</v>
      </c>
      <c r="V50" s="21">
        <f>[1]节奏总纲!AH49</f>
        <v>73.340924940105893</v>
      </c>
      <c r="Z50" s="5">
        <v>46</v>
      </c>
      <c r="AA50" s="5">
        <f>[1]节奏总纲!AM49</f>
        <v>325.85912455595718</v>
      </c>
      <c r="AB50" s="5">
        <f>[1]节奏总纲!AN49</f>
        <v>260.68729964476574</v>
      </c>
      <c r="AC50" s="5">
        <f>[1]节奏总纲!AO49</f>
        <v>195.51547473357431</v>
      </c>
      <c r="AD50" s="5">
        <f>[1]节奏总纲!AP49</f>
        <v>130.34364982238287</v>
      </c>
      <c r="AE50" s="5">
        <f>[1]节奏总纲!AQ49</f>
        <v>65.171824911191436</v>
      </c>
      <c r="AG50" s="5">
        <v>46</v>
      </c>
      <c r="AH50" s="5">
        <f t="shared" si="5"/>
        <v>44.809124555957169</v>
      </c>
      <c r="AI50" s="5">
        <f t="shared" si="5"/>
        <v>35.847299644765712</v>
      </c>
      <c r="AJ50" s="5">
        <f t="shared" si="5"/>
        <v>26.885474733574313</v>
      </c>
      <c r="AK50" s="5">
        <f t="shared" si="5"/>
        <v>17.923649822382856</v>
      </c>
      <c r="AL50" s="5">
        <f t="shared" si="5"/>
        <v>8.9618249111914281</v>
      </c>
      <c r="AM50" s="5"/>
      <c r="AN50" s="5">
        <v>46</v>
      </c>
      <c r="AO50" s="21">
        <f>[1]节奏总纲!BA49</f>
        <v>32.987931690094548</v>
      </c>
      <c r="AP50" s="21">
        <f>[1]节奏总纲!BB49</f>
        <v>34.360958982105608</v>
      </c>
      <c r="AQ50" s="21">
        <f>[1]节奏总纲!BC49</f>
        <v>36.245762114295424</v>
      </c>
      <c r="AR50" s="21">
        <f>[1]节奏总纲!BD49</f>
        <v>38.976971320055128</v>
      </c>
      <c r="AS50" s="21">
        <f>[1]节奏总纲!BE49</f>
        <v>43.629324644063402</v>
      </c>
      <c r="AW50" s="26">
        <v>46</v>
      </c>
      <c r="AX50" s="26">
        <f>[1]节奏总纲!BQ49</f>
        <v>83.516605196495291</v>
      </c>
      <c r="AY50" s="26">
        <f>[1]节奏总纲!BR49</f>
        <v>82.409830559291493</v>
      </c>
      <c r="AZ50" s="26">
        <f>[1]节奏总纲!BS49</f>
        <v>81.207352055772077</v>
      </c>
      <c r="BA50" s="26">
        <f>[1]节奏总纲!BT49</f>
        <v>79.853954326796469</v>
      </c>
      <c r="BB50" s="26">
        <f>[1]节奏总纲!BU49</f>
        <v>78.340013067243973</v>
      </c>
      <c r="BG50" s="7">
        <v>46</v>
      </c>
      <c r="BH50" s="7">
        <f>'[1]功能-城建'!$E51</f>
        <v>18</v>
      </c>
      <c r="BL50" s="102">
        <v>46</v>
      </c>
      <c r="BM50" s="102">
        <f>[1]节奏总纲!BX49</f>
        <v>28.77435892693326</v>
      </c>
      <c r="BN50" s="102">
        <f>[1]节奏总纲!BY49</f>
        <v>29.307110785373723</v>
      </c>
      <c r="BO50" s="102">
        <f>[1]节奏总纲!BZ49</f>
        <v>29.901500340512762</v>
      </c>
      <c r="BP50" s="102">
        <f>[1]节奏总纲!CA49</f>
        <v>30.541959062513101</v>
      </c>
      <c r="BQ50" s="102">
        <f>[1]节奏总纲!CB49</f>
        <v>31.241319778905254</v>
      </c>
    </row>
    <row r="51" spans="3:69" x14ac:dyDescent="0.15">
      <c r="C51" s="5">
        <v>47</v>
      </c>
      <c r="D51" s="5">
        <f>[1]节奏总纲!P50</f>
        <v>24.992076683399535</v>
      </c>
      <c r="E51" s="5">
        <f>[1]节奏总纲!Q50</f>
        <v>21.823081359944474</v>
      </c>
      <c r="F51" s="5">
        <f>[1]节奏总纲!R50</f>
        <v>17.996794419716004</v>
      </c>
      <c r="G51" s="5">
        <f>[1]节奏总纲!S50</f>
        <v>13.335772118261991</v>
      </c>
      <c r="H51" s="5">
        <f>[1]节奏总纲!T50</f>
        <v>7.4426404363163821</v>
      </c>
      <c r="J51" s="5">
        <v>47</v>
      </c>
      <c r="K51" s="5">
        <f t="shared" si="4"/>
        <v>1.740611619233178</v>
      </c>
      <c r="L51" s="5">
        <f t="shared" si="4"/>
        <v>1.51292662639516</v>
      </c>
      <c r="M51" s="5">
        <f t="shared" si="4"/>
        <v>1.2394635479713116</v>
      </c>
      <c r="N51" s="5">
        <f t="shared" si="4"/>
        <v>0.91018918797148984</v>
      </c>
      <c r="O51" s="5">
        <f t="shared" si="4"/>
        <v>0.48812723562422544</v>
      </c>
      <c r="Q51" s="5">
        <v>47</v>
      </c>
      <c r="R51" s="21">
        <f>[1]节奏总纲!AD50</f>
        <v>55.845161563010116</v>
      </c>
      <c r="S51" s="21">
        <f>[1]节奏总纲!AE50</f>
        <v>57.853954212982316</v>
      </c>
      <c r="T51" s="21">
        <f>[1]节奏总纲!AF50</f>
        <v>60.700083667104536</v>
      </c>
      <c r="U51" s="21">
        <f>[1]节奏总纲!AG50</f>
        <v>65.021675833900701</v>
      </c>
      <c r="V51" s="21">
        <f>[1]节奏总纲!AH50</f>
        <v>73.644694753789935</v>
      </c>
      <c r="Z51" s="5">
        <v>47</v>
      </c>
      <c r="AA51" s="5">
        <f>[1]节奏总纲!AM50</f>
        <v>377.76930817680426</v>
      </c>
      <c r="AB51" s="5">
        <f>[1]节奏总纲!AN50</f>
        <v>302.21544654144344</v>
      </c>
      <c r="AC51" s="5">
        <f>[1]节奏总纲!AO50</f>
        <v>226.66158490608254</v>
      </c>
      <c r="AD51" s="5">
        <f>[1]节奏总纲!AP50</f>
        <v>151.10772327072172</v>
      </c>
      <c r="AE51" s="5">
        <f>[1]节奏总纲!AQ50</f>
        <v>75.55386163536086</v>
      </c>
      <c r="AG51" s="5">
        <v>47</v>
      </c>
      <c r="AH51" s="5">
        <f t="shared" si="5"/>
        <v>51.910183620847079</v>
      </c>
      <c r="AI51" s="5">
        <f t="shared" si="5"/>
        <v>41.528146896677697</v>
      </c>
      <c r="AJ51" s="5">
        <f t="shared" si="5"/>
        <v>31.14611017250823</v>
      </c>
      <c r="AK51" s="5">
        <f t="shared" si="5"/>
        <v>20.764073448338848</v>
      </c>
      <c r="AL51" s="5">
        <f t="shared" si="5"/>
        <v>10.382036724169424</v>
      </c>
      <c r="AM51" s="5"/>
      <c r="AN51" s="5">
        <v>47</v>
      </c>
      <c r="AO51" s="21">
        <f>[1]节奏总纲!BA50</f>
        <v>33.114246829746719</v>
      </c>
      <c r="AP51" s="21">
        <f>[1]节奏总纲!BB50</f>
        <v>34.494092527500278</v>
      </c>
      <c r="AQ51" s="21">
        <f>[1]节奏总纲!BC50</f>
        <v>36.386046662021599</v>
      </c>
      <c r="AR51" s="21">
        <f>[1]节奏总纲!BD50</f>
        <v>39.115214427575864</v>
      </c>
      <c r="AS51" s="21">
        <f>[1]节奏总纲!BE50</f>
        <v>43.77911147780199</v>
      </c>
      <c r="AW51" s="26">
        <v>47</v>
      </c>
      <c r="AX51" s="26">
        <f>[1]节奏总纲!BQ50</f>
        <v>85.643863186592412</v>
      </c>
      <c r="AY51" s="26">
        <f>[1]节奏总纲!BR50</f>
        <v>84.53544812855209</v>
      </c>
      <c r="AZ51" s="26">
        <f>[1]节奏总纲!BS50</f>
        <v>83.32493049129468</v>
      </c>
      <c r="BA51" s="26">
        <f>[1]节奏总纲!BT50</f>
        <v>82.027450452783569</v>
      </c>
      <c r="BB51" s="26">
        <f>[1]节奏总纲!BU50</f>
        <v>80.54663523468885</v>
      </c>
      <c r="BG51" s="7">
        <v>47</v>
      </c>
      <c r="BH51" s="7">
        <f>'[1]功能-城建'!$E52</f>
        <v>18</v>
      </c>
      <c r="BL51" s="102">
        <v>47</v>
      </c>
      <c r="BM51" s="102">
        <f>[1]节奏总纲!BX50</f>
        <v>29.214575269515649</v>
      </c>
      <c r="BN51" s="102">
        <f>[1]节奏总纲!BY50</f>
        <v>29.749456349782722</v>
      </c>
      <c r="BO51" s="102">
        <f>[1]节奏总纲!BZ50</f>
        <v>30.328427037480733</v>
      </c>
      <c r="BP51" s="102">
        <f>[1]节奏总纲!CA50</f>
        <v>30.996355742175876</v>
      </c>
      <c r="BQ51" s="102">
        <f>[1]节奏总纲!CB50</f>
        <v>31.657589077576048</v>
      </c>
    </row>
    <row r="52" spans="3:69" x14ac:dyDescent="0.15">
      <c r="C52" s="5">
        <v>48</v>
      </c>
      <c r="D52" s="5">
        <f>[1]节奏总纲!P51</f>
        <v>26.857618025475972</v>
      </c>
      <c r="E52" s="5">
        <f>[1]节奏总纲!Q51</f>
        <v>23.425214441820142</v>
      </c>
      <c r="F52" s="5">
        <f>[1]节奏总纲!R51</f>
        <v>19.329427692935056</v>
      </c>
      <c r="G52" s="5">
        <f>[1]节奏总纲!S51</f>
        <v>14.269452456935383</v>
      </c>
      <c r="H52" s="5">
        <f>[1]节奏总纲!T51</f>
        <v>7.9605979827510778</v>
      </c>
      <c r="J52" s="5">
        <v>48</v>
      </c>
      <c r="K52" s="5">
        <f t="shared" si="4"/>
        <v>1.8655413420764368</v>
      </c>
      <c r="L52" s="5">
        <f t="shared" si="4"/>
        <v>1.6021330818756674</v>
      </c>
      <c r="M52" s="5">
        <f t="shared" si="4"/>
        <v>1.3326332732190522</v>
      </c>
      <c r="N52" s="5">
        <f t="shared" si="4"/>
        <v>0.93368033867339228</v>
      </c>
      <c r="O52" s="5">
        <f t="shared" si="4"/>
        <v>0.51795754643469571</v>
      </c>
      <c r="Q52" s="5">
        <v>48</v>
      </c>
      <c r="R52" s="21">
        <f>[1]节奏总纲!AD51</f>
        <v>56.142785979989682</v>
      </c>
      <c r="S52" s="21">
        <f>[1]节奏总纲!AE51</f>
        <v>58.155157256402767</v>
      </c>
      <c r="T52" s="21">
        <f>[1]节奏总纲!AF51</f>
        <v>61.006268532239034</v>
      </c>
      <c r="U52" s="21">
        <f>[1]节奏总纲!AG51</f>
        <v>65.330972386106993</v>
      </c>
      <c r="V52" s="21">
        <f>[1]节奏总纲!AH51</f>
        <v>73.948464567473962</v>
      </c>
      <c r="Z52" s="5">
        <v>48</v>
      </c>
      <c r="AA52" s="5">
        <f>[1]节奏总纲!AM51</f>
        <v>437.90148836012787</v>
      </c>
      <c r="AB52" s="5">
        <f>[1]节奏总纲!AN51</f>
        <v>350.32119068810232</v>
      </c>
      <c r="AC52" s="5">
        <f>[1]节奏总纲!AO51</f>
        <v>262.74089301607671</v>
      </c>
      <c r="AD52" s="5">
        <f>[1]节奏总纲!AP51</f>
        <v>175.16059534405116</v>
      </c>
      <c r="AE52" s="5">
        <f>[1]节奏总纲!AQ51</f>
        <v>87.58029767202558</v>
      </c>
      <c r="AG52" s="5">
        <v>48</v>
      </c>
      <c r="AH52" s="5">
        <f t="shared" si="5"/>
        <v>60.132180183323612</v>
      </c>
      <c r="AI52" s="5">
        <f t="shared" si="5"/>
        <v>48.105744146658878</v>
      </c>
      <c r="AJ52" s="5">
        <f t="shared" si="5"/>
        <v>36.079308109994173</v>
      </c>
      <c r="AK52" s="5">
        <f t="shared" si="5"/>
        <v>24.052872073329439</v>
      </c>
      <c r="AL52" s="5">
        <f t="shared" si="5"/>
        <v>12.02643603666472</v>
      </c>
      <c r="AM52" s="5"/>
      <c r="AN52" s="5">
        <v>48</v>
      </c>
      <c r="AO52" s="21">
        <f>[1]节奏总纲!BA51</f>
        <v>33.238809018460984</v>
      </c>
      <c r="AP52" s="21">
        <f>[1]节奏总纲!BB51</f>
        <v>34.627226072894942</v>
      </c>
      <c r="AQ52" s="21">
        <f>[1]节奏总纲!BC51</f>
        <v>36.526331209747774</v>
      </c>
      <c r="AR52" s="21">
        <f>[1]节奏总纲!BD51</f>
        <v>39.250296194358178</v>
      </c>
      <c r="AS52" s="21">
        <f>[1]节奏总纲!BE51</f>
        <v>43.928898311540578</v>
      </c>
      <c r="AW52" s="26">
        <v>48</v>
      </c>
      <c r="AX52" s="26">
        <f>[1]节奏总纲!BQ51</f>
        <v>87.771500639866005</v>
      </c>
      <c r="AY52" s="26">
        <f>[1]节奏总纲!BR51</f>
        <v>86.672065508292405</v>
      </c>
      <c r="AZ52" s="26">
        <f>[1]节奏总纲!BS51</f>
        <v>85.481735065071589</v>
      </c>
      <c r="BA52" s="26">
        <f>[1]节奏总纲!BT51</f>
        <v>84.173317183629351</v>
      </c>
      <c r="BB52" s="26">
        <f>[1]节奏总纲!BU51</f>
        <v>82.729418319864251</v>
      </c>
      <c r="BG52" s="7">
        <v>48</v>
      </c>
      <c r="BH52" s="7">
        <f>'[1]功能-城建'!$E53</f>
        <v>19</v>
      </c>
      <c r="BL52" s="102">
        <v>48</v>
      </c>
      <c r="BM52" s="102">
        <f>[1]节奏总纲!BX51</f>
        <v>29.65092898211061</v>
      </c>
      <c r="BN52" s="102">
        <f>[1]节奏总纲!BY51</f>
        <v>30.186017902912305</v>
      </c>
      <c r="BO52" s="102">
        <f>[1]节奏总纲!BZ51</f>
        <v>30.771956904722533</v>
      </c>
      <c r="BP52" s="102">
        <f>[1]节奏总纲!CA51</f>
        <v>31.395003378607552</v>
      </c>
      <c r="BQ52" s="102">
        <f>[1]节奏总纲!CB51</f>
        <v>32.084842711724434</v>
      </c>
    </row>
    <row r="53" spans="3:69" x14ac:dyDescent="0.15">
      <c r="C53" s="5">
        <v>49</v>
      </c>
      <c r="D53" s="5">
        <f>[1]节奏总纲!P52</f>
        <v>28.857055729177837</v>
      </c>
      <c r="E53" s="5">
        <f>[1]节奏总纲!Q52</f>
        <v>25.166238301415991</v>
      </c>
      <c r="F53" s="5">
        <f>[1]节奏总纲!R52</f>
        <v>20.719366013549685</v>
      </c>
      <c r="G53" s="5">
        <f>[1]节奏总纲!S52</f>
        <v>15.268268186307994</v>
      </c>
      <c r="H53" s="5">
        <f>[1]节奏总纲!T52</f>
        <v>8.5474599069824766</v>
      </c>
      <c r="J53" s="5">
        <v>49</v>
      </c>
      <c r="K53" s="5">
        <f t="shared" si="4"/>
        <v>1.9994377037018651</v>
      </c>
      <c r="L53" s="5">
        <f t="shared" si="4"/>
        <v>1.7410238595958489</v>
      </c>
      <c r="M53" s="5">
        <f t="shared" si="4"/>
        <v>1.389938320614629</v>
      </c>
      <c r="N53" s="5">
        <f t="shared" si="4"/>
        <v>0.99881572937261076</v>
      </c>
      <c r="O53" s="5">
        <f t="shared" si="4"/>
        <v>0.58686192423139882</v>
      </c>
      <c r="Q53" s="5">
        <v>49</v>
      </c>
      <c r="R53" s="21">
        <f>[1]节奏总纲!AD52</f>
        <v>56.430041330048923</v>
      </c>
      <c r="S53" s="21">
        <f>[1]节奏总纲!AE52</f>
        <v>58.442483247955479</v>
      </c>
      <c r="T53" s="21">
        <f>[1]节奏总纲!AF52</f>
        <v>61.289495211956165</v>
      </c>
      <c r="U53" s="21">
        <f>[1]节奏总纲!AG52</f>
        <v>65.640268938313284</v>
      </c>
      <c r="V53" s="21">
        <f>[1]节奏总纲!AH52</f>
        <v>74.231558509323534</v>
      </c>
      <c r="Z53" s="5">
        <v>49</v>
      </c>
      <c r="AA53" s="5">
        <f>[1]节奏总纲!AM52</f>
        <v>507.55295278468168</v>
      </c>
      <c r="AB53" s="5">
        <f>[1]节奏总纲!AN52</f>
        <v>406.04236222774534</v>
      </c>
      <c r="AC53" s="5">
        <f>[1]节奏总纲!AO52</f>
        <v>304.53177167080901</v>
      </c>
      <c r="AD53" s="5">
        <f>[1]节奏总纲!AP52</f>
        <v>203.02118111387267</v>
      </c>
      <c r="AE53" s="5">
        <f>[1]节奏总纲!AQ52</f>
        <v>101.51059055693634</v>
      </c>
      <c r="AG53" s="5">
        <v>49</v>
      </c>
      <c r="AH53" s="5">
        <f t="shared" si="5"/>
        <v>69.651464424553808</v>
      </c>
      <c r="AI53" s="5">
        <f t="shared" si="5"/>
        <v>55.721171539643024</v>
      </c>
      <c r="AJ53" s="5">
        <f t="shared" si="5"/>
        <v>41.790878654732296</v>
      </c>
      <c r="AK53" s="5">
        <f t="shared" si="5"/>
        <v>27.860585769821512</v>
      </c>
      <c r="AL53" s="5">
        <f t="shared" si="5"/>
        <v>13.930292884910756</v>
      </c>
      <c r="AM53" s="5"/>
      <c r="AN53" s="5">
        <v>49</v>
      </c>
      <c r="AO53" s="21">
        <f>[1]节奏总纲!BA52</f>
        <v>33.363371207175248</v>
      </c>
      <c r="AP53" s="21">
        <f>[1]节奏总纲!BB52</f>
        <v>34.760359618289606</v>
      </c>
      <c r="AQ53" s="21">
        <f>[1]节奏总纲!BC52</f>
        <v>36.666615757473956</v>
      </c>
      <c r="AR53" s="21">
        <f>[1]节奏总纲!BD52</f>
        <v>39.385377961140485</v>
      </c>
      <c r="AS53" s="21">
        <f>[1]节奏总纲!BE52</f>
        <v>44.067911160744309</v>
      </c>
      <c r="AW53" s="26">
        <v>49</v>
      </c>
      <c r="AX53" s="26">
        <f>[1]节奏总纲!BQ52</f>
        <v>89.899465210602642</v>
      </c>
      <c r="AY53" s="26">
        <f>[1]节奏总纲!BR52</f>
        <v>88.787413007435532</v>
      </c>
      <c r="AZ53" s="26">
        <f>[1]节奏总纲!BS52</f>
        <v>87.591558541772201</v>
      </c>
      <c r="BA53" s="26">
        <f>[1]节奏总纲!BT52</f>
        <v>86.275030259152317</v>
      </c>
      <c r="BB53" s="26">
        <f>[1]节奏总纲!BU52</f>
        <v>84.851224267970963</v>
      </c>
      <c r="BG53" s="7">
        <v>49</v>
      </c>
      <c r="BH53" s="7">
        <f>'[1]功能-城建'!$E54</f>
        <v>19</v>
      </c>
      <c r="BL53" s="102">
        <v>49</v>
      </c>
      <c r="BM53" s="102">
        <f>[1]节奏总纲!BX52</f>
        <v>30.101255625879666</v>
      </c>
      <c r="BN53" s="102">
        <f>[1]节奏总纲!BY52</f>
        <v>30.620606377192669</v>
      </c>
      <c r="BO53" s="102">
        <f>[1]节奏总纲!BZ52</f>
        <v>31.200336585588083</v>
      </c>
      <c r="BP53" s="102">
        <f>[1]节奏总纲!CA52</f>
        <v>31.820892668144523</v>
      </c>
      <c r="BQ53" s="102">
        <f>[1]节奏总纲!CB52</f>
        <v>32.512459036550872</v>
      </c>
    </row>
    <row r="54" spans="3:69" x14ac:dyDescent="0.15">
      <c r="C54" s="5">
        <v>50</v>
      </c>
      <c r="D54" s="5">
        <f>[1]节奏总纲!P53</f>
        <v>31</v>
      </c>
      <c r="E54" s="5">
        <f>[1]节奏总纲!Q53</f>
        <v>27.0351</v>
      </c>
      <c r="F54" s="5">
        <f>[1]节奏总纲!R53</f>
        <v>22.205300000000001</v>
      </c>
      <c r="G54" s="5">
        <f>[1]节奏总纲!S53</f>
        <v>16.386599999999998</v>
      </c>
      <c r="H54" s="5">
        <f>[1]节奏总纲!T53</f>
        <v>9.1883999999999997</v>
      </c>
      <c r="J54" s="5">
        <v>50</v>
      </c>
      <c r="K54" s="5">
        <f t="shared" si="4"/>
        <v>2.1429442708221629</v>
      </c>
      <c r="L54" s="5">
        <f t="shared" si="4"/>
        <v>1.8688616985840092</v>
      </c>
      <c r="M54" s="5">
        <f t="shared" si="4"/>
        <v>1.4859339864503163</v>
      </c>
      <c r="N54" s="5">
        <f t="shared" si="4"/>
        <v>1.118331813692004</v>
      </c>
      <c r="O54" s="5">
        <f t="shared" si="4"/>
        <v>0.64094009301752308</v>
      </c>
      <c r="Q54" s="5">
        <v>50</v>
      </c>
      <c r="R54" s="21">
        <f>[1]节奏总纲!AD53</f>
        <v>56.717296680108156</v>
      </c>
      <c r="S54" s="21">
        <f>[1]节奏总纲!AE53</f>
        <v>58.729809239508185</v>
      </c>
      <c r="T54" s="21">
        <f>[1]节奏总纲!AF53</f>
        <v>61.572721891673297</v>
      </c>
      <c r="U54" s="21">
        <f>[1]节奏总纲!AG53</f>
        <v>65.949565490519575</v>
      </c>
      <c r="V54" s="21">
        <f>[1]节奏总纲!AH53</f>
        <v>74.51042804689898</v>
      </c>
      <c r="Z54" s="170">
        <v>50</v>
      </c>
      <c r="AA54" s="170">
        <f>[1]节奏总纲!AM53</f>
        <v>588.22499999999991</v>
      </c>
      <c r="AB54" s="170">
        <f>[1]节奏总纲!AN53</f>
        <v>470.57999999999993</v>
      </c>
      <c r="AC54" s="170">
        <f>[1]节奏总纲!AO53</f>
        <v>352.93499999999995</v>
      </c>
      <c r="AD54" s="170">
        <f>[1]节奏总纲!AP53</f>
        <v>235.28999999999996</v>
      </c>
      <c r="AE54" s="170">
        <f>[1]节奏总纲!AQ53</f>
        <v>117.64499999999998</v>
      </c>
      <c r="AG54" s="170">
        <v>50</v>
      </c>
      <c r="AH54" s="170">
        <f t="shared" ref="AH54:AH84" si="6">AA54-AA53</f>
        <v>80.67204721531823</v>
      </c>
      <c r="AI54" s="170">
        <f t="shared" ref="AI54:AI84" si="7">AB54-AB53</f>
        <v>64.537637772254584</v>
      </c>
      <c r="AJ54" s="170">
        <f t="shared" ref="AJ54:AJ84" si="8">AC54-AC53</f>
        <v>48.403228329190938</v>
      </c>
      <c r="AK54" s="170">
        <f t="shared" ref="AK54:AK84" si="9">AD54-AD53</f>
        <v>32.268818886127292</v>
      </c>
      <c r="AL54" s="170">
        <f t="shared" ref="AL54:AL84" si="10">AE54-AE53</f>
        <v>16.134409443063646</v>
      </c>
      <c r="AM54" s="5"/>
      <c r="AN54" s="5">
        <v>50</v>
      </c>
      <c r="AO54" s="21">
        <f>[1]节奏总纲!BA53</f>
        <v>33.487933395889513</v>
      </c>
      <c r="AP54" s="21">
        <f>[1]节奏总纲!BB53</f>
        <v>34.893493163684269</v>
      </c>
      <c r="AQ54" s="21">
        <f>[1]节奏总纲!BC53</f>
        <v>36.806900305200131</v>
      </c>
      <c r="AR54" s="21">
        <f>[1]节奏总纲!BD53</f>
        <v>39.520459727922798</v>
      </c>
      <c r="AS54" s="21">
        <f>[1]节奏总纲!BE53</f>
        <v>44.197188392263818</v>
      </c>
      <c r="AW54" s="170">
        <v>50</v>
      </c>
      <c r="AX54" s="170">
        <f>[1]节奏总纲!BQ53</f>
        <v>92.02585597384136</v>
      </c>
      <c r="AY54" s="170">
        <f>[1]节奏总纲!BR53</f>
        <v>91.035286198044062</v>
      </c>
      <c r="AZ54" s="170">
        <f>[1]节奏总纲!BS53</f>
        <v>89.96076590451608</v>
      </c>
      <c r="BA54" s="170">
        <f>[1]节奏总纲!BT53</f>
        <v>88.648964439402022</v>
      </c>
      <c r="BB54" s="170">
        <f>[1]节奏总纲!BU53</f>
        <v>87.254811090446921</v>
      </c>
      <c r="BG54" s="7">
        <v>50</v>
      </c>
      <c r="BH54" s="7">
        <f>'[1]功能-城建'!$E55</f>
        <v>20</v>
      </c>
      <c r="BL54" s="102">
        <v>50</v>
      </c>
      <c r="BM54" s="102">
        <f>[1]节奏总纲!BX53</f>
        <v>30.529187213831889</v>
      </c>
      <c r="BN54" s="102">
        <f>[1]节奏总纲!BY53</f>
        <v>31.07439649010124</v>
      </c>
      <c r="BO54" s="102">
        <f>[1]节奏总纲!BZ53</f>
        <v>31.622732396398735</v>
      </c>
      <c r="BP54" s="102">
        <f>[1]节奏总纲!CA53</f>
        <v>32.254400792232055</v>
      </c>
      <c r="BQ54" s="102">
        <f>[1]节奏总纲!CB53</f>
        <v>32.979479362275733</v>
      </c>
    </row>
    <row r="55" spans="3:69" x14ac:dyDescent="0.15">
      <c r="C55" s="5">
        <v>51</v>
      </c>
      <c r="D55" s="5">
        <f>[1]节奏总纲!P54</f>
        <v>33.296750801161366</v>
      </c>
      <c r="E55" s="5">
        <f>[1]节奏总纲!Q54</f>
        <v>28.928217096048996</v>
      </c>
      <c r="F55" s="5">
        <f>[1]节奏总纲!R54</f>
        <v>23.783869097269566</v>
      </c>
      <c r="G55" s="5">
        <f>[1]节奏总纲!S54</f>
        <v>17.587343773173433</v>
      </c>
      <c r="H55" s="5">
        <f>[1]节奏总纲!T54</f>
        <v>9.8458492119034169</v>
      </c>
      <c r="J55" s="5">
        <v>51</v>
      </c>
      <c r="K55" s="5">
        <f t="shared" si="4"/>
        <v>2.296750801161366</v>
      </c>
      <c r="L55" s="5">
        <f t="shared" si="4"/>
        <v>1.8931170960489965</v>
      </c>
      <c r="M55" s="5">
        <f t="shared" si="4"/>
        <v>1.5785690972695647</v>
      </c>
      <c r="N55" s="5">
        <f t="shared" si="4"/>
        <v>1.2007437731734356</v>
      </c>
      <c r="O55" s="5">
        <f t="shared" si="4"/>
        <v>0.65744921190341721</v>
      </c>
      <c r="Q55" s="5">
        <v>51</v>
      </c>
      <c r="R55" s="21">
        <f>[1]节奏总纲!AD54</f>
        <v>57.004247194324648</v>
      </c>
      <c r="S55" s="21">
        <f>[1]节奏总纲!AE54</f>
        <v>59.016342740868758</v>
      </c>
      <c r="T55" s="21">
        <f>[1]节奏总纲!AF54</f>
        <v>61.855948571390428</v>
      </c>
      <c r="U55" s="21">
        <f>[1]节奏总纲!AG54</f>
        <v>66.241691764589476</v>
      </c>
      <c r="V55" s="21">
        <f>[1]节奏总纲!AH54</f>
        <v>74.789297584474426</v>
      </c>
      <c r="Z55" s="170">
        <v>51</v>
      </c>
      <c r="AA55" s="170">
        <f>[1]节奏总纲!AM54</f>
        <v>681.65492699983838</v>
      </c>
      <c r="AB55" s="170">
        <f>[1]节奏总纲!AN54</f>
        <v>545.32394159987075</v>
      </c>
      <c r="AC55" s="170">
        <f>[1]节奏总纲!AO54</f>
        <v>408.99295619990301</v>
      </c>
      <c r="AD55" s="170">
        <f>[1]节奏总纲!AP54</f>
        <v>272.66197079993537</v>
      </c>
      <c r="AE55" s="170">
        <f>[1]节奏总纲!AQ54</f>
        <v>136.33098539996769</v>
      </c>
      <c r="AG55" s="170">
        <v>51</v>
      </c>
      <c r="AH55" s="170">
        <f t="shared" si="6"/>
        <v>93.429926999838472</v>
      </c>
      <c r="AI55" s="170">
        <f t="shared" si="7"/>
        <v>74.743941599870823</v>
      </c>
      <c r="AJ55" s="170">
        <f t="shared" si="8"/>
        <v>56.05795619990306</v>
      </c>
      <c r="AK55" s="170">
        <f t="shared" si="9"/>
        <v>37.371970799935411</v>
      </c>
      <c r="AL55" s="170">
        <f t="shared" si="10"/>
        <v>18.685985399967706</v>
      </c>
      <c r="AN55" s="5">
        <v>51</v>
      </c>
      <c r="AO55" s="21">
        <f>[1]节奏总纲!BA54</f>
        <v>33.612495584603778</v>
      </c>
      <c r="AP55" s="21">
        <f>[1]节奏总纲!BB54</f>
        <v>35.024397713965918</v>
      </c>
      <c r="AQ55" s="21">
        <f>[1]节奏总纲!BC54</f>
        <v>36.947184852926306</v>
      </c>
      <c r="AR55" s="21">
        <f>[1]节奏总纲!BD54</f>
        <v>39.655541494705105</v>
      </c>
      <c r="AS55" s="21">
        <f>[1]节奏总纲!BE54</f>
        <v>44.326465623783335</v>
      </c>
      <c r="AW55" s="170">
        <v>51</v>
      </c>
      <c r="AX55" s="170">
        <f>[1]节奏总纲!BQ54</f>
        <v>94.145740969946885</v>
      </c>
      <c r="AY55" s="170">
        <f>[1]节奏总纲!BR54</f>
        <v>93.186643564124125</v>
      </c>
      <c r="AZ55" s="170">
        <f>[1]节奏总纲!BS54</f>
        <v>92.135531632926771</v>
      </c>
      <c r="BA55" s="170">
        <f>[1]节奏总纲!BT54</f>
        <v>91.002520783186228</v>
      </c>
      <c r="BB55" s="170">
        <f>[1]节奏总纲!BU54</f>
        <v>89.726519272163628</v>
      </c>
      <c r="BG55" s="7">
        <v>51</v>
      </c>
      <c r="BH55" s="7">
        <f>'[1]功能-城建'!$E56</f>
        <v>20</v>
      </c>
      <c r="BL55" s="102">
        <v>51</v>
      </c>
      <c r="BM55" s="102">
        <f>[1]节奏总纲!BX54</f>
        <v>30.987832933580094</v>
      </c>
      <c r="BN55" s="102">
        <f>[1]节奏总纲!BY54</f>
        <v>31.478003617690753</v>
      </c>
      <c r="BO55" s="102">
        <f>[1]节奏总纲!BZ54</f>
        <v>32.061058431778378</v>
      </c>
      <c r="BP55" s="102">
        <f>[1]节奏总纲!CA54</f>
        <v>32.691861136941853</v>
      </c>
      <c r="BQ55" s="102">
        <f>[1]节奏总纲!CB54</f>
        <v>33.39192659810282</v>
      </c>
    </row>
    <row r="56" spans="3:69" x14ac:dyDescent="0.15">
      <c r="C56" s="5">
        <v>52</v>
      </c>
      <c r="D56" s="5">
        <f>[1]节奏总纲!P55</f>
        <v>35.758347359905123</v>
      </c>
      <c r="E56" s="5">
        <f>[1]节奏总纲!Q55</f>
        <v>31.081155525229534</v>
      </c>
      <c r="F56" s="5">
        <f>[1]节奏总纲!R55</f>
        <v>25.606552544428059</v>
      </c>
      <c r="G56" s="5">
        <f>[1]节奏总纲!S55</f>
        <v>18.930469092333773</v>
      </c>
      <c r="H56" s="5">
        <f>[1]节奏总纲!T55</f>
        <v>10.570167479587953</v>
      </c>
      <c r="J56" s="5">
        <v>52</v>
      </c>
      <c r="K56" s="5">
        <f t="shared" si="4"/>
        <v>2.4615965587437572</v>
      </c>
      <c r="L56" s="5">
        <f t="shared" si="4"/>
        <v>2.1529384291805371</v>
      </c>
      <c r="M56" s="5">
        <f t="shared" si="4"/>
        <v>1.822683447158493</v>
      </c>
      <c r="N56" s="5">
        <f t="shared" si="4"/>
        <v>1.3431253191603396</v>
      </c>
      <c r="O56" s="5">
        <f t="shared" si="4"/>
        <v>0.72431826768453611</v>
      </c>
      <c r="Q56" s="5">
        <v>52</v>
      </c>
      <c r="R56" s="21">
        <f>[1]节奏总纲!AD55</f>
        <v>57.27226591292537</v>
      </c>
      <c r="S56" s="21">
        <f>[1]节奏总纲!AE55</f>
        <v>59.290380144164828</v>
      </c>
      <c r="T56" s="21">
        <f>[1]节奏总纲!AF55</f>
        <v>62.130298748930763</v>
      </c>
      <c r="U56" s="21">
        <f>[1]节奏总纲!AG55</f>
        <v>66.530472725664353</v>
      </c>
      <c r="V56" s="21">
        <f>[1]节奏总纲!AH55</f>
        <v>75.062532510920803</v>
      </c>
      <c r="Z56" s="170">
        <v>52</v>
      </c>
      <c r="AA56" s="170">
        <f>[1]节奏总纲!AM55</f>
        <v>789.85301886939453</v>
      </c>
      <c r="AB56" s="170">
        <f>[1]节奏总纲!AN55</f>
        <v>631.88241509551563</v>
      </c>
      <c r="AC56" s="170">
        <f>[1]节奏总纲!AO55</f>
        <v>473.91181132163672</v>
      </c>
      <c r="AD56" s="170">
        <f>[1]节奏总纲!AP55</f>
        <v>315.94120754775781</v>
      </c>
      <c r="AE56" s="170">
        <f>[1]节奏总纲!AQ55</f>
        <v>157.97060377387891</v>
      </c>
      <c r="AG56" s="170">
        <v>52</v>
      </c>
      <c r="AH56" s="170">
        <f t="shared" si="6"/>
        <v>108.19809186955615</v>
      </c>
      <c r="AI56" s="170">
        <f t="shared" si="7"/>
        <v>86.558473495644876</v>
      </c>
      <c r="AJ56" s="170">
        <f t="shared" si="8"/>
        <v>64.918855121733714</v>
      </c>
      <c r="AK56" s="170">
        <f t="shared" si="9"/>
        <v>43.279236747822438</v>
      </c>
      <c r="AL56" s="170">
        <f t="shared" si="10"/>
        <v>21.639618373911219</v>
      </c>
      <c r="AN56" s="5">
        <v>52</v>
      </c>
      <c r="AO56" s="21">
        <f>[1]节奏总纲!BA55</f>
        <v>33.737057773318043</v>
      </c>
      <c r="AP56" s="21">
        <f>[1]节奏总纲!BB55</f>
        <v>35.146386283795508</v>
      </c>
      <c r="AQ56" s="21">
        <f>[1]节奏总纲!BC55</f>
        <v>37.075448197698059</v>
      </c>
      <c r="AR56" s="21">
        <f>[1]节奏总纲!BD55</f>
        <v>39.790623261487418</v>
      </c>
      <c r="AS56" s="21">
        <f>[1]节奏总纲!BE55</f>
        <v>44.455742855302844</v>
      </c>
      <c r="AW56" s="170">
        <v>52</v>
      </c>
      <c r="AX56" s="170">
        <f>[1]节奏总纲!BQ55</f>
        <v>96.265821375882837</v>
      </c>
      <c r="AY56" s="170">
        <f>[1]节奏总纲!BR55</f>
        <v>95.315438871667226</v>
      </c>
      <c r="AZ56" s="170">
        <f>[1]节奏总纲!BS55</f>
        <v>94.300443122072934</v>
      </c>
      <c r="BA56" s="170">
        <f>[1]节奏总纲!BT55</f>
        <v>93.174329697845749</v>
      </c>
      <c r="BB56" s="170">
        <f>[1]节奏总纲!BU55</f>
        <v>91.974673441976023</v>
      </c>
      <c r="BG56" s="7">
        <v>52</v>
      </c>
      <c r="BH56" s="7">
        <f>'[1]功能-城建'!$E57</f>
        <v>20</v>
      </c>
      <c r="BL56" s="102">
        <v>52</v>
      </c>
      <c r="BM56" s="102">
        <f>[1]节奏总纲!BX55</f>
        <v>31.409452382022582</v>
      </c>
      <c r="BN56" s="102">
        <f>[1]节奏总纲!BY55</f>
        <v>31.937003907261929</v>
      </c>
      <c r="BO56" s="102">
        <f>[1]节奏总纲!BZ55</f>
        <v>32.503757225034654</v>
      </c>
      <c r="BP56" s="102">
        <f>[1]节奏总纲!CA55</f>
        <v>33.154875618998368</v>
      </c>
      <c r="BQ56" s="102">
        <f>[1]节奏总纲!CB55</f>
        <v>33.843039941845369</v>
      </c>
    </row>
    <row r="57" spans="3:69" x14ac:dyDescent="0.15">
      <c r="C57" s="5">
        <v>53</v>
      </c>
      <c r="D57" s="5">
        <f>[1]节奏总纲!P56</f>
        <v>38.396621227037308</v>
      </c>
      <c r="E57" s="5">
        <f>[1]节奏总纲!Q56</f>
        <v>33.42809844025868</v>
      </c>
      <c r="F57" s="5">
        <f>[1]节奏总纲!R56</f>
        <v>27.5802930273809</v>
      </c>
      <c r="G57" s="5">
        <f>[1]节奏总纲!S56</f>
        <v>20.319491953348145</v>
      </c>
      <c r="H57" s="5">
        <f>[1]节奏总纲!T56</f>
        <v>11.338522248344118</v>
      </c>
      <c r="J57" s="5">
        <v>53</v>
      </c>
      <c r="K57" s="5">
        <f t="shared" si="4"/>
        <v>2.6382738671321846</v>
      </c>
      <c r="L57" s="5">
        <f t="shared" si="4"/>
        <v>2.3469429150291461</v>
      </c>
      <c r="M57" s="5">
        <f t="shared" si="4"/>
        <v>1.9737404829528415</v>
      </c>
      <c r="N57" s="5">
        <f t="shared" si="4"/>
        <v>1.3890228610143716</v>
      </c>
      <c r="O57" s="5">
        <f t="shared" si="4"/>
        <v>0.76835476875616493</v>
      </c>
      <c r="Q57" s="5">
        <v>53</v>
      </c>
      <c r="R57" s="21">
        <f>[1]节奏总纲!AD56</f>
        <v>57.540284631526099</v>
      </c>
      <c r="S57" s="21">
        <f>[1]节奏总纲!AE56</f>
        <v>59.564417547460899</v>
      </c>
      <c r="T57" s="21">
        <f>[1]节奏总纲!AF56</f>
        <v>62.395461425033538</v>
      </c>
      <c r="U57" s="21">
        <f>[1]节奏总纲!AG56</f>
        <v>66.819253686739231</v>
      </c>
      <c r="V57" s="21">
        <f>[1]节奏总纲!AH56</f>
        <v>75.318351032805268</v>
      </c>
      <c r="Z57" s="170">
        <v>53</v>
      </c>
      <c r="AA57" s="170">
        <f>[1]节奏总纲!AM56</f>
        <v>915.14532082292135</v>
      </c>
      <c r="AB57" s="170">
        <f>[1]节奏总纲!AN56</f>
        <v>732.11625665833708</v>
      </c>
      <c r="AC57" s="170">
        <f>[1]节奏总纲!AO56</f>
        <v>549.08719249375281</v>
      </c>
      <c r="AD57" s="170">
        <f>[1]节奏总纲!AP56</f>
        <v>366.05812832916854</v>
      </c>
      <c r="AE57" s="170">
        <f>[1]节奏总纲!AQ56</f>
        <v>183.02906416458427</v>
      </c>
      <c r="AG57" s="170">
        <v>53</v>
      </c>
      <c r="AH57" s="170">
        <f t="shared" si="6"/>
        <v>125.29230195352682</v>
      </c>
      <c r="AI57" s="170">
        <f t="shared" si="7"/>
        <v>100.23384156282145</v>
      </c>
      <c r="AJ57" s="170">
        <f t="shared" si="8"/>
        <v>75.17538117211609</v>
      </c>
      <c r="AK57" s="170">
        <f t="shared" si="9"/>
        <v>50.116920781410727</v>
      </c>
      <c r="AL57" s="170">
        <f t="shared" si="10"/>
        <v>25.058460390705363</v>
      </c>
      <c r="AN57" s="5">
        <v>53</v>
      </c>
      <c r="AO57" s="21">
        <f>[1]节奏总纲!BA56</f>
        <v>33.861619962032307</v>
      </c>
      <c r="AP57" s="21">
        <f>[1]节奏总纲!BB56</f>
        <v>35.268374853625097</v>
      </c>
      <c r="AQ57" s="21">
        <f>[1]节奏总纲!BC56</f>
        <v>37.196452985793947</v>
      </c>
      <c r="AR57" s="21">
        <f>[1]节奏总纲!BD56</f>
        <v>39.925705028269732</v>
      </c>
      <c r="AS57" s="21">
        <f>[1]节奏总纲!BE56</f>
        <v>44.585020086822361</v>
      </c>
      <c r="AW57" s="170">
        <v>53</v>
      </c>
      <c r="AX57" s="170">
        <f>[1]节奏总纲!BQ56</f>
        <v>98.386070168033314</v>
      </c>
      <c r="AY57" s="170">
        <f>[1]节奏总纲!BR56</f>
        <v>97.473346353680213</v>
      </c>
      <c r="AZ57" s="170">
        <f>[1]节奏总纲!BS56</f>
        <v>96.498222091301031</v>
      </c>
      <c r="BA57" s="170">
        <f>[1]节奏总纲!BT56</f>
        <v>95.419904977377769</v>
      </c>
      <c r="BB57" s="170">
        <f>[1]节奏总纲!BU56</f>
        <v>94.251605705850125</v>
      </c>
      <c r="BG57" s="7">
        <v>53</v>
      </c>
      <c r="BH57" s="7">
        <f>'[1]功能-城建'!$E58</f>
        <v>21</v>
      </c>
      <c r="BL57" s="102">
        <v>53</v>
      </c>
      <c r="BM57" s="102">
        <f>[1]节奏总纲!BX56</f>
        <v>31.859430310817384</v>
      </c>
      <c r="BN57" s="102">
        <f>[1]节奏总纲!BY56</f>
        <v>32.373698557428163</v>
      </c>
      <c r="BO57" s="102">
        <f>[1]节奏总纲!BZ56</f>
        <v>32.983145201793022</v>
      </c>
      <c r="BP57" s="102">
        <f>[1]节奏总纲!CA56</f>
        <v>33.587424938353614</v>
      </c>
      <c r="BQ57" s="102">
        <f>[1]节奏总纲!CB56</f>
        <v>34.274966559784382</v>
      </c>
    </row>
    <row r="58" spans="3:69" x14ac:dyDescent="0.15">
      <c r="C58" s="5">
        <v>54</v>
      </c>
      <c r="D58" s="5">
        <f>[1]节奏总纲!P57</f>
        <v>41.224253144732614</v>
      </c>
      <c r="E58" s="5">
        <f>[1]节奏总纲!Q57</f>
        <v>35.947548742206841</v>
      </c>
      <c r="F58" s="5">
        <f>[1]节奏总纲!R57</f>
        <v>29.553667079458812</v>
      </c>
      <c r="G58" s="5">
        <f>[1]节奏总纲!S57</f>
        <v>21.762283235104348</v>
      </c>
      <c r="H58" s="5">
        <f>[1]节奏总纲!T57</f>
        <v>12.111685573922442</v>
      </c>
      <c r="J58" s="5">
        <v>54</v>
      </c>
      <c r="K58" s="5">
        <f t="shared" si="4"/>
        <v>2.8276319176953066</v>
      </c>
      <c r="L58" s="5">
        <f t="shared" si="4"/>
        <v>2.5194503019481616</v>
      </c>
      <c r="M58" s="5">
        <f t="shared" si="4"/>
        <v>1.9733740520779115</v>
      </c>
      <c r="N58" s="5">
        <f t="shared" si="4"/>
        <v>1.4427912817562039</v>
      </c>
      <c r="O58" s="5">
        <f t="shared" si="4"/>
        <v>0.77316332557832368</v>
      </c>
      <c r="Q58" s="5">
        <v>54</v>
      </c>
      <c r="R58" s="21">
        <f>[1]节奏总纲!AD57</f>
        <v>57.80830335012682</v>
      </c>
      <c r="S58" s="21">
        <f>[1]节奏总纲!AE57</f>
        <v>59.838454950756969</v>
      </c>
      <c r="T58" s="21">
        <f>[1]节奏总纲!AF57</f>
        <v>62.660624101136307</v>
      </c>
      <c r="U58" s="21">
        <f>[1]节奏总纲!AG57</f>
        <v>67.098789255934349</v>
      </c>
      <c r="V58" s="21">
        <f>[1]节奏总纲!AH57</f>
        <v>75.574169554689718</v>
      </c>
      <c r="Z58" s="170">
        <v>54</v>
      </c>
      <c r="AA58" s="170">
        <f>[1]节奏总纲!AM57</f>
        <v>1060.2230944101252</v>
      </c>
      <c r="AB58" s="170">
        <f>[1]节奏总纲!AN57</f>
        <v>848.17847552810019</v>
      </c>
      <c r="AC58" s="170">
        <f>[1]节奏总纲!AO57</f>
        <v>636.13385664607506</v>
      </c>
      <c r="AD58" s="170">
        <f>[1]节奏总纲!AP57</f>
        <v>424.0892377640501</v>
      </c>
      <c r="AE58" s="170">
        <f>[1]节奏总纲!AQ57</f>
        <v>212.04461888202505</v>
      </c>
      <c r="AG58" s="170">
        <v>54</v>
      </c>
      <c r="AH58" s="170">
        <f t="shared" si="6"/>
        <v>145.07777358720386</v>
      </c>
      <c r="AI58" s="170">
        <f t="shared" si="7"/>
        <v>116.06221886976311</v>
      </c>
      <c r="AJ58" s="170">
        <f t="shared" si="8"/>
        <v>87.046664152322251</v>
      </c>
      <c r="AK58" s="170">
        <f t="shared" si="9"/>
        <v>58.031109434881557</v>
      </c>
      <c r="AL58" s="170">
        <f t="shared" si="10"/>
        <v>29.015554717440779</v>
      </c>
      <c r="AN58" s="5">
        <v>54</v>
      </c>
      <c r="AO58" s="21">
        <f>[1]节奏总纲!BA57</f>
        <v>33.986182150746572</v>
      </c>
      <c r="AP58" s="21">
        <f>[1]节奏总纲!BB57</f>
        <v>35.390363423454687</v>
      </c>
      <c r="AQ58" s="21">
        <f>[1]节奏总纲!BC57</f>
        <v>37.317457773889828</v>
      </c>
      <c r="AR58" s="21">
        <f>[1]节奏总纲!BD57</f>
        <v>40.052446592012309</v>
      </c>
      <c r="AS58" s="21">
        <f>[1]节奏总纲!BE57</f>
        <v>44.71429731834187</v>
      </c>
      <c r="AW58" s="170">
        <v>54</v>
      </c>
      <c r="AX58" s="170">
        <f>[1]节奏总纲!BQ57</f>
        <v>100.5064640446531</v>
      </c>
      <c r="AY58" s="170">
        <f>[1]节奏总纲!BR57</f>
        <v>99.547593176948951</v>
      </c>
      <c r="AZ58" s="170">
        <f>[1]节奏总纲!BS57</f>
        <v>98.518817095059006</v>
      </c>
      <c r="BA58" s="170">
        <f>[1]节奏总纲!BT57</f>
        <v>97.466029144524825</v>
      </c>
      <c r="BB58" s="170">
        <f>[1]节奏总纲!BU57</f>
        <v>96.341491972544063</v>
      </c>
      <c r="BG58" s="7">
        <v>54</v>
      </c>
      <c r="BH58" s="7">
        <f>'[1]功能-城建'!$E59</f>
        <v>21</v>
      </c>
      <c r="BL58" s="102">
        <v>54</v>
      </c>
      <c r="BM58" s="102">
        <f>[1]节奏总纲!BX57</f>
        <v>32.291963103880526</v>
      </c>
      <c r="BN58" s="102">
        <f>[1]节奏总纲!BY57</f>
        <v>32.832647261636957</v>
      </c>
      <c r="BO58" s="102">
        <f>[1]节奏总纲!BZ57</f>
        <v>33.39527305342645</v>
      </c>
      <c r="BP58" s="102">
        <f>[1]节奏总纲!CA57</f>
        <v>34.031395739895665</v>
      </c>
      <c r="BQ58" s="102">
        <f>[1]节奏总纲!CB57</f>
        <v>34.686702458597871</v>
      </c>
    </row>
    <row r="59" spans="3:69" x14ac:dyDescent="0.15">
      <c r="C59" s="5">
        <v>55</v>
      </c>
      <c r="D59" s="5">
        <f>[1]节奏总纲!P58</f>
        <v>44.254833995939045</v>
      </c>
      <c r="E59" s="5">
        <f>[1]节奏总纲!Q58</f>
        <v>38.53268396026413</v>
      </c>
      <c r="F59" s="5">
        <f>[1]节奏总纲!R58</f>
        <v>31.642206307096416</v>
      </c>
      <c r="G59" s="5">
        <f>[1]节奏总纲!S58</f>
        <v>23.282468165263531</v>
      </c>
      <c r="H59" s="5">
        <f>[1]节奏总纲!T58</f>
        <v>12.944538943812169</v>
      </c>
      <c r="J59" s="5">
        <v>55</v>
      </c>
      <c r="K59" s="5">
        <f t="shared" si="4"/>
        <v>3.0305808512064303</v>
      </c>
      <c r="L59" s="5">
        <f t="shared" si="4"/>
        <v>2.5851352180572889</v>
      </c>
      <c r="M59" s="5">
        <f t="shared" si="4"/>
        <v>2.0885392276376038</v>
      </c>
      <c r="N59" s="5">
        <f t="shared" si="4"/>
        <v>1.5201849301591821</v>
      </c>
      <c r="O59" s="5">
        <f t="shared" si="4"/>
        <v>0.8328533698897278</v>
      </c>
      <c r="Q59" s="5">
        <v>55</v>
      </c>
      <c r="R59" s="21">
        <f>[1]节奏总纲!AD58</f>
        <v>58.071211008105138</v>
      </c>
      <c r="S59" s="21">
        <f>[1]节奏总纲!AE58</f>
        <v>60.102437883401088</v>
      </c>
      <c r="T59" s="21">
        <f>[1]节奏总纲!AF58</f>
        <v>62.925786777239075</v>
      </c>
      <c r="U59" s="21">
        <f>[1]节奏总纲!AG58</f>
        <v>67.36285691246691</v>
      </c>
      <c r="V59" s="21">
        <f>[1]节奏总纲!AH58</f>
        <v>75.829988076574182</v>
      </c>
      <c r="Z59" s="170">
        <v>55</v>
      </c>
      <c r="AA59" s="170">
        <f>[1]节奏总纲!AM58</f>
        <v>1228.2</v>
      </c>
      <c r="AB59" s="170">
        <f>[1]节奏总纲!AN58</f>
        <v>982.56000000000006</v>
      </c>
      <c r="AC59" s="170">
        <f>[1]节奏总纲!AO58</f>
        <v>736.92</v>
      </c>
      <c r="AD59" s="170">
        <f>[1]节奏总纲!AP58</f>
        <v>491.28000000000003</v>
      </c>
      <c r="AE59" s="170">
        <f>[1]节奏总纲!AQ58</f>
        <v>245.64000000000001</v>
      </c>
      <c r="AG59" s="170">
        <v>55</v>
      </c>
      <c r="AH59" s="170">
        <f t="shared" si="6"/>
        <v>167.97690558987483</v>
      </c>
      <c r="AI59" s="170">
        <f t="shared" si="7"/>
        <v>134.38152447189987</v>
      </c>
      <c r="AJ59" s="170">
        <f t="shared" si="8"/>
        <v>100.7861433539249</v>
      </c>
      <c r="AK59" s="170">
        <f t="shared" si="9"/>
        <v>67.190762235949933</v>
      </c>
      <c r="AL59" s="170">
        <f t="shared" si="10"/>
        <v>33.595381117974966</v>
      </c>
      <c r="AN59" s="5">
        <v>55</v>
      </c>
      <c r="AO59" s="21">
        <f>[1]节奏总纲!BA58</f>
        <v>34.09469189131628</v>
      </c>
      <c r="AP59" s="21">
        <f>[1]节奏总纲!BB58</f>
        <v>35.512351993284277</v>
      </c>
      <c r="AQ59" s="21">
        <f>[1]节奏总纲!BC58</f>
        <v>37.438462561985709</v>
      </c>
      <c r="AR59" s="21">
        <f>[1]节奏总纲!BD58</f>
        <v>40.168994574261895</v>
      </c>
      <c r="AS59" s="21">
        <f>[1]节奏总纲!BE58</f>
        <v>44.843574549861387</v>
      </c>
      <c r="AW59" s="170">
        <v>55</v>
      </c>
      <c r="AX59" s="170">
        <f>[1]节奏总纲!BQ58</f>
        <v>102.62698291511826</v>
      </c>
      <c r="AY59" s="170">
        <f>[1]节奏总纲!BR58</f>
        <v>101.66440447183813</v>
      </c>
      <c r="AZ59" s="170">
        <f>[1]节奏总纲!BS58</f>
        <v>100.60725280488786</v>
      </c>
      <c r="BA59" s="170">
        <f>[1]节奏总纲!BT58</f>
        <v>99.483765111599226</v>
      </c>
      <c r="BB59" s="170">
        <f>[1]节奏总纲!BU58</f>
        <v>98.310763326884512</v>
      </c>
      <c r="BG59" s="7">
        <v>55</v>
      </c>
      <c r="BH59" s="7">
        <f>'[1]功能-城建'!$E60</f>
        <v>21</v>
      </c>
      <c r="BL59" s="102">
        <v>55</v>
      </c>
      <c r="BM59" s="102">
        <f>[1]节奏总纲!BX58</f>
        <v>32.733609014843147</v>
      </c>
      <c r="BN59" s="102">
        <f>[1]节奏总纲!BY58</f>
        <v>33.259468274083204</v>
      </c>
      <c r="BO59" s="102">
        <f>[1]节奏总纲!BZ58</f>
        <v>33.828861415776679</v>
      </c>
      <c r="BP59" s="102">
        <f>[1]节奏总纲!CA58</f>
        <v>34.436170958710932</v>
      </c>
      <c r="BQ59" s="102">
        <f>[1]节奏总纲!CB58</f>
        <v>35.119323824093144</v>
      </c>
    </row>
    <row r="60" spans="3:69" x14ac:dyDescent="0.15">
      <c r="C60" s="5">
        <v>56</v>
      </c>
      <c r="D60" s="5">
        <f>[1]节奏总纲!P59</f>
        <v>47.502930128332721</v>
      </c>
      <c r="E60" s="5">
        <f>[1]节奏总纲!Q59</f>
        <v>41.275295988508304</v>
      </c>
      <c r="F60" s="5">
        <f>[1]节奏总纲!R59</f>
        <v>33.888590353552566</v>
      </c>
      <c r="G60" s="5">
        <f>[1]节奏总纲!S59</f>
        <v>24.910536559297679</v>
      </c>
      <c r="H60" s="5">
        <f>[1]节奏总纲!T59</f>
        <v>13.837603546383322</v>
      </c>
      <c r="J60" s="5">
        <v>56</v>
      </c>
      <c r="K60" s="5">
        <f t="shared" si="4"/>
        <v>3.2480961323936768</v>
      </c>
      <c r="L60" s="5">
        <f t="shared" si="4"/>
        <v>2.7426120282441744</v>
      </c>
      <c r="M60" s="5">
        <f t="shared" si="4"/>
        <v>2.24638404645615</v>
      </c>
      <c r="N60" s="5">
        <f t="shared" si="4"/>
        <v>1.6280683940341483</v>
      </c>
      <c r="O60" s="5">
        <f t="shared" si="4"/>
        <v>0.89306460257115283</v>
      </c>
      <c r="Q60" s="5">
        <v>56</v>
      </c>
      <c r="R60" s="21">
        <f>[1]节奏总纲!AD59</f>
        <v>58.321281314909029</v>
      </c>
      <c r="S60" s="21">
        <f>[1]节奏总纲!AE59</f>
        <v>60.351982057337977</v>
      </c>
      <c r="T60" s="21">
        <f>[1]节奏总纲!AF59</f>
        <v>63.17626763611517</v>
      </c>
      <c r="U60" s="21">
        <f>[1]节奏总纲!AG59</f>
        <v>67.626924568999456</v>
      </c>
      <c r="V60" s="21">
        <f>[1]节奏总纲!AH59</f>
        <v>76.086647524934079</v>
      </c>
      <c r="Z60" s="170">
        <v>56</v>
      </c>
      <c r="AA60" s="170">
        <f>[1]节奏总纲!AM59</f>
        <v>1422.6782097755249</v>
      </c>
      <c r="AB60" s="170">
        <f>[1]节奏总纲!AN59</f>
        <v>1138.14256782042</v>
      </c>
      <c r="AC60" s="170">
        <f>[1]节奏总纲!AO59</f>
        <v>853.60692586531491</v>
      </c>
      <c r="AD60" s="170">
        <f>[1]节奏总纲!AP59</f>
        <v>569.07128391021001</v>
      </c>
      <c r="AE60" s="170">
        <f>[1]节奏总纲!AQ59</f>
        <v>284.53564195510501</v>
      </c>
      <c r="AG60" s="170">
        <v>56</v>
      </c>
      <c r="AH60" s="170">
        <f t="shared" si="6"/>
        <v>194.47820977552487</v>
      </c>
      <c r="AI60" s="170">
        <f t="shared" si="7"/>
        <v>155.58256782041997</v>
      </c>
      <c r="AJ60" s="170">
        <f t="shared" si="8"/>
        <v>116.68692586531495</v>
      </c>
      <c r="AK60" s="170">
        <f t="shared" si="9"/>
        <v>77.791283910209984</v>
      </c>
      <c r="AL60" s="170">
        <f t="shared" si="10"/>
        <v>38.895641955104992</v>
      </c>
      <c r="AN60" s="5">
        <v>56</v>
      </c>
      <c r="AO60" s="21">
        <f>[1]节奏总纲!BA59</f>
        <v>34.201198727632011</v>
      </c>
      <c r="AP60" s="21">
        <f>[1]节奏总纲!BB59</f>
        <v>35.634340563113874</v>
      </c>
      <c r="AQ60" s="21">
        <f>[1]节奏总纲!BC59</f>
        <v>37.55946735008159</v>
      </c>
      <c r="AR60" s="21">
        <f>[1]节奏总纲!BD59</f>
        <v>40.28554255651148</v>
      </c>
      <c r="AS60" s="21">
        <f>[1]节奏总纲!BE59</f>
        <v>44.972851781380903</v>
      </c>
      <c r="AW60" s="170">
        <v>56</v>
      </c>
      <c r="AX60" s="170">
        <f>[1]节奏总纲!BQ59</f>
        <v>104.74760945904168</v>
      </c>
      <c r="AY60" s="170">
        <f>[1]节奏总纲!BR59</f>
        <v>103.84584403707146</v>
      </c>
      <c r="AZ60" s="170">
        <f>[1]节奏总纲!BS59</f>
        <v>102.87304999582264</v>
      </c>
      <c r="BA60" s="170">
        <f>[1]节奏总纲!BT59</f>
        <v>101.77643478877198</v>
      </c>
      <c r="BB60" s="170">
        <f>[1]节奏总纲!BU59</f>
        <v>100.55760200291321</v>
      </c>
      <c r="BG60" s="7">
        <v>56</v>
      </c>
      <c r="BH60" s="7">
        <f>'[1]功能-城建'!$E61</f>
        <v>22</v>
      </c>
      <c r="BL60" s="102">
        <v>56</v>
      </c>
      <c r="BM60" s="102">
        <f>[1]节奏总纲!BX59</f>
        <v>33.176892907302189</v>
      </c>
      <c r="BN60" s="102">
        <f>[1]节奏总纲!BY59</f>
        <v>33.68650047037341</v>
      </c>
      <c r="BO60" s="102">
        <f>[1]节奏总纲!BZ59</f>
        <v>34.252426803545553</v>
      </c>
      <c r="BP60" s="102">
        <f>[1]节奏总纲!CA59</f>
        <v>34.869671993596455</v>
      </c>
      <c r="BQ60" s="102">
        <f>[1]节奏总纲!CB59</f>
        <v>35.555098518625485</v>
      </c>
    </row>
    <row r="61" spans="3:69" x14ac:dyDescent="0.15">
      <c r="C61" s="5">
        <v>57</v>
      </c>
      <c r="D61" s="5">
        <f>[1]节奏总纲!P60</f>
        <v>50.984153366799077</v>
      </c>
      <c r="E61" s="5">
        <f>[1]节奏总纲!Q60</f>
        <v>44.310327691085078</v>
      </c>
      <c r="F61" s="5">
        <f>[1]节奏总纲!R60</f>
        <v>36.316012443170983</v>
      </c>
      <c r="G61" s="5">
        <f>[1]节奏总纲!S60</f>
        <v>26.664712210835919</v>
      </c>
      <c r="H61" s="5">
        <f>[1]节奏总纲!T60</f>
        <v>14.815994968391813</v>
      </c>
      <c r="J61" s="5">
        <v>57</v>
      </c>
      <c r="K61" s="5">
        <f t="shared" si="4"/>
        <v>3.481223238466356</v>
      </c>
      <c r="L61" s="5">
        <f t="shared" si="4"/>
        <v>3.0350317025767737</v>
      </c>
      <c r="M61" s="5">
        <f t="shared" si="4"/>
        <v>2.4274220896184175</v>
      </c>
      <c r="N61" s="5">
        <f t="shared" si="4"/>
        <v>1.7541756515382403</v>
      </c>
      <c r="O61" s="5">
        <f t="shared" si="4"/>
        <v>0.97839142200849061</v>
      </c>
      <c r="Q61" s="5">
        <v>57</v>
      </c>
      <c r="R61" s="21">
        <f>[1]节奏总纲!AD60</f>
        <v>58.571351621712921</v>
      </c>
      <c r="S61" s="21">
        <f>[1]节奏总纲!AE60</f>
        <v>60.60152623127486</v>
      </c>
      <c r="T61" s="21">
        <f>[1]节奏总纲!AF60</f>
        <v>63.421042351541736</v>
      </c>
      <c r="U61" s="21">
        <f>[1]节奏总纲!AG60</f>
        <v>67.890992225532017</v>
      </c>
      <c r="V61" s="21">
        <f>[1]节奏总纲!AH60</f>
        <v>76.344973133357612</v>
      </c>
      <c r="Z61" s="170">
        <v>57</v>
      </c>
      <c r="AA61" s="170">
        <f>[1]节奏总纲!AM60</f>
        <v>1647.8248427703616</v>
      </c>
      <c r="AB61" s="170">
        <f>[1]节奏总纲!AN60</f>
        <v>1318.2598742162893</v>
      </c>
      <c r="AC61" s="170">
        <f>[1]节奏总纲!AO60</f>
        <v>988.69490566221691</v>
      </c>
      <c r="AD61" s="170">
        <f>[1]节奏总纲!AP60</f>
        <v>659.12993710814465</v>
      </c>
      <c r="AE61" s="170">
        <f>[1]节奏总纲!AQ60</f>
        <v>329.56496855407232</v>
      </c>
      <c r="AG61" s="170">
        <v>57</v>
      </c>
      <c r="AH61" s="170">
        <f t="shared" si="6"/>
        <v>225.14663299483664</v>
      </c>
      <c r="AI61" s="170">
        <f t="shared" si="7"/>
        <v>180.11730639586926</v>
      </c>
      <c r="AJ61" s="170">
        <f t="shared" si="8"/>
        <v>135.087979796902</v>
      </c>
      <c r="AK61" s="170">
        <f t="shared" si="9"/>
        <v>90.058653197934632</v>
      </c>
      <c r="AL61" s="170">
        <f t="shared" si="10"/>
        <v>45.029326598967316</v>
      </c>
      <c r="AN61" s="5">
        <v>57</v>
      </c>
      <c r="AO61" s="21">
        <f>[1]节奏总纲!BA60</f>
        <v>34.307705563947749</v>
      </c>
      <c r="AP61" s="21">
        <f>[1]节奏总纲!BB60</f>
        <v>35.756329132943463</v>
      </c>
      <c r="AQ61" s="21">
        <f>[1]节奏总纲!BC60</f>
        <v>37.680472138177478</v>
      </c>
      <c r="AR61" s="21">
        <f>[1]节奏总纲!BD60</f>
        <v>40.402090538761065</v>
      </c>
      <c r="AS61" s="21">
        <f>[1]节奏总纲!BE60</f>
        <v>45.088151688727308</v>
      </c>
      <c r="AW61" s="170">
        <v>57</v>
      </c>
      <c r="AX61" s="170">
        <f>[1]节奏总纲!BQ60</f>
        <v>106.86832874572353</v>
      </c>
      <c r="AY61" s="170">
        <f>[1]节奏总纲!BR60</f>
        <v>105.93060744042049</v>
      </c>
      <c r="AZ61" s="170">
        <f>[1]节奏总纲!BS60</f>
        <v>104.93404980561661</v>
      </c>
      <c r="BA61" s="170">
        <f>[1]节奏总纲!BT60</f>
        <v>103.88342588534262</v>
      </c>
      <c r="BB61" s="170">
        <f>[1]节奏总纲!BU60</f>
        <v>102.75450529975728</v>
      </c>
      <c r="BG61" s="7">
        <v>57</v>
      </c>
      <c r="BH61" s="7">
        <f>'[1]功能-城建'!$E62</f>
        <v>22</v>
      </c>
      <c r="BL61" s="102">
        <v>57</v>
      </c>
      <c r="BM61" s="102">
        <f>[1]节奏总纲!BX60</f>
        <v>33.610521693288518</v>
      </c>
      <c r="BN61" s="102">
        <f>[1]节奏总纲!BY60</f>
        <v>34.136006917064577</v>
      </c>
      <c r="BO61" s="102">
        <f>[1]节奏总纲!BZ60</f>
        <v>34.683321882159184</v>
      </c>
      <c r="BP61" s="102">
        <f>[1]节奏总纲!CA60</f>
        <v>35.308560867691789</v>
      </c>
      <c r="BQ61" s="102">
        <f>[1]节奏总纲!CB60</f>
        <v>36.028038378653754</v>
      </c>
    </row>
    <row r="62" spans="3:69" x14ac:dyDescent="0.15">
      <c r="C62" s="5">
        <v>58</v>
      </c>
      <c r="D62" s="5">
        <f>[1]节奏总纲!P61</f>
        <v>54.715236050951923</v>
      </c>
      <c r="E62" s="5">
        <f>[1]节奏总纲!Q61</f>
        <v>47.459995750595695</v>
      </c>
      <c r="F62" s="5">
        <f>[1]节奏总纲!R61</f>
        <v>38.913475879437009</v>
      </c>
      <c r="G62" s="5">
        <f>[1]节奏总纲!S61</f>
        <v>28.572296265807093</v>
      </c>
      <c r="H62" s="5">
        <f>[1]节奏总纲!T61</f>
        <v>15.856475407565867</v>
      </c>
      <c r="J62" s="5">
        <v>58</v>
      </c>
      <c r="K62" s="5">
        <f t="shared" si="4"/>
        <v>3.7310826841528453</v>
      </c>
      <c r="L62" s="5">
        <f t="shared" si="4"/>
        <v>3.149668059510617</v>
      </c>
      <c r="M62" s="5">
        <f t="shared" si="4"/>
        <v>2.5974634362660254</v>
      </c>
      <c r="N62" s="5">
        <f t="shared" si="4"/>
        <v>1.9075840549711742</v>
      </c>
      <c r="O62" s="5">
        <f t="shared" si="4"/>
        <v>1.0404804391740541</v>
      </c>
      <c r="Q62" s="5">
        <v>58</v>
      </c>
      <c r="R62" s="21">
        <f>[1]节奏总纲!AD61</f>
        <v>58.821421928516813</v>
      </c>
      <c r="S62" s="21">
        <f>[1]节奏总纲!AE61</f>
        <v>60.851070405211743</v>
      </c>
      <c r="T62" s="21">
        <f>[1]节奏总纲!AF61</f>
        <v>63.665817066968295</v>
      </c>
      <c r="U62" s="21">
        <f>[1]节奏总纲!AG61</f>
        <v>68.142437172458173</v>
      </c>
      <c r="V62" s="21">
        <f>[1]节奏总纲!AH61</f>
        <v>76.60329874178116</v>
      </c>
      <c r="Z62" s="170">
        <v>58</v>
      </c>
      <c r="AA62" s="170">
        <f>[1]节奏总纲!AM61</f>
        <v>1908.4603298511749</v>
      </c>
      <c r="AB62" s="170">
        <f>[1]节奏总纲!AN61</f>
        <v>1526.7682638809401</v>
      </c>
      <c r="AC62" s="170">
        <f>[1]节奏总纲!AO61</f>
        <v>1145.0761979107049</v>
      </c>
      <c r="AD62" s="170">
        <f>[1]节奏总纲!AP61</f>
        <v>763.38413194047007</v>
      </c>
      <c r="AE62" s="170">
        <f>[1]节奏总纲!AQ61</f>
        <v>381.69206597023503</v>
      </c>
      <c r="AG62" s="170">
        <v>58</v>
      </c>
      <c r="AH62" s="170">
        <f t="shared" si="6"/>
        <v>260.63548708081339</v>
      </c>
      <c r="AI62" s="170">
        <f t="shared" si="7"/>
        <v>208.50838966465085</v>
      </c>
      <c r="AJ62" s="170">
        <f t="shared" si="8"/>
        <v>156.38129224848797</v>
      </c>
      <c r="AK62" s="170">
        <f t="shared" si="9"/>
        <v>104.25419483232542</v>
      </c>
      <c r="AL62" s="170">
        <f t="shared" si="10"/>
        <v>52.127097416162712</v>
      </c>
      <c r="AN62" s="5">
        <v>58</v>
      </c>
      <c r="AO62" s="21">
        <f>[1]节奏总纲!BA61</f>
        <v>34.41421240026348</v>
      </c>
      <c r="AP62" s="21">
        <f>[1]节奏总纲!BB61</f>
        <v>35.878317702773053</v>
      </c>
      <c r="AQ62" s="21">
        <f>[1]节奏总纲!BC61</f>
        <v>37.801476926273359</v>
      </c>
      <c r="AR62" s="21">
        <f>[1]节奏总纲!BD61</f>
        <v>40.518638521010644</v>
      </c>
      <c r="AS62" s="21">
        <f>[1]节奏总纲!BE61</f>
        <v>45.199736104837825</v>
      </c>
      <c r="AW62" s="170">
        <v>58</v>
      </c>
      <c r="AX62" s="170">
        <f>[1]节奏总纲!BQ61</f>
        <v>108.98912790570419</v>
      </c>
      <c r="AY62" s="170">
        <f>[1]节奏总纲!BR61</f>
        <v>108.0472575629672</v>
      </c>
      <c r="AZ62" s="170">
        <f>[1]节奏总纲!BS61</f>
        <v>107.02811391615536</v>
      </c>
      <c r="BA62" s="170">
        <f>[1]节奏总纲!BT61</f>
        <v>105.96785431358371</v>
      </c>
      <c r="BB62" s="170">
        <f>[1]节奏总纲!BU61</f>
        <v>104.81855388022134</v>
      </c>
      <c r="BG62" s="7">
        <v>58</v>
      </c>
      <c r="BH62" s="7">
        <f>'[1]功能-城建'!$E63</f>
        <v>22</v>
      </c>
      <c r="BL62" s="102">
        <v>58</v>
      </c>
      <c r="BM62" s="102">
        <f>[1]节奏总纲!BX61</f>
        <v>34.064362584006396</v>
      </c>
      <c r="BN62" s="102">
        <f>[1]节奏总纲!BY61</f>
        <v>34.555333392643561</v>
      </c>
      <c r="BO62" s="102">
        <f>[1]节奏总纲!BZ61</f>
        <v>35.132313012164516</v>
      </c>
      <c r="BP62" s="102">
        <f>[1]节奏总纲!CA61</f>
        <v>35.773967769083114</v>
      </c>
      <c r="BQ62" s="102">
        <f>[1]节奏总纲!CB61</f>
        <v>36.465928362136154</v>
      </c>
    </row>
    <row r="63" spans="3:69" x14ac:dyDescent="0.15">
      <c r="C63" s="5">
        <v>59</v>
      </c>
      <c r="D63" s="5">
        <f>[1]节奏总纲!P62</f>
        <v>58.714111458355703</v>
      </c>
      <c r="E63" s="5">
        <f>[1]节奏总纲!Q62</f>
        <v>50.940363101269412</v>
      </c>
      <c r="F63" s="5">
        <f>[1]节奏总纲!R62</f>
        <v>41.728119013453394</v>
      </c>
      <c r="G63" s="5">
        <f>[1]节奏总纲!S62</f>
        <v>30.607666303240826</v>
      </c>
      <c r="H63" s="5">
        <f>[1]节奏总纲!T62</f>
        <v>17.003606678339814</v>
      </c>
      <c r="J63" s="5">
        <v>59</v>
      </c>
      <c r="K63" s="5">
        <f t="shared" si="4"/>
        <v>3.99887540740378</v>
      </c>
      <c r="L63" s="5">
        <f t="shared" si="4"/>
        <v>3.4803673506737169</v>
      </c>
      <c r="M63" s="5">
        <f t="shared" si="4"/>
        <v>2.8146431340163858</v>
      </c>
      <c r="N63" s="5">
        <f t="shared" si="4"/>
        <v>2.0353700374337329</v>
      </c>
      <c r="O63" s="5">
        <f t="shared" si="4"/>
        <v>1.1471312707739472</v>
      </c>
      <c r="Q63" s="5">
        <v>59</v>
      </c>
      <c r="R63" s="21">
        <f>[1]节奏总纲!AD62</f>
        <v>59.066704614192936</v>
      </c>
      <c r="S63" s="21">
        <f>[1]节奏总纲!AE62</f>
        <v>61.094954819415335</v>
      </c>
      <c r="T63" s="21">
        <f>[1]节奏总纲!AF62</f>
        <v>63.91059178239486</v>
      </c>
      <c r="U63" s="21">
        <f>[1]节奏总纲!AG62</f>
        <v>68.385008299388929</v>
      </c>
      <c r="V63" s="21">
        <f>[1]节奏总纲!AH62</f>
        <v>76.861624350204693</v>
      </c>
      <c r="Z63" s="170">
        <v>59</v>
      </c>
      <c r="AA63" s="170">
        <f>[1]节奏总纲!AM62</f>
        <v>2210.1605665017755</v>
      </c>
      <c r="AB63" s="170">
        <f>[1]节奏总纲!AN62</f>
        <v>1768.1284532014206</v>
      </c>
      <c r="AC63" s="170">
        <f>[1]节奏总纲!AO62</f>
        <v>1326.0963399010652</v>
      </c>
      <c r="AD63" s="170">
        <f>[1]节奏总纲!AP62</f>
        <v>884.0642266007103</v>
      </c>
      <c r="AE63" s="170">
        <f>[1]节奏总纲!AQ62</f>
        <v>442.03211330035515</v>
      </c>
      <c r="AG63" s="170">
        <v>59</v>
      </c>
      <c r="AH63" s="170">
        <f t="shared" si="6"/>
        <v>301.70023665060057</v>
      </c>
      <c r="AI63" s="170">
        <f t="shared" si="7"/>
        <v>241.36018932048046</v>
      </c>
      <c r="AJ63" s="170">
        <f t="shared" si="8"/>
        <v>181.02014199036034</v>
      </c>
      <c r="AK63" s="170">
        <f t="shared" si="9"/>
        <v>120.68009466024023</v>
      </c>
      <c r="AL63" s="170">
        <f t="shared" si="10"/>
        <v>60.340047330120115</v>
      </c>
      <c r="AN63" s="5">
        <v>59</v>
      </c>
      <c r="AO63" s="21">
        <f>[1]节奏总纲!BA62</f>
        <v>34.520719236579211</v>
      </c>
      <c r="AP63" s="21">
        <f>[1]节奏总纲!BB62</f>
        <v>36.000264155774609</v>
      </c>
      <c r="AQ63" s="21">
        <f>[1]节奏总纲!BC62</f>
        <v>37.922481714369241</v>
      </c>
      <c r="AR63" s="21">
        <f>[1]节奏总纲!BD62</f>
        <v>40.635186503260229</v>
      </c>
      <c r="AS63" s="21">
        <f>[1]节奏总纲!BE62</f>
        <v>45.31132052094835</v>
      </c>
      <c r="AW63" s="170">
        <v>59</v>
      </c>
      <c r="AX63" s="170">
        <f>[1]节奏总纲!BQ62</f>
        <v>111.10262975447033</v>
      </c>
      <c r="AY63" s="170">
        <f>[1]节奏总纲!BR62</f>
        <v>110.21451237720193</v>
      </c>
      <c r="AZ63" s="170">
        <f>[1]节奏总纲!BS62</f>
        <v>109.27257347098015</v>
      </c>
      <c r="BA63" s="170">
        <f>[1]节奏总纲!BT62</f>
        <v>108.22052505368504</v>
      </c>
      <c r="BB63" s="170">
        <f>[1]节奏总纲!BU62</f>
        <v>107.06999677482624</v>
      </c>
      <c r="BG63" s="7">
        <v>59</v>
      </c>
      <c r="BH63" s="7">
        <f>'[1]功能-城建'!$E64</f>
        <v>23</v>
      </c>
      <c r="BL63" s="102">
        <v>59</v>
      </c>
      <c r="BM63" s="102">
        <f>[1]节奏总纲!BX62</f>
        <v>34.490270152469755</v>
      </c>
      <c r="BN63" s="102">
        <f>[1]节奏总纲!BY62</f>
        <v>35.017122693980703</v>
      </c>
      <c r="BO63" s="102">
        <f>[1]节奏总纲!BZ62</f>
        <v>35.590118732830298</v>
      </c>
      <c r="BP63" s="102">
        <f>[1]节奏总纲!CA62</f>
        <v>36.233346855347108</v>
      </c>
      <c r="BQ63" s="102">
        <f>[1]节奏总纲!CB62</f>
        <v>36.948702736645387</v>
      </c>
    </row>
    <row r="64" spans="3:69" x14ac:dyDescent="0.15">
      <c r="C64" s="5">
        <v>60</v>
      </c>
      <c r="D64" s="5">
        <f>[1]节奏总纲!P63</f>
        <v>63</v>
      </c>
      <c r="E64" s="5">
        <f>[1]节奏总纲!Q63</f>
        <v>54.589500000000001</v>
      </c>
      <c r="F64" s="5">
        <f>[1]节奏总纲!R63</f>
        <v>44.717399999999998</v>
      </c>
      <c r="G64" s="5">
        <f>[1]节奏总纲!S63</f>
        <v>32.810400000000001</v>
      </c>
      <c r="H64" s="5">
        <f>[1]节奏总纲!T63</f>
        <v>18.276300000000003</v>
      </c>
      <c r="J64" s="5">
        <v>60</v>
      </c>
      <c r="K64" s="5">
        <f t="shared" si="4"/>
        <v>4.2858885416442973</v>
      </c>
      <c r="L64" s="5">
        <f t="shared" si="4"/>
        <v>3.649136898730589</v>
      </c>
      <c r="M64" s="5">
        <f t="shared" si="4"/>
        <v>2.9892809865466035</v>
      </c>
      <c r="N64" s="5">
        <f t="shared" si="4"/>
        <v>2.2027336967591751</v>
      </c>
      <c r="O64" s="5">
        <f t="shared" si="4"/>
        <v>1.2726933216601886</v>
      </c>
      <c r="Q64" s="5">
        <v>60</v>
      </c>
      <c r="R64" s="21">
        <f>[1]节奏总纲!AD63</f>
        <v>59.300028460644697</v>
      </c>
      <c r="S64" s="21">
        <f>[1]节奏总纲!AE63</f>
        <v>61.330461663183208</v>
      </c>
      <c r="T64" s="21">
        <f>[1]节奏总纲!AF63</f>
        <v>64.14304723627319</v>
      </c>
      <c r="U64" s="21">
        <f>[1]节奏总纲!AG63</f>
        <v>68.627579426319684</v>
      </c>
      <c r="V64" s="21">
        <f>[1]节奏总纲!AH63</f>
        <v>77.112805903056142</v>
      </c>
      <c r="Z64" s="170">
        <v>60</v>
      </c>
      <c r="AA64" s="170">
        <f>[1]节奏总纲!AM63</f>
        <v>2559.375</v>
      </c>
      <c r="AB64" s="170">
        <f>[1]节奏总纲!AN63</f>
        <v>2047.5</v>
      </c>
      <c r="AC64" s="170">
        <f>[1]节奏总纲!AO63</f>
        <v>1535.625</v>
      </c>
      <c r="AD64" s="170">
        <f>[1]节奏总纲!AP63</f>
        <v>1023.75</v>
      </c>
      <c r="AE64" s="170">
        <f>[1]节奏总纲!AQ63</f>
        <v>511.875</v>
      </c>
      <c r="AG64" s="170">
        <v>60</v>
      </c>
      <c r="AH64" s="170">
        <f t="shared" si="6"/>
        <v>349.21443349822448</v>
      </c>
      <c r="AI64" s="170">
        <f t="shared" si="7"/>
        <v>279.3715467985794</v>
      </c>
      <c r="AJ64" s="170">
        <f t="shared" si="8"/>
        <v>209.52866009893478</v>
      </c>
      <c r="AK64" s="170">
        <f t="shared" si="9"/>
        <v>139.6857733992897</v>
      </c>
      <c r="AL64" s="170">
        <f t="shared" si="10"/>
        <v>69.842886699644851</v>
      </c>
      <c r="AN64" s="5">
        <v>60</v>
      </c>
      <c r="AO64" s="21">
        <f>[1]节奏总纲!BA63</f>
        <v>34.627226072894942</v>
      </c>
      <c r="AP64" s="21">
        <f>[1]节奏总纲!BB63</f>
        <v>36.105477566569242</v>
      </c>
      <c r="AQ64" s="21">
        <f>[1]节奏总纲!BC63</f>
        <v>38.037513426486328</v>
      </c>
      <c r="AR64" s="21">
        <f>[1]节奏总纲!BD63</f>
        <v>40.751734485509814</v>
      </c>
      <c r="AS64" s="21">
        <f>[1]节奏总纲!BE63</f>
        <v>45.422904937058867</v>
      </c>
      <c r="AW64" s="170">
        <v>60</v>
      </c>
      <c r="AX64" s="170">
        <f>[1]节奏总纲!BQ63</f>
        <v>113.21545878873063</v>
      </c>
      <c r="AY64" s="170">
        <f>[1]节奏总纲!BR63</f>
        <v>112.29436348352795</v>
      </c>
      <c r="AZ64" s="170">
        <f>[1]节奏总纲!BS63</f>
        <v>111.32275250484524</v>
      </c>
      <c r="BA64" s="170">
        <f>[1]节奏总纲!BT63</f>
        <v>110.31228664456765</v>
      </c>
      <c r="BB64" s="170">
        <f>[1]节奏总纲!BU63</f>
        <v>109.23106258673216</v>
      </c>
      <c r="BG64" s="7">
        <v>60</v>
      </c>
      <c r="BH64" s="7">
        <f>'[1]功能-城建'!$E65</f>
        <v>23</v>
      </c>
      <c r="BL64" s="102">
        <v>60</v>
      </c>
      <c r="BM64" s="102">
        <f>[1]节奏总纲!BX63</f>
        <v>34.946746581842135</v>
      </c>
      <c r="BN64" s="102">
        <f>[1]节奏总纲!BY63</f>
        <v>35.462275685369235</v>
      </c>
      <c r="BO64" s="102">
        <f>[1]节奏总纲!BZ63</f>
        <v>36.065833153381824</v>
      </c>
      <c r="BP64" s="102">
        <f>[1]节奏总纲!CA63</f>
        <v>36.696861105963713</v>
      </c>
      <c r="BQ64" s="102">
        <f>[1]节奏总纲!CB63</f>
        <v>37.417758642742506</v>
      </c>
    </row>
    <row r="65" spans="3:69" x14ac:dyDescent="0.15">
      <c r="C65" s="5">
        <v>61</v>
      </c>
      <c r="D65" s="5">
        <f>[1]节奏总纲!P64</f>
        <v>67.593501602322732</v>
      </c>
      <c r="E65" s="5">
        <f>[1]节奏总纲!Q64</f>
        <v>58.596806539053574</v>
      </c>
      <c r="F65" s="5">
        <f>[1]节奏总纲!R64</f>
        <v>47.977867437328676</v>
      </c>
      <c r="G65" s="5">
        <f>[1]节奏总纲!S64</f>
        <v>35.229733035130607</v>
      </c>
      <c r="H65" s="5">
        <f>[1]节奏总纲!T64</f>
        <v>19.602115464673592</v>
      </c>
      <c r="J65" s="5">
        <v>61</v>
      </c>
      <c r="K65" s="5">
        <f t="shared" si="4"/>
        <v>4.593501602322732</v>
      </c>
      <c r="L65" s="5">
        <f t="shared" si="4"/>
        <v>4.0073065390535731</v>
      </c>
      <c r="M65" s="5">
        <f t="shared" si="4"/>
        <v>3.2604674373286784</v>
      </c>
      <c r="N65" s="5">
        <f t="shared" si="4"/>
        <v>2.4193330351306059</v>
      </c>
      <c r="O65" s="5">
        <f t="shared" si="4"/>
        <v>1.3258154646735889</v>
      </c>
      <c r="Q65" s="5">
        <v>61</v>
      </c>
      <c r="R65" s="21">
        <f>[1]节奏总纲!AD64</f>
        <v>59.533352307096465</v>
      </c>
      <c r="S65" s="21">
        <f>[1]节奏总纲!AE64</f>
        <v>61.56596850695108</v>
      </c>
      <c r="T65" s="21">
        <f>[1]节奏总纲!AF64</f>
        <v>64.368413367596901</v>
      </c>
      <c r="U65" s="21">
        <f>[1]节奏总纲!AG64</f>
        <v>68.870150553250454</v>
      </c>
      <c r="V65" s="21">
        <f>[1]节奏总纲!AH64</f>
        <v>77.355745991356301</v>
      </c>
      <c r="Z65" s="170">
        <v>61</v>
      </c>
      <c r="AA65" s="170">
        <f>[1]节奏总纲!AM64</f>
        <v>2963.5631311027469</v>
      </c>
      <c r="AB65" s="170">
        <f>[1]节奏总纲!AN64</f>
        <v>2370.8505048821976</v>
      </c>
      <c r="AC65" s="170">
        <f>[1]节奏总纲!AO64</f>
        <v>1778.1378786616481</v>
      </c>
      <c r="AD65" s="170">
        <f>[1]节奏总纲!AP64</f>
        <v>1185.4252524410988</v>
      </c>
      <c r="AE65" s="170">
        <f>[1]节奏总纲!AQ64</f>
        <v>592.7126262205494</v>
      </c>
      <c r="AG65" s="170">
        <v>61</v>
      </c>
      <c r="AH65" s="170">
        <f t="shared" si="6"/>
        <v>404.18813110274687</v>
      </c>
      <c r="AI65" s="170">
        <f t="shared" si="7"/>
        <v>323.35050488219758</v>
      </c>
      <c r="AJ65" s="170">
        <f t="shared" si="8"/>
        <v>242.51287866164807</v>
      </c>
      <c r="AK65" s="170">
        <f t="shared" si="9"/>
        <v>161.67525244109879</v>
      </c>
      <c r="AL65" s="170">
        <f t="shared" si="10"/>
        <v>80.837626220549396</v>
      </c>
      <c r="AN65" s="5">
        <v>61</v>
      </c>
      <c r="AO65" s="21">
        <f>[1]节奏总纲!BA64</f>
        <v>34.733732909210673</v>
      </c>
      <c r="AP65" s="21">
        <f>[1]节奏总纲!BB64</f>
        <v>36.210690977363875</v>
      </c>
      <c r="AQ65" s="21">
        <f>[1]节奏总纲!BC64</f>
        <v>38.14189763688286</v>
      </c>
      <c r="AR65" s="21">
        <f>[1]节奏总纲!BD64</f>
        <v>40.8682824677594</v>
      </c>
      <c r="AS65" s="21">
        <f>[1]节奏总纲!BE64</f>
        <v>45.534489353169384</v>
      </c>
      <c r="AW65" s="170">
        <v>61</v>
      </c>
      <c r="AX65" s="170">
        <f>[1]节奏总纲!BQ64</f>
        <v>115.32833539528137</v>
      </c>
      <c r="AY65" s="170">
        <f>[1]节奏总纲!BR64</f>
        <v>114.41548284970322</v>
      </c>
      <c r="AZ65" s="170">
        <f>[1]节奏总纲!BS64</f>
        <v>113.42489943525096</v>
      </c>
      <c r="BA65" s="170">
        <f>[1]节奏总纲!BT64</f>
        <v>112.37441833838224</v>
      </c>
      <c r="BB65" s="170">
        <f>[1]节奏总纲!BU64</f>
        <v>111.23033277718757</v>
      </c>
      <c r="BG65" s="7">
        <v>61</v>
      </c>
      <c r="BH65" s="7">
        <f>'[1]功能-城建'!$E66</f>
        <v>23</v>
      </c>
      <c r="BL65" s="102">
        <v>61</v>
      </c>
      <c r="BM65" s="102">
        <f>[1]节奏总纲!BX64</f>
        <v>35.39948832484999</v>
      </c>
      <c r="BN65" s="102">
        <f>[1]节奏总纲!BY64</f>
        <v>35.951121278937144</v>
      </c>
      <c r="BO65" s="102">
        <f>[1]节奏总纲!BZ64</f>
        <v>36.523226353203405</v>
      </c>
      <c r="BP65" s="102">
        <f>[1]节奏总纲!CA64</f>
        <v>37.177648787597903</v>
      </c>
      <c r="BQ65" s="102">
        <f>[1]节奏总纲!CB64</f>
        <v>37.899048700813722</v>
      </c>
    </row>
    <row r="66" spans="3:69" x14ac:dyDescent="0.15">
      <c r="C66" s="5">
        <v>62</v>
      </c>
      <c r="D66" s="5">
        <f>[1]节奏总纲!P65</f>
        <v>72.516694719810218</v>
      </c>
      <c r="E66" s="5">
        <f>[1]节奏总纲!Q65</f>
        <v>62.842967644187539</v>
      </c>
      <c r="F66" s="5">
        <f>[1]节奏总纲!R65</f>
        <v>51.5086082594812</v>
      </c>
      <c r="G66" s="5">
        <f>[1]节奏总纲!S65</f>
        <v>37.846462974268952</v>
      </c>
      <c r="H66" s="5">
        <f>[1]节奏总纲!T65</f>
        <v>21.124113171880715</v>
      </c>
      <c r="J66" s="5">
        <v>62</v>
      </c>
      <c r="K66" s="5">
        <f t="shared" si="4"/>
        <v>4.9231931174874859</v>
      </c>
      <c r="L66" s="5">
        <f t="shared" si="4"/>
        <v>4.2461611051339645</v>
      </c>
      <c r="M66" s="5">
        <f t="shared" si="4"/>
        <v>3.5307408221525236</v>
      </c>
      <c r="N66" s="5">
        <f t="shared" si="4"/>
        <v>2.6167299391383452</v>
      </c>
      <c r="O66" s="5">
        <f t="shared" si="4"/>
        <v>1.5219977072071238</v>
      </c>
      <c r="Q66" s="5">
        <v>62</v>
      </c>
      <c r="R66" s="21">
        <f>[1]节奏总纲!AD65</f>
        <v>59.766676153548232</v>
      </c>
      <c r="S66" s="21">
        <f>[1]节奏总纲!AE65</f>
        <v>61.801475350718952</v>
      </c>
      <c r="T66" s="21">
        <f>[1]节奏总纲!AF65</f>
        <v>64.593779498920611</v>
      </c>
      <c r="U66" s="21">
        <f>[1]节奏总纲!AG65</f>
        <v>69.105843627521551</v>
      </c>
      <c r="V66" s="21">
        <f>[1]节奏总纲!AH65</f>
        <v>77.59868607965646</v>
      </c>
      <c r="Z66" s="170">
        <v>62</v>
      </c>
      <c r="AA66" s="170">
        <f>[1]节奏总纲!AM65</f>
        <v>3431.3522956038646</v>
      </c>
      <c r="AB66" s="170">
        <f>[1]节奏总纲!AN65</f>
        <v>2745.081836483092</v>
      </c>
      <c r="AC66" s="170">
        <f>[1]节奏总纲!AO65</f>
        <v>2058.8113773623186</v>
      </c>
      <c r="AD66" s="170">
        <f>[1]节奏总纲!AP65</f>
        <v>1372.540918241546</v>
      </c>
      <c r="AE66" s="170">
        <f>[1]节奏总纲!AQ65</f>
        <v>686.27045912077301</v>
      </c>
      <c r="AG66" s="170">
        <v>62</v>
      </c>
      <c r="AH66" s="170">
        <f t="shared" si="6"/>
        <v>467.78916450111774</v>
      </c>
      <c r="AI66" s="170">
        <f t="shared" si="7"/>
        <v>374.23133160089446</v>
      </c>
      <c r="AJ66" s="170">
        <f t="shared" si="8"/>
        <v>280.67349870067051</v>
      </c>
      <c r="AK66" s="170">
        <f t="shared" si="9"/>
        <v>187.11566580044723</v>
      </c>
      <c r="AL66" s="170">
        <f t="shared" si="10"/>
        <v>93.557832900223616</v>
      </c>
      <c r="AN66" s="5">
        <v>62</v>
      </c>
      <c r="AO66" s="21">
        <f>[1]节奏总纲!BA65</f>
        <v>34.840239745526404</v>
      </c>
      <c r="AP66" s="21">
        <f>[1]节奏总纲!BB65</f>
        <v>36.315904388158508</v>
      </c>
      <c r="AQ66" s="21">
        <f>[1]节奏总纲!BC65</f>
        <v>38.246281847279398</v>
      </c>
      <c r="AR66" s="21">
        <f>[1]节奏总纲!BD65</f>
        <v>40.984830450008978</v>
      </c>
      <c r="AS66" s="21">
        <f>[1]节奏总纲!BE65</f>
        <v>45.646073769279901</v>
      </c>
      <c r="AW66" s="170">
        <v>62</v>
      </c>
      <c r="AX66" s="170">
        <f>[1]节奏总纲!BQ65</f>
        <v>117.44125295293078</v>
      </c>
      <c r="AY66" s="170">
        <f>[1]节奏总纲!BR65</f>
        <v>116.57963946040095</v>
      </c>
      <c r="AZ66" s="170">
        <f>[1]节奏总纲!BS65</f>
        <v>115.65680652952507</v>
      </c>
      <c r="BA66" s="170">
        <f>[1]节奏总纲!BT65</f>
        <v>114.63180287101657</v>
      </c>
      <c r="BB66" s="170">
        <f>[1]节奏总纲!BU65</f>
        <v>113.49535914307893</v>
      </c>
      <c r="BG66" s="7">
        <v>62</v>
      </c>
      <c r="BH66" s="7">
        <f>'[1]功能-城建'!$E67</f>
        <v>24</v>
      </c>
      <c r="BL66" s="102">
        <v>62</v>
      </c>
      <c r="BM66" s="102">
        <f>[1]节奏总纲!BX65</f>
        <v>35.879946954767739</v>
      </c>
      <c r="BN66" s="102">
        <f>[1]节奏总纲!BY65</f>
        <v>36.404595889192997</v>
      </c>
      <c r="BO66" s="102">
        <f>[1]节奏总纲!BZ65</f>
        <v>37.015987444264518</v>
      </c>
      <c r="BP66" s="102">
        <f>[1]节奏总纲!CA65</f>
        <v>37.65260406528229</v>
      </c>
      <c r="BQ66" s="102">
        <f>[1]节奏总纲!CB65</f>
        <v>38.389532424015663</v>
      </c>
    </row>
    <row r="67" spans="3:69" x14ac:dyDescent="0.15">
      <c r="C67" s="5">
        <v>63</v>
      </c>
      <c r="D67" s="5">
        <f>[1]节奏总纲!P66</f>
        <v>77.793242454074615</v>
      </c>
      <c r="E67" s="5">
        <f>[1]节奏总纲!Q66</f>
        <v>67.470079180418907</v>
      </c>
      <c r="F67" s="5">
        <f>[1]节奏总纲!R66</f>
        <v>55.27987808786542</v>
      </c>
      <c r="G67" s="5">
        <f>[1]节奏总纲!S66</f>
        <v>40.678086479235617</v>
      </c>
      <c r="H67" s="5">
        <f>[1]节奏总纲!T66</f>
        <v>22.700068148098975</v>
      </c>
      <c r="J67" s="5">
        <v>63</v>
      </c>
      <c r="K67" s="5">
        <f t="shared" si="4"/>
        <v>5.2765477342643976</v>
      </c>
      <c r="L67" s="5">
        <f t="shared" si="4"/>
        <v>4.6271115362313679</v>
      </c>
      <c r="M67" s="5">
        <f t="shared" si="4"/>
        <v>3.7712698283842201</v>
      </c>
      <c r="N67" s="5">
        <f t="shared" si="4"/>
        <v>2.8316235049666645</v>
      </c>
      <c r="O67" s="5">
        <f t="shared" si="4"/>
        <v>1.5759549762182594</v>
      </c>
      <c r="Q67" s="5">
        <v>63</v>
      </c>
      <c r="R67" s="21">
        <f>[1]节奏总纲!AD66</f>
        <v>60</v>
      </c>
      <c r="S67" s="21">
        <f>[1]节奏总纲!AE66</f>
        <v>62.033937447710706</v>
      </c>
      <c r="T67" s="21">
        <f>[1]节奏总纲!AF66</f>
        <v>64.819145630244321</v>
      </c>
      <c r="U67" s="21">
        <f>[1]节奏总纲!AG66</f>
        <v>69.333613546893503</v>
      </c>
      <c r="V67" s="21">
        <f>[1]节奏总纲!AH66</f>
        <v>77.841626167956619</v>
      </c>
      <c r="Z67" s="170">
        <v>63</v>
      </c>
      <c r="AA67" s="170">
        <f>[1]节奏总纲!AM66</f>
        <v>3972.7200361130153</v>
      </c>
      <c r="AB67" s="170">
        <f>[1]节奏总纲!AN66</f>
        <v>3178.1760288904125</v>
      </c>
      <c r="AC67" s="170">
        <f>[1]节奏总纲!AO66</f>
        <v>2383.6320216678091</v>
      </c>
      <c r="AD67" s="170">
        <f>[1]节奏总纲!AP66</f>
        <v>1589.0880144452062</v>
      </c>
      <c r="AE67" s="170">
        <f>[1]节奏总纲!AQ66</f>
        <v>794.54400722260311</v>
      </c>
      <c r="AG67" s="170">
        <v>63</v>
      </c>
      <c r="AH67" s="170">
        <f t="shared" si="6"/>
        <v>541.36774050915074</v>
      </c>
      <c r="AI67" s="170">
        <f t="shared" si="7"/>
        <v>433.09419240732041</v>
      </c>
      <c r="AJ67" s="170">
        <f t="shared" si="8"/>
        <v>324.82064430549053</v>
      </c>
      <c r="AK67" s="170">
        <f t="shared" si="9"/>
        <v>216.5470962036602</v>
      </c>
      <c r="AL67" s="170">
        <f t="shared" si="10"/>
        <v>108.2735481018301</v>
      </c>
      <c r="AN67" s="5">
        <v>63</v>
      </c>
      <c r="AO67" s="21">
        <f>[1]节奏总纲!BA66</f>
        <v>34.946746581842135</v>
      </c>
      <c r="AP67" s="21">
        <f>[1]节奏总纲!BB66</f>
        <v>36.421117798953141</v>
      </c>
      <c r="AQ67" s="21">
        <f>[1]节奏总纲!BC66</f>
        <v>38.35066605767593</v>
      </c>
      <c r="AR67" s="21">
        <f>[1]节奏总纲!BD66</f>
        <v>41.087476216725996</v>
      </c>
      <c r="AS67" s="21">
        <f>[1]节奏总纲!BE66</f>
        <v>45.757658185390426</v>
      </c>
      <c r="AW67" s="170">
        <v>63</v>
      </c>
      <c r="AX67" s="170">
        <f>[1]节奏总纲!BQ66</f>
        <v>119.55420575752977</v>
      </c>
      <c r="AY67" s="170">
        <f>[1]节奏总纲!BR66</f>
        <v>118.67207694028556</v>
      </c>
      <c r="AZ67" s="170">
        <f>[1]节奏总纲!BS66</f>
        <v>117.74392658031307</v>
      </c>
      <c r="BA67" s="170">
        <f>[1]节奏总纲!BT66</f>
        <v>116.73986097374477</v>
      </c>
      <c r="BB67" s="170">
        <f>[1]节奏总纲!BU66</f>
        <v>115.69166766550026</v>
      </c>
      <c r="BG67" s="7">
        <v>63</v>
      </c>
      <c r="BH67" s="7">
        <f>'[1]功能-城建'!$E68</f>
        <v>24</v>
      </c>
      <c r="BL67" s="102">
        <v>63</v>
      </c>
      <c r="BM67" s="102">
        <f>[1]节奏总纲!BX66</f>
        <v>36.340586819184892</v>
      </c>
      <c r="BN67" s="102">
        <f>[1]节奏总纲!BY66</f>
        <v>36.891430076047094</v>
      </c>
      <c r="BO67" s="102">
        <f>[1]节奏总纲!BZ66</f>
        <v>37.472329150700546</v>
      </c>
      <c r="BP67" s="102">
        <f>[1]节奏总纲!CA66</f>
        <v>38.143685709059689</v>
      </c>
      <c r="BQ67" s="102">
        <f>[1]节奏总纲!CB66</f>
        <v>38.883046871454752</v>
      </c>
    </row>
    <row r="68" spans="3:69" x14ac:dyDescent="0.15">
      <c r="C68" s="5">
        <v>64</v>
      </c>
      <c r="D68" s="5">
        <f>[1]节奏总纲!P67</f>
        <v>83.4485062894652</v>
      </c>
      <c r="E68" s="5">
        <f>[1]节奏总纲!Q67</f>
        <v>72.399924056740005</v>
      </c>
      <c r="F68" s="5">
        <f>[1]节奏总纲!R67</f>
        <v>59.365267374325548</v>
      </c>
      <c r="G68" s="5">
        <f>[1]节奏总纲!S67</f>
        <v>43.718672445050821</v>
      </c>
      <c r="H68" s="5">
        <f>[1]节奏总纲!T67</f>
        <v>24.341929284637001</v>
      </c>
      <c r="J68" s="5">
        <v>64</v>
      </c>
      <c r="K68" s="5">
        <f t="shared" si="4"/>
        <v>5.6552638353905849</v>
      </c>
      <c r="L68" s="5">
        <f t="shared" si="4"/>
        <v>4.9298448763210985</v>
      </c>
      <c r="M68" s="5">
        <f t="shared" si="4"/>
        <v>4.0853892864601278</v>
      </c>
      <c r="N68" s="5">
        <f t="shared" si="4"/>
        <v>3.0405859658152039</v>
      </c>
      <c r="O68" s="5">
        <f t="shared" si="4"/>
        <v>1.6418611365380258</v>
      </c>
      <c r="Q68" s="5">
        <v>64</v>
      </c>
      <c r="R68" s="21">
        <f>[1]节奏总纲!AD67</f>
        <v>60.217698846451768</v>
      </c>
      <c r="S68" s="21">
        <f>[1]节奏总纲!AE67</f>
        <v>62.250054995811666</v>
      </c>
      <c r="T68" s="21">
        <f>[1]节奏总纲!AF67</f>
        <v>65.042129882798193</v>
      </c>
      <c r="U68" s="21">
        <f>[1]节奏总纲!AG67</f>
        <v>69.56138346626544</v>
      </c>
      <c r="V68" s="21">
        <f>[1]节奏总纲!AH67</f>
        <v>78.077870469399883</v>
      </c>
      <c r="Z68" s="170">
        <v>64</v>
      </c>
      <c r="AA68" s="170">
        <f>[1]节奏总纲!AM67</f>
        <v>4599.2048883665893</v>
      </c>
      <c r="AB68" s="170">
        <f>[1]节奏总纲!AN67</f>
        <v>3679.3639106932715</v>
      </c>
      <c r="AC68" s="170">
        <f>[1]节奏总纲!AO67</f>
        <v>2759.5229330199536</v>
      </c>
      <c r="AD68" s="170">
        <f>[1]节奏总纲!AP67</f>
        <v>1839.6819553466357</v>
      </c>
      <c r="AE68" s="170">
        <f>[1]节奏总纲!AQ67</f>
        <v>919.84097767331787</v>
      </c>
      <c r="AG68" s="170">
        <v>64</v>
      </c>
      <c r="AH68" s="170">
        <f t="shared" si="6"/>
        <v>626.48485225357399</v>
      </c>
      <c r="AI68" s="170">
        <f t="shared" si="7"/>
        <v>501.18788180285901</v>
      </c>
      <c r="AJ68" s="170">
        <f t="shared" si="8"/>
        <v>375.89091135214449</v>
      </c>
      <c r="AK68" s="170">
        <f t="shared" si="9"/>
        <v>250.59394090142951</v>
      </c>
      <c r="AL68" s="170">
        <f t="shared" si="10"/>
        <v>125.29697045071475</v>
      </c>
      <c r="AN68" s="5">
        <v>64</v>
      </c>
      <c r="AO68" s="21">
        <f>[1]节奏总纲!BA67</f>
        <v>35.048795427931836</v>
      </c>
      <c r="AP68" s="21">
        <f>[1]节奏总纲!BB67</f>
        <v>36.526331209747774</v>
      </c>
      <c r="AQ68" s="21">
        <f>[1]节奏总纲!BC67</f>
        <v>38.455050268072462</v>
      </c>
      <c r="AR68" s="21">
        <f>[1]节奏总纲!BD67</f>
        <v>41.188041754455355</v>
      </c>
      <c r="AS68" s="21">
        <f>[1]节奏总纲!BE67</f>
        <v>45.869242601500943</v>
      </c>
      <c r="AW68" s="170">
        <v>64</v>
      </c>
      <c r="AX68" s="170">
        <f>[1]节奏总纲!BQ67</f>
        <v>121.66718889550316</v>
      </c>
      <c r="AY68" s="170">
        <f>[1]节奏总纲!BR67</f>
        <v>120.7875236036714</v>
      </c>
      <c r="AZ68" s="170">
        <f>[1]节奏总纲!BS67</f>
        <v>119.82684914766305</v>
      </c>
      <c r="BA68" s="170">
        <f>[1]节奏总纲!BT67</f>
        <v>118.79995504630043</v>
      </c>
      <c r="BB68" s="170">
        <f>[1]节奏总纲!BU67</f>
        <v>117.74461571824348</v>
      </c>
      <c r="BG68" s="7">
        <v>64</v>
      </c>
      <c r="BH68" s="7">
        <f>'[1]功能-城建'!$E69</f>
        <v>24</v>
      </c>
      <c r="BL68" s="102">
        <v>64</v>
      </c>
      <c r="BM68" s="102">
        <f>[1]节奏总纲!BX67</f>
        <v>36.816594496836878</v>
      </c>
      <c r="BN68" s="102">
        <f>[1]节奏总纲!BY67</f>
        <v>37.353752318195028</v>
      </c>
      <c r="BO68" s="102">
        <f>[1]节奏总纲!BZ67</f>
        <v>37.96668081559784</v>
      </c>
      <c r="BP68" s="102">
        <f>[1]节奏总纲!CA67</f>
        <v>38.619769456836295</v>
      </c>
      <c r="BQ68" s="102">
        <f>[1]节奏总纲!CB67</f>
        <v>39.342673018124934</v>
      </c>
    </row>
    <row r="69" spans="3:69" x14ac:dyDescent="0.15">
      <c r="C69" s="5">
        <v>65</v>
      </c>
      <c r="D69" s="5">
        <f>[1]节奏总纲!P68</f>
        <v>89.509667991878061</v>
      </c>
      <c r="E69" s="5">
        <f>[1]节奏总纲!Q68</f>
        <v>77.64963698295422</v>
      </c>
      <c r="F69" s="5">
        <f>[1]节奏总纲!R68</f>
        <v>63.802491344610679</v>
      </c>
      <c r="G69" s="5">
        <f>[1]节奏总纲!S68</f>
        <v>46.929918928141667</v>
      </c>
      <c r="H69" s="5">
        <f>[1]节奏总纲!T68</f>
        <v>25.993607584841389</v>
      </c>
      <c r="J69" s="5">
        <v>65</v>
      </c>
      <c r="K69" s="5">
        <f t="shared" si="4"/>
        <v>6.0611617024128606</v>
      </c>
      <c r="L69" s="5">
        <f t="shared" si="4"/>
        <v>5.2497129262142153</v>
      </c>
      <c r="M69" s="5">
        <f t="shared" si="4"/>
        <v>4.4372239702851317</v>
      </c>
      <c r="N69" s="5">
        <f t="shared" si="4"/>
        <v>3.2112464830908465</v>
      </c>
      <c r="O69" s="5">
        <f t="shared" si="4"/>
        <v>1.651678300204388</v>
      </c>
      <c r="Q69" s="5">
        <v>65</v>
      </c>
      <c r="R69" s="21">
        <f>[1]节奏总纲!AD68</f>
        <v>60.435397692903535</v>
      </c>
      <c r="S69" s="21">
        <f>[1]节奏总纲!AE68</f>
        <v>62.466172543912634</v>
      </c>
      <c r="T69" s="21">
        <f>[1]节奏总纲!AF68</f>
        <v>65.255436396961542</v>
      </c>
      <c r="U69" s="21">
        <f>[1]节奏总纲!AG68</f>
        <v>69.789153385637391</v>
      </c>
      <c r="V69" s="21">
        <f>[1]节奏总纲!AH68</f>
        <v>78.301575047908599</v>
      </c>
      <c r="Z69" s="170">
        <v>65</v>
      </c>
      <c r="AA69" s="170">
        <f>[1]节奏总纲!AM68</f>
        <v>5324.1500000000005</v>
      </c>
      <c r="AB69" s="170">
        <f>[1]节奏总纲!AN68</f>
        <v>4259.3200000000006</v>
      </c>
      <c r="AC69" s="170">
        <f>[1]节奏总纲!AO68</f>
        <v>3194.4900000000002</v>
      </c>
      <c r="AD69" s="170">
        <f>[1]节奏总纲!AP68</f>
        <v>2129.6600000000003</v>
      </c>
      <c r="AE69" s="170">
        <f>[1]节奏总纲!AQ68</f>
        <v>1064.8300000000002</v>
      </c>
      <c r="AG69" s="170">
        <v>65</v>
      </c>
      <c r="AH69" s="170">
        <f t="shared" si="6"/>
        <v>724.94511163341122</v>
      </c>
      <c r="AI69" s="170">
        <f t="shared" si="7"/>
        <v>579.95608930672915</v>
      </c>
      <c r="AJ69" s="170">
        <f t="shared" si="8"/>
        <v>434.96706698004664</v>
      </c>
      <c r="AK69" s="170">
        <f t="shared" si="9"/>
        <v>289.97804465336458</v>
      </c>
      <c r="AL69" s="170">
        <f t="shared" si="10"/>
        <v>144.98902232668229</v>
      </c>
      <c r="AN69" s="5">
        <v>65</v>
      </c>
      <c r="AO69" s="21">
        <f>[1]节奏总纲!BA68</f>
        <v>35.146386283795508</v>
      </c>
      <c r="AP69" s="21">
        <f>[1]节奏总纲!BB68</f>
        <v>36.631544620542407</v>
      </c>
      <c r="AQ69" s="21">
        <f>[1]节奏总纲!BC68</f>
        <v>38.559434478468994</v>
      </c>
      <c r="AR69" s="21">
        <f>[1]节奏总纲!BD68</f>
        <v>41.288607292184714</v>
      </c>
      <c r="AS69" s="21">
        <f>[1]节奏总纲!BE68</f>
        <v>45.98082701761146</v>
      </c>
      <c r="AW69" s="170">
        <v>65</v>
      </c>
      <c r="AX69" s="170">
        <f>[1]节奏总纲!BQ68</f>
        <v>123.78019813475611</v>
      </c>
      <c r="AY69" s="170">
        <f>[1]节奏总纲!BR68</f>
        <v>122.9593175740527</v>
      </c>
      <c r="AZ69" s="170">
        <f>[1]节奏总纲!BS68</f>
        <v>122.06191360197926</v>
      </c>
      <c r="BA69" s="170">
        <f>[1]节奏总纲!BT68</f>
        <v>121.07457994008632</v>
      </c>
      <c r="BB69" s="170">
        <f>[1]节奏总纲!BU68</f>
        <v>119.97769435378868</v>
      </c>
      <c r="BG69" s="7">
        <v>65</v>
      </c>
      <c r="BH69" s="7">
        <f>'[1]功能-城建'!$E70</f>
        <v>25</v>
      </c>
      <c r="BL69" s="102">
        <v>65</v>
      </c>
      <c r="BM69" s="102">
        <f>[1]节奏总纲!BX68</f>
        <v>37.281858261446175</v>
      </c>
      <c r="BN69" s="102">
        <f>[1]节奏总纲!BY68</f>
        <v>37.830182618345603</v>
      </c>
      <c r="BO69" s="102">
        <f>[1]节奏总纲!BZ68</f>
        <v>38.434433483033168</v>
      </c>
      <c r="BP69" s="102">
        <f>[1]节奏总纲!CA68</f>
        <v>39.10574775257124</v>
      </c>
      <c r="BQ69" s="102">
        <f>[1]节奏总纲!CB68</f>
        <v>39.788896264020153</v>
      </c>
    </row>
    <row r="70" spans="3:69" x14ac:dyDescent="0.15">
      <c r="C70" s="5">
        <v>66</v>
      </c>
      <c r="D70" s="5">
        <f>[1]节奏总纲!P69</f>
        <v>96.005860256665443</v>
      </c>
      <c r="E70" s="5">
        <f>[1]节奏总纲!Q69</f>
        <v>83.352287874836932</v>
      </c>
      <c r="F70" s="5">
        <f>[1]节奏总纲!R69</f>
        <v>68.490580707105124</v>
      </c>
      <c r="G70" s="5">
        <f>[1]节奏总纲!S69</f>
        <v>50.163061984107692</v>
      </c>
      <c r="H70" s="5">
        <f>[1]节奏总纲!T69</f>
        <v>27.851300060458648</v>
      </c>
      <c r="J70" s="5">
        <v>66</v>
      </c>
      <c r="K70" s="5">
        <f t="shared" ref="K70:O113" si="11">D70-D69</f>
        <v>6.496192264787382</v>
      </c>
      <c r="L70" s="5">
        <f t="shared" si="11"/>
        <v>5.7026508918827119</v>
      </c>
      <c r="M70" s="5">
        <f t="shared" si="11"/>
        <v>4.6880893624944449</v>
      </c>
      <c r="N70" s="5">
        <f t="shared" si="11"/>
        <v>3.2331430559660248</v>
      </c>
      <c r="O70" s="5">
        <f t="shared" si="11"/>
        <v>1.8576924756172595</v>
      </c>
      <c r="Q70" s="5">
        <v>66</v>
      </c>
      <c r="R70" s="21">
        <f>[1]节奏总纲!AD69</f>
        <v>60.653096539355303</v>
      </c>
      <c r="S70" s="21">
        <f>[1]节奏总纲!AE69</f>
        <v>62.682290092013595</v>
      </c>
      <c r="T70" s="21">
        <f>[1]节奏总纲!AF69</f>
        <v>65.468742911124906</v>
      </c>
      <c r="U70" s="21">
        <f>[1]节奏总纲!AG69</f>
        <v>70.015851474333999</v>
      </c>
      <c r="V70" s="21">
        <f>[1]节奏总纲!AH69</f>
        <v>78.525279626417301</v>
      </c>
      <c r="Z70" s="170">
        <v>66</v>
      </c>
      <c r="AA70" s="170">
        <f>[1]节奏总纲!AM69</f>
        <v>6162.9846853088866</v>
      </c>
      <c r="AB70" s="170">
        <f>[1]节奏总纲!AN69</f>
        <v>4930.3877482471098</v>
      </c>
      <c r="AC70" s="170">
        <f>[1]节奏总纲!AO69</f>
        <v>3697.7908111853317</v>
      </c>
      <c r="AD70" s="170">
        <f>[1]节奏总纲!AP69</f>
        <v>2465.1938741235549</v>
      </c>
      <c r="AE70" s="170">
        <f>[1]节奏总纲!AQ69</f>
        <v>1232.5969370617775</v>
      </c>
      <c r="AG70" s="170">
        <v>66</v>
      </c>
      <c r="AH70" s="170">
        <f t="shared" si="6"/>
        <v>838.83468530888604</v>
      </c>
      <c r="AI70" s="170">
        <f t="shared" si="7"/>
        <v>671.06774824710919</v>
      </c>
      <c r="AJ70" s="170">
        <f t="shared" si="8"/>
        <v>503.30081118533144</v>
      </c>
      <c r="AK70" s="170">
        <f t="shared" si="9"/>
        <v>335.5338741235546</v>
      </c>
      <c r="AL70" s="170">
        <f t="shared" si="10"/>
        <v>167.7669370617773</v>
      </c>
      <c r="AN70" s="5">
        <v>66</v>
      </c>
      <c r="AO70" s="21">
        <f>[1]节奏总纲!BA69</f>
        <v>35.243977139659179</v>
      </c>
      <c r="AP70" s="21">
        <f>[1]节奏总纲!BB69</f>
        <v>36.73675803133704</v>
      </c>
      <c r="AQ70" s="21">
        <f>[1]节奏总纲!BC69</f>
        <v>38.663818688865533</v>
      </c>
      <c r="AR70" s="21">
        <f>[1]节奏总纲!BD69</f>
        <v>41.389172829914081</v>
      </c>
      <c r="AS70" s="21">
        <f>[1]节奏总纲!BE69</f>
        <v>46.079770001861057</v>
      </c>
      <c r="AW70" s="170">
        <v>66</v>
      </c>
      <c r="AX70" s="170">
        <f>[1]节奏总纲!BQ69</f>
        <v>125.89322983057725</v>
      </c>
      <c r="AY70" s="170">
        <f>[1]节奏总纲!BR69</f>
        <v>125.03185914929909</v>
      </c>
      <c r="AZ70" s="170">
        <f>[1]节奏总纲!BS69</f>
        <v>124.10226265695883</v>
      </c>
      <c r="BA70" s="170">
        <f>[1]节奏总纲!BT69</f>
        <v>123.12871348959303</v>
      </c>
      <c r="BB70" s="170">
        <f>[1]节奏总纲!BU69</f>
        <v>122.1238637307534</v>
      </c>
      <c r="BG70" s="7">
        <v>66</v>
      </c>
      <c r="BH70" s="7">
        <f>'[1]功能-城建'!$E71</f>
        <v>25</v>
      </c>
      <c r="BL70" s="102">
        <v>66</v>
      </c>
      <c r="BM70" s="102">
        <f>[1]节奏总纲!BX69</f>
        <v>37.753500482504599</v>
      </c>
      <c r="BN70" s="102">
        <f>[1]节奏总纲!BY69</f>
        <v>38.299957868613873</v>
      </c>
      <c r="BO70" s="102">
        <f>[1]节奏总纲!BZ69</f>
        <v>38.923795989405541</v>
      </c>
      <c r="BP70" s="102">
        <f>[1]节奏总纲!CA69</f>
        <v>39.54248642883109</v>
      </c>
      <c r="BQ70" s="102">
        <f>[1]节奏总纲!CB69</f>
        <v>40.250881200683118</v>
      </c>
    </row>
    <row r="71" spans="3:69" x14ac:dyDescent="0.15">
      <c r="C71" s="5">
        <v>67</v>
      </c>
      <c r="D71" s="5">
        <f>[1]节奏总纲!P70</f>
        <v>102.96830673359811</v>
      </c>
      <c r="E71" s="5">
        <f>[1]节奏总纲!Q70</f>
        <v>89.469161720823394</v>
      </c>
      <c r="F71" s="5">
        <f>[1]节奏总纲!R70</f>
        <v>73.292840732975137</v>
      </c>
      <c r="G71" s="5">
        <f>[1]节奏总纲!S70</f>
        <v>53.625894146857902</v>
      </c>
      <c r="H71" s="5">
        <f>[1]节奏总纲!T70</f>
        <v>29.799027968703292</v>
      </c>
      <c r="J71" s="5">
        <v>67</v>
      </c>
      <c r="K71" s="5">
        <f t="shared" si="11"/>
        <v>6.9624464769326693</v>
      </c>
      <c r="L71" s="5">
        <f t="shared" si="11"/>
        <v>6.1168738459864613</v>
      </c>
      <c r="M71" s="5">
        <f t="shared" si="11"/>
        <v>4.8022600258700123</v>
      </c>
      <c r="N71" s="5">
        <f t="shared" si="11"/>
        <v>3.4628321627502103</v>
      </c>
      <c r="O71" s="5">
        <f t="shared" si="11"/>
        <v>1.9477279082446444</v>
      </c>
      <c r="Q71" s="5">
        <v>67</v>
      </c>
      <c r="R71" s="21">
        <f>[1]节奏总纲!AD70</f>
        <v>60.870795385807064</v>
      </c>
      <c r="S71" s="21">
        <f>[1]节奏总纲!AE70</f>
        <v>62.898407640114556</v>
      </c>
      <c r="T71" s="21">
        <f>[1]节奏总纲!AF70</f>
        <v>65.682049425288255</v>
      </c>
      <c r="U71" s="21">
        <f>[1]节奏总纲!AG70</f>
        <v>70.229195678021767</v>
      </c>
      <c r="V71" s="21">
        <f>[1]节奏总纲!AH70</f>
        <v>78.748984204926018</v>
      </c>
      <c r="Z71" s="170">
        <v>67</v>
      </c>
      <c r="AA71" s="170">
        <f>[1]节奏总纲!AM70</f>
        <v>7133.5498113340191</v>
      </c>
      <c r="AB71" s="170">
        <f>[1]节奏总纲!AN70</f>
        <v>5706.8398490672153</v>
      </c>
      <c r="AC71" s="170">
        <f>[1]节奏总纲!AO70</f>
        <v>4280.1298868004114</v>
      </c>
      <c r="AD71" s="170">
        <f>[1]节奏总纲!AP70</f>
        <v>2853.4199245336076</v>
      </c>
      <c r="AE71" s="170">
        <f>[1]节奏总纲!AQ70</f>
        <v>1426.7099622668038</v>
      </c>
      <c r="AG71" s="170">
        <v>67</v>
      </c>
      <c r="AH71" s="170">
        <f t="shared" si="6"/>
        <v>970.56512602513249</v>
      </c>
      <c r="AI71" s="170">
        <f t="shared" si="7"/>
        <v>776.45210082010544</v>
      </c>
      <c r="AJ71" s="170">
        <f t="shared" si="8"/>
        <v>582.33907561507976</v>
      </c>
      <c r="AK71" s="170">
        <f t="shared" si="9"/>
        <v>388.22605041005272</v>
      </c>
      <c r="AL71" s="170">
        <f t="shared" si="10"/>
        <v>194.11302520502636</v>
      </c>
      <c r="AN71" s="5">
        <v>67</v>
      </c>
      <c r="AO71" s="21">
        <f>[1]节奏总纲!BA70</f>
        <v>35.341567995522851</v>
      </c>
      <c r="AP71" s="21">
        <f>[1]节奏总纲!BB70</f>
        <v>36.841971442131673</v>
      </c>
      <c r="AQ71" s="21">
        <f>[1]节奏总纲!BC70</f>
        <v>38.768202899262064</v>
      </c>
      <c r="AR71" s="21">
        <f>[1]节奏总纲!BD70</f>
        <v>41.48973836764344</v>
      </c>
      <c r="AS71" s="21">
        <f>[1]节奏总纲!BE70</f>
        <v>46.176090215954694</v>
      </c>
      <c r="AW71" s="170">
        <v>67</v>
      </c>
      <c r="AX71" s="170">
        <f>[1]节奏总纲!BQ70</f>
        <v>128.00586023511804</v>
      </c>
      <c r="AY71" s="170">
        <f>[1]节奏总纲!BR70</f>
        <v>127.12936680757035</v>
      </c>
      <c r="AZ71" s="170">
        <f>[1]节奏总纲!BS70</f>
        <v>126.18159029724737</v>
      </c>
      <c r="BA71" s="170">
        <f>[1]节奏总纲!BT70</f>
        <v>125.18032220631689</v>
      </c>
      <c r="BB71" s="170">
        <f>[1]节奏总纲!BU70</f>
        <v>124.11769622524557</v>
      </c>
      <c r="BG71" s="7">
        <v>67</v>
      </c>
      <c r="BH71" s="7">
        <f>'[1]功能-城建'!$E72</f>
        <v>25</v>
      </c>
      <c r="BL71" s="102">
        <v>67</v>
      </c>
      <c r="BM71" s="102">
        <f>[1]节奏总纲!BX70</f>
        <v>38.223420039247138</v>
      </c>
      <c r="BN71" s="102">
        <f>[1]节奏总纲!BY70</f>
        <v>38.778836653495254</v>
      </c>
      <c r="BO71" s="102">
        <f>[1]节奏总纲!BZ70</f>
        <v>39.366722334610458</v>
      </c>
      <c r="BP71" s="102">
        <f>[1]节奏总纲!CA70</f>
        <v>40.008845309680844</v>
      </c>
      <c r="BQ71" s="102">
        <f>[1]节奏总纲!CB70</f>
        <v>40.704888716037352</v>
      </c>
    </row>
    <row r="72" spans="3:69" x14ac:dyDescent="0.15">
      <c r="C72" s="5">
        <v>68</v>
      </c>
      <c r="D72" s="5">
        <f>[1]节奏总纲!P71</f>
        <v>110.43047210190386</v>
      </c>
      <c r="E72" s="5">
        <f>[1]节奏总纲!Q71</f>
        <v>95.831563690032169</v>
      </c>
      <c r="F72" s="5">
        <f>[1]节奏总纲!R71</f>
        <v>78.251032531409081</v>
      </c>
      <c r="G72" s="5">
        <f>[1]节奏总纲!S71</f>
        <v>57.412802445779818</v>
      </c>
      <c r="H72" s="5">
        <f>[1]节奏总纲!T71</f>
        <v>31.859191201399263</v>
      </c>
      <c r="J72" s="5">
        <v>68</v>
      </c>
      <c r="K72" s="5">
        <f t="shared" si="11"/>
        <v>7.4621653683057474</v>
      </c>
      <c r="L72" s="5">
        <f t="shared" si="11"/>
        <v>6.3624019692087757</v>
      </c>
      <c r="M72" s="5">
        <f t="shared" si="11"/>
        <v>4.9581917984339441</v>
      </c>
      <c r="N72" s="5">
        <f t="shared" si="11"/>
        <v>3.7869082989219152</v>
      </c>
      <c r="O72" s="5">
        <f t="shared" si="11"/>
        <v>2.0601632326959702</v>
      </c>
      <c r="Q72" s="5">
        <v>68</v>
      </c>
      <c r="R72" s="21">
        <f>[1]节奏总纲!AD71</f>
        <v>61.082568038258209</v>
      </c>
      <c r="S72" s="21">
        <f>[1]节奏总纲!AE71</f>
        <v>63.107492392331935</v>
      </c>
      <c r="T72" s="21">
        <f>[1]节奏总纲!AF71</f>
        <v>65.895355939451605</v>
      </c>
      <c r="U72" s="21">
        <f>[1]节奏总纲!AG71</f>
        <v>70.442539881709536</v>
      </c>
      <c r="V72" s="21">
        <f>[1]节奏总纲!AH71</f>
        <v>78.972688783434734</v>
      </c>
      <c r="Z72" s="170">
        <v>68</v>
      </c>
      <c r="AA72" s="170">
        <f>[1]节奏总纲!AM71</f>
        <v>8256.4738250473602</v>
      </c>
      <c r="AB72" s="170">
        <f>[1]节奏总纲!AN71</f>
        <v>6605.1790600378881</v>
      </c>
      <c r="AC72" s="170">
        <f>[1]节奏总纲!AO71</f>
        <v>4953.8842950284161</v>
      </c>
      <c r="AD72" s="170">
        <f>[1]节奏总纲!AP71</f>
        <v>3302.5895300189441</v>
      </c>
      <c r="AE72" s="170">
        <f>[1]节奏总纲!AQ71</f>
        <v>1651.294765009472</v>
      </c>
      <c r="AG72" s="170">
        <v>68</v>
      </c>
      <c r="AH72" s="170">
        <f t="shared" si="6"/>
        <v>1122.9240137133411</v>
      </c>
      <c r="AI72" s="170">
        <f t="shared" si="7"/>
        <v>898.33921097067287</v>
      </c>
      <c r="AJ72" s="170">
        <f t="shared" si="8"/>
        <v>673.75440822800465</v>
      </c>
      <c r="AK72" s="170">
        <f t="shared" si="9"/>
        <v>449.16960548533643</v>
      </c>
      <c r="AL72" s="170">
        <f t="shared" si="10"/>
        <v>224.58480274266822</v>
      </c>
      <c r="AN72" s="5">
        <v>68</v>
      </c>
      <c r="AO72" s="21">
        <f>[1]节奏总纲!BA71</f>
        <v>35.439158851386523</v>
      </c>
      <c r="AP72" s="21">
        <f>[1]节奏总纲!BB71</f>
        <v>36.947184852926306</v>
      </c>
      <c r="AQ72" s="21">
        <f>[1]节奏总纲!BC71</f>
        <v>38.872587109658596</v>
      </c>
      <c r="AR72" s="21">
        <f>[1]节奏总纲!BD71</f>
        <v>41.590303905372799</v>
      </c>
      <c r="AS72" s="21">
        <f>[1]节奏总纲!BE71</f>
        <v>46.272410430048332</v>
      </c>
      <c r="AW72" s="170">
        <v>68</v>
      </c>
      <c r="AX72" s="170">
        <f>[1]节奏总纲!BQ71</f>
        <v>130.11135606394996</v>
      </c>
      <c r="AY72" s="170">
        <f>[1]节奏总纲!BR71</f>
        <v>129.29765367850328</v>
      </c>
      <c r="AZ72" s="170">
        <f>[1]节奏总纲!BS71</f>
        <v>128.44764591344693</v>
      </c>
      <c r="BA72" s="170">
        <f>[1]节奏总纲!BT71</f>
        <v>127.49837573969337</v>
      </c>
      <c r="BB72" s="170">
        <f>[1]节奏总纲!BU71</f>
        <v>126.41339848725436</v>
      </c>
      <c r="BG72" s="7">
        <v>68</v>
      </c>
      <c r="BH72" s="7">
        <f>'[1]功能-城建'!$E73</f>
        <v>26</v>
      </c>
      <c r="BL72" s="102">
        <v>68</v>
      </c>
      <c r="BM72" s="102">
        <f>[1]节奏总纲!BX71</f>
        <v>38.690779383138512</v>
      </c>
      <c r="BN72" s="102">
        <f>[1]节奏总纲!BY71</f>
        <v>39.238919857187803</v>
      </c>
      <c r="BO72" s="102">
        <f>[1]节奏总纲!BZ71</f>
        <v>39.813229873395798</v>
      </c>
      <c r="BP72" s="102">
        <f>[1]节奏总纲!CA71</f>
        <v>40.450201830884396</v>
      </c>
      <c r="BQ72" s="102">
        <f>[1]节奏总纲!CB71</f>
        <v>41.159720729358739</v>
      </c>
    </row>
    <row r="73" spans="3:69" x14ac:dyDescent="0.15">
      <c r="C73" s="5">
        <v>69</v>
      </c>
      <c r="D73" s="5">
        <f>[1]节奏总纲!P72</f>
        <v>118.42822291671132</v>
      </c>
      <c r="E73" s="5">
        <f>[1]节奏总纲!Q72</f>
        <v>102.51146975670532</v>
      </c>
      <c r="F73" s="5">
        <f>[1]节奏总纲!R72</f>
        <v>83.894553114198303</v>
      </c>
      <c r="G73" s="5">
        <f>[1]节奏总纲!S72</f>
        <v>61.535304627523196</v>
      </c>
      <c r="H73" s="5">
        <f>[1]节奏总纲!T72</f>
        <v>34.059956910846175</v>
      </c>
      <c r="J73" s="5">
        <v>69</v>
      </c>
      <c r="K73" s="5">
        <f t="shared" si="11"/>
        <v>7.9977508148074605</v>
      </c>
      <c r="L73" s="5">
        <f t="shared" si="11"/>
        <v>6.6799060666731549</v>
      </c>
      <c r="M73" s="5">
        <f t="shared" si="11"/>
        <v>5.6435205827892219</v>
      </c>
      <c r="N73" s="5">
        <f t="shared" si="11"/>
        <v>4.1225021817433785</v>
      </c>
      <c r="O73" s="5">
        <f t="shared" si="11"/>
        <v>2.2007657094469124</v>
      </c>
      <c r="Q73" s="5">
        <v>69</v>
      </c>
      <c r="R73" s="21">
        <f>[1]节奏总纲!AD72</f>
        <v>61.285688244217212</v>
      </c>
      <c r="S73" s="21">
        <f>[1]节奏总纲!AE72</f>
        <v>63.310338531528565</v>
      </c>
      <c r="T73" s="21">
        <f>[1]节奏总纲!AF72</f>
        <v>66.106079073217742</v>
      </c>
      <c r="U73" s="21">
        <f>[1]节奏总纲!AG72</f>
        <v>70.655884085397304</v>
      </c>
      <c r="V73" s="21">
        <f>[1]节奏总纲!AH72</f>
        <v>79.188599387584361</v>
      </c>
      <c r="Z73" s="170">
        <v>69</v>
      </c>
      <c r="AA73" s="170">
        <f>[1]节奏总纲!AM72</f>
        <v>9555.6072874592737</v>
      </c>
      <c r="AB73" s="170">
        <f>[1]节奏总纲!AN72</f>
        <v>7644.4858299674197</v>
      </c>
      <c r="AC73" s="170">
        <f>[1]节奏总纲!AO72</f>
        <v>5733.3643724755639</v>
      </c>
      <c r="AD73" s="170">
        <f>[1]节奏总纲!AP72</f>
        <v>3822.2429149837099</v>
      </c>
      <c r="AE73" s="170">
        <f>[1]节奏总纲!AQ72</f>
        <v>1911.1214574918549</v>
      </c>
      <c r="AG73" s="170">
        <v>69</v>
      </c>
      <c r="AH73" s="170">
        <f t="shared" si="6"/>
        <v>1299.1334624119136</v>
      </c>
      <c r="AI73" s="170">
        <f t="shared" si="7"/>
        <v>1039.3067699295316</v>
      </c>
      <c r="AJ73" s="170">
        <f t="shared" si="8"/>
        <v>779.48007744714778</v>
      </c>
      <c r="AK73" s="170">
        <f t="shared" si="9"/>
        <v>519.65338496476579</v>
      </c>
      <c r="AL73" s="170">
        <f t="shared" si="10"/>
        <v>259.8266924823829</v>
      </c>
      <c r="AN73" s="5">
        <v>69</v>
      </c>
      <c r="AO73" s="21">
        <f>[1]节奏总纲!BA72</f>
        <v>35.536749707250202</v>
      </c>
      <c r="AP73" s="21">
        <f>[1]节奏总纲!BB72</f>
        <v>37.045197000674086</v>
      </c>
      <c r="AQ73" s="21">
        <f>[1]节奏总纲!BC72</f>
        <v>38.976971320055128</v>
      </c>
      <c r="AR73" s="21">
        <f>[1]节奏总纲!BD72</f>
        <v>41.690869443102159</v>
      </c>
      <c r="AS73" s="21">
        <f>[1]节奏总纲!BE72</f>
        <v>46.368730644141969</v>
      </c>
      <c r="AW73" s="170">
        <v>69</v>
      </c>
      <c r="AX73" s="170">
        <f>[1]节奏总纲!BQ72</f>
        <v>132.21686522535077</v>
      </c>
      <c r="AY73" s="170">
        <f>[1]节奏总纲!BR72</f>
        <v>131.37187315551134</v>
      </c>
      <c r="AZ73" s="170">
        <f>[1]节奏总纲!BS72</f>
        <v>130.48725187713302</v>
      </c>
      <c r="BA73" s="170">
        <f>[1]节奏总纲!BT72</f>
        <v>129.54747180455769</v>
      </c>
      <c r="BB73" s="170">
        <f>[1]节奏总纲!BU72</f>
        <v>128.59118453891446</v>
      </c>
      <c r="BG73" s="7">
        <v>69</v>
      </c>
      <c r="BH73" s="7">
        <f>'[1]功能-城建'!$E74</f>
        <v>26</v>
      </c>
      <c r="BL73" s="102">
        <v>69</v>
      </c>
      <c r="BM73" s="102">
        <f>[1]节奏总纲!BX72</f>
        <v>39.165368824198744</v>
      </c>
      <c r="BN73" s="102">
        <f>[1]节奏总纲!BY72</f>
        <v>39.690086613900846</v>
      </c>
      <c r="BO73" s="102">
        <f>[1]节奏总纲!BZ72</f>
        <v>40.27734947532835</v>
      </c>
      <c r="BP73" s="102">
        <f>[1]节奏总纲!CA72</f>
        <v>40.930671141986089</v>
      </c>
      <c r="BQ73" s="102">
        <f>[1]节奏总纲!CB72</f>
        <v>41.602363103332472</v>
      </c>
    </row>
    <row r="74" spans="3:69" x14ac:dyDescent="0.15">
      <c r="C74" s="5">
        <v>70</v>
      </c>
      <c r="D74" s="5">
        <f>[1]节奏总纲!P73</f>
        <v>127</v>
      </c>
      <c r="E74" s="5">
        <f>[1]节奏总纲!Q73</f>
        <v>109.9693</v>
      </c>
      <c r="F74" s="5">
        <f>[1]节奏总纲!R73</f>
        <v>90.106499999999997</v>
      </c>
      <c r="G74" s="5">
        <f>[1]节奏总纲!S73</f>
        <v>65.925700000000006</v>
      </c>
      <c r="H74" s="5">
        <f>[1]节奏总纲!T73</f>
        <v>36.4998</v>
      </c>
      <c r="J74" s="5">
        <v>70</v>
      </c>
      <c r="K74" s="5">
        <f t="shared" si="11"/>
        <v>8.5717770832886799</v>
      </c>
      <c r="L74" s="5">
        <f t="shared" si="11"/>
        <v>7.4578302432946799</v>
      </c>
      <c r="M74" s="5">
        <f t="shared" si="11"/>
        <v>6.2119468858016944</v>
      </c>
      <c r="N74" s="5">
        <f t="shared" si="11"/>
        <v>4.3903953724768101</v>
      </c>
      <c r="O74" s="5">
        <f t="shared" si="11"/>
        <v>2.4398430891538254</v>
      </c>
      <c r="Q74" s="5">
        <v>70</v>
      </c>
      <c r="R74" s="21">
        <f>[1]节奏总纲!AD73</f>
        <v>61.488808450176215</v>
      </c>
      <c r="S74" s="21">
        <f>[1]节奏总纲!AE73</f>
        <v>63.513184670725188</v>
      </c>
      <c r="T74" s="21">
        <f>[1]节奏总纲!AF73</f>
        <v>66.314314361313961</v>
      </c>
      <c r="U74" s="21">
        <f>[1]节奏总纲!AG73</f>
        <v>70.869228289085072</v>
      </c>
      <c r="V74" s="21">
        <f>[1]节奏总纲!AH73</f>
        <v>79.403426131671111</v>
      </c>
      <c r="Z74" s="170">
        <v>70</v>
      </c>
      <c r="AA74" s="170">
        <f>[1]节奏总纲!AM73</f>
        <v>11058.525000000001</v>
      </c>
      <c r="AB74" s="170">
        <f>[1]节奏总纲!AN73</f>
        <v>8846.8200000000015</v>
      </c>
      <c r="AC74" s="170">
        <f>[1]节奏总纲!AO73</f>
        <v>6635.1150000000007</v>
      </c>
      <c r="AD74" s="170">
        <f>[1]节奏总纲!AP73</f>
        <v>4423.4100000000008</v>
      </c>
      <c r="AE74" s="170">
        <f>[1]节奏总纲!AQ73</f>
        <v>2211.7050000000004</v>
      </c>
      <c r="AG74" s="170">
        <v>70</v>
      </c>
      <c r="AH74" s="170">
        <f t="shared" si="6"/>
        <v>1502.9177125407277</v>
      </c>
      <c r="AI74" s="170">
        <f t="shared" si="7"/>
        <v>1202.3341700325818</v>
      </c>
      <c r="AJ74" s="170">
        <f t="shared" si="8"/>
        <v>901.75062752443682</v>
      </c>
      <c r="AK74" s="170">
        <f t="shared" si="9"/>
        <v>601.16708501629091</v>
      </c>
      <c r="AL74" s="170">
        <f t="shared" si="10"/>
        <v>300.58354250814546</v>
      </c>
      <c r="AN74" s="5">
        <v>70</v>
      </c>
      <c r="AO74" s="21">
        <f>[1]节奏总纲!BA73</f>
        <v>35.634340563113874</v>
      </c>
      <c r="AP74" s="21">
        <f>[1]节奏总纲!BB73</f>
        <v>37.135950591746003</v>
      </c>
      <c r="AQ74" s="21">
        <f>[1]节奏总纲!BC73</f>
        <v>39.070187171981765</v>
      </c>
      <c r="AR74" s="21">
        <f>[1]节奏总纲!BD73</f>
        <v>41.791434980831518</v>
      </c>
      <c r="AS74" s="21">
        <f>[1]节奏总纲!BE73</f>
        <v>46.465050858235607</v>
      </c>
      <c r="AW74" s="170">
        <v>70</v>
      </c>
      <c r="AX74" s="170">
        <f>[1]节奏总纲!BQ73</f>
        <v>134.32238585092639</v>
      </c>
      <c r="AY74" s="170">
        <f>[1]节奏总纲!BR73</f>
        <v>133.48248819741508</v>
      </c>
      <c r="AZ74" s="170">
        <f>[1]节奏总纲!BS73</f>
        <v>132.56274561356128</v>
      </c>
      <c r="BA74" s="170">
        <f>[1]节奏总纲!BT73</f>
        <v>131.59358658343956</v>
      </c>
      <c r="BB74" s="170">
        <f>[1]节奏总纲!BU73</f>
        <v>130.58134521056871</v>
      </c>
      <c r="BG74" s="7">
        <v>70</v>
      </c>
      <c r="BH74" s="7">
        <f>'[1]功能-城建'!$E75</f>
        <v>26</v>
      </c>
      <c r="BL74" s="102">
        <v>70</v>
      </c>
      <c r="BM74" s="102">
        <f>[1]节奏总纲!BX73</f>
        <v>39.628525141348646</v>
      </c>
      <c r="BN74" s="102">
        <f>[1]节奏总纲!BY73</f>
        <v>40.167205562734367</v>
      </c>
      <c r="BO74" s="102">
        <f>[1]节奏总纲!BZ73</f>
        <v>40.760009392249536</v>
      </c>
      <c r="BP74" s="102">
        <f>[1]节奏总纲!CA73</f>
        <v>41.381700810460785</v>
      </c>
      <c r="BQ74" s="102">
        <f>[1]节奏总纲!CB73</f>
        <v>42.080332137364977</v>
      </c>
    </row>
    <row r="75" spans="3:69" x14ac:dyDescent="0.15">
      <c r="C75" s="5">
        <v>71</v>
      </c>
      <c r="D75" s="5">
        <f>[1]节奏总纲!P74</f>
        <v>136.18700320464549</v>
      </c>
      <c r="E75" s="5">
        <f>[1]节奏总纲!Q74</f>
        <v>118.03327567746625</v>
      </c>
      <c r="F75" s="5">
        <f>[1]节奏总纲!R74</f>
        <v>96.583822672734584</v>
      </c>
      <c r="G75" s="5">
        <f>[1]节奏总纲!S74</f>
        <v>70.612961161608681</v>
      </c>
      <c r="H75" s="5">
        <f>[1]节奏总纲!T74</f>
        <v>39.126526020694648</v>
      </c>
      <c r="J75" s="5">
        <v>71</v>
      </c>
      <c r="K75" s="5">
        <f t="shared" si="11"/>
        <v>9.1870032046454924</v>
      </c>
      <c r="L75" s="5">
        <f t="shared" si="11"/>
        <v>8.0639756774662459</v>
      </c>
      <c r="M75" s="5">
        <f t="shared" si="11"/>
        <v>6.4773226727345872</v>
      </c>
      <c r="N75" s="5">
        <f t="shared" si="11"/>
        <v>4.6872611616086743</v>
      </c>
      <c r="O75" s="5">
        <f t="shared" si="11"/>
        <v>2.6267260206946474</v>
      </c>
      <c r="Q75" s="5">
        <v>71</v>
      </c>
      <c r="R75" s="21">
        <f>[1]节奏总纲!AD74</f>
        <v>61.691928656135218</v>
      </c>
      <c r="S75" s="21">
        <f>[1]节奏总纲!AE74</f>
        <v>63.716030809921811</v>
      </c>
      <c r="T75" s="21">
        <f>[1]节奏总纲!AF74</f>
        <v>66.52254964941018</v>
      </c>
      <c r="U75" s="21">
        <f>[1]节奏总纲!AG74</f>
        <v>71.07781362467729</v>
      </c>
      <c r="V75" s="21">
        <f>[1]节奏总纲!AH74</f>
        <v>79.618252875757847</v>
      </c>
      <c r="Z75" s="170">
        <v>71</v>
      </c>
      <c r="AA75" s="170">
        <f>[1]节奏总纲!AM74</f>
        <v>12797.106216824561</v>
      </c>
      <c r="AB75" s="170">
        <f>[1]节奏总纲!AN74</f>
        <v>10237.684973459649</v>
      </c>
      <c r="AC75" s="170">
        <f>[1]节奏总纲!AO74</f>
        <v>7678.2637300947363</v>
      </c>
      <c r="AD75" s="170">
        <f>[1]节奏总纲!AP74</f>
        <v>5118.8424867298245</v>
      </c>
      <c r="AE75" s="170">
        <f>[1]节奏总纲!AQ74</f>
        <v>2559.4212433649122</v>
      </c>
      <c r="AG75" s="170">
        <v>71</v>
      </c>
      <c r="AH75" s="170">
        <f t="shared" si="6"/>
        <v>1738.5812168245593</v>
      </c>
      <c r="AI75" s="170">
        <f t="shared" si="7"/>
        <v>1390.8649734596474</v>
      </c>
      <c r="AJ75" s="170">
        <f t="shared" si="8"/>
        <v>1043.1487300947356</v>
      </c>
      <c r="AK75" s="170">
        <f t="shared" si="9"/>
        <v>695.43248672982372</v>
      </c>
      <c r="AL75" s="170">
        <f t="shared" si="10"/>
        <v>347.71624336491186</v>
      </c>
      <c r="AN75" s="5">
        <v>71</v>
      </c>
      <c r="AO75" s="21">
        <f>[1]节奏总纲!BA74</f>
        <v>35.731931418977545</v>
      </c>
      <c r="AP75" s="21">
        <f>[1]节奏总纲!BB74</f>
        <v>37.226704182817912</v>
      </c>
      <c r="AQ75" s="21">
        <f>[1]节奏总纲!BC74</f>
        <v>39.160241683169971</v>
      </c>
      <c r="AR75" s="21">
        <f>[1]节奏总纲!BD74</f>
        <v>41.892000518560877</v>
      </c>
      <c r="AS75" s="21">
        <f>[1]节奏总纲!BE74</f>
        <v>46.561371072329244</v>
      </c>
      <c r="AW75" s="170">
        <v>71</v>
      </c>
      <c r="AX75" s="170">
        <f>[1]节奏总纲!BQ74</f>
        <v>136.42791633259191</v>
      </c>
      <c r="AY75" s="170">
        <f>[1]节奏总纲!BR74</f>
        <v>135.63319863782641</v>
      </c>
      <c r="AZ75" s="170">
        <f>[1]节奏总纲!BS74</f>
        <v>134.80108272964694</v>
      </c>
      <c r="BA75" s="170">
        <f>[1]节奏总纲!BT74</f>
        <v>133.86419343399126</v>
      </c>
      <c r="BB75" s="170">
        <f>[1]节奏总纲!BU74</f>
        <v>132.8447370461962</v>
      </c>
      <c r="BG75" s="7">
        <v>71</v>
      </c>
      <c r="BH75" s="7">
        <f>'[1]功能-城建'!$E76</f>
        <v>27</v>
      </c>
      <c r="BL75" s="102">
        <v>71</v>
      </c>
      <c r="BM75" s="102">
        <f>[1]节奏总纲!BX74</f>
        <v>40.107783723382404</v>
      </c>
      <c r="BN75" s="102">
        <f>[1]节奏总纲!BY74</f>
        <v>40.637125609793571</v>
      </c>
      <c r="BO75" s="102">
        <f>[1]节奏总纲!BZ74</f>
        <v>41.227183381803457</v>
      </c>
      <c r="BP75" s="102">
        <f>[1]节奏总纲!CA74</f>
        <v>41.85307774965591</v>
      </c>
      <c r="BQ75" s="102">
        <f>[1]节奏总纲!CB74</f>
        <v>42.536236620449564</v>
      </c>
    </row>
    <row r="76" spans="3:69" x14ac:dyDescent="0.15">
      <c r="C76" s="5">
        <v>72</v>
      </c>
      <c r="D76" s="5">
        <f>[1]节奏总纲!P75</f>
        <v>146.03338943962044</v>
      </c>
      <c r="E76" s="5">
        <f>[1]节奏总纲!Q75</f>
        <v>126.581741966263</v>
      </c>
      <c r="F76" s="5">
        <f>[1]节奏总纲!R75</f>
        <v>103.31862302853146</v>
      </c>
      <c r="G76" s="5">
        <f>[1]节奏总纲!S75</f>
        <v>75.586882373947532</v>
      </c>
      <c r="H76" s="5">
        <f>[1]节奏总纲!T75</f>
        <v>41.896979430227098</v>
      </c>
      <c r="J76" s="5">
        <v>72</v>
      </c>
      <c r="K76" s="5">
        <f t="shared" si="11"/>
        <v>9.8463862349749434</v>
      </c>
      <c r="L76" s="5">
        <f t="shared" si="11"/>
        <v>8.548466288796746</v>
      </c>
      <c r="M76" s="5">
        <f t="shared" si="11"/>
        <v>6.7348003557968781</v>
      </c>
      <c r="N76" s="5">
        <f t="shared" si="11"/>
        <v>4.9739212123388512</v>
      </c>
      <c r="O76" s="5">
        <f t="shared" si="11"/>
        <v>2.7704534095324505</v>
      </c>
      <c r="Q76" s="5">
        <v>72</v>
      </c>
      <c r="R76" s="21">
        <f>[1]节奏总纲!AD75</f>
        <v>61.895048862094221</v>
      </c>
      <c r="S76" s="21">
        <f>[1]节奏总纲!AE75</f>
        <v>63.918876949118435</v>
      </c>
      <c r="T76" s="21">
        <f>[1]节奏总纲!AF75</f>
        <v>66.7307849375064</v>
      </c>
      <c r="U76" s="21">
        <f>[1]节奏总纲!AG75</f>
        <v>71.278862245535876</v>
      </c>
      <c r="V76" s="21">
        <f>[1]节奏总纲!AH75</f>
        <v>79.833079619844597</v>
      </c>
      <c r="Z76" s="170">
        <v>72</v>
      </c>
      <c r="AA76" s="170">
        <f>[1]节奏总纲!AM75</f>
        <v>14808.205062920617</v>
      </c>
      <c r="AB76" s="170">
        <f>[1]节奏总纲!AN75</f>
        <v>11846.564050336494</v>
      </c>
      <c r="AC76" s="170">
        <f>[1]节奏总纲!AO75</f>
        <v>8884.9230377523691</v>
      </c>
      <c r="AD76" s="170">
        <f>[1]节奏总纲!AP75</f>
        <v>5923.2820251682469</v>
      </c>
      <c r="AE76" s="170">
        <f>[1]节奏总纲!AQ75</f>
        <v>2961.6410125841235</v>
      </c>
      <c r="AG76" s="170">
        <v>72</v>
      </c>
      <c r="AH76" s="170">
        <f t="shared" si="6"/>
        <v>2011.0988460960561</v>
      </c>
      <c r="AI76" s="170">
        <f t="shared" si="7"/>
        <v>1608.8790768768449</v>
      </c>
      <c r="AJ76" s="170">
        <f t="shared" si="8"/>
        <v>1206.6593076576328</v>
      </c>
      <c r="AK76" s="170">
        <f t="shared" si="9"/>
        <v>804.43953843842246</v>
      </c>
      <c r="AL76" s="170">
        <f t="shared" si="10"/>
        <v>402.21976921921123</v>
      </c>
      <c r="AN76" s="5">
        <v>72</v>
      </c>
      <c r="AO76" s="21">
        <f>[1]节奏总纲!BA75</f>
        <v>35.829522274841217</v>
      </c>
      <c r="AP76" s="21">
        <f>[1]节奏总纲!BB75</f>
        <v>37.317457773889828</v>
      </c>
      <c r="AQ76" s="21">
        <f>[1]节奏总纲!BC75</f>
        <v>39.250296194358178</v>
      </c>
      <c r="AR76" s="21">
        <f>[1]节奏总纲!BD75</f>
        <v>41.992566056290244</v>
      </c>
      <c r="AS76" s="21">
        <f>[1]节奏总纲!BE75</f>
        <v>46.657691286422882</v>
      </c>
      <c r="AW76" s="170">
        <v>72</v>
      </c>
      <c r="AX76" s="170">
        <f>[1]节奏总纲!BQ75</f>
        <v>138.53345528648683</v>
      </c>
      <c r="AY76" s="170">
        <f>[1]节奏总纲!BR75</f>
        <v>137.71256657102566</v>
      </c>
      <c r="AZ76" s="170">
        <f>[1]节奏总纲!BS75</f>
        <v>136.83334701443286</v>
      </c>
      <c r="BA76" s="170">
        <f>[1]节奏总纲!BT75</f>
        <v>135.93682085019839</v>
      </c>
      <c r="BB76" s="170">
        <f>[1]节奏总纲!BU75</f>
        <v>134.98066485175448</v>
      </c>
      <c r="BG76" s="7">
        <v>72</v>
      </c>
      <c r="BH76" s="7">
        <f>'[1]功能-城建'!$E77</f>
        <v>27</v>
      </c>
      <c r="BL76" s="102">
        <v>72</v>
      </c>
      <c r="BM76" s="102">
        <f>[1]节奏总纲!BX75</f>
        <v>40.566814302636963</v>
      </c>
      <c r="BN76" s="102">
        <f>[1]节奏总纲!BY75</f>
        <v>41.116727813554483</v>
      </c>
      <c r="BO76" s="102">
        <f>[1]节奏总纲!BZ75</f>
        <v>41.67870926132386</v>
      </c>
      <c r="BP76" s="102">
        <f>[1]节奏总纲!CA75</f>
        <v>42.304861384799864</v>
      </c>
      <c r="BQ76" s="102">
        <f>[1]节奏总纲!CB75</f>
        <v>43.014746184152813</v>
      </c>
    </row>
    <row r="77" spans="3:69" x14ac:dyDescent="0.15">
      <c r="C77" s="5">
        <v>73</v>
      </c>
      <c r="D77" s="5">
        <f>[1]节奏总纲!P76</f>
        <v>156.58648490814926</v>
      </c>
      <c r="E77" s="5">
        <f>[1]节奏总纲!Q76</f>
        <v>135.41599214856748</v>
      </c>
      <c r="F77" s="5">
        <f>[1]节奏总纲!R76</f>
        <v>110.58137564213501</v>
      </c>
      <c r="G77" s="5">
        <f>[1]节奏总纲!S76</f>
        <v>80.955212697513176</v>
      </c>
      <c r="H77" s="5">
        <f>[1]节奏总纲!T76</f>
        <v>44.877686574675579</v>
      </c>
      <c r="J77" s="5">
        <v>73</v>
      </c>
      <c r="K77" s="5">
        <f t="shared" si="11"/>
        <v>10.553095468528824</v>
      </c>
      <c r="L77" s="5">
        <f t="shared" si="11"/>
        <v>8.834250182304487</v>
      </c>
      <c r="M77" s="5">
        <f t="shared" si="11"/>
        <v>7.2627526136035527</v>
      </c>
      <c r="N77" s="5">
        <f t="shared" si="11"/>
        <v>5.3683303235656439</v>
      </c>
      <c r="O77" s="5">
        <f t="shared" si="11"/>
        <v>2.9807071444484805</v>
      </c>
      <c r="Q77" s="5">
        <v>73</v>
      </c>
      <c r="R77" s="21">
        <f>[1]节奏总纲!AD76</f>
        <v>62.091594979242075</v>
      </c>
      <c r="S77" s="21">
        <f>[1]节奏总纲!AE76</f>
        <v>64.114306430026588</v>
      </c>
      <c r="T77" s="21">
        <f>[1]节奏总纲!AF76</f>
        <v>66.939020225602619</v>
      </c>
      <c r="U77" s="21">
        <f>[1]节奏总纲!AG76</f>
        <v>71.479910866394462</v>
      </c>
      <c r="V77" s="21">
        <f>[1]节奏总纲!AH76</f>
        <v>80.043898354812981</v>
      </c>
      <c r="Z77" s="170">
        <v>73</v>
      </c>
      <c r="AA77" s="170">
        <f>[1]节奏总纲!AM76</f>
        <v>17134.425155737379</v>
      </c>
      <c r="AB77" s="170">
        <f>[1]节奏总纲!AN76</f>
        <v>13707.540124589905</v>
      </c>
      <c r="AC77" s="170">
        <f>[1]节奏总纲!AO76</f>
        <v>10280.655093442427</v>
      </c>
      <c r="AD77" s="170">
        <f>[1]节奏总纲!AP76</f>
        <v>6853.7700622949524</v>
      </c>
      <c r="AE77" s="170">
        <f>[1]节奏总纲!AQ76</f>
        <v>3426.8850311474762</v>
      </c>
      <c r="AG77" s="170">
        <v>73</v>
      </c>
      <c r="AH77" s="170">
        <f t="shared" si="6"/>
        <v>2326.2200928167622</v>
      </c>
      <c r="AI77" s="170">
        <f t="shared" si="7"/>
        <v>1860.9760742534108</v>
      </c>
      <c r="AJ77" s="170">
        <f t="shared" si="8"/>
        <v>1395.7320556900577</v>
      </c>
      <c r="AK77" s="170">
        <f t="shared" si="9"/>
        <v>930.48803712670542</v>
      </c>
      <c r="AL77" s="170">
        <f t="shared" si="10"/>
        <v>465.24401856335271</v>
      </c>
      <c r="AN77" s="5">
        <v>73</v>
      </c>
      <c r="AO77" s="21">
        <f>[1]节奏总纲!BA76</f>
        <v>35.927113130704889</v>
      </c>
      <c r="AP77" s="21">
        <f>[1]节奏总纲!BB76</f>
        <v>37.408211364961737</v>
      </c>
      <c r="AQ77" s="21">
        <f>[1]节奏总纲!BC76</f>
        <v>39.340350705546385</v>
      </c>
      <c r="AR77" s="21">
        <f>[1]节奏总纲!BD76</f>
        <v>42.080366850119908</v>
      </c>
      <c r="AS77" s="21">
        <f>[1]节奏总纲!BE76</f>
        <v>46.754011500516519</v>
      </c>
      <c r="AW77" s="170">
        <v>73</v>
      </c>
      <c r="AX77" s="170">
        <f>[1]节奏总纲!BQ76</f>
        <v>140.63900152187057</v>
      </c>
      <c r="AY77" s="170">
        <f>[1]节奏总纲!BR76</f>
        <v>139.81183580038677</v>
      </c>
      <c r="AZ77" s="170">
        <f>[1]节奏总纲!BS76</f>
        <v>138.91106706435997</v>
      </c>
      <c r="BA77" s="170">
        <f>[1]节奏总纲!BT76</f>
        <v>137.96184741964817</v>
      </c>
      <c r="BB77" s="170">
        <f>[1]节奏总纲!BU76</f>
        <v>136.97357153375029</v>
      </c>
      <c r="BG77" s="7">
        <v>73</v>
      </c>
      <c r="BH77" s="7">
        <f>'[1]功能-城建'!$E78</f>
        <v>27</v>
      </c>
      <c r="BL77" s="102">
        <v>73</v>
      </c>
      <c r="BM77" s="102">
        <f>[1]节奏总纲!BX76</f>
        <v>41.050728962151652</v>
      </c>
      <c r="BN77" s="102">
        <f>[1]节奏总纲!BY76</f>
        <v>41.560938373564056</v>
      </c>
      <c r="BO77" s="102">
        <f>[1]节奏总纲!BZ76</f>
        <v>42.142929396202454</v>
      </c>
      <c r="BP77" s="102">
        <f>[1]节奏总纲!CA76</f>
        <v>42.770735222023518</v>
      </c>
      <c r="BQ77" s="102">
        <f>[1]节奏总纲!CB76</f>
        <v>43.461216869621744</v>
      </c>
    </row>
    <row r="78" spans="3:69" x14ac:dyDescent="0.15">
      <c r="C78" s="5">
        <v>74</v>
      </c>
      <c r="D78" s="5">
        <f>[1]节奏总纲!P77</f>
        <v>167.89701257893043</v>
      </c>
      <c r="E78" s="5">
        <f>[1]节奏总纲!Q77</f>
        <v>145.16375707574326</v>
      </c>
      <c r="F78" s="5">
        <f>[1]节奏总纲!R77</f>
        <v>118.70318789330381</v>
      </c>
      <c r="G78" s="5">
        <f>[1]节奏总纲!S77</f>
        <v>86.869914308338593</v>
      </c>
      <c r="H78" s="5">
        <f>[1]节奏总纲!T77</f>
        <v>48.169652908895138</v>
      </c>
      <c r="J78" s="5">
        <v>74</v>
      </c>
      <c r="K78" s="5">
        <f t="shared" si="11"/>
        <v>11.31052767078117</v>
      </c>
      <c r="L78" s="5">
        <f t="shared" si="11"/>
        <v>9.7477649271757798</v>
      </c>
      <c r="M78" s="5">
        <f t="shared" si="11"/>
        <v>8.1218122511687909</v>
      </c>
      <c r="N78" s="5">
        <f t="shared" si="11"/>
        <v>5.9147016108254178</v>
      </c>
      <c r="O78" s="5">
        <f t="shared" si="11"/>
        <v>3.2919663342195591</v>
      </c>
      <c r="Q78" s="5">
        <v>74</v>
      </c>
      <c r="R78" s="21">
        <f>[1]节奏总纲!AD77</f>
        <v>62.281112832649576</v>
      </c>
      <c r="S78" s="21">
        <f>[1]节奏总纲!AE77</f>
        <v>64.304793036447776</v>
      </c>
      <c r="T78" s="21">
        <f>[1]节奏总纲!AF77</f>
        <v>67.14262442756818</v>
      </c>
      <c r="U78" s="21">
        <f>[1]节奏总纲!AG77</f>
        <v>71.680959487253048</v>
      </c>
      <c r="V78" s="21">
        <f>[1]节奏总纲!AH77</f>
        <v>80.24075196383977</v>
      </c>
      <c r="Z78" s="170">
        <v>74</v>
      </c>
      <c r="AA78" s="170">
        <f>[1]节奏总纲!AM77</f>
        <v>19825.014596370729</v>
      </c>
      <c r="AB78" s="170">
        <f>[1]节奏总纲!AN77</f>
        <v>15860.011677096583</v>
      </c>
      <c r="AC78" s="170">
        <f>[1]节奏总纲!AO77</f>
        <v>11895.008757822437</v>
      </c>
      <c r="AD78" s="170">
        <f>[1]节奏总纲!AP77</f>
        <v>7930.0058385482916</v>
      </c>
      <c r="AE78" s="170">
        <f>[1]节奏总纲!AQ77</f>
        <v>3965.0029192741458</v>
      </c>
      <c r="AG78" s="170">
        <v>74</v>
      </c>
      <c r="AH78" s="170">
        <f t="shared" si="6"/>
        <v>2690.58944063335</v>
      </c>
      <c r="AI78" s="170">
        <f t="shared" si="7"/>
        <v>2152.4715525066786</v>
      </c>
      <c r="AJ78" s="170">
        <f t="shared" si="8"/>
        <v>1614.3536643800107</v>
      </c>
      <c r="AK78" s="170">
        <f t="shared" si="9"/>
        <v>1076.2357762533393</v>
      </c>
      <c r="AL78" s="170">
        <f t="shared" si="10"/>
        <v>538.11788812666964</v>
      </c>
      <c r="AN78" s="5">
        <v>74</v>
      </c>
      <c r="AO78" s="21">
        <f>[1]节奏总纲!BA77</f>
        <v>36.021306837933537</v>
      </c>
      <c r="AP78" s="21">
        <f>[1]节奏总纲!BB77</f>
        <v>37.498964956033646</v>
      </c>
      <c r="AQ78" s="21">
        <f>[1]节奏总纲!BC77</f>
        <v>39.430405216734592</v>
      </c>
      <c r="AR78" s="21">
        <f>[1]节奏总纲!BD77</f>
        <v>42.167148737437564</v>
      </c>
      <c r="AS78" s="21">
        <f>[1]节奏总纲!BE77</f>
        <v>46.850331714610157</v>
      </c>
      <c r="AW78" s="170">
        <v>74</v>
      </c>
      <c r="AX78" s="170">
        <f>[1]节奏总纲!BQ77</f>
        <v>142.74455401431342</v>
      </c>
      <c r="AY78" s="170">
        <f>[1]节奏总纲!BR77</f>
        <v>141.9694247060344</v>
      </c>
      <c r="AZ78" s="170">
        <f>[1]节奏总纲!BS77</f>
        <v>141.15167362886518</v>
      </c>
      <c r="BA78" s="170">
        <f>[1]节奏总纲!BT77</f>
        <v>140.22839744989304</v>
      </c>
      <c r="BB78" s="170">
        <f>[1]节奏总纲!BU77</f>
        <v>139.23420852905392</v>
      </c>
      <c r="BG78" s="7">
        <v>74</v>
      </c>
      <c r="BH78" s="7">
        <f>'[1]功能-城建'!$E79</f>
        <v>28</v>
      </c>
      <c r="BL78" s="102">
        <v>74</v>
      </c>
      <c r="BM78" s="102">
        <f>[1]节奏总纲!BX77</f>
        <v>41.505708681037625</v>
      </c>
      <c r="BN78" s="102">
        <f>[1]节奏总纲!BY77</f>
        <v>42.044081480508389</v>
      </c>
      <c r="BO78" s="102">
        <f>[1]节奏总纲!BZ77</f>
        <v>42.612813526599879</v>
      </c>
      <c r="BP78" s="102">
        <f>[1]节奏总纲!CA77</f>
        <v>43.245114997782593</v>
      </c>
      <c r="BQ78" s="102">
        <f>[1]节奏总纲!CB77</f>
        <v>43.954310083598529</v>
      </c>
    </row>
    <row r="79" spans="3:69" x14ac:dyDescent="0.15">
      <c r="C79" s="5">
        <v>75</v>
      </c>
      <c r="D79" s="5">
        <f>[1]节奏总纲!P78</f>
        <v>180.01933598375612</v>
      </c>
      <c r="E79" s="5">
        <f>[1]节奏总纲!Q78</f>
        <v>155.75272949314578</v>
      </c>
      <c r="F79" s="5">
        <f>[1]节奏总纲!R78</f>
        <v>127.38168214210583</v>
      </c>
      <c r="G79" s="5">
        <f>[1]节奏总纲!S78</f>
        <v>93.214012172388934</v>
      </c>
      <c r="H79" s="5">
        <f>[1]节奏总纲!T78</f>
        <v>51.755559095329879</v>
      </c>
      <c r="J79" s="5">
        <v>75</v>
      </c>
      <c r="K79" s="5">
        <f t="shared" si="11"/>
        <v>12.122323404825693</v>
      </c>
      <c r="L79" s="5">
        <f t="shared" si="11"/>
        <v>10.588972417402516</v>
      </c>
      <c r="M79" s="5">
        <f t="shared" si="11"/>
        <v>8.6784942488020249</v>
      </c>
      <c r="N79" s="5">
        <f t="shared" si="11"/>
        <v>6.3440978640503403</v>
      </c>
      <c r="O79" s="5">
        <f t="shared" si="11"/>
        <v>3.585906186434741</v>
      </c>
      <c r="Q79" s="5">
        <v>75</v>
      </c>
      <c r="R79" s="21">
        <f>[1]节奏总纲!AD78</f>
        <v>62.470630686057078</v>
      </c>
      <c r="S79" s="21">
        <f>[1]节奏总纲!AE78</f>
        <v>64.495279642868965</v>
      </c>
      <c r="T79" s="21">
        <f>[1]节奏总纲!AF78</f>
        <v>67.344310856946692</v>
      </c>
      <c r="U79" s="21">
        <f>[1]节奏总纲!AG78</f>
        <v>71.882008108111634</v>
      </c>
      <c r="V79" s="21">
        <f>[1]节奏总纲!AH78</f>
        <v>80.437605572866573</v>
      </c>
      <c r="Z79" s="170">
        <v>75</v>
      </c>
      <c r="AA79" s="170">
        <f>[1]节奏总纲!AM78</f>
        <v>22936.899999999998</v>
      </c>
      <c r="AB79" s="170">
        <f>[1]节奏总纲!AN78</f>
        <v>18349.52</v>
      </c>
      <c r="AC79" s="170">
        <f>[1]节奏总纲!AO78</f>
        <v>13762.139999999998</v>
      </c>
      <c r="AD79" s="170">
        <f>[1]节奏总纲!AP78</f>
        <v>9174.76</v>
      </c>
      <c r="AE79" s="170">
        <f>[1]节奏总纲!AQ78</f>
        <v>4587.38</v>
      </c>
      <c r="AG79" s="170">
        <v>75</v>
      </c>
      <c r="AH79" s="170">
        <f t="shared" si="6"/>
        <v>3111.8854036292687</v>
      </c>
      <c r="AI79" s="170">
        <f t="shared" si="7"/>
        <v>2489.5083229034171</v>
      </c>
      <c r="AJ79" s="170">
        <f t="shared" si="8"/>
        <v>1867.1312421775601</v>
      </c>
      <c r="AK79" s="170">
        <f t="shared" si="9"/>
        <v>1244.7541614517086</v>
      </c>
      <c r="AL79" s="170">
        <f t="shared" si="10"/>
        <v>622.37708072585428</v>
      </c>
      <c r="AN79" s="5">
        <v>75</v>
      </c>
      <c r="AO79" s="21">
        <f>[1]节奏总纲!BA78</f>
        <v>36.105477566569242</v>
      </c>
      <c r="AP79" s="21">
        <f>[1]节奏总纲!BB78</f>
        <v>37.589718547105562</v>
      </c>
      <c r="AQ79" s="21">
        <f>[1]节奏总纲!BC78</f>
        <v>39.520459727922798</v>
      </c>
      <c r="AR79" s="21">
        <f>[1]节奏总纲!BD78</f>
        <v>42.253930624755228</v>
      </c>
      <c r="AS79" s="21">
        <f>[1]节奏总纲!BE78</f>
        <v>46.946651928703787</v>
      </c>
      <c r="AW79" s="170">
        <v>75</v>
      </c>
      <c r="AX79" s="170">
        <f>[1]节奏总纲!BQ78</f>
        <v>144.85011188259233</v>
      </c>
      <c r="AY79" s="170">
        <f>[1]节奏总纲!BR78</f>
        <v>144.04990087966226</v>
      </c>
      <c r="AZ79" s="170">
        <f>[1]节奏总纲!BS78</f>
        <v>143.18803754021661</v>
      </c>
      <c r="BA79" s="170">
        <f>[1]节奏总纲!BT78</f>
        <v>142.29258914544991</v>
      </c>
      <c r="BB79" s="170">
        <f>[1]节奏总纲!BU78</f>
        <v>141.35995921444913</v>
      </c>
      <c r="BG79" s="7">
        <v>75</v>
      </c>
      <c r="BH79" s="7">
        <f>'[1]功能-城建'!$E80</f>
        <v>28</v>
      </c>
      <c r="BL79" s="102">
        <v>75</v>
      </c>
      <c r="BM79" s="102">
        <f>[1]节奏总纲!BX78</f>
        <v>41.993343869731824</v>
      </c>
      <c r="BN79" s="102">
        <f>[1]节奏总纲!BY78</f>
        <v>42.503546986076806</v>
      </c>
      <c r="BO79" s="102">
        <f>[1]节奏总纲!BZ78</f>
        <v>43.099163240208767</v>
      </c>
      <c r="BP79" s="102">
        <f>[1]节奏总纲!CA78</f>
        <v>43.720246163774526</v>
      </c>
      <c r="BQ79" s="102">
        <f>[1]节奏总纲!CB78</f>
        <v>44.424142211876969</v>
      </c>
    </row>
    <row r="80" spans="3:69" x14ac:dyDescent="0.15">
      <c r="C80" s="5">
        <v>76</v>
      </c>
      <c r="D80" s="5">
        <f>[1]节奏总纲!P79</f>
        <v>193.01172051333091</v>
      </c>
      <c r="E80" s="5">
        <f>[1]节奏总纲!Q79</f>
        <v>166.97443941608256</v>
      </c>
      <c r="F80" s="5">
        <f>[1]节奏总纲!R79</f>
        <v>136.51718991907896</v>
      </c>
      <c r="G80" s="5">
        <f>[1]节奏总纲!S79</f>
        <v>100.0379747420594</v>
      </c>
      <c r="H80" s="5">
        <f>[1]节奏总纲!T79</f>
        <v>55.664580196044632</v>
      </c>
      <c r="J80" s="5">
        <v>76</v>
      </c>
      <c r="K80" s="5">
        <f t="shared" si="11"/>
        <v>12.992384529574792</v>
      </c>
      <c r="L80" s="5">
        <f t="shared" si="11"/>
        <v>11.221709922936782</v>
      </c>
      <c r="M80" s="5">
        <f t="shared" si="11"/>
        <v>9.1355077769731281</v>
      </c>
      <c r="N80" s="5">
        <f t="shared" si="11"/>
        <v>6.8239625696704707</v>
      </c>
      <c r="O80" s="5">
        <f t="shared" si="11"/>
        <v>3.9090211007147531</v>
      </c>
      <c r="Q80" s="5">
        <v>76</v>
      </c>
      <c r="R80" s="21">
        <f>[1]节奏总纲!AD79</f>
        <v>62.660148539464579</v>
      </c>
      <c r="S80" s="21">
        <f>[1]节奏总纲!AE79</f>
        <v>64.685766249290154</v>
      </c>
      <c r="T80" s="21">
        <f>[1]节奏总纲!AF79</f>
        <v>67.545997286325218</v>
      </c>
      <c r="U80" s="21">
        <f>[1]节奏总纲!AG79</f>
        <v>72.076954583856178</v>
      </c>
      <c r="V80" s="21">
        <f>[1]节奏总纲!AH79</f>
        <v>80.634459181893376</v>
      </c>
      <c r="Z80" s="170">
        <v>76</v>
      </c>
      <c r="AA80" s="170">
        <f>[1]节奏总纲!AM79</f>
        <v>26535.88112606269</v>
      </c>
      <c r="AB80" s="170">
        <f>[1]节奏总纲!AN79</f>
        <v>21228.704900850153</v>
      </c>
      <c r="AC80" s="170">
        <f>[1]节奏总纲!AO79</f>
        <v>15921.528675637614</v>
      </c>
      <c r="AD80" s="170">
        <f>[1]节奏总纲!AP79</f>
        <v>10614.352450425076</v>
      </c>
      <c r="AE80" s="170">
        <f>[1]节奏总纲!AQ79</f>
        <v>5307.1762252125382</v>
      </c>
      <c r="AG80" s="170">
        <v>76</v>
      </c>
      <c r="AH80" s="170">
        <f t="shared" si="6"/>
        <v>3598.9811260626921</v>
      </c>
      <c r="AI80" s="170">
        <f t="shared" si="7"/>
        <v>2879.1849008501522</v>
      </c>
      <c r="AJ80" s="170">
        <f t="shared" si="8"/>
        <v>2159.388675637616</v>
      </c>
      <c r="AK80" s="170">
        <f t="shared" si="9"/>
        <v>1439.5924504250761</v>
      </c>
      <c r="AL80" s="170">
        <f t="shared" si="10"/>
        <v>719.79622521253805</v>
      </c>
      <c r="AN80" s="5">
        <v>76</v>
      </c>
      <c r="AO80" s="21">
        <f>[1]节奏总纲!BA79</f>
        <v>36.189648295204947</v>
      </c>
      <c r="AP80" s="21">
        <f>[1]节奏总纲!BB79</f>
        <v>37.680472138177471</v>
      </c>
      <c r="AQ80" s="21">
        <f>[1]节奏总纲!BC79</f>
        <v>39.610514239111005</v>
      </c>
      <c r="AR80" s="21">
        <f>[1]节奏总纲!BD79</f>
        <v>42.340712512072891</v>
      </c>
      <c r="AS80" s="21">
        <f>[1]节奏总纲!BE79</f>
        <v>47.037096473408994</v>
      </c>
      <c r="AW80" s="170">
        <v>76</v>
      </c>
      <c r="AX80" s="170">
        <f>[1]节奏总纲!BQ79</f>
        <v>146.95567436878142</v>
      </c>
      <c r="AY80" s="170">
        <f>[1]节奏总纲!BR79</f>
        <v>146.13957627702209</v>
      </c>
      <c r="AZ80" s="170">
        <f>[1]节奏总纲!BS79</f>
        <v>145.25916834745183</v>
      </c>
      <c r="BA80" s="170">
        <f>[1]节奏总纲!BT79</f>
        <v>144.33854661332464</v>
      </c>
      <c r="BB80" s="170">
        <f>[1]节奏总纲!BU79</f>
        <v>143.37042732905374</v>
      </c>
      <c r="BG80" s="7">
        <v>76</v>
      </c>
      <c r="BH80" s="7">
        <f>'[1]功能-城建'!$E81</f>
        <v>28</v>
      </c>
      <c r="BL80" s="102">
        <v>76</v>
      </c>
      <c r="BM80" s="102">
        <f>[1]节奏总纲!BX79</f>
        <v>42.445257628160959</v>
      </c>
      <c r="BN80" s="102">
        <f>[1]节奏总纲!BY79</f>
        <v>42.990467569098698</v>
      </c>
      <c r="BO80" s="102">
        <f>[1]节奏总纲!BZ79</f>
        <v>43.55528950171113</v>
      </c>
      <c r="BP80" s="102">
        <f>[1]节奏总纲!CA79</f>
        <v>44.199643027024372</v>
      </c>
      <c r="BQ80" s="102">
        <f>[1]节奏总纲!CB79</f>
        <v>44.929489637728736</v>
      </c>
    </row>
    <row r="81" spans="3:69" x14ac:dyDescent="0.15">
      <c r="C81" s="5">
        <v>77</v>
      </c>
      <c r="D81" s="5">
        <f>[1]节奏总纲!P80</f>
        <v>206.93661346719625</v>
      </c>
      <c r="E81" s="5">
        <f>[1]节奏总纲!Q80</f>
        <v>179.12433261720508</v>
      </c>
      <c r="F81" s="5">
        <f>[1]节奏总纲!R80</f>
        <v>146.53181599612165</v>
      </c>
      <c r="G81" s="5">
        <f>[1]节奏总纲!S80</f>
        <v>107.42079605082158</v>
      </c>
      <c r="H81" s="5">
        <f>[1]节奏总纲!T80</f>
        <v>59.535663694512365</v>
      </c>
      <c r="J81" s="5">
        <v>77</v>
      </c>
      <c r="K81" s="5">
        <f t="shared" si="11"/>
        <v>13.924892953865339</v>
      </c>
      <c r="L81" s="5">
        <f t="shared" si="11"/>
        <v>12.149893201122524</v>
      </c>
      <c r="M81" s="5">
        <f t="shared" si="11"/>
        <v>10.014626077042692</v>
      </c>
      <c r="N81" s="5">
        <f t="shared" si="11"/>
        <v>7.3828213087621748</v>
      </c>
      <c r="O81" s="5">
        <f t="shared" si="11"/>
        <v>3.8710834984677334</v>
      </c>
      <c r="Q81" s="5">
        <v>77</v>
      </c>
      <c r="R81" s="21">
        <f>[1]节奏总纲!AD80</f>
        <v>62.849666392872081</v>
      </c>
      <c r="S81" s="21">
        <f>[1]节奏总纲!AE80</f>
        <v>64.876252855711357</v>
      </c>
      <c r="T81" s="21">
        <f>[1]节奏总纲!AF80</f>
        <v>67.747683715703729</v>
      </c>
      <c r="U81" s="21">
        <f>[1]节奏总纲!AG80</f>
        <v>72.263232241847945</v>
      </c>
      <c r="V81" s="21">
        <f>[1]节奏总纲!AH80</f>
        <v>80.83131279092018</v>
      </c>
      <c r="Z81" s="170">
        <v>77</v>
      </c>
      <c r="AA81" s="170">
        <f>[1]节奏总纲!AM80</f>
        <v>30698.011006346387</v>
      </c>
      <c r="AB81" s="170">
        <f>[1]节奏总纲!AN80</f>
        <v>24558.40880507711</v>
      </c>
      <c r="AC81" s="170">
        <f>[1]节奏总纲!AO80</f>
        <v>18418.806603807832</v>
      </c>
      <c r="AD81" s="170">
        <f>[1]节奏总纲!AP80</f>
        <v>12279.204402538555</v>
      </c>
      <c r="AE81" s="170">
        <f>[1]节奏总纲!AQ80</f>
        <v>6139.6022012692774</v>
      </c>
      <c r="AG81" s="170">
        <v>77</v>
      </c>
      <c r="AH81" s="170">
        <f t="shared" si="6"/>
        <v>4162.1298802836973</v>
      </c>
      <c r="AI81" s="170">
        <f t="shared" si="7"/>
        <v>3329.7039042269571</v>
      </c>
      <c r="AJ81" s="170">
        <f t="shared" si="8"/>
        <v>2497.2779281702187</v>
      </c>
      <c r="AK81" s="170">
        <f t="shared" si="9"/>
        <v>1664.8519521134785</v>
      </c>
      <c r="AL81" s="170">
        <f t="shared" si="10"/>
        <v>832.42597605673927</v>
      </c>
      <c r="AN81" s="5">
        <v>77</v>
      </c>
      <c r="AO81" s="21">
        <f>[1]节奏总纲!BA80</f>
        <v>36.273819023840659</v>
      </c>
      <c r="AP81" s="21">
        <f>[1]节奏总纲!BB80</f>
        <v>37.771225729249387</v>
      </c>
      <c r="AQ81" s="21">
        <f>[1]节奏总纲!BC80</f>
        <v>39.700568750299212</v>
      </c>
      <c r="AR81" s="21">
        <f>[1]节奏总纲!BD80</f>
        <v>42.427494399390554</v>
      </c>
      <c r="AS81" s="21">
        <f>[1]节奏总纲!BE80</f>
        <v>47.12024662670057</v>
      </c>
      <c r="AW81" s="170">
        <v>77</v>
      </c>
      <c r="AX81" s="170">
        <f>[1]节奏总纲!BQ80</f>
        <v>149.05713970651243</v>
      </c>
      <c r="AY81" s="170">
        <f>[1]节奏总纲!BR80</f>
        <v>148.29166185642868</v>
      </c>
      <c r="AZ81" s="170">
        <f>[1]节奏总纲!BS80</f>
        <v>147.48857715707413</v>
      </c>
      <c r="BA81" s="170">
        <f>[1]节奏总纲!BT80</f>
        <v>146.6076732280585</v>
      </c>
      <c r="BB81" s="170">
        <f>[1]节奏总纲!BU80</f>
        <v>145.60595084347872</v>
      </c>
      <c r="BG81" s="7">
        <v>77</v>
      </c>
      <c r="BH81" s="7">
        <f>'[1]功能-城建'!$E82</f>
        <v>29</v>
      </c>
      <c r="BL81" s="102">
        <v>77</v>
      </c>
      <c r="BM81" s="102">
        <f>[1]节奏总纲!BX80</f>
        <v>42.928629024654093</v>
      </c>
      <c r="BN81" s="102">
        <f>[1]节奏总纲!BY80</f>
        <v>43.44674694915556</v>
      </c>
      <c r="BO81" s="102">
        <f>[1]节奏总纲!BZ80</f>
        <v>44.047735983456604</v>
      </c>
      <c r="BP81" s="102">
        <f>[1]节奏总纲!CA80</f>
        <v>44.676858376824399</v>
      </c>
      <c r="BQ81" s="102">
        <f>[1]节奏总纲!CB80</f>
        <v>45.371092241532111</v>
      </c>
    </row>
    <row r="82" spans="3:69" x14ac:dyDescent="0.15">
      <c r="C82" s="5">
        <v>78</v>
      </c>
      <c r="D82" s="5">
        <f>[1]节奏总纲!P81</f>
        <v>221.86094420380775</v>
      </c>
      <c r="E82" s="5">
        <f>[1]节奏总纲!Q81</f>
        <v>192.04283330281601</v>
      </c>
      <c r="F82" s="5">
        <f>[1]节奏总纲!R81</f>
        <v>157.23285115723854</v>
      </c>
      <c r="G82" s="5">
        <f>[1]节奏总纲!S81</f>
        <v>115.1680161361966</v>
      </c>
      <c r="H82" s="5">
        <f>[1]节奏总纲!T81</f>
        <v>63.651904892072437</v>
      </c>
      <c r="J82" s="5">
        <v>78</v>
      </c>
      <c r="K82" s="5">
        <f t="shared" si="11"/>
        <v>14.924330736611495</v>
      </c>
      <c r="L82" s="5">
        <f t="shared" si="11"/>
        <v>12.918500685610923</v>
      </c>
      <c r="M82" s="5">
        <f t="shared" si="11"/>
        <v>10.701035161116891</v>
      </c>
      <c r="N82" s="5">
        <f t="shared" si="11"/>
        <v>7.7472200853750195</v>
      </c>
      <c r="O82" s="5">
        <f t="shared" si="11"/>
        <v>4.1162411975600719</v>
      </c>
      <c r="Q82" s="5">
        <v>78</v>
      </c>
      <c r="R82" s="21">
        <f>[1]节奏总纲!AD81</f>
        <v>63.036560194527354</v>
      </c>
      <c r="S82" s="21">
        <f>[1]节奏总纲!AE81</f>
        <v>65.061438622789353</v>
      </c>
      <c r="T82" s="21">
        <f>[1]节奏总纲!AF81</f>
        <v>67.949370145082256</v>
      </c>
      <c r="U82" s="21">
        <f>[1]节奏总纲!AG81</f>
        <v>72.449509899839711</v>
      </c>
      <c r="V82" s="21">
        <f>[1]节奏总纲!AH81</f>
        <v>81.026624803116562</v>
      </c>
      <c r="Z82" s="170">
        <v>78</v>
      </c>
      <c r="AA82" s="170">
        <f>[1]节奏总纲!AM81</f>
        <v>35511.190322760085</v>
      </c>
      <c r="AB82" s="170">
        <f>[1]节奏总纲!AN81</f>
        <v>28408.952258208068</v>
      </c>
      <c r="AC82" s="170">
        <f>[1]节奏总纲!AO81</f>
        <v>21306.714193656051</v>
      </c>
      <c r="AD82" s="170">
        <f>[1]节奏总纲!AP81</f>
        <v>14204.476129104034</v>
      </c>
      <c r="AE82" s="170">
        <f>[1]节奏总纲!AQ81</f>
        <v>7102.238064552017</v>
      </c>
      <c r="AG82" s="170">
        <v>78</v>
      </c>
      <c r="AH82" s="170">
        <f t="shared" si="6"/>
        <v>4813.179316413698</v>
      </c>
      <c r="AI82" s="170">
        <f t="shared" si="7"/>
        <v>3850.5434531309584</v>
      </c>
      <c r="AJ82" s="170">
        <f t="shared" si="8"/>
        <v>2887.9075898482188</v>
      </c>
      <c r="AK82" s="170">
        <f t="shared" si="9"/>
        <v>1925.2717265654792</v>
      </c>
      <c r="AL82" s="170">
        <f t="shared" si="10"/>
        <v>962.63586328273959</v>
      </c>
      <c r="AN82" s="5">
        <v>78</v>
      </c>
      <c r="AO82" s="21">
        <f>[1]节奏总纲!BA81</f>
        <v>36.357989752476364</v>
      </c>
      <c r="AP82" s="21">
        <f>[1]节奏总纲!BB81</f>
        <v>37.861979320321296</v>
      </c>
      <c r="AQ82" s="21">
        <f>[1]节奏总纲!BC81</f>
        <v>39.790623261487418</v>
      </c>
      <c r="AR82" s="21">
        <f>[1]节奏总纲!BD81</f>
        <v>42.51427628670821</v>
      </c>
      <c r="AS82" s="21">
        <f>[1]节奏总纲!BE81</f>
        <v>47.203396779992147</v>
      </c>
      <c r="AW82" s="170">
        <v>78</v>
      </c>
      <c r="AX82" s="170">
        <f>[1]节奏总纲!BQ81</f>
        <v>151.15563986695878</v>
      </c>
      <c r="AY82" s="170">
        <f>[1]节奏总纲!BR81</f>
        <v>150.37063478829833</v>
      </c>
      <c r="AZ82" s="170">
        <f>[1]节奏总纲!BS81</f>
        <v>149.5548598561108</v>
      </c>
      <c r="BA82" s="170">
        <f>[1]节奏总纲!BT81</f>
        <v>148.68253753736437</v>
      </c>
      <c r="BB82" s="170">
        <f>[1]节奏总纲!BU81</f>
        <v>147.79749266627076</v>
      </c>
      <c r="BG82" s="7">
        <v>78</v>
      </c>
      <c r="BH82" s="7">
        <f>'[1]功能-城建'!$E83</f>
        <v>29</v>
      </c>
      <c r="BL82" s="102">
        <v>78</v>
      </c>
      <c r="BM82" s="102">
        <f>[1]节奏总纲!BX81</f>
        <v>43.385499964596733</v>
      </c>
      <c r="BN82" s="102">
        <f>[1]节奏总纲!BY81</f>
        <v>43.930502277742427</v>
      </c>
      <c r="BO82" s="102">
        <f>[1]节奏总纲!BZ81</f>
        <v>44.508869383463988</v>
      </c>
      <c r="BP82" s="102">
        <f>[1]节奏总纲!CA81</f>
        <v>45.153317888009887</v>
      </c>
      <c r="BQ82" s="102">
        <f>[1]节奏总纲!CB81</f>
        <v>45.830400612131918</v>
      </c>
    </row>
    <row r="83" spans="3:69" x14ac:dyDescent="0.15">
      <c r="C83" s="5">
        <v>79</v>
      </c>
      <c r="D83" s="5">
        <f>[1]节奏总纲!P82</f>
        <v>237.85644583342264</v>
      </c>
      <c r="E83" s="5">
        <f>[1]节奏总纲!Q82</f>
        <v>206.07882467007735</v>
      </c>
      <c r="F83" s="5">
        <f>[1]节奏总纲!R82</f>
        <v>168.73536267423003</v>
      </c>
      <c r="G83" s="5">
        <f>[1]节奏总纲!S82</f>
        <v>123.11449636337954</v>
      </c>
      <c r="H83" s="5">
        <f>[1]节奏总纲!T82</f>
        <v>68.122086086692235</v>
      </c>
      <c r="J83" s="5">
        <v>79</v>
      </c>
      <c r="K83" s="5">
        <f t="shared" si="11"/>
        <v>15.995501629614893</v>
      </c>
      <c r="L83" s="5">
        <f t="shared" si="11"/>
        <v>14.035991367261346</v>
      </c>
      <c r="M83" s="5">
        <f t="shared" si="11"/>
        <v>11.50251151699149</v>
      </c>
      <c r="N83" s="5">
        <f t="shared" si="11"/>
        <v>7.9464802271829456</v>
      </c>
      <c r="O83" s="5">
        <f t="shared" si="11"/>
        <v>4.4701811946197978</v>
      </c>
      <c r="Q83" s="5">
        <v>79</v>
      </c>
      <c r="R83" s="21">
        <f>[1]节奏总纲!AD82</f>
        <v>63.213386604241791</v>
      </c>
      <c r="S83" s="21">
        <f>[1]节奏总纲!AE82</f>
        <v>65.23679566619937</v>
      </c>
      <c r="T83" s="21">
        <f>[1]节奏总纲!AF82</f>
        <v>68.132712808893615</v>
      </c>
      <c r="U83" s="21">
        <f>[1]节奏总纲!AG82</f>
        <v>72.635787557831478</v>
      </c>
      <c r="V83" s="21">
        <f>[1]节奏总纲!AH82</f>
        <v>81.212704266341873</v>
      </c>
      <c r="Z83" s="170">
        <v>79</v>
      </c>
      <c r="AA83" s="170">
        <f>[1]节奏总纲!AM82</f>
        <v>41077.009235645834</v>
      </c>
      <c r="AB83" s="170">
        <f>[1]节奏总纲!AN82</f>
        <v>32861.60738851667</v>
      </c>
      <c r="AC83" s="170">
        <f>[1]节奏总纲!AO82</f>
        <v>24646.205541387499</v>
      </c>
      <c r="AD83" s="170">
        <f>[1]节奏总纲!AP82</f>
        <v>16430.803694258335</v>
      </c>
      <c r="AE83" s="170">
        <f>[1]节奏总纲!AQ82</f>
        <v>8215.4018471291674</v>
      </c>
      <c r="AG83" s="170">
        <v>79</v>
      </c>
      <c r="AH83" s="170">
        <f t="shared" si="6"/>
        <v>5565.8189128857484</v>
      </c>
      <c r="AI83" s="170">
        <f t="shared" si="7"/>
        <v>4452.6551303086017</v>
      </c>
      <c r="AJ83" s="170">
        <f t="shared" si="8"/>
        <v>3339.4913477314476</v>
      </c>
      <c r="AK83" s="170">
        <f t="shared" si="9"/>
        <v>2226.3275651543008</v>
      </c>
      <c r="AL83" s="170">
        <f t="shared" si="10"/>
        <v>1113.1637825771504</v>
      </c>
      <c r="AN83" s="5">
        <v>79</v>
      </c>
      <c r="AO83" s="21">
        <f>[1]节奏总纲!BA82</f>
        <v>36.442160481112069</v>
      </c>
      <c r="AP83" s="21">
        <f>[1]节奏总纲!BB82</f>
        <v>37.952732911393213</v>
      </c>
      <c r="AQ83" s="21">
        <f>[1]节奏总纲!BC82</f>
        <v>39.880677772675625</v>
      </c>
      <c r="AR83" s="21">
        <f>[1]节奏总纲!BD82</f>
        <v>42.601058174025873</v>
      </c>
      <c r="AS83" s="21">
        <f>[1]节奏总纲!BE82</f>
        <v>47.286546933283724</v>
      </c>
      <c r="AW83" s="170">
        <v>79</v>
      </c>
      <c r="AX83" s="170">
        <f>[1]节奏总纲!BQ82</f>
        <v>153.254142755516</v>
      </c>
      <c r="AY83" s="170">
        <f>[1]节奏总纲!BR82</f>
        <v>152.40038991009104</v>
      </c>
      <c r="AZ83" s="170">
        <f>[1]节奏总纲!BS82</f>
        <v>151.5587006020196</v>
      </c>
      <c r="BA83" s="170">
        <f>[1]节奏总纲!BT82</f>
        <v>150.68378053173291</v>
      </c>
      <c r="BB83" s="170">
        <f>[1]节奏总纲!BU82</f>
        <v>149.77076991543498</v>
      </c>
      <c r="BG83" s="7">
        <v>79</v>
      </c>
      <c r="BH83" s="7">
        <f>'[1]功能-城建'!$E84</f>
        <v>29</v>
      </c>
      <c r="BL83" s="102">
        <v>79</v>
      </c>
      <c r="BM83" s="102">
        <f>[1]节奏总纲!BX82</f>
        <v>43.864683073228825</v>
      </c>
      <c r="BN83" s="102">
        <f>[1]节奏总纲!BY82</f>
        <v>44.393651798323852</v>
      </c>
      <c r="BO83" s="102">
        <f>[1]节奏总纲!BZ82</f>
        <v>45.003918944161271</v>
      </c>
      <c r="BP83" s="102">
        <f>[1]节奏总纲!CA82</f>
        <v>45.596669566151888</v>
      </c>
      <c r="BQ83" s="102">
        <f>[1]节奏总纲!CB82</f>
        <v>46.284169788056381</v>
      </c>
    </row>
    <row r="84" spans="3:69" x14ac:dyDescent="0.15">
      <c r="C84" s="5">
        <v>80</v>
      </c>
      <c r="D84" s="5">
        <f>[1]节奏总纲!P83</f>
        <v>255</v>
      </c>
      <c r="E84" s="5">
        <f>[1]节奏总纲!Q83</f>
        <v>221.08500000000001</v>
      </c>
      <c r="F84" s="5">
        <f>[1]节奏总纲!R83</f>
        <v>180.33600000000001</v>
      </c>
      <c r="G84" s="5">
        <f>[1]节奏总纲!S83</f>
        <v>131.58000000000001</v>
      </c>
      <c r="H84" s="5">
        <f>[1]节奏总纲!T83</f>
        <v>72.777000000000001</v>
      </c>
      <c r="J84" s="5">
        <v>80</v>
      </c>
      <c r="K84" s="5">
        <f t="shared" si="11"/>
        <v>17.14355416657736</v>
      </c>
      <c r="L84" s="5">
        <f t="shared" si="11"/>
        <v>15.006175329922655</v>
      </c>
      <c r="M84" s="5">
        <f t="shared" si="11"/>
        <v>11.600637325769981</v>
      </c>
      <c r="N84" s="5">
        <f t="shared" si="11"/>
        <v>8.4655036366204683</v>
      </c>
      <c r="O84" s="5">
        <f t="shared" si="11"/>
        <v>4.6549139133077659</v>
      </c>
      <c r="Q84" s="5">
        <v>80</v>
      </c>
      <c r="R84" s="21">
        <f>[1]节奏总纲!AD83</f>
        <v>63.39021301395622</v>
      </c>
      <c r="S84" s="21">
        <f>[1]节奏总纲!AE83</f>
        <v>65.412152709609373</v>
      </c>
      <c r="T84" s="21">
        <f>[1]节奏总纲!AF83</f>
        <v>68.309907165737044</v>
      </c>
      <c r="U84" s="21">
        <f>[1]节奏总纲!AG83</f>
        <v>72.822065215823244</v>
      </c>
      <c r="V84" s="21">
        <f>[1]节奏总纲!AH83</f>
        <v>81.398783729567185</v>
      </c>
      <c r="Z84" s="170">
        <v>80</v>
      </c>
      <c r="AA84" s="170">
        <f>[1]节奏总纲!AM83</f>
        <v>47512.875</v>
      </c>
      <c r="AB84" s="170">
        <f>[1]节奏总纲!AN83</f>
        <v>38010.300000000003</v>
      </c>
      <c r="AC84" s="170">
        <f>[1]节奏总纲!AO83</f>
        <v>28507.724999999999</v>
      </c>
      <c r="AD84" s="170">
        <f>[1]节奏总纲!AP83</f>
        <v>19005.150000000001</v>
      </c>
      <c r="AE84" s="170">
        <f>[1]节奏总纲!AQ83</f>
        <v>9502.5750000000007</v>
      </c>
      <c r="AG84" s="170">
        <v>80</v>
      </c>
      <c r="AH84" s="170">
        <f t="shared" si="6"/>
        <v>6435.8657643541665</v>
      </c>
      <c r="AI84" s="170">
        <f t="shared" si="7"/>
        <v>5148.6926114833332</v>
      </c>
      <c r="AJ84" s="170">
        <f t="shared" si="8"/>
        <v>3861.5194586124999</v>
      </c>
      <c r="AK84" s="170">
        <f t="shared" si="9"/>
        <v>2574.3463057416666</v>
      </c>
      <c r="AL84" s="170">
        <f t="shared" si="10"/>
        <v>1287.1731528708333</v>
      </c>
      <c r="AN84" s="5">
        <v>80</v>
      </c>
      <c r="AO84" s="21">
        <f>[1]节奏总纲!BA83</f>
        <v>36.526331209747774</v>
      </c>
      <c r="AP84" s="21">
        <f>[1]节奏总纲!BB83</f>
        <v>38.037513426486328</v>
      </c>
      <c r="AQ84" s="21">
        <f>[1]节奏总纲!BC83</f>
        <v>39.970732283863832</v>
      </c>
      <c r="AR84" s="21">
        <f>[1]节奏总纲!BD83</f>
        <v>42.687840061343536</v>
      </c>
      <c r="AS84" s="21">
        <f>[1]节奏总纲!BE83</f>
        <v>47.3696970865753</v>
      </c>
      <c r="AW84" s="170">
        <v>80</v>
      </c>
      <c r="AX84" s="170">
        <f>[1]节奏总纲!BQ83</f>
        <v>155.35264798579232</v>
      </c>
      <c r="AY84" s="170">
        <f>[1]节奏总纲!BR83</f>
        <v>154.1239058932187</v>
      </c>
      <c r="AZ84" s="170">
        <f>[1]节奏总纲!BS83</f>
        <v>153.08080757959127</v>
      </c>
      <c r="BA84" s="170">
        <f>[1]节奏总纲!BT83</f>
        <v>152.06771099669967</v>
      </c>
      <c r="BB84" s="170">
        <f>[1]节奏总纲!BU83</f>
        <v>151.04171534413976</v>
      </c>
      <c r="BG84" s="7">
        <v>80</v>
      </c>
      <c r="BH84" s="7">
        <f>'[1]功能-城建'!$E85</f>
        <v>30</v>
      </c>
      <c r="BL84" s="102">
        <v>80</v>
      </c>
      <c r="BM84" s="102">
        <f>[1]节奏总纲!BX83</f>
        <v>44.326465623783335</v>
      </c>
      <c r="BN84" s="102">
        <f>[1]节奏总纲!BY83</f>
        <v>44.878640998911052</v>
      </c>
      <c r="BO84" s="102">
        <f>[1]节奏总纲!BZ83</f>
        <v>45.435402391663246</v>
      </c>
      <c r="BP84" s="102">
        <f>[1]节奏总纲!CA83</f>
        <v>46.059542756901394</v>
      </c>
      <c r="BQ84" s="102">
        <f>[1]节奏总纲!CB83</f>
        <v>46.732532092773639</v>
      </c>
    </row>
    <row r="85" spans="3:69" x14ac:dyDescent="0.15">
      <c r="C85" s="5">
        <v>81</v>
      </c>
      <c r="D85" s="5">
        <f>[1]节奏总纲!P84</f>
        <v>273.37400640929098</v>
      </c>
      <c r="E85" s="5">
        <f>[1]节奏总纲!Q84</f>
        <v>236.35916594147301</v>
      </c>
      <c r="F85" s="5">
        <f>[1]节奏总纲!R84</f>
        <v>192.67399971726829</v>
      </c>
      <c r="G85" s="5">
        <f>[1]节奏总纲!S84</f>
        <v>140.76027590014394</v>
      </c>
      <c r="H85" s="5">
        <f>[1]节奏总纲!T84</f>
        <v>77.856917025366073</v>
      </c>
      <c r="J85" s="5">
        <v>81</v>
      </c>
      <c r="K85" s="5">
        <f t="shared" si="11"/>
        <v>18.374006409290985</v>
      </c>
      <c r="L85" s="5">
        <f t="shared" si="11"/>
        <v>15.274165941473001</v>
      </c>
      <c r="M85" s="5">
        <f t="shared" si="11"/>
        <v>12.337999717268275</v>
      </c>
      <c r="N85" s="5">
        <f t="shared" si="11"/>
        <v>9.1802759001439256</v>
      </c>
      <c r="O85" s="5">
        <f t="shared" si="11"/>
        <v>5.0799170253660719</v>
      </c>
      <c r="Q85" s="5">
        <v>81</v>
      </c>
      <c r="R85" s="21">
        <f>[1]节奏总纲!AD84</f>
        <v>63.567039423670657</v>
      </c>
      <c r="S85" s="21">
        <f>[1]节奏总纲!AE84</f>
        <v>65.58750975301939</v>
      </c>
      <c r="T85" s="21">
        <f>[1]节奏总纲!AF84</f>
        <v>68.487101522580488</v>
      </c>
      <c r="U85" s="21">
        <f>[1]节奏总纲!AG84</f>
        <v>73.007572199822363</v>
      </c>
      <c r="V85" s="21">
        <f>[1]节奏总纲!AH84</f>
        <v>81.584863192792497</v>
      </c>
      <c r="AN85" s="5">
        <v>81</v>
      </c>
      <c r="AO85" s="21">
        <f>[1]节奏总纲!BA84</f>
        <v>36.610501938383479</v>
      </c>
      <c r="AP85" s="21">
        <f>[1]节奏总纲!BB84</f>
        <v>38.11580158428373</v>
      </c>
      <c r="AQ85" s="21">
        <f>[1]节奏总纲!BC84</f>
        <v>40.052446592012309</v>
      </c>
      <c r="AR85" s="21">
        <f>[1]节奏总纲!BD84</f>
        <v>42.774621948661192</v>
      </c>
      <c r="AS85" s="21">
        <f>[1]节奏总纲!BE84</f>
        <v>47.452847239866877</v>
      </c>
      <c r="BL85" s="102">
        <v>81</v>
      </c>
      <c r="BM85" s="102">
        <f>[1]节奏总纲!BX84</f>
        <v>44.801533759886318</v>
      </c>
      <c r="BN85" s="102">
        <f>[1]节奏总纲!BY84</f>
        <v>45.321339851414862</v>
      </c>
      <c r="BO85" s="102">
        <f>[1]节奏总纲!BZ84</f>
        <v>45.894311889804285</v>
      </c>
      <c r="BP85" s="102">
        <f>[1]节奏总纲!CA84</f>
        <v>46.501665826971653</v>
      </c>
      <c r="BQ85" s="102">
        <f>[1]节奏总纲!CB84</f>
        <v>47.191499408717924</v>
      </c>
    </row>
    <row r="86" spans="3:69" x14ac:dyDescent="0.15">
      <c r="C86" s="5">
        <v>82</v>
      </c>
      <c r="D86" s="5">
        <f>[1]节奏总纲!P85</f>
        <v>293.06677887924064</v>
      </c>
      <c r="E86" s="5">
        <f>[1]节奏总纲!Q85</f>
        <v>253.15108359588808</v>
      </c>
      <c r="F86" s="5">
        <f>[1]节奏总纲!R85</f>
        <v>206.37762568676126</v>
      </c>
      <c r="G86" s="5">
        <f>[1]节奏总纲!S85</f>
        <v>150.81216441125721</v>
      </c>
      <c r="H86" s="5">
        <f>[1]节奏总纲!T85</f>
        <v>83.230965201704336</v>
      </c>
      <c r="J86" s="5">
        <v>82</v>
      </c>
      <c r="K86" s="5">
        <f t="shared" si="11"/>
        <v>19.692772469949659</v>
      </c>
      <c r="L86" s="5">
        <f t="shared" si="11"/>
        <v>16.791917654415073</v>
      </c>
      <c r="M86" s="5">
        <f t="shared" si="11"/>
        <v>13.703625969492975</v>
      </c>
      <c r="N86" s="5">
        <f t="shared" si="11"/>
        <v>10.051888511113276</v>
      </c>
      <c r="O86" s="5">
        <f t="shared" si="11"/>
        <v>5.3740481763382633</v>
      </c>
      <c r="Q86" s="5">
        <v>82</v>
      </c>
      <c r="R86" s="21">
        <f>[1]节奏总纲!AD85</f>
        <v>63.743865833385094</v>
      </c>
      <c r="S86" s="21">
        <f>[1]节奏总纲!AE85</f>
        <v>65.762866796429392</v>
      </c>
      <c r="T86" s="21">
        <f>[1]节奏总纲!AF85</f>
        <v>68.664295879423918</v>
      </c>
      <c r="U86" s="21">
        <f>[1]节奏总纲!AG85</f>
        <v>73.176642436293761</v>
      </c>
      <c r="V86" s="21">
        <f>[1]节奏总纲!AH85</f>
        <v>81.770942656017823</v>
      </c>
      <c r="AN86" s="5">
        <v>82</v>
      </c>
      <c r="AO86" s="21">
        <f>[1]节奏总纲!BA85</f>
        <v>36.694672667019191</v>
      </c>
      <c r="AP86" s="21">
        <f>[1]节奏总纲!BB85</f>
        <v>38.194089742081125</v>
      </c>
      <c r="AQ86" s="21">
        <f>[1]节奏总纲!BC85</f>
        <v>40.130145246845366</v>
      </c>
      <c r="AR86" s="21">
        <f>[1]节奏总纲!BD85</f>
        <v>42.861403835978855</v>
      </c>
      <c r="AS86" s="21">
        <f>[1]节奏总纲!BE85</f>
        <v>47.535997393158453</v>
      </c>
      <c r="BL86" s="102">
        <v>82</v>
      </c>
      <c r="BM86" s="102">
        <f>[1]节奏总纲!BX85</f>
        <v>45.268177050953859</v>
      </c>
      <c r="BN86" s="102">
        <f>[1]节奏总纲!BY85</f>
        <v>45.789768933125814</v>
      </c>
      <c r="BO86" s="102">
        <f>[1]节奏总纲!BZ85</f>
        <v>46.348748235109454</v>
      </c>
      <c r="BP86" s="102">
        <f>[1]节奏总纲!CA85</f>
        <v>46.985765853689557</v>
      </c>
      <c r="BQ86" s="102">
        <f>[1]节奏总纲!CB85</f>
        <v>47.638352338376762</v>
      </c>
    </row>
    <row r="87" spans="3:69" x14ac:dyDescent="0.15">
      <c r="C87" s="5">
        <v>83</v>
      </c>
      <c r="D87" s="5">
        <f>[1]节奏总纲!P86</f>
        <v>314.1729698162988</v>
      </c>
      <c r="E87" s="5">
        <f>[1]节奏总纲!Q86</f>
        <v>271.53969781222702</v>
      </c>
      <c r="F87" s="5">
        <f>[1]节奏总纲!R86</f>
        <v>221.55477831445393</v>
      </c>
      <c r="G87" s="5">
        <f>[1]节奏总纲!S86</f>
        <v>161.57915837652246</v>
      </c>
      <c r="H87" s="5">
        <f>[1]节奏总纲!T86</f>
        <v>89.193706130847232</v>
      </c>
      <c r="J87" s="5">
        <v>83</v>
      </c>
      <c r="K87" s="5">
        <f t="shared" si="11"/>
        <v>21.106190937058159</v>
      </c>
      <c r="L87" s="5">
        <f t="shared" si="11"/>
        <v>18.388614216338937</v>
      </c>
      <c r="M87" s="5">
        <f t="shared" si="11"/>
        <v>15.177152627692664</v>
      </c>
      <c r="N87" s="5">
        <f t="shared" si="11"/>
        <v>10.766993965265243</v>
      </c>
      <c r="O87" s="5">
        <f t="shared" si="11"/>
        <v>5.9627409291428961</v>
      </c>
      <c r="Q87" s="5">
        <v>83</v>
      </c>
      <c r="R87" s="21">
        <f>[1]节奏总纲!AD86</f>
        <v>63.920692243099523</v>
      </c>
      <c r="S87" s="21">
        <f>[1]节奏总纲!AE86</f>
        <v>65.938223839839395</v>
      </c>
      <c r="T87" s="21">
        <f>[1]节奏总纲!AF86</f>
        <v>68.841490236267347</v>
      </c>
      <c r="U87" s="21">
        <f>[1]节奏总纲!AG86</f>
        <v>73.34571267276516</v>
      </c>
      <c r="V87" s="21">
        <f>[1]节奏总纲!AH86</f>
        <v>81.957022119243135</v>
      </c>
      <c r="AN87" s="5">
        <v>83</v>
      </c>
      <c r="AO87" s="21">
        <f>[1]节奏总纲!BA86</f>
        <v>36.778843395654896</v>
      </c>
      <c r="AP87" s="21">
        <f>[1]节奏总纲!BB86</f>
        <v>38.272377899878528</v>
      </c>
      <c r="AQ87" s="21">
        <f>[1]节奏总纲!BC86</f>
        <v>40.207843901678423</v>
      </c>
      <c r="AR87" s="21">
        <f>[1]节奏总纲!BD86</f>
        <v>42.948185723296518</v>
      </c>
      <c r="AS87" s="21">
        <f>[1]节奏总纲!BE86</f>
        <v>47.619147546450023</v>
      </c>
      <c r="BL87" s="102">
        <v>83</v>
      </c>
      <c r="BM87" s="102">
        <f>[1]节奏总纲!BX86</f>
        <v>45.739201449359612</v>
      </c>
      <c r="BN87" s="102">
        <f>[1]节奏总纲!BY86</f>
        <v>46.261326328729815</v>
      </c>
      <c r="BO87" s="102">
        <f>[1]节奏总纲!BZ86</f>
        <v>46.836037098586509</v>
      </c>
      <c r="BP87" s="102">
        <f>[1]节奏总纲!CA86</f>
        <v>47.435350717115057</v>
      </c>
      <c r="BQ87" s="102">
        <f>[1]节奏总纲!CB86</f>
        <v>48.115820139041681</v>
      </c>
    </row>
    <row r="88" spans="3:69" x14ac:dyDescent="0.15">
      <c r="C88" s="5">
        <v>84</v>
      </c>
      <c r="D88" s="5">
        <f>[1]节奏总纲!P87</f>
        <v>336.79402515786086</v>
      </c>
      <c r="E88" s="5">
        <f>[1]节奏总纲!Q87</f>
        <v>291.2594729565181</v>
      </c>
      <c r="F88" s="5">
        <f>[1]节奏总纲!R87</f>
        <v>237.27139072371298</v>
      </c>
      <c r="G88" s="5">
        <f>[1]节奏总纲!S87</f>
        <v>172.97741132107731</v>
      </c>
      <c r="H88" s="5">
        <f>[1]节奏总纲!T87</f>
        <v>95.64950314483248</v>
      </c>
      <c r="J88" s="5">
        <v>84</v>
      </c>
      <c r="K88" s="5">
        <f t="shared" si="11"/>
        <v>22.621055341562055</v>
      </c>
      <c r="L88" s="5">
        <f t="shared" si="11"/>
        <v>19.719775144291077</v>
      </c>
      <c r="M88" s="5">
        <f t="shared" si="11"/>
        <v>15.716612409259056</v>
      </c>
      <c r="N88" s="5">
        <f t="shared" si="11"/>
        <v>11.398252944554855</v>
      </c>
      <c r="O88" s="5">
        <f t="shared" si="11"/>
        <v>6.4557970139852472</v>
      </c>
      <c r="Q88" s="5">
        <v>84</v>
      </c>
      <c r="R88" s="21">
        <f>[1]节奏总纲!AD87</f>
        <v>64.090988120365651</v>
      </c>
      <c r="S88" s="21">
        <f>[1]节奏总纲!AE87</f>
        <v>66.105889403880397</v>
      </c>
      <c r="T88" s="21">
        <f>[1]节奏总纲!AF87</f>
        <v>69.01697485309198</v>
      </c>
      <c r="U88" s="21">
        <f>[1]节奏总纲!AG87</f>
        <v>73.514782909236544</v>
      </c>
      <c r="V88" s="21">
        <f>[1]节奏总纲!AH87</f>
        <v>82.128973371044353</v>
      </c>
      <c r="AN88" s="5">
        <v>84</v>
      </c>
      <c r="AO88" s="21">
        <f>[1]节奏总纲!BA87</f>
        <v>36.863014124290601</v>
      </c>
      <c r="AP88" s="21">
        <f>[1]节奏总纲!BB87</f>
        <v>38.35066605767593</v>
      </c>
      <c r="AQ88" s="21">
        <f>[1]节奏总纲!BC87</f>
        <v>40.28554255651148</v>
      </c>
      <c r="AR88" s="21">
        <f>[1]节奏总纲!BD87</f>
        <v>43.030177309109042</v>
      </c>
      <c r="AS88" s="21">
        <f>[1]节奏总纲!BE87</f>
        <v>47.7022976997416</v>
      </c>
      <c r="BL88" s="102">
        <v>84</v>
      </c>
      <c r="BM88" s="102">
        <f>[1]节奏总纲!BX87</f>
        <v>46.210650393413601</v>
      </c>
      <c r="BN88" s="102">
        <f>[1]节奏总纲!BY87</f>
        <v>46.736179569673936</v>
      </c>
      <c r="BO88" s="102">
        <f>[1]节奏总纲!BZ87</f>
        <v>47.294068993376605</v>
      </c>
      <c r="BP88" s="102">
        <f>[1]节奏总纲!CA87</f>
        <v>47.909233956913006</v>
      </c>
      <c r="BQ88" s="102">
        <f>[1]节奏总纲!CB87</f>
        <v>48.579255981153665</v>
      </c>
    </row>
    <row r="89" spans="3:69" x14ac:dyDescent="0.15">
      <c r="C89" s="5">
        <v>85</v>
      </c>
      <c r="D89" s="5">
        <f>[1]节奏总纲!P88</f>
        <v>361.0386719675123</v>
      </c>
      <c r="E89" s="5">
        <f>[1]节奏总纲!Q88</f>
        <v>311.72078937675008</v>
      </c>
      <c r="F89" s="5">
        <f>[1]节奏总纲!R88</f>
        <v>253.91849799475142</v>
      </c>
      <c r="G89" s="5">
        <f>[1]节奏总纲!S88</f>
        <v>185.57387739130132</v>
      </c>
      <c r="H89" s="5">
        <f>[1]节奏总纲!T88</f>
        <v>102.53498283877349</v>
      </c>
      <c r="J89" s="5">
        <v>85</v>
      </c>
      <c r="K89" s="5">
        <f t="shared" si="11"/>
        <v>24.244646809651442</v>
      </c>
      <c r="L89" s="5">
        <f t="shared" si="11"/>
        <v>20.461316420231981</v>
      </c>
      <c r="M89" s="5">
        <f t="shared" si="11"/>
        <v>16.647107271038436</v>
      </c>
      <c r="N89" s="5">
        <f t="shared" si="11"/>
        <v>12.596466070224011</v>
      </c>
      <c r="O89" s="5">
        <f t="shared" si="11"/>
        <v>6.8854796939410079</v>
      </c>
      <c r="Q89" s="5">
        <v>85</v>
      </c>
      <c r="R89" s="21">
        <f>[1]节奏总纲!AD88</f>
        <v>64.255972994404218</v>
      </c>
      <c r="S89" s="21">
        <f>[1]节奏总纲!AE88</f>
        <v>66.269371604948859</v>
      </c>
      <c r="T89" s="21">
        <f>[1]节奏总纲!AF88</f>
        <v>69.17795498031839</v>
      </c>
      <c r="U89" s="21">
        <f>[1]节奏总纲!AG88</f>
        <v>73.683853145707943</v>
      </c>
      <c r="V89" s="21">
        <f>[1]节奏总纲!AH88</f>
        <v>82.296681479091191</v>
      </c>
      <c r="AN89" s="5">
        <v>85</v>
      </c>
      <c r="AO89" s="21">
        <f>[1]节奏总纲!BA88</f>
        <v>36.947184852926306</v>
      </c>
      <c r="AP89" s="21">
        <f>[1]节奏总纲!BB88</f>
        <v>38.428954215473325</v>
      </c>
      <c r="AQ89" s="21">
        <f>[1]节奏总纲!BC88</f>
        <v>40.363241211344537</v>
      </c>
      <c r="AR89" s="21">
        <f>[1]节奏总纲!BD88</f>
        <v>43.105070725978337</v>
      </c>
      <c r="AS89" s="21">
        <f>[1]节奏总纲!BE88</f>
        <v>47.785447853033176</v>
      </c>
      <c r="BL89" s="102">
        <v>85</v>
      </c>
      <c r="BM89" s="102">
        <f>[1]节奏总纲!BX88</f>
        <v>46.67770030767965</v>
      </c>
      <c r="BN89" s="102">
        <f>[1]节奏总纲!BY88</f>
        <v>47.197592678461184</v>
      </c>
      <c r="BO89" s="102">
        <f>[1]节奏总纲!BZ88</f>
        <v>47.755472167192657</v>
      </c>
      <c r="BP89" s="102">
        <f>[1]节奏总纲!CA88</f>
        <v>48.373763930639598</v>
      </c>
      <c r="BQ89" s="102">
        <f>[1]节奏总纲!CB88</f>
        <v>49.063491154445543</v>
      </c>
    </row>
    <row r="90" spans="3:69" x14ac:dyDescent="0.15">
      <c r="C90" s="5">
        <v>86</v>
      </c>
      <c r="D90" s="5">
        <f>[1]节奏总纲!P89</f>
        <v>387.02344102666189</v>
      </c>
      <c r="E90" s="5">
        <f>[1]节奏总纲!Q89</f>
        <v>334.00122960600919</v>
      </c>
      <c r="F90" s="5">
        <f>[1]节奏总纲!R89</f>
        <v>272.23228841815398</v>
      </c>
      <c r="G90" s="5">
        <f>[1]节奏总纲!S89</f>
        <v>199.39447681693619</v>
      </c>
      <c r="H90" s="5">
        <f>[1]节奏总纲!T89</f>
        <v>108.94709864900531</v>
      </c>
      <c r="J90" s="5">
        <v>86</v>
      </c>
      <c r="K90" s="5">
        <f t="shared" si="11"/>
        <v>25.984769059149585</v>
      </c>
      <c r="L90" s="5">
        <f t="shared" si="11"/>
        <v>22.280440229259113</v>
      </c>
      <c r="M90" s="5">
        <f t="shared" si="11"/>
        <v>18.313790423402565</v>
      </c>
      <c r="N90" s="5">
        <f t="shared" si="11"/>
        <v>13.820599425634867</v>
      </c>
      <c r="O90" s="5">
        <f t="shared" si="11"/>
        <v>6.4121158102318248</v>
      </c>
      <c r="Q90" s="5">
        <v>86</v>
      </c>
      <c r="R90" s="21">
        <f>[1]节奏总纲!AD89</f>
        <v>64.420957868442798</v>
      </c>
      <c r="S90" s="21">
        <f>[1]节奏总纲!AE89</f>
        <v>66.43285380601732</v>
      </c>
      <c r="T90" s="21">
        <f>[1]节奏总纲!AF89</f>
        <v>69.338935107544785</v>
      </c>
      <c r="U90" s="21">
        <f>[1]节奏总纲!AG89</f>
        <v>73.852923382179341</v>
      </c>
      <c r="V90" s="21">
        <f>[1]节奏总纲!AH89</f>
        <v>82.464389587138029</v>
      </c>
      <c r="AN90" s="5">
        <v>86</v>
      </c>
      <c r="AO90" s="21">
        <f>[1]节奏总纲!BA89</f>
        <v>37.027046282459708</v>
      </c>
      <c r="AP90" s="21">
        <f>[1]节奏总纲!BB89</f>
        <v>38.507242373270728</v>
      </c>
      <c r="AQ90" s="21">
        <f>[1]节奏总纲!BC89</f>
        <v>40.440939866177594</v>
      </c>
      <c r="AR90" s="21">
        <f>[1]节奏总纲!BD89</f>
        <v>43.179964142847631</v>
      </c>
      <c r="AS90" s="21">
        <f>[1]节奏总纲!BE89</f>
        <v>47.868598006324753</v>
      </c>
      <c r="BL90" s="102">
        <v>86</v>
      </c>
      <c r="BM90" s="102">
        <f>[1]节奏总纲!BX89</f>
        <v>47.153896513009251</v>
      </c>
      <c r="BN90" s="102">
        <f>[1]节奏总纲!BY89</f>
        <v>47.660748183577851</v>
      </c>
      <c r="BO90" s="102">
        <f>[1]节奏总纲!BZ89</f>
        <v>48.227116435634038</v>
      </c>
      <c r="BP90" s="102">
        <f>[1]节奏总纲!CA89</f>
        <v>48.869826703325636</v>
      </c>
      <c r="BQ90" s="102">
        <f>[1]节奏总纲!CB89</f>
        <v>49.460909841064307</v>
      </c>
    </row>
    <row r="91" spans="3:69" x14ac:dyDescent="0.15">
      <c r="C91" s="5">
        <v>87</v>
      </c>
      <c r="D91" s="5">
        <f>[1]节奏总纲!P90</f>
        <v>414.87322693439216</v>
      </c>
      <c r="E91" s="5">
        <f>[1]节奏总纲!Q90</f>
        <v>358.28451878054108</v>
      </c>
      <c r="F91" s="5">
        <f>[1]节奏总纲!R90</f>
        <v>292.4026503433596</v>
      </c>
      <c r="G91" s="5">
        <f>[1]节奏总纲!S90</f>
        <v>212.58104148118252</v>
      </c>
      <c r="H91" s="5">
        <f>[1]节奏总纲!T90</f>
        <v>115.74963031469542</v>
      </c>
      <c r="J91" s="5">
        <v>87</v>
      </c>
      <c r="K91" s="5">
        <f t="shared" si="11"/>
        <v>27.849785907730279</v>
      </c>
      <c r="L91" s="5">
        <f t="shared" si="11"/>
        <v>24.283289174531888</v>
      </c>
      <c r="M91" s="5">
        <f t="shared" si="11"/>
        <v>20.170361925205611</v>
      </c>
      <c r="N91" s="5">
        <f t="shared" si="11"/>
        <v>13.186564664246333</v>
      </c>
      <c r="O91" s="5">
        <f t="shared" si="11"/>
        <v>6.8025316656901111</v>
      </c>
      <c r="Q91" s="5">
        <v>87</v>
      </c>
      <c r="R91" s="21">
        <f>[1]节奏总纲!AD90</f>
        <v>64.585942742481365</v>
      </c>
      <c r="S91" s="21">
        <f>[1]节奏总纲!AE90</f>
        <v>66.596336007085796</v>
      </c>
      <c r="T91" s="21">
        <f>[1]节奏总纲!AF90</f>
        <v>69.49991523477118</v>
      </c>
      <c r="U91" s="21">
        <f>[1]节奏总纲!AG90</f>
        <v>74.02050499447661</v>
      </c>
      <c r="V91" s="21">
        <f>[1]节奏总纲!AH90</f>
        <v>82.632097695184868</v>
      </c>
      <c r="AN91" s="5">
        <v>87</v>
      </c>
      <c r="AO91" s="21">
        <f>[1]节奏总纲!BA90</f>
        <v>37.099649155317238</v>
      </c>
      <c r="AP91" s="21">
        <f>[1]节奏总纲!BB90</f>
        <v>38.58553053106813</v>
      </c>
      <c r="AQ91" s="21">
        <f>[1]节奏总纲!BC90</f>
        <v>40.518638521010651</v>
      </c>
      <c r="AR91" s="21">
        <f>[1]节奏总纲!BD90</f>
        <v>43.254857559716925</v>
      </c>
      <c r="AS91" s="21">
        <f>[1]节奏总纲!BE90</f>
        <v>47.951748159616329</v>
      </c>
      <c r="BL91" s="102">
        <v>87</v>
      </c>
      <c r="BM91" s="102">
        <f>[1]节奏总纲!BX90</f>
        <v>47.617039306482319</v>
      </c>
      <c r="BN91" s="102">
        <f>[1]节奏总纲!BY90</f>
        <v>48.142913866891206</v>
      </c>
      <c r="BO91" s="102">
        <f>[1]节奏总纲!BZ90</f>
        <v>48.709766300257584</v>
      </c>
      <c r="BP91" s="102">
        <f>[1]节奏总纲!CA90</f>
        <v>49.296256903639559</v>
      </c>
      <c r="BQ91" s="102">
        <f>[1]节奏总纲!CB90</f>
        <v>49.882526243554615</v>
      </c>
    </row>
    <row r="92" spans="3:69" x14ac:dyDescent="0.15">
      <c r="C92" s="5">
        <v>88</v>
      </c>
      <c r="D92" s="5">
        <f>[1]节奏总纲!P91</f>
        <v>444.72188840761549</v>
      </c>
      <c r="E92" s="5">
        <f>[1]节奏总纲!Q91</f>
        <v>384.7733778502689</v>
      </c>
      <c r="F92" s="5">
        <f>[1]节奏总纲!R91</f>
        <v>312.90632068359827</v>
      </c>
      <c r="G92" s="5">
        <f>[1]节奏总纲!S91</f>
        <v>226.0076636887502</v>
      </c>
      <c r="H92" s="5">
        <f>[1]节奏总纲!T91</f>
        <v>123.1879630889095</v>
      </c>
      <c r="J92" s="5">
        <v>88</v>
      </c>
      <c r="K92" s="5">
        <f t="shared" si="11"/>
        <v>29.848661473223331</v>
      </c>
      <c r="L92" s="5">
        <f t="shared" si="11"/>
        <v>26.488859069727823</v>
      </c>
      <c r="M92" s="5">
        <f t="shared" si="11"/>
        <v>20.503670340238671</v>
      </c>
      <c r="N92" s="5">
        <f t="shared" si="11"/>
        <v>13.426622207567675</v>
      </c>
      <c r="O92" s="5">
        <f t="shared" si="11"/>
        <v>7.438332774214075</v>
      </c>
      <c r="Q92" s="5">
        <v>88</v>
      </c>
      <c r="R92" s="21">
        <f>[1]节奏总纲!AD91</f>
        <v>64.750927616519931</v>
      </c>
      <c r="S92" s="21">
        <f>[1]节奏总纲!AE91</f>
        <v>66.759818208154257</v>
      </c>
      <c r="T92" s="21">
        <f>[1]节奏总纲!AF91</f>
        <v>69.660895361997589</v>
      </c>
      <c r="U92" s="21">
        <f>[1]节奏总纲!AG91</f>
        <v>74.178131818877702</v>
      </c>
      <c r="V92" s="21">
        <f>[1]节奏总纲!AH91</f>
        <v>82.799805803231706</v>
      </c>
      <c r="AN92" s="5">
        <v>88</v>
      </c>
      <c r="AO92" s="21">
        <f>[1]节奏总纲!BA91</f>
        <v>37.172252028174768</v>
      </c>
      <c r="AP92" s="21">
        <f>[1]节奏总纲!BB91</f>
        <v>38.663818688865533</v>
      </c>
      <c r="AQ92" s="21">
        <f>[1]节奏总纲!BC91</f>
        <v>40.596337175843701</v>
      </c>
      <c r="AR92" s="21">
        <f>[1]节奏总纲!BD91</f>
        <v>43.329750976586219</v>
      </c>
      <c r="AS92" s="21">
        <f>[1]节奏总纲!BE91</f>
        <v>48.030128751164234</v>
      </c>
      <c r="BL92" s="102">
        <v>88</v>
      </c>
      <c r="BM92" s="102">
        <f>[1]节奏总纲!BX91</f>
        <v>48.097921847068633</v>
      </c>
      <c r="BN92" s="102">
        <f>[1]节奏总纲!BY91</f>
        <v>48.618296173791954</v>
      </c>
      <c r="BO92" s="102">
        <f>[1]节奏总纲!BZ91</f>
        <v>49.173016331799893</v>
      </c>
      <c r="BP92" s="102">
        <f>[1]节奏总纲!CA91</f>
        <v>49.712343474857072</v>
      </c>
      <c r="BQ92" s="102">
        <f>[1]节奏总纲!CB91</f>
        <v>50.296637451558702</v>
      </c>
    </row>
    <row r="93" spans="3:69" x14ac:dyDescent="0.15">
      <c r="C93" s="5">
        <v>89</v>
      </c>
      <c r="D93" s="5">
        <f>[1]节奏总纲!P92</f>
        <v>476.71289166684534</v>
      </c>
      <c r="E93" s="5">
        <f>[1]节奏总纲!Q92</f>
        <v>411.78459582182103</v>
      </c>
      <c r="F93" s="5">
        <f>[1]节奏总纲!R92</f>
        <v>332.60258451595797</v>
      </c>
      <c r="G93" s="5">
        <f>[1]节奏总纲!S92</f>
        <v>240.31096868925673</v>
      </c>
      <c r="H93" s="5">
        <f>[1]节奏总纲!T92</f>
        <v>130.61933231671563</v>
      </c>
      <c r="J93" s="5">
        <v>89</v>
      </c>
      <c r="K93" s="5">
        <f t="shared" si="11"/>
        <v>31.991003259229842</v>
      </c>
      <c r="L93" s="5">
        <f t="shared" si="11"/>
        <v>27.011217971552128</v>
      </c>
      <c r="M93" s="5">
        <f t="shared" si="11"/>
        <v>19.696263832359705</v>
      </c>
      <c r="N93" s="5">
        <f t="shared" si="11"/>
        <v>14.303305000506526</v>
      </c>
      <c r="O93" s="5">
        <f t="shared" si="11"/>
        <v>7.4313692278061296</v>
      </c>
      <c r="Q93" s="5">
        <v>89</v>
      </c>
      <c r="R93" s="21">
        <f>[1]节奏总纲!AD92</f>
        <v>64.915912490558512</v>
      </c>
      <c r="S93" s="21">
        <f>[1]节奏总纲!AE92</f>
        <v>66.923300409222719</v>
      </c>
      <c r="T93" s="21">
        <f>[1]节奏总纲!AF92</f>
        <v>69.821875489223984</v>
      </c>
      <c r="U93" s="21">
        <f>[1]节奏总纲!AG92</f>
        <v>74.335758643278794</v>
      </c>
      <c r="V93" s="21">
        <f>[1]节奏总纲!AH92</f>
        <v>82.967513911278544</v>
      </c>
      <c r="AN93" s="5">
        <v>89</v>
      </c>
      <c r="AO93" s="21">
        <f>[1]节奏总纲!BA92</f>
        <v>37.244854901032298</v>
      </c>
      <c r="AP93" s="21">
        <f>[1]节奏总纲!BB92</f>
        <v>38.742106846662928</v>
      </c>
      <c r="AQ93" s="21">
        <f>[1]节奏总纲!BC92</f>
        <v>40.674035830676758</v>
      </c>
      <c r="AR93" s="21">
        <f>[1]节奏总纲!BD92</f>
        <v>43.404644393455513</v>
      </c>
      <c r="AS93" s="21">
        <f>[1]节奏总纲!BE92</f>
        <v>48.101914750802706</v>
      </c>
      <c r="BL93" s="102">
        <v>89</v>
      </c>
      <c r="BM93" s="102">
        <f>[1]节奏总纲!BX92</f>
        <v>48.557223076748912</v>
      </c>
      <c r="BN93" s="102">
        <f>[1]节奏总纲!BY92</f>
        <v>49.088974957750068</v>
      </c>
      <c r="BO93" s="102">
        <f>[1]节奏总纲!BZ92</f>
        <v>49.579936789633926</v>
      </c>
      <c r="BP93" s="102">
        <f>[1]节奏总纲!CA92</f>
        <v>50.13435118838489</v>
      </c>
      <c r="BQ93" s="102">
        <f>[1]节奏总纲!CB92</f>
        <v>50.6943349274338</v>
      </c>
    </row>
    <row r="94" spans="3:69" x14ac:dyDescent="0.15">
      <c r="C94" s="5">
        <v>90</v>
      </c>
      <c r="D94" s="5">
        <f>[1]节奏总纲!P93</f>
        <v>511</v>
      </c>
      <c r="E94" s="5">
        <f>[1]节奏总纲!Q93</f>
        <v>438.13140000000004</v>
      </c>
      <c r="F94" s="5">
        <f>[1]节奏总纲!R93</f>
        <v>354.12299999999999</v>
      </c>
      <c r="G94" s="5">
        <f>[1]节奏总纲!S93</f>
        <v>254.88680000000002</v>
      </c>
      <c r="H94" s="5">
        <f>[1]节奏总纲!T93</f>
        <v>138.48100000000002</v>
      </c>
      <c r="J94" s="5">
        <v>90</v>
      </c>
      <c r="K94" s="5">
        <f t="shared" si="11"/>
        <v>34.287108333154663</v>
      </c>
      <c r="L94" s="5">
        <f t="shared" si="11"/>
        <v>26.346804178179013</v>
      </c>
      <c r="M94" s="5">
        <f t="shared" si="11"/>
        <v>21.520415484042019</v>
      </c>
      <c r="N94" s="5">
        <f t="shared" si="11"/>
        <v>14.575831310743297</v>
      </c>
      <c r="O94" s="5">
        <f t="shared" si="11"/>
        <v>7.861667683284395</v>
      </c>
      <c r="Q94" s="5">
        <v>90</v>
      </c>
      <c r="R94" s="21">
        <f>[1]节奏总纲!AD93</f>
        <v>65.075479910097457</v>
      </c>
      <c r="S94" s="21">
        <f>[1]节奏总纲!AE93</f>
        <v>67.083433628014333</v>
      </c>
      <c r="T94" s="21">
        <f>[1]节奏总纲!AF93</f>
        <v>69.982855616450394</v>
      </c>
      <c r="U94" s="21">
        <f>[1]节奏总纲!AG93</f>
        <v>74.493385467679886</v>
      </c>
      <c r="V94" s="21">
        <f>[1]节奏总纲!AH93</f>
        <v>83.124894550960335</v>
      </c>
      <c r="AN94" s="5">
        <v>90</v>
      </c>
      <c r="AO94" s="21">
        <f>[1]节奏总纲!BA93</f>
        <v>37.317457773889828</v>
      </c>
      <c r="AP94" s="21">
        <f>[1]节奏总纲!BB93</f>
        <v>38.82039500446033</v>
      </c>
      <c r="AQ94" s="21">
        <f>[1]节奏总纲!BC93</f>
        <v>40.751734485509814</v>
      </c>
      <c r="AR94" s="21">
        <f>[1]节奏总纲!BD93</f>
        <v>43.479537810324807</v>
      </c>
      <c r="AS94" s="21">
        <f>[1]节奏总纲!BE93</f>
        <v>48.173700750441178</v>
      </c>
      <c r="BL94" s="102">
        <v>90</v>
      </c>
      <c r="BM94" s="102">
        <f>[1]节奏总纲!BX93</f>
        <v>49.042729140195462</v>
      </c>
      <c r="BN94" s="102">
        <f>[1]节奏总纲!BY93</f>
        <v>49.497214321439728</v>
      </c>
      <c r="BO94" s="102">
        <f>[1]节奏总纲!BZ93</f>
        <v>50.014811456861523</v>
      </c>
      <c r="BP94" s="102">
        <f>[1]节奏总纲!CA93</f>
        <v>50.524371596694976</v>
      </c>
      <c r="BQ94" s="102">
        <f>[1]节奏总纲!CB93</f>
        <v>51.099355476740961</v>
      </c>
    </row>
    <row r="95" spans="3:69" x14ac:dyDescent="0.15">
      <c r="C95" s="5">
        <v>91</v>
      </c>
      <c r="D95" s="5">
        <f>[1]节奏总纲!P94</f>
        <v>547.74801281858208</v>
      </c>
      <c r="E95" s="5">
        <f>[1]节奏总纲!Q94</f>
        <v>469.6391461906523</v>
      </c>
      <c r="F95" s="5">
        <f>[1]节奏总纲!R94</f>
        <v>378.43910205635837</v>
      </c>
      <c r="G95" s="5">
        <f>[1]节奏总纲!S94</f>
        <v>272.61418597980827</v>
      </c>
      <c r="H95" s="5">
        <f>[1]节奏总纲!T94</f>
        <v>147.89196346101718</v>
      </c>
      <c r="J95" s="5">
        <v>91</v>
      </c>
      <c r="K95" s="5">
        <f t="shared" si="11"/>
        <v>36.748012818582083</v>
      </c>
      <c r="L95" s="5">
        <f t="shared" si="11"/>
        <v>31.507746190652256</v>
      </c>
      <c r="M95" s="5">
        <f t="shared" si="11"/>
        <v>24.316102056358375</v>
      </c>
      <c r="N95" s="5">
        <f t="shared" si="11"/>
        <v>17.727385979808247</v>
      </c>
      <c r="O95" s="5">
        <f t="shared" si="11"/>
        <v>9.4109634610171611</v>
      </c>
      <c r="Q95" s="5">
        <v>91</v>
      </c>
      <c r="R95" s="21">
        <f>[1]节奏总纲!AD94</f>
        <v>65.229416240679981</v>
      </c>
      <c r="S95" s="21">
        <f>[1]节奏总纲!AE94</f>
        <v>67.240606973055961</v>
      </c>
      <c r="T95" s="21">
        <f>[1]节奏总纲!AF94</f>
        <v>70.137942795989005</v>
      </c>
      <c r="U95" s="21">
        <f>[1]节奏总纲!AG94</f>
        <v>74.651012292080978</v>
      </c>
      <c r="V95" s="21">
        <f>[1]节奏总纲!AH94</f>
        <v>83.279794092850153</v>
      </c>
      <c r="AN95" s="5">
        <v>91</v>
      </c>
      <c r="AO95" s="21">
        <f>[1]节奏总纲!BA94</f>
        <v>37.390060646747358</v>
      </c>
      <c r="AP95" s="21">
        <f>[1]节奏总纲!BB94</f>
        <v>38.898683162257733</v>
      </c>
      <c r="AQ95" s="21">
        <f>[1]节奏总纲!BC94</f>
        <v>40.829433140342871</v>
      </c>
      <c r="AR95" s="21">
        <f>[1]节奏总纲!BD94</f>
        <v>43.554431227194108</v>
      </c>
      <c r="AS95" s="21">
        <f>[1]节奏总纲!BE94</f>
        <v>48.24548675007965</v>
      </c>
      <c r="BL95" s="102">
        <v>91</v>
      </c>
      <c r="BM95" s="102">
        <f>[1]节奏总纲!BX94</f>
        <v>49.498252634231747</v>
      </c>
      <c r="BN95" s="102">
        <f>[1]节奏总纲!BY94</f>
        <v>49.982026720305932</v>
      </c>
      <c r="BO95" s="102">
        <f>[1]节奏总纲!BZ94</f>
        <v>50.454959541611018</v>
      </c>
      <c r="BP95" s="102">
        <f>[1]节奏总纲!CA94</f>
        <v>50.998721372753316</v>
      </c>
      <c r="BQ95" s="102">
        <f>[1]节奏总纲!CB94</f>
        <v>51.534250551986972</v>
      </c>
    </row>
    <row r="96" spans="3:69" x14ac:dyDescent="0.15">
      <c r="C96" s="5">
        <v>92</v>
      </c>
      <c r="D96" s="5">
        <f>[1]节奏总纲!P95</f>
        <v>587.1335577584814</v>
      </c>
      <c r="E96" s="5">
        <f>[1]节奏总纲!Q95</f>
        <v>502.29275866238083</v>
      </c>
      <c r="F96" s="5">
        <f>[1]节奏总纲!R95</f>
        <v>405.12215485335213</v>
      </c>
      <c r="G96" s="5">
        <f>[1]节奏总纲!S95</f>
        <v>291.57052478286187</v>
      </c>
      <c r="H96" s="5">
        <f>[1]节奏总纲!T95</f>
        <v>157.64536025815227</v>
      </c>
      <c r="J96" s="5">
        <v>92</v>
      </c>
      <c r="K96" s="5">
        <f t="shared" si="11"/>
        <v>39.385544939899319</v>
      </c>
      <c r="L96" s="5">
        <f t="shared" si="11"/>
        <v>32.653612471728536</v>
      </c>
      <c r="M96" s="5">
        <f t="shared" si="11"/>
        <v>26.683052796993763</v>
      </c>
      <c r="N96" s="5">
        <f t="shared" si="11"/>
        <v>18.956338803053598</v>
      </c>
      <c r="O96" s="5">
        <f t="shared" si="11"/>
        <v>9.7533967971350819</v>
      </c>
      <c r="Q96" s="5">
        <v>92</v>
      </c>
      <c r="R96" s="21">
        <f>[1]节奏总纲!AD95</f>
        <v>65.38335257126252</v>
      </c>
      <c r="S96" s="21">
        <f>[1]节奏总纲!AE95</f>
        <v>67.397780318097588</v>
      </c>
      <c r="T96" s="21">
        <f>[1]节奏总纲!AF95</f>
        <v>70.292327570459079</v>
      </c>
      <c r="U96" s="21">
        <f>[1]节奏总纲!AG95</f>
        <v>74.808639116482055</v>
      </c>
      <c r="V96" s="21">
        <f>[1]节奏总纲!AH95</f>
        <v>83.434693634739986</v>
      </c>
      <c r="AN96" s="5">
        <v>92</v>
      </c>
      <c r="AO96" s="21">
        <f>[1]节奏总纲!BA95</f>
        <v>37.462663519604888</v>
      </c>
      <c r="AP96" s="21">
        <f>[1]节奏总纲!BB95</f>
        <v>38.976971320055128</v>
      </c>
      <c r="AQ96" s="21">
        <f>[1]节奏总纲!BC95</f>
        <v>40.907131795175928</v>
      </c>
      <c r="AR96" s="21">
        <f>[1]节奏总纲!BD95</f>
        <v>43.629324644063402</v>
      </c>
      <c r="AS96" s="21">
        <f>[1]节奏总纲!BE95</f>
        <v>48.317272749718121</v>
      </c>
      <c r="BL96" s="102">
        <v>92</v>
      </c>
      <c r="BM96" s="102">
        <f>[1]节奏总纲!BX95</f>
        <v>49.986470626701646</v>
      </c>
      <c r="BN96" s="102">
        <f>[1]节奏总纲!BY95</f>
        <v>50.424285339835969</v>
      </c>
      <c r="BO96" s="102">
        <f>[1]节奏总纲!BZ95</f>
        <v>50.930950009437595</v>
      </c>
      <c r="BP96" s="102">
        <f>[1]节奏总纲!CA95</f>
        <v>51.436896660010483</v>
      </c>
      <c r="BQ96" s="102">
        <f>[1]节奏总纲!CB95</f>
        <v>52.010451162519502</v>
      </c>
    </row>
    <row r="97" spans="3:70" x14ac:dyDescent="0.15">
      <c r="C97" s="5">
        <v>93</v>
      </c>
      <c r="D97" s="5">
        <f>[1]节奏总纲!P96</f>
        <v>629.34593963259704</v>
      </c>
      <c r="E97" s="5">
        <f>[1]节奏总纲!Q96</f>
        <v>538.34251676172357</v>
      </c>
      <c r="F97" s="5">
        <f>[1]节奏总纲!R96</f>
        <v>433.68228700082267</v>
      </c>
      <c r="G97" s="5">
        <f>[1]节奏总纲!S96</f>
        <v>311.52624011813555</v>
      </c>
      <c r="H97" s="5">
        <f>[1]节奏总纲!T96</f>
        <v>168.35003885171972</v>
      </c>
      <c r="J97" s="5">
        <v>93</v>
      </c>
      <c r="K97" s="5">
        <f t="shared" si="11"/>
        <v>42.212381874115636</v>
      </c>
      <c r="L97" s="5">
        <f t="shared" si="11"/>
        <v>36.049758099342739</v>
      </c>
      <c r="M97" s="5">
        <f t="shared" si="11"/>
        <v>28.56013214747054</v>
      </c>
      <c r="N97" s="5">
        <f t="shared" si="11"/>
        <v>19.95571533527368</v>
      </c>
      <c r="O97" s="5">
        <f t="shared" si="11"/>
        <v>10.704678593567451</v>
      </c>
      <c r="Q97" s="5">
        <v>93</v>
      </c>
      <c r="R97" s="21">
        <f>[1]节奏总纲!AD96</f>
        <v>65.537288901845059</v>
      </c>
      <c r="S97" s="21">
        <f>[1]节奏总纲!AE96</f>
        <v>67.554953663139216</v>
      </c>
      <c r="T97" s="21">
        <f>[1]节奏总纲!AF96</f>
        <v>70.446712344929153</v>
      </c>
      <c r="U97" s="21">
        <f>[1]节奏总纲!AG96</f>
        <v>74.966265940883147</v>
      </c>
      <c r="V97" s="21">
        <f>[1]节奏总纲!AH96</f>
        <v>83.589593176629805</v>
      </c>
      <c r="AN97" s="5">
        <v>93</v>
      </c>
      <c r="AO97" s="21">
        <f>[1]节奏总纲!BA96</f>
        <v>37.535266392462418</v>
      </c>
      <c r="AP97" s="21">
        <f>[1]节奏总纲!BB96</f>
        <v>39.047673544184711</v>
      </c>
      <c r="AQ97" s="21">
        <f>[1]节奏总纲!BC96</f>
        <v>40.984830450008985</v>
      </c>
      <c r="AR97" s="21">
        <f>[1]节奏总纲!BD96</f>
        <v>43.704218060932696</v>
      </c>
      <c r="AS97" s="21">
        <f>[1]节奏总纲!BE96</f>
        <v>48.389058749356593</v>
      </c>
      <c r="BL97" s="102">
        <v>93</v>
      </c>
      <c r="BM97" s="102">
        <f>[1]节奏总纲!BX96</f>
        <v>50.440125995524625</v>
      </c>
      <c r="BN97" s="102">
        <f>[1]节奏总纲!BY96</f>
        <v>50.904069434036252</v>
      </c>
      <c r="BO97" s="102">
        <f>[1]节奏总纲!BZ96</f>
        <v>51.380310631705122</v>
      </c>
      <c r="BP97" s="102">
        <f>[1]节奏总纲!CA96</f>
        <v>51.916892764790248</v>
      </c>
      <c r="BQ97" s="102">
        <f>[1]节奏总纲!CB96</f>
        <v>52.426766364769314</v>
      </c>
    </row>
    <row r="98" spans="3:70" x14ac:dyDescent="0.15">
      <c r="C98" s="5">
        <v>94</v>
      </c>
      <c r="D98" s="5">
        <f>[1]节奏总纲!P97</f>
        <v>674.58805031572183</v>
      </c>
      <c r="E98" s="5">
        <f>[1]节奏总纲!Q97</f>
        <v>576.30057138472114</v>
      </c>
      <c r="F98" s="5">
        <f>[1]节奏总纲!R97</f>
        <v>464.04911981218504</v>
      </c>
      <c r="G98" s="5">
        <f>[1]节奏总纲!S97</f>
        <v>332.70682641571403</v>
      </c>
      <c r="H98" s="5">
        <f>[1]节奏总纲!T97</f>
        <v>179.6427977990767</v>
      </c>
      <c r="J98" s="5">
        <v>94</v>
      </c>
      <c r="K98" s="5">
        <f t="shared" si="11"/>
        <v>45.242110683124793</v>
      </c>
      <c r="L98" s="5">
        <f t="shared" si="11"/>
        <v>37.958054622997565</v>
      </c>
      <c r="M98" s="5">
        <f t="shared" si="11"/>
        <v>30.366832811362372</v>
      </c>
      <c r="N98" s="5">
        <f t="shared" si="11"/>
        <v>21.180586297578486</v>
      </c>
      <c r="O98" s="5">
        <f t="shared" si="11"/>
        <v>11.292758947356987</v>
      </c>
      <c r="Q98" s="5">
        <v>94</v>
      </c>
      <c r="R98" s="21">
        <f>[1]节奏总纲!AD97</f>
        <v>65.691225232427584</v>
      </c>
      <c r="S98" s="21">
        <f>[1]节奏总纲!AE97</f>
        <v>67.712127008180858</v>
      </c>
      <c r="T98" s="21">
        <f>[1]节奏总纲!AF97</f>
        <v>70.601097119399213</v>
      </c>
      <c r="U98" s="21">
        <f>[1]节奏总纲!AG97</f>
        <v>75.115180559621535</v>
      </c>
      <c r="V98" s="21">
        <f>[1]节奏总纲!AH97</f>
        <v>83.744492718519624</v>
      </c>
      <c r="AN98" s="5">
        <v>94</v>
      </c>
      <c r="AO98" s="21">
        <f>[1]节奏总纲!BA97</f>
        <v>37.607869265319941</v>
      </c>
      <c r="AP98" s="21">
        <f>[1]节奏总纲!BB97</f>
        <v>39.115214427575864</v>
      </c>
      <c r="AQ98" s="21">
        <f>[1]节奏总纲!BC97</f>
        <v>41.053954370816207</v>
      </c>
      <c r="AR98" s="21">
        <f>[1]节奏总纲!BD97</f>
        <v>43.77911147780199</v>
      </c>
      <c r="AS98" s="21">
        <f>[1]节奏总纲!BE97</f>
        <v>48.460844748995065</v>
      </c>
      <c r="BL98" s="102">
        <v>94</v>
      </c>
      <c r="BM98" s="102">
        <f>[1]节奏总纲!BX97</f>
        <v>50.924361744560407</v>
      </c>
      <c r="BN98" s="102">
        <f>[1]节奏总纲!BY97</f>
        <v>51.360986784344675</v>
      </c>
      <c r="BO98" s="102">
        <f>[1]节奏总纲!BZ97</f>
        <v>51.852233125933331</v>
      </c>
      <c r="BP98" s="102">
        <f>[1]节奏总纲!CA97</f>
        <v>52.339914221034931</v>
      </c>
      <c r="BQ98" s="102">
        <f>[1]节奏总纲!CB97</f>
        <v>52.870249460471626</v>
      </c>
    </row>
    <row r="99" spans="3:70" x14ac:dyDescent="0.15">
      <c r="C99" s="5">
        <v>95</v>
      </c>
      <c r="D99" s="5">
        <f>[1]节奏总纲!P98</f>
        <v>723.0773439350246</v>
      </c>
      <c r="E99" s="5">
        <f>[1]节奏总纲!Q98</f>
        <v>618.15882133005255</v>
      </c>
      <c r="F99" s="5">
        <f>[1]节奏总纲!R98</f>
        <v>495.95875020503337</v>
      </c>
      <c r="G99" s="5">
        <f>[1]节奏总纲!S98</f>
        <v>355.39251454406457</v>
      </c>
      <c r="H99" s="5">
        <f>[1]节奏总纲!T98</f>
        <v>192.84472762747106</v>
      </c>
      <c r="J99" s="5">
        <v>95</v>
      </c>
      <c r="K99" s="5">
        <f t="shared" si="11"/>
        <v>48.489293619302771</v>
      </c>
      <c r="L99" s="5">
        <f t="shared" si="11"/>
        <v>41.858249945331409</v>
      </c>
      <c r="M99" s="5">
        <f t="shared" si="11"/>
        <v>31.909630392848328</v>
      </c>
      <c r="N99" s="5">
        <f t="shared" si="11"/>
        <v>22.685688128350534</v>
      </c>
      <c r="O99" s="5">
        <f t="shared" si="11"/>
        <v>13.201929828394356</v>
      </c>
      <c r="Q99" s="5">
        <v>95</v>
      </c>
      <c r="R99" s="21">
        <f>[1]节奏总纲!AD98</f>
        <v>65.845161563010123</v>
      </c>
      <c r="S99" s="21">
        <f>[1]节奏总纲!AE98</f>
        <v>67.869300353222485</v>
      </c>
      <c r="T99" s="21">
        <f>[1]节奏总纲!AF98</f>
        <v>70.755481893869288</v>
      </c>
      <c r="U99" s="21">
        <f>[1]节奏总纲!AG98</f>
        <v>75.261722981240993</v>
      </c>
      <c r="V99" s="21">
        <f>[1]节奏总纲!AH98</f>
        <v>83.899392260409456</v>
      </c>
      <c r="AN99" s="5">
        <v>95</v>
      </c>
      <c r="AO99" s="21">
        <f>[1]节奏总纲!BA98</f>
        <v>37.680472138177471</v>
      </c>
      <c r="AP99" s="21">
        <f>[1]节奏总纲!BB98</f>
        <v>39.182755310967018</v>
      </c>
      <c r="AQ99" s="21">
        <f>[1]节奏总纲!BC98</f>
        <v>41.120998062635785</v>
      </c>
      <c r="AR99" s="21">
        <f>[1]节奏总纲!BD98</f>
        <v>43.854004894671284</v>
      </c>
      <c r="AS99" s="21">
        <f>[1]节奏总纲!BE98</f>
        <v>48.532630748633537</v>
      </c>
      <c r="BL99" s="102">
        <v>95</v>
      </c>
      <c r="BM99" s="102">
        <f>[1]节奏总纲!BX98</f>
        <v>51.382838700936844</v>
      </c>
      <c r="BN99" s="102">
        <f>[1]节奏总纲!BY98</f>
        <v>51.844794365180604</v>
      </c>
      <c r="BO99" s="102">
        <f>[1]节奏总纲!BZ98</f>
        <v>52.29712080567748</v>
      </c>
      <c r="BP99" s="102">
        <f>[1]节奏总纲!CA98</f>
        <v>52.792956496812977</v>
      </c>
      <c r="BQ99" s="102">
        <f>[1]节奏总纲!CB98</f>
        <v>53.333305638588627</v>
      </c>
    </row>
    <row r="100" spans="3:70" x14ac:dyDescent="0.15">
      <c r="C100" s="5">
        <v>96</v>
      </c>
      <c r="D100" s="5">
        <f>[1]节奏总纲!P99</f>
        <v>775.04688205332377</v>
      </c>
      <c r="E100" s="5">
        <f>[1]节奏总纲!Q99</f>
        <v>661.0374857032798</v>
      </c>
      <c r="F100" s="5">
        <f>[1]节奏总纲!R99</f>
        <v>529.97705794806279</v>
      </c>
      <c r="G100" s="5">
        <f>[1]节奏总纲!S99</f>
        <v>380.70302846459265</v>
      </c>
      <c r="H100" s="5">
        <f>[1]节奏总纲!T99</f>
        <v>206.86001282003213</v>
      </c>
      <c r="J100" s="5">
        <v>96</v>
      </c>
      <c r="K100" s="5">
        <f t="shared" si="11"/>
        <v>51.96953811829917</v>
      </c>
      <c r="L100" s="5">
        <f t="shared" si="11"/>
        <v>42.878664373227252</v>
      </c>
      <c r="M100" s="5">
        <f t="shared" si="11"/>
        <v>34.018307743029425</v>
      </c>
      <c r="N100" s="5">
        <f t="shared" si="11"/>
        <v>25.310513920528081</v>
      </c>
      <c r="O100" s="5">
        <f t="shared" si="11"/>
        <v>14.015285192561066</v>
      </c>
      <c r="Q100" s="5">
        <v>96</v>
      </c>
      <c r="R100" s="21">
        <f>[1]节奏总纲!AD99</f>
        <v>65.999097893592648</v>
      </c>
      <c r="S100" s="21">
        <f>[1]节奏总纲!AE99</f>
        <v>68.025215371037646</v>
      </c>
      <c r="T100" s="21">
        <f>[1]节奏总纲!AF99</f>
        <v>70.909866668339362</v>
      </c>
      <c r="U100" s="21">
        <f>[1]节奏总纲!AG99</f>
        <v>75.408265402860437</v>
      </c>
      <c r="V100" s="21">
        <f>[1]节奏总纲!AH99</f>
        <v>84.050903767166133</v>
      </c>
      <c r="AN100" s="5">
        <v>96</v>
      </c>
      <c r="AO100" s="21">
        <f>[1]节奏总纲!BA99</f>
        <v>37.753075011035001</v>
      </c>
      <c r="AP100" s="21">
        <f>[1]节奏总纲!BB99</f>
        <v>39.250296194358178</v>
      </c>
      <c r="AQ100" s="21">
        <f>[1]节奏总纲!BC99</f>
        <v>41.188041754455355</v>
      </c>
      <c r="AR100" s="21">
        <f>[1]节奏总纲!BD99</f>
        <v>43.928898311540578</v>
      </c>
      <c r="AS100" s="21">
        <f>[1]节奏总纲!BE99</f>
        <v>48.604416748272008</v>
      </c>
      <c r="BL100" s="102">
        <v>96</v>
      </c>
      <c r="BM100" s="102">
        <f>[1]节奏总纲!BX99</f>
        <v>51.863157135581275</v>
      </c>
      <c r="BN100" s="102">
        <f>[1]节奏总纲!BY99</f>
        <v>52.290870529884771</v>
      </c>
      <c r="BO100" s="102">
        <f>[1]节奏总纲!BZ99</f>
        <v>52.741668708615549</v>
      </c>
      <c r="BP100" s="102">
        <f>[1]节奏总纲!CA99</f>
        <v>53.247020632936348</v>
      </c>
      <c r="BQ100" s="102">
        <f>[1]节奏总纲!CB99</f>
        <v>53.810631750165662</v>
      </c>
    </row>
    <row r="101" spans="3:70" x14ac:dyDescent="0.15">
      <c r="C101" s="5">
        <v>97</v>
      </c>
      <c r="D101" s="5">
        <f>[1]节奏总纲!P100</f>
        <v>830.74645386878444</v>
      </c>
      <c r="E101" s="5">
        <f>[1]节奏总纲!Q100</f>
        <v>707.71290405081743</v>
      </c>
      <c r="F101" s="5">
        <f>[1]节奏总纲!R100</f>
        <v>569.31054483627804</v>
      </c>
      <c r="G101" s="5">
        <f>[1]节奏总纲!S100</f>
        <v>409.80722569347137</v>
      </c>
      <c r="H101" s="5">
        <f>[1]节奏总纲!T100</f>
        <v>223.30464679992923</v>
      </c>
      <c r="J101" s="5">
        <v>97</v>
      </c>
      <c r="K101" s="5">
        <f t="shared" si="11"/>
        <v>55.699571815460672</v>
      </c>
      <c r="L101" s="5">
        <f t="shared" si="11"/>
        <v>46.675418347537629</v>
      </c>
      <c r="M101" s="5">
        <f t="shared" si="11"/>
        <v>39.333486888215248</v>
      </c>
      <c r="N101" s="5">
        <f t="shared" si="11"/>
        <v>29.104197228878718</v>
      </c>
      <c r="O101" s="5">
        <f t="shared" si="11"/>
        <v>16.444633979897105</v>
      </c>
      <c r="Q101" s="5">
        <v>97</v>
      </c>
      <c r="R101" s="21">
        <f>[1]节奏总纲!AD100</f>
        <v>66.142785979989682</v>
      </c>
      <c r="S101" s="21">
        <f>[1]节奏总纲!AE100</f>
        <v>68.174918074940805</v>
      </c>
      <c r="T101" s="21">
        <f>[1]节奏总纲!AF100</f>
        <v>71.061795050376986</v>
      </c>
      <c r="U101" s="21">
        <f>[1]节奏总纲!AG100</f>
        <v>75.554807824479894</v>
      </c>
      <c r="V101" s="21">
        <f>[1]节奏总纲!AH100</f>
        <v>84.196136930932482</v>
      </c>
      <c r="AN101" s="5">
        <v>97</v>
      </c>
      <c r="AO101" s="21">
        <f>[1]节奏总纲!BA100</f>
        <v>37.825677883892531</v>
      </c>
      <c r="AP101" s="21">
        <f>[1]节奏总纲!BB100</f>
        <v>39.317837077749331</v>
      </c>
      <c r="AQ101" s="21">
        <f>[1]节奏总纲!BC100</f>
        <v>41.255085446274933</v>
      </c>
      <c r="AR101" s="21">
        <f>[1]节奏总纲!BD100</f>
        <v>44.003272544984547</v>
      </c>
      <c r="AS101" s="21">
        <f>[1]节奏总纲!BE100</f>
        <v>48.67620274791048</v>
      </c>
      <c r="BL101" s="102">
        <v>97</v>
      </c>
      <c r="BM101" s="102">
        <f>[1]节奏总纲!BX100</f>
        <v>52.326384257945534</v>
      </c>
      <c r="BN101" s="102">
        <f>[1]节奏总纲!BY100</f>
        <v>52.753220561006195</v>
      </c>
      <c r="BO101" s="102">
        <f>[1]节奏总纲!BZ100</f>
        <v>53.224692759566345</v>
      </c>
      <c r="BP101" s="102">
        <f>[1]节奏总纲!CA100</f>
        <v>53.742437989222907</v>
      </c>
      <c r="BQ101" s="102">
        <f>[1]节奏总纲!CB100</f>
        <v>54.315383555781132</v>
      </c>
    </row>
    <row r="102" spans="3:70" x14ac:dyDescent="0.15">
      <c r="C102" s="5">
        <v>98</v>
      </c>
      <c r="D102" s="5">
        <f>[1]节奏总纲!P101</f>
        <v>890.4437768152311</v>
      </c>
      <c r="E102" s="5">
        <f>[1]节奏总纲!Q101</f>
        <v>760.34994102252585</v>
      </c>
      <c r="F102" s="5">
        <f>[1]节奏总纲!R101</f>
        <v>612.98149595960513</v>
      </c>
      <c r="G102" s="5">
        <f>[1]节奏总纲!S101</f>
        <v>441.9272464333992</v>
      </c>
      <c r="H102" s="5">
        <f>[1]节奏总纲!T101</f>
        <v>240.77599725083846</v>
      </c>
      <c r="J102" s="5">
        <v>98</v>
      </c>
      <c r="K102" s="5">
        <f t="shared" si="11"/>
        <v>59.697322946446661</v>
      </c>
      <c r="L102" s="5">
        <f t="shared" si="11"/>
        <v>52.637036971708426</v>
      </c>
      <c r="M102" s="5">
        <f t="shared" si="11"/>
        <v>43.670951123327086</v>
      </c>
      <c r="N102" s="5">
        <f t="shared" si="11"/>
        <v>32.120020739927838</v>
      </c>
      <c r="O102" s="5">
        <f t="shared" si="11"/>
        <v>17.471350450909227</v>
      </c>
      <c r="Q102" s="5">
        <v>98</v>
      </c>
      <c r="R102" s="21">
        <f>[1]节奏总纲!AD101</f>
        <v>66.286413655019302</v>
      </c>
      <c r="S102" s="21">
        <f>[1]节奏总纲!AE101</f>
        <v>68.324620778843951</v>
      </c>
      <c r="T102" s="21">
        <f>[1]节奏总纲!AF101</f>
        <v>71.210277551293188</v>
      </c>
      <c r="U102" s="21">
        <f>[1]节奏总纲!AG101</f>
        <v>75.701350246099338</v>
      </c>
      <c r="V102" s="21">
        <f>[1]节奏总纲!AH101</f>
        <v>84.341370094698831</v>
      </c>
      <c r="AN102" s="5">
        <v>98</v>
      </c>
      <c r="AO102" s="21">
        <f>[1]节奏总纲!BA101</f>
        <v>37.898280756750061</v>
      </c>
      <c r="AP102" s="21">
        <f>[1]节奏总纲!BB101</f>
        <v>39.385377961140485</v>
      </c>
      <c r="AQ102" s="21">
        <f>[1]节奏总纲!BC101</f>
        <v>41.322129138094503</v>
      </c>
      <c r="AR102" s="21">
        <f>[1]节奏总纲!BD101</f>
        <v>44.067911160744309</v>
      </c>
      <c r="AS102" s="21">
        <f>[1]节奏总纲!BE101</f>
        <v>48.747988747548945</v>
      </c>
      <c r="BL102" s="102">
        <v>98</v>
      </c>
      <c r="BM102" s="102">
        <f>[1]节奏总纲!BX101</f>
        <v>52.802848669690398</v>
      </c>
      <c r="BN102" s="102">
        <f>[1]节奏总纲!BY101</f>
        <v>53.237125652178158</v>
      </c>
      <c r="BO102" s="102">
        <f>[1]节奏总纲!BZ101</f>
        <v>53.72583997399186</v>
      </c>
      <c r="BP102" s="102">
        <f>[1]节奏总纲!CA101</f>
        <v>54.254881074094051</v>
      </c>
      <c r="BQ102" s="102">
        <f>[1]节奏总纲!CB101</f>
        <v>54.844616132153519</v>
      </c>
    </row>
    <row r="103" spans="3:70" x14ac:dyDescent="0.15">
      <c r="C103" s="5">
        <v>99</v>
      </c>
      <c r="D103" s="5">
        <f>[1]节奏总纲!P102</f>
        <v>954.42578333369079</v>
      </c>
      <c r="E103" s="5">
        <f>[1]节奏总纲!Q102</f>
        <v>816.51125764197252</v>
      </c>
      <c r="F103" s="5">
        <f>[1]节奏总纲!R102</f>
        <v>658.6492330785801</v>
      </c>
      <c r="G103" s="5">
        <f>[1]节奏总纲!S102</f>
        <v>475.39948267851139</v>
      </c>
      <c r="H103" s="5">
        <f>[1]节奏总纲!T102</f>
        <v>257.59951892176309</v>
      </c>
      <c r="J103" s="5">
        <v>99</v>
      </c>
      <c r="K103" s="5">
        <f t="shared" si="11"/>
        <v>63.982006518459684</v>
      </c>
      <c r="L103" s="5">
        <f t="shared" si="11"/>
        <v>56.161316619446666</v>
      </c>
      <c r="M103" s="5">
        <f t="shared" si="11"/>
        <v>45.667737118974969</v>
      </c>
      <c r="N103" s="5">
        <f t="shared" si="11"/>
        <v>33.472236245112185</v>
      </c>
      <c r="O103" s="5">
        <f t="shared" si="11"/>
        <v>16.823521670924634</v>
      </c>
      <c r="Q103" s="5">
        <v>99</v>
      </c>
      <c r="R103" s="21">
        <f>[1]节奏总纲!AD102</f>
        <v>66.430041330048923</v>
      </c>
      <c r="S103" s="21">
        <f>[1]节奏总纲!AE102</f>
        <v>68.474323482747096</v>
      </c>
      <c r="T103" s="21">
        <f>[1]节奏总纲!AF102</f>
        <v>71.358760052209377</v>
      </c>
      <c r="U103" s="21">
        <f>[1]节奏总纲!AG102</f>
        <v>75.847892667718796</v>
      </c>
      <c r="V103" s="21">
        <f>[1]节奏总纲!AH102</f>
        <v>84.48660325846518</v>
      </c>
      <c r="AN103" s="5">
        <v>99</v>
      </c>
      <c r="AO103" s="21">
        <f>[1]节奏总纲!BA102</f>
        <v>37.970883629607592</v>
      </c>
      <c r="AP103" s="21">
        <f>[1]节奏总纲!BB102</f>
        <v>39.452918844531645</v>
      </c>
      <c r="AQ103" s="21">
        <f>[1]节奏总纲!BC102</f>
        <v>41.389172829914081</v>
      </c>
      <c r="AR103" s="21">
        <f>[1]节奏总纲!BD102</f>
        <v>44.132549776504064</v>
      </c>
      <c r="AS103" s="21">
        <f>[1]节奏总纲!BE102</f>
        <v>48.819774747187417</v>
      </c>
      <c r="BL103" s="102">
        <v>99</v>
      </c>
      <c r="BM103" s="102">
        <f>[1]节奏总纲!BX102</f>
        <v>53.27075451697057</v>
      </c>
      <c r="BN103" s="102">
        <f>[1]节奏总纲!BY102</f>
        <v>53.72057437098298</v>
      </c>
      <c r="BO103" s="102">
        <f>[1]节奏总纲!BZ102</f>
        <v>54.219609614800383</v>
      </c>
      <c r="BP103" s="102">
        <f>[1]节奏总纲!CA102</f>
        <v>54.763650287732681</v>
      </c>
      <c r="BQ103" s="102">
        <f>[1]节奏总纲!CB102</f>
        <v>55.297661846584077</v>
      </c>
    </row>
    <row r="104" spans="3:70" x14ac:dyDescent="0.15">
      <c r="C104" s="5">
        <v>100</v>
      </c>
      <c r="D104" s="5">
        <f>[1]节奏总纲!P103</f>
        <v>1023</v>
      </c>
      <c r="E104" s="5">
        <f>[1]节奏总纲!Q103</f>
        <v>875.38110000000006</v>
      </c>
      <c r="F104" s="5">
        <f>[1]节奏总纲!R103</f>
        <v>706.6884</v>
      </c>
      <c r="G104" s="5">
        <f>[1]节奏总纲!S103</f>
        <v>508.22640000000001</v>
      </c>
      <c r="H104" s="5">
        <f>[1]节奏总纲!T103</f>
        <v>274.77780000000001</v>
      </c>
      <c r="J104" s="5">
        <v>100</v>
      </c>
      <c r="K104" s="5">
        <f t="shared" si="11"/>
        <v>68.574216666309212</v>
      </c>
      <c r="L104" s="5">
        <f t="shared" si="11"/>
        <v>58.86984235802754</v>
      </c>
      <c r="M104" s="5">
        <f t="shared" si="11"/>
        <v>48.039166921419906</v>
      </c>
      <c r="N104" s="5">
        <f t="shared" si="11"/>
        <v>32.826917321488622</v>
      </c>
      <c r="O104" s="5">
        <f t="shared" si="11"/>
        <v>17.178281078236921</v>
      </c>
      <c r="Q104" s="5">
        <v>100</v>
      </c>
      <c r="R104" s="21">
        <f>[1]节奏总纲!AD103</f>
        <v>66.573669005078543</v>
      </c>
      <c r="S104" s="21">
        <f>[1]节奏总纲!AE103</f>
        <v>68.624026186650241</v>
      </c>
      <c r="T104" s="21">
        <f>[1]节奏总纲!AF103</f>
        <v>71.507242553125565</v>
      </c>
      <c r="U104" s="21">
        <f>[1]节奏总纲!AG103</f>
        <v>75.994435089338239</v>
      </c>
      <c r="V104" s="21">
        <f>[1]节奏总纲!AH103</f>
        <v>84.63183642223153</v>
      </c>
      <c r="AN104" s="5">
        <v>100</v>
      </c>
      <c r="AO104" s="21">
        <f>[1]节奏总纲!BA103</f>
        <v>38.037513426486328</v>
      </c>
      <c r="AP104" s="21">
        <f>[1]节奏总纲!BB103</f>
        <v>39.520459727922798</v>
      </c>
      <c r="AQ104" s="21">
        <f>[1]节奏总纲!BC103</f>
        <v>41.456216521733651</v>
      </c>
      <c r="AR104" s="21">
        <f>[1]节奏总纲!BD103</f>
        <v>44.197188392263818</v>
      </c>
      <c r="AS104" s="21">
        <f>[1]节奏总纲!BE103</f>
        <v>48.891560746825888</v>
      </c>
      <c r="BL104" s="170">
        <v>100</v>
      </c>
      <c r="BM104" s="170">
        <f>[1]节奏总纲!BX103</f>
        <v>53.743426622219623</v>
      </c>
      <c r="BN104" s="170">
        <f>[1]节奏总纲!BY103</f>
        <v>54.199383245406644</v>
      </c>
      <c r="BO104" s="170">
        <f>[1]节奏总纲!BZ103</f>
        <v>54.700042099102475</v>
      </c>
      <c r="BP104" s="170">
        <f>[1]节奏总纲!CA103</f>
        <v>55.217844456964613</v>
      </c>
      <c r="BQ104" s="170">
        <f>[1]节奏总纲!CB103</f>
        <v>55.733346939817153</v>
      </c>
      <c r="BR104" s="170"/>
    </row>
    <row r="105" spans="3:70" x14ac:dyDescent="0.15">
      <c r="C105" s="5">
        <v>101</v>
      </c>
      <c r="D105" s="5">
        <f>[1]节奏总纲!P104</f>
        <v>1096.4960256371633</v>
      </c>
      <c r="E105" s="5">
        <f>[1]节奏总纲!Q104</f>
        <v>939.14884595823037</v>
      </c>
      <c r="F105" s="5">
        <f>[1]节奏总纲!R104</f>
        <v>756.25330888195151</v>
      </c>
      <c r="G105" s="5">
        <f>[1]节奏总纲!S104</f>
        <v>541.99798547244984</v>
      </c>
      <c r="H105" s="5">
        <f>[1]节奏总纲!T104</f>
        <v>293.42233646050488</v>
      </c>
      <c r="J105" s="5">
        <v>101</v>
      </c>
      <c r="K105" s="5">
        <f t="shared" si="11"/>
        <v>73.496025637163257</v>
      </c>
      <c r="L105" s="5">
        <f t="shared" si="11"/>
        <v>63.767745958230307</v>
      </c>
      <c r="M105" s="5">
        <f t="shared" si="11"/>
        <v>49.56490888195151</v>
      </c>
      <c r="N105" s="5">
        <f t="shared" si="11"/>
        <v>33.771585472449829</v>
      </c>
      <c r="O105" s="5">
        <f t="shared" si="11"/>
        <v>18.644536460504867</v>
      </c>
      <c r="Q105" s="5">
        <v>101</v>
      </c>
      <c r="R105" s="21">
        <f>[1]节奏总纲!AD104</f>
        <v>66.717296680108163</v>
      </c>
      <c r="S105" s="21">
        <f>[1]节奏总纲!AE104</f>
        <v>68.773728890553386</v>
      </c>
      <c r="T105" s="21">
        <f>[1]节奏总纲!AF104</f>
        <v>71.655725054041767</v>
      </c>
      <c r="U105" s="21">
        <f>[1]节奏总纲!AG104</f>
        <v>76.130305911210229</v>
      </c>
      <c r="V105" s="21">
        <f>[1]节奏总纲!AH104</f>
        <v>84.777069585997879</v>
      </c>
      <c r="AN105" s="5">
        <v>101</v>
      </c>
      <c r="AO105" s="21">
        <f>[1]节奏总纲!BA104</f>
        <v>38.100143952724252</v>
      </c>
      <c r="AP105" s="21">
        <f>[1]节奏总纲!BB104</f>
        <v>39.588000611313952</v>
      </c>
      <c r="AQ105" s="21">
        <f>[1]节奏总纲!BC104</f>
        <v>41.523260213553229</v>
      </c>
      <c r="AR105" s="21">
        <f>[1]节奏总纲!BD104</f>
        <v>44.261827008023573</v>
      </c>
      <c r="AS105" s="21">
        <f>[1]节奏总纲!BE104</f>
        <v>48.96334674646436</v>
      </c>
      <c r="BL105" s="170">
        <v>101</v>
      </c>
      <c r="BM105" s="170">
        <f>[1]节奏总纲!BX104</f>
        <v>54.215939989486415</v>
      </c>
      <c r="BN105" s="170">
        <f>[1]节奏总纲!BY104</f>
        <v>54.6802197638374</v>
      </c>
      <c r="BO105" s="170">
        <f>[1]节奏总纲!BZ104</f>
        <v>55.167564685949884</v>
      </c>
      <c r="BP105" s="170">
        <f>[1]节奏总纲!CA104</f>
        <v>55.64351795395033</v>
      </c>
      <c r="BQ105" s="170">
        <f>[1]节奏总纲!CB104</f>
        <v>56.182743059058012</v>
      </c>
      <c r="BR105" s="170"/>
    </row>
    <row r="106" spans="3:70" x14ac:dyDescent="0.15">
      <c r="C106" s="5">
        <v>102</v>
      </c>
      <c r="D106" s="5">
        <f>[1]节奏总纲!P105</f>
        <v>1175.2671155169628</v>
      </c>
      <c r="E106" s="5">
        <f>[1]节奏总纲!Q105</f>
        <v>1004.2657502092447</v>
      </c>
      <c r="F106" s="5">
        <f>[1]节奏总纲!R105</f>
        <v>806.23324124463659</v>
      </c>
      <c r="G106" s="5">
        <f>[1]节奏总纲!S105</f>
        <v>577.99636741124232</v>
      </c>
      <c r="H106" s="5">
        <f>[1]节奏总纲!T105</f>
        <v>313.56126641992563</v>
      </c>
      <c r="J106" s="5">
        <v>102</v>
      </c>
      <c r="K106" s="5">
        <f t="shared" si="11"/>
        <v>78.771089879799547</v>
      </c>
      <c r="L106" s="5">
        <f t="shared" si="11"/>
        <v>65.116904251014375</v>
      </c>
      <c r="M106" s="5">
        <f t="shared" si="11"/>
        <v>49.979932362685076</v>
      </c>
      <c r="N106" s="5">
        <f t="shared" si="11"/>
        <v>35.998381938792477</v>
      </c>
      <c r="O106" s="5">
        <f t="shared" si="11"/>
        <v>20.13892995942075</v>
      </c>
      <c r="Q106" s="5">
        <v>102</v>
      </c>
      <c r="R106" s="21">
        <f>[1]节奏总纲!AD105</f>
        <v>66.860924355137783</v>
      </c>
      <c r="S106" s="21">
        <f>[1]节奏总纲!AE105</f>
        <v>68.923431594456531</v>
      </c>
      <c r="T106" s="21">
        <f>[1]节奏总纲!AF105</f>
        <v>71.804207554957955</v>
      </c>
      <c r="U106" s="21">
        <f>[1]节奏总纲!AG105</f>
        <v>76.265755485049056</v>
      </c>
      <c r="V106" s="21">
        <f>[1]节奏总纲!AH105</f>
        <v>84.922302749764228</v>
      </c>
      <c r="AN106" s="5">
        <v>102</v>
      </c>
      <c r="AO106" s="21">
        <f>[1]节奏总纲!BA105</f>
        <v>38.16277447896217</v>
      </c>
      <c r="AP106" s="21">
        <f>[1]节奏总纲!BB105</f>
        <v>39.655541494705105</v>
      </c>
      <c r="AQ106" s="21">
        <f>[1]节奏总纲!BC105</f>
        <v>41.590303905372799</v>
      </c>
      <c r="AR106" s="21">
        <f>[1]节奏总纲!BD105</f>
        <v>44.326465623783335</v>
      </c>
      <c r="AS106" s="21">
        <f>[1]节奏总纲!BE105</f>
        <v>49.030333272797542</v>
      </c>
      <c r="BL106" s="170">
        <v>102</v>
      </c>
      <c r="BM106" s="170">
        <f>[1]节奏总纲!BX105</f>
        <v>54.684879988131968</v>
      </c>
      <c r="BN106" s="170">
        <f>[1]节奏总纲!BY105</f>
        <v>55.13951273920545</v>
      </c>
      <c r="BO106" s="170">
        <f>[1]节奏总纲!BZ105</f>
        <v>55.594010346323124</v>
      </c>
      <c r="BP106" s="170">
        <f>[1]节奏总纲!CA105</f>
        <v>56.088662993783274</v>
      </c>
      <c r="BQ106" s="170">
        <f>[1]节奏总纲!CB105</f>
        <v>56.623713763755269</v>
      </c>
      <c r="BR106" s="170"/>
    </row>
    <row r="107" spans="3:70" x14ac:dyDescent="0.15">
      <c r="C107" s="5">
        <v>103</v>
      </c>
      <c r="D107" s="5">
        <f>[1]节奏总纲!P106</f>
        <v>1259.6918792651943</v>
      </c>
      <c r="E107" s="5">
        <f>[1]节奏总纲!Q106</f>
        <v>1073.383450321872</v>
      </c>
      <c r="F107" s="5">
        <f>[1]节奏总纲!R106</f>
        <v>861.50327622946634</v>
      </c>
      <c r="G107" s="5">
        <f>[1]节奏总纲!S106</f>
        <v>619.01258947091651</v>
      </c>
      <c r="H107" s="5">
        <f>[1]节奏总纲!T106</f>
        <v>335.8338550121008</v>
      </c>
      <c r="J107" s="5">
        <v>103</v>
      </c>
      <c r="K107" s="5">
        <f t="shared" si="11"/>
        <v>84.424763748231499</v>
      </c>
      <c r="L107" s="5">
        <f t="shared" si="11"/>
        <v>69.11770011262729</v>
      </c>
      <c r="M107" s="5">
        <f t="shared" si="11"/>
        <v>55.270034984829749</v>
      </c>
      <c r="N107" s="5">
        <f t="shared" si="11"/>
        <v>41.016222059674192</v>
      </c>
      <c r="O107" s="5">
        <f t="shared" si="11"/>
        <v>22.272588592175168</v>
      </c>
      <c r="Q107" s="5">
        <v>103</v>
      </c>
      <c r="R107" s="21">
        <f>[1]节奏总纲!AD106</f>
        <v>67.004247194324648</v>
      </c>
      <c r="S107" s="21">
        <f>[1]节奏总纲!AE106</f>
        <v>69.0655056802525</v>
      </c>
      <c r="T107" s="21">
        <f>[1]节奏总纲!AF106</f>
        <v>71.952690055874157</v>
      </c>
      <c r="U107" s="21">
        <f>[1]节奏总纲!AG106</f>
        <v>76.401205058887882</v>
      </c>
      <c r="V107" s="21">
        <f>[1]节奏总纲!AH106</f>
        <v>85.072521641060263</v>
      </c>
      <c r="AN107" s="5">
        <v>103</v>
      </c>
      <c r="AO107" s="21">
        <f>[1]节奏总纲!BA106</f>
        <v>38.225405005200088</v>
      </c>
      <c r="AP107" s="21">
        <f>[1]节奏总纲!BB106</f>
        <v>39.723082378096265</v>
      </c>
      <c r="AQ107" s="21">
        <f>[1]节奏总纲!BC106</f>
        <v>41.657347597192377</v>
      </c>
      <c r="AR107" s="21">
        <f>[1]节奏总纲!BD106</f>
        <v>44.39110423954309</v>
      </c>
      <c r="AS107" s="21">
        <f>[1]节奏总纲!BE106</f>
        <v>49.09231260978715</v>
      </c>
      <c r="BL107" s="170">
        <v>103</v>
      </c>
      <c r="BM107" s="170">
        <f>[1]节奏总纲!BX106</f>
        <v>55.161930117011792</v>
      </c>
      <c r="BN107" s="170">
        <f>[1]节奏总纲!BY106</f>
        <v>55.583763667062648</v>
      </c>
      <c r="BO107" s="170">
        <f>[1]节奏总纲!BZ106</f>
        <v>56.050993410894854</v>
      </c>
      <c r="BP107" s="170">
        <f>[1]节奏总纲!CA106</f>
        <v>56.543352030256841</v>
      </c>
      <c r="BQ107" s="170">
        <f>[1]节奏总纲!CB106</f>
        <v>57.105762100783302</v>
      </c>
      <c r="BR107" s="170"/>
    </row>
    <row r="108" spans="3:70" x14ac:dyDescent="0.15">
      <c r="C108" s="5">
        <v>104</v>
      </c>
      <c r="D108" s="5">
        <f>[1]节奏总纲!P107</f>
        <v>1350.1761006314437</v>
      </c>
      <c r="E108" s="5">
        <f>[1]节奏总纲!Q107</f>
        <v>1150.7550905681794</v>
      </c>
      <c r="F108" s="5">
        <f>[1]节奏总纲!R107</f>
        <v>925.41069937279144</v>
      </c>
      <c r="G108" s="5">
        <f>[1]节奏总纲!S107</f>
        <v>665.09674717104917</v>
      </c>
      <c r="H108" s="5">
        <f>[1]节奏总纲!T107</f>
        <v>360.49701886859549</v>
      </c>
      <c r="J108" s="5">
        <v>104</v>
      </c>
      <c r="K108" s="5">
        <f t="shared" si="11"/>
        <v>90.484221366249358</v>
      </c>
      <c r="L108" s="5">
        <f t="shared" si="11"/>
        <v>77.371640246307379</v>
      </c>
      <c r="M108" s="5">
        <f t="shared" si="11"/>
        <v>63.907423143325104</v>
      </c>
      <c r="N108" s="5">
        <f t="shared" si="11"/>
        <v>46.084157700132664</v>
      </c>
      <c r="O108" s="5">
        <f t="shared" si="11"/>
        <v>24.663163856494691</v>
      </c>
      <c r="Q108" s="5">
        <v>104</v>
      </c>
      <c r="R108" s="21">
        <f>[1]节奏总纲!AD107</f>
        <v>67.138256553625013</v>
      </c>
      <c r="S108" s="21">
        <f>[1]节奏总纲!AE107</f>
        <v>69.199592937186125</v>
      </c>
      <c r="T108" s="21">
        <f>[1]节奏总纲!AF107</f>
        <v>72.093818006439079</v>
      </c>
      <c r="U108" s="21">
        <f>[1]节奏总纲!AG107</f>
        <v>76.536654632726695</v>
      </c>
      <c r="V108" s="21">
        <f>[1]节奏总纲!AH107</f>
        <v>85.228476403824274</v>
      </c>
      <c r="AN108" s="5">
        <v>104</v>
      </c>
      <c r="AO108" s="21">
        <f>[1]节奏总纲!BA107</f>
        <v>38.288035531438013</v>
      </c>
      <c r="AP108" s="21">
        <f>[1]节奏总纲!BB107</f>
        <v>39.790623261487418</v>
      </c>
      <c r="AQ108" s="21">
        <f>[1]节奏总纲!BC107</f>
        <v>41.724391289011947</v>
      </c>
      <c r="AR108" s="21">
        <f>[1]节奏总纲!BD107</f>
        <v>44.455742855302844</v>
      </c>
      <c r="AS108" s="21">
        <f>[1]节奏总纲!BE107</f>
        <v>49.154291946776759</v>
      </c>
      <c r="BL108" s="170">
        <v>104</v>
      </c>
      <c r="BM108" s="170">
        <f>[1]节奏总纲!BX107</f>
        <v>55.627196747503149</v>
      </c>
      <c r="BN108" s="170">
        <f>[1]节奏总纲!BY107</f>
        <v>56.065526280197865</v>
      </c>
      <c r="BO108" s="170">
        <f>[1]节奏总纲!BZ107</f>
        <v>56.529534444107448</v>
      </c>
      <c r="BP108" s="170">
        <f>[1]节奏总纲!CA107</f>
        <v>57.052052961814915</v>
      </c>
      <c r="BQ108" s="170">
        <f>[1]节奏总纲!CB107</f>
        <v>57.593396752318156</v>
      </c>
      <c r="BR108" s="170"/>
    </row>
    <row r="109" spans="3:70" x14ac:dyDescent="0.15">
      <c r="C109" s="5">
        <v>105</v>
      </c>
      <c r="D109" s="5">
        <f>[1]节奏总纲!P108</f>
        <v>1447.1546878700494</v>
      </c>
      <c r="E109" s="5">
        <f>[1]节奏总纲!Q108</f>
        <v>1234.8570951595132</v>
      </c>
      <c r="F109" s="5">
        <f>[1]节奏总纲!R108</f>
        <v>993.18226228521496</v>
      </c>
      <c r="G109" s="5">
        <f>[1]节奏总纲!S108</f>
        <v>713.59197658872131</v>
      </c>
      <c r="H109" s="5">
        <f>[1]节奏总纲!T108</f>
        <v>386.39030166130323</v>
      </c>
      <c r="J109" s="5">
        <v>105</v>
      </c>
      <c r="K109" s="5">
        <f t="shared" si="11"/>
        <v>96.978587238605769</v>
      </c>
      <c r="L109" s="5">
        <f t="shared" si="11"/>
        <v>84.102004591333753</v>
      </c>
      <c r="M109" s="5">
        <f t="shared" si="11"/>
        <v>67.771562912423519</v>
      </c>
      <c r="N109" s="5">
        <f t="shared" si="11"/>
        <v>48.495229417672135</v>
      </c>
      <c r="O109" s="5">
        <f t="shared" si="11"/>
        <v>25.893282792707737</v>
      </c>
      <c r="Q109" s="5">
        <v>105</v>
      </c>
      <c r="R109" s="21">
        <f>[1]节奏总纲!AD108</f>
        <v>67.272265912925377</v>
      </c>
      <c r="S109" s="21">
        <f>[1]节奏总纲!AE108</f>
        <v>69.333680194119751</v>
      </c>
      <c r="T109" s="21">
        <f>[1]节奏总纲!AF108</f>
        <v>72.23150684883845</v>
      </c>
      <c r="U109" s="21">
        <f>[1]节奏总纲!AG108</f>
        <v>76.672104206565521</v>
      </c>
      <c r="V109" s="21">
        <f>[1]节奏总纲!AH108</f>
        <v>85.384431166588271</v>
      </c>
      <c r="AN109" s="5">
        <v>105</v>
      </c>
      <c r="AO109" s="21">
        <f>[1]节奏总纲!BA108</f>
        <v>38.35066605767593</v>
      </c>
      <c r="AP109" s="21">
        <f>[1]节奏总纲!BB108</f>
        <v>39.858164144878572</v>
      </c>
      <c r="AQ109" s="21">
        <f>[1]节奏总纲!BC108</f>
        <v>41.791434980831518</v>
      </c>
      <c r="AR109" s="21">
        <f>[1]节奏总纲!BD108</f>
        <v>44.520381471062606</v>
      </c>
      <c r="AS109" s="21">
        <f>[1]节奏总纲!BE108</f>
        <v>49.216271283766375</v>
      </c>
      <c r="BL109" s="170">
        <v>105</v>
      </c>
      <c r="BM109" s="170">
        <f>[1]节奏总纲!BX108</f>
        <v>56.108713498260869</v>
      </c>
      <c r="BN109" s="170">
        <f>[1]节奏总纲!BY108</f>
        <v>56.536952996213088</v>
      </c>
      <c r="BO109" s="170">
        <f>[1]节奏总纲!BZ108</f>
        <v>57.028694970852825</v>
      </c>
      <c r="BP109" s="170">
        <f>[1]节奏总纲!CA108</f>
        <v>57.533501441551849</v>
      </c>
      <c r="BQ109" s="170">
        <f>[1]节奏总纲!CB108</f>
        <v>58.077862645108048</v>
      </c>
      <c r="BR109" s="170"/>
    </row>
    <row r="110" spans="3:70" x14ac:dyDescent="0.15">
      <c r="C110" s="5">
        <v>106</v>
      </c>
      <c r="D110" s="5">
        <f>[1]节奏总纲!P109</f>
        <v>1551.0937641066464</v>
      </c>
      <c r="E110" s="5">
        <f>[1]节奏总纲!Q109</f>
        <v>1324.4789651706653</v>
      </c>
      <c r="F110" s="5">
        <f>[1]节奏总纲!R109</f>
        <v>1064.6707596828021</v>
      </c>
      <c r="G110" s="5">
        <f>[1]节奏总纲!S109</f>
        <v>764.3790069517554</v>
      </c>
      <c r="H110" s="5">
        <f>[1]节奏总纲!T109</f>
        <v>412.59094125236794</v>
      </c>
      <c r="J110" s="5">
        <v>106</v>
      </c>
      <c r="K110" s="5">
        <f t="shared" si="11"/>
        <v>103.93907623659697</v>
      </c>
      <c r="L110" s="5">
        <f t="shared" si="11"/>
        <v>89.621870011152168</v>
      </c>
      <c r="M110" s="5">
        <f t="shared" si="11"/>
        <v>71.488497397587139</v>
      </c>
      <c r="N110" s="5">
        <f t="shared" si="11"/>
        <v>50.787030363034091</v>
      </c>
      <c r="O110" s="5">
        <f t="shared" si="11"/>
        <v>26.200639591064714</v>
      </c>
      <c r="Q110" s="5">
        <v>106</v>
      </c>
      <c r="R110" s="21">
        <f>[1]节奏总纲!AD109</f>
        <v>67.406275272225741</v>
      </c>
      <c r="S110" s="21">
        <f>[1]节奏总纲!AE109</f>
        <v>69.467767451053362</v>
      </c>
      <c r="T110" s="21">
        <f>[1]节奏总纲!AF109</f>
        <v>72.369195691237806</v>
      </c>
      <c r="U110" s="21">
        <f>[1]节奏总纲!AG109</f>
        <v>76.807553780404334</v>
      </c>
      <c r="V110" s="21">
        <f>[1]节奏总纲!AH109</f>
        <v>85.540385929352269</v>
      </c>
      <c r="AN110" s="5">
        <v>106</v>
      </c>
      <c r="AO110" s="21">
        <f>[1]节奏总纲!BA109</f>
        <v>38.413296583913848</v>
      </c>
      <c r="AP110" s="21">
        <f>[1]节奏总纲!BB109</f>
        <v>39.925705028269732</v>
      </c>
      <c r="AQ110" s="21">
        <f>[1]节奏总纲!BC109</f>
        <v>41.858478672651096</v>
      </c>
      <c r="AR110" s="21">
        <f>[1]节奏总纲!BD109</f>
        <v>44.585020086822361</v>
      </c>
      <c r="AS110" s="21">
        <f>[1]节奏总纲!BE109</f>
        <v>49.278250620755983</v>
      </c>
      <c r="BL110" s="170">
        <v>106</v>
      </c>
      <c r="BM110" s="170">
        <f>[1]节奏总纲!BX109</f>
        <v>56.570364089495698</v>
      </c>
      <c r="BN110" s="170">
        <f>[1]节奏总纲!BY109</f>
        <v>57.029826574193862</v>
      </c>
      <c r="BO110" s="170">
        <f>[1]节奏总纲!BZ109</f>
        <v>57.485837231091942</v>
      </c>
      <c r="BP110" s="170">
        <f>[1]节奏总纲!CA109</f>
        <v>58.013385078305383</v>
      </c>
      <c r="BQ110" s="170">
        <f>[1]节奏总纲!CB109</f>
        <v>58.512079069363097</v>
      </c>
      <c r="BR110" s="170"/>
    </row>
    <row r="111" spans="3:70" x14ac:dyDescent="0.15">
      <c r="C111" s="5">
        <v>107</v>
      </c>
      <c r="D111" s="5">
        <f>[1]节奏总纲!P110</f>
        <v>1662.4929077375689</v>
      </c>
      <c r="E111" s="5">
        <f>[1]节奏总纲!Q110</f>
        <v>1418.9376967540152</v>
      </c>
      <c r="F111" s="5">
        <f>[1]节奏总纲!R110</f>
        <v>1141.6338797433884</v>
      </c>
      <c r="G111" s="5">
        <f>[1]节奏总纲!S110</f>
        <v>816.11776840837263</v>
      </c>
      <c r="H111" s="5">
        <f>[1]节奏总纲!T110</f>
        <v>440.22812196890823</v>
      </c>
      <c r="J111" s="5">
        <v>107</v>
      </c>
      <c r="K111" s="5">
        <f t="shared" si="11"/>
        <v>111.39914363092248</v>
      </c>
      <c r="L111" s="5">
        <f t="shared" si="11"/>
        <v>94.458731583349845</v>
      </c>
      <c r="M111" s="5">
        <f t="shared" si="11"/>
        <v>76.963120060586334</v>
      </c>
      <c r="N111" s="5">
        <f t="shared" si="11"/>
        <v>51.738761456617226</v>
      </c>
      <c r="O111" s="5">
        <f t="shared" si="11"/>
        <v>27.637180716540286</v>
      </c>
      <c r="Q111" s="5">
        <v>107</v>
      </c>
      <c r="R111" s="21">
        <f>[1]节奏总纲!AD110</f>
        <v>67.540284631526106</v>
      </c>
      <c r="S111" s="21">
        <f>[1]节奏总纲!AE110</f>
        <v>69.601854707986988</v>
      </c>
      <c r="T111" s="21">
        <f>[1]节奏总纲!AF110</f>
        <v>72.506884533637162</v>
      </c>
      <c r="U111" s="21">
        <f>[1]节奏总纲!AG110</f>
        <v>76.94300335424316</v>
      </c>
      <c r="V111" s="21">
        <f>[1]节奏总纲!AH110</f>
        <v>85.696340692116266</v>
      </c>
      <c r="AN111" s="5">
        <v>107</v>
      </c>
      <c r="AO111" s="21">
        <f>[1]节奏总纲!BA110</f>
        <v>38.475927110151773</v>
      </c>
      <c r="AP111" s="21">
        <f>[1]节奏总纲!BB110</f>
        <v>39.993245911660885</v>
      </c>
      <c r="AQ111" s="21">
        <f>[1]节奏总纲!BC110</f>
        <v>41.925522364470666</v>
      </c>
      <c r="AR111" s="21">
        <f>[1]节奏总纲!BD110</f>
        <v>44.649658702582116</v>
      </c>
      <c r="AS111" s="21">
        <f>[1]节奏总纲!BE110</f>
        <v>49.340229957745592</v>
      </c>
      <c r="BL111" s="170">
        <v>107</v>
      </c>
      <c r="BM111" s="170">
        <f>[1]节奏总纲!BX110</f>
        <v>57.056278080669266</v>
      </c>
      <c r="BN111" s="170">
        <f>[1]节奏总纲!BY110</f>
        <v>57.482847825450328</v>
      </c>
      <c r="BO111" s="170">
        <f>[1]节奏总纲!BZ110</f>
        <v>57.98649247738809</v>
      </c>
      <c r="BP111" s="170">
        <f>[1]节奏总纲!CA110</f>
        <v>58.445236079436448</v>
      </c>
      <c r="BQ111" s="170">
        <f>[1]节奏总纲!CB110</f>
        <v>58.964592505184726</v>
      </c>
      <c r="BR111" s="170"/>
    </row>
    <row r="112" spans="3:70" x14ac:dyDescent="0.15">
      <c r="C112" s="5">
        <v>108</v>
      </c>
      <c r="D112" s="5">
        <f>[1]节奏总纲!P111</f>
        <v>1781.8875536304624</v>
      </c>
      <c r="E112" s="5">
        <f>[1]节奏总纲!Q111</f>
        <v>1520.8410270235997</v>
      </c>
      <c r="F112" s="5">
        <f>[1]节奏总纲!R111</f>
        <v>1218.0983316617842</v>
      </c>
      <c r="G112" s="5">
        <f>[1]节奏总纲!S111</f>
        <v>871.69939123602228</v>
      </c>
      <c r="H112" s="5">
        <f>[1]节奏总纲!T111</f>
        <v>471.13106917989433</v>
      </c>
      <c r="J112" s="5">
        <v>108</v>
      </c>
      <c r="K112" s="5">
        <f t="shared" si="11"/>
        <v>119.39464589289355</v>
      </c>
      <c r="L112" s="5">
        <f t="shared" si="11"/>
        <v>101.90333026958456</v>
      </c>
      <c r="M112" s="5">
        <f t="shared" si="11"/>
        <v>76.464451918395753</v>
      </c>
      <c r="N112" s="5">
        <f t="shared" si="11"/>
        <v>55.581622827649653</v>
      </c>
      <c r="O112" s="5">
        <f t="shared" si="11"/>
        <v>30.902947210986099</v>
      </c>
      <c r="Q112" s="5">
        <v>108</v>
      </c>
      <c r="R112" s="21">
        <f>[1]节奏总纲!AD111</f>
        <v>67.674293990826456</v>
      </c>
      <c r="S112" s="21">
        <f>[1]节奏总纲!AE111</f>
        <v>69.735941964920613</v>
      </c>
      <c r="T112" s="21">
        <f>[1]节奏总纲!AF111</f>
        <v>72.644573376036519</v>
      </c>
      <c r="U112" s="21">
        <f>[1]节奏总纲!AG111</f>
        <v>77.074762810762508</v>
      </c>
      <c r="V112" s="21">
        <f>[1]节奏总纲!AH111</f>
        <v>85.852295454880277</v>
      </c>
      <c r="AN112" s="5">
        <v>108</v>
      </c>
      <c r="AO112" s="21">
        <f>[1]节奏总纲!BA111</f>
        <v>38.53855763638969</v>
      </c>
      <c r="AP112" s="21">
        <f>[1]节奏总纲!BB111</f>
        <v>40.052446592012309</v>
      </c>
      <c r="AQ112" s="21">
        <f>[1]节奏总纲!BC111</f>
        <v>41.992566056290244</v>
      </c>
      <c r="AR112" s="21">
        <f>[1]节奏总纲!BD111</f>
        <v>44.71429731834187</v>
      </c>
      <c r="AS112" s="21">
        <f>[1]节奏总纲!BE111</f>
        <v>49.402209294735208</v>
      </c>
      <c r="BL112" s="170">
        <v>108</v>
      </c>
      <c r="BM112" s="170">
        <f>[1]节奏总纲!BX111</f>
        <v>57.514368600997656</v>
      </c>
      <c r="BN112" s="170">
        <f>[1]节奏总纲!BY111</f>
        <v>57.976700676970481</v>
      </c>
      <c r="BO112" s="170">
        <f>[1]节奏总纲!BZ111</f>
        <v>58.403392312856369</v>
      </c>
      <c r="BP112" s="170">
        <f>[1]节奏总纲!CA111</f>
        <v>58.891634238248166</v>
      </c>
      <c r="BQ112" s="170">
        <f>[1]节奏总纲!CB111</f>
        <v>59.406429375981553</v>
      </c>
      <c r="BR112" s="170"/>
    </row>
    <row r="113" spans="3:70" x14ac:dyDescent="0.15">
      <c r="C113" s="5">
        <v>109</v>
      </c>
      <c r="D113" s="5">
        <f>[1]节奏总纲!P112</f>
        <v>1909.8515666673818</v>
      </c>
      <c r="E113" s="5">
        <f>[1]节奏总纲!Q112</f>
        <v>1624.7107277639418</v>
      </c>
      <c r="F113" s="5">
        <f>[1]节奏总纲!R112</f>
        <v>1301.5638426838207</v>
      </c>
      <c r="G113" s="5">
        <f>[1]节奏总纲!S112</f>
        <v>931.81657937701561</v>
      </c>
      <c r="H113" s="5">
        <f>[1]节奏总纲!T112</f>
        <v>504.58278391352223</v>
      </c>
      <c r="J113" s="5">
        <v>109</v>
      </c>
      <c r="K113" s="5">
        <f t="shared" si="11"/>
        <v>127.96401303691937</v>
      </c>
      <c r="L113" s="5">
        <f t="shared" si="11"/>
        <v>103.86970074034207</v>
      </c>
      <c r="M113" s="5">
        <f t="shared" si="11"/>
        <v>83.46551102203648</v>
      </c>
      <c r="N113" s="5">
        <f t="shared" si="11"/>
        <v>60.117188140993335</v>
      </c>
      <c r="O113" s="5">
        <f t="shared" si="11"/>
        <v>33.451714733627909</v>
      </c>
      <c r="Q113" s="5">
        <v>109</v>
      </c>
      <c r="R113" s="21">
        <f>[1]节奏总纲!AD112</f>
        <v>67.80830335012682</v>
      </c>
      <c r="S113" s="21">
        <f>[1]节奏总纲!AE112</f>
        <v>69.870029221854239</v>
      </c>
      <c r="T113" s="21">
        <f>[1]节奏总纲!AF112</f>
        <v>72.782262218435889</v>
      </c>
      <c r="U113" s="21">
        <f>[1]节奏总纲!AG112</f>
        <v>77.203841369133116</v>
      </c>
      <c r="V113" s="21">
        <f>[1]节奏总纲!AH112</f>
        <v>86.007776715139968</v>
      </c>
      <c r="AN113" s="5">
        <v>109</v>
      </c>
      <c r="AO113" s="21">
        <f>[1]节奏总纲!BA112</f>
        <v>38.601188162627608</v>
      </c>
      <c r="AP113" s="21">
        <f>[1]节奏总纲!BB112</f>
        <v>40.110720583137102</v>
      </c>
      <c r="AQ113" s="21">
        <f>[1]节奏总纲!BC112</f>
        <v>42.051439554347354</v>
      </c>
      <c r="AR113" s="21">
        <f>[1]节奏总纲!BD112</f>
        <v>44.778935934101632</v>
      </c>
      <c r="AS113" s="21">
        <f>[1]节奏总纲!BE112</f>
        <v>49.464188631724817</v>
      </c>
      <c r="BL113" s="170">
        <v>109</v>
      </c>
      <c r="BM113" s="170">
        <f>[1]节奏总纲!BX112</f>
        <v>58.004611321594084</v>
      </c>
      <c r="BN113" s="170">
        <f>[1]节奏总纲!BY112</f>
        <v>58.405793781313918</v>
      </c>
      <c r="BO113" s="170">
        <f>[1]节奏总纲!BZ112</f>
        <v>58.856036029007392</v>
      </c>
      <c r="BP113" s="170">
        <f>[1]节奏总纲!CA112</f>
        <v>59.330917532960491</v>
      </c>
      <c r="BQ113" s="170">
        <f>[1]节奏总纲!CB112</f>
        <v>59.873715166188049</v>
      </c>
      <c r="BR113" s="170"/>
    </row>
    <row r="114" spans="3:70" x14ac:dyDescent="0.15">
      <c r="C114" s="170">
        <v>110</v>
      </c>
      <c r="D114" s="170">
        <f>[1]节奏总纲!P113</f>
        <v>2047</v>
      </c>
      <c r="E114" s="170">
        <f>[1]节奏总纲!Q113</f>
        <v>1741.3829000000001</v>
      </c>
      <c r="F114" s="170">
        <f>[1]节奏总纲!R113</f>
        <v>1397.2821999999999</v>
      </c>
      <c r="G114" s="170">
        <f>[1]节奏总纲!S113</f>
        <v>1001.3924000000001</v>
      </c>
      <c r="H114" s="170">
        <f>[1]节奏总纲!T113</f>
        <v>542.04559999999992</v>
      </c>
      <c r="I114" s="170"/>
      <c r="J114" s="170">
        <v>110</v>
      </c>
      <c r="K114" s="170">
        <f t="shared" ref="K114:K164" si="12">D114-D113</f>
        <v>137.1484333326182</v>
      </c>
      <c r="L114" s="170">
        <f t="shared" ref="L114:L164" si="13">E114-E113</f>
        <v>116.67217223605826</v>
      </c>
      <c r="M114" s="170">
        <f t="shared" ref="M114:M164" si="14">F114-F113</f>
        <v>95.718357316179208</v>
      </c>
      <c r="N114" s="170">
        <f t="shared" ref="N114:N164" si="15">G114-G113</f>
        <v>69.575820622984452</v>
      </c>
      <c r="O114" s="170">
        <f t="shared" ref="O114:O164" si="16">H114-H113</f>
        <v>37.462816086477687</v>
      </c>
      <c r="P114" s="170"/>
      <c r="Q114" s="5">
        <v>110</v>
      </c>
      <c r="R114" s="21">
        <f>[1]节奏总纲!AD113</f>
        <v>67.942312709427185</v>
      </c>
      <c r="S114" s="21">
        <f>[1]节奏总纲!AE113</f>
        <v>70.003807055133578</v>
      </c>
      <c r="T114" s="21">
        <f>[1]节奏总纲!AF113</f>
        <v>72.919951060835245</v>
      </c>
      <c r="U114" s="21">
        <f>[1]节奏总纲!AG113</f>
        <v>77.332919927503724</v>
      </c>
      <c r="V114" s="21">
        <f>[1]节奏总纲!AH113</f>
        <v>86.154780808490045</v>
      </c>
      <c r="AN114" s="5">
        <v>110</v>
      </c>
      <c r="AO114" s="21">
        <f>[1]节奏总纲!BA113</f>
        <v>38.663818688865533</v>
      </c>
      <c r="AP114" s="21">
        <f>[1]节奏总纲!BB113</f>
        <v>40.168994574261895</v>
      </c>
      <c r="AQ114" s="21">
        <f>[1]节奏总纲!BC113</f>
        <v>42.109294145892463</v>
      </c>
      <c r="AR114" s="21">
        <f>[1]节奏总纲!BD113</f>
        <v>44.843574549861387</v>
      </c>
      <c r="AS114" s="21">
        <f>[1]节奏总纲!BE113</f>
        <v>49.526167968714425</v>
      </c>
      <c r="BL114" s="170">
        <v>110</v>
      </c>
      <c r="BM114" s="170">
        <f>[1]节奏总纲!BX113</f>
        <v>58.459196425189646</v>
      </c>
      <c r="BN114" s="170">
        <f>[1]节奏总纲!BY113</f>
        <v>58.885795775686852</v>
      </c>
      <c r="BO114" s="170">
        <f>[1]节奏总纲!BZ113</f>
        <v>59.331927193473653</v>
      </c>
      <c r="BP114" s="170">
        <f>[1]节奏总纲!CA113</f>
        <v>59.828220158602626</v>
      </c>
      <c r="BQ114" s="170">
        <f>[1]节奏总纲!CB113</f>
        <v>60.363095768298777</v>
      </c>
      <c r="BR114" s="170"/>
    </row>
    <row r="115" spans="3:70" x14ac:dyDescent="0.15">
      <c r="C115" s="170">
        <v>111</v>
      </c>
      <c r="D115" s="170">
        <f>[1]节奏总纲!P114</f>
        <v>2193.9920512743265</v>
      </c>
      <c r="E115" s="170">
        <f>[1]节奏总纲!Q114</f>
        <v>1869.0618284805987</v>
      </c>
      <c r="F115" s="170">
        <f>[1]节奏总纲!R114</f>
        <v>1500.4711638665117</v>
      </c>
      <c r="G115" s="170">
        <f>[1]节奏总纲!S114</f>
        <v>1076.5918995603122</v>
      </c>
      <c r="H115" s="170">
        <f>[1]节奏总纲!T114</f>
        <v>583.60188563897088</v>
      </c>
      <c r="I115" s="170"/>
      <c r="J115" s="170">
        <v>111</v>
      </c>
      <c r="K115" s="170">
        <f t="shared" si="12"/>
        <v>146.99205127432651</v>
      </c>
      <c r="L115" s="170">
        <f t="shared" si="13"/>
        <v>127.67892848059864</v>
      </c>
      <c r="M115" s="170">
        <f t="shared" si="14"/>
        <v>103.18896386651181</v>
      </c>
      <c r="N115" s="170">
        <f t="shared" si="15"/>
        <v>75.19949956031212</v>
      </c>
      <c r="O115" s="170">
        <f t="shared" si="16"/>
        <v>41.556285638970962</v>
      </c>
      <c r="P115" s="170"/>
      <c r="Q115" s="5">
        <v>111</v>
      </c>
      <c r="R115" s="21">
        <f>[1]节奏总纲!AD114</f>
        <v>68.071211008105138</v>
      </c>
      <c r="S115" s="21">
        <f>[1]节奏总纲!AE114</f>
        <v>70.127815365673797</v>
      </c>
      <c r="T115" s="21">
        <f>[1]节奏总纲!AF114</f>
        <v>73.051543220271398</v>
      </c>
      <c r="U115" s="21">
        <f>[1]节奏总纲!AG114</f>
        <v>77.461998485874332</v>
      </c>
      <c r="V115" s="21">
        <f>[1]节奏总纲!AH114</f>
        <v>86.301784901840136</v>
      </c>
      <c r="AN115" s="5">
        <v>111</v>
      </c>
      <c r="AO115" s="21">
        <f>[1]节奏总纲!BA114</f>
        <v>38.72644921510345</v>
      </c>
      <c r="AP115" s="21">
        <f>[1]节奏总纲!BB114</f>
        <v>40.227268565386687</v>
      </c>
      <c r="AQ115" s="21">
        <f>[1]节奏总纲!BC114</f>
        <v>42.167148737437572</v>
      </c>
      <c r="AR115" s="21">
        <f>[1]节奏总纲!BD114</f>
        <v>44.908213165621142</v>
      </c>
      <c r="AS115" s="21">
        <f>[1]节奏总纲!BE114</f>
        <v>49.588147305704041</v>
      </c>
      <c r="BL115" s="170">
        <v>111</v>
      </c>
      <c r="BM115" s="170">
        <f>[1]节奏总纲!BX114</f>
        <v>58.946408675687671</v>
      </c>
      <c r="BN115" s="170">
        <f>[1]节奏总纲!BY114</f>
        <v>59.361287240722291</v>
      </c>
      <c r="BO115" s="170">
        <f>[1]节奏总纲!BZ114</f>
        <v>59.832224211633438</v>
      </c>
      <c r="BP115" s="170">
        <f>[1]节奏总纲!CA114</f>
        <v>60.326839752914957</v>
      </c>
      <c r="BQ115" s="170">
        <f>[1]节奏总纲!CB114</f>
        <v>60.887295792720067</v>
      </c>
      <c r="BR115" s="170"/>
    </row>
    <row r="116" spans="3:70" x14ac:dyDescent="0.15">
      <c r="C116" s="170">
        <v>112</v>
      </c>
      <c r="D116" s="170">
        <f>[1]节奏总纲!P115</f>
        <v>2351.5342310339256</v>
      </c>
      <c r="E116" s="170">
        <f>[1]节奏总纲!Q115</f>
        <v>2004.6829319564217</v>
      </c>
      <c r="F116" s="170">
        <f>[1]节奏总纲!R115</f>
        <v>1609.3900277196187</v>
      </c>
      <c r="G116" s="170">
        <f>[1]节奏总纲!S115</f>
        <v>1155.3087677069677</v>
      </c>
      <c r="H116" s="170">
        <f>[1]节奏总纲!T115</f>
        <v>623.15657122399034</v>
      </c>
      <c r="I116" s="170"/>
      <c r="J116" s="170">
        <v>112</v>
      </c>
      <c r="K116" s="170">
        <f t="shared" si="12"/>
        <v>157.54217975959909</v>
      </c>
      <c r="L116" s="170">
        <f t="shared" si="13"/>
        <v>135.62110347582302</v>
      </c>
      <c r="M116" s="170">
        <f t="shared" si="14"/>
        <v>108.91886385310704</v>
      </c>
      <c r="N116" s="170">
        <f t="shared" si="15"/>
        <v>78.716868146655543</v>
      </c>
      <c r="O116" s="170">
        <f t="shared" si="16"/>
        <v>39.554685585019456</v>
      </c>
      <c r="P116" s="170"/>
      <c r="Q116" s="5">
        <v>112</v>
      </c>
      <c r="R116" s="21">
        <f>[1]节奏总纲!AD115</f>
        <v>68.196246161507091</v>
      </c>
      <c r="S116" s="21">
        <f>[1]节奏总纲!AE115</f>
        <v>70.251823676214016</v>
      </c>
      <c r="T116" s="21">
        <f>[1]节奏总纲!AF115</f>
        <v>73.174668450093861</v>
      </c>
      <c r="U116" s="21">
        <f>[1]节奏总纲!AG115</f>
        <v>77.591077044244926</v>
      </c>
      <c r="V116" s="21">
        <f>[1]节奏总纲!AH115</f>
        <v>86.448788995190213</v>
      </c>
      <c r="AN116" s="5">
        <v>112</v>
      </c>
      <c r="AO116" s="21">
        <f>[1]节奏总纲!BA115</f>
        <v>38.789079741341368</v>
      </c>
      <c r="AP116" s="21">
        <f>[1]节奏总纲!BB115</f>
        <v>40.28554255651148</v>
      </c>
      <c r="AQ116" s="21">
        <f>[1]节奏总纲!BC115</f>
        <v>42.225003328982673</v>
      </c>
      <c r="AR116" s="21">
        <f>[1]节奏总纲!BD115</f>
        <v>44.972851781380903</v>
      </c>
      <c r="AS116" s="21">
        <f>[1]节奏总纲!BE115</f>
        <v>49.65012664269365</v>
      </c>
      <c r="BL116" s="170">
        <v>112</v>
      </c>
      <c r="BM116" s="170">
        <f>[1]节奏总纲!BX115</f>
        <v>59.404833394530556</v>
      </c>
      <c r="BN116" s="170">
        <f>[1]节奏总纲!BY115</f>
        <v>59.846737906797472</v>
      </c>
      <c r="BO116" s="170">
        <f>[1]节奏总纲!BZ115</f>
        <v>60.304169527518312</v>
      </c>
      <c r="BP116" s="170">
        <f>[1]节奏总纲!CA115</f>
        <v>60.81372235837329</v>
      </c>
      <c r="BQ116" s="170">
        <f>[1]节奏总纲!CB115</f>
        <v>61.325402417517608</v>
      </c>
      <c r="BR116" s="170"/>
    </row>
    <row r="117" spans="3:70" x14ac:dyDescent="0.15">
      <c r="C117" s="170">
        <v>113</v>
      </c>
      <c r="D117" s="170">
        <f>[1]节奏总纲!P116</f>
        <v>2520.3837585303886</v>
      </c>
      <c r="E117" s="170">
        <f>[1]节奏总纲!Q116</f>
        <v>2150.1393844022746</v>
      </c>
      <c r="F117" s="170">
        <f>[1]节奏总纲!R116</f>
        <v>1727.7230664725814</v>
      </c>
      <c r="G117" s="170">
        <f>[1]节奏总纲!S116</f>
        <v>1235.7441568074496</v>
      </c>
      <c r="H117" s="170">
        <f>[1]节奏总纲!T116</f>
        <v>664.12112037275745</v>
      </c>
      <c r="I117" s="170"/>
      <c r="J117" s="170">
        <v>113</v>
      </c>
      <c r="K117" s="170">
        <f t="shared" si="12"/>
        <v>168.849527496463</v>
      </c>
      <c r="L117" s="170">
        <f t="shared" si="13"/>
        <v>145.45645244585285</v>
      </c>
      <c r="M117" s="170">
        <f t="shared" si="14"/>
        <v>118.33303875296269</v>
      </c>
      <c r="N117" s="170">
        <f t="shared" si="15"/>
        <v>80.435389100481871</v>
      </c>
      <c r="O117" s="170">
        <f t="shared" si="16"/>
        <v>40.964549148767105</v>
      </c>
      <c r="P117" s="170"/>
      <c r="Q117" s="5">
        <v>113</v>
      </c>
      <c r="R117" s="21">
        <f>[1]节奏总纲!AD116</f>
        <v>68.321281314909029</v>
      </c>
      <c r="S117" s="21">
        <f>[1]节奏总纲!AE116</f>
        <v>70.375831986754235</v>
      </c>
      <c r="T117" s="21">
        <f>[1]节奏总纲!AF116</f>
        <v>73.297793679916325</v>
      </c>
      <c r="U117" s="21">
        <f>[1]节奏总纲!AG116</f>
        <v>77.720155602615534</v>
      </c>
      <c r="V117" s="21">
        <f>[1]节奏总纲!AH116</f>
        <v>86.595793088540304</v>
      </c>
      <c r="AN117" s="5">
        <v>113</v>
      </c>
      <c r="AO117" s="21">
        <f>[1]节奏总纲!BA116</f>
        <v>38.851710267579293</v>
      </c>
      <c r="AP117" s="21">
        <f>[1]节奏总纲!BB116</f>
        <v>40.343816547636273</v>
      </c>
      <c r="AQ117" s="21">
        <f>[1]节奏总纲!BC116</f>
        <v>42.282857920527782</v>
      </c>
      <c r="AR117" s="21">
        <f>[1]节奏总纲!BD116</f>
        <v>45.032359480672049</v>
      </c>
      <c r="AS117" s="21">
        <f>[1]节奏总纲!BE116</f>
        <v>49.712105979683258</v>
      </c>
      <c r="BL117" s="170">
        <v>113</v>
      </c>
      <c r="BM117" s="170">
        <f>[1]节奏总纲!BX116</f>
        <v>59.888345847910635</v>
      </c>
      <c r="BN117" s="170">
        <f>[1]节奏总纲!BY116</f>
        <v>60.317424537313364</v>
      </c>
      <c r="BO117" s="170">
        <f>[1]节奏总纲!BZ116</f>
        <v>60.792114907598766</v>
      </c>
      <c r="BP117" s="170">
        <f>[1]节奏总纲!CA116</f>
        <v>61.268918714801863</v>
      </c>
      <c r="BQ117" s="170">
        <f>[1]节奏总纲!CB116</f>
        <v>61.763255111182012</v>
      </c>
      <c r="BR117" s="170"/>
    </row>
    <row r="118" spans="3:70" x14ac:dyDescent="0.15">
      <c r="C118" s="170">
        <v>114</v>
      </c>
      <c r="D118" s="170">
        <f>[1]节奏总纲!P117</f>
        <v>2701.3522012628878</v>
      </c>
      <c r="E118" s="170">
        <f>[1]节奏总纲!Q117</f>
        <v>2306.1443742181273</v>
      </c>
      <c r="F118" s="170">
        <f>[1]节奏总纲!R117</f>
        <v>1846.3742295631837</v>
      </c>
      <c r="G118" s="170">
        <f>[1]节奏总纲!S117</f>
        <v>1317.1793333357841</v>
      </c>
      <c r="H118" s="170">
        <f>[1]节奏总纲!T117</f>
        <v>708.83481761138182</v>
      </c>
      <c r="I118" s="170"/>
      <c r="J118" s="170">
        <v>114</v>
      </c>
      <c r="K118" s="170">
        <f t="shared" si="12"/>
        <v>180.96844273249917</v>
      </c>
      <c r="L118" s="170">
        <f t="shared" si="13"/>
        <v>156.0049898158527</v>
      </c>
      <c r="M118" s="170">
        <f t="shared" si="14"/>
        <v>118.65116309060227</v>
      </c>
      <c r="N118" s="170">
        <f t="shared" si="15"/>
        <v>81.435176528334523</v>
      </c>
      <c r="O118" s="170">
        <f t="shared" si="16"/>
        <v>44.713697238624377</v>
      </c>
      <c r="P118" s="170"/>
      <c r="Q118" s="5">
        <v>114</v>
      </c>
      <c r="R118" s="21">
        <f>[1]节奏总纲!AD117</f>
        <v>68.446316468310982</v>
      </c>
      <c r="S118" s="21">
        <f>[1]节奏总纲!AE117</f>
        <v>70.499840297294455</v>
      </c>
      <c r="T118" s="21">
        <f>[1]节奏总纲!AF117</f>
        <v>73.420918909738774</v>
      </c>
      <c r="U118" s="21">
        <f>[1]节奏总纲!AG117</f>
        <v>77.849234160986143</v>
      </c>
      <c r="V118" s="21">
        <f>[1]节奏总纲!AH117</f>
        <v>86.742797181890381</v>
      </c>
      <c r="AN118" s="5">
        <v>114</v>
      </c>
      <c r="AO118" s="21">
        <f>[1]节奏总纲!BA117</f>
        <v>38.91434079381721</v>
      </c>
      <c r="AP118" s="21">
        <f>[1]节奏总纲!BB117</f>
        <v>40.402090538761065</v>
      </c>
      <c r="AQ118" s="21">
        <f>[1]节奏总纲!BC117</f>
        <v>42.340712512072891</v>
      </c>
      <c r="AR118" s="21">
        <f>[1]节奏总纲!BD117</f>
        <v>45.088151688727308</v>
      </c>
      <c r="AS118" s="21">
        <f>[1]节奏总纲!BE117</f>
        <v>49.774085316672867</v>
      </c>
      <c r="BL118" s="170">
        <v>114</v>
      </c>
      <c r="BM118" s="170">
        <f>[1]节奏总纲!BX117</f>
        <v>60.351265141991014</v>
      </c>
      <c r="BN118" s="170">
        <f>[1]节奏总纲!BY117</f>
        <v>60.799888573894002</v>
      </c>
      <c r="BO118" s="170">
        <f>[1]节奏总纲!BZ117</f>
        <v>61.243116472404502</v>
      </c>
      <c r="BP118" s="170">
        <f>[1]节奏总纲!CA117</f>
        <v>61.704131748301592</v>
      </c>
      <c r="BQ118" s="170">
        <f>[1]节奏总纲!CB117</f>
        <v>62.208401395227092</v>
      </c>
      <c r="BR118" s="170"/>
    </row>
    <row r="119" spans="3:70" x14ac:dyDescent="0.15">
      <c r="C119" s="170">
        <v>115</v>
      </c>
      <c r="D119" s="170">
        <f>[1]节奏总纲!P118</f>
        <v>2895.3093757400989</v>
      </c>
      <c r="E119" s="170">
        <f>[1]节奏总纲!Q118</f>
        <v>2461.8815621918061</v>
      </c>
      <c r="F119" s="170">
        <f>[1]节奏总纲!R118</f>
        <v>1967.6522517529711</v>
      </c>
      <c r="G119" s="170">
        <f>[1]节奏总纲!S118</f>
        <v>1404.8041091090961</v>
      </c>
      <c r="H119" s="170">
        <f>[1]节奏总纲!T118</f>
        <v>756.54433988088772</v>
      </c>
      <c r="I119" s="170"/>
      <c r="J119" s="170">
        <v>115</v>
      </c>
      <c r="K119" s="170">
        <f t="shared" si="12"/>
        <v>193.95717447721108</v>
      </c>
      <c r="L119" s="170">
        <f t="shared" si="13"/>
        <v>155.73718797367883</v>
      </c>
      <c r="M119" s="170">
        <f t="shared" si="14"/>
        <v>121.27802218978741</v>
      </c>
      <c r="N119" s="170">
        <f t="shared" si="15"/>
        <v>87.624775773311967</v>
      </c>
      <c r="O119" s="170">
        <f t="shared" si="16"/>
        <v>47.709522269505896</v>
      </c>
      <c r="P119" s="170"/>
      <c r="Q119" s="5">
        <v>115</v>
      </c>
      <c r="R119" s="21">
        <f>[1]节奏总纲!AD118</f>
        <v>68.571351621712935</v>
      </c>
      <c r="S119" s="21">
        <f>[1]节奏总纲!AE118</f>
        <v>70.623848607834674</v>
      </c>
      <c r="T119" s="21">
        <f>[1]节奏总纲!AF118</f>
        <v>73.544044139561237</v>
      </c>
      <c r="U119" s="21">
        <f>[1]节奏总纲!AG118</f>
        <v>77.978312719356751</v>
      </c>
      <c r="V119" s="21">
        <f>[1]节奏总纲!AH118</f>
        <v>86.889801275240458</v>
      </c>
      <c r="AN119" s="5">
        <v>115</v>
      </c>
      <c r="AO119" s="21">
        <f>[1]节奏总纲!BA118</f>
        <v>38.976971320055128</v>
      </c>
      <c r="AP119" s="21">
        <f>[1]节奏总纲!BB118</f>
        <v>40.460364529885858</v>
      </c>
      <c r="AQ119" s="21">
        <f>[1]节奏总纲!BC118</f>
        <v>42.398567103617999</v>
      </c>
      <c r="AR119" s="21">
        <f>[1]节奏总纲!BD118</f>
        <v>45.143943896782567</v>
      </c>
      <c r="AS119" s="21">
        <f>[1]节奏总纲!BE118</f>
        <v>49.836064653662483</v>
      </c>
      <c r="BL119" s="170">
        <v>115</v>
      </c>
      <c r="BM119" s="170">
        <f>[1]节奏总纲!BX118</f>
        <v>60.831133697131506</v>
      </c>
      <c r="BN119" s="170">
        <f>[1]节奏总纲!BY118</f>
        <v>61.243248091815815</v>
      </c>
      <c r="BO119" s="170">
        <f>[1]节奏总纲!BZ118</f>
        <v>61.675212921663949</v>
      </c>
      <c r="BP119" s="170">
        <f>[1]节奏总纲!CA118</f>
        <v>62.148989256532012</v>
      </c>
      <c r="BQ119" s="170">
        <f>[1]节奏总纲!CB118</f>
        <v>62.649040157934259</v>
      </c>
      <c r="BR119" s="170"/>
    </row>
    <row r="120" spans="3:70" x14ac:dyDescent="0.15">
      <c r="C120" s="170">
        <v>116</v>
      </c>
      <c r="D120" s="170">
        <f>[1]节奏总纲!P119</f>
        <v>3103.1875282132928</v>
      </c>
      <c r="E120" s="170">
        <f>[1]节奏总纲!Q119</f>
        <v>2634.2958927002642</v>
      </c>
      <c r="F120" s="170">
        <f>[1]节奏总纲!R119</f>
        <v>2106.4436941511831</v>
      </c>
      <c r="G120" s="170">
        <f>[1]节奏总纲!S119</f>
        <v>1506.5975449475536</v>
      </c>
      <c r="H120" s="170">
        <f>[1]节奏总纲!T119</f>
        <v>811.48353862777606</v>
      </c>
      <c r="I120" s="170"/>
      <c r="J120" s="170">
        <v>116</v>
      </c>
      <c r="K120" s="170">
        <f t="shared" si="12"/>
        <v>207.87815247319395</v>
      </c>
      <c r="L120" s="170">
        <f t="shared" si="13"/>
        <v>172.41433050845808</v>
      </c>
      <c r="M120" s="170">
        <f t="shared" si="14"/>
        <v>138.79144239821198</v>
      </c>
      <c r="N120" s="170">
        <f t="shared" si="15"/>
        <v>101.79343583845753</v>
      </c>
      <c r="O120" s="170">
        <f t="shared" si="16"/>
        <v>54.939198746888337</v>
      </c>
      <c r="P120" s="170"/>
      <c r="Q120" s="5">
        <v>116</v>
      </c>
      <c r="R120" s="21">
        <f>[1]节奏总纲!AD119</f>
        <v>68.696386775114874</v>
      </c>
      <c r="S120" s="21">
        <f>[1]节奏总纲!AE119</f>
        <v>70.747856918374893</v>
      </c>
      <c r="T120" s="21">
        <f>[1]节奏总纲!AF119</f>
        <v>73.667169369383686</v>
      </c>
      <c r="U120" s="21">
        <f>[1]节奏总纲!AG119</f>
        <v>78.10469841238104</v>
      </c>
      <c r="V120" s="21">
        <f>[1]节奏总纲!AH119</f>
        <v>87.033659382136349</v>
      </c>
      <c r="AN120" s="5">
        <v>116</v>
      </c>
      <c r="AO120" s="21">
        <f>[1]节奏总纲!BA119</f>
        <v>39.034165367506482</v>
      </c>
      <c r="AP120" s="21">
        <f>[1]节奏总纲!BB119</f>
        <v>40.518638521010644</v>
      </c>
      <c r="AQ120" s="21">
        <f>[1]节奏总纲!BC119</f>
        <v>42.456421695163108</v>
      </c>
      <c r="AR120" s="21">
        <f>[1]节奏总纲!BD119</f>
        <v>45.199736104837825</v>
      </c>
      <c r="AS120" s="21">
        <f>[1]节奏总纲!BE119</f>
        <v>49.898043990652091</v>
      </c>
      <c r="BL120" s="170">
        <v>116</v>
      </c>
      <c r="BM120" s="170">
        <f>[1]节奏总纲!BX119</f>
        <v>61.298477193800437</v>
      </c>
      <c r="BN120" s="170">
        <f>[1]节奏总纲!BY119</f>
        <v>61.703964007212051</v>
      </c>
      <c r="BO120" s="170">
        <f>[1]节奏总纲!BZ119</f>
        <v>62.146641901073465</v>
      </c>
      <c r="BP120" s="170">
        <f>[1]节奏总纲!CA119</f>
        <v>62.619064531717058</v>
      </c>
      <c r="BQ120" s="170">
        <f>[1]节奏总纲!CB119</f>
        <v>63.135195059738784</v>
      </c>
      <c r="BR120" s="170"/>
    </row>
    <row r="121" spans="3:70" x14ac:dyDescent="0.15">
      <c r="C121" s="170">
        <v>117</v>
      </c>
      <c r="D121" s="170">
        <f>[1]节奏总纲!P120</f>
        <v>3325.985815475135</v>
      </c>
      <c r="E121" s="170">
        <f>[1]节奏总纲!Q120</f>
        <v>2825.4249502461275</v>
      </c>
      <c r="F121" s="170">
        <f>[1]节奏总纲!R120</f>
        <v>2260.0073616153541</v>
      </c>
      <c r="G121" s="170">
        <f>[1]节奏总纲!S120</f>
        <v>1618.0920992286531</v>
      </c>
      <c r="H121" s="170">
        <f>[1]节奏总纲!T120</f>
        <v>872.40607939912786</v>
      </c>
      <c r="I121" s="170"/>
      <c r="J121" s="170">
        <v>117</v>
      </c>
      <c r="K121" s="170">
        <f t="shared" si="12"/>
        <v>222.79828726184223</v>
      </c>
      <c r="L121" s="170">
        <f t="shared" si="13"/>
        <v>191.12905754586336</v>
      </c>
      <c r="M121" s="170">
        <f t="shared" si="14"/>
        <v>153.56366746417098</v>
      </c>
      <c r="N121" s="170">
        <f t="shared" si="15"/>
        <v>111.49455428109945</v>
      </c>
      <c r="O121" s="170">
        <f t="shared" si="16"/>
        <v>60.922540771351805</v>
      </c>
      <c r="P121" s="170"/>
      <c r="Q121" s="5">
        <v>117</v>
      </c>
      <c r="R121" s="21">
        <f>[1]节奏总纲!AD120</f>
        <v>68.821421928516827</v>
      </c>
      <c r="S121" s="21">
        <f>[1]节奏总纲!AE120</f>
        <v>70.871865228915112</v>
      </c>
      <c r="T121" s="21">
        <f>[1]节奏总纲!AF120</f>
        <v>73.790294599206149</v>
      </c>
      <c r="U121" s="21">
        <f>[1]节奏总纲!AG120</f>
        <v>78.230540290975199</v>
      </c>
      <c r="V121" s="21">
        <f>[1]节奏总纲!AH120</f>
        <v>87.168098110592624</v>
      </c>
      <c r="AN121" s="5">
        <v>117</v>
      </c>
      <c r="AO121" s="21">
        <f>[1]节奏总纲!BA120</f>
        <v>39.088198074219406</v>
      </c>
      <c r="AP121" s="21">
        <f>[1]节奏总纲!BB120</f>
        <v>40.576912512135436</v>
      </c>
      <c r="AQ121" s="21">
        <f>[1]节奏总纲!BC120</f>
        <v>42.51427628670821</v>
      </c>
      <c r="AR121" s="21">
        <f>[1]节奏总纲!BD120</f>
        <v>45.255528312893091</v>
      </c>
      <c r="AS121" s="21">
        <f>[1]节奏总纲!BE120</f>
        <v>49.9600233276417</v>
      </c>
      <c r="BL121" s="170">
        <v>117</v>
      </c>
      <c r="BM121" s="170">
        <f>[1]节奏总纲!BX120</f>
        <v>61.774756475513705</v>
      </c>
      <c r="BN121" s="170">
        <f>[1]节奏总纲!BY120</f>
        <v>62.185509561595495</v>
      </c>
      <c r="BO121" s="170">
        <f>[1]节奏总纲!BZ120</f>
        <v>62.619406394822036</v>
      </c>
      <c r="BP121" s="170">
        <f>[1]节奏总纲!CA120</f>
        <v>63.115741365011118</v>
      </c>
      <c r="BQ121" s="170">
        <f>[1]节奏总纲!CB120</f>
        <v>63.621420229846272</v>
      </c>
      <c r="BR121" s="170"/>
    </row>
    <row r="122" spans="3:70" x14ac:dyDescent="0.15">
      <c r="C122" s="170">
        <v>118</v>
      </c>
      <c r="D122" s="170">
        <f>[1]节奏总纲!P121</f>
        <v>3564.7751072609281</v>
      </c>
      <c r="E122" s="170">
        <f>[1]节奏总纲!Q121</f>
        <v>3030.4153186825147</v>
      </c>
      <c r="F122" s="170">
        <f>[1]节奏总纲!R121</f>
        <v>2426.1859380017877</v>
      </c>
      <c r="G122" s="170">
        <f>[1]节奏总纲!S121</f>
        <v>1738.8972973218808</v>
      </c>
      <c r="H122" s="170">
        <f>[1]节奏总纲!T121</f>
        <v>936.10994316671975</v>
      </c>
      <c r="I122" s="170"/>
      <c r="J122" s="170">
        <v>118</v>
      </c>
      <c r="K122" s="170">
        <f t="shared" si="12"/>
        <v>238.78929178579301</v>
      </c>
      <c r="L122" s="170">
        <f t="shared" si="13"/>
        <v>204.99036843638714</v>
      </c>
      <c r="M122" s="170">
        <f t="shared" si="14"/>
        <v>166.17857638643363</v>
      </c>
      <c r="N122" s="170">
        <f t="shared" si="15"/>
        <v>120.80519809322777</v>
      </c>
      <c r="O122" s="170">
        <f t="shared" si="16"/>
        <v>63.703863767591884</v>
      </c>
      <c r="P122" s="170"/>
      <c r="Q122" s="5">
        <v>118</v>
      </c>
      <c r="R122" s="21">
        <f>[1]节奏总纲!AD121</f>
        <v>68.946457081918766</v>
      </c>
      <c r="S122" s="21">
        <f>[1]节奏总纲!AE121</f>
        <v>70.995873539455332</v>
      </c>
      <c r="T122" s="21">
        <f>[1]节奏总纲!AF121</f>
        <v>73.913419829028598</v>
      </c>
      <c r="U122" s="21">
        <f>[1]节奏总纲!AG121</f>
        <v>78.356382169569343</v>
      </c>
      <c r="V122" s="21">
        <f>[1]节奏总纲!AH121</f>
        <v>87.302536839048898</v>
      </c>
      <c r="AN122" s="5">
        <v>118</v>
      </c>
      <c r="AO122" s="21">
        <f>[1]节奏总纲!BA121</f>
        <v>39.14223078093233</v>
      </c>
      <c r="AP122" s="21">
        <f>[1]节奏总纲!BB121</f>
        <v>40.635186503260229</v>
      </c>
      <c r="AQ122" s="21">
        <f>[1]节奏总纲!BC121</f>
        <v>42.572130878253319</v>
      </c>
      <c r="AR122" s="21">
        <f>[1]节奏总纲!BD121</f>
        <v>45.31132052094835</v>
      </c>
      <c r="AS122" s="21">
        <f>[1]节奏总纲!BE121</f>
        <v>50.018998195299922</v>
      </c>
      <c r="BL122" s="170">
        <v>118</v>
      </c>
      <c r="BM122" s="170">
        <f>[1]节奏总纲!BX121</f>
        <v>62.246455046493132</v>
      </c>
      <c r="BN122" s="170">
        <f>[1]节奏总纲!BY121</f>
        <v>62.6588254638406</v>
      </c>
      <c r="BO122" s="170">
        <f>[1]节奏总纲!BZ121</f>
        <v>63.11320815441082</v>
      </c>
      <c r="BP122" s="170">
        <f>[1]节奏总纲!CA121</f>
        <v>63.597816859967899</v>
      </c>
      <c r="BQ122" s="170">
        <f>[1]节奏总纲!CB121</f>
        <v>64.112208257096498</v>
      </c>
      <c r="BR122" s="170"/>
    </row>
    <row r="123" spans="3:70" x14ac:dyDescent="0.15">
      <c r="C123" s="170">
        <v>119</v>
      </c>
      <c r="D123" s="170">
        <f>[1]节奏总纲!P122</f>
        <v>3820.7031333347636</v>
      </c>
      <c r="E123" s="170">
        <f>[1]节奏总纲!Q122</f>
        <v>3250.2721555278836</v>
      </c>
      <c r="F123" s="170">
        <f>[1]节奏总纲!R122</f>
        <v>2604.5733259943081</v>
      </c>
      <c r="G123" s="170">
        <f>[1]节奏总纲!S122</f>
        <v>1864.8851993806979</v>
      </c>
      <c r="H123" s="170">
        <f>[1]节奏总纲!T122</f>
        <v>998.73179905370728</v>
      </c>
      <c r="I123" s="170"/>
      <c r="J123" s="170">
        <v>119</v>
      </c>
      <c r="K123" s="170">
        <f t="shared" si="12"/>
        <v>255.92802607383555</v>
      </c>
      <c r="L123" s="170">
        <f t="shared" si="13"/>
        <v>219.85683684536889</v>
      </c>
      <c r="M123" s="170">
        <f t="shared" si="14"/>
        <v>178.38738799252042</v>
      </c>
      <c r="N123" s="170">
        <f t="shared" si="15"/>
        <v>125.9879020588171</v>
      </c>
      <c r="O123" s="170">
        <f t="shared" si="16"/>
        <v>62.621855886987532</v>
      </c>
      <c r="P123" s="170"/>
      <c r="Q123" s="5">
        <v>119</v>
      </c>
      <c r="R123" s="21">
        <f>[1]节奏总纲!AD122</f>
        <v>69.066704614192943</v>
      </c>
      <c r="S123" s="21">
        <f>[1]节奏总纲!AE122</f>
        <v>71.113087458015798</v>
      </c>
      <c r="T123" s="21">
        <f>[1]节奏总纲!AF122</f>
        <v>74.034200876118248</v>
      </c>
      <c r="U123" s="21">
        <f>[1]节奏总纲!AG122</f>
        <v>78.482224048163502</v>
      </c>
      <c r="V123" s="21">
        <f>[1]节奏总纲!AH122</f>
        <v>87.436975567505186</v>
      </c>
      <c r="AN123" s="5">
        <v>119</v>
      </c>
      <c r="AO123" s="21">
        <f>[1]节奏总纲!BA122</f>
        <v>39.196263487645254</v>
      </c>
      <c r="AP123" s="21">
        <f>[1]节奏总纲!BB122</f>
        <v>40.693460494385022</v>
      </c>
      <c r="AQ123" s="21">
        <f>[1]节奏总纲!BC122</f>
        <v>42.629985469798427</v>
      </c>
      <c r="AR123" s="21">
        <f>[1]节奏总纲!BD122</f>
        <v>45.367112729003608</v>
      </c>
      <c r="AS123" s="21">
        <f>[1]节奏总纲!BE122</f>
        <v>50.072514238398277</v>
      </c>
      <c r="BL123" s="170">
        <v>119</v>
      </c>
      <c r="BM123" s="170">
        <f>[1]节奏总纲!BX122</f>
        <v>62.719198446077925</v>
      </c>
      <c r="BN123" s="170">
        <f>[1]节奏总纲!BY122</f>
        <v>63.143850498495951</v>
      </c>
      <c r="BO123" s="170">
        <f>[1]节奏总纲!BZ122</f>
        <v>63.587780384292174</v>
      </c>
      <c r="BP123" s="170">
        <f>[1]节奏总纲!CA122</f>
        <v>64.086914318165668</v>
      </c>
      <c r="BQ123" s="170">
        <f>[1]节奏总纲!CB122</f>
        <v>64.544115824180381</v>
      </c>
      <c r="BR123" s="170"/>
    </row>
    <row r="124" spans="3:70" x14ac:dyDescent="0.15">
      <c r="C124" s="170">
        <v>120</v>
      </c>
      <c r="D124" s="170">
        <f>[1]节奏总纲!P123</f>
        <v>4095</v>
      </c>
      <c r="E124" s="170">
        <f>[1]节奏总纲!Q123</f>
        <v>3486.0735</v>
      </c>
      <c r="F124" s="170">
        <f>[1]节奏总纲!R123</f>
        <v>2791.971</v>
      </c>
      <c r="G124" s="170">
        <f>[1]节奏总纲!S123</f>
        <v>1987.713</v>
      </c>
      <c r="H124" s="170">
        <f>[1]节奏总纲!T123</f>
        <v>1066.3380000000002</v>
      </c>
      <c r="I124" s="170"/>
      <c r="J124" s="170">
        <v>120</v>
      </c>
      <c r="K124" s="170">
        <f t="shared" si="12"/>
        <v>274.29686666523639</v>
      </c>
      <c r="L124" s="170">
        <f t="shared" si="13"/>
        <v>235.8013444721164</v>
      </c>
      <c r="M124" s="170">
        <f t="shared" si="14"/>
        <v>187.3976740056919</v>
      </c>
      <c r="N124" s="170">
        <f t="shared" si="15"/>
        <v>122.82780061930202</v>
      </c>
      <c r="O124" s="170">
        <f t="shared" si="16"/>
        <v>67.606200946292915</v>
      </c>
      <c r="P124" s="170"/>
      <c r="Q124" s="5">
        <v>120</v>
      </c>
      <c r="R124" s="21">
        <f>[1]节奏总纲!AD123</f>
        <v>69.18336653741882</v>
      </c>
      <c r="S124" s="21">
        <f>[1]节奏总纲!AE123</f>
        <v>71.230067506391322</v>
      </c>
      <c r="T124" s="21">
        <f>[1]节奏总纲!AF123</f>
        <v>74.149428238300118</v>
      </c>
      <c r="U124" s="21">
        <f>[1]节奏总纲!AG123</f>
        <v>78.608065926757661</v>
      </c>
      <c r="V124" s="21">
        <f>[1]节奏总纲!AH123</f>
        <v>87.571414295961461</v>
      </c>
      <c r="AN124" s="5">
        <v>120</v>
      </c>
      <c r="AO124" s="21">
        <f>[1]节奏总纲!BA123</f>
        <v>39.250296194358178</v>
      </c>
      <c r="AP124" s="21">
        <f>[1]节奏总纲!BB123</f>
        <v>40.751734485509814</v>
      </c>
      <c r="AQ124" s="21">
        <f>[1]节奏总纲!BC123</f>
        <v>42.687840061343536</v>
      </c>
      <c r="AR124" s="21">
        <f>[1]节奏总纲!BD123</f>
        <v>45.422904937058867</v>
      </c>
      <c r="AS124" s="21">
        <f>[1]节奏总纲!BE123</f>
        <v>50.126030281496639</v>
      </c>
      <c r="BL124" s="170">
        <v>120</v>
      </c>
      <c r="BM124" s="170">
        <f>[1]节奏总纲!BX123</f>
        <v>63.195184230627639</v>
      </c>
      <c r="BN124" s="170">
        <f>[1]节奏总纲!BY123</f>
        <v>63.614335426471264</v>
      </c>
      <c r="BO124" s="170">
        <f>[1]节奏总纲!BZ123</f>
        <v>64.074598905166155</v>
      </c>
      <c r="BP124" s="170">
        <f>[1]节奏总纲!CA123</f>
        <v>64.510490526378703</v>
      </c>
      <c r="BQ124" s="170">
        <f>[1]节奏总纲!CB123</f>
        <v>65.008988660259348</v>
      </c>
      <c r="BR124" s="170"/>
    </row>
    <row r="125" spans="3:70" x14ac:dyDescent="0.15">
      <c r="C125" s="170">
        <v>121</v>
      </c>
      <c r="D125" s="170">
        <f>[1]节奏总纲!P124</f>
        <v>4388.9841025486576</v>
      </c>
      <c r="E125" s="170">
        <f>[1]节奏总纲!Q124</f>
        <v>3731.5142839868686</v>
      </c>
      <c r="F125" s="170">
        <f>[1]节奏总纲!R124</f>
        <v>2975.2923231177347</v>
      </c>
      <c r="G125" s="170">
        <f>[1]节奏总纲!S124</f>
        <v>2118.5626263002373</v>
      </c>
      <c r="H125" s="170">
        <f>[1]节奏总纲!T124</f>
        <v>1139.8191714318864</v>
      </c>
      <c r="I125" s="170"/>
      <c r="J125" s="170">
        <v>121</v>
      </c>
      <c r="K125" s="170">
        <f t="shared" si="12"/>
        <v>293.98410254865757</v>
      </c>
      <c r="L125" s="170">
        <f t="shared" si="13"/>
        <v>245.44078398686861</v>
      </c>
      <c r="M125" s="170">
        <f t="shared" si="14"/>
        <v>183.32132311773466</v>
      </c>
      <c r="N125" s="170">
        <f t="shared" si="15"/>
        <v>130.84962630023733</v>
      </c>
      <c r="O125" s="170">
        <f t="shared" si="16"/>
        <v>73.481171431886196</v>
      </c>
      <c r="P125" s="170"/>
      <c r="Q125" s="5">
        <v>121</v>
      </c>
      <c r="R125" s="21">
        <f>[1]节奏总纲!AD124</f>
        <v>69.300028460644711</v>
      </c>
      <c r="S125" s="21">
        <f>[1]节奏总纲!AE124</f>
        <v>71.347047554766846</v>
      </c>
      <c r="T125" s="21">
        <f>[1]节奏总纲!AF124</f>
        <v>74.264655600481987</v>
      </c>
      <c r="U125" s="21">
        <f>[1]节奏总纲!AG124</f>
        <v>78.733907805351805</v>
      </c>
      <c r="V125" s="21">
        <f>[1]节奏总纲!AH124</f>
        <v>87.705853024417735</v>
      </c>
      <c r="AN125" s="5">
        <v>121</v>
      </c>
      <c r="AO125" s="21">
        <f>[1]节奏总纲!BA124</f>
        <v>39.304328901071102</v>
      </c>
      <c r="AP125" s="21">
        <f>[1]节奏总纲!BB124</f>
        <v>40.810008476634607</v>
      </c>
      <c r="AQ125" s="21">
        <f>[1]节奏总纲!BC124</f>
        <v>42.745694652888645</v>
      </c>
      <c r="AR125" s="21">
        <f>[1]节奏总纲!BD124</f>
        <v>45.478697145114126</v>
      </c>
      <c r="AS125" s="21">
        <f>[1]节奏总纲!BE124</f>
        <v>50.179546324595002</v>
      </c>
      <c r="BL125" s="170">
        <v>121</v>
      </c>
      <c r="BM125" s="170">
        <f>[1]节奏总纲!BX124</f>
        <v>63.664443944555515</v>
      </c>
      <c r="BN125" s="170">
        <f>[1]节奏总纲!BY124</f>
        <v>64.08992124447893</v>
      </c>
      <c r="BO125" s="170">
        <f>[1]节奏总纲!BZ124</f>
        <v>64.496059142122775</v>
      </c>
      <c r="BP125" s="170">
        <f>[1]节奏总纲!CA124</f>
        <v>64.961730296812547</v>
      </c>
      <c r="BQ125" s="170">
        <f>[1]节奏总纲!CB124</f>
        <v>65.446984207646778</v>
      </c>
      <c r="BR125" s="170"/>
    </row>
    <row r="126" spans="3:70" x14ac:dyDescent="0.15">
      <c r="C126" s="170">
        <v>122</v>
      </c>
      <c r="D126" s="170">
        <f>[1]节奏总纲!P125</f>
        <v>4704.0684620678521</v>
      </c>
      <c r="E126" s="170">
        <f>[1]节奏总纲!Q125</f>
        <v>3986.6980216025049</v>
      </c>
      <c r="F126" s="170">
        <f>[1]节奏总纲!R125</f>
        <v>3179.9502803578685</v>
      </c>
      <c r="G126" s="170">
        <f>[1]节奏总纲!S125</f>
        <v>2267.3609987167047</v>
      </c>
      <c r="H126" s="170">
        <f>[1]节奏总纲!T125</f>
        <v>1221.1761727528144</v>
      </c>
      <c r="I126" s="170"/>
      <c r="J126" s="170">
        <v>122</v>
      </c>
      <c r="K126" s="170">
        <f t="shared" si="12"/>
        <v>315.08435951919455</v>
      </c>
      <c r="L126" s="170">
        <f t="shared" si="13"/>
        <v>255.18373761563635</v>
      </c>
      <c r="M126" s="170">
        <f t="shared" si="14"/>
        <v>204.65795724013378</v>
      </c>
      <c r="N126" s="170">
        <f t="shared" si="15"/>
        <v>148.79837241646737</v>
      </c>
      <c r="O126" s="170">
        <f t="shared" si="16"/>
        <v>81.357001320928021</v>
      </c>
      <c r="P126" s="170"/>
      <c r="Q126" s="5">
        <v>122</v>
      </c>
      <c r="R126" s="21">
        <f>[1]节奏总纲!AD125</f>
        <v>69.416690383870588</v>
      </c>
      <c r="S126" s="21">
        <f>[1]节奏总纲!AE125</f>
        <v>71.46402760314237</v>
      </c>
      <c r="T126" s="21">
        <f>[1]节奏总纲!AF125</f>
        <v>74.379882962663856</v>
      </c>
      <c r="U126" s="21">
        <f>[1]节奏总纲!AG125</f>
        <v>78.859749683945964</v>
      </c>
      <c r="V126" s="21">
        <f>[1]节奏总纲!AH125</f>
        <v>87.840291752874009</v>
      </c>
      <c r="AN126" s="5">
        <v>122</v>
      </c>
      <c r="AO126" s="21">
        <f>[1]节奏总纲!BA125</f>
        <v>39.358361607784026</v>
      </c>
      <c r="AP126" s="21">
        <f>[1]节奏总纲!BB125</f>
        <v>40.8682824677594</v>
      </c>
      <c r="AQ126" s="21">
        <f>[1]节奏总纲!BC125</f>
        <v>42.803549244433754</v>
      </c>
      <c r="AR126" s="21">
        <f>[1]节奏总纲!BD125</f>
        <v>45.534489353169384</v>
      </c>
      <c r="AS126" s="21">
        <f>[1]节奏总纲!BE125</f>
        <v>50.233062367693357</v>
      </c>
      <c r="BL126" s="170">
        <v>122</v>
      </c>
      <c r="BM126" s="170">
        <f>[1]节奏总纲!BX125</f>
        <v>64.144650363204718</v>
      </c>
      <c r="BN126" s="170">
        <f>[1]节奏总纲!BY125</f>
        <v>64.529926517844856</v>
      </c>
      <c r="BO126" s="170">
        <f>[1]节奏总纲!BZ125</f>
        <v>64.966572826437002</v>
      </c>
      <c r="BP126" s="170">
        <f>[1]节奏总纲!CA125</f>
        <v>65.410393731710073</v>
      </c>
      <c r="BQ126" s="170">
        <f>[1]节奏总纲!CB125</f>
        <v>65.931924820772295</v>
      </c>
      <c r="BR126" s="170"/>
    </row>
    <row r="127" spans="3:70" x14ac:dyDescent="0.15">
      <c r="C127" s="170">
        <v>123</v>
      </c>
      <c r="D127" s="170">
        <f>[1]节奏总纲!P126</f>
        <v>5041.7675170607781</v>
      </c>
      <c r="E127" s="170">
        <f>[1]节奏总纲!Q126</f>
        <v>4270.8812637021847</v>
      </c>
      <c r="F127" s="170">
        <f>[1]节奏总纲!R126</f>
        <v>3414.7891393052651</v>
      </c>
      <c r="G127" s="170">
        <f>[1]节奏总纲!S126</f>
        <v>2441.7280085125349</v>
      </c>
      <c r="H127" s="170">
        <f>[1]节奏总纲!T126</f>
        <v>1313.3804381943328</v>
      </c>
      <c r="I127" s="170"/>
      <c r="J127" s="170">
        <v>123</v>
      </c>
      <c r="K127" s="170">
        <f t="shared" si="12"/>
        <v>337.69905499292599</v>
      </c>
      <c r="L127" s="170">
        <f t="shared" si="13"/>
        <v>284.18324209967977</v>
      </c>
      <c r="M127" s="170">
        <f t="shared" si="14"/>
        <v>234.8388589473966</v>
      </c>
      <c r="N127" s="170">
        <f t="shared" si="15"/>
        <v>174.3670097958302</v>
      </c>
      <c r="O127" s="170">
        <f t="shared" si="16"/>
        <v>92.204265441518373</v>
      </c>
      <c r="P127" s="170"/>
      <c r="Q127" s="5">
        <v>123</v>
      </c>
      <c r="R127" s="21">
        <f>[1]节奏总纲!AD126</f>
        <v>69.533352307096465</v>
      </c>
      <c r="S127" s="21">
        <f>[1]节奏总纲!AE126</f>
        <v>71.581007651517908</v>
      </c>
      <c r="T127" s="21">
        <f>[1]节奏总纲!AF126</f>
        <v>74.495110324845726</v>
      </c>
      <c r="U127" s="21">
        <f>[1]节奏总纲!AG126</f>
        <v>78.985591562540122</v>
      </c>
      <c r="V127" s="21">
        <f>[1]节奏总纲!AH126</f>
        <v>87.974730481330297</v>
      </c>
      <c r="AN127" s="5">
        <v>123</v>
      </c>
      <c r="AO127" s="21">
        <f>[1]节奏总纲!BA126</f>
        <v>39.41239431449695</v>
      </c>
      <c r="AP127" s="21">
        <f>[1]节奏总纲!BB126</f>
        <v>40.926556458884193</v>
      </c>
      <c r="AQ127" s="21">
        <f>[1]节奏总纲!BC126</f>
        <v>42.861403835978855</v>
      </c>
      <c r="AR127" s="21">
        <f>[1]节奏总纲!BD126</f>
        <v>45.590281561224643</v>
      </c>
      <c r="AS127" s="21">
        <f>[1]节奏总纲!BE126</f>
        <v>50.286578410791719</v>
      </c>
      <c r="BL127" s="170">
        <v>123</v>
      </c>
      <c r="BM127" s="170">
        <f>[1]节奏总纲!BX126</f>
        <v>64.610477430073331</v>
      </c>
      <c r="BN127" s="170">
        <f>[1]节奏总纲!BY126</f>
        <v>65.01722816173536</v>
      </c>
      <c r="BO127" s="170">
        <f>[1]节奏总纲!BZ126</f>
        <v>65.437708691123376</v>
      </c>
      <c r="BP127" s="170">
        <f>[1]节奏总纲!CA126</f>
        <v>65.930064093611065</v>
      </c>
      <c r="BQ127" s="170">
        <f>[1]节奏总纲!CB126</f>
        <v>66.416167338833802</v>
      </c>
      <c r="BR127" s="170"/>
    </row>
    <row r="128" spans="3:70" x14ac:dyDescent="0.15">
      <c r="C128" s="170">
        <v>124</v>
      </c>
      <c r="D128" s="170">
        <f>[1]节奏总纲!P127</f>
        <v>5403.704402525771</v>
      </c>
      <c r="E128" s="170">
        <f>[1]节奏总纲!Q127</f>
        <v>4591.5276308261473</v>
      </c>
      <c r="F128" s="170">
        <f>[1]节奏总纲!R127</f>
        <v>3670.1960301955037</v>
      </c>
      <c r="G128" s="170">
        <f>[1]节奏总纲!S127</f>
        <v>2624.0388578665143</v>
      </c>
      <c r="H128" s="170">
        <f>[1]节奏总纲!T127</f>
        <v>1415.7705534617521</v>
      </c>
      <c r="I128" s="170"/>
      <c r="J128" s="170">
        <v>124</v>
      </c>
      <c r="K128" s="170">
        <f t="shared" si="12"/>
        <v>361.93688546499288</v>
      </c>
      <c r="L128" s="170">
        <f t="shared" si="13"/>
        <v>320.64636712396259</v>
      </c>
      <c r="M128" s="170">
        <f t="shared" si="14"/>
        <v>255.40689089023863</v>
      </c>
      <c r="N128" s="170">
        <f t="shared" si="15"/>
        <v>182.31084935397939</v>
      </c>
      <c r="O128" s="170">
        <f t="shared" si="16"/>
        <v>102.39011526741933</v>
      </c>
      <c r="P128" s="170"/>
      <c r="Q128" s="5">
        <v>124</v>
      </c>
      <c r="R128" s="21">
        <f>[1]节奏总纲!AD127</f>
        <v>69.650014230322356</v>
      </c>
      <c r="S128" s="21">
        <f>[1]节奏总纲!AE127</f>
        <v>71.697987699893432</v>
      </c>
      <c r="T128" s="21">
        <f>[1]节奏总纲!AF127</f>
        <v>74.610337687027609</v>
      </c>
      <c r="U128" s="21">
        <f>[1]节奏总纲!AG127</f>
        <v>79.104601412347151</v>
      </c>
      <c r="V128" s="21">
        <f>[1]节奏总纲!AH127</f>
        <v>88.109271506528316</v>
      </c>
      <c r="AN128" s="5">
        <v>124</v>
      </c>
      <c r="AO128" s="21">
        <f>[1]节奏总纲!BA127</f>
        <v>39.466427021209874</v>
      </c>
      <c r="AP128" s="21">
        <f>[1]节奏总纲!BB127</f>
        <v>40.984830450008978</v>
      </c>
      <c r="AQ128" s="21">
        <f>[1]节奏总纲!BC127</f>
        <v>42.919258427523964</v>
      </c>
      <c r="AR128" s="21">
        <f>[1]节奏总纲!BD127</f>
        <v>45.646073769279901</v>
      </c>
      <c r="AS128" s="21">
        <f>[1]节奏总纲!BE127</f>
        <v>50.340094453890082</v>
      </c>
      <c r="BL128" s="170">
        <v>124</v>
      </c>
      <c r="BM128" s="170">
        <f>[1]节奏总纲!BX127</f>
        <v>65.094839190509248</v>
      </c>
      <c r="BN128" s="170">
        <f>[1]节奏总纲!BY127</f>
        <v>65.495043356939604</v>
      </c>
      <c r="BO128" s="170">
        <f>[1]节奏总纲!BZ127</f>
        <v>65.945172389202313</v>
      </c>
      <c r="BP128" s="170">
        <f>[1]节奏总纲!CA127</f>
        <v>66.409155912065103</v>
      </c>
      <c r="BQ128" s="170">
        <f>[1]节奏总纲!CB127</f>
        <v>66.943644127984214</v>
      </c>
      <c r="BR128" s="170"/>
    </row>
    <row r="129" spans="3:70" x14ac:dyDescent="0.15">
      <c r="C129" s="170">
        <v>125</v>
      </c>
      <c r="D129" s="170">
        <f>[1]节奏总纲!P128</f>
        <v>5791.6187514801986</v>
      </c>
      <c r="E129" s="170">
        <f>[1]节奏总纲!Q128</f>
        <v>4918.821805632133</v>
      </c>
      <c r="F129" s="170">
        <f>[1]节奏总纲!R128</f>
        <v>3940.0382366319791</v>
      </c>
      <c r="G129" s="170">
        <f>[1]节奏总纲!S128</f>
        <v>2819.9391700957085</v>
      </c>
      <c r="H129" s="170">
        <f>[1]节奏总纲!T128</f>
        <v>1508.7166847605918</v>
      </c>
      <c r="I129" s="170"/>
      <c r="J129" s="170">
        <v>125</v>
      </c>
      <c r="K129" s="170">
        <f t="shared" si="12"/>
        <v>387.91434895442762</v>
      </c>
      <c r="L129" s="170">
        <f t="shared" si="13"/>
        <v>327.29417480598568</v>
      </c>
      <c r="M129" s="170">
        <f t="shared" si="14"/>
        <v>269.84220643647541</v>
      </c>
      <c r="N129" s="170">
        <f t="shared" si="15"/>
        <v>195.90031222919424</v>
      </c>
      <c r="O129" s="170">
        <f t="shared" si="16"/>
        <v>92.946131298839646</v>
      </c>
      <c r="P129" s="170"/>
      <c r="Q129" s="5">
        <v>125</v>
      </c>
      <c r="R129" s="21">
        <f>[1]节奏总纲!AD128</f>
        <v>69.766676153548232</v>
      </c>
      <c r="S129" s="21">
        <f>[1]节奏总纲!AE128</f>
        <v>71.814967748268955</v>
      </c>
      <c r="T129" s="21">
        <f>[1]节奏总纲!AF128</f>
        <v>74.725565049209479</v>
      </c>
      <c r="U129" s="21">
        <f>[1]节奏总纲!AG128</f>
        <v>79.222727875098187</v>
      </c>
      <c r="V129" s="21">
        <f>[1]节奏总纲!AH128</f>
        <v>88.243836210467165</v>
      </c>
      <c r="AN129" s="5">
        <v>125</v>
      </c>
      <c r="AO129" s="21">
        <f>[1]节奏总纲!BA128</f>
        <v>39.520459727922798</v>
      </c>
      <c r="AP129" s="21">
        <f>[1]节奏总纲!BB128</f>
        <v>41.037193447861313</v>
      </c>
      <c r="AQ129" s="21">
        <f>[1]节奏总纲!BC128</f>
        <v>42.977113019069073</v>
      </c>
      <c r="AR129" s="21">
        <f>[1]节奏总纲!BD128</f>
        <v>45.701865977335167</v>
      </c>
      <c r="AS129" s="21">
        <f>[1]节奏总纲!BE128</f>
        <v>50.393610496988437</v>
      </c>
      <c r="BL129" s="170">
        <v>125</v>
      </c>
      <c r="BM129" s="170">
        <f>[1]节奏总纲!BX128</f>
        <v>65.557283526381681</v>
      </c>
      <c r="BN129" s="170">
        <f>[1]节奏总纲!BY128</f>
        <v>65.98276486592421</v>
      </c>
      <c r="BO129" s="170">
        <f>[1]节奏总纲!BZ128</f>
        <v>66.4159903320772</v>
      </c>
      <c r="BP129" s="170">
        <f>[1]节奏总纲!CA128</f>
        <v>66.913759639770348</v>
      </c>
      <c r="BQ129" s="170">
        <f>[1]节奏总纲!CB128</f>
        <v>67.365148137773829</v>
      </c>
      <c r="BR129" s="170"/>
    </row>
    <row r="130" spans="3:70" x14ac:dyDescent="0.15">
      <c r="C130" s="170">
        <v>126</v>
      </c>
      <c r="D130" s="170">
        <f>[1]节奏总纲!P129</f>
        <v>6207.3750564265865</v>
      </c>
      <c r="E130" s="170">
        <f>[1]节奏总纲!Q129</f>
        <v>5281.855435513382</v>
      </c>
      <c r="F130" s="170">
        <f>[1]节奏总纲!R129</f>
        <v>4229.7053634490758</v>
      </c>
      <c r="G130" s="170">
        <f>[1]节奏总纲!S129</f>
        <v>3005.6110023217534</v>
      </c>
      <c r="H130" s="170">
        <f>[1]节奏总纲!T129</f>
        <v>1607.710139614486</v>
      </c>
      <c r="I130" s="170"/>
      <c r="J130" s="170">
        <v>126</v>
      </c>
      <c r="K130" s="170">
        <f t="shared" si="12"/>
        <v>415.7563049463879</v>
      </c>
      <c r="L130" s="170">
        <f t="shared" si="13"/>
        <v>363.033629881249</v>
      </c>
      <c r="M130" s="170">
        <f t="shared" si="14"/>
        <v>289.66712681709669</v>
      </c>
      <c r="N130" s="170">
        <f t="shared" si="15"/>
        <v>185.6718322260449</v>
      </c>
      <c r="O130" s="170">
        <f t="shared" si="16"/>
        <v>98.993454853894264</v>
      </c>
      <c r="P130" s="170"/>
      <c r="Q130" s="5">
        <v>126</v>
      </c>
      <c r="R130" s="21">
        <f>[1]节奏总纲!AD129</f>
        <v>69.883338076774123</v>
      </c>
      <c r="S130" s="21">
        <f>[1]节奏总纲!AE129</f>
        <v>71.931947796644479</v>
      </c>
      <c r="T130" s="21">
        <f>[1]节奏总纲!AF129</f>
        <v>74.840792411391348</v>
      </c>
      <c r="U130" s="21">
        <f>[1]节奏总纲!AG129</f>
        <v>79.340854337849223</v>
      </c>
      <c r="V130" s="21">
        <f>[1]节奏总纲!AH129</f>
        <v>88.378400914406001</v>
      </c>
      <c r="AN130" s="5">
        <v>126</v>
      </c>
      <c r="AO130" s="21">
        <f>[1]节奏总纲!BA129</f>
        <v>39.574492434635722</v>
      </c>
      <c r="AP130" s="21">
        <f>[1]节奏总纲!BB129</f>
        <v>41.087476216725996</v>
      </c>
      <c r="AQ130" s="21">
        <f>[1]节奏总纲!BC129</f>
        <v>43.030177309109042</v>
      </c>
      <c r="AR130" s="21">
        <f>[1]节奏总纲!BD129</f>
        <v>45.757658185390426</v>
      </c>
      <c r="AS130" s="21">
        <f>[1]节奏总纲!BE129</f>
        <v>50.447126540086799</v>
      </c>
      <c r="BL130" s="170">
        <v>126</v>
      </c>
      <c r="BM130" s="170">
        <f>[1]节奏总纲!BX129</f>
        <v>66.045736622847244</v>
      </c>
      <c r="BN130" s="170">
        <f>[1]节奏总纲!BY129</f>
        <v>66.452658556651528</v>
      </c>
      <c r="BO130" s="170">
        <f>[1]节奏总纲!BZ129</f>
        <v>66.913410372989176</v>
      </c>
      <c r="BP130" s="170">
        <f>[1]节奏总纲!CA129</f>
        <v>67.338827640894579</v>
      </c>
      <c r="BQ130" s="170">
        <f>[1]节奏总纲!CB129</f>
        <v>67.805932436822431</v>
      </c>
      <c r="BR130" s="170"/>
    </row>
    <row r="131" spans="3:70" x14ac:dyDescent="0.15">
      <c r="C131" s="170">
        <v>127</v>
      </c>
      <c r="D131" s="170">
        <f>[1]节奏总纲!P130</f>
        <v>6652.971630950271</v>
      </c>
      <c r="E131" s="170">
        <f>[1]节奏总纲!Q130</f>
        <v>5658.3523721232059</v>
      </c>
      <c r="F131" s="170">
        <f>[1]节奏总纲!R130</f>
        <v>4507.3882799688081</v>
      </c>
      <c r="G131" s="170">
        <f>[1]节奏总纲!S130</f>
        <v>3196.752868671605</v>
      </c>
      <c r="H131" s="170">
        <f>[1]节奏总纲!T130</f>
        <v>1713.1401949696949</v>
      </c>
      <c r="I131" s="170"/>
      <c r="J131" s="170">
        <v>127</v>
      </c>
      <c r="K131" s="170">
        <f t="shared" si="12"/>
        <v>445.59657452368447</v>
      </c>
      <c r="L131" s="170">
        <f t="shared" si="13"/>
        <v>376.49693660982393</v>
      </c>
      <c r="M131" s="170">
        <f t="shared" si="14"/>
        <v>277.68291651973232</v>
      </c>
      <c r="N131" s="170">
        <f t="shared" si="15"/>
        <v>191.14186634985163</v>
      </c>
      <c r="O131" s="170">
        <f t="shared" si="16"/>
        <v>105.43005535520888</v>
      </c>
      <c r="P131" s="170"/>
      <c r="Q131" s="5">
        <v>127</v>
      </c>
      <c r="R131" s="21">
        <f>[1]节奏总纲!AD130</f>
        <v>70</v>
      </c>
      <c r="S131" s="21">
        <f>[1]节奏总纲!AE130</f>
        <v>72.047345051940553</v>
      </c>
      <c r="T131" s="21">
        <f>[1]节奏总纲!AF130</f>
        <v>74.956019773573217</v>
      </c>
      <c r="U131" s="21">
        <f>[1]节奏总纲!AG130</f>
        <v>79.458980800600258</v>
      </c>
      <c r="V131" s="21">
        <f>[1]节奏总纲!AH130</f>
        <v>88.51296561834485</v>
      </c>
      <c r="AN131" s="5">
        <v>127</v>
      </c>
      <c r="AO131" s="21">
        <f>[1]节奏总纲!BA130</f>
        <v>39.628525141348646</v>
      </c>
      <c r="AP131" s="21">
        <f>[1]节奏总纲!BB130</f>
        <v>41.137758985590679</v>
      </c>
      <c r="AQ131" s="21">
        <f>[1]节奏总纲!BC130</f>
        <v>43.080106253688569</v>
      </c>
      <c r="AR131" s="21">
        <f>[1]节奏总纲!BD130</f>
        <v>45.813450393445684</v>
      </c>
      <c r="AS131" s="21">
        <f>[1]节奏总纲!BE130</f>
        <v>50.500642583185162</v>
      </c>
      <c r="BL131" s="170">
        <v>127</v>
      </c>
      <c r="BM131" s="170">
        <f>[1]节奏总纲!BX130</f>
        <v>66.504847055084383</v>
      </c>
      <c r="BN131" s="170">
        <f>[1]节奏总纲!BY130</f>
        <v>66.937552520119667</v>
      </c>
      <c r="BO131" s="170">
        <f>[1]节奏总纲!BZ130</f>
        <v>67.337301530636509</v>
      </c>
      <c r="BP131" s="170">
        <f>[1]节奏总纲!CA130</f>
        <v>67.764372611025223</v>
      </c>
      <c r="BQ131" s="170">
        <f>[1]节奏总纲!CB130</f>
        <v>68.238025698473677</v>
      </c>
      <c r="BR131" s="170"/>
    </row>
    <row r="132" spans="3:70" x14ac:dyDescent="0.15">
      <c r="C132" s="170">
        <v>128</v>
      </c>
      <c r="D132" s="170">
        <f>[1]节奏总纲!P131</f>
        <v>7130.5502145218443</v>
      </c>
      <c r="E132" s="170">
        <f>[1]节奏总纲!Q131</f>
        <v>6033.1585365069323</v>
      </c>
      <c r="F132" s="170">
        <f>[1]节奏总纲!R131</f>
        <v>4796.0080742873924</v>
      </c>
      <c r="G132" s="170">
        <f>[1]节奏总纲!S131</f>
        <v>3409.1160575628937</v>
      </c>
      <c r="H132" s="170">
        <f>[1]节奏总纲!T131</f>
        <v>1828.9861300248531</v>
      </c>
      <c r="I132" s="170"/>
      <c r="J132" s="170">
        <v>128</v>
      </c>
      <c r="K132" s="170">
        <f t="shared" si="12"/>
        <v>477.57858357157329</v>
      </c>
      <c r="L132" s="170">
        <f t="shared" si="13"/>
        <v>374.80616438372635</v>
      </c>
      <c r="M132" s="170">
        <f t="shared" si="14"/>
        <v>288.61979431858435</v>
      </c>
      <c r="N132" s="170">
        <f t="shared" si="15"/>
        <v>212.3631888912887</v>
      </c>
      <c r="O132" s="170">
        <f t="shared" si="16"/>
        <v>115.84593505515818</v>
      </c>
      <c r="P132" s="170"/>
      <c r="Q132" s="5">
        <v>128</v>
      </c>
      <c r="R132" s="21">
        <f>[1]节奏总纲!AD131</f>
        <v>70.108849423225877</v>
      </c>
      <c r="S132" s="21">
        <f>[1]节奏总纲!AE131</f>
        <v>72.160540850040434</v>
      </c>
      <c r="T132" s="21">
        <f>[1]节奏总纲!AF131</f>
        <v>75.067682921736733</v>
      </c>
      <c r="U132" s="21">
        <f>[1]节奏总纲!AG131</f>
        <v>79.577107263351294</v>
      </c>
      <c r="V132" s="21">
        <f>[1]节奏总纲!AH131</f>
        <v>88.6475303222837</v>
      </c>
      <c r="AN132" s="5">
        <v>128</v>
      </c>
      <c r="AO132" s="21">
        <f>[1]节奏总纲!BA131</f>
        <v>39.68255784806157</v>
      </c>
      <c r="AP132" s="21">
        <f>[1]节奏总纲!BB131</f>
        <v>41.188041754455355</v>
      </c>
      <c r="AQ132" s="21">
        <f>[1]节奏总纲!BC131</f>
        <v>43.130035198268104</v>
      </c>
      <c r="AR132" s="21">
        <f>[1]节奏总纲!BD131</f>
        <v>45.869242601500943</v>
      </c>
      <c r="AS132" s="21">
        <f>[1]节奏总纲!BE131</f>
        <v>50.554158626283517</v>
      </c>
      <c r="BL132" s="170">
        <v>128</v>
      </c>
      <c r="BM132" s="170">
        <f>[1]节奏总纲!BX131</f>
        <v>66.996909432729709</v>
      </c>
      <c r="BN132" s="170">
        <f>[1]节奏总纲!BY131</f>
        <v>67.363246626056906</v>
      </c>
      <c r="BO132" s="170">
        <f>[1]节奏总纲!BZ131</f>
        <v>67.765676901237285</v>
      </c>
      <c r="BP132" s="170">
        <f>[1]节奏总纲!CA131</f>
        <v>68.20499535002773</v>
      </c>
      <c r="BQ132" s="170">
        <f>[1]节奏总纲!CB131</f>
        <v>68.68388418186646</v>
      </c>
      <c r="BR132" s="170"/>
    </row>
    <row r="133" spans="3:70" x14ac:dyDescent="0.15">
      <c r="C133" s="170">
        <v>129</v>
      </c>
      <c r="D133" s="170">
        <f>[1]节奏总纲!P132</f>
        <v>7642.4062666695281</v>
      </c>
      <c r="E133" s="170">
        <f>[1]节奏总纲!Q132</f>
        <v>6463.18297972242</v>
      </c>
      <c r="F133" s="170">
        <f>[1]节奏总纲!R132</f>
        <v>5148.6891018552606</v>
      </c>
      <c r="G133" s="170">
        <f>[1]节奏总纲!S132</f>
        <v>3666.0622861213728</v>
      </c>
      <c r="H133" s="170">
        <f>[1]节奏总纲!T132</f>
        <v>1967.9196136674036</v>
      </c>
      <c r="I133" s="170"/>
      <c r="J133" s="170">
        <v>129</v>
      </c>
      <c r="K133" s="170">
        <f t="shared" si="12"/>
        <v>511.85605214768384</v>
      </c>
      <c r="L133" s="170">
        <f t="shared" si="13"/>
        <v>430.02444321548774</v>
      </c>
      <c r="M133" s="170">
        <f t="shared" si="14"/>
        <v>352.68102756786811</v>
      </c>
      <c r="N133" s="170">
        <f t="shared" si="15"/>
        <v>256.94622855847911</v>
      </c>
      <c r="O133" s="170">
        <f t="shared" si="16"/>
        <v>138.93348364255053</v>
      </c>
      <c r="P133" s="170"/>
      <c r="Q133" s="5">
        <v>129</v>
      </c>
      <c r="R133" s="21">
        <f>[1]节奏总纲!AD132</f>
        <v>70.217698846451768</v>
      </c>
      <c r="S133" s="21">
        <f>[1]节奏总纲!AE132</f>
        <v>72.273736648140314</v>
      </c>
      <c r="T133" s="21">
        <f>[1]节奏总纲!AF132</f>
        <v>75.177145912126889</v>
      </c>
      <c r="U133" s="21">
        <f>[1]节奏总纲!AG132</f>
        <v>79.69523372610233</v>
      </c>
      <c r="V133" s="21">
        <f>[1]节奏总纲!AH132</f>
        <v>88.782095026222549</v>
      </c>
      <c r="AN133" s="5">
        <v>129</v>
      </c>
      <c r="AO133" s="21">
        <f>[1]节奏总纲!BA132</f>
        <v>39.736590554774494</v>
      </c>
      <c r="AP133" s="21">
        <f>[1]节奏总纲!BB132</f>
        <v>41.238324523320038</v>
      </c>
      <c r="AQ133" s="21">
        <f>[1]节奏总纲!BC132</f>
        <v>43.179964142847631</v>
      </c>
      <c r="AR133" s="21">
        <f>[1]节奏总纲!BD132</f>
        <v>45.925034809556202</v>
      </c>
      <c r="AS133" s="21">
        <f>[1]节奏总纲!BE132</f>
        <v>50.607674669381879</v>
      </c>
      <c r="BL133" s="170">
        <v>129</v>
      </c>
      <c r="BM133" s="170">
        <f>[1]节奏总纲!BX132</f>
        <v>67.453153062113969</v>
      </c>
      <c r="BN133" s="170">
        <f>[1]节奏总纲!BY132</f>
        <v>67.841934896549773</v>
      </c>
      <c r="BO133" s="170">
        <f>[1]节奏总纲!BZ132</f>
        <v>68.249916338419894</v>
      </c>
      <c r="BP133" s="170">
        <f>[1]节奏总纲!CA132</f>
        <v>68.699452301512622</v>
      </c>
      <c r="BQ133" s="170">
        <f>[1]节奏总纲!CB132</f>
        <v>69.188959633989313</v>
      </c>
      <c r="BR133" s="170"/>
    </row>
    <row r="134" spans="3:70" x14ac:dyDescent="0.15">
      <c r="C134" s="170">
        <v>130</v>
      </c>
      <c r="D134" s="170">
        <f>[1]节奏总纲!P133</f>
        <v>8191</v>
      </c>
      <c r="E134" s="170">
        <f>[1]节奏总纲!Q133</f>
        <v>6940.2343000000001</v>
      </c>
      <c r="F134" s="170">
        <f>[1]节奏总纲!R133</f>
        <v>5535.4777999999997</v>
      </c>
      <c r="G134" s="170">
        <f>[1]节奏总纲!S133</f>
        <v>3951.3384000000001</v>
      </c>
      <c r="H134" s="170">
        <f>[1]节奏总纲!T133</f>
        <v>2123.1071999999999</v>
      </c>
      <c r="I134" s="170"/>
      <c r="J134" s="170">
        <v>130</v>
      </c>
      <c r="K134" s="170">
        <f t="shared" si="12"/>
        <v>548.59373333047188</v>
      </c>
      <c r="L134" s="170">
        <f t="shared" si="13"/>
        <v>477.05132027758009</v>
      </c>
      <c r="M134" s="170">
        <f t="shared" si="14"/>
        <v>386.7886981447391</v>
      </c>
      <c r="N134" s="170">
        <f t="shared" si="15"/>
        <v>285.27611387862726</v>
      </c>
      <c r="O134" s="170">
        <f t="shared" si="16"/>
        <v>155.18758633259631</v>
      </c>
      <c r="P134" s="170"/>
      <c r="Q134" s="5">
        <v>130</v>
      </c>
      <c r="R134" s="21">
        <f>[1]节奏总纲!AD133</f>
        <v>70.326548269677644</v>
      </c>
      <c r="S134" s="21">
        <f>[1]节奏总纲!AE133</f>
        <v>72.386932446240195</v>
      </c>
      <c r="T134" s="21">
        <f>[1]节奏总纲!AF133</f>
        <v>75.286608902517045</v>
      </c>
      <c r="U134" s="21">
        <f>[1]节奏总纲!AG133</f>
        <v>79.813360188853366</v>
      </c>
      <c r="V134" s="21">
        <f>[1]节奏总纲!AH133</f>
        <v>88.916659730161399</v>
      </c>
      <c r="AN134" s="5">
        <v>130</v>
      </c>
      <c r="AO134" s="21">
        <f>[1]节奏总纲!BA133</f>
        <v>39.790623261487418</v>
      </c>
      <c r="AP134" s="21">
        <f>[1]节奏总纲!BB133</f>
        <v>41.288607292184714</v>
      </c>
      <c r="AQ134" s="21">
        <f>[1]节奏总纲!BC133</f>
        <v>43.229893087427158</v>
      </c>
      <c r="AR134" s="21">
        <f>[1]节奏总纲!BD133</f>
        <v>45.98082701761146</v>
      </c>
      <c r="AS134" s="21">
        <f>[1]节奏总纲!BE133</f>
        <v>50.661190712480241</v>
      </c>
      <c r="BL134" s="170">
        <v>130</v>
      </c>
      <c r="BM134" s="170">
        <f>[1]节奏总纲!BX133</f>
        <v>67.941693450092984</v>
      </c>
      <c r="BN134" s="170">
        <f>[1]节奏总纲!BY133</f>
        <v>68.322383390213872</v>
      </c>
      <c r="BO134" s="170">
        <f>[1]节奏总纲!BZ133</f>
        <v>68.746130044627108</v>
      </c>
      <c r="BP134" s="170">
        <f>[1]节奏总纲!CA133</f>
        <v>69.214741439167099</v>
      </c>
      <c r="BQ134" s="170">
        <f>[1]节奏总纲!CB133</f>
        <v>69.705247335696697</v>
      </c>
      <c r="BR134" s="170"/>
    </row>
    <row r="135" spans="3:70" x14ac:dyDescent="0.15">
      <c r="C135" s="170">
        <v>131</v>
      </c>
      <c r="D135" s="170">
        <f>[1]节奏总纲!P134</f>
        <v>8778.9682050973151</v>
      </c>
      <c r="E135" s="170">
        <f>[1]节奏总纲!Q134</f>
        <v>7443.6871411020138</v>
      </c>
      <c r="F135" s="170">
        <f>[1]节奏总纲!R134</f>
        <v>5941.6056812098623</v>
      </c>
      <c r="G135" s="170">
        <f>[1]节奏总纲!S134</f>
        <v>4246.3869208055712</v>
      </c>
      <c r="H135" s="170">
        <f>[1]节奏总纲!T134</f>
        <v>2275.5085587612239</v>
      </c>
      <c r="I135" s="170"/>
      <c r="J135" s="170">
        <v>131</v>
      </c>
      <c r="K135" s="170">
        <f t="shared" si="12"/>
        <v>587.96820509731515</v>
      </c>
      <c r="L135" s="170">
        <f t="shared" si="13"/>
        <v>503.45284110201374</v>
      </c>
      <c r="M135" s="170">
        <f t="shared" si="14"/>
        <v>406.12788120986261</v>
      </c>
      <c r="N135" s="170">
        <f t="shared" si="15"/>
        <v>295.04852080557112</v>
      </c>
      <c r="O135" s="170">
        <f t="shared" si="16"/>
        <v>152.40135876122395</v>
      </c>
      <c r="P135" s="170"/>
      <c r="Q135" s="5">
        <v>131</v>
      </c>
      <c r="R135" s="21">
        <f>[1]节奏总纲!AD134</f>
        <v>70.435397692903535</v>
      </c>
      <c r="S135" s="21">
        <f>[1]节奏总纲!AE134</f>
        <v>72.50012824434009</v>
      </c>
      <c r="T135" s="21">
        <f>[1]节奏总纲!AF134</f>
        <v>75.396071892907202</v>
      </c>
      <c r="U135" s="21">
        <f>[1]节奏总纲!AG134</f>
        <v>79.931486651604402</v>
      </c>
      <c r="V135" s="21">
        <f>[1]节奏总纲!AH134</f>
        <v>89.048420729369383</v>
      </c>
      <c r="AN135" s="5">
        <v>131</v>
      </c>
      <c r="AO135" s="21">
        <f>[1]节奏总纲!BA134</f>
        <v>39.844655968200342</v>
      </c>
      <c r="AP135" s="21">
        <f>[1]节奏总纲!BB134</f>
        <v>41.338890061049398</v>
      </c>
      <c r="AQ135" s="21">
        <f>[1]节奏总纲!BC134</f>
        <v>43.279822032006692</v>
      </c>
      <c r="AR135" s="21">
        <f>[1]节奏总纲!BD134</f>
        <v>46.031609894814238</v>
      </c>
      <c r="AS135" s="21">
        <f>[1]节奏总纲!BE134</f>
        <v>50.714706755578604</v>
      </c>
      <c r="BL135" s="170">
        <v>131</v>
      </c>
      <c r="BM135" s="170">
        <f>[1]节奏总纲!BX134</f>
        <v>68.402186838509962</v>
      </c>
      <c r="BN135" s="170">
        <f>[1]节奏总纲!BY134</f>
        <v>68.806795553848815</v>
      </c>
      <c r="BO135" s="170">
        <f>[1]节奏总纲!BZ134</f>
        <v>69.2309300402773</v>
      </c>
      <c r="BP135" s="170">
        <f>[1]节奏总纲!CA134</f>
        <v>69.705534312162769</v>
      </c>
      <c r="BQ135" s="170">
        <f>[1]节奏总纲!CB134</f>
        <v>70.183493178644127</v>
      </c>
      <c r="BR135" s="170"/>
    </row>
    <row r="136" spans="3:70" x14ac:dyDescent="0.15">
      <c r="C136" s="170">
        <v>132</v>
      </c>
      <c r="D136" s="170">
        <f>[1]节奏总纲!P135</f>
        <v>9409.1369241357042</v>
      </c>
      <c r="E136" s="170">
        <f>[1]节奏总纲!Q135</f>
        <v>7983.6526801291457</v>
      </c>
      <c r="F136" s="170">
        <f>[1]节奏总纲!R135</f>
        <v>6387.8630577957292</v>
      </c>
      <c r="G136" s="170">
        <f>[1]节奏总纲!S135</f>
        <v>4544.6131343575453</v>
      </c>
      <c r="H136" s="170">
        <f>[1]节奏总纲!T135</f>
        <v>2427.557326427012</v>
      </c>
      <c r="I136" s="170"/>
      <c r="J136" s="170">
        <v>132</v>
      </c>
      <c r="K136" s="170">
        <f t="shared" si="12"/>
        <v>630.1687190383891</v>
      </c>
      <c r="L136" s="170">
        <f t="shared" si="13"/>
        <v>539.96553902713185</v>
      </c>
      <c r="M136" s="170">
        <f t="shared" si="14"/>
        <v>446.25737658586695</v>
      </c>
      <c r="N136" s="170">
        <f t="shared" si="15"/>
        <v>298.22621355197407</v>
      </c>
      <c r="O136" s="170">
        <f t="shared" si="16"/>
        <v>152.04876766578809</v>
      </c>
      <c r="P136" s="170"/>
      <c r="Q136" s="5">
        <v>132</v>
      </c>
      <c r="R136" s="21">
        <f>[1]节奏总纲!AD135</f>
        <v>70.544247116129412</v>
      </c>
      <c r="S136" s="21">
        <f>[1]节奏总纲!AE135</f>
        <v>72.61332404243997</v>
      </c>
      <c r="T136" s="21">
        <f>[1]节奏总纲!AF135</f>
        <v>75.505534883297358</v>
      </c>
      <c r="U136" s="21">
        <f>[1]节奏总纲!AG135</f>
        <v>80.045750258986601</v>
      </c>
      <c r="V136" s="21">
        <f>[1]节奏总纲!AH135</f>
        <v>89.175620204122851</v>
      </c>
      <c r="AN136" s="5">
        <v>132</v>
      </c>
      <c r="AO136" s="21">
        <f>[1]节奏总纲!BA135</f>
        <v>39.898688674913267</v>
      </c>
      <c r="AP136" s="21">
        <f>[1]节奏总纲!BB135</f>
        <v>41.389172829914081</v>
      </c>
      <c r="AQ136" s="21">
        <f>[1]节奏总纲!BC135</f>
        <v>43.329750976586219</v>
      </c>
      <c r="AR136" s="21">
        <f>[1]节奏总纲!BD135</f>
        <v>46.079770001861057</v>
      </c>
      <c r="AS136" s="21">
        <f>[1]节奏总纲!BE135</f>
        <v>50.768222798676959</v>
      </c>
      <c r="BL136" s="170">
        <v>132</v>
      </c>
      <c r="BM136" s="170">
        <f>[1]节奏总纲!BX135</f>
        <v>68.887255337837544</v>
      </c>
      <c r="BN136" s="170">
        <f>[1]节奏总纲!BY135</f>
        <v>69.282090336127212</v>
      </c>
      <c r="BO136" s="170">
        <f>[1]节奏总纲!BZ135</f>
        <v>69.72580896019663</v>
      </c>
      <c r="BP136" s="170">
        <f>[1]节奏总纲!CA135</f>
        <v>70.174284544754997</v>
      </c>
      <c r="BQ136" s="170">
        <f>[1]节奏总纲!CB135</f>
        <v>70.620771478312804</v>
      </c>
      <c r="BR136" s="170"/>
    </row>
    <row r="137" spans="3:70" x14ac:dyDescent="0.15">
      <c r="C137" s="170">
        <v>133</v>
      </c>
      <c r="D137" s="170">
        <f>[1]节奏总纲!P136</f>
        <v>10084.535034121556</v>
      </c>
      <c r="E137" s="170">
        <f>[1]节奏总纲!Q136</f>
        <v>8562.7786974726132</v>
      </c>
      <c r="F137" s="170">
        <f>[1]节奏总纲!R136</f>
        <v>6827.2302181002942</v>
      </c>
      <c r="G137" s="170">
        <f>[1]节奏总纲!S136</f>
        <v>4843.6021768885839</v>
      </c>
      <c r="H137" s="170">
        <f>[1]节奏总纲!T136</f>
        <v>2583.6578757419425</v>
      </c>
      <c r="I137" s="170"/>
      <c r="J137" s="170">
        <v>133</v>
      </c>
      <c r="K137" s="170">
        <f t="shared" si="12"/>
        <v>675.39810998585199</v>
      </c>
      <c r="L137" s="170">
        <f t="shared" si="13"/>
        <v>579.12601734346754</v>
      </c>
      <c r="M137" s="170">
        <f t="shared" si="14"/>
        <v>439.367160304565</v>
      </c>
      <c r="N137" s="170">
        <f t="shared" si="15"/>
        <v>298.98904253103865</v>
      </c>
      <c r="O137" s="170">
        <f t="shared" si="16"/>
        <v>156.1005493149305</v>
      </c>
      <c r="P137" s="170"/>
      <c r="Q137" s="5">
        <v>133</v>
      </c>
      <c r="R137" s="21">
        <f>[1]节奏总纲!AD136</f>
        <v>70.653096539355303</v>
      </c>
      <c r="S137" s="21">
        <f>[1]节奏总纲!AE136</f>
        <v>72.726519840539851</v>
      </c>
      <c r="T137" s="21">
        <f>[1]节奏总纲!AF136</f>
        <v>75.614997873687514</v>
      </c>
      <c r="U137" s="21">
        <f>[1]节奏总纲!AG136</f>
        <v>80.154679447049915</v>
      </c>
      <c r="V137" s="21">
        <f>[1]节奏总纲!AH136</f>
        <v>89.302819678876304</v>
      </c>
      <c r="AN137" s="5">
        <v>133</v>
      </c>
      <c r="AO137" s="21">
        <f>[1]节奏总纲!BA136</f>
        <v>39.952721381626191</v>
      </c>
      <c r="AP137" s="21">
        <f>[1]节奏总纲!BB136</f>
        <v>41.439455598778757</v>
      </c>
      <c r="AQ137" s="21">
        <f>[1]节奏总纲!BC136</f>
        <v>43.379679921165753</v>
      </c>
      <c r="AR137" s="21">
        <f>[1]节奏总纲!BD136</f>
        <v>46.127930108907876</v>
      </c>
      <c r="AS137" s="21">
        <f>[1]节奏总纲!BE136</f>
        <v>50.821738841775321</v>
      </c>
      <c r="BL137" s="170">
        <v>133</v>
      </c>
      <c r="BM137" s="170">
        <f>[1]节奏总纲!BX136</f>
        <v>69.351933936401693</v>
      </c>
      <c r="BN137" s="170">
        <f>[1]节奏总纲!BY136</f>
        <v>69.763758437872809</v>
      </c>
      <c r="BO137" s="170">
        <f>[1]节奏总纲!BZ136</f>
        <v>70.18416857784301</v>
      </c>
      <c r="BP137" s="170">
        <f>[1]节奏总纲!CA136</f>
        <v>70.604217066223754</v>
      </c>
      <c r="BQ137" s="170">
        <f>[1]节奏总纲!CB136</f>
        <v>71.060257188312946</v>
      </c>
      <c r="BR137" s="170"/>
    </row>
    <row r="138" spans="3:70" x14ac:dyDescent="0.15">
      <c r="C138" s="170">
        <v>134</v>
      </c>
      <c r="D138" s="170">
        <f>[1]节奏总纲!P137</f>
        <v>10808.408805051544</v>
      </c>
      <c r="E138" s="170">
        <f>[1]节奏总纲!Q137</f>
        <v>9151.4797352371424</v>
      </c>
      <c r="F138" s="170">
        <f>[1]节奏总纲!R137</f>
        <v>7268.654921397163</v>
      </c>
      <c r="G138" s="170">
        <f>[1]节奏总纲!S137</f>
        <v>5162.0960452926174</v>
      </c>
      <c r="H138" s="170">
        <f>[1]节奏总纲!T137</f>
        <v>2762.6292905711744</v>
      </c>
      <c r="I138" s="170"/>
      <c r="J138" s="170">
        <v>134</v>
      </c>
      <c r="K138" s="170">
        <f t="shared" si="12"/>
        <v>723.87377092998759</v>
      </c>
      <c r="L138" s="170">
        <f t="shared" si="13"/>
        <v>588.70103776452925</v>
      </c>
      <c r="M138" s="170">
        <f t="shared" si="14"/>
        <v>441.42470329686876</v>
      </c>
      <c r="N138" s="170">
        <f t="shared" si="15"/>
        <v>318.49386840403349</v>
      </c>
      <c r="O138" s="170">
        <f t="shared" si="16"/>
        <v>178.97141482923189</v>
      </c>
      <c r="P138" s="170"/>
      <c r="Q138" s="5">
        <v>134</v>
      </c>
      <c r="R138" s="21">
        <f>[1]节奏总纲!AD137</f>
        <v>70.76194596258118</v>
      </c>
      <c r="S138" s="21">
        <f>[1]节奏总纲!AE137</f>
        <v>72.839715638639731</v>
      </c>
      <c r="T138" s="21">
        <f>[1]节奏总纲!AF137</f>
        <v>75.72446086407767</v>
      </c>
      <c r="U138" s="21">
        <f>[1]节奏总纲!AG137</f>
        <v>80.263608635113243</v>
      </c>
      <c r="V138" s="21">
        <f>[1]节奏总纲!AH137</f>
        <v>89.430019153629758</v>
      </c>
      <c r="AN138" s="5">
        <v>134</v>
      </c>
      <c r="AO138" s="21">
        <f>[1]节奏总纲!BA137</f>
        <v>40.005827399112476</v>
      </c>
      <c r="AP138" s="21">
        <f>[1]节奏总纲!BB137</f>
        <v>41.48973836764344</v>
      </c>
      <c r="AQ138" s="21">
        <f>[1]节奏总纲!BC137</f>
        <v>43.42960886574528</v>
      </c>
      <c r="AR138" s="21">
        <f>[1]节奏总纲!BD137</f>
        <v>46.176090215954694</v>
      </c>
      <c r="AS138" s="21">
        <f>[1]节奏总纲!BE137</f>
        <v>50.875254884873684</v>
      </c>
      <c r="BL138" s="170">
        <v>134</v>
      </c>
      <c r="BM138" s="170">
        <f>[1]节奏总纲!BX137</f>
        <v>69.833579581329417</v>
      </c>
      <c r="BN138" s="170">
        <f>[1]节奏总纲!BY137</f>
        <v>70.219043358665743</v>
      </c>
      <c r="BO138" s="170">
        <f>[1]节奏总纲!BZ137</f>
        <v>70.607334221017197</v>
      </c>
      <c r="BP138" s="170">
        <f>[1]节奏总纲!CA137</f>
        <v>71.053768563696849</v>
      </c>
      <c r="BQ138" s="170">
        <f>[1]节奏总纲!CB137</f>
        <v>71.5052164581585</v>
      </c>
      <c r="BR138" s="170"/>
    </row>
    <row r="139" spans="3:70" x14ac:dyDescent="0.15">
      <c r="C139" s="170">
        <v>135</v>
      </c>
      <c r="D139" s="170">
        <f>[1]节奏总纲!P138</f>
        <v>11584.237502960397</v>
      </c>
      <c r="E139" s="170">
        <f>[1]节奏总纲!Q138</f>
        <v>9780.5717237494646</v>
      </c>
      <c r="F139" s="170">
        <f>[1]节奏总纲!R138</f>
        <v>7779.9739069882025</v>
      </c>
      <c r="G139" s="170">
        <f>[1]节奏总纲!S138</f>
        <v>5532.6318314138862</v>
      </c>
      <c r="H139" s="170">
        <f>[1]节奏总纲!T138</f>
        <v>2965.5648007578616</v>
      </c>
      <c r="I139" s="170"/>
      <c r="J139" s="170">
        <v>135</v>
      </c>
      <c r="K139" s="170">
        <f t="shared" si="12"/>
        <v>775.82869790885343</v>
      </c>
      <c r="L139" s="170">
        <f t="shared" si="13"/>
        <v>629.09198851232213</v>
      </c>
      <c r="M139" s="170">
        <f t="shared" si="14"/>
        <v>511.31898559103956</v>
      </c>
      <c r="N139" s="170">
        <f t="shared" si="15"/>
        <v>370.53578612126876</v>
      </c>
      <c r="O139" s="170">
        <f t="shared" si="16"/>
        <v>202.93551018668722</v>
      </c>
      <c r="P139" s="170"/>
      <c r="Q139" s="5">
        <v>135</v>
      </c>
      <c r="R139" s="21">
        <f>[1]节奏总纲!AD138</f>
        <v>70.870795385807057</v>
      </c>
      <c r="S139" s="21">
        <f>[1]节奏总纲!AE138</f>
        <v>72.952911436739612</v>
      </c>
      <c r="T139" s="21">
        <f>[1]节奏总纲!AF138</f>
        <v>75.833923854467812</v>
      </c>
      <c r="U139" s="21">
        <f>[1]节奏总纲!AG138</f>
        <v>80.372537823176572</v>
      </c>
      <c r="V139" s="21">
        <f>[1]节奏总纲!AH138</f>
        <v>89.557218628383211</v>
      </c>
      <c r="AN139" s="5">
        <v>135</v>
      </c>
      <c r="AO139" s="21">
        <f>[1]节奏总纲!BA138</f>
        <v>40.052446592012309</v>
      </c>
      <c r="AP139" s="21">
        <f>[1]节奏总纲!BB138</f>
        <v>41.540021136508116</v>
      </c>
      <c r="AQ139" s="21">
        <f>[1]节奏总纲!BC138</f>
        <v>43.479537810324814</v>
      </c>
      <c r="AR139" s="21">
        <f>[1]节奏总纲!BD138</f>
        <v>46.224250323001513</v>
      </c>
      <c r="AS139" s="21">
        <f>[1]节奏总纲!BE138</f>
        <v>50.928770927972039</v>
      </c>
      <c r="BL139" s="170">
        <v>135</v>
      </c>
      <c r="BM139" s="170">
        <f>[1]节奏总纲!BX138</f>
        <v>70.302380180961919</v>
      </c>
      <c r="BN139" s="170">
        <f>[1]节奏总纲!BY138</f>
        <v>70.671346062750317</v>
      </c>
      <c r="BO139" s="170">
        <f>[1]节奏总纲!BZ138</f>
        <v>71.084290715902995</v>
      </c>
      <c r="BP139" s="170">
        <f>[1]节奏总纲!CA138</f>
        <v>71.514382156659423</v>
      </c>
      <c r="BQ139" s="170">
        <f>[1]节奏总纲!CB138</f>
        <v>72.008433828307673</v>
      </c>
      <c r="BR139" s="170"/>
    </row>
    <row r="140" spans="3:70" x14ac:dyDescent="0.15">
      <c r="C140" s="170">
        <v>136</v>
      </c>
      <c r="D140" s="170">
        <f>[1]节奏总纲!P139</f>
        <v>12415.750112853173</v>
      </c>
      <c r="E140" s="170">
        <f>[1]节奏总纲!Q139</f>
        <v>10502.4830204625</v>
      </c>
      <c r="F140" s="170">
        <f>[1]节奏总纲!R139</f>
        <v>8371.9403010968945</v>
      </c>
      <c r="G140" s="170">
        <f>[1]节奏总纲!S139</f>
        <v>5949.627454079241</v>
      </c>
      <c r="H140" s="170">
        <f>[1]节奏总纲!T139</f>
        <v>3194.5725040371212</v>
      </c>
      <c r="I140" s="170"/>
      <c r="J140" s="170">
        <v>136</v>
      </c>
      <c r="K140" s="170">
        <f t="shared" si="12"/>
        <v>831.5126098927758</v>
      </c>
      <c r="L140" s="170">
        <f t="shared" si="13"/>
        <v>721.91129671303497</v>
      </c>
      <c r="M140" s="170">
        <f t="shared" si="14"/>
        <v>591.96639410869193</v>
      </c>
      <c r="N140" s="170">
        <f t="shared" si="15"/>
        <v>416.99562266535486</v>
      </c>
      <c r="O140" s="170">
        <f t="shared" si="16"/>
        <v>229.00770327925966</v>
      </c>
      <c r="P140" s="170"/>
      <c r="Q140" s="5">
        <v>136</v>
      </c>
      <c r="R140" s="21">
        <f>[1]节奏总纲!AD139</f>
        <v>70.979644809032948</v>
      </c>
      <c r="S140" s="21">
        <f>[1]节奏总纲!AE139</f>
        <v>73.059911975288244</v>
      </c>
      <c r="T140" s="21">
        <f>[1]节奏总纲!AF139</f>
        <v>75.943386844857969</v>
      </c>
      <c r="U140" s="21">
        <f>[1]节奏总纲!AG139</f>
        <v>80.4814670112399</v>
      </c>
      <c r="V140" s="21">
        <f>[1]节奏总纲!AH139</f>
        <v>89.684418103136665</v>
      </c>
      <c r="AN140" s="5">
        <v>136</v>
      </c>
      <c r="AO140" s="21">
        <f>[1]节奏总纲!BA139</f>
        <v>40.099065784912149</v>
      </c>
      <c r="AP140" s="21">
        <f>[1]节奏总纲!BB139</f>
        <v>41.590303905372799</v>
      </c>
      <c r="AQ140" s="21">
        <f>[1]节奏总纲!BC139</f>
        <v>43.529466754904341</v>
      </c>
      <c r="AR140" s="21">
        <f>[1]节奏总纲!BD139</f>
        <v>46.272410430048332</v>
      </c>
      <c r="AS140" s="21">
        <f>[1]节奏总纲!BE139</f>
        <v>50.982286971070401</v>
      </c>
      <c r="BL140" s="170">
        <v>136</v>
      </c>
      <c r="BM140" s="170">
        <f>[1]节奏总纲!BX139</f>
        <v>70.780650969721208</v>
      </c>
      <c r="BN140" s="170">
        <f>[1]节奏总纲!BY139</f>
        <v>71.164585425224672</v>
      </c>
      <c r="BO140" s="170">
        <f>[1]节奏总纲!BZ139</f>
        <v>71.574873592405069</v>
      </c>
      <c r="BP140" s="170">
        <f>[1]节奏总纲!CA139</f>
        <v>72.028313560045703</v>
      </c>
      <c r="BQ140" s="170">
        <f>[1]节奏总纲!CB139</f>
        <v>72.50066520397678</v>
      </c>
      <c r="BR140" s="170"/>
    </row>
    <row r="141" spans="3:70" x14ac:dyDescent="0.15">
      <c r="C141" s="170">
        <v>137</v>
      </c>
      <c r="D141" s="170">
        <f>[1]节奏总纲!P140</f>
        <v>13306.943261900544</v>
      </c>
      <c r="E141" s="170">
        <f>[1]节奏总纲!Q140</f>
        <v>11264.327471198811</v>
      </c>
      <c r="F141" s="170">
        <f>[1]节奏总纲!R140</f>
        <v>8987.5094790876265</v>
      </c>
      <c r="G141" s="170">
        <f>[1]节奏总纲!S140</f>
        <v>6407.293180605112</v>
      </c>
      <c r="H141" s="170">
        <f>[1]节奏总纲!T140</f>
        <v>3433.1913615703402</v>
      </c>
      <c r="I141" s="170"/>
      <c r="J141" s="170">
        <v>137</v>
      </c>
      <c r="K141" s="170">
        <f t="shared" si="12"/>
        <v>891.19314904737075</v>
      </c>
      <c r="L141" s="170">
        <f t="shared" si="13"/>
        <v>761.84445073631105</v>
      </c>
      <c r="M141" s="170">
        <f t="shared" si="14"/>
        <v>615.56917799073199</v>
      </c>
      <c r="N141" s="170">
        <f t="shared" si="15"/>
        <v>457.66572652587092</v>
      </c>
      <c r="O141" s="170">
        <f t="shared" si="16"/>
        <v>238.61885753321894</v>
      </c>
      <c r="P141" s="170"/>
      <c r="Q141" s="5">
        <v>137</v>
      </c>
      <c r="R141" s="21">
        <f>[1]节奏总纲!AD140</f>
        <v>71.082568038258202</v>
      </c>
      <c r="S141" s="21">
        <f>[1]节奏总纲!AE140</f>
        <v>73.162499594857536</v>
      </c>
      <c r="T141" s="21">
        <f>[1]节奏总纲!AF140</f>
        <v>76.048210495050611</v>
      </c>
      <c r="U141" s="21">
        <f>[1]节奏总纲!AG140</f>
        <v>80.590396199303228</v>
      </c>
      <c r="V141" s="21">
        <f>[1]节奏总纲!AH140</f>
        <v>89.811617577890132</v>
      </c>
      <c r="AN141" s="5">
        <v>137</v>
      </c>
      <c r="AO141" s="21">
        <f>[1]节奏总纲!BA140</f>
        <v>40.145684977811982</v>
      </c>
      <c r="AP141" s="21">
        <f>[1]节奏总纲!BB140</f>
        <v>41.640586674237483</v>
      </c>
      <c r="AQ141" s="21">
        <f>[1]节奏总纲!BC140</f>
        <v>43.579395699483875</v>
      </c>
      <c r="AR141" s="21">
        <f>[1]节奏总纲!BD140</f>
        <v>46.320570537095151</v>
      </c>
      <c r="AS141" s="21">
        <f>[1]节奏总纲!BE140</f>
        <v>51.030916192165336</v>
      </c>
      <c r="BL141" s="170">
        <v>137</v>
      </c>
      <c r="BM141" s="170">
        <f>[1]节奏总纲!BX140</f>
        <v>71.253511678983699</v>
      </c>
      <c r="BN141" s="170">
        <f>[1]节奏总纲!BY140</f>
        <v>71.638110416434827</v>
      </c>
      <c r="BO141" s="170">
        <f>[1]节奏总纲!BZ140</f>
        <v>72.073500096896851</v>
      </c>
      <c r="BP141" s="170">
        <f>[1]节奏总纲!CA140</f>
        <v>72.52016913289016</v>
      </c>
      <c r="BQ141" s="170">
        <f>[1]节奏总纲!CB140</f>
        <v>73.011719235806893</v>
      </c>
      <c r="BR141" s="170"/>
    </row>
    <row r="142" spans="3:70" x14ac:dyDescent="0.15">
      <c r="C142" s="170">
        <v>138</v>
      </c>
      <c r="D142" s="170">
        <f>[1]节奏总纲!P141</f>
        <v>14262.10042904369</v>
      </c>
      <c r="E142" s="170">
        <f>[1]节奏总纲!Q141</f>
        <v>12081.42527344291</v>
      </c>
      <c r="F142" s="170">
        <f>[1]节奏总纲!R141</f>
        <v>9648.3109402480568</v>
      </c>
      <c r="G142" s="170">
        <f>[1]节奏总纲!S141</f>
        <v>6871.4799867132497</v>
      </c>
      <c r="H142" s="170">
        <f>[1]节奏总纲!T141</f>
        <v>3665.3598102642286</v>
      </c>
      <c r="I142" s="170"/>
      <c r="J142" s="170">
        <v>138</v>
      </c>
      <c r="K142" s="170">
        <f t="shared" si="12"/>
        <v>955.15716714314658</v>
      </c>
      <c r="L142" s="170">
        <f t="shared" si="13"/>
        <v>817.09780224409951</v>
      </c>
      <c r="M142" s="170">
        <f t="shared" si="14"/>
        <v>660.80146116043034</v>
      </c>
      <c r="N142" s="170">
        <f t="shared" si="15"/>
        <v>464.18680610813772</v>
      </c>
      <c r="O142" s="170">
        <f t="shared" si="16"/>
        <v>232.16844869388842</v>
      </c>
      <c r="P142" s="170"/>
      <c r="Q142" s="5">
        <v>138</v>
      </c>
      <c r="R142" s="21">
        <f>[1]节奏总纲!AD141</f>
        <v>71.184128141237707</v>
      </c>
      <c r="S142" s="21">
        <f>[1]节奏总纲!AE141</f>
        <v>73.265087214426828</v>
      </c>
      <c r="T142" s="21">
        <f>[1]节奏总纲!AF141</f>
        <v>76.148064447889894</v>
      </c>
      <c r="U142" s="21">
        <f>[1]节奏总纲!AG141</f>
        <v>80.699325387366557</v>
      </c>
      <c r="V142" s="21">
        <f>[1]节奏总纲!AH141</f>
        <v>89.938817052643586</v>
      </c>
      <c r="AN142" s="5">
        <v>138</v>
      </c>
      <c r="AO142" s="21">
        <f>[1]节奏总纲!BA141</f>
        <v>40.192304170711814</v>
      </c>
      <c r="AP142" s="21">
        <f>[1]节奏总纲!BB141</f>
        <v>41.690869443102159</v>
      </c>
      <c r="AQ142" s="21">
        <f>[1]节奏总纲!BC141</f>
        <v>43.629324644063402</v>
      </c>
      <c r="AR142" s="21">
        <f>[1]节奏总纲!BD141</f>
        <v>46.368730644141969</v>
      </c>
      <c r="AS142" s="21">
        <f>[1]节奏总纲!BE141</f>
        <v>51.077127728003028</v>
      </c>
      <c r="BL142" s="170">
        <v>138</v>
      </c>
      <c r="BM142" s="170">
        <f>[1]节奏总纲!BX141</f>
        <v>71.728454603344318</v>
      </c>
      <c r="BN142" s="170">
        <f>[1]节奏总纲!BY141</f>
        <v>72.126203246971158</v>
      </c>
      <c r="BO142" s="170">
        <f>[1]节奏总纲!BZ141</f>
        <v>72.546944450679874</v>
      </c>
      <c r="BP142" s="170">
        <f>[1]节奏总纲!CA141</f>
        <v>73.016455431801333</v>
      </c>
      <c r="BQ142" s="170">
        <f>[1]节奏总纲!CB141</f>
        <v>73.443164563711022</v>
      </c>
      <c r="BR142" s="170"/>
    </row>
    <row r="143" spans="3:70" x14ac:dyDescent="0.15">
      <c r="C143" s="170">
        <v>139</v>
      </c>
      <c r="D143" s="170">
        <f>[1]节奏总纲!P142</f>
        <v>15285.812533339058</v>
      </c>
      <c r="E143" s="170">
        <f>[1]节奏总纲!Q142</f>
        <v>12957.783284511519</v>
      </c>
      <c r="F143" s="170">
        <f>[1]节奏总纲!R142</f>
        <v>10342.380760057207</v>
      </c>
      <c r="G143" s="170">
        <f>[1]节奏总纲!S142</f>
        <v>7323.4327847227432</v>
      </c>
      <c r="H143" s="170">
        <f>[1]节奏总纲!T142</f>
        <v>3902.4679397614618</v>
      </c>
      <c r="I143" s="170"/>
      <c r="J143" s="170">
        <v>139</v>
      </c>
      <c r="K143" s="170">
        <f t="shared" si="12"/>
        <v>1023.7121042953677</v>
      </c>
      <c r="L143" s="170">
        <f t="shared" si="13"/>
        <v>876.3580110686089</v>
      </c>
      <c r="M143" s="170">
        <f t="shared" si="14"/>
        <v>694.06981980915043</v>
      </c>
      <c r="N143" s="170">
        <f t="shared" si="15"/>
        <v>451.95279800949356</v>
      </c>
      <c r="O143" s="170">
        <f t="shared" si="16"/>
        <v>237.10812949723322</v>
      </c>
      <c r="P143" s="170"/>
      <c r="Q143" s="5">
        <v>139</v>
      </c>
      <c r="R143" s="21">
        <f>[1]节奏总纲!AD142</f>
        <v>71.285688244217212</v>
      </c>
      <c r="S143" s="21">
        <f>[1]节奏总纲!AE142</f>
        <v>73.367674833996119</v>
      </c>
      <c r="T143" s="21">
        <f>[1]节奏总纲!AF142</f>
        <v>76.247918400729162</v>
      </c>
      <c r="U143" s="21">
        <f>[1]节奏总纲!AG142</f>
        <v>80.808254575429885</v>
      </c>
      <c r="V143" s="21">
        <f>[1]节奏总纲!AH142</f>
        <v>90.055148444912135</v>
      </c>
      <c r="AN143" s="5">
        <v>139</v>
      </c>
      <c r="AO143" s="21">
        <f>[1]节奏总纲!BA142</f>
        <v>40.238923363611647</v>
      </c>
      <c r="AP143" s="21">
        <f>[1]节奏总纲!BB142</f>
        <v>41.741152211966842</v>
      </c>
      <c r="AQ143" s="21">
        <f>[1]节奏总纲!BC142</f>
        <v>43.679253588642929</v>
      </c>
      <c r="AR143" s="21">
        <f>[1]节奏总纲!BD142</f>
        <v>46.416890751188788</v>
      </c>
      <c r="AS143" s="21">
        <f>[1]节奏总纲!BE142</f>
        <v>51.12333926384072</v>
      </c>
      <c r="BL143" s="170">
        <v>139</v>
      </c>
      <c r="BM143" s="170">
        <f>[1]节奏总纲!BX142</f>
        <v>72.205314824634726</v>
      </c>
      <c r="BN143" s="170">
        <f>[1]节奏总纲!BY142</f>
        <v>72.597116346388717</v>
      </c>
      <c r="BO143" s="170">
        <f>[1]节奏总纲!BZ142</f>
        <v>73.038235529163615</v>
      </c>
      <c r="BP143" s="170">
        <f>[1]节奏总纲!CA142</f>
        <v>73.436393895083853</v>
      </c>
      <c r="BQ143" s="170">
        <f>[1]节奏总纲!CB142</f>
        <v>73.883789442996616</v>
      </c>
      <c r="BR143" s="170"/>
    </row>
    <row r="144" spans="3:70" x14ac:dyDescent="0.15">
      <c r="C144" s="170">
        <v>140</v>
      </c>
      <c r="D144" s="170">
        <f>[1]节奏总纲!P143</f>
        <v>16383</v>
      </c>
      <c r="E144" s="170">
        <f>[1]节奏总纲!Q143</f>
        <v>13881.315900000001</v>
      </c>
      <c r="F144" s="170">
        <f>[1]节奏总纲!R143</f>
        <v>11020.8441</v>
      </c>
      <c r="G144" s="170">
        <f>[1]节奏总纲!S143</f>
        <v>7804.8612000000003</v>
      </c>
      <c r="H144" s="170">
        <f>[1]节奏总纲!T143</f>
        <v>4169.4735000000001</v>
      </c>
      <c r="I144" s="170"/>
      <c r="J144" s="170">
        <v>140</v>
      </c>
      <c r="K144" s="170">
        <f t="shared" si="12"/>
        <v>1097.1874666609419</v>
      </c>
      <c r="L144" s="170">
        <f t="shared" si="13"/>
        <v>923.53261548848241</v>
      </c>
      <c r="M144" s="170">
        <f t="shared" si="14"/>
        <v>678.46333994279303</v>
      </c>
      <c r="N144" s="170">
        <f t="shared" si="15"/>
        <v>481.42841527725705</v>
      </c>
      <c r="O144" s="170">
        <f t="shared" si="16"/>
        <v>267.00556023853824</v>
      </c>
      <c r="P144" s="170"/>
      <c r="Q144" s="5">
        <v>140</v>
      </c>
      <c r="R144" s="21">
        <f>[1]节奏总纲!AD143</f>
        <v>71.387248347196717</v>
      </c>
      <c r="S144" s="21">
        <f>[1]节奏总纲!AE143</f>
        <v>73.470262453565411</v>
      </c>
      <c r="T144" s="21">
        <f>[1]节奏总纲!AF143</f>
        <v>76.347772353568445</v>
      </c>
      <c r="U144" s="21">
        <f>[1]节奏总纲!AG143</f>
        <v>80.917183763493213</v>
      </c>
      <c r="V144" s="21">
        <f>[1]节奏总纲!AH143</f>
        <v>90.16140749098561</v>
      </c>
      <c r="AN144" s="5">
        <v>140</v>
      </c>
      <c r="AO144" s="21">
        <f>[1]节奏总纲!BA143</f>
        <v>40.28554255651148</v>
      </c>
      <c r="AP144" s="21">
        <f>[1]节奏总纲!BB143</f>
        <v>41.791434980831518</v>
      </c>
      <c r="AQ144" s="21">
        <f>[1]节奏总纲!BC143</f>
        <v>43.729182533222463</v>
      </c>
      <c r="AR144" s="21">
        <f>[1]节奏总纲!BD143</f>
        <v>46.465050858235607</v>
      </c>
      <c r="AS144" s="21">
        <f>[1]节奏总纲!BE143</f>
        <v>51.169550799678412</v>
      </c>
      <c r="BL144" s="170">
        <v>140</v>
      </c>
      <c r="BM144" s="170">
        <f>[1]节奏总纲!BX143</f>
        <v>72.676975898343528</v>
      </c>
      <c r="BN144" s="170">
        <f>[1]节奏总纲!BY143</f>
        <v>73.080733134525161</v>
      </c>
      <c r="BO144" s="170">
        <f>[1]节奏总纲!BZ143</f>
        <v>73.458504863518769</v>
      </c>
      <c r="BP144" s="170">
        <f>[1]节奏总纲!CA143</f>
        <v>73.883720053440385</v>
      </c>
      <c r="BQ144" s="170">
        <f>[1]节奏总纲!CB143</f>
        <v>74.328531668433854</v>
      </c>
      <c r="BR144" s="170"/>
    </row>
    <row r="145" spans="3:70" x14ac:dyDescent="0.15">
      <c r="C145" s="170">
        <v>141</v>
      </c>
      <c r="D145" s="170">
        <f>[1]节奏总纲!P144</f>
        <v>17558.936410194601</v>
      </c>
      <c r="E145" s="170">
        <f>[1]节奏总纲!Q144</f>
        <v>14817.986436563224</v>
      </c>
      <c r="F145" s="170">
        <f>[1]节奏总纲!R144</f>
        <v>11760.975607548344</v>
      </c>
      <c r="G145" s="170">
        <f>[1]节奏总纲!S144</f>
        <v>8352.7860503295724</v>
      </c>
      <c r="H145" s="170">
        <f>[1]节奏总纲!T144</f>
        <v>4465.2375291124872</v>
      </c>
      <c r="I145" s="170"/>
      <c r="J145" s="170">
        <v>141</v>
      </c>
      <c r="K145" s="170">
        <f t="shared" si="12"/>
        <v>1175.9364101946012</v>
      </c>
      <c r="L145" s="170">
        <f t="shared" si="13"/>
        <v>936.67053656322241</v>
      </c>
      <c r="M145" s="170">
        <f t="shared" si="14"/>
        <v>740.13150754834351</v>
      </c>
      <c r="N145" s="170">
        <f t="shared" si="15"/>
        <v>547.92485032957211</v>
      </c>
      <c r="O145" s="170">
        <f t="shared" si="16"/>
        <v>295.76402911248715</v>
      </c>
      <c r="P145" s="170"/>
      <c r="Q145" s="5">
        <v>141</v>
      </c>
      <c r="R145" s="21">
        <f>[1]节奏总纲!AD144</f>
        <v>71.488808450176208</v>
      </c>
      <c r="S145" s="21">
        <f>[1]节奏总纲!AE144</f>
        <v>73.572850073134703</v>
      </c>
      <c r="T145" s="21">
        <f>[1]节奏总纲!AF144</f>
        <v>76.447626306407713</v>
      </c>
      <c r="U145" s="21">
        <f>[1]节奏总纲!AG144</f>
        <v>81.023848662825003</v>
      </c>
      <c r="V145" s="21">
        <f>[1]节奏总纲!AH144</f>
        <v>90.267666537059071</v>
      </c>
      <c r="AN145" s="5">
        <v>141</v>
      </c>
      <c r="AO145" s="21">
        <f>[1]节奏总纲!BA144</f>
        <v>40.332161749411313</v>
      </c>
      <c r="AP145" s="21">
        <f>[1]节奏总纲!BB144</f>
        <v>41.841717749696201</v>
      </c>
      <c r="AQ145" s="21">
        <f>[1]节奏总纲!BC144</f>
        <v>43.77911147780199</v>
      </c>
      <c r="AR145" s="21">
        <f>[1]节奏总纲!BD144</f>
        <v>46.513210965282425</v>
      </c>
      <c r="AS145" s="21">
        <f>[1]节奏总纲!BE144</f>
        <v>51.215762335516104</v>
      </c>
      <c r="BL145" s="170">
        <v>141</v>
      </c>
      <c r="BM145" s="170">
        <f>[1]节奏总纲!BX144</f>
        <v>73.157776302859972</v>
      </c>
      <c r="BN145" s="170">
        <f>[1]节奏总纲!BY144</f>
        <v>73.515893606435881</v>
      </c>
      <c r="BO145" s="170">
        <f>[1]节奏总纲!BZ144</f>
        <v>73.91697410968149</v>
      </c>
      <c r="BP145" s="170">
        <f>[1]节奏总纲!CA144</f>
        <v>74.339649566857616</v>
      </c>
      <c r="BQ145" s="170">
        <f>[1]节奏总纲!CB144</f>
        <v>74.803748443395335</v>
      </c>
      <c r="BR145" s="170"/>
    </row>
    <row r="146" spans="3:70" x14ac:dyDescent="0.15">
      <c r="C146" s="170">
        <v>142</v>
      </c>
      <c r="D146" s="170">
        <f>[1]节奏总纲!P145</f>
        <v>18819.273848271412</v>
      </c>
      <c r="E146" s="170">
        <f>[1]节奏总纲!Q145</f>
        <v>15892.876764865208</v>
      </c>
      <c r="F146" s="170">
        <f>[1]节奏总纲!R145</f>
        <v>12644.670098653563</v>
      </c>
      <c r="G146" s="170">
        <f>[1]节奏总纲!S145</f>
        <v>8976.7936256254634</v>
      </c>
      <c r="H146" s="170">
        <f>[1]节奏总纲!T145</f>
        <v>4804.5606134636919</v>
      </c>
      <c r="I146" s="170"/>
      <c r="J146" s="170">
        <v>142</v>
      </c>
      <c r="K146" s="170">
        <f t="shared" si="12"/>
        <v>1260.3374380768109</v>
      </c>
      <c r="L146" s="170">
        <f t="shared" si="13"/>
        <v>1074.8903283019845</v>
      </c>
      <c r="M146" s="170">
        <f t="shared" si="14"/>
        <v>883.69449110521964</v>
      </c>
      <c r="N146" s="170">
        <f t="shared" si="15"/>
        <v>624.007575295891</v>
      </c>
      <c r="O146" s="170">
        <f t="shared" si="16"/>
        <v>339.32308435120467</v>
      </c>
      <c r="P146" s="170"/>
      <c r="Q146" s="5">
        <v>142</v>
      </c>
      <c r="R146" s="21">
        <f>[1]节奏总纲!AD145</f>
        <v>71.590368553155713</v>
      </c>
      <c r="S146" s="21">
        <f>[1]节奏总纲!AE145</f>
        <v>73.675437692703994</v>
      </c>
      <c r="T146" s="21">
        <f>[1]节奏总纲!AF145</f>
        <v>76.547480259246996</v>
      </c>
      <c r="U146" s="21">
        <f>[1]节奏总纲!AG145</f>
        <v>81.123332456233015</v>
      </c>
      <c r="V146" s="21">
        <f>[1]节奏总纲!AH145</f>
        <v>90.373925583132547</v>
      </c>
      <c r="AN146" s="5">
        <v>142</v>
      </c>
      <c r="AO146" s="21">
        <f>[1]节奏总纲!BA145</f>
        <v>40.378780942311145</v>
      </c>
      <c r="AP146" s="21">
        <f>[1]节奏总纲!BB145</f>
        <v>41.892000518560877</v>
      </c>
      <c r="AQ146" s="21">
        <f>[1]节奏总纲!BC145</f>
        <v>43.829040422381524</v>
      </c>
      <c r="AR146" s="21">
        <f>[1]节奏总纲!BD145</f>
        <v>46.561371072329244</v>
      </c>
      <c r="AS146" s="21">
        <f>[1]节奏总纲!BE145</f>
        <v>51.261973871353796</v>
      </c>
      <c r="BL146" s="170">
        <v>142</v>
      </c>
      <c r="BM146" s="170">
        <f>[1]节奏总纲!BX145</f>
        <v>73.626200589019419</v>
      </c>
      <c r="BN146" s="170">
        <f>[1]节奏总纲!BY145</f>
        <v>74.013201437193956</v>
      </c>
      <c r="BO146" s="170">
        <f>[1]节奏总纲!BZ145</f>
        <v>74.401504363430192</v>
      </c>
      <c r="BP146" s="170">
        <f>[1]节奏总纲!CA145</f>
        <v>74.840959459702745</v>
      </c>
      <c r="BQ146" s="170">
        <f>[1]节奏总纲!CB145</f>
        <v>75.301725135331964</v>
      </c>
      <c r="BR146" s="170"/>
    </row>
    <row r="147" spans="3:70" x14ac:dyDescent="0.15">
      <c r="C147" s="170">
        <v>143</v>
      </c>
      <c r="D147" s="170">
        <f>[1]节奏总纲!P146</f>
        <v>20170.070068243116</v>
      </c>
      <c r="E147" s="170">
        <f>[1]节奏总纲!Q146</f>
        <v>17065.896284740498</v>
      </c>
      <c r="F147" s="170">
        <f>[1]节奏总纲!R146</f>
        <v>13574.457155927617</v>
      </c>
      <c r="G147" s="170">
        <f>[1]节奏总纲!S146</f>
        <v>9653.3955346611565</v>
      </c>
      <c r="H147" s="170">
        <f>[1]节奏总纲!T146</f>
        <v>5173.6229725043595</v>
      </c>
      <c r="I147" s="170"/>
      <c r="J147" s="170">
        <v>143</v>
      </c>
      <c r="K147" s="170">
        <f t="shared" si="12"/>
        <v>1350.796219971704</v>
      </c>
      <c r="L147" s="170">
        <f t="shared" si="13"/>
        <v>1173.0195198752899</v>
      </c>
      <c r="M147" s="170">
        <f t="shared" si="14"/>
        <v>929.78705727405395</v>
      </c>
      <c r="N147" s="170">
        <f t="shared" si="15"/>
        <v>676.6019090356931</v>
      </c>
      <c r="O147" s="170">
        <f t="shared" si="16"/>
        <v>369.06235904066762</v>
      </c>
      <c r="P147" s="170"/>
      <c r="Q147" s="5">
        <v>143</v>
      </c>
      <c r="R147" s="21">
        <f>[1]节奏总纲!AD146</f>
        <v>71.691928656135218</v>
      </c>
      <c r="S147" s="21">
        <f>[1]节奏总纲!AE146</f>
        <v>73.778025312273286</v>
      </c>
      <c r="T147" s="21">
        <f>[1]节奏总纲!AF146</f>
        <v>76.647334212086264</v>
      </c>
      <c r="U147" s="21">
        <f>[1]节奏总纲!AG146</f>
        <v>81.222816249641028</v>
      </c>
      <c r="V147" s="21">
        <f>[1]节奏总纲!AH146</f>
        <v>90.480184629206022</v>
      </c>
      <c r="AN147" s="5">
        <v>143</v>
      </c>
      <c r="AO147" s="21">
        <f>[1]节奏总纲!BA146</f>
        <v>40.425400135210978</v>
      </c>
      <c r="AP147" s="21">
        <f>[1]节奏总纲!BB146</f>
        <v>41.94228328742556</v>
      </c>
      <c r="AQ147" s="21">
        <f>[1]节奏总纲!BC146</f>
        <v>43.878969366961051</v>
      </c>
      <c r="AR147" s="21">
        <f>[1]节奏总纲!BD146</f>
        <v>46.609531179376063</v>
      </c>
      <c r="AS147" s="21">
        <f>[1]节奏总纲!BE146</f>
        <v>51.308185407191495</v>
      </c>
      <c r="BL147" s="170">
        <v>143</v>
      </c>
      <c r="BM147" s="170">
        <f>[1]节奏总纲!BX146</f>
        <v>74.110883090832957</v>
      </c>
      <c r="BN147" s="170">
        <f>[1]节奏总纲!BY146</f>
        <v>74.48438665440473</v>
      </c>
      <c r="BO147" s="170">
        <f>[1]节奏总纲!BZ146</f>
        <v>74.899480636479794</v>
      </c>
      <c r="BP147" s="170">
        <f>[1]节奏总纲!CA146</f>
        <v>75.332479886595564</v>
      </c>
      <c r="BQ147" s="170">
        <f>[1]节奏总纲!CB146</f>
        <v>75.814456858718941</v>
      </c>
      <c r="BR147" s="170"/>
    </row>
    <row r="148" spans="3:70" x14ac:dyDescent="0.15">
      <c r="C148" s="170">
        <v>144</v>
      </c>
      <c r="D148" s="170">
        <f>[1]节奏总纲!P147</f>
        <v>21617.817610103088</v>
      </c>
      <c r="E148" s="170">
        <f>[1]节奏总纲!Q147</f>
        <v>18282.188352864181</v>
      </c>
      <c r="F148" s="170">
        <f>[1]节奏总纲!R147</f>
        <v>14572.570850970493</v>
      </c>
      <c r="G148" s="170">
        <f>[1]节奏总纲!S147</f>
        <v>10367.905325805441</v>
      </c>
      <c r="H148" s="170">
        <f>[1]节奏总纲!T147</f>
        <v>5534.1613081863907</v>
      </c>
      <c r="I148" s="170"/>
      <c r="J148" s="170">
        <v>144</v>
      </c>
      <c r="K148" s="170">
        <f t="shared" si="12"/>
        <v>1447.7475418599715</v>
      </c>
      <c r="L148" s="170">
        <f t="shared" si="13"/>
        <v>1216.2920681236828</v>
      </c>
      <c r="M148" s="170">
        <f t="shared" si="14"/>
        <v>998.11369504287541</v>
      </c>
      <c r="N148" s="170">
        <f t="shared" si="15"/>
        <v>714.50979114428446</v>
      </c>
      <c r="O148" s="170">
        <f t="shared" si="16"/>
        <v>360.53833568203117</v>
      </c>
      <c r="P148" s="170"/>
      <c r="Q148" s="5">
        <v>144</v>
      </c>
      <c r="R148" s="21">
        <f>[1]节奏总纲!AD147</f>
        <v>71.793488759114723</v>
      </c>
      <c r="S148" s="21">
        <f>[1]节奏总纲!AE147</f>
        <v>73.880612931842577</v>
      </c>
      <c r="T148" s="21">
        <f>[1]节奏总纲!AF147</f>
        <v>76.747188164925547</v>
      </c>
      <c r="U148" s="21">
        <f>[1]节奏总纲!AG147</f>
        <v>81.322300043049054</v>
      </c>
      <c r="V148" s="21">
        <f>[1]节奏总纲!AH147</f>
        <v>90.586443675279497</v>
      </c>
      <c r="AN148" s="5">
        <v>144</v>
      </c>
      <c r="AO148" s="21">
        <f>[1]节奏总纲!BA147</f>
        <v>40.472019328110811</v>
      </c>
      <c r="AP148" s="21">
        <f>[1]节奏总纲!BB147</f>
        <v>41.992566056290244</v>
      </c>
      <c r="AQ148" s="21">
        <f>[1]节奏总纲!BC147</f>
        <v>43.928898311540586</v>
      </c>
      <c r="AR148" s="21">
        <f>[1]节奏总纲!BD147</f>
        <v>46.657691286422882</v>
      </c>
      <c r="AS148" s="21">
        <f>[1]节奏总纲!BE147</f>
        <v>51.354396943029187</v>
      </c>
      <c r="BL148" s="170">
        <v>144</v>
      </c>
      <c r="BM148" s="170">
        <f>[1]节奏总纲!BX147</f>
        <v>74.576114728274206</v>
      </c>
      <c r="BN148" s="170">
        <f>[1]节奏总纲!BY147</f>
        <v>74.972953837303393</v>
      </c>
      <c r="BO148" s="170">
        <f>[1]节奏总纲!BZ147</f>
        <v>75.37530568725947</v>
      </c>
      <c r="BP148" s="170">
        <f>[1]节奏总纲!CA147</f>
        <v>75.828807712525261</v>
      </c>
      <c r="BQ148" s="170">
        <f>[1]节奏总纲!CB147</f>
        <v>76.272679000298737</v>
      </c>
      <c r="BR148" s="170"/>
    </row>
    <row r="149" spans="3:70" x14ac:dyDescent="0.15">
      <c r="C149" s="170">
        <v>145</v>
      </c>
      <c r="D149" s="170">
        <f>[1]节奏总纲!P148</f>
        <v>23169.475005920798</v>
      </c>
      <c r="E149" s="170">
        <f>[1]节奏总纲!Q148</f>
        <v>19631.496172516694</v>
      </c>
      <c r="F149" s="170">
        <f>[1]节奏总纲!R148</f>
        <v>15650.9803664995</v>
      </c>
      <c r="G149" s="170">
        <f>[1]节奏总纲!S148</f>
        <v>11095.86158033547</v>
      </c>
      <c r="H149" s="170">
        <f>[1]节奏总纲!T148</f>
        <v>5908.2161265098039</v>
      </c>
      <c r="I149" s="170"/>
      <c r="J149" s="170">
        <v>145</v>
      </c>
      <c r="K149" s="170">
        <f t="shared" si="12"/>
        <v>1551.6573958177105</v>
      </c>
      <c r="L149" s="170">
        <f t="shared" si="13"/>
        <v>1349.307819652513</v>
      </c>
      <c r="M149" s="170">
        <f t="shared" si="14"/>
        <v>1078.409515529007</v>
      </c>
      <c r="N149" s="170">
        <f t="shared" si="15"/>
        <v>727.95625453002867</v>
      </c>
      <c r="O149" s="170">
        <f t="shared" si="16"/>
        <v>374.0548183234132</v>
      </c>
      <c r="P149" s="170"/>
      <c r="Q149" s="5">
        <v>145</v>
      </c>
      <c r="R149" s="21">
        <f>[1]节奏总纲!AD148</f>
        <v>71.895048862094214</v>
      </c>
      <c r="S149" s="21">
        <f>[1]节奏总纲!AE148</f>
        <v>73.983200551411869</v>
      </c>
      <c r="T149" s="21">
        <f>[1]节奏总纲!AF148</f>
        <v>76.847042117764815</v>
      </c>
      <c r="U149" s="21">
        <f>[1]节奏总纲!AG148</f>
        <v>81.421783836457067</v>
      </c>
      <c r="V149" s="21">
        <f>[1]节奏总纲!AH148</f>
        <v>90.692702721352973</v>
      </c>
      <c r="AN149" s="5">
        <v>145</v>
      </c>
      <c r="AO149" s="21">
        <f>[1]节奏总纲!BA148</f>
        <v>40.518638521010651</v>
      </c>
      <c r="AP149" s="21">
        <f>[1]节奏总纲!BB148</f>
        <v>42.036975906461073</v>
      </c>
      <c r="AQ149" s="21">
        <f>[1]节奏总纲!BC148</f>
        <v>43.978827256120113</v>
      </c>
      <c r="AR149" s="21">
        <f>[1]节奏总纲!BD148</f>
        <v>46.7058513934697</v>
      </c>
      <c r="AS149" s="21">
        <f>[1]节奏总纲!BE148</f>
        <v>51.400608478866879</v>
      </c>
      <c r="BL149" s="170">
        <v>145</v>
      </c>
      <c r="BM149" s="170">
        <f>[1]节奏总纲!BX148</f>
        <v>75.064622457794115</v>
      </c>
      <c r="BN149" s="170">
        <f>[1]节奏总纲!BY148</f>
        <v>75.445256632228848</v>
      </c>
      <c r="BO149" s="170">
        <f>[1]节奏总纲!BZ148</f>
        <v>75.874710693729909</v>
      </c>
      <c r="BP149" s="170">
        <f>[1]节奏总纲!CA148</f>
        <v>76.289220389416087</v>
      </c>
      <c r="BQ149" s="170">
        <f>[1]节奏总纲!CB148</f>
        <v>76.722034052979026</v>
      </c>
      <c r="BR149" s="170"/>
    </row>
    <row r="150" spans="3:70" x14ac:dyDescent="0.15">
      <c r="C150" s="170">
        <v>146</v>
      </c>
      <c r="D150" s="170">
        <f>[1]节奏总纲!P149</f>
        <v>24832.50022570635</v>
      </c>
      <c r="E150" s="170">
        <f>[1]节奏总纲!Q149</f>
        <v>21030.644441150707</v>
      </c>
      <c r="F150" s="170">
        <f>[1]节奏总纲!R149</f>
        <v>16694.889901742379</v>
      </c>
      <c r="G150" s="170">
        <f>[1]节奏总纲!S149</f>
        <v>11807.853857323369</v>
      </c>
      <c r="H150" s="170">
        <f>[1]节奏总纲!T149</f>
        <v>6290.0723071714192</v>
      </c>
      <c r="I150" s="170"/>
      <c r="J150" s="170">
        <v>146</v>
      </c>
      <c r="K150" s="170">
        <f t="shared" si="12"/>
        <v>1663.0252197855516</v>
      </c>
      <c r="L150" s="170">
        <f t="shared" si="13"/>
        <v>1399.1482686340132</v>
      </c>
      <c r="M150" s="170">
        <f t="shared" si="14"/>
        <v>1043.9095352428794</v>
      </c>
      <c r="N150" s="170">
        <f t="shared" si="15"/>
        <v>711.99227698789946</v>
      </c>
      <c r="O150" s="170">
        <f t="shared" si="16"/>
        <v>381.85618066161533</v>
      </c>
      <c r="P150" s="170"/>
      <c r="Q150" s="5">
        <v>146</v>
      </c>
      <c r="R150" s="21">
        <f>[1]节奏总纲!AD149</f>
        <v>71.996608965073719</v>
      </c>
      <c r="S150" s="21">
        <f>[1]节奏总纲!AE149</f>
        <v>74.078973000522922</v>
      </c>
      <c r="T150" s="21">
        <f>[1]节奏总纲!AF149</f>
        <v>76.946896070604097</v>
      </c>
      <c r="U150" s="21">
        <f>[1]节奏总纲!AG149</f>
        <v>81.521267629865079</v>
      </c>
      <c r="V150" s="21">
        <f>[1]节奏总纲!AH149</f>
        <v>90.798961767426448</v>
      </c>
      <c r="AN150" s="5">
        <v>146</v>
      </c>
      <c r="AO150" s="21">
        <f>[1]节奏总纲!BA149</f>
        <v>40.565257713910484</v>
      </c>
      <c r="AP150" s="21">
        <f>[1]节奏总纲!BB149</f>
        <v>42.080366850119908</v>
      </c>
      <c r="AQ150" s="21">
        <f>[1]节奏总纲!BC149</f>
        <v>44.024818750237806</v>
      </c>
      <c r="AR150" s="21">
        <f>[1]节奏总纲!BD149</f>
        <v>46.754011500516519</v>
      </c>
      <c r="AS150" s="21">
        <f>[1]节奏总纲!BE149</f>
        <v>51.446820014704571</v>
      </c>
      <c r="BL150" s="170">
        <v>146</v>
      </c>
      <c r="BM150" s="170">
        <f>[1]节奏总纲!BX149</f>
        <v>75.526704686495577</v>
      </c>
      <c r="BN150" s="170">
        <f>[1]节奏总纲!BY149</f>
        <v>75.931209537935217</v>
      </c>
      <c r="BO150" s="170">
        <f>[1]节奏总纲!BZ149</f>
        <v>76.309681680753656</v>
      </c>
      <c r="BP150" s="170">
        <f>[1]节奏总纲!CA149</f>
        <v>76.716881405210344</v>
      </c>
      <c r="BQ150" s="170">
        <f>[1]节奏总纲!CB149</f>
        <v>77.156310513291089</v>
      </c>
      <c r="BR150" s="170"/>
    </row>
    <row r="151" spans="3:70" x14ac:dyDescent="0.15">
      <c r="C151" s="170">
        <v>147</v>
      </c>
      <c r="D151" s="170">
        <f>[1]节奏总纲!P150</f>
        <v>26614.886523801088</v>
      </c>
      <c r="E151" s="170">
        <f>[1]节奏总纲!Q150</f>
        <v>22449.65678282622</v>
      </c>
      <c r="F151" s="170">
        <f>[1]节奏总纲!R150</f>
        <v>17789.390152508648</v>
      </c>
      <c r="G151" s="170">
        <f>[1]节奏总纲!S150</f>
        <v>12583.518348453154</v>
      </c>
      <c r="H151" s="170">
        <f>[1]节奏总纲!T150</f>
        <v>6706.951403997874</v>
      </c>
      <c r="I151" s="170"/>
      <c r="J151" s="170">
        <v>147</v>
      </c>
      <c r="K151" s="170">
        <f t="shared" si="12"/>
        <v>1782.3862980947379</v>
      </c>
      <c r="L151" s="170">
        <f t="shared" si="13"/>
        <v>1419.0123416755123</v>
      </c>
      <c r="M151" s="170">
        <f t="shared" si="14"/>
        <v>1094.5002507662684</v>
      </c>
      <c r="N151" s="170">
        <f t="shared" si="15"/>
        <v>775.66449112978444</v>
      </c>
      <c r="O151" s="170">
        <f t="shared" si="16"/>
        <v>416.87909682645477</v>
      </c>
      <c r="P151" s="170"/>
      <c r="Q151" s="5">
        <v>147</v>
      </c>
      <c r="R151" s="21">
        <f>[1]节奏总纲!AD150</f>
        <v>72.091594979242075</v>
      </c>
      <c r="S151" s="21">
        <f>[1]节奏总纲!AE150</f>
        <v>74.173410870467364</v>
      </c>
      <c r="T151" s="21">
        <f>[1]节奏总纲!AF150</f>
        <v>77.043751281705866</v>
      </c>
      <c r="U151" s="21">
        <f>[1]节奏总纲!AG150</f>
        <v>81.620751423273092</v>
      </c>
      <c r="V151" s="21">
        <f>[1]节奏总纲!AH150</f>
        <v>90.905220813499923</v>
      </c>
      <c r="AN151" s="5">
        <v>147</v>
      </c>
      <c r="AO151" s="21">
        <f>[1]节奏总纲!BA150</f>
        <v>40.611876906810316</v>
      </c>
      <c r="AP151" s="21">
        <f>[1]节奏总纲!BB150</f>
        <v>42.123757793778736</v>
      </c>
      <c r="AQ151" s="21">
        <f>[1]节奏总纲!BC150</f>
        <v>44.067911160744309</v>
      </c>
      <c r="AR151" s="21">
        <f>[1]节奏总纲!BD150</f>
        <v>46.802171607563338</v>
      </c>
      <c r="AS151" s="21">
        <f>[1]节奏总纲!BE150</f>
        <v>51.493031550542263</v>
      </c>
      <c r="BL151" s="170">
        <v>147</v>
      </c>
      <c r="BM151" s="170">
        <f>[1]节奏总纲!BX150</f>
        <v>76.018981963564528</v>
      </c>
      <c r="BN151" s="170">
        <f>[1]节奏总纲!BY150</f>
        <v>76.366684821562089</v>
      </c>
      <c r="BO151" s="170">
        <f>[1]节奏总纲!BZ150</f>
        <v>76.747958989986998</v>
      </c>
      <c r="BP151" s="170">
        <f>[1]节奏总纲!CA150</f>
        <v>77.158062855084594</v>
      </c>
      <c r="BQ151" s="170">
        <f>[1]节奏总纲!CB150</f>
        <v>77.589370523547544</v>
      </c>
      <c r="BR151" s="170"/>
    </row>
    <row r="152" spans="3:70" x14ac:dyDescent="0.15">
      <c r="C152" s="170">
        <v>148</v>
      </c>
      <c r="D152" s="170">
        <f>[1]节奏总纲!P151</f>
        <v>28525.200858087381</v>
      </c>
      <c r="E152" s="170">
        <f>[1]节奏总纲!Q151</f>
        <v>24049.59684345347</v>
      </c>
      <c r="F152" s="170">
        <f>[1]节奏总纲!R151</f>
        <v>19077.65433388884</v>
      </c>
      <c r="G152" s="170">
        <f>[1]节奏总纲!S151</f>
        <v>13515.240166561802</v>
      </c>
      <c r="H152" s="170">
        <f>[1]节奏总纲!T151</f>
        <v>7202.6132166670641</v>
      </c>
      <c r="I152" s="170"/>
      <c r="J152" s="170">
        <v>148</v>
      </c>
      <c r="K152" s="170">
        <f t="shared" si="12"/>
        <v>1910.3143342862932</v>
      </c>
      <c r="L152" s="170">
        <f t="shared" si="13"/>
        <v>1599.9400606272502</v>
      </c>
      <c r="M152" s="170">
        <f t="shared" si="14"/>
        <v>1288.2641813801929</v>
      </c>
      <c r="N152" s="170">
        <f t="shared" si="15"/>
        <v>931.72181810864822</v>
      </c>
      <c r="O152" s="170">
        <f t="shared" si="16"/>
        <v>495.66181266919011</v>
      </c>
      <c r="P152" s="170"/>
      <c r="Q152" s="5">
        <v>148</v>
      </c>
      <c r="R152" s="21">
        <f>[1]节奏总纲!AD151</f>
        <v>72.186353905945822</v>
      </c>
      <c r="S152" s="21">
        <f>[1]节奏总纲!AE151</f>
        <v>74.267848740411821</v>
      </c>
      <c r="T152" s="21">
        <f>[1]节奏总纲!AF151</f>
        <v>77.137200185007629</v>
      </c>
      <c r="U152" s="21">
        <f>[1]节奏总纲!AG151</f>
        <v>81.720235216681118</v>
      </c>
      <c r="V152" s="21">
        <f>[1]节奏总纲!AH151</f>
        <v>91.011076811620597</v>
      </c>
      <c r="AN152" s="5">
        <v>148</v>
      </c>
      <c r="AO152" s="21">
        <f>[1]节奏总纲!BA151</f>
        <v>40.658496099710149</v>
      </c>
      <c r="AP152" s="21">
        <f>[1]节奏总纲!BB151</f>
        <v>42.167148737437564</v>
      </c>
      <c r="AQ152" s="21">
        <f>[1]节奏总纲!BC151</f>
        <v>44.111003571250812</v>
      </c>
      <c r="AR152" s="21">
        <f>[1]节奏总纲!BD151</f>
        <v>46.850331714610157</v>
      </c>
      <c r="AS152" s="21">
        <f>[1]节奏总纲!BE151</f>
        <v>51.539243086379955</v>
      </c>
      <c r="BL152" s="170">
        <v>148</v>
      </c>
      <c r="BM152" s="170">
        <f>[1]节奏总纲!BX151</f>
        <v>76.477957149162563</v>
      </c>
      <c r="BN152" s="170">
        <f>[1]节奏总纲!BY151</f>
        <v>76.847190027624464</v>
      </c>
      <c r="BO152" s="170">
        <f>[1]节奏总纲!BZ151</f>
        <v>77.228140170550134</v>
      </c>
      <c r="BP152" s="170">
        <f>[1]节奏总纲!CA151</f>
        <v>77.642005877387618</v>
      </c>
      <c r="BQ152" s="170">
        <f>[1]节奏总纲!CB151</f>
        <v>78.090171054507962</v>
      </c>
      <c r="BR152" s="170"/>
    </row>
    <row r="153" spans="3:70" x14ac:dyDescent="0.15">
      <c r="C153" s="170">
        <v>149</v>
      </c>
      <c r="D153" s="170">
        <f>[1]节奏总纲!P152</f>
        <v>30572.62506667812</v>
      </c>
      <c r="E153" s="170">
        <f>[1]节奏总纲!Q152</f>
        <v>25794.12376875633</v>
      </c>
      <c r="F153" s="170">
        <f>[1]节奏总纲!R152</f>
        <v>20471.429744647667</v>
      </c>
      <c r="G153" s="170">
        <f>[1]节奏总纲!S152</f>
        <v>14525.054169178775</v>
      </c>
      <c r="H153" s="170">
        <f>[1]节奏总纲!T152</f>
        <v>7744.0459293895683</v>
      </c>
      <c r="I153" s="170"/>
      <c r="J153" s="170">
        <v>149</v>
      </c>
      <c r="K153" s="170">
        <f t="shared" si="12"/>
        <v>2047.424208590739</v>
      </c>
      <c r="L153" s="170">
        <f t="shared" si="13"/>
        <v>1744.52692530286</v>
      </c>
      <c r="M153" s="170">
        <f t="shared" si="14"/>
        <v>1393.7754107588262</v>
      </c>
      <c r="N153" s="170">
        <f t="shared" si="15"/>
        <v>1009.8140026169731</v>
      </c>
      <c r="O153" s="170">
        <f t="shared" si="16"/>
        <v>541.43271272250422</v>
      </c>
      <c r="P153" s="170"/>
      <c r="Q153" s="5">
        <v>149</v>
      </c>
      <c r="R153" s="21">
        <f>[1]节奏总纲!AD152</f>
        <v>72.281112832649583</v>
      </c>
      <c r="S153" s="21">
        <f>[1]节奏总纲!AE152</f>
        <v>74.362286610356264</v>
      </c>
      <c r="T153" s="21">
        <f>[1]节奏总纲!AF152</f>
        <v>77.230649088309391</v>
      </c>
      <c r="U153" s="21">
        <f>[1]节奏总纲!AG152</f>
        <v>81.819719010089131</v>
      </c>
      <c r="V153" s="21">
        <f>[1]节奏总纲!AH152</f>
        <v>91.113605194377854</v>
      </c>
      <c r="AN153" s="5">
        <v>149</v>
      </c>
      <c r="AO153" s="21">
        <f>[1]节奏总纲!BA152</f>
        <v>40.705115292609982</v>
      </c>
      <c r="AP153" s="21">
        <f>[1]节奏总纲!BB152</f>
        <v>42.2105396810964</v>
      </c>
      <c r="AQ153" s="21">
        <f>[1]节奏总纲!BC152</f>
        <v>44.154095981757315</v>
      </c>
      <c r="AR153" s="21">
        <f>[1]节奏总纲!BD152</f>
        <v>46.898491821656968</v>
      </c>
      <c r="AS153" s="21">
        <f>[1]节奏总纲!BE152</f>
        <v>51.585454622217647</v>
      </c>
      <c r="BL153" s="170">
        <v>149</v>
      </c>
      <c r="BM153" s="170">
        <f>[1]节奏总纲!BX152</f>
        <v>76.969874573049196</v>
      </c>
      <c r="BN153" s="170">
        <f>[1]节奏总纲!BY152</f>
        <v>77.320919625689314</v>
      </c>
      <c r="BO153" s="170">
        <f>[1]节奏总纲!BZ152</f>
        <v>77.71076482781352</v>
      </c>
      <c r="BP153" s="170">
        <f>[1]节奏总纲!CA152</f>
        <v>78.143994102706316</v>
      </c>
      <c r="BQ153" s="170">
        <f>[1]节奏总纲!CB152</f>
        <v>78.576561935344017</v>
      </c>
      <c r="BR153" s="170"/>
    </row>
    <row r="154" spans="3:70" x14ac:dyDescent="0.15">
      <c r="C154" s="170">
        <v>150</v>
      </c>
      <c r="D154" s="170">
        <f>[1]节奏总纲!P153</f>
        <v>32767</v>
      </c>
      <c r="E154" s="170">
        <f>[1]节奏总纲!Q153</f>
        <v>27665.178100000001</v>
      </c>
      <c r="F154" s="170">
        <f>[1]节奏总纲!R153</f>
        <v>21976.8269</v>
      </c>
      <c r="G154" s="170">
        <f>[1]节奏总纲!S153</f>
        <v>15577.4318</v>
      </c>
      <c r="H154" s="170">
        <f>[1]节奏总纲!T153</f>
        <v>8355.5850000000009</v>
      </c>
      <c r="I154" s="170"/>
      <c r="J154" s="170">
        <v>150</v>
      </c>
      <c r="K154" s="170">
        <f t="shared" si="12"/>
        <v>2194.3749333218802</v>
      </c>
      <c r="L154" s="170">
        <f t="shared" si="13"/>
        <v>1871.0543312436712</v>
      </c>
      <c r="M154" s="170">
        <f t="shared" si="14"/>
        <v>1505.3971553523334</v>
      </c>
      <c r="N154" s="170">
        <f t="shared" si="15"/>
        <v>1052.3776308212255</v>
      </c>
      <c r="O154" s="170">
        <f t="shared" si="16"/>
        <v>611.53907061043265</v>
      </c>
      <c r="P154" s="170"/>
      <c r="Q154" s="5">
        <v>150</v>
      </c>
      <c r="R154" s="21">
        <f>[1]节奏总纲!AD153</f>
        <v>72.375871759353331</v>
      </c>
      <c r="S154" s="21">
        <f>[1]节奏总纲!AE153</f>
        <v>74.456724480300707</v>
      </c>
      <c r="T154" s="21">
        <f>[1]节奏总纲!AF153</f>
        <v>77.324097991611154</v>
      </c>
      <c r="U154" s="21">
        <f>[1]节奏总纲!AG153</f>
        <v>81.919202803497143</v>
      </c>
      <c r="V154" s="21">
        <f>[1]节奏总纲!AH153</f>
        <v>91.216133577135096</v>
      </c>
      <c r="AN154" s="5">
        <v>150</v>
      </c>
      <c r="AO154" s="21">
        <f>[1]节奏总纲!BA153</f>
        <v>40.751734485509814</v>
      </c>
      <c r="AP154" s="21">
        <f>[1]节奏总纲!BB153</f>
        <v>42.253930624755228</v>
      </c>
      <c r="AQ154" s="21">
        <f>[1]节奏总纲!BC153</f>
        <v>44.197188392263818</v>
      </c>
      <c r="AR154" s="21">
        <f>[1]节奏总纲!BD153</f>
        <v>46.946651928703787</v>
      </c>
      <c r="AS154" s="21">
        <f>[1]节奏总纲!BE153</f>
        <v>51.631666158055346</v>
      </c>
      <c r="BL154" s="170">
        <v>150</v>
      </c>
      <c r="BM154" s="170">
        <f>[1]节奏总纲!BX153</f>
        <v>77.429859113413457</v>
      </c>
      <c r="BN154" s="170">
        <f>[1]节奏总纲!BY153</f>
        <v>77.806839172895636</v>
      </c>
      <c r="BO154" s="170">
        <f>[1]节奏总纲!BZ153</f>
        <v>78.200663106014389</v>
      </c>
      <c r="BP154" s="170">
        <f>[1]节奏总纲!CA153</f>
        <v>78.616690774702249</v>
      </c>
      <c r="BQ154" s="170">
        <f>[1]节奏总纲!CB153</f>
        <v>79.108907766261424</v>
      </c>
      <c r="BR154" s="170"/>
    </row>
    <row r="155" spans="3:70" x14ac:dyDescent="0.15">
      <c r="C155" s="170">
        <v>151</v>
      </c>
      <c r="D155" s="170">
        <f>[1]节奏总纲!P154</f>
        <v>35118.87282038921</v>
      </c>
      <c r="E155" s="170">
        <f>[1]节奏总纲!Q154</f>
        <v>29671.935645946844</v>
      </c>
      <c r="F155" s="170">
        <f>[1]节奏总纲!R154</f>
        <v>23592.858760737468</v>
      </c>
      <c r="G155" s="170">
        <f>[1]节奏总纲!S154</f>
        <v>16825.451968248472</v>
      </c>
      <c r="H155" s="170">
        <f>[1]节奏总纲!T154</f>
        <v>9211.6803407880889</v>
      </c>
      <c r="I155" s="170"/>
      <c r="J155" s="170">
        <v>151</v>
      </c>
      <c r="K155" s="170">
        <f t="shared" si="12"/>
        <v>2351.8728203892097</v>
      </c>
      <c r="L155" s="170">
        <f t="shared" si="13"/>
        <v>2006.7575459468426</v>
      </c>
      <c r="M155" s="170">
        <f t="shared" si="14"/>
        <v>1616.0318607374684</v>
      </c>
      <c r="N155" s="170">
        <f t="shared" si="15"/>
        <v>1248.0201682484712</v>
      </c>
      <c r="O155" s="170">
        <f t="shared" si="16"/>
        <v>856.09534078808792</v>
      </c>
      <c r="P155" s="170"/>
      <c r="Q155" s="5">
        <v>151</v>
      </c>
      <c r="R155" s="21">
        <f>[1]节奏总纲!AD154</f>
        <v>72.470630686057078</v>
      </c>
      <c r="S155" s="21">
        <f>[1]节奏总纲!AE154</f>
        <v>74.551162350245164</v>
      </c>
      <c r="T155" s="21">
        <f>[1]节奏总纲!AF154</f>
        <v>77.417546894912917</v>
      </c>
      <c r="U155" s="21">
        <f>[1]节奏总纲!AG154</f>
        <v>82.01744549958407</v>
      </c>
      <c r="V155" s="21">
        <f>[1]节奏总纲!AH154</f>
        <v>91.318661959892353</v>
      </c>
      <c r="AN155" s="5">
        <v>151</v>
      </c>
      <c r="AO155" s="21">
        <f>[1]节奏总纲!BA154</f>
        <v>40.798353678409647</v>
      </c>
      <c r="AP155" s="21">
        <f>[1]节奏总纲!BB154</f>
        <v>42.297321568414056</v>
      </c>
      <c r="AQ155" s="21">
        <f>[1]节奏总纲!BC154</f>
        <v>44.240280802770329</v>
      </c>
      <c r="AR155" s="21">
        <f>[1]节奏总纲!BD154</f>
        <v>46.994812035750606</v>
      </c>
      <c r="AS155" s="21">
        <f>[1]节奏总纲!BE154</f>
        <v>51.677877693893038</v>
      </c>
      <c r="BL155" s="170">
        <v>151</v>
      </c>
      <c r="BM155" s="170">
        <f>[1]节奏总纲!BX154</f>
        <v>77.918490985566862</v>
      </c>
      <c r="BN155" s="170">
        <f>[1]节奏总纲!BY154</f>
        <v>78.283647251084375</v>
      </c>
      <c r="BO155" s="170">
        <f>[1]节奏总纲!BZ154</f>
        <v>78.684578676520431</v>
      </c>
      <c r="BP155" s="170">
        <f>[1]节奏总纲!CA154</f>
        <v>79.153300382745684</v>
      </c>
      <c r="BQ155" s="170">
        <f>[1]节奏总纲!CB154</f>
        <v>79.77400502911118</v>
      </c>
      <c r="BR155" s="170"/>
    </row>
    <row r="156" spans="3:70" x14ac:dyDescent="0.15">
      <c r="C156" s="170">
        <v>152</v>
      </c>
      <c r="D156" s="170">
        <f>[1]节奏总纲!P155</f>
        <v>37639.547696542824</v>
      </c>
      <c r="E156" s="170">
        <f>[1]节奏总纲!Q155</f>
        <v>31786.598029730416</v>
      </c>
      <c r="F156" s="170">
        <f>[1]节奏总纲!R155</f>
        <v>25478.209835789836</v>
      </c>
      <c r="G156" s="170">
        <f>[1]节奏总纲!S155</f>
        <v>18481.017919002526</v>
      </c>
      <c r="H156" s="170">
        <f>[1]节奏总纲!T155</f>
        <v>16185.005509513414</v>
      </c>
      <c r="I156" s="170"/>
      <c r="J156" s="170">
        <v>152</v>
      </c>
      <c r="K156" s="170">
        <f t="shared" si="12"/>
        <v>2520.6748761536146</v>
      </c>
      <c r="L156" s="170">
        <f t="shared" si="13"/>
        <v>2114.6623837835723</v>
      </c>
      <c r="M156" s="170">
        <f t="shared" si="14"/>
        <v>1885.3510750523674</v>
      </c>
      <c r="N156" s="170">
        <f t="shared" si="15"/>
        <v>1655.5659507540549</v>
      </c>
      <c r="O156" s="170">
        <f t="shared" si="16"/>
        <v>6973.3251687253251</v>
      </c>
      <c r="P156" s="170"/>
      <c r="Q156" s="5">
        <v>152</v>
      </c>
      <c r="R156" s="21">
        <f>[1]节奏总纲!AD155</f>
        <v>72.565389612760825</v>
      </c>
      <c r="S156" s="21">
        <f>[1]节奏总纲!AE155</f>
        <v>74.645600220189607</v>
      </c>
      <c r="T156" s="21">
        <f>[1]节奏总纲!AF155</f>
        <v>77.51099579821468</v>
      </c>
      <c r="U156" s="21">
        <f>[1]节奏总纲!AG155</f>
        <v>82.110321933176039</v>
      </c>
      <c r="V156" s="21">
        <f>[1]节奏总纲!AH155</f>
        <v>91.421190342649595</v>
      </c>
      <c r="AN156" s="5">
        <v>152</v>
      </c>
      <c r="AO156" s="21">
        <f>[1]节奏总纲!BA155</f>
        <v>40.84497287130948</v>
      </c>
      <c r="AP156" s="21">
        <f>[1]节奏总纲!BB155</f>
        <v>42.340712512072891</v>
      </c>
      <c r="AQ156" s="21">
        <f>[1]节奏总纲!BC155</f>
        <v>44.283373213276832</v>
      </c>
      <c r="AR156" s="21">
        <f>[1]节奏总纲!BD155</f>
        <v>47.037096473408994</v>
      </c>
      <c r="AS156" s="21">
        <f>[1]节奏总纲!BE155</f>
        <v>51.72408922973073</v>
      </c>
      <c r="BL156" s="170">
        <v>152</v>
      </c>
      <c r="BM156" s="170">
        <f>[1]节奏总纲!BX155</f>
        <v>78.382397883778651</v>
      </c>
      <c r="BN156" s="170">
        <f>[1]节奏总纲!BY155</f>
        <v>78.758568915102174</v>
      </c>
      <c r="BO156" s="170">
        <f>[1]节奏总纲!BZ155</f>
        <v>79.215460339723705</v>
      </c>
      <c r="BP156" s="170">
        <f>[1]节奏总纲!CA155</f>
        <v>79.796401874981427</v>
      </c>
      <c r="BQ156" s="170">
        <f>[1]节奏总纲!CB155</f>
        <v>80</v>
      </c>
      <c r="BR156" s="170"/>
    </row>
    <row r="157" spans="3:70" x14ac:dyDescent="0.15">
      <c r="C157" s="170">
        <v>153</v>
      </c>
      <c r="D157" s="170">
        <f>[1]节奏总纲!P156</f>
        <v>40341.140136486232</v>
      </c>
      <c r="E157" s="170">
        <f>[1]节奏总纲!Q156</f>
        <v>34471.50424662749</v>
      </c>
      <c r="F157" s="170">
        <f>[1]节奏总纲!R156</f>
        <v>27916.06897444847</v>
      </c>
      <c r="G157" s="170">
        <f>[1]节奏总纲!S156</f>
        <v>26221.741088716051</v>
      </c>
      <c r="H157" s="170">
        <f>[1]节奏总纲!T156</f>
        <v>26423.446789398484</v>
      </c>
      <c r="I157" s="170"/>
      <c r="J157" s="170">
        <v>153</v>
      </c>
      <c r="K157" s="170">
        <f t="shared" si="12"/>
        <v>2701.592439943408</v>
      </c>
      <c r="L157" s="170">
        <f t="shared" si="13"/>
        <v>2684.906216897074</v>
      </c>
      <c r="M157" s="170">
        <f t="shared" si="14"/>
        <v>2437.859138658634</v>
      </c>
      <c r="N157" s="170">
        <f t="shared" si="15"/>
        <v>7740.7231697135248</v>
      </c>
      <c r="O157" s="170">
        <f t="shared" si="16"/>
        <v>10238.44127988507</v>
      </c>
      <c r="P157" s="170"/>
      <c r="Q157" s="5">
        <v>153</v>
      </c>
      <c r="R157" s="21">
        <f>[1]节奏总纲!AD156</f>
        <v>72.660148539464572</v>
      </c>
      <c r="S157" s="21">
        <f>[1]节奏总纲!AE156</f>
        <v>74.74003809013405</v>
      </c>
      <c r="T157" s="21">
        <f>[1]节奏总纲!AF156</f>
        <v>77.604444701516456</v>
      </c>
      <c r="U157" s="21">
        <f>[1]节奏总纲!AG156</f>
        <v>82.203198366767992</v>
      </c>
      <c r="V157" s="21">
        <f>[1]节奏总纲!AH156</f>
        <v>91.523718725406852</v>
      </c>
      <c r="AN157" s="5">
        <v>153</v>
      </c>
      <c r="AO157" s="21">
        <f>[1]节奏总纲!BA156</f>
        <v>40.891592064209313</v>
      </c>
      <c r="AP157" s="21">
        <f>[1]节奏总纲!BB156</f>
        <v>42.384103455731719</v>
      </c>
      <c r="AQ157" s="21">
        <f>[1]节奏总纲!BC156</f>
        <v>44.326465623783335</v>
      </c>
      <c r="AR157" s="21">
        <f>[1]节奏总纲!BD156</f>
        <v>47.078671550054786</v>
      </c>
      <c r="AS157" s="21">
        <f>[1]节奏总纲!BE156</f>
        <v>51.770300765568422</v>
      </c>
      <c r="BL157" s="170">
        <v>153</v>
      </c>
      <c r="BM157" s="170">
        <f>[1]节奏总纲!BX156</f>
        <v>78.867787811519349</v>
      </c>
      <c r="BN157" s="170">
        <f>[1]节奏总纲!BY156</f>
        <v>79.312680709374689</v>
      </c>
      <c r="BO157" s="170">
        <f>[1]节奏总纲!BZ156</f>
        <v>79.846781550140335</v>
      </c>
      <c r="BP157" s="170">
        <f>[1]节奏总纲!CA156</f>
        <v>80</v>
      </c>
      <c r="BQ157" s="170">
        <f>[1]节奏总纲!CB156</f>
        <v>80</v>
      </c>
      <c r="BR157" s="170"/>
    </row>
    <row r="158" spans="3:70" x14ac:dyDescent="0.15">
      <c r="C158" s="170">
        <v>154</v>
      </c>
      <c r="D158" s="170">
        <f>[1]节奏总纲!P157</f>
        <v>43236.635220206183</v>
      </c>
      <c r="E158" s="170">
        <f>[1]节奏总纲!Q157</f>
        <v>37140.269654157113</v>
      </c>
      <c r="F158" s="170">
        <f>[1]节奏总纲!R157</f>
        <v>35237.857704468035</v>
      </c>
      <c r="G158" s="170">
        <f>[1]节奏总纲!S157</f>
        <v>35367.567610128652</v>
      </c>
      <c r="H158" s="170">
        <f>[1]节奏总纲!T157</f>
        <v>35454.040880569068</v>
      </c>
      <c r="I158" s="170"/>
      <c r="J158" s="170">
        <v>154</v>
      </c>
      <c r="K158" s="170">
        <f t="shared" si="12"/>
        <v>2895.4950837199503</v>
      </c>
      <c r="L158" s="170">
        <f t="shared" si="13"/>
        <v>2668.7654075296232</v>
      </c>
      <c r="M158" s="170">
        <f t="shared" si="14"/>
        <v>7321.7887300195653</v>
      </c>
      <c r="N158" s="170">
        <f t="shared" si="15"/>
        <v>9145.8265214126004</v>
      </c>
      <c r="O158" s="170">
        <f t="shared" si="16"/>
        <v>9030.5940911705839</v>
      </c>
      <c r="P158" s="170"/>
      <c r="Q158" s="5">
        <v>154</v>
      </c>
      <c r="R158" s="21">
        <f>[1]节奏总纲!AD157</f>
        <v>72.754907466168333</v>
      </c>
      <c r="S158" s="21">
        <f>[1]节奏总纲!AE157</f>
        <v>74.834475960078507</v>
      </c>
      <c r="T158" s="21">
        <f>[1]节奏总纲!AF157</f>
        <v>77.697893604818219</v>
      </c>
      <c r="U158" s="21">
        <f>[1]节奏总纲!AG157</f>
        <v>82.29607480035996</v>
      </c>
      <c r="V158" s="21">
        <f>[1]节奏总纲!AH157</f>
        <v>91.626247108164094</v>
      </c>
      <c r="AN158" s="5">
        <v>154</v>
      </c>
      <c r="AO158" s="21">
        <f>[1]节奏总纲!BA157</f>
        <v>40.938211257109145</v>
      </c>
      <c r="AP158" s="21">
        <f>[1]节奏总纲!BB157</f>
        <v>42.427494399390554</v>
      </c>
      <c r="AQ158" s="21">
        <f>[1]节奏总纲!BC157</f>
        <v>44.369558034289838</v>
      </c>
      <c r="AR158" s="21">
        <f>[1]节奏总纲!BD157</f>
        <v>47.12024662670057</v>
      </c>
      <c r="AS158" s="21">
        <f>[1]节奏总纲!BE157</f>
        <v>51.816512301406114</v>
      </c>
      <c r="BL158" s="170">
        <v>154</v>
      </c>
      <c r="BM158" s="170">
        <f>[1]节奏总纲!BX157</f>
        <v>79.335561067249373</v>
      </c>
      <c r="BN158" s="170">
        <f>[1]节奏总纲!BY157</f>
        <v>79.831019170982856</v>
      </c>
      <c r="BO158" s="170">
        <f>[1]节奏总纲!BZ157</f>
        <v>80</v>
      </c>
      <c r="BP158" s="170">
        <f>[1]节奏总纲!CA157</f>
        <v>80</v>
      </c>
      <c r="BQ158" s="170">
        <f>[1]节奏总纲!CB157</f>
        <v>80</v>
      </c>
      <c r="BR158" s="170"/>
    </row>
    <row r="159" spans="3:70" x14ac:dyDescent="0.15">
      <c r="C159" s="170">
        <v>155</v>
      </c>
      <c r="D159" s="170">
        <f>[1]节奏总纲!P158</f>
        <v>46339.950011841604</v>
      </c>
      <c r="E159" s="170">
        <f>[1]节奏总纲!Q158</f>
        <v>44161.972361285043</v>
      </c>
      <c r="F159" s="170">
        <f>[1]节奏总纲!R158</f>
        <v>44486.352011367941</v>
      </c>
      <c r="G159" s="170">
        <f>[1]节奏总纲!S158</f>
        <v>44486.352011367941</v>
      </c>
      <c r="H159" s="170">
        <f>[1]节奏总纲!T158</f>
        <v>44625.371861403466</v>
      </c>
      <c r="I159" s="170"/>
      <c r="J159" s="170">
        <v>155</v>
      </c>
      <c r="K159" s="170">
        <f t="shared" si="12"/>
        <v>3103.314791635421</v>
      </c>
      <c r="L159" s="170">
        <f t="shared" si="13"/>
        <v>7021.7027071279299</v>
      </c>
      <c r="M159" s="170">
        <f t="shared" si="14"/>
        <v>9248.4943068999055</v>
      </c>
      <c r="N159" s="170">
        <f t="shared" si="15"/>
        <v>9118.7844012392889</v>
      </c>
      <c r="O159" s="170">
        <f t="shared" si="16"/>
        <v>9171.3309808343984</v>
      </c>
      <c r="P159" s="170"/>
      <c r="Q159" s="5">
        <v>155</v>
      </c>
      <c r="R159" s="21">
        <f>[1]节奏总纲!AD158</f>
        <v>72.849666392872081</v>
      </c>
      <c r="S159" s="21">
        <f>[1]节奏总纲!AE158</f>
        <v>74.92891383002295</v>
      </c>
      <c r="T159" s="21">
        <f>[1]节奏总纲!AF158</f>
        <v>77.791342508119982</v>
      </c>
      <c r="U159" s="21">
        <f>[1]节奏总纲!AG158</f>
        <v>82.388951233951914</v>
      </c>
      <c r="V159" s="21">
        <f>[1]节奏总纲!AH158</f>
        <v>91.72877549092135</v>
      </c>
      <c r="AN159" s="5">
        <v>155</v>
      </c>
      <c r="AO159" s="21">
        <f>[1]节奏总纲!BA158</f>
        <v>40.984830450008985</v>
      </c>
      <c r="AP159" s="21">
        <f>[1]节奏总纲!BB158</f>
        <v>42.470885343049382</v>
      </c>
      <c r="AQ159" s="21">
        <f>[1]节奏总纲!BC158</f>
        <v>44.412650444796341</v>
      </c>
      <c r="AR159" s="21">
        <f>[1]节奏总纲!BD158</f>
        <v>47.161821703346362</v>
      </c>
      <c r="AS159" s="21">
        <f>[1]节奏总纲!BE158</f>
        <v>51.862723837243806</v>
      </c>
      <c r="BL159" s="170">
        <v>155</v>
      </c>
      <c r="BM159" s="170">
        <f>[1]节奏总纲!BX158</f>
        <v>79.8177517942256</v>
      </c>
      <c r="BN159" s="170">
        <f>[1]节奏总纲!BY158</f>
        <v>80</v>
      </c>
      <c r="BO159" s="170">
        <f>[1]节奏总纲!BZ158</f>
        <v>80</v>
      </c>
      <c r="BP159" s="170">
        <f>[1]节奏总纲!CA158</f>
        <v>80</v>
      </c>
      <c r="BQ159" s="170">
        <f>[1]节奏总纲!CB158</f>
        <v>80</v>
      </c>
      <c r="BR159" s="170"/>
    </row>
    <row r="160" spans="3:70" x14ac:dyDescent="0.15">
      <c r="C160" s="170">
        <v>156</v>
      </c>
      <c r="D160" s="170">
        <f>[1]节奏总纲!P159</f>
        <v>49666.000451412707</v>
      </c>
      <c r="E160" s="170">
        <f>[1]节奏总纲!Q159</f>
        <v>49666.000451412707</v>
      </c>
      <c r="F160" s="170">
        <f>[1]节奏总纲!R159</f>
        <v>50162.660455926831</v>
      </c>
      <c r="G160" s="170">
        <f>[1]节奏总纲!S159</f>
        <v>50162.660455926831</v>
      </c>
      <c r="H160" s="170">
        <f>[1]节奏总纲!T159</f>
        <v>50311.658457281068</v>
      </c>
      <c r="I160" s="170"/>
      <c r="J160" s="170">
        <v>156</v>
      </c>
      <c r="K160" s="170">
        <f t="shared" si="12"/>
        <v>3326.0504395711032</v>
      </c>
      <c r="L160" s="170">
        <f t="shared" si="13"/>
        <v>5504.0280901276637</v>
      </c>
      <c r="M160" s="170">
        <f t="shared" si="14"/>
        <v>5676.3084445588902</v>
      </c>
      <c r="N160" s="170">
        <f t="shared" si="15"/>
        <v>5676.3084445588902</v>
      </c>
      <c r="O160" s="170">
        <f t="shared" si="16"/>
        <v>5686.2865958776019</v>
      </c>
      <c r="P160" s="170"/>
      <c r="Q160" s="5">
        <v>156</v>
      </c>
      <c r="R160" s="21">
        <f>[1]节奏总纲!AD159</f>
        <v>72.944425319575828</v>
      </c>
      <c r="S160" s="21">
        <f>[1]节奏总纲!AE159</f>
        <v>75.022035011469043</v>
      </c>
      <c r="T160" s="21">
        <f>[1]节奏总纲!AF159</f>
        <v>77.884791411421745</v>
      </c>
      <c r="U160" s="21">
        <f>[1]节奏总纲!AG159</f>
        <v>82.481827667543882</v>
      </c>
      <c r="V160" s="21">
        <f>[1]节奏总纲!AH159</f>
        <v>91.831303873678593</v>
      </c>
      <c r="AN160" s="5">
        <v>156</v>
      </c>
      <c r="AO160" s="21">
        <f>[1]节奏总纲!BA159</f>
        <v>41.027136894088379</v>
      </c>
      <c r="AP160" s="21">
        <f>[1]节奏总纲!BB159</f>
        <v>42.51427628670821</v>
      </c>
      <c r="AQ160" s="21">
        <f>[1]节奏总纲!BC159</f>
        <v>44.455742855302844</v>
      </c>
      <c r="AR160" s="21">
        <f>[1]节奏总纲!BD159</f>
        <v>47.203396779992147</v>
      </c>
      <c r="AS160" s="21">
        <f>[1]节奏总纲!BE159</f>
        <v>51.908935373081505</v>
      </c>
      <c r="BL160" s="170">
        <v>156</v>
      </c>
      <c r="BM160" s="170">
        <f>[1]节奏总纲!BX159</f>
        <v>80</v>
      </c>
      <c r="BN160" s="170">
        <f>[1]节奏总纲!BY159</f>
        <v>80</v>
      </c>
      <c r="BO160" s="170">
        <f>[1]节奏总纲!BZ159</f>
        <v>80</v>
      </c>
      <c r="BP160" s="170">
        <f>[1]节奏总纲!CA159</f>
        <v>80</v>
      </c>
      <c r="BQ160" s="170">
        <f>[1]节奏总纲!CB159</f>
        <v>80</v>
      </c>
      <c r="BR160" s="170"/>
    </row>
    <row r="161" spans="3:70" x14ac:dyDescent="0.15">
      <c r="C161" s="170">
        <v>157</v>
      </c>
      <c r="D161" s="170">
        <f>[1]节奏总纲!P160</f>
        <v>53230.773047602182</v>
      </c>
      <c r="E161" s="170">
        <f>[1]节奏总纲!Q160</f>
        <v>53230.773047602182</v>
      </c>
      <c r="F161" s="170">
        <f>[1]节奏总纲!R160</f>
        <v>53763.080778078205</v>
      </c>
      <c r="G161" s="170">
        <f>[1]节奏总纲!S160</f>
        <v>53763.080778078205</v>
      </c>
      <c r="H161" s="170">
        <f>[1]节奏总纲!T160</f>
        <v>53763.080778078205</v>
      </c>
      <c r="I161" s="170"/>
      <c r="J161" s="170">
        <v>157</v>
      </c>
      <c r="K161" s="170">
        <f t="shared" si="12"/>
        <v>3564.7725961894757</v>
      </c>
      <c r="L161" s="170">
        <f t="shared" si="13"/>
        <v>3564.7725961894757</v>
      </c>
      <c r="M161" s="170">
        <f t="shared" si="14"/>
        <v>3600.4203221513744</v>
      </c>
      <c r="N161" s="170">
        <f t="shared" si="15"/>
        <v>3600.4203221513744</v>
      </c>
      <c r="O161" s="170">
        <f t="shared" si="16"/>
        <v>3451.4223207971372</v>
      </c>
      <c r="P161" s="170"/>
      <c r="Q161" s="5">
        <v>157</v>
      </c>
      <c r="R161" s="21">
        <f>[1]节奏总纲!AD160</f>
        <v>73.036560194527354</v>
      </c>
      <c r="S161" s="21">
        <f>[1]节奏总纲!AE160</f>
        <v>75.111147990406067</v>
      </c>
      <c r="T161" s="21">
        <f>[1]节奏总纲!AF160</f>
        <v>77.978240314723507</v>
      </c>
      <c r="U161" s="21">
        <f>[1]节奏总纲!AG160</f>
        <v>82.574704101135836</v>
      </c>
      <c r="V161" s="21">
        <f>[1]节奏总纲!AH160</f>
        <v>91.933832256435849</v>
      </c>
      <c r="AN161" s="5">
        <v>157</v>
      </c>
      <c r="AO161" s="21">
        <f>[1]节奏总纲!BA160</f>
        <v>41.067363109180121</v>
      </c>
      <c r="AP161" s="21">
        <f>[1]节奏总纲!BB160</f>
        <v>42.557667230367045</v>
      </c>
      <c r="AQ161" s="21">
        <f>[1]节奏总纲!BC160</f>
        <v>44.498835265809355</v>
      </c>
      <c r="AR161" s="21">
        <f>[1]节奏总纲!BD160</f>
        <v>47.244971856637939</v>
      </c>
      <c r="AS161" s="21">
        <f>[1]节奏总纲!BE160</f>
        <v>51.955146908919197</v>
      </c>
      <c r="BL161" s="170">
        <v>157</v>
      </c>
      <c r="BM161" s="170">
        <f>[1]节奏总纲!BX160</f>
        <v>80</v>
      </c>
      <c r="BN161" s="170">
        <f>[1]节奏总纲!BY160</f>
        <v>80</v>
      </c>
      <c r="BO161" s="170">
        <f>[1]节奏总纲!BZ160</f>
        <v>80</v>
      </c>
      <c r="BP161" s="170">
        <f>[1]节奏总纲!CA160</f>
        <v>80</v>
      </c>
      <c r="BQ161" s="170">
        <f>[1]节奏总纲!CB160</f>
        <v>80</v>
      </c>
      <c r="BR161" s="170"/>
    </row>
    <row r="162" spans="3:70" x14ac:dyDescent="0.15">
      <c r="C162" s="170">
        <v>158</v>
      </c>
      <c r="D162" s="170">
        <f>[1]节奏总纲!P161</f>
        <v>57051.401716174769</v>
      </c>
      <c r="E162" s="170">
        <f>[1]节奏总纲!Q161</f>
        <v>57051.401716174769</v>
      </c>
      <c r="F162" s="170">
        <f>[1]节奏总纲!R161</f>
        <v>57621.915733336515</v>
      </c>
      <c r="G162" s="170">
        <f>[1]节奏总纲!S161</f>
        <v>57621.915733336515</v>
      </c>
      <c r="H162" s="170">
        <f>[1]节奏总纲!T161</f>
        <v>57621.915733336515</v>
      </c>
      <c r="I162" s="170"/>
      <c r="J162" s="170">
        <v>158</v>
      </c>
      <c r="K162" s="170">
        <f t="shared" si="12"/>
        <v>3820.6286685725863</v>
      </c>
      <c r="L162" s="170">
        <f t="shared" si="13"/>
        <v>3820.6286685725863</v>
      </c>
      <c r="M162" s="170">
        <f t="shared" si="14"/>
        <v>3858.8349552583095</v>
      </c>
      <c r="N162" s="170">
        <f t="shared" si="15"/>
        <v>3858.8349552583095</v>
      </c>
      <c r="O162" s="170">
        <f t="shared" si="16"/>
        <v>3858.8349552583095</v>
      </c>
      <c r="P162" s="170"/>
      <c r="Q162" s="5">
        <v>158</v>
      </c>
      <c r="R162" s="21">
        <f>[1]节奏总纲!AD161</f>
        <v>73.124973399384572</v>
      </c>
      <c r="S162" s="21">
        <f>[1]节奏总纲!AE161</f>
        <v>75.200260969343077</v>
      </c>
      <c r="T162" s="21">
        <f>[1]节奏总纲!AF161</f>
        <v>78.066694029528094</v>
      </c>
      <c r="U162" s="21">
        <f>[1]节奏总纲!AG161</f>
        <v>82.667580534727804</v>
      </c>
      <c r="V162" s="21">
        <f>[1]节奏总纲!AH161</f>
        <v>92.033129415212969</v>
      </c>
      <c r="AN162" s="5">
        <v>158</v>
      </c>
      <c r="AO162" s="21">
        <f>[1]节奏总纲!BA161</f>
        <v>41.107589324271871</v>
      </c>
      <c r="AP162" s="21">
        <f>[1]节奏总纲!BB161</f>
        <v>42.601058174025873</v>
      </c>
      <c r="AQ162" s="21">
        <f>[1]节奏总纲!BC161</f>
        <v>44.541927676315858</v>
      </c>
      <c r="AR162" s="21">
        <f>[1]节奏总纲!BD161</f>
        <v>47.286546933283724</v>
      </c>
      <c r="AS162" s="21">
        <f>[1]节奏总纲!BE161</f>
        <v>52.001173105835825</v>
      </c>
      <c r="BL162" s="170">
        <v>158</v>
      </c>
      <c r="BM162" s="170">
        <f>[1]节奏总纲!BX161</f>
        <v>80</v>
      </c>
      <c r="BN162" s="170">
        <f>[1]节奏总纲!BY161</f>
        <v>80</v>
      </c>
      <c r="BO162" s="170">
        <f>[1]节奏总纲!BZ161</f>
        <v>80</v>
      </c>
      <c r="BP162" s="170">
        <f>[1]节奏总纲!CA161</f>
        <v>80</v>
      </c>
      <c r="BQ162" s="170">
        <f>[1]节奏总纲!CB161</f>
        <v>80</v>
      </c>
      <c r="BR162" s="170"/>
    </row>
    <row r="163" spans="3:70" x14ac:dyDescent="0.15">
      <c r="C163" s="170">
        <v>159</v>
      </c>
      <c r="D163" s="170">
        <f>[1]节奏总纲!P162</f>
        <v>61146.25013335624</v>
      </c>
      <c r="E163" s="170">
        <f>[1]节奏总纲!Q162</f>
        <v>61146.25013335624</v>
      </c>
      <c r="F163" s="170">
        <f>[1]节奏总纲!R162</f>
        <v>61757.7126346898</v>
      </c>
      <c r="G163" s="170">
        <f>[1]节奏总纲!S162</f>
        <v>61757.7126346898</v>
      </c>
      <c r="H163" s="170">
        <f>[1]节奏总纲!T162</f>
        <v>61757.7126346898</v>
      </c>
      <c r="I163" s="170"/>
      <c r="J163" s="170">
        <v>159</v>
      </c>
      <c r="K163" s="170">
        <f t="shared" si="12"/>
        <v>4094.8484171814707</v>
      </c>
      <c r="L163" s="170">
        <f t="shared" si="13"/>
        <v>4094.8484171814707</v>
      </c>
      <c r="M163" s="170">
        <f t="shared" si="14"/>
        <v>4135.7969013532856</v>
      </c>
      <c r="N163" s="170">
        <f t="shared" si="15"/>
        <v>4135.7969013532856</v>
      </c>
      <c r="O163" s="170">
        <f t="shared" si="16"/>
        <v>4135.7969013532856</v>
      </c>
      <c r="P163" s="170"/>
      <c r="Q163" s="5">
        <v>159</v>
      </c>
      <c r="R163" s="21">
        <f>[1]节奏总纲!AD162</f>
        <v>73.213386604241791</v>
      </c>
      <c r="S163" s="21">
        <f>[1]节奏总纲!AE162</f>
        <v>75.289373948280101</v>
      </c>
      <c r="T163" s="21">
        <f>[1]节奏总纲!AF162</f>
        <v>78.153631564737054</v>
      </c>
      <c r="U163" s="21">
        <f>[1]节奏总纲!AG162</f>
        <v>82.760456968319758</v>
      </c>
      <c r="V163" s="21">
        <f>[1]节奏总纲!AH162</f>
        <v>92.126546512350387</v>
      </c>
      <c r="AN163" s="5">
        <v>159</v>
      </c>
      <c r="AO163" s="21">
        <f>[1]节奏总纲!BA162</f>
        <v>41.147815539363613</v>
      </c>
      <c r="AP163" s="21">
        <f>[1]节奏总纲!BB162</f>
        <v>42.644449117684701</v>
      </c>
      <c r="AQ163" s="21">
        <f>[1]节奏总纲!BC162</f>
        <v>44.585020086822361</v>
      </c>
      <c r="AR163" s="21">
        <f>[1]节奏总纲!BD162</f>
        <v>47.328122009929508</v>
      </c>
      <c r="AS163" s="21">
        <f>[1]节奏总纲!BE162</f>
        <v>52.041079787427918</v>
      </c>
      <c r="BL163" s="170">
        <v>159</v>
      </c>
      <c r="BM163" s="170">
        <f>[1]节奏总纲!BX162</f>
        <v>80</v>
      </c>
      <c r="BN163" s="170">
        <f>[1]节奏总纲!BY162</f>
        <v>80</v>
      </c>
      <c r="BO163" s="170">
        <f>[1]节奏总纲!BZ162</f>
        <v>80</v>
      </c>
      <c r="BP163" s="170">
        <f>[1]节奏总纲!CA162</f>
        <v>80</v>
      </c>
      <c r="BQ163" s="170">
        <f>[1]节奏总纲!CB162</f>
        <v>80</v>
      </c>
      <c r="BR163" s="170"/>
    </row>
    <row r="164" spans="3:70" x14ac:dyDescent="0.15">
      <c r="C164" s="170">
        <v>160</v>
      </c>
      <c r="D164" s="170">
        <f>[1]节奏总纲!P163</f>
        <v>65535</v>
      </c>
      <c r="E164" s="170">
        <f>[1]节奏总纲!Q163</f>
        <v>65535</v>
      </c>
      <c r="F164" s="170">
        <f>[1]节奏总纲!R163</f>
        <v>66190.350000000006</v>
      </c>
      <c r="G164" s="170">
        <f>[1]节奏总纲!S163</f>
        <v>66190.350000000006</v>
      </c>
      <c r="H164" s="170">
        <f>[1]节奏总纲!T163</f>
        <v>66190.350000000006</v>
      </c>
      <c r="I164" s="170"/>
      <c r="J164" s="170">
        <v>160</v>
      </c>
      <c r="K164" s="170">
        <f t="shared" si="12"/>
        <v>4388.7498666437605</v>
      </c>
      <c r="L164" s="170">
        <f t="shared" si="13"/>
        <v>4388.7498666437605</v>
      </c>
      <c r="M164" s="170">
        <f t="shared" si="14"/>
        <v>4432.6373653102055</v>
      </c>
      <c r="N164" s="170">
        <f t="shared" si="15"/>
        <v>4432.6373653102055</v>
      </c>
      <c r="O164" s="170">
        <f t="shared" si="16"/>
        <v>4432.6373653102055</v>
      </c>
      <c r="Q164" s="5">
        <v>160</v>
      </c>
      <c r="R164" s="21">
        <f>[1]节奏总纲!AD163</f>
        <v>73.301799809099009</v>
      </c>
      <c r="S164" s="21">
        <f>[1]节奏总纲!AE163</f>
        <v>75.378486927217125</v>
      </c>
      <c r="T164" s="21">
        <f>[1]节奏总纲!AF163</f>
        <v>78.240569099946029</v>
      </c>
      <c r="U164" s="21">
        <f>[1]节奏总纲!AG163</f>
        <v>82.853333401911726</v>
      </c>
      <c r="V164" s="21">
        <f>[1]节奏总纲!AH163</f>
        <v>92.219963609487792</v>
      </c>
      <c r="AN164" s="5">
        <v>160</v>
      </c>
      <c r="AO164" s="21">
        <f>[1]节奏总纲!BA163</f>
        <v>41.188041754455355</v>
      </c>
      <c r="AP164" s="21">
        <f>[1]节奏总纲!BB163</f>
        <v>42.687840061343536</v>
      </c>
      <c r="AQ164" s="21">
        <f>[1]节奏总纲!BC163</f>
        <v>44.628112497328864</v>
      </c>
      <c r="AR164" s="21">
        <f>[1]节奏总纲!BD163</f>
        <v>47.3696970865753</v>
      </c>
      <c r="AS164" s="21">
        <f>[1]节奏总纲!BE163</f>
        <v>52.080986469020011</v>
      </c>
      <c r="BL164" s="170">
        <v>160</v>
      </c>
      <c r="BM164" s="170">
        <f>[1]节奏总纲!BX163</f>
        <v>80</v>
      </c>
      <c r="BN164" s="170">
        <f>[1]节奏总纲!BY163</f>
        <v>80</v>
      </c>
      <c r="BO164" s="170">
        <f>[1]节奏总纲!BZ163</f>
        <v>80</v>
      </c>
      <c r="BP164" s="170">
        <f>[1]节奏总纲!CA163</f>
        <v>80</v>
      </c>
      <c r="BQ164" s="170">
        <f>[1]节奏总纲!CB163</f>
        <v>80</v>
      </c>
    </row>
    <row r="165" spans="3:70" x14ac:dyDescent="0.15">
      <c r="Q165" s="5">
        <v>161</v>
      </c>
      <c r="R165" s="21">
        <f>[1]节奏总纲!AD164</f>
        <v>73.390213013956213</v>
      </c>
      <c r="S165" s="21">
        <f>[1]节奏总纲!AE164</f>
        <v>75.467599906154135</v>
      </c>
      <c r="T165" s="21">
        <f>[1]节奏总纲!AF164</f>
        <v>78.32750663515499</v>
      </c>
      <c r="U165" s="21">
        <f>[1]节奏总纲!AG164</f>
        <v>82.94620983550368</v>
      </c>
      <c r="V165" s="21">
        <f>[1]节奏总纲!AH164</f>
        <v>92.313380706625196</v>
      </c>
      <c r="AN165" s="5">
        <v>161</v>
      </c>
      <c r="AO165" s="21">
        <f>[1]节奏总纲!BA164</f>
        <v>41.228267969547105</v>
      </c>
      <c r="AP165" s="21">
        <f>[1]节奏总纲!BB164</f>
        <v>42.731231005002364</v>
      </c>
      <c r="AQ165" s="21">
        <f>[1]节奏总纲!BC164</f>
        <v>44.671204907835367</v>
      </c>
      <c r="AR165" s="21">
        <f>[1]节奏总纲!BD164</f>
        <v>47.411272163221085</v>
      </c>
      <c r="AS165" s="21">
        <f>[1]节奏总纲!BE164</f>
        <v>52.120893150612112</v>
      </c>
    </row>
    <row r="166" spans="3:70" x14ac:dyDescent="0.15">
      <c r="Q166" s="5">
        <v>162</v>
      </c>
      <c r="R166" s="21">
        <f>[1]节奏总纲!AD165</f>
        <v>73.478626218813432</v>
      </c>
      <c r="S166" s="21">
        <f>[1]节奏总纲!AE165</f>
        <v>75.556712885091159</v>
      </c>
      <c r="T166" s="21">
        <f>[1]节奏总纲!AF165</f>
        <v>78.414444170363964</v>
      </c>
      <c r="U166" s="21">
        <f>[1]节奏总纲!AG165</f>
        <v>83.036921590135321</v>
      </c>
      <c r="V166" s="21">
        <f>[1]节奏总纲!AH165</f>
        <v>92.406797803762601</v>
      </c>
      <c r="AN166" s="5">
        <v>162</v>
      </c>
      <c r="AO166" s="21">
        <f>[1]节奏总纲!BA165</f>
        <v>41.268494184638847</v>
      </c>
      <c r="AP166" s="21">
        <f>[1]节奏总纲!BB165</f>
        <v>42.774621948661192</v>
      </c>
      <c r="AQ166" s="21">
        <f>[1]节奏总纲!BC165</f>
        <v>44.714297318341877</v>
      </c>
      <c r="AR166" s="21">
        <f>[1]节奏总纲!BD165</f>
        <v>47.452847239866877</v>
      </c>
      <c r="AS166" s="21">
        <f>[1]节奏总纲!BE165</f>
        <v>52.160799832204205</v>
      </c>
    </row>
    <row r="167" spans="3:70" x14ac:dyDescent="0.15">
      <c r="Q167" s="5">
        <v>163</v>
      </c>
      <c r="R167" s="21">
        <f>[1]节奏总纲!AD166</f>
        <v>73.56703942367065</v>
      </c>
      <c r="S167" s="21">
        <f>[1]节奏总纲!AE166</f>
        <v>75.645825864028183</v>
      </c>
      <c r="T167" s="21">
        <f>[1]节奏总纲!AF166</f>
        <v>78.501381705572925</v>
      </c>
      <c r="U167" s="21">
        <f>[1]节奏总纲!AG166</f>
        <v>83.124654333465756</v>
      </c>
      <c r="V167" s="21">
        <f>[1]节奏总纲!AH166</f>
        <v>92.500214900900005</v>
      </c>
      <c r="AN167" s="5">
        <v>163</v>
      </c>
      <c r="AO167" s="21">
        <f>[1]节奏总纲!BA166</f>
        <v>41.308720399730589</v>
      </c>
      <c r="AP167" s="21">
        <f>[1]节奏总纲!BB166</f>
        <v>42.818012892320027</v>
      </c>
      <c r="AQ167" s="21">
        <f>[1]节奏总纲!BC166</f>
        <v>44.757389728848381</v>
      </c>
      <c r="AR167" s="21">
        <f>[1]节奏总纲!BD166</f>
        <v>47.494422316512662</v>
      </c>
      <c r="AS167" s="21">
        <f>[1]节奏总纲!BE166</f>
        <v>52.200706513796298</v>
      </c>
    </row>
    <row r="168" spans="3:70" x14ac:dyDescent="0.15">
      <c r="Q168" s="5">
        <v>164</v>
      </c>
      <c r="R168" s="21">
        <f>[1]节奏总纲!AD167</f>
        <v>73.655452628527868</v>
      </c>
      <c r="S168" s="21">
        <f>[1]节奏总纲!AE167</f>
        <v>75.734938842965192</v>
      </c>
      <c r="T168" s="21">
        <f>[1]节奏总纲!AF167</f>
        <v>78.5883192407819</v>
      </c>
      <c r="U168" s="21">
        <f>[1]节奏总纲!AG167</f>
        <v>83.21238707679619</v>
      </c>
      <c r="V168" s="21">
        <f>[1]节奏总纲!AH167</f>
        <v>92.593631998037409</v>
      </c>
      <c r="AN168" s="5">
        <v>164</v>
      </c>
      <c r="AO168" s="21">
        <f>[1]节奏总纲!BA167</f>
        <v>41.348946614822331</v>
      </c>
      <c r="AP168" s="21">
        <f>[1]节奏总纲!BB167</f>
        <v>42.861403835978855</v>
      </c>
      <c r="AQ168" s="21">
        <f>[1]节奏总纲!BC167</f>
        <v>44.800482139354884</v>
      </c>
      <c r="AR168" s="21">
        <f>[1]节奏总纲!BD167</f>
        <v>47.535997393158453</v>
      </c>
      <c r="AS168" s="21">
        <f>[1]节奏总纲!BE167</f>
        <v>52.240613195388391</v>
      </c>
    </row>
    <row r="169" spans="3:70" x14ac:dyDescent="0.15">
      <c r="Q169" s="5">
        <v>165</v>
      </c>
      <c r="R169" s="21">
        <f>[1]节奏总纲!AD168</f>
        <v>73.743865833385087</v>
      </c>
      <c r="S169" s="21">
        <f>[1]节奏总纲!AE168</f>
        <v>75.824051821902216</v>
      </c>
      <c r="T169" s="21">
        <f>[1]节奏总纲!AF168</f>
        <v>78.67525677599086</v>
      </c>
      <c r="U169" s="21">
        <f>[1]节奏总纲!AG168</f>
        <v>83.300119820126625</v>
      </c>
      <c r="V169" s="21">
        <f>[1]节奏总纲!AH168</f>
        <v>92.687049095174814</v>
      </c>
      <c r="AN169" s="5">
        <v>165</v>
      </c>
      <c r="AO169" s="21">
        <f>[1]节奏总纲!BA168</f>
        <v>41.389172829914081</v>
      </c>
      <c r="AP169" s="21">
        <f>[1]节奏总纲!BB168</f>
        <v>42.904794779637683</v>
      </c>
      <c r="AQ169" s="21">
        <f>[1]节奏总纲!BC168</f>
        <v>44.843574549861387</v>
      </c>
      <c r="AR169" s="21">
        <f>[1]节奏总纲!BD168</f>
        <v>47.577572469804238</v>
      </c>
      <c r="AS169" s="21">
        <f>[1]节奏总纲!BE168</f>
        <v>52.280519876980485</v>
      </c>
    </row>
    <row r="170" spans="3:70" x14ac:dyDescent="0.15">
      <c r="Q170" s="5">
        <v>166</v>
      </c>
      <c r="R170" s="21">
        <f>[1]节奏总纲!AD169</f>
        <v>73.832279038242305</v>
      </c>
      <c r="S170" s="21">
        <f>[1]节奏总纲!AE169</f>
        <v>75.91316480083924</v>
      </c>
      <c r="T170" s="21">
        <f>[1]节奏总纲!AF169</f>
        <v>78.762194311199835</v>
      </c>
      <c r="U170" s="21">
        <f>[1]节奏总纲!AG169</f>
        <v>83.387852563457059</v>
      </c>
      <c r="V170" s="21">
        <f>[1]节奏总纲!AH169</f>
        <v>92.780466192312218</v>
      </c>
      <c r="AN170" s="5">
        <v>166</v>
      </c>
      <c r="AO170" s="21">
        <f>[1]节奏总纲!BA169</f>
        <v>41.429399045005823</v>
      </c>
      <c r="AP170" s="21">
        <f>[1]节奏总纲!BB169</f>
        <v>42.948185723296518</v>
      </c>
      <c r="AQ170" s="21">
        <f>[1]节奏总纲!BC169</f>
        <v>44.88666696036789</v>
      </c>
      <c r="AR170" s="21">
        <f>[1]节奏总纲!BD169</f>
        <v>47.619147546450023</v>
      </c>
      <c r="AS170" s="21">
        <f>[1]节奏总纲!BE169</f>
        <v>52.320426558572585</v>
      </c>
    </row>
    <row r="171" spans="3:70" x14ac:dyDescent="0.15">
      <c r="Q171" s="5">
        <v>167</v>
      </c>
      <c r="R171" s="21">
        <f>[1]节奏总纲!AD170</f>
        <v>73.920692243099523</v>
      </c>
      <c r="S171" s="21">
        <f>[1]节奏总纲!AE170</f>
        <v>76.002103770254962</v>
      </c>
      <c r="T171" s="21">
        <f>[1]节奏总纲!AF170</f>
        <v>78.849131846408795</v>
      </c>
      <c r="U171" s="21">
        <f>[1]节奏总纲!AG170</f>
        <v>83.475585306787494</v>
      </c>
      <c r="V171" s="21">
        <f>[1]节奏总纲!AH170</f>
        <v>92.873883289449623</v>
      </c>
      <c r="AN171" s="5">
        <v>167</v>
      </c>
      <c r="AO171" s="21">
        <f>[1]节奏总纲!BA170</f>
        <v>41.469625260097565</v>
      </c>
      <c r="AP171" s="21">
        <f>[1]节奏总纲!BB170</f>
        <v>42.991576666955346</v>
      </c>
      <c r="AQ171" s="21">
        <f>[1]节奏总纲!BC170</f>
        <v>44.9297593708744</v>
      </c>
      <c r="AR171" s="21">
        <f>[1]节奏总纲!BD170</f>
        <v>47.660722623095815</v>
      </c>
      <c r="AS171" s="21">
        <f>[1]节奏总纲!BE170</f>
        <v>52.360333240164678</v>
      </c>
    </row>
    <row r="172" spans="3:70" x14ac:dyDescent="0.15">
      <c r="Q172" s="5">
        <v>168</v>
      </c>
      <c r="R172" s="21">
        <f>[1]节奏总纲!AD171</f>
        <v>74.008495683346354</v>
      </c>
      <c r="S172" s="21">
        <f>[1]节奏总纲!AE171</f>
        <v>76.084409020469636</v>
      </c>
      <c r="T172" s="21">
        <f>[1]节奏总纲!AF171</f>
        <v>78.93606938161777</v>
      </c>
      <c r="U172" s="21">
        <f>[1]节奏总纲!AG171</f>
        <v>83.563318050117928</v>
      </c>
      <c r="V172" s="21">
        <f>[1]节奏总纲!AH171</f>
        <v>92.967300386587027</v>
      </c>
      <c r="AN172" s="5">
        <v>168</v>
      </c>
      <c r="AO172" s="21">
        <f>[1]节奏总纲!BA171</f>
        <v>41.509851475189308</v>
      </c>
      <c r="AP172" s="21">
        <f>[1]节奏总纲!BB171</f>
        <v>43.030177309109042</v>
      </c>
      <c r="AQ172" s="21">
        <f>[1]节奏总纲!BC171</f>
        <v>44.972851781380903</v>
      </c>
      <c r="AR172" s="21">
        <f>[1]节奏总纲!BD171</f>
        <v>47.7022976997416</v>
      </c>
      <c r="AS172" s="21">
        <f>[1]节奏总纲!BE171</f>
        <v>52.400239921756771</v>
      </c>
    </row>
    <row r="173" spans="3:70" x14ac:dyDescent="0.15">
      <c r="Q173" s="5">
        <v>169</v>
      </c>
      <c r="R173" s="21">
        <f>[1]节奏总纲!AD172</f>
        <v>74.090988120365651</v>
      </c>
      <c r="S173" s="21">
        <f>[1]节奏总纲!AE172</f>
        <v>76.166714270684309</v>
      </c>
      <c r="T173" s="21">
        <f>[1]节奏总纲!AF172</f>
        <v>79.022812309215297</v>
      </c>
      <c r="U173" s="21">
        <f>[1]节奏总纲!AG172</f>
        <v>83.651050793448363</v>
      </c>
      <c r="V173" s="21">
        <f>[1]节奏总纲!AH172</f>
        <v>93.057555567360481</v>
      </c>
      <c r="AN173" s="5">
        <v>169</v>
      </c>
      <c r="AO173" s="21">
        <f>[1]节奏总纲!BA172</f>
        <v>41.550077690281057</v>
      </c>
      <c r="AP173" s="21">
        <f>[1]节奏总纲!BB172</f>
        <v>43.067624017543686</v>
      </c>
      <c r="AQ173" s="21">
        <f>[1]节奏总纲!BC172</f>
        <v>45.013762077986961</v>
      </c>
      <c r="AR173" s="21">
        <f>[1]节奏总纲!BD172</f>
        <v>47.743872776387391</v>
      </c>
      <c r="AS173" s="21">
        <f>[1]节奏总纲!BE172</f>
        <v>52.440146603348865</v>
      </c>
    </row>
    <row r="174" spans="3:70" x14ac:dyDescent="0.15">
      <c r="Q174" s="5">
        <v>170</v>
      </c>
      <c r="R174" s="21">
        <f>[1]节奏总纲!AD173</f>
        <v>74.173480557384934</v>
      </c>
      <c r="S174" s="21">
        <f>[1]节奏总纲!AE173</f>
        <v>76.249019520898997</v>
      </c>
      <c r="T174" s="21">
        <f>[1]节奏总纲!AF173</f>
        <v>79.109014469658547</v>
      </c>
      <c r="U174" s="21">
        <f>[1]节奏总纲!AG173</f>
        <v>83.738783536778797</v>
      </c>
      <c r="V174" s="21">
        <f>[1]节奏总纲!AH173</f>
        <v>93.146107887007233</v>
      </c>
      <c r="AN174" s="5">
        <v>170</v>
      </c>
      <c r="AO174" s="21">
        <f>[1]节奏总纲!BA173</f>
        <v>41.590303905372799</v>
      </c>
      <c r="AP174" s="21">
        <f>[1]节奏总纲!BB173</f>
        <v>43.105070725978337</v>
      </c>
      <c r="AQ174" s="21">
        <f>[1]节奏总纲!BC173</f>
        <v>45.050956883357138</v>
      </c>
      <c r="AR174" s="21">
        <f>[1]节奏总纲!BD173</f>
        <v>47.785447853033176</v>
      </c>
      <c r="AS174" s="21">
        <f>[1]节奏总纲!BE173</f>
        <v>52.480053284940965</v>
      </c>
    </row>
    <row r="175" spans="3:70" x14ac:dyDescent="0.15">
      <c r="Q175" s="5">
        <v>171</v>
      </c>
      <c r="R175" s="21">
        <f>[1]节奏总纲!AD174</f>
        <v>74.255972994404218</v>
      </c>
      <c r="S175" s="21">
        <f>[1]节奏总纲!AE174</f>
        <v>76.331324771113671</v>
      </c>
      <c r="T175" s="21">
        <f>[1]节奏总纲!AF174</f>
        <v>79.195216630101797</v>
      </c>
      <c r="U175" s="21">
        <f>[1]节奏总纲!AG174</f>
        <v>83.826516280109232</v>
      </c>
      <c r="V175" s="21">
        <f>[1]节奏总纲!AH174</f>
        <v>93.23466020665397</v>
      </c>
      <c r="AN175" s="5">
        <v>171</v>
      </c>
      <c r="AO175" s="21">
        <f>[1]节奏总纲!BA174</f>
        <v>41.630530120464542</v>
      </c>
      <c r="AP175" s="21">
        <f>[1]节奏总纲!BB174</f>
        <v>43.14251743441298</v>
      </c>
      <c r="AQ175" s="21">
        <f>[1]节奏总纲!BC174</f>
        <v>45.088151688727308</v>
      </c>
      <c r="AR175" s="21">
        <f>[1]节奏总纲!BD174</f>
        <v>47.827022929678968</v>
      </c>
      <c r="AS175" s="21">
        <f>[1]节奏总纲!BE174</f>
        <v>52.519959966533058</v>
      </c>
    </row>
    <row r="176" spans="3:70" x14ac:dyDescent="0.15">
      <c r="Q176" s="5">
        <v>172</v>
      </c>
      <c r="R176" s="21">
        <f>[1]节奏总纲!AD175</f>
        <v>74.338465431423501</v>
      </c>
      <c r="S176" s="21">
        <f>[1]节奏总纲!AE175</f>
        <v>76.413630021328345</v>
      </c>
      <c r="T176" s="21">
        <f>[1]节奏总纲!AF175</f>
        <v>79.281418790545047</v>
      </c>
      <c r="U176" s="21">
        <f>[1]节奏总纲!AG175</f>
        <v>83.914249023439666</v>
      </c>
      <c r="V176" s="21">
        <f>[1]节奏总纲!AH175</f>
        <v>93.323212526300722</v>
      </c>
      <c r="AN176" s="5">
        <v>172</v>
      </c>
      <c r="AO176" s="21">
        <f>[1]节奏总纲!BA175</f>
        <v>41.670756335556291</v>
      </c>
      <c r="AP176" s="21">
        <f>[1]节奏总纲!BB175</f>
        <v>43.179964142847631</v>
      </c>
      <c r="AQ176" s="21">
        <f>[1]节奏总纲!BC175</f>
        <v>45.125346494097485</v>
      </c>
      <c r="AR176" s="21">
        <f>[1]节奏总纲!BD175</f>
        <v>47.868598006324753</v>
      </c>
      <c r="AS176" s="21">
        <f>[1]节奏总纲!BE175</f>
        <v>52.559866648125151</v>
      </c>
    </row>
    <row r="177" spans="17:45" x14ac:dyDescent="0.15">
      <c r="Q177" s="5">
        <v>173</v>
      </c>
      <c r="R177" s="21">
        <f>[1]节奏总纲!AD176</f>
        <v>74.420957868442784</v>
      </c>
      <c r="S177" s="21">
        <f>[1]节奏总纲!AE176</f>
        <v>76.495935271543019</v>
      </c>
      <c r="T177" s="21">
        <f>[1]节奏总纲!AF176</f>
        <v>79.367620950988297</v>
      </c>
      <c r="U177" s="21">
        <f>[1]节奏总纲!AG176</f>
        <v>84.00179325525086</v>
      </c>
      <c r="V177" s="21">
        <f>[1]节奏总纲!AH176</f>
        <v>93.411764845947459</v>
      </c>
      <c r="AN177" s="5">
        <v>173</v>
      </c>
      <c r="AO177" s="21">
        <f>[1]节奏总纲!BA176</f>
        <v>41.710982550648033</v>
      </c>
      <c r="AP177" s="21">
        <f>[1]节奏总纲!BB176</f>
        <v>43.217410851282274</v>
      </c>
      <c r="AQ177" s="21">
        <f>[1]节奏总纲!BC176</f>
        <v>45.162541299467655</v>
      </c>
      <c r="AR177" s="21">
        <f>[1]节奏总纲!BD176</f>
        <v>47.910173082970537</v>
      </c>
      <c r="AS177" s="21">
        <f>[1]节奏总纲!BE176</f>
        <v>52.599773329717245</v>
      </c>
    </row>
    <row r="178" spans="17:45" x14ac:dyDescent="0.15">
      <c r="Q178" s="5">
        <v>174</v>
      </c>
      <c r="R178" s="21">
        <f>[1]节奏总纲!AD177</f>
        <v>74.503450305462081</v>
      </c>
      <c r="S178" s="21">
        <f>[1]节奏总纲!AE177</f>
        <v>76.578240521757706</v>
      </c>
      <c r="T178" s="21">
        <f>[1]节奏总纲!AF177</f>
        <v>79.453823111431561</v>
      </c>
      <c r="U178" s="21">
        <f>[1]节奏总纲!AG177</f>
        <v>84.08118060043364</v>
      </c>
      <c r="V178" s="21">
        <f>[1]节奏总纲!AH177</f>
        <v>93.500317165594211</v>
      </c>
      <c r="AN178" s="5">
        <v>174</v>
      </c>
      <c r="AO178" s="21">
        <f>[1]节奏总纲!BA177</f>
        <v>41.751208765739776</v>
      </c>
      <c r="AP178" s="21">
        <f>[1]节奏总纲!BB177</f>
        <v>43.254857559716925</v>
      </c>
      <c r="AQ178" s="21">
        <f>[1]节奏总纲!BC177</f>
        <v>45.199736104837832</v>
      </c>
      <c r="AR178" s="21">
        <f>[1]节奏总纲!BD177</f>
        <v>47.951748159616329</v>
      </c>
      <c r="AS178" s="21">
        <f>[1]节奏总纲!BE177</f>
        <v>52.639680011309345</v>
      </c>
    </row>
    <row r="179" spans="17:45" x14ac:dyDescent="0.15">
      <c r="Q179" s="5">
        <v>175</v>
      </c>
      <c r="R179" s="21">
        <f>[1]节奏总纲!AD178</f>
        <v>74.585942742481365</v>
      </c>
      <c r="S179" s="21">
        <f>[1]节奏总纲!AE178</f>
        <v>76.66054577197238</v>
      </c>
      <c r="T179" s="21">
        <f>[1]节奏总纲!AF178</f>
        <v>79.540025271874811</v>
      </c>
      <c r="U179" s="21">
        <f>[1]节奏总纲!AG178</f>
        <v>84.160567945616407</v>
      </c>
      <c r="V179" s="21">
        <f>[1]节奏总纲!AH178</f>
        <v>93.588869485240949</v>
      </c>
      <c r="AN179" s="5">
        <v>175</v>
      </c>
      <c r="AO179" s="21">
        <f>[1]节奏总纲!BA178</f>
        <v>41.791434980831518</v>
      </c>
      <c r="AP179" s="21">
        <f>[1]节奏总纲!BB178</f>
        <v>43.292304268151575</v>
      </c>
      <c r="AQ179" s="21">
        <f>[1]节奏总纲!BC178</f>
        <v>45.236930910208002</v>
      </c>
      <c r="AR179" s="21">
        <f>[1]节奏总纲!BD178</f>
        <v>47.993323236262114</v>
      </c>
      <c r="AS179" s="21">
        <f>[1]节奏总纲!BE178</f>
        <v>52.679586692901438</v>
      </c>
    </row>
    <row r="180" spans="17:45" x14ac:dyDescent="0.15">
      <c r="Q180" s="5">
        <v>176</v>
      </c>
      <c r="R180" s="21">
        <f>[1]节奏总纲!AD179</f>
        <v>74.668435179500648</v>
      </c>
      <c r="S180" s="21">
        <f>[1]节奏总纲!AE179</f>
        <v>76.742851022187054</v>
      </c>
      <c r="T180" s="21">
        <f>[1]节奏总纲!AF179</f>
        <v>79.626227432318061</v>
      </c>
      <c r="U180" s="21">
        <f>[1]节奏总纲!AG179</f>
        <v>84.239955290799188</v>
      </c>
      <c r="V180" s="21">
        <f>[1]节奏总纲!AH179</f>
        <v>93.6774218048877</v>
      </c>
      <c r="AN180" s="5">
        <v>176</v>
      </c>
      <c r="AO180" s="21">
        <f>[1]节奏总纲!BA179</f>
        <v>41.831661195923267</v>
      </c>
      <c r="AP180" s="21">
        <f>[1]节奏总纲!BB179</f>
        <v>43.329750976586219</v>
      </c>
      <c r="AQ180" s="21">
        <f>[1]节奏总纲!BC179</f>
        <v>45.274125715578172</v>
      </c>
      <c r="AR180" s="21">
        <f>[1]节奏总纲!BD179</f>
        <v>48.030128751164234</v>
      </c>
      <c r="AS180" s="21">
        <f>[1]节奏总纲!BE179</f>
        <v>52.719493374493531</v>
      </c>
    </row>
    <row r="181" spans="17:45" x14ac:dyDescent="0.15">
      <c r="Q181" s="5">
        <v>177</v>
      </c>
      <c r="R181" s="21">
        <f>[1]节奏总纲!AD180</f>
        <v>74.750927616519931</v>
      </c>
      <c r="S181" s="21">
        <f>[1]节奏总纲!AE180</f>
        <v>76.825156272401728</v>
      </c>
      <c r="T181" s="21">
        <f>[1]节奏总纲!AF180</f>
        <v>79.71242959276131</v>
      </c>
      <c r="U181" s="21">
        <f>[1]节奏总纲!AG180</f>
        <v>84.319342635981968</v>
      </c>
      <c r="V181" s="21">
        <f>[1]节奏总纲!AH180</f>
        <v>93.765974124534438</v>
      </c>
      <c r="AN181" s="5">
        <v>177</v>
      </c>
      <c r="AO181" s="21">
        <f>[1]节奏总纲!BA180</f>
        <v>41.87188741101501</v>
      </c>
      <c r="AP181" s="21">
        <f>[1]节奏总纲!BB180</f>
        <v>43.367197685020869</v>
      </c>
      <c r="AQ181" s="21">
        <f>[1]节奏总纲!BC180</f>
        <v>45.31132052094835</v>
      </c>
      <c r="AR181" s="21">
        <f>[1]节奏总纲!BD180</f>
        <v>48.066021750983474</v>
      </c>
      <c r="AS181" s="21">
        <f>[1]节奏总纲!BE180</f>
        <v>52.759400056085624</v>
      </c>
    </row>
    <row r="182" spans="17:45" x14ac:dyDescent="0.15">
      <c r="Q182" s="5">
        <v>178</v>
      </c>
      <c r="R182" s="21">
        <f>[1]节奏总纲!AD181</f>
        <v>74.833420053539214</v>
      </c>
      <c r="S182" s="21">
        <f>[1]节奏总纲!AE181</f>
        <v>76.907461522616416</v>
      </c>
      <c r="T182" s="21">
        <f>[1]节奏总纲!AF181</f>
        <v>79.79863175320456</v>
      </c>
      <c r="U182" s="21">
        <f>[1]节奏总纲!AG181</f>
        <v>84.398729981164735</v>
      </c>
      <c r="V182" s="21">
        <f>[1]节奏总纲!AH181</f>
        <v>93.85452644418119</v>
      </c>
      <c r="AN182" s="5">
        <v>178</v>
      </c>
      <c r="AO182" s="21">
        <f>[1]节奏总纲!BA181</f>
        <v>41.912113626106752</v>
      </c>
      <c r="AP182" s="21">
        <f>[1]节奏总纲!BB181</f>
        <v>43.404644393455513</v>
      </c>
      <c r="AQ182" s="21">
        <f>[1]节奏总纲!BC181</f>
        <v>45.34851532631852</v>
      </c>
      <c r="AR182" s="21">
        <f>[1]节奏总纲!BD181</f>
        <v>48.101914750802706</v>
      </c>
      <c r="AS182" s="21">
        <f>[1]节奏总纲!BE181</f>
        <v>52.799306737677718</v>
      </c>
    </row>
    <row r="183" spans="17:45" x14ac:dyDescent="0.15">
      <c r="Q183" s="5">
        <v>179</v>
      </c>
      <c r="R183" s="21">
        <f>[1]节奏总纲!AD182</f>
        <v>74.915912490558512</v>
      </c>
      <c r="S183" s="21">
        <f>[1]节奏总纲!AE182</f>
        <v>76.989766772831089</v>
      </c>
      <c r="T183" s="21">
        <f>[1]节奏总纲!AF182</f>
        <v>79.88483391364781</v>
      </c>
      <c r="U183" s="21">
        <f>[1]节奏总纲!AG182</f>
        <v>84.478117326347515</v>
      </c>
      <c r="V183" s="21">
        <f>[1]节奏总纲!AH182</f>
        <v>93.943078763827941</v>
      </c>
      <c r="AN183" s="5">
        <v>179</v>
      </c>
      <c r="AO183" s="21">
        <f>[1]节奏总纲!BA182</f>
        <v>41.952339841198494</v>
      </c>
      <c r="AP183" s="21">
        <f>[1]节奏总纲!BB182</f>
        <v>43.442091101890163</v>
      </c>
      <c r="AQ183" s="21">
        <f>[1]节奏总纲!BC182</f>
        <v>45.385710131688697</v>
      </c>
      <c r="AR183" s="21">
        <f>[1]节奏总纲!BD182</f>
        <v>48.137807750621946</v>
      </c>
      <c r="AS183" s="21">
        <f>[1]节奏总纲!BE182</f>
        <v>52.839213419269818</v>
      </c>
    </row>
    <row r="184" spans="17:45" x14ac:dyDescent="0.15">
      <c r="Q184" s="5">
        <v>180</v>
      </c>
      <c r="R184" s="21">
        <f>[1]节奏总纲!AD183</f>
        <v>74.998404927577795</v>
      </c>
      <c r="S184" s="21">
        <f>[1]节奏总纲!AE183</f>
        <v>77.06778397927944</v>
      </c>
      <c r="T184" s="21">
        <f>[1]节奏总纲!AF183</f>
        <v>79.97103607409106</v>
      </c>
      <c r="U184" s="21">
        <f>[1]节奏总纲!AG183</f>
        <v>84.557504671530296</v>
      </c>
      <c r="V184" s="21">
        <f>[1]节奏总纲!AH183</f>
        <v>94.027056817114342</v>
      </c>
      <c r="AN184" s="5">
        <v>180</v>
      </c>
      <c r="AO184" s="21">
        <f>[1]节奏总纲!BA183</f>
        <v>41.992566056290244</v>
      </c>
      <c r="AP184" s="21">
        <f>[1]节奏总纲!BB183</f>
        <v>43.479537810324807</v>
      </c>
      <c r="AQ184" s="21">
        <f>[1]节奏总纲!BC183</f>
        <v>45.422904937058867</v>
      </c>
      <c r="AR184" s="21">
        <f>[1]节奏总纲!BD183</f>
        <v>48.173700750441178</v>
      </c>
      <c r="AS184" s="21">
        <f>[1]节奏总纲!BE183</f>
        <v>52.879120100861911</v>
      </c>
    </row>
    <row r="185" spans="17:45" x14ac:dyDescent="0.15">
      <c r="Q185" s="5">
        <v>181</v>
      </c>
      <c r="R185" s="21">
        <f>[1]节奏总纲!AD184</f>
        <v>75.075479910097457</v>
      </c>
      <c r="S185" s="21">
        <f>[1]节奏总纲!AE184</f>
        <v>77.145192343015793</v>
      </c>
      <c r="T185" s="21">
        <f>[1]节奏总纲!AF184</f>
        <v>80.053817475702374</v>
      </c>
      <c r="U185" s="21">
        <f>[1]节奏总纲!AG184</f>
        <v>84.636892016713063</v>
      </c>
      <c r="V185" s="21">
        <f>[1]节奏总纲!AH184</f>
        <v>94.102803318799971</v>
      </c>
      <c r="AN185" s="5">
        <v>181</v>
      </c>
      <c r="AO185" s="21">
        <f>[1]节奏总纲!BA184</f>
        <v>42.028297717729309</v>
      </c>
      <c r="AP185" s="21">
        <f>[1]节奏总纲!BB184</f>
        <v>43.516984518759458</v>
      </c>
      <c r="AQ185" s="21">
        <f>[1]节奏总纲!BC184</f>
        <v>45.460099742429037</v>
      </c>
      <c r="AR185" s="21">
        <f>[1]节奏总纲!BD184</f>
        <v>48.209593750260417</v>
      </c>
      <c r="AS185" s="21">
        <f>[1]节奏总纲!BE184</f>
        <v>52.919026782454004</v>
      </c>
    </row>
    <row r="186" spans="17:45" x14ac:dyDescent="0.15">
      <c r="Q186" s="5">
        <v>182</v>
      </c>
      <c r="R186" s="21">
        <f>[1]节奏总纲!AD185</f>
        <v>75.152448075388719</v>
      </c>
      <c r="S186" s="21">
        <f>[1]节奏总纲!AE185</f>
        <v>77.222600706752132</v>
      </c>
      <c r="T186" s="21">
        <f>[1]节奏总纲!AF185</f>
        <v>80.134867890916794</v>
      </c>
      <c r="U186" s="21">
        <f>[1]节奏总纲!AG185</f>
        <v>84.716279361895843</v>
      </c>
      <c r="V186" s="21">
        <f>[1]节奏总纲!AH185</f>
        <v>94.1785498204856</v>
      </c>
      <c r="AN186" s="5">
        <v>182</v>
      </c>
      <c r="AO186" s="21">
        <f>[1]节奏总纲!BA185</f>
        <v>42.063010472656373</v>
      </c>
      <c r="AP186" s="21">
        <f>[1]节奏总纲!BB185</f>
        <v>43.554431227194108</v>
      </c>
      <c r="AQ186" s="21">
        <f>[1]节奏总纲!BC185</f>
        <v>45.497294547799214</v>
      </c>
      <c r="AR186" s="21">
        <f>[1]节奏总纲!BD185</f>
        <v>48.24548675007965</v>
      </c>
      <c r="AS186" s="21">
        <f>[1]节奏总纲!BE185</f>
        <v>52.958933464046098</v>
      </c>
    </row>
    <row r="187" spans="17:45" x14ac:dyDescent="0.15">
      <c r="Q187" s="5">
        <v>183</v>
      </c>
      <c r="R187" s="21">
        <f>[1]节奏总纲!AD186</f>
        <v>75.229416240679981</v>
      </c>
      <c r="S187" s="21">
        <f>[1]节奏总纲!AE186</f>
        <v>77.300009070488485</v>
      </c>
      <c r="T187" s="21">
        <f>[1]节奏总纲!AF186</f>
        <v>80.215918306131215</v>
      </c>
      <c r="U187" s="21">
        <f>[1]节奏总纲!AG186</f>
        <v>84.795666707078624</v>
      </c>
      <c r="V187" s="21">
        <f>[1]节奏总纲!AH186</f>
        <v>94.254296322171228</v>
      </c>
      <c r="AN187" s="5">
        <v>183</v>
      </c>
      <c r="AO187" s="21">
        <f>[1]节奏总纲!BA186</f>
        <v>42.097723227583437</v>
      </c>
      <c r="AP187" s="21">
        <f>[1]节奏总纲!BB186</f>
        <v>43.591877935628752</v>
      </c>
      <c r="AQ187" s="21">
        <f>[1]节奏总纲!BC186</f>
        <v>45.534489353169384</v>
      </c>
      <c r="AR187" s="21">
        <f>[1]节奏总纲!BD186</f>
        <v>48.281379749898889</v>
      </c>
      <c r="AS187" s="21">
        <f>[1]节奏总纲!BE186</f>
        <v>52.998840145638198</v>
      </c>
    </row>
    <row r="188" spans="17:45" x14ac:dyDescent="0.15">
      <c r="Q188" s="5">
        <v>184</v>
      </c>
      <c r="R188" s="21">
        <f>[1]节奏总纲!AD187</f>
        <v>75.306384405971258</v>
      </c>
      <c r="S188" s="21">
        <f>[1]节奏总纲!AE187</f>
        <v>77.377417434224824</v>
      </c>
      <c r="T188" s="21">
        <f>[1]节奏总纲!AF187</f>
        <v>80.296968721345635</v>
      </c>
      <c r="U188" s="21">
        <f>[1]节奏总纲!AG187</f>
        <v>84.87505405226139</v>
      </c>
      <c r="V188" s="21">
        <f>[1]节奏总纲!AH187</f>
        <v>94.330042823856857</v>
      </c>
      <c r="AN188" s="5">
        <v>184</v>
      </c>
      <c r="AO188" s="21">
        <f>[1]节奏总纲!BA187</f>
        <v>42.132435982510501</v>
      </c>
      <c r="AP188" s="21">
        <f>[1]节奏总纲!BB187</f>
        <v>43.629324644063402</v>
      </c>
      <c r="AQ188" s="21">
        <f>[1]节奏总纲!BC187</f>
        <v>45.571684158539561</v>
      </c>
      <c r="AR188" s="21">
        <f>[1]节奏总纲!BD187</f>
        <v>48.317272749718121</v>
      </c>
      <c r="AS188" s="21">
        <f>[1]节奏总纲!BE187</f>
        <v>53.033462597729766</v>
      </c>
    </row>
    <row r="189" spans="17:45" x14ac:dyDescent="0.15">
      <c r="Q189" s="5">
        <v>185</v>
      </c>
      <c r="R189" s="21">
        <f>[1]节奏总纲!AD188</f>
        <v>75.38335257126252</v>
      </c>
      <c r="S189" s="21">
        <f>[1]节奏总纲!AE188</f>
        <v>77.454825797961163</v>
      </c>
      <c r="T189" s="21">
        <f>[1]节奏总纲!AF188</f>
        <v>80.378019136560056</v>
      </c>
      <c r="U189" s="21">
        <f>[1]节奏总纲!AG188</f>
        <v>84.954441397444171</v>
      </c>
      <c r="V189" s="21">
        <f>[1]节奏总纲!AH188</f>
        <v>94.405789325542486</v>
      </c>
      <c r="AN189" s="5">
        <v>185</v>
      </c>
      <c r="AO189" s="21">
        <f>[1]节奏总纲!BA188</f>
        <v>42.167148737437564</v>
      </c>
      <c r="AP189" s="21">
        <f>[1]节奏总纲!BB188</f>
        <v>43.666771352498046</v>
      </c>
      <c r="AQ189" s="21">
        <f>[1]节奏总纲!BC188</f>
        <v>45.608878963909731</v>
      </c>
      <c r="AR189" s="21">
        <f>[1]节奏总纲!BD188</f>
        <v>48.353165749537354</v>
      </c>
      <c r="AS189" s="21">
        <f>[1]节奏总纲!BE188</f>
        <v>53.067926870763252</v>
      </c>
    </row>
    <row r="190" spans="17:45" x14ac:dyDescent="0.15">
      <c r="Q190" s="5">
        <v>186</v>
      </c>
      <c r="R190" s="21">
        <f>[1]节奏总纲!AD189</f>
        <v>75.460320736553783</v>
      </c>
      <c r="S190" s="21">
        <f>[1]节奏总纲!AE189</f>
        <v>77.532234161697517</v>
      </c>
      <c r="T190" s="21">
        <f>[1]节奏总纲!AF189</f>
        <v>80.459069551774476</v>
      </c>
      <c r="U190" s="21">
        <f>[1]节奏总纲!AG189</f>
        <v>85.030832425973387</v>
      </c>
      <c r="V190" s="21">
        <f>[1]节奏总纲!AH189</f>
        <v>94.4815358272281</v>
      </c>
      <c r="AN190" s="5">
        <v>186</v>
      </c>
      <c r="AO190" s="21">
        <f>[1]节奏总纲!BA189</f>
        <v>42.201861492364635</v>
      </c>
      <c r="AP190" s="21">
        <f>[1]节奏总纲!BB189</f>
        <v>43.704218060932696</v>
      </c>
      <c r="AQ190" s="21">
        <f>[1]节奏总纲!BC189</f>
        <v>45.646073769279901</v>
      </c>
      <c r="AR190" s="21">
        <f>[1]节奏总纲!BD189</f>
        <v>48.389058749356593</v>
      </c>
      <c r="AS190" s="21">
        <f>[1]节奏总纲!BE189</f>
        <v>53.102391143796744</v>
      </c>
    </row>
    <row r="191" spans="17:45" x14ac:dyDescent="0.15">
      <c r="Q191" s="5">
        <v>187</v>
      </c>
      <c r="R191" s="21">
        <f>[1]节奏总纲!AD190</f>
        <v>75.537288901845045</v>
      </c>
      <c r="S191" s="21">
        <f>[1]节奏总纲!AE190</f>
        <v>77.609642525433856</v>
      </c>
      <c r="T191" s="21">
        <f>[1]节奏总纲!AF190</f>
        <v>80.540119966988897</v>
      </c>
      <c r="U191" s="21">
        <f>[1]节奏总纲!AG190</f>
        <v>85.103188187775231</v>
      </c>
      <c r="V191" s="21">
        <f>[1]节奏总纲!AH190</f>
        <v>94.557282328913729</v>
      </c>
      <c r="AN191" s="5">
        <v>187</v>
      </c>
      <c r="AO191" s="21">
        <f>[1]节奏总纲!BA190</f>
        <v>42.236574247291699</v>
      </c>
      <c r="AP191" s="21">
        <f>[1]节奏总纲!BB190</f>
        <v>43.741664769367347</v>
      </c>
      <c r="AQ191" s="21">
        <f>[1]节奏总纲!BC190</f>
        <v>45.683268574650079</v>
      </c>
      <c r="AR191" s="21">
        <f>[1]节奏总纲!BD190</f>
        <v>48.424951749175825</v>
      </c>
      <c r="AS191" s="21">
        <f>[1]节奏总纲!BE190</f>
        <v>53.13685541683023</v>
      </c>
    </row>
    <row r="192" spans="17:45" x14ac:dyDescent="0.15">
      <c r="Q192" s="5">
        <v>188</v>
      </c>
      <c r="R192" s="21">
        <f>[1]节奏总纲!AD191</f>
        <v>75.614257067136322</v>
      </c>
      <c r="S192" s="21">
        <f>[1]节奏总纲!AE191</f>
        <v>77.687050889170209</v>
      </c>
      <c r="T192" s="21">
        <f>[1]节奏总纲!AF191</f>
        <v>80.621170382203317</v>
      </c>
      <c r="U192" s="21">
        <f>[1]节奏总纲!AG191</f>
        <v>85.175543949577076</v>
      </c>
      <c r="V192" s="21">
        <f>[1]节奏总纲!AH191</f>
        <v>94.633028830599358</v>
      </c>
      <c r="AN192" s="5">
        <v>188</v>
      </c>
      <c r="AO192" s="21">
        <f>[1]节奏总纲!BA191</f>
        <v>42.271287002218763</v>
      </c>
      <c r="AP192" s="21">
        <f>[1]节奏总纲!BB191</f>
        <v>43.77911147780199</v>
      </c>
      <c r="AQ192" s="21">
        <f>[1]节奏总纲!BC191</f>
        <v>45.720463380020249</v>
      </c>
      <c r="AR192" s="21">
        <f>[1]节奏总纲!BD191</f>
        <v>48.460844748995065</v>
      </c>
      <c r="AS192" s="21">
        <f>[1]节奏总纲!BE191</f>
        <v>53.171319689863722</v>
      </c>
    </row>
    <row r="193" spans="17:45" x14ac:dyDescent="0.15">
      <c r="Q193" s="5">
        <v>189</v>
      </c>
      <c r="R193" s="21">
        <f>[1]节奏总纲!AD192</f>
        <v>75.691225232427584</v>
      </c>
      <c r="S193" s="21">
        <f>[1]节奏总纲!AE192</f>
        <v>77.764459252906548</v>
      </c>
      <c r="T193" s="21">
        <f>[1]节奏总纲!AF192</f>
        <v>80.702220797417738</v>
      </c>
      <c r="U193" s="21">
        <f>[1]节奏总纲!AG192</f>
        <v>85.247899711378935</v>
      </c>
      <c r="V193" s="21">
        <f>[1]节奏总纲!AH192</f>
        <v>94.708775332284986</v>
      </c>
      <c r="AN193" s="5">
        <v>189</v>
      </c>
      <c r="AO193" s="21">
        <f>[1]节奏总纲!BA192</f>
        <v>42.305999757145827</v>
      </c>
      <c r="AP193" s="21">
        <f>[1]节奏总纲!BB192</f>
        <v>43.816558186236641</v>
      </c>
      <c r="AQ193" s="21">
        <f>[1]节奏总纲!BC192</f>
        <v>45.757658185390426</v>
      </c>
      <c r="AR193" s="21">
        <f>[1]节奏总纲!BD192</f>
        <v>48.496737748814297</v>
      </c>
      <c r="AS193" s="21">
        <f>[1]节奏总纲!BE192</f>
        <v>53.205783962897208</v>
      </c>
    </row>
    <row r="194" spans="17:45" x14ac:dyDescent="0.15">
      <c r="Q194" s="5">
        <v>190</v>
      </c>
      <c r="R194" s="21">
        <f>[1]节奏总纲!AD193</f>
        <v>75.768193397718846</v>
      </c>
      <c r="S194" s="21">
        <f>[1]节奏总纲!AE193</f>
        <v>77.841867616642901</v>
      </c>
      <c r="T194" s="21">
        <f>[1]节奏总纲!AF193</f>
        <v>80.783271212632158</v>
      </c>
      <c r="U194" s="21">
        <f>[1]节奏总纲!AG193</f>
        <v>85.320255473180779</v>
      </c>
      <c r="V194" s="21">
        <f>[1]节奏总纲!AH193</f>
        <v>94.784521833970615</v>
      </c>
      <c r="AN194" s="5">
        <v>190</v>
      </c>
      <c r="AO194" s="21">
        <f>[1]节奏总纲!BA193</f>
        <v>42.340712512072891</v>
      </c>
      <c r="AP194" s="21">
        <f>[1]节奏总纲!BB193</f>
        <v>43.854004894671284</v>
      </c>
      <c r="AQ194" s="21">
        <f>[1]节奏总纲!BC193</f>
        <v>45.794852990760596</v>
      </c>
      <c r="AR194" s="21">
        <f>[1]节奏总纲!BD193</f>
        <v>48.532630748633537</v>
      </c>
      <c r="AS194" s="21">
        <f>[1]节奏总纲!BE193</f>
        <v>53.240248235930693</v>
      </c>
    </row>
    <row r="195" spans="17:45" x14ac:dyDescent="0.15">
      <c r="Q195" s="5">
        <v>191</v>
      </c>
      <c r="R195" s="21">
        <f>[1]节奏总纲!AD194</f>
        <v>75.845161563010109</v>
      </c>
      <c r="S195" s="21">
        <f>[1]节奏总纲!AE194</f>
        <v>77.91927598037924</v>
      </c>
      <c r="T195" s="21">
        <f>[1]节奏总纲!AF194</f>
        <v>80.864321627846579</v>
      </c>
      <c r="U195" s="21">
        <f>[1]节奏总纲!AG194</f>
        <v>85.392611234982624</v>
      </c>
      <c r="V195" s="21">
        <f>[1]节奏总纲!AH194</f>
        <v>94.860268335656244</v>
      </c>
      <c r="AN195" s="5">
        <v>191</v>
      </c>
      <c r="AO195" s="21">
        <f>[1]节奏总纲!BA194</f>
        <v>42.375425266999954</v>
      </c>
      <c r="AP195" s="21">
        <f>[1]节奏总纲!BB194</f>
        <v>43.891451603105935</v>
      </c>
      <c r="AQ195" s="21">
        <f>[1]节奏总纲!BC194</f>
        <v>45.832047796130773</v>
      </c>
      <c r="AR195" s="21">
        <f>[1]节奏总纲!BD194</f>
        <v>48.568523748452769</v>
      </c>
      <c r="AS195" s="21">
        <f>[1]节奏总纲!BE194</f>
        <v>53.274712508964186</v>
      </c>
    </row>
    <row r="196" spans="17:45" x14ac:dyDescent="0.15">
      <c r="Q196" s="5">
        <v>192</v>
      </c>
      <c r="R196" s="21">
        <f>[1]节奏总纲!AD195</f>
        <v>75.922129728301385</v>
      </c>
      <c r="S196" s="21">
        <f>[1]节奏总纲!AE195</f>
        <v>77.996684344115593</v>
      </c>
      <c r="T196" s="21">
        <f>[1]节奏总纲!AF195</f>
        <v>80.945372043060999</v>
      </c>
      <c r="U196" s="21">
        <f>[1]节奏总纲!AG195</f>
        <v>85.464966996784469</v>
      </c>
      <c r="V196" s="21">
        <f>[1]节奏总纲!AH195</f>
        <v>94.936014837341872</v>
      </c>
      <c r="AN196" s="5">
        <v>192</v>
      </c>
      <c r="AO196" s="21">
        <f>[1]节奏总纲!BA195</f>
        <v>42.410138021927018</v>
      </c>
      <c r="AP196" s="21">
        <f>[1]节奏总纲!BB195</f>
        <v>43.928898311540578</v>
      </c>
      <c r="AQ196" s="21">
        <f>[1]节奏总纲!BC195</f>
        <v>45.869242601500943</v>
      </c>
      <c r="AR196" s="21">
        <f>[1]节奏总纲!BD195</f>
        <v>48.604416748272008</v>
      </c>
      <c r="AS196" s="21">
        <f>[1]节奏总纲!BE195</f>
        <v>53.309176781997671</v>
      </c>
    </row>
    <row r="197" spans="17:45" x14ac:dyDescent="0.15">
      <c r="Q197" s="5">
        <v>193</v>
      </c>
      <c r="R197" s="21">
        <f>[1]节奏总纲!AD196</f>
        <v>75.999097893592648</v>
      </c>
      <c r="S197" s="21">
        <f>[1]节奏总纲!AE196</f>
        <v>78.068193736526268</v>
      </c>
      <c r="T197" s="21">
        <f>[1]节奏总纲!AF196</f>
        <v>81.02378934476593</v>
      </c>
      <c r="U197" s="21">
        <f>[1]节奏总纲!AG196</f>
        <v>85.537322758586328</v>
      </c>
      <c r="V197" s="21">
        <f>[1]节奏总纲!AH196</f>
        <v>95.011078787937279</v>
      </c>
      <c r="AN197" s="5">
        <v>193</v>
      </c>
      <c r="AO197" s="21">
        <f>[1]节奏总纲!BA196</f>
        <v>42.444850776854082</v>
      </c>
      <c r="AP197" s="21">
        <f>[1]节奏总纲!BB196</f>
        <v>43.966345019975229</v>
      </c>
      <c r="AQ197" s="21">
        <f>[1]节奏总纲!BC196</f>
        <v>45.906437406871113</v>
      </c>
      <c r="AR197" s="21">
        <f>[1]节奏总纲!BD196</f>
        <v>48.640309748091241</v>
      </c>
      <c r="AS197" s="21">
        <f>[1]节奏总纲!BE196</f>
        <v>53.343641055031163</v>
      </c>
    </row>
    <row r="198" spans="17:45" x14ac:dyDescent="0.15">
      <c r="Q198" s="5">
        <v>194</v>
      </c>
      <c r="R198" s="21">
        <f>[1]节奏总纲!AD197</f>
        <v>76.070972142474872</v>
      </c>
      <c r="S198" s="21">
        <f>[1]节奏总纲!AE197</f>
        <v>78.139439149396253</v>
      </c>
      <c r="T198" s="21">
        <f>[1]节奏总纲!AF197</f>
        <v>81.096762731680187</v>
      </c>
      <c r="U198" s="21">
        <f>[1]节奏总纲!AG197</f>
        <v>85.609678520388172</v>
      </c>
      <c r="V198" s="21">
        <f>[1]节奏总纲!AH197</f>
        <v>95.082429458741387</v>
      </c>
      <c r="AN198" s="5">
        <v>194</v>
      </c>
      <c r="AO198" s="21">
        <f>[1]节奏总纲!BA197</f>
        <v>42.479563531781146</v>
      </c>
      <c r="AP198" s="21">
        <f>[1]节奏总纲!BB197</f>
        <v>44.003272544984547</v>
      </c>
      <c r="AQ198" s="21">
        <f>[1]节奏总纲!BC197</f>
        <v>45.94363221224129</v>
      </c>
      <c r="AR198" s="21">
        <f>[1]节奏总纲!BD197</f>
        <v>48.67620274791048</v>
      </c>
      <c r="AS198" s="21">
        <f>[1]节奏总纲!BE197</f>
        <v>53.378105328064649</v>
      </c>
    </row>
    <row r="199" spans="17:45" x14ac:dyDescent="0.15">
      <c r="Q199" s="5">
        <v>195</v>
      </c>
      <c r="R199" s="21">
        <f>[1]节奏总纲!AD198</f>
        <v>76.142785979989682</v>
      </c>
      <c r="S199" s="21">
        <f>[1]节奏总纲!AE198</f>
        <v>78.210684562266223</v>
      </c>
      <c r="T199" s="21">
        <f>[1]节奏总纲!AF198</f>
        <v>81.169736118594443</v>
      </c>
      <c r="U199" s="21">
        <f>[1]节奏总纲!AG198</f>
        <v>85.682034282190017</v>
      </c>
      <c r="V199" s="21">
        <f>[1]节奏总纲!AH198</f>
        <v>95.153780129545481</v>
      </c>
      <c r="AN199" s="5">
        <v>195</v>
      </c>
      <c r="AO199" s="21">
        <f>[1]节奏总纲!BA198</f>
        <v>42.51427628670821</v>
      </c>
      <c r="AP199" s="21">
        <f>[1]节奏总纲!BB198</f>
        <v>44.035591852864428</v>
      </c>
      <c r="AQ199" s="21">
        <f>[1]节奏总纲!BC198</f>
        <v>45.98082701761146</v>
      </c>
      <c r="AR199" s="21">
        <f>[1]节奏总纲!BD198</f>
        <v>48.712095747729713</v>
      </c>
      <c r="AS199" s="21">
        <f>[1]节奏总纲!BE198</f>
        <v>53.412569601098134</v>
      </c>
    </row>
    <row r="200" spans="17:45" x14ac:dyDescent="0.15">
      <c r="Q200" s="5">
        <v>196</v>
      </c>
      <c r="R200" s="21">
        <f>[1]节奏总纲!AD199</f>
        <v>76.214599817504492</v>
      </c>
      <c r="S200" s="21">
        <f>[1]节奏总纲!AE199</f>
        <v>78.281929975136208</v>
      </c>
      <c r="T200" s="21">
        <f>[1]节奏总纲!AF199</f>
        <v>81.242709505508685</v>
      </c>
      <c r="U200" s="21">
        <f>[1]节奏总纲!AG199</f>
        <v>85.754390043991862</v>
      </c>
      <c r="V200" s="21">
        <f>[1]节奏总纲!AH199</f>
        <v>95.225130800349589</v>
      </c>
      <c r="AN200" s="5">
        <v>196</v>
      </c>
      <c r="AO200" s="21">
        <f>[1]节奏总纲!BA199</f>
        <v>42.548989041635274</v>
      </c>
      <c r="AP200" s="21">
        <f>[1]节奏总纲!BB199</f>
        <v>44.067911160744309</v>
      </c>
      <c r="AQ200" s="21">
        <f>[1]节奏总纲!BC199</f>
        <v>46.01555652579863</v>
      </c>
      <c r="AR200" s="21">
        <f>[1]节奏总纲!BD199</f>
        <v>48.747988747548945</v>
      </c>
      <c r="AS200" s="21">
        <f>[1]节奏总纲!BE199</f>
        <v>53.447033874131627</v>
      </c>
    </row>
    <row r="201" spans="17:45" x14ac:dyDescent="0.15">
      <c r="Q201" s="5">
        <v>197</v>
      </c>
      <c r="R201" s="21">
        <f>[1]节奏总纲!AD200</f>
        <v>76.286413655019302</v>
      </c>
      <c r="S201" s="21">
        <f>[1]节奏总纲!AE200</f>
        <v>78.353175388006179</v>
      </c>
      <c r="T201" s="21">
        <f>[1]节奏总纲!AF200</f>
        <v>81.315682892422942</v>
      </c>
      <c r="U201" s="21">
        <f>[1]节奏总纲!AG200</f>
        <v>85.82674580579372</v>
      </c>
      <c r="V201" s="21">
        <f>[1]节奏总纲!AH200</f>
        <v>95.296481471153683</v>
      </c>
      <c r="AN201" s="5">
        <v>197</v>
      </c>
      <c r="AO201" s="21">
        <f>[1]节奏总纲!BA200</f>
        <v>42.583701796562345</v>
      </c>
      <c r="AP201" s="21">
        <f>[1]节奏总纲!BB200</f>
        <v>44.100230468624183</v>
      </c>
      <c r="AQ201" s="21">
        <f>[1]节奏总纲!BC200</f>
        <v>46.047663263829847</v>
      </c>
      <c r="AR201" s="21">
        <f>[1]节奏总纲!BD200</f>
        <v>48.783881747368184</v>
      </c>
      <c r="AS201" s="21">
        <f>[1]节奏总纲!BE200</f>
        <v>53.481498147165112</v>
      </c>
    </row>
    <row r="202" spans="17:45" x14ac:dyDescent="0.15">
      <c r="Q202" s="5">
        <v>198</v>
      </c>
      <c r="R202" s="21">
        <f>[1]节奏总纲!AD201</f>
        <v>76.358227492534112</v>
      </c>
      <c r="S202" s="21">
        <f>[1]节奏总纲!AE201</f>
        <v>78.424420800876163</v>
      </c>
      <c r="T202" s="21">
        <f>[1]节奏总纲!AF201</f>
        <v>81.388656279337198</v>
      </c>
      <c r="U202" s="21">
        <f>[1]节奏总纲!AG201</f>
        <v>85.899101567595565</v>
      </c>
      <c r="V202" s="21">
        <f>[1]节奏总纲!AH201</f>
        <v>95.367832141957777</v>
      </c>
      <c r="AN202" s="5">
        <v>198</v>
      </c>
      <c r="AO202" s="21">
        <f>[1]节奏总纲!BA201</f>
        <v>42.618414551489408</v>
      </c>
      <c r="AP202" s="21">
        <f>[1]节奏总纲!BB201</f>
        <v>44.132549776504064</v>
      </c>
      <c r="AQ202" s="21">
        <f>[1]节奏总纲!BC201</f>
        <v>46.079770001861057</v>
      </c>
      <c r="AR202" s="21">
        <f>[1]节奏总纲!BD201</f>
        <v>48.819774747187417</v>
      </c>
      <c r="AS202" s="21">
        <f>[1]节奏总纲!BE201</f>
        <v>53.515962420198605</v>
      </c>
    </row>
    <row r="203" spans="17:45" x14ac:dyDescent="0.15">
      <c r="Q203" s="5">
        <v>199</v>
      </c>
      <c r="R203" s="21">
        <f>[1]节奏总纲!AD202</f>
        <v>76.430041330048923</v>
      </c>
      <c r="S203" s="21">
        <f>[1]节奏总纲!AE202</f>
        <v>78.495666213746148</v>
      </c>
      <c r="T203" s="21">
        <f>[1]节奏总纲!AF202</f>
        <v>81.461629666251454</v>
      </c>
      <c r="U203" s="21">
        <f>[1]节奏总纲!AG202</f>
        <v>85.97145732939741</v>
      </c>
      <c r="V203" s="21">
        <f>[1]节奏总纲!AH202</f>
        <v>95.439182812761885</v>
      </c>
      <c r="AN203" s="5">
        <v>199</v>
      </c>
      <c r="AO203" s="21">
        <f>[1]节奏总纲!BA202</f>
        <v>42.653127306416472</v>
      </c>
      <c r="AP203" s="21">
        <f>[1]节奏总纲!BB202</f>
        <v>44.164869084383938</v>
      </c>
      <c r="AQ203" s="21">
        <f>[1]节奏总纲!BC202</f>
        <v>46.111876739892267</v>
      </c>
      <c r="AR203" s="21">
        <f>[1]节奏总纲!BD202</f>
        <v>48.855667747006656</v>
      </c>
      <c r="AS203" s="21">
        <f>[1]节奏总纲!BE202</f>
        <v>53.55042669323209</v>
      </c>
    </row>
    <row r="204" spans="17:45" x14ac:dyDescent="0.15">
      <c r="Q204" s="5">
        <v>200</v>
      </c>
      <c r="R204" s="21">
        <f>[1]节奏总纲!AD203</f>
        <v>76.501855167563733</v>
      </c>
      <c r="S204" s="21">
        <f>[1]节奏总纲!AE203</f>
        <v>78.566911626616118</v>
      </c>
      <c r="T204" s="21">
        <f>[1]节奏总纲!AF203</f>
        <v>81.534603053165696</v>
      </c>
      <c r="U204" s="21">
        <f>[1]节奏总纲!AG203</f>
        <v>86.045919706798657</v>
      </c>
      <c r="V204" s="21">
        <f>[1]节奏总纲!AH203</f>
        <v>95.510533483565979</v>
      </c>
      <c r="AN204" s="5">
        <v>200</v>
      </c>
      <c r="AO204" s="21">
        <f>[1]节奏总纲!BA203</f>
        <v>42.687840061343536</v>
      </c>
      <c r="AP204" s="21">
        <f>[1]节奏总纲!BB203</f>
        <v>44.197188392263818</v>
      </c>
      <c r="AQ204" s="21">
        <f>[1]节奏总纲!BC203</f>
        <v>46.143983477923484</v>
      </c>
      <c r="AR204" s="21">
        <f>[1]节奏总纲!BD203</f>
        <v>48.891560746825888</v>
      </c>
      <c r="AS204" s="21">
        <f>[1]节奏总纲!BE203</f>
        <v>53.584890966265583</v>
      </c>
    </row>
    <row r="205" spans="17:45" x14ac:dyDescent="0.15">
      <c r="Q205" s="5">
        <v>201</v>
      </c>
      <c r="R205" s="21">
        <f>[1]节奏总纲!AD204</f>
        <v>76.573669005078543</v>
      </c>
      <c r="S205" s="21">
        <f>[1]节奏总纲!AE204</f>
        <v>78.638157039486103</v>
      </c>
      <c r="T205" s="21">
        <f>[1]节奏总纲!AF204</f>
        <v>81.607576440079953</v>
      </c>
      <c r="U205" s="21">
        <f>[1]节奏总纲!AG204</f>
        <v>86.121754469336281</v>
      </c>
      <c r="V205" s="21">
        <f>[1]节奏总纲!AH204</f>
        <v>95.581884154370087</v>
      </c>
      <c r="AN205" s="5">
        <v>201</v>
      </c>
      <c r="AO205" s="21">
        <f>[1]节奏总纲!BA204</f>
        <v>42.7225528162706</v>
      </c>
      <c r="AP205" s="21">
        <f>[1]节奏总纲!BB204</f>
        <v>44.229507700143699</v>
      </c>
      <c r="AQ205" s="21">
        <f>[1]节奏总纲!BC204</f>
        <v>46.176090215954694</v>
      </c>
      <c r="AR205" s="21">
        <f>[1]节奏总纲!BD204</f>
        <v>48.927453746645128</v>
      </c>
      <c r="AS205" s="21">
        <f>[1]节奏总纲!BE204</f>
        <v>53.619355239299068</v>
      </c>
    </row>
    <row r="206" spans="17:45" x14ac:dyDescent="0.15">
      <c r="Q206" s="5">
        <v>202</v>
      </c>
      <c r="R206" s="21">
        <f>[1]节奏总纲!AD205</f>
        <v>76.645482842593353</v>
      </c>
      <c r="S206" s="21">
        <f>[1]节奏总纲!AE205</f>
        <v>78.709402452356088</v>
      </c>
      <c r="T206" s="21">
        <f>[1]节奏总纲!AF205</f>
        <v>81.680549826994209</v>
      </c>
      <c r="U206" s="21">
        <f>[1]节奏总纲!AG205</f>
        <v>86.197589231873891</v>
      </c>
      <c r="V206" s="21">
        <f>[1]节奏总纲!AH205</f>
        <v>95.653234825174181</v>
      </c>
      <c r="AN206" s="5">
        <v>202</v>
      </c>
      <c r="AO206" s="21">
        <f>[1]节奏总纲!BA205</f>
        <v>42.757265571197664</v>
      </c>
      <c r="AP206" s="21">
        <f>[1]节奏总纲!BB205</f>
        <v>44.261827008023573</v>
      </c>
      <c r="AQ206" s="21">
        <f>[1]节奏总纲!BC205</f>
        <v>46.208196953985905</v>
      </c>
      <c r="AR206" s="21">
        <f>[1]节奏总纲!BD205</f>
        <v>48.96334674646436</v>
      </c>
      <c r="AS206" s="21">
        <f>[1]节奏总纲!BE205</f>
        <v>53.653819512332554</v>
      </c>
    </row>
    <row r="207" spans="17:45" x14ac:dyDescent="0.15">
      <c r="Q207" s="5">
        <v>203</v>
      </c>
      <c r="R207" s="21">
        <f>[1]节奏总纲!AD206</f>
        <v>76.717296680108163</v>
      </c>
      <c r="S207" s="21">
        <f>[1]节奏总纲!AE206</f>
        <v>78.780647865226058</v>
      </c>
      <c r="T207" s="21">
        <f>[1]节奏总纲!AF206</f>
        <v>81.753523213908451</v>
      </c>
      <c r="U207" s="21">
        <f>[1]节奏总纲!AG206</f>
        <v>86.273423994411502</v>
      </c>
      <c r="V207" s="21">
        <f>[1]节奏总纲!AH206</f>
        <v>95.724585495978289</v>
      </c>
      <c r="AN207" s="5">
        <v>203</v>
      </c>
      <c r="AO207" s="21">
        <f>[1]节奏总纲!BA206</f>
        <v>42.791978326124728</v>
      </c>
      <c r="AP207" s="21">
        <f>[1]节奏总纲!BB206</f>
        <v>44.294146315903454</v>
      </c>
      <c r="AQ207" s="21">
        <f>[1]节奏总纲!BC206</f>
        <v>46.240303692017122</v>
      </c>
      <c r="AR207" s="21">
        <f>[1]节奏总纲!BD206</f>
        <v>48.9992397462836</v>
      </c>
      <c r="AS207" s="21">
        <f>[1]节奏总纲!BE206</f>
        <v>53.688283785366046</v>
      </c>
    </row>
    <row r="208" spans="17:45" x14ac:dyDescent="0.15">
      <c r="Q208" s="5">
        <v>204</v>
      </c>
      <c r="R208" s="21">
        <f>[1]节奏总纲!AD207</f>
        <v>76.789110517622973</v>
      </c>
      <c r="S208" s="21">
        <f>[1]节奏总纲!AE207</f>
        <v>78.851893278096043</v>
      </c>
      <c r="T208" s="21">
        <f>[1]节奏总纲!AF207</f>
        <v>81.826496600822708</v>
      </c>
      <c r="U208" s="21">
        <f>[1]节奏总纲!AG207</f>
        <v>86.349258756949112</v>
      </c>
      <c r="V208" s="21">
        <f>[1]节奏总纲!AH207</f>
        <v>95.795936166782383</v>
      </c>
      <c r="AN208" s="5">
        <v>204</v>
      </c>
      <c r="AO208" s="21">
        <f>[1]节奏总纲!BA207</f>
        <v>42.826691081051791</v>
      </c>
      <c r="AP208" s="21">
        <f>[1]节奏总纲!BB207</f>
        <v>44.326465623783335</v>
      </c>
      <c r="AQ208" s="21">
        <f>[1]节奏总纲!BC207</f>
        <v>46.272410430048332</v>
      </c>
      <c r="AR208" s="21">
        <f>[1]节奏总纲!BD207</f>
        <v>49.030333272797542</v>
      </c>
      <c r="AS208" s="21">
        <f>[1]节奏总纲!BE207</f>
        <v>53.722748058399532</v>
      </c>
    </row>
    <row r="209" spans="17:45" x14ac:dyDescent="0.15">
      <c r="Q209" s="5">
        <v>205</v>
      </c>
      <c r="R209" s="21">
        <f>[1]节奏总纲!AD208</f>
        <v>76.860924355137783</v>
      </c>
      <c r="S209" s="21">
        <f>[1]节奏总纲!AE208</f>
        <v>78.923138690966013</v>
      </c>
      <c r="T209" s="21">
        <f>[1]节奏总纲!AF208</f>
        <v>81.899469987736964</v>
      </c>
      <c r="U209" s="21">
        <f>[1]节奏总纲!AG208</f>
        <v>86.425093519486722</v>
      </c>
      <c r="V209" s="21">
        <f>[1]节奏总纲!AH208</f>
        <v>95.867286837586477</v>
      </c>
      <c r="AN209" s="5">
        <v>205</v>
      </c>
      <c r="AO209" s="21">
        <f>[1]节奏总纲!BA208</f>
        <v>42.861403835978855</v>
      </c>
      <c r="AP209" s="21">
        <f>[1]节奏总纲!BB208</f>
        <v>44.358784931663209</v>
      </c>
      <c r="AQ209" s="21">
        <f>[1]节奏总纲!BC208</f>
        <v>46.304517168079542</v>
      </c>
      <c r="AR209" s="21">
        <f>[1]节奏总纲!BD208</f>
        <v>49.061322941292346</v>
      </c>
      <c r="AS209" s="21">
        <f>[1]节奏总纲!BE208</f>
        <v>53.757212331433024</v>
      </c>
    </row>
    <row r="210" spans="17:45" x14ac:dyDescent="0.15">
      <c r="Q210" s="5">
        <v>206</v>
      </c>
      <c r="R210" s="21">
        <f>[1]节奏总纲!AD209</f>
        <v>76.932738192652593</v>
      </c>
      <c r="S210" s="21">
        <f>[1]节奏总纲!AE209</f>
        <v>78.994384103835998</v>
      </c>
      <c r="T210" s="21">
        <f>[1]节奏总纲!AF209</f>
        <v>81.972443374651206</v>
      </c>
      <c r="U210" s="21">
        <f>[1]节奏总纲!AG209</f>
        <v>86.500928282024347</v>
      </c>
      <c r="V210" s="21">
        <f>[1]节奏总纲!AH209</f>
        <v>95.938637508390585</v>
      </c>
      <c r="AN210" s="5">
        <v>206</v>
      </c>
      <c r="AO210" s="21">
        <f>[1]节奏总纲!BA209</f>
        <v>42.896116590905919</v>
      </c>
      <c r="AP210" s="21">
        <f>[1]节奏总纲!BB209</f>
        <v>44.39110423954309</v>
      </c>
      <c r="AQ210" s="21">
        <f>[1]节奏总纲!BC209</f>
        <v>46.336623906110759</v>
      </c>
      <c r="AR210" s="21">
        <f>[1]节奏总纲!BD209</f>
        <v>49.09231260978715</v>
      </c>
      <c r="AS210" s="21">
        <f>[1]节奏总纲!BE209</f>
        <v>53.79167660446651</v>
      </c>
    </row>
    <row r="211" spans="17:45" x14ac:dyDescent="0.15">
      <c r="Q211" s="5">
        <v>207</v>
      </c>
      <c r="R211" s="21">
        <f>[1]节奏总纲!AD210</f>
        <v>77.004247194324648</v>
      </c>
      <c r="S211" s="21">
        <f>[1]节奏总纲!AE210</f>
        <v>79.061386416569832</v>
      </c>
      <c r="T211" s="21">
        <f>[1]节奏总纲!AF210</f>
        <v>82.041007317281839</v>
      </c>
      <c r="U211" s="21">
        <f>[1]节奏总纲!AG210</f>
        <v>86.576763044561957</v>
      </c>
      <c r="V211" s="21">
        <f>[1]节奏总纲!AH210</f>
        <v>96.008512635801992</v>
      </c>
      <c r="AN211" s="5">
        <v>207</v>
      </c>
      <c r="AO211" s="21">
        <f>[1]节奏总纲!BA210</f>
        <v>42.930829345832983</v>
      </c>
      <c r="AP211" s="21">
        <f>[1]节奏总纲!BB210</f>
        <v>44.423423547422971</v>
      </c>
      <c r="AQ211" s="21">
        <f>[1]节奏总纲!BC210</f>
        <v>46.368730644141969</v>
      </c>
      <c r="AR211" s="21">
        <f>[1]节奏总纲!BD210</f>
        <v>49.123302278281955</v>
      </c>
      <c r="AS211" s="21">
        <f>[1]节奏总纲!BE210</f>
        <v>53.826140877499995</v>
      </c>
    </row>
    <row r="212" spans="17:45" x14ac:dyDescent="0.15">
      <c r="Q212" s="5">
        <v>208</v>
      </c>
      <c r="R212" s="21">
        <f>[1]节奏总纲!AD211</f>
        <v>77.07125187397483</v>
      </c>
      <c r="S212" s="21">
        <f>[1]节奏总纲!AE211</f>
        <v>79.128025648620252</v>
      </c>
      <c r="T212" s="21">
        <f>[1]节奏总纲!AF211</f>
        <v>82.106895829081836</v>
      </c>
      <c r="U212" s="21">
        <f>[1]节奏总纲!AG211</f>
        <v>86.652597807099568</v>
      </c>
      <c r="V212" s="21">
        <f>[1]节奏总纲!AH211</f>
        <v>96.069322745727362</v>
      </c>
      <c r="AN212" s="5">
        <v>208</v>
      </c>
      <c r="AO212" s="21">
        <f>[1]节奏总纲!BA211</f>
        <v>42.965542100760054</v>
      </c>
      <c r="AP212" s="21">
        <f>[1]节奏总纲!BB211</f>
        <v>44.455742855302844</v>
      </c>
      <c r="AQ212" s="21">
        <f>[1]节奏总纲!BC211</f>
        <v>46.400837382173179</v>
      </c>
      <c r="AR212" s="21">
        <f>[1]节奏总纲!BD211</f>
        <v>49.154291946776759</v>
      </c>
      <c r="AS212" s="21">
        <f>[1]节奏总纲!BE211</f>
        <v>53.860605150533488</v>
      </c>
    </row>
    <row r="213" spans="17:45" x14ac:dyDescent="0.15">
      <c r="Q213" s="5">
        <v>209</v>
      </c>
      <c r="R213" s="21">
        <f>[1]节奏总纲!AD212</f>
        <v>77.138256553625013</v>
      </c>
      <c r="S213" s="21">
        <f>[1]节奏总纲!AE212</f>
        <v>79.194664880670672</v>
      </c>
      <c r="T213" s="21">
        <f>[1]节奏总纲!AF212</f>
        <v>82.172784340881819</v>
      </c>
      <c r="U213" s="21">
        <f>[1]节奏总纲!AG212</f>
        <v>86.728432569637178</v>
      </c>
      <c r="V213" s="21">
        <f>[1]节奏总纲!AH212</f>
        <v>96.130132855652732</v>
      </c>
      <c r="AN213" s="5">
        <v>209</v>
      </c>
      <c r="AO213" s="21">
        <f>[1]节奏总纲!BA212</f>
        <v>43.000219942361319</v>
      </c>
      <c r="AP213" s="21">
        <f>[1]节奏总纲!BB212</f>
        <v>44.488062163182725</v>
      </c>
      <c r="AQ213" s="21">
        <f>[1]节奏总纲!BC212</f>
        <v>46.432944120204397</v>
      </c>
      <c r="AR213" s="21">
        <f>[1]节奏总纲!BD212</f>
        <v>49.18528161527157</v>
      </c>
      <c r="AS213" s="21">
        <f>[1]节奏总纲!BE212</f>
        <v>53.895069423566973</v>
      </c>
    </row>
    <row r="214" spans="17:45" x14ac:dyDescent="0.15">
      <c r="Q214" s="5">
        <v>210</v>
      </c>
      <c r="R214" s="21">
        <f>[1]节奏总纲!AD213</f>
        <v>77.205261233275195</v>
      </c>
      <c r="S214" s="21">
        <f>[1]节奏总纲!AE213</f>
        <v>79.261304112721092</v>
      </c>
      <c r="T214" s="21">
        <f>[1]节奏总纲!AF213</f>
        <v>82.238672852681816</v>
      </c>
      <c r="U214" s="21">
        <f>[1]节奏总纲!AG213</f>
        <v>86.804267332174788</v>
      </c>
      <c r="V214" s="21">
        <f>[1]节奏总纲!AH213</f>
        <v>96.190942965578103</v>
      </c>
      <c r="AN214" s="5">
        <v>210</v>
      </c>
      <c r="AO214" s="21">
        <f>[1]节奏总纲!BA213</f>
        <v>43.030177309109042</v>
      </c>
      <c r="AP214" s="21">
        <f>[1]节奏总纲!BB213</f>
        <v>44.520381471062606</v>
      </c>
      <c r="AQ214" s="21">
        <f>[1]节奏总纲!BC213</f>
        <v>46.465050858235607</v>
      </c>
      <c r="AR214" s="21">
        <f>[1]节奏总纲!BD213</f>
        <v>49.216271283766375</v>
      </c>
      <c r="AS214" s="21">
        <f>[1]节奏总纲!BE213</f>
        <v>53.929533696600465</v>
      </c>
    </row>
    <row r="215" spans="17:45" x14ac:dyDescent="0.15">
      <c r="Q215" s="5">
        <v>211</v>
      </c>
      <c r="R215" s="21">
        <f>[1]节奏总纲!AD214</f>
        <v>77.272265912925377</v>
      </c>
      <c r="S215" s="21">
        <f>[1]节奏总纲!AE214</f>
        <v>79.327943344771512</v>
      </c>
      <c r="T215" s="21">
        <f>[1]节奏总纲!AF214</f>
        <v>82.304561364481813</v>
      </c>
      <c r="U215" s="21">
        <f>[1]节奏总纲!AG214</f>
        <v>86.880102094712413</v>
      </c>
      <c r="V215" s="21">
        <f>[1]节奏总纲!AH214</f>
        <v>96.251753075503458</v>
      </c>
      <c r="AN215" s="5">
        <v>211</v>
      </c>
      <c r="AO215" s="21">
        <f>[1]节奏总纲!BA214</f>
        <v>43.060134675856759</v>
      </c>
      <c r="AP215" s="21">
        <f>[1]节奏总纲!BB214</f>
        <v>44.55270077894248</v>
      </c>
      <c r="AQ215" s="21">
        <f>[1]节奏总纲!BC214</f>
        <v>46.497157596266817</v>
      </c>
      <c r="AR215" s="21">
        <f>[1]节奏总纲!BD214</f>
        <v>49.247260952261179</v>
      </c>
      <c r="AS215" s="21">
        <f>[1]节奏总纲!BE214</f>
        <v>53.963997969633951</v>
      </c>
    </row>
    <row r="216" spans="17:45" x14ac:dyDescent="0.15">
      <c r="Q216" s="5">
        <v>212</v>
      </c>
      <c r="R216" s="21">
        <f>[1]节奏总纲!AD215</f>
        <v>77.339270592575559</v>
      </c>
      <c r="S216" s="21">
        <f>[1]节奏总纲!AE215</f>
        <v>79.394582576821932</v>
      </c>
      <c r="T216" s="21">
        <f>[1]节奏总纲!AF215</f>
        <v>82.370449876281796</v>
      </c>
      <c r="U216" s="21">
        <f>[1]节奏总纲!AG215</f>
        <v>86.955936857250023</v>
      </c>
      <c r="V216" s="21">
        <f>[1]节奏总纲!AH215</f>
        <v>96.312563185428829</v>
      </c>
      <c r="AN216" s="5">
        <v>212</v>
      </c>
      <c r="AO216" s="21">
        <f>[1]节奏总纲!BA215</f>
        <v>43.090092042604475</v>
      </c>
      <c r="AP216" s="21">
        <f>[1]节奏总纲!BB215</f>
        <v>44.585020086822361</v>
      </c>
      <c r="AQ216" s="21">
        <f>[1]节奏总纲!BC215</f>
        <v>46.529264334298034</v>
      </c>
      <c r="AR216" s="21">
        <f>[1]节奏总纲!BD215</f>
        <v>49.278250620755983</v>
      </c>
      <c r="AS216" s="21">
        <f>[1]节奏总纲!BE215</f>
        <v>53.998462242667436</v>
      </c>
    </row>
    <row r="217" spans="17:45" x14ac:dyDescent="0.15">
      <c r="Q217" s="5">
        <v>213</v>
      </c>
      <c r="R217" s="21">
        <f>[1]节奏总纲!AD216</f>
        <v>77.406275272225741</v>
      </c>
      <c r="S217" s="21">
        <f>[1]节奏总纲!AE216</f>
        <v>79.461221808872352</v>
      </c>
      <c r="T217" s="21">
        <f>[1]节奏总纲!AF216</f>
        <v>82.436338388081793</v>
      </c>
      <c r="U217" s="21">
        <f>[1]节奏总纲!AG216</f>
        <v>87.031203567981635</v>
      </c>
      <c r="V217" s="21">
        <f>[1]节奏总纲!AH216</f>
        <v>96.373373295354199</v>
      </c>
      <c r="AN217" s="5">
        <v>213</v>
      </c>
      <c r="AO217" s="21">
        <f>[1]节奏总纲!BA216</f>
        <v>43.120049409352191</v>
      </c>
      <c r="AP217" s="21">
        <f>[1]节奏总纲!BB216</f>
        <v>44.617339394702242</v>
      </c>
      <c r="AQ217" s="21">
        <f>[1]节奏总纲!BC216</f>
        <v>46.561371072329244</v>
      </c>
      <c r="AR217" s="21">
        <f>[1]节奏总纲!BD216</f>
        <v>49.309240289250788</v>
      </c>
      <c r="AS217" s="21">
        <f>[1]节奏总纲!BE216</f>
        <v>54.028437871105552</v>
      </c>
    </row>
    <row r="218" spans="17:45" x14ac:dyDescent="0.15">
      <c r="Q218" s="5">
        <v>214</v>
      </c>
      <c r="R218" s="21">
        <f>[1]节奏总纲!AD217</f>
        <v>77.473279951875909</v>
      </c>
      <c r="S218" s="21">
        <f>[1]节奏总纲!AE217</f>
        <v>79.527861040922772</v>
      </c>
      <c r="T218" s="21">
        <f>[1]节奏总纲!AF217</f>
        <v>82.502226899881776</v>
      </c>
      <c r="U218" s="21">
        <f>[1]节奏总纲!AG217</f>
        <v>87.10568246405397</v>
      </c>
      <c r="V218" s="21">
        <f>[1]节奏总纲!AH217</f>
        <v>96.434183405279569</v>
      </c>
      <c r="AN218" s="5">
        <v>214</v>
      </c>
      <c r="AO218" s="21">
        <f>[1]节奏总纲!BA217</f>
        <v>43.150006776099914</v>
      </c>
      <c r="AP218" s="21">
        <f>[1]节奏总纲!BB217</f>
        <v>44.649658702582116</v>
      </c>
      <c r="AQ218" s="21">
        <f>[1]节奏总纲!BC217</f>
        <v>46.593477810360454</v>
      </c>
      <c r="AR218" s="21">
        <f>[1]节奏总纲!BD217</f>
        <v>49.340229957745592</v>
      </c>
      <c r="AS218" s="21">
        <f>[1]节奏总纲!BE217</f>
        <v>54.058203867701586</v>
      </c>
    </row>
    <row r="219" spans="17:45" x14ac:dyDescent="0.15">
      <c r="Q219" s="5">
        <v>215</v>
      </c>
      <c r="R219" s="21">
        <f>[1]节奏总纲!AD218</f>
        <v>77.540284631526092</v>
      </c>
      <c r="S219" s="21">
        <f>[1]节奏总纲!AE218</f>
        <v>79.594500272973193</v>
      </c>
      <c r="T219" s="21">
        <f>[1]节奏总纲!AF218</f>
        <v>82.568115411681774</v>
      </c>
      <c r="U219" s="21">
        <f>[1]节奏总纲!AG218</f>
        <v>87.180161360126306</v>
      </c>
      <c r="V219" s="21">
        <f>[1]节奏总纲!AH218</f>
        <v>96.494993515204939</v>
      </c>
      <c r="AN219" s="5">
        <v>215</v>
      </c>
      <c r="AO219" s="21">
        <f>[1]节奏总纲!BA218</f>
        <v>43.179964142847631</v>
      </c>
      <c r="AP219" s="21">
        <f>[1]节奏总纲!BB218</f>
        <v>44.681978010461997</v>
      </c>
      <c r="AQ219" s="21">
        <f>[1]节奏总纲!BC218</f>
        <v>46.625584548391664</v>
      </c>
      <c r="AR219" s="21">
        <f>[1]节奏总纲!BD218</f>
        <v>49.371219626240396</v>
      </c>
      <c r="AS219" s="21">
        <f>[1]节奏总纲!BE218</f>
        <v>54.087969864297619</v>
      </c>
    </row>
    <row r="220" spans="17:45" x14ac:dyDescent="0.15">
      <c r="Q220" s="5">
        <v>216</v>
      </c>
      <c r="R220" s="21">
        <f>[1]节奏总纲!AD219</f>
        <v>77.607289311176274</v>
      </c>
      <c r="S220" s="21">
        <f>[1]节奏总纲!AE219</f>
        <v>79.661139505023613</v>
      </c>
      <c r="T220" s="21">
        <f>[1]节奏总纲!AF219</f>
        <v>82.634003923481771</v>
      </c>
      <c r="U220" s="21">
        <f>[1]节奏总纲!AG219</f>
        <v>87.254640256198641</v>
      </c>
      <c r="V220" s="21">
        <f>[1]节奏总纲!AH219</f>
        <v>96.555803625130309</v>
      </c>
      <c r="AN220" s="5">
        <v>216</v>
      </c>
      <c r="AO220" s="21">
        <f>[1]节奏总纲!BA219</f>
        <v>43.209921509595347</v>
      </c>
      <c r="AP220" s="21">
        <f>[1]节奏总纲!BB219</f>
        <v>44.71429731834187</v>
      </c>
      <c r="AQ220" s="21">
        <f>[1]节奏总纲!BC219</f>
        <v>46.657691286422882</v>
      </c>
      <c r="AR220" s="21">
        <f>[1]节奏总纲!BD219</f>
        <v>49.402209294735208</v>
      </c>
      <c r="AS220" s="21">
        <f>[1]节奏总纲!BE219</f>
        <v>54.117735860893646</v>
      </c>
    </row>
    <row r="221" spans="17:45" x14ac:dyDescent="0.15">
      <c r="Q221" s="5">
        <v>217</v>
      </c>
      <c r="R221" s="21">
        <f>[1]节奏总纲!AD220</f>
        <v>77.674293990826456</v>
      </c>
      <c r="S221" s="21">
        <f>[1]节奏总纲!AE220</f>
        <v>79.727778737074033</v>
      </c>
      <c r="T221" s="21">
        <f>[1]节奏总纲!AF220</f>
        <v>82.699892435281754</v>
      </c>
      <c r="U221" s="21">
        <f>[1]节奏总纲!AG220</f>
        <v>87.329119152270991</v>
      </c>
      <c r="V221" s="21">
        <f>[1]节奏总纲!AH220</f>
        <v>96.61661373505568</v>
      </c>
      <c r="AN221" s="5">
        <v>217</v>
      </c>
      <c r="AO221" s="21">
        <f>[1]节奏总纲!BA220</f>
        <v>43.239878876343063</v>
      </c>
      <c r="AP221" s="21">
        <f>[1]节奏总纲!BB220</f>
        <v>44.746616626221751</v>
      </c>
      <c r="AQ221" s="21">
        <f>[1]节奏总纲!BC220</f>
        <v>46.689798024454092</v>
      </c>
      <c r="AR221" s="21">
        <f>[1]节奏总纲!BD220</f>
        <v>49.433198963230012</v>
      </c>
      <c r="AS221" s="21">
        <f>[1]节奏总纲!BE220</f>
        <v>54.147501857489679</v>
      </c>
    </row>
    <row r="222" spans="17:45" x14ac:dyDescent="0.15">
      <c r="Q222" s="5">
        <v>218</v>
      </c>
      <c r="R222" s="21">
        <f>[1]节奏总纲!AD221</f>
        <v>77.741298670476638</v>
      </c>
      <c r="S222" s="21">
        <f>[1]节奏总纲!AE221</f>
        <v>79.794417969124453</v>
      </c>
      <c r="T222" s="21">
        <f>[1]节奏总纲!AF221</f>
        <v>82.765780947081751</v>
      </c>
      <c r="U222" s="21">
        <f>[1]节奏总纲!AG221</f>
        <v>87.403598048343326</v>
      </c>
      <c r="V222" s="21">
        <f>[1]节奏总纲!AH221</f>
        <v>96.67742384498105</v>
      </c>
      <c r="AN222" s="5">
        <v>218</v>
      </c>
      <c r="AO222" s="21">
        <f>[1]节奏总纲!BA221</f>
        <v>43.269836243090786</v>
      </c>
      <c r="AP222" s="21">
        <f>[1]节奏总纲!BB221</f>
        <v>44.778935934101632</v>
      </c>
      <c r="AQ222" s="21">
        <f>[1]节奏总纲!BC221</f>
        <v>46.721904762485302</v>
      </c>
      <c r="AR222" s="21">
        <f>[1]节奏总纲!BD221</f>
        <v>49.464188631724817</v>
      </c>
      <c r="AS222" s="21">
        <f>[1]节奏总纲!BE221</f>
        <v>54.177267854085706</v>
      </c>
    </row>
    <row r="223" spans="17:45" x14ac:dyDescent="0.15">
      <c r="Q223" s="5">
        <v>219</v>
      </c>
      <c r="R223" s="21">
        <f>[1]节奏总纲!AD222</f>
        <v>77.80830335012682</v>
      </c>
      <c r="S223" s="21">
        <f>[1]节奏总纲!AE222</f>
        <v>79.861057201174873</v>
      </c>
      <c r="T223" s="21">
        <f>[1]节奏总纲!AF222</f>
        <v>82.831669458881734</v>
      </c>
      <c r="U223" s="21">
        <f>[1]节奏总纲!AG222</f>
        <v>87.478076944415662</v>
      </c>
      <c r="V223" s="21">
        <f>[1]节奏总纲!AH222</f>
        <v>96.73823395490642</v>
      </c>
      <c r="AN223" s="5">
        <v>219</v>
      </c>
      <c r="AO223" s="21">
        <f>[1]节奏总纲!BA222</f>
        <v>43.299793609838503</v>
      </c>
      <c r="AP223" s="21">
        <f>[1]节奏总纲!BB222</f>
        <v>44.811255241981506</v>
      </c>
      <c r="AQ223" s="21">
        <f>[1]节奏总纲!BC222</f>
        <v>46.754011500516519</v>
      </c>
      <c r="AR223" s="21">
        <f>[1]节奏总纲!BD222</f>
        <v>49.495178300219621</v>
      </c>
      <c r="AS223" s="21">
        <f>[1]节奏总纲!BE222</f>
        <v>54.207033850681739</v>
      </c>
    </row>
    <row r="224" spans="17:45" x14ac:dyDescent="0.15">
      <c r="Q224" s="5">
        <v>220</v>
      </c>
      <c r="R224" s="21">
        <f>[1]节奏总纲!AD223</f>
        <v>77.875308029777003</v>
      </c>
      <c r="S224" s="21">
        <f>[1]节奏总纲!AE223</f>
        <v>79.927696433225293</v>
      </c>
      <c r="T224" s="21">
        <f>[1]节奏总纲!AF223</f>
        <v>82.897557970681731</v>
      </c>
      <c r="U224" s="21">
        <f>[1]节奏总纲!AG223</f>
        <v>87.552555840488012</v>
      </c>
      <c r="V224" s="21">
        <f>[1]节奏总纲!AH223</f>
        <v>96.79904406483179</v>
      </c>
      <c r="AN224" s="5">
        <v>220</v>
      </c>
      <c r="AO224" s="21">
        <f>[1]节奏总纲!BA223</f>
        <v>43.329750976586219</v>
      </c>
      <c r="AP224" s="21">
        <f>[1]节奏总纲!BB223</f>
        <v>44.843574549861387</v>
      </c>
      <c r="AQ224" s="21">
        <f>[1]节奏总纲!BC223</f>
        <v>46.786118238547729</v>
      </c>
      <c r="AR224" s="21">
        <f>[1]节奏总纲!BD223</f>
        <v>49.526167968714425</v>
      </c>
      <c r="AS224" s="21">
        <f>[1]节奏总纲!BE223</f>
        <v>54.236799847277773</v>
      </c>
    </row>
    <row r="225" spans="17:45" x14ac:dyDescent="0.15">
      <c r="Q225" s="5">
        <v>221</v>
      </c>
      <c r="R225" s="21">
        <f>[1]节奏总纲!AD224</f>
        <v>77.942312709427185</v>
      </c>
      <c r="S225" s="21">
        <f>[1]节奏总纲!AE224</f>
        <v>79.994335665275713</v>
      </c>
      <c r="T225" s="21">
        <f>[1]节奏总纲!AF224</f>
        <v>82.963446482481729</v>
      </c>
      <c r="U225" s="21">
        <f>[1]节奏总纲!AG224</f>
        <v>87.627034736560347</v>
      </c>
      <c r="V225" s="21">
        <f>[1]节奏总纲!AH224</f>
        <v>96.85985417475716</v>
      </c>
      <c r="AN225" s="5">
        <v>221</v>
      </c>
      <c r="AO225" s="21">
        <f>[1]节奏总纲!BA224</f>
        <v>43.359708343333942</v>
      </c>
      <c r="AP225" s="21">
        <f>[1]节奏总纲!BB224</f>
        <v>44.875893857741268</v>
      </c>
      <c r="AQ225" s="21">
        <f>[1]节奏总纲!BC224</f>
        <v>46.818224976578939</v>
      </c>
      <c r="AR225" s="21">
        <f>[1]节奏总纲!BD224</f>
        <v>49.55715763720923</v>
      </c>
      <c r="AS225" s="21">
        <f>[1]节奏总纲!BE224</f>
        <v>54.266565843873799</v>
      </c>
    </row>
    <row r="226" spans="17:45" x14ac:dyDescent="0.15">
      <c r="Q226" s="5">
        <v>222</v>
      </c>
      <c r="R226" s="21">
        <f>[1]节奏总纲!AD225</f>
        <v>78.008693431404168</v>
      </c>
      <c r="S226" s="21">
        <f>[1]节奏总纲!AE225</f>
        <v>80.05990507131493</v>
      </c>
      <c r="T226" s="21">
        <f>[1]节奏总纲!AF225</f>
        <v>83.028328094754301</v>
      </c>
      <c r="U226" s="21">
        <f>[1]节奏总纲!AG225</f>
        <v>87.701513632632683</v>
      </c>
      <c r="V226" s="21">
        <f>[1]节奏总纲!AH225</f>
        <v>96.920664284682516</v>
      </c>
      <c r="AN226" s="5">
        <v>222</v>
      </c>
      <c r="AO226" s="21">
        <f>[1]节奏总纲!BA225</f>
        <v>43.389665710081658</v>
      </c>
      <c r="AP226" s="21">
        <f>[1]节奏总纲!BB225</f>
        <v>44.908213165621142</v>
      </c>
      <c r="AQ226" s="21">
        <f>[1]节奏总纲!BC225</f>
        <v>46.850331714610157</v>
      </c>
      <c r="AR226" s="21">
        <f>[1]节奏总纲!BD225</f>
        <v>49.588147305704041</v>
      </c>
      <c r="AS226" s="21">
        <f>[1]节奏总纲!BE225</f>
        <v>54.296331840469833</v>
      </c>
    </row>
    <row r="227" spans="17:45" x14ac:dyDescent="0.15">
      <c r="Q227" s="5">
        <v>223</v>
      </c>
      <c r="R227" s="21">
        <f>[1]节奏总纲!AD226</f>
        <v>78.071211008105138</v>
      </c>
      <c r="S227" s="21">
        <f>[1]节奏总纲!AE226</f>
        <v>80.125375094609936</v>
      </c>
      <c r="T227" s="21">
        <f>[1]节奏总纲!AF226</f>
        <v>83.091955037632331</v>
      </c>
      <c r="U227" s="21">
        <f>[1]节奏总纲!AG226</f>
        <v>87.775992528705018</v>
      </c>
      <c r="V227" s="21">
        <f>[1]节奏总纲!AH226</f>
        <v>96.981474394607886</v>
      </c>
      <c r="AN227" s="5">
        <v>223</v>
      </c>
      <c r="AO227" s="21">
        <f>[1]节奏总纲!BA226</f>
        <v>43.419623076829374</v>
      </c>
      <c r="AP227" s="21">
        <f>[1]节奏总纲!BB226</f>
        <v>44.940532473501023</v>
      </c>
      <c r="AQ227" s="21">
        <f>[1]节奏总纲!BC226</f>
        <v>46.882438452641367</v>
      </c>
      <c r="AR227" s="21">
        <f>[1]节奏总纲!BD226</f>
        <v>49.619136974198845</v>
      </c>
      <c r="AS227" s="21">
        <f>[1]节奏总纲!BE226</f>
        <v>54.326097837065859</v>
      </c>
    </row>
    <row r="228" spans="17:45" x14ac:dyDescent="0.15">
      <c r="Q228" s="5">
        <v>224</v>
      </c>
      <c r="R228" s="21">
        <f>[1]节奏总纲!AD227</f>
        <v>78.133728584806107</v>
      </c>
      <c r="S228" s="21">
        <f>[1]节奏总纲!AE227</f>
        <v>80.190845117904942</v>
      </c>
      <c r="T228" s="21">
        <f>[1]节奏总纲!AF227</f>
        <v>83.155581980510348</v>
      </c>
      <c r="U228" s="21">
        <f>[1]节奏总纲!AG227</f>
        <v>87.850471424777368</v>
      </c>
      <c r="V228" s="21">
        <f>[1]节奏总纲!AH227</f>
        <v>97.03979962522213</v>
      </c>
      <c r="AN228" s="5">
        <v>224</v>
      </c>
      <c r="AO228" s="21">
        <f>[1]节奏总纲!BA227</f>
        <v>43.449580443577091</v>
      </c>
      <c r="AP228" s="21">
        <f>[1]节奏总纲!BB227</f>
        <v>44.972851781380903</v>
      </c>
      <c r="AQ228" s="21">
        <f>[1]节奏总纲!BC227</f>
        <v>46.914545190672577</v>
      </c>
      <c r="AR228" s="21">
        <f>[1]节奏总纲!BD227</f>
        <v>49.65012664269365</v>
      </c>
      <c r="AS228" s="21">
        <f>[1]节奏总纲!BE227</f>
        <v>54.355863833661893</v>
      </c>
    </row>
    <row r="229" spans="17:45" x14ac:dyDescent="0.15">
      <c r="Q229" s="5">
        <v>225</v>
      </c>
      <c r="R229" s="21">
        <f>[1]节奏总纲!AD228</f>
        <v>78.196246161507091</v>
      </c>
      <c r="S229" s="21">
        <f>[1]节奏总纲!AE228</f>
        <v>80.256315141199948</v>
      </c>
      <c r="T229" s="21">
        <f>[1]节奏总纲!AF228</f>
        <v>83.219208923388379</v>
      </c>
      <c r="U229" s="21">
        <f>[1]节奏总纲!AG228</f>
        <v>87.924950320849703</v>
      </c>
      <c r="V229" s="21">
        <f>[1]节奏总纲!AH228</f>
        <v>97.097036185315744</v>
      </c>
      <c r="AN229" s="5">
        <v>225</v>
      </c>
      <c r="AO229" s="21">
        <f>[1]节奏总纲!BA228</f>
        <v>43.479537810324814</v>
      </c>
      <c r="AP229" s="21">
        <f>[1]节奏总纲!BB228</f>
        <v>45.004463376644416</v>
      </c>
      <c r="AQ229" s="21">
        <f>[1]节奏总纲!BC228</f>
        <v>46.946651928703794</v>
      </c>
      <c r="AR229" s="21">
        <f>[1]节奏总纲!BD228</f>
        <v>49.681116311188454</v>
      </c>
      <c r="AS229" s="21">
        <f>[1]节奏总纲!BE228</f>
        <v>54.385629830257926</v>
      </c>
    </row>
    <row r="230" spans="17:45" x14ac:dyDescent="0.15">
      <c r="Q230" s="5">
        <v>226</v>
      </c>
      <c r="R230" s="21">
        <f>[1]节奏总纲!AD229</f>
        <v>78.25876373820806</v>
      </c>
      <c r="S230" s="21">
        <f>[1]节奏总纲!AE229</f>
        <v>80.321785164494941</v>
      </c>
      <c r="T230" s="21">
        <f>[1]节奏总纲!AF229</f>
        <v>83.282835866266396</v>
      </c>
      <c r="U230" s="21">
        <f>[1]节奏总纲!AG229</f>
        <v>87.999429216922039</v>
      </c>
      <c r="V230" s="21">
        <f>[1]节奏总纲!AH229</f>
        <v>97.154272745409358</v>
      </c>
      <c r="AN230" s="5">
        <v>226</v>
      </c>
      <c r="AO230" s="21">
        <f>[1]节奏总纲!BA229</f>
        <v>43.50949517707253</v>
      </c>
      <c r="AP230" s="21">
        <f>[1]节奏总纲!BB229</f>
        <v>45.032359480672049</v>
      </c>
      <c r="AQ230" s="21">
        <f>[1]节奏总纲!BC229</f>
        <v>46.978758666735004</v>
      </c>
      <c r="AR230" s="21">
        <f>[1]节奏总纲!BD229</f>
        <v>49.712105979683258</v>
      </c>
      <c r="AS230" s="21">
        <f>[1]节奏总纲!BE229</f>
        <v>54.415395826853953</v>
      </c>
    </row>
    <row r="231" spans="17:45" x14ac:dyDescent="0.15">
      <c r="Q231" s="5">
        <v>227</v>
      </c>
      <c r="R231" s="21">
        <f>[1]节奏总纲!AD230</f>
        <v>78.321281314909029</v>
      </c>
      <c r="S231" s="21">
        <f>[1]节奏总纲!AE230</f>
        <v>80.387255187789947</v>
      </c>
      <c r="T231" s="21">
        <f>[1]节奏总纲!AF230</f>
        <v>83.346462809144427</v>
      </c>
      <c r="U231" s="21">
        <f>[1]节奏总纲!AG230</f>
        <v>88.069378113045531</v>
      </c>
      <c r="V231" s="21">
        <f>[1]节奏总纲!AH230</f>
        <v>97.211509305502972</v>
      </c>
      <c r="AN231" s="5">
        <v>227</v>
      </c>
      <c r="AO231" s="21">
        <f>[1]节奏总纲!BA230</f>
        <v>43.539452543820246</v>
      </c>
      <c r="AP231" s="21">
        <f>[1]节奏总纲!BB230</f>
        <v>45.060255584699682</v>
      </c>
      <c r="AQ231" s="21">
        <f>[1]节奏总纲!BC230</f>
        <v>47.009379755645142</v>
      </c>
      <c r="AR231" s="21">
        <f>[1]节奏总纲!BD230</f>
        <v>49.743095648178063</v>
      </c>
      <c r="AS231" s="21">
        <f>[1]节奏总纲!BE230</f>
        <v>54.445161823449986</v>
      </c>
    </row>
    <row r="232" spans="17:45" x14ac:dyDescent="0.15">
      <c r="Q232" s="5">
        <v>228</v>
      </c>
      <c r="R232" s="21">
        <f>[1]节奏总纲!AD231</f>
        <v>78.383798891610013</v>
      </c>
      <c r="S232" s="21">
        <f>[1]节奏总纲!AE231</f>
        <v>80.452725211084953</v>
      </c>
      <c r="T232" s="21">
        <f>[1]节奏总纲!AF231</f>
        <v>83.410089752022458</v>
      </c>
      <c r="U232" s="21">
        <f>[1]节奏总纲!AG231</f>
        <v>88.139292024548126</v>
      </c>
      <c r="V232" s="21">
        <f>[1]节奏总纲!AH231</f>
        <v>97.268745865596571</v>
      </c>
      <c r="AN232" s="5">
        <v>228</v>
      </c>
      <c r="AO232" s="21">
        <f>[1]节奏总纲!BA231</f>
        <v>43.569409910567963</v>
      </c>
      <c r="AP232" s="21">
        <f>[1]节奏总纲!BB231</f>
        <v>45.088151688727308</v>
      </c>
      <c r="AQ232" s="21">
        <f>[1]节奏总纲!BC231</f>
        <v>47.037096473409001</v>
      </c>
      <c r="AR232" s="21">
        <f>[1]节奏总纲!BD231</f>
        <v>49.774085316672867</v>
      </c>
      <c r="AS232" s="21">
        <f>[1]节奏总纲!BE231</f>
        <v>54.47492782004602</v>
      </c>
    </row>
    <row r="233" spans="17:45" x14ac:dyDescent="0.15">
      <c r="Q233" s="5">
        <v>229</v>
      </c>
      <c r="R233" s="21">
        <f>[1]节奏总纲!AD232</f>
        <v>78.446316468310982</v>
      </c>
      <c r="S233" s="21">
        <f>[1]节奏总纲!AE232</f>
        <v>80.518195234379959</v>
      </c>
      <c r="T233" s="21">
        <f>[1]节奏总纲!AF232</f>
        <v>83.473716694900475</v>
      </c>
      <c r="U233" s="21">
        <f>[1]节奏总纲!AG232</f>
        <v>88.209205936050708</v>
      </c>
      <c r="V233" s="21">
        <f>[1]节奏总纲!AH232</f>
        <v>97.325982425690185</v>
      </c>
      <c r="AN233" s="5">
        <v>229</v>
      </c>
      <c r="AO233" s="21">
        <f>[1]节奏总纲!BA232</f>
        <v>43.599367277315686</v>
      </c>
      <c r="AP233" s="21">
        <f>[1]节奏总纲!BB232</f>
        <v>45.116047792754941</v>
      </c>
      <c r="AQ233" s="21">
        <f>[1]节奏总纲!BC232</f>
        <v>47.06481319117286</v>
      </c>
      <c r="AR233" s="21">
        <f>[1]节奏总纲!BD232</f>
        <v>49.805074985167678</v>
      </c>
      <c r="AS233" s="21">
        <f>[1]节奏总纲!BE232</f>
        <v>54.504693816642046</v>
      </c>
    </row>
    <row r="234" spans="17:45" x14ac:dyDescent="0.15">
      <c r="Q234" s="5">
        <v>230</v>
      </c>
      <c r="R234" s="21">
        <f>[1]节奏总纲!AD233</f>
        <v>78.508834045011952</v>
      </c>
      <c r="S234" s="21">
        <f>[1]节奏总纲!AE233</f>
        <v>80.583665257674966</v>
      </c>
      <c r="T234" s="21">
        <f>[1]节奏总纲!AF233</f>
        <v>83.537343637778505</v>
      </c>
      <c r="U234" s="21">
        <f>[1]节奏总纲!AG233</f>
        <v>88.279119847553304</v>
      </c>
      <c r="V234" s="21">
        <f>[1]节奏总纲!AH233</f>
        <v>97.383218985783799</v>
      </c>
      <c r="AN234" s="5">
        <v>230</v>
      </c>
      <c r="AO234" s="21">
        <f>[1]节奏总纲!BA233</f>
        <v>43.629324644063402</v>
      </c>
      <c r="AP234" s="21">
        <f>[1]节奏总纲!BB233</f>
        <v>45.143943896782567</v>
      </c>
      <c r="AQ234" s="21">
        <f>[1]节奏总纲!BC233</f>
        <v>47.092529908936719</v>
      </c>
      <c r="AR234" s="21">
        <f>[1]节奏总纲!BD233</f>
        <v>49.836064653662483</v>
      </c>
      <c r="AS234" s="21">
        <f>[1]节奏总纲!BE233</f>
        <v>54.53445981323808</v>
      </c>
    </row>
    <row r="235" spans="17:45" x14ac:dyDescent="0.15">
      <c r="Q235" s="5">
        <v>231</v>
      </c>
      <c r="R235" s="21">
        <f>[1]节奏总纲!AD234</f>
        <v>78.571351621712921</v>
      </c>
      <c r="S235" s="21">
        <f>[1]节奏总纲!AE234</f>
        <v>80.649135280969972</v>
      </c>
      <c r="T235" s="21">
        <f>[1]节奏总纲!AF234</f>
        <v>83.600970580656536</v>
      </c>
      <c r="U235" s="21">
        <f>[1]节奏总纲!AG234</f>
        <v>88.349033759055899</v>
      </c>
      <c r="V235" s="21">
        <f>[1]节奏总纲!AH234</f>
        <v>97.440455545877413</v>
      </c>
      <c r="AN235" s="5">
        <v>231</v>
      </c>
      <c r="AO235" s="21">
        <f>[1]节奏总纲!BA234</f>
        <v>43.659282010811118</v>
      </c>
      <c r="AP235" s="21">
        <f>[1]节奏总纲!BB234</f>
        <v>45.171840000810199</v>
      </c>
      <c r="AQ235" s="21">
        <f>[1]节奏总纲!BC234</f>
        <v>47.120246626700578</v>
      </c>
      <c r="AR235" s="21">
        <f>[1]节奏总纲!BD234</f>
        <v>49.867054322157287</v>
      </c>
      <c r="AS235" s="21">
        <f>[1]节奏总纲!BE234</f>
        <v>54.564225809834106</v>
      </c>
    </row>
    <row r="236" spans="17:45" x14ac:dyDescent="0.15">
      <c r="Q236" s="5">
        <v>232</v>
      </c>
      <c r="R236" s="21">
        <f>[1]节奏总纲!AD235</f>
        <v>78.633869198413905</v>
      </c>
      <c r="S236" s="21">
        <f>[1]节奏总纲!AE235</f>
        <v>80.714605304264978</v>
      </c>
      <c r="T236" s="21">
        <f>[1]节奏总纲!AF235</f>
        <v>83.664597523534553</v>
      </c>
      <c r="U236" s="21">
        <f>[1]节奏总纲!AG235</f>
        <v>88.418947670558495</v>
      </c>
      <c r="V236" s="21">
        <f>[1]节奏总纲!AH235</f>
        <v>97.497692105971026</v>
      </c>
      <c r="AN236" s="5">
        <v>232</v>
      </c>
      <c r="AO236" s="21">
        <f>[1]节奏总纲!BA235</f>
        <v>43.689239377558835</v>
      </c>
      <c r="AP236" s="21">
        <f>[1]节奏总纲!BB235</f>
        <v>45.199736104837825</v>
      </c>
      <c r="AQ236" s="21">
        <f>[1]节奏总纲!BC235</f>
        <v>47.147963344464429</v>
      </c>
      <c r="AR236" s="21">
        <f>[1]节奏总纲!BD235</f>
        <v>49.898043990652091</v>
      </c>
      <c r="AS236" s="21">
        <f>[1]节奏总纲!BE235</f>
        <v>54.593991806430139</v>
      </c>
    </row>
    <row r="237" spans="17:45" x14ac:dyDescent="0.15">
      <c r="Q237" s="5">
        <v>233</v>
      </c>
      <c r="R237" s="21">
        <f>[1]节奏总纲!AD236</f>
        <v>78.696386775114874</v>
      </c>
      <c r="S237" s="21">
        <f>[1]节奏总纲!AE236</f>
        <v>80.78007532755997</v>
      </c>
      <c r="T237" s="21">
        <f>[1]节奏总纲!AF236</f>
        <v>83.728224466412584</v>
      </c>
      <c r="U237" s="21">
        <f>[1]节奏总纲!AG236</f>
        <v>88.488861582061077</v>
      </c>
      <c r="V237" s="21">
        <f>[1]节奏总纲!AH236</f>
        <v>97.554928666064626</v>
      </c>
      <c r="AN237" s="5">
        <v>233</v>
      </c>
      <c r="AO237" s="21">
        <f>[1]节奏总纲!BA236</f>
        <v>43.719196744306558</v>
      </c>
      <c r="AP237" s="21">
        <f>[1]节奏总纲!BB236</f>
        <v>45.227632208865458</v>
      </c>
      <c r="AQ237" s="21">
        <f>[1]节奏总纲!BC236</f>
        <v>47.175680062228288</v>
      </c>
      <c r="AR237" s="21">
        <f>[1]节奏总纲!BD236</f>
        <v>49.929033659146896</v>
      </c>
      <c r="AS237" s="21">
        <f>[1]节奏总纲!BE236</f>
        <v>54.623757803026173</v>
      </c>
    </row>
    <row r="238" spans="17:45" x14ac:dyDescent="0.15">
      <c r="Q238" s="5">
        <v>234</v>
      </c>
      <c r="R238" s="21">
        <f>[1]节奏总纲!AD237</f>
        <v>78.758904351815843</v>
      </c>
      <c r="S238" s="21">
        <f>[1]节奏总纲!AE237</f>
        <v>80.845545350854977</v>
      </c>
      <c r="T238" s="21">
        <f>[1]节奏总纲!AF237</f>
        <v>83.791851409290615</v>
      </c>
      <c r="U238" s="21">
        <f>[1]节奏总纲!AG237</f>
        <v>88.558775493563672</v>
      </c>
      <c r="V238" s="21">
        <f>[1]节奏总纲!AH237</f>
        <v>97.61216522615824</v>
      </c>
      <c r="AN238" s="5">
        <v>234</v>
      </c>
      <c r="AO238" s="21">
        <f>[1]节奏总纲!BA237</f>
        <v>43.749154111054274</v>
      </c>
      <c r="AP238" s="21">
        <f>[1]节奏总纲!BB237</f>
        <v>45.255528312893091</v>
      </c>
      <c r="AQ238" s="21">
        <f>[1]节奏总纲!BC237</f>
        <v>47.203396779992147</v>
      </c>
      <c r="AR238" s="21">
        <f>[1]节奏总纲!BD237</f>
        <v>49.9600233276417</v>
      </c>
      <c r="AS238" s="21">
        <f>[1]节奏总纲!BE237</f>
        <v>54.653523799622199</v>
      </c>
    </row>
    <row r="239" spans="17:45" x14ac:dyDescent="0.15">
      <c r="Q239" s="5">
        <v>235</v>
      </c>
      <c r="R239" s="21">
        <f>[1]节奏总纲!AD238</f>
        <v>78.821421928516827</v>
      </c>
      <c r="S239" s="21">
        <f>[1]节奏总纲!AE238</f>
        <v>80.911015374149983</v>
      </c>
      <c r="T239" s="21">
        <f>[1]节奏总纲!AF238</f>
        <v>83.855478352168632</v>
      </c>
      <c r="U239" s="21">
        <f>[1]节奏总纲!AG238</f>
        <v>88.628689405066268</v>
      </c>
      <c r="V239" s="21">
        <f>[1]节奏总纲!AH238</f>
        <v>97.669401786251854</v>
      </c>
      <c r="AN239" s="5">
        <v>235</v>
      </c>
      <c r="AO239" s="21">
        <f>[1]节奏总纲!BA238</f>
        <v>43.77911147780199</v>
      </c>
      <c r="AP239" s="21">
        <f>[1]节奏总纲!BB238</f>
        <v>45.283424416920717</v>
      </c>
      <c r="AQ239" s="21">
        <f>[1]节奏总纲!BC238</f>
        <v>47.231113497756006</v>
      </c>
      <c r="AR239" s="21">
        <f>[1]节奏总纲!BD238</f>
        <v>49.991012996136504</v>
      </c>
      <c r="AS239" s="21">
        <f>[1]节奏总纲!BE238</f>
        <v>54.683289796218233</v>
      </c>
    </row>
    <row r="240" spans="17:45" x14ac:dyDescent="0.15">
      <c r="Q240" s="5">
        <v>236</v>
      </c>
      <c r="R240" s="21">
        <f>[1]节奏总纲!AD239</f>
        <v>78.883939505217796</v>
      </c>
      <c r="S240" s="21">
        <f>[1]节奏总纲!AE239</f>
        <v>80.976485397444989</v>
      </c>
      <c r="T240" s="21">
        <f>[1]节奏总纲!AF239</f>
        <v>83.919105295046663</v>
      </c>
      <c r="U240" s="21">
        <f>[1]节奏总纲!AG239</f>
        <v>88.698603316568864</v>
      </c>
      <c r="V240" s="21">
        <f>[1]节奏总纲!AH239</f>
        <v>97.726638346345467</v>
      </c>
      <c r="AN240" s="5">
        <v>236</v>
      </c>
      <c r="AO240" s="21">
        <f>[1]节奏总纲!BA239</f>
        <v>43.809068844549707</v>
      </c>
      <c r="AP240" s="21">
        <f>[1]节奏总纲!BB239</f>
        <v>45.31132052094835</v>
      </c>
      <c r="AQ240" s="21">
        <f>[1]节奏总纲!BC239</f>
        <v>47.258830215519865</v>
      </c>
      <c r="AR240" s="21">
        <f>[1]节奏总纲!BD239</f>
        <v>50.018998195299922</v>
      </c>
      <c r="AS240" s="21">
        <f>[1]节奏总纲!BE239</f>
        <v>54.713055792814259</v>
      </c>
    </row>
    <row r="241" spans="17:45" x14ac:dyDescent="0.15">
      <c r="Q241" s="5">
        <v>237</v>
      </c>
      <c r="R241" s="21">
        <f>[1]节奏总纲!AD240</f>
        <v>78.946457081918766</v>
      </c>
      <c r="S241" s="21">
        <f>[1]节奏总纲!AE240</f>
        <v>81.038163244467697</v>
      </c>
      <c r="T241" s="21">
        <f>[1]节奏总纲!AF240</f>
        <v>83.982732237924694</v>
      </c>
      <c r="U241" s="21">
        <f>[1]节奏总纲!AG240</f>
        <v>88.768517228071445</v>
      </c>
      <c r="V241" s="21">
        <f>[1]节奏总纲!AH240</f>
        <v>97.783874906439081</v>
      </c>
      <c r="AN241" s="5">
        <v>237</v>
      </c>
      <c r="AO241" s="21">
        <f>[1]节奏总纲!BA240</f>
        <v>43.83902621129743</v>
      </c>
      <c r="AP241" s="21">
        <f>[1]节奏总纲!BB240</f>
        <v>45.339216624975975</v>
      </c>
      <c r="AQ241" s="21">
        <f>[1]节奏总纲!BC240</f>
        <v>47.286546933283724</v>
      </c>
      <c r="AR241" s="21">
        <f>[1]节奏总纲!BD240</f>
        <v>50.045756216849099</v>
      </c>
      <c r="AS241" s="21">
        <f>[1]节奏总纲!BE240</f>
        <v>54.742821789410293</v>
      </c>
    </row>
    <row r="242" spans="17:45" x14ac:dyDescent="0.15">
      <c r="Q242" s="5">
        <v>238</v>
      </c>
      <c r="R242" s="21">
        <f>[1]节奏总纲!AD241</f>
        <v>79.008373652580005</v>
      </c>
      <c r="S242" s="21">
        <f>[1]节奏总纲!AE241</f>
        <v>81.097715704203424</v>
      </c>
      <c r="T242" s="21">
        <f>[1]节奏总纲!AF241</f>
        <v>84.043767921022209</v>
      </c>
      <c r="U242" s="21">
        <f>[1]节奏总纲!AG241</f>
        <v>88.838431139574041</v>
      </c>
      <c r="V242" s="21">
        <f>[1]节奏总纲!AH241</f>
        <v>97.841111466532681</v>
      </c>
      <c r="AN242" s="5">
        <v>238</v>
      </c>
      <c r="AO242" s="21">
        <f>[1]节奏总纲!BA241</f>
        <v>43.868983578045146</v>
      </c>
      <c r="AP242" s="21">
        <f>[1]节奏总纲!BB241</f>
        <v>45.367112729003608</v>
      </c>
      <c r="AQ242" s="21">
        <f>[1]节奏总纲!BC241</f>
        <v>47.314263651047582</v>
      </c>
      <c r="AR242" s="21">
        <f>[1]节奏总纲!BD241</f>
        <v>50.072514238398277</v>
      </c>
      <c r="AS242" s="21">
        <f>[1]节奏总纲!BE241</f>
        <v>54.772587786006326</v>
      </c>
    </row>
    <row r="243" spans="17:45" x14ac:dyDescent="0.15">
      <c r="Q243" s="5">
        <v>239</v>
      </c>
      <c r="R243" s="21">
        <f>[1]节奏总纲!AD242</f>
        <v>79.066704614192943</v>
      </c>
      <c r="S243" s="21">
        <f>[1]节奏总纲!AE242</f>
        <v>81.157268163939136</v>
      </c>
      <c r="T243" s="21">
        <f>[1]节奏总纲!AF242</f>
        <v>84.103838417578672</v>
      </c>
      <c r="U243" s="21">
        <f>[1]节奏总纲!AG242</f>
        <v>88.908345051076637</v>
      </c>
      <c r="V243" s="21">
        <f>[1]节奏总纲!AH242</f>
        <v>97.898348026626294</v>
      </c>
      <c r="AN243" s="5">
        <v>239</v>
      </c>
      <c r="AO243" s="21">
        <f>[1]节奏总纲!BA242</f>
        <v>43.898940944792862</v>
      </c>
      <c r="AP243" s="21">
        <f>[1]节奏总纲!BB242</f>
        <v>45.395008833031234</v>
      </c>
      <c r="AQ243" s="21">
        <f>[1]节奏总纲!BC242</f>
        <v>47.341980368811441</v>
      </c>
      <c r="AR243" s="21">
        <f>[1]节奏总纲!BD242</f>
        <v>50.099272259947462</v>
      </c>
      <c r="AS243" s="21">
        <f>[1]节奏总纲!BE242</f>
        <v>54.802353782602353</v>
      </c>
    </row>
    <row r="244" spans="17:45" x14ac:dyDescent="0.15">
      <c r="Q244" s="5">
        <v>240</v>
      </c>
      <c r="R244" s="21">
        <f>[1]节奏总纲!AD243</f>
        <v>79.125035575805882</v>
      </c>
      <c r="S244" s="21">
        <f>[1]节奏总纲!AE243</f>
        <v>81.216820623674849</v>
      </c>
      <c r="T244" s="21">
        <f>[1]节奏总纲!AF243</f>
        <v>84.163908914135135</v>
      </c>
      <c r="U244" s="21">
        <f>[1]节奏总纲!AG243</f>
        <v>88.978258962579233</v>
      </c>
      <c r="V244" s="21">
        <f>[1]节奏总纲!AH243</f>
        <v>97.955584586719908</v>
      </c>
      <c r="AN244" s="5">
        <v>240</v>
      </c>
      <c r="AO244" s="21">
        <f>[1]节奏总纲!BA243</f>
        <v>43.928898311540586</v>
      </c>
      <c r="AP244" s="21">
        <f>[1]节奏总纲!BB243</f>
        <v>45.422904937058867</v>
      </c>
      <c r="AQ244" s="21">
        <f>[1]节奏总纲!BC243</f>
        <v>47.3696970865753</v>
      </c>
      <c r="AR244" s="21">
        <f>[1]节奏总纲!BD243</f>
        <v>50.126030281496639</v>
      </c>
      <c r="AS244" s="21">
        <f>[1]节奏总纲!BE243</f>
        <v>54.832119779198386</v>
      </c>
    </row>
    <row r="245" spans="17:45" x14ac:dyDescent="0.15">
      <c r="Q245" s="5">
        <v>241</v>
      </c>
      <c r="R245" s="21">
        <f>[1]节奏总纲!AD244</f>
        <v>79.18336653741882</v>
      </c>
      <c r="S245" s="21">
        <f>[1]节奏总纲!AE244</f>
        <v>81.276373083410562</v>
      </c>
      <c r="T245" s="21">
        <f>[1]节奏总纲!AF244</f>
        <v>84.223979410691598</v>
      </c>
      <c r="U245" s="21">
        <f>[1]节奏总纲!AG244</f>
        <v>89.047272179270863</v>
      </c>
      <c r="V245" s="21">
        <f>[1]节奏总纲!AH244</f>
        <v>98.013314854852808</v>
      </c>
      <c r="AN245" s="5">
        <v>241</v>
      </c>
      <c r="AO245" s="21">
        <f>[1]节奏总纲!BA244</f>
        <v>43.958855678288302</v>
      </c>
      <c r="AP245" s="21">
        <f>[1]节奏总纲!BB244</f>
        <v>45.450801041086493</v>
      </c>
      <c r="AQ245" s="21">
        <f>[1]节奏总纲!BC244</f>
        <v>47.397413804339159</v>
      </c>
      <c r="AR245" s="21">
        <f>[1]节奏总纲!BD244</f>
        <v>50.152788303045817</v>
      </c>
      <c r="AS245" s="21">
        <f>[1]节奏总纲!BE244</f>
        <v>54.86188577579442</v>
      </c>
    </row>
    <row r="246" spans="17:45" x14ac:dyDescent="0.15">
      <c r="Q246" s="5">
        <v>242</v>
      </c>
      <c r="R246" s="21">
        <f>[1]节奏总纲!AD245</f>
        <v>79.241697499031773</v>
      </c>
      <c r="S246" s="21">
        <f>[1]节奏总纲!AE245</f>
        <v>81.335925543146274</v>
      </c>
      <c r="T246" s="21">
        <f>[1]节奏总纲!AF245</f>
        <v>84.284049907248061</v>
      </c>
      <c r="U246" s="21">
        <f>[1]节奏总纲!AG245</f>
        <v>89.11587890081428</v>
      </c>
      <c r="V246" s="21">
        <f>[1]节奏总纲!AH245</f>
        <v>98.072755441643167</v>
      </c>
      <c r="AN246" s="5">
        <v>242</v>
      </c>
      <c r="AO246" s="21">
        <f>[1]节奏总纲!BA245</f>
        <v>43.988813045036018</v>
      </c>
      <c r="AP246" s="21">
        <f>[1]节奏总纲!BB245</f>
        <v>45.478697145114126</v>
      </c>
      <c r="AQ246" s="21">
        <f>[1]节奏总纲!BC245</f>
        <v>47.425130522103018</v>
      </c>
      <c r="AR246" s="21">
        <f>[1]节奏总纲!BD245</f>
        <v>50.179546324595002</v>
      </c>
      <c r="AS246" s="21">
        <f>[1]节奏总纲!BE245</f>
        <v>54.891651772390446</v>
      </c>
    </row>
    <row r="247" spans="17:45" x14ac:dyDescent="0.15">
      <c r="Q247" s="5">
        <v>243</v>
      </c>
      <c r="R247" s="21">
        <f>[1]节奏总纲!AD246</f>
        <v>79.300028460644711</v>
      </c>
      <c r="S247" s="21">
        <f>[1]节奏总纲!AE246</f>
        <v>81.395478002882001</v>
      </c>
      <c r="T247" s="21">
        <f>[1]节奏总纲!AF246</f>
        <v>84.344120403804524</v>
      </c>
      <c r="U247" s="21">
        <f>[1]节奏总纲!AG246</f>
        <v>89.184485622357698</v>
      </c>
      <c r="V247" s="21">
        <f>[1]节奏总纲!AH246</f>
        <v>98.132196028433526</v>
      </c>
      <c r="AN247" s="5">
        <v>243</v>
      </c>
      <c r="AO247" s="21">
        <f>[1]节奏总纲!BA246</f>
        <v>44.016200268136501</v>
      </c>
      <c r="AP247" s="21">
        <f>[1]节奏总纲!BB246</f>
        <v>45.506593249141758</v>
      </c>
      <c r="AQ247" s="21">
        <f>[1]节奏总纲!BC246</f>
        <v>47.452847239866877</v>
      </c>
      <c r="AR247" s="21">
        <f>[1]节奏总纲!BD246</f>
        <v>50.206304346144179</v>
      </c>
      <c r="AS247" s="21">
        <f>[1]节奏总纲!BE246</f>
        <v>54.92141776898648</v>
      </c>
    </row>
    <row r="248" spans="17:45" x14ac:dyDescent="0.15">
      <c r="Q248" s="5">
        <v>244</v>
      </c>
      <c r="R248" s="21">
        <f>[1]节奏总纲!AD247</f>
        <v>79.358359422257649</v>
      </c>
      <c r="S248" s="21">
        <f>[1]节奏总纲!AE247</f>
        <v>81.455030462617714</v>
      </c>
      <c r="T248" s="21">
        <f>[1]节奏总纲!AF247</f>
        <v>84.404190900360987</v>
      </c>
      <c r="U248" s="21">
        <f>[1]节奏总纲!AG247</f>
        <v>89.253092343901116</v>
      </c>
      <c r="V248" s="21">
        <f>[1]节奏总纲!AH247</f>
        <v>98.191636615223871</v>
      </c>
      <c r="AN248" s="5">
        <v>244</v>
      </c>
      <c r="AO248" s="21">
        <f>[1]节奏总纲!BA247</f>
        <v>44.042055714440401</v>
      </c>
      <c r="AP248" s="21">
        <f>[1]节奏总纲!BB247</f>
        <v>45.534489353169384</v>
      </c>
      <c r="AQ248" s="21">
        <f>[1]节奏总纲!BC247</f>
        <v>47.480563957630736</v>
      </c>
      <c r="AR248" s="21">
        <f>[1]节奏总纲!BD247</f>
        <v>50.233062367693357</v>
      </c>
      <c r="AS248" s="21">
        <f>[1]节奏总纲!BE247</f>
        <v>54.951183765582506</v>
      </c>
    </row>
    <row r="249" spans="17:45" x14ac:dyDescent="0.15">
      <c r="Q249" s="5">
        <v>245</v>
      </c>
      <c r="R249" s="21">
        <f>[1]节奏总纲!AD248</f>
        <v>79.416690383870588</v>
      </c>
      <c r="S249" s="21">
        <f>[1]节奏总纲!AE248</f>
        <v>81.514582922353426</v>
      </c>
      <c r="T249" s="21">
        <f>[1]节奏总纲!AF248</f>
        <v>84.46426139691745</v>
      </c>
      <c r="U249" s="21">
        <f>[1]节奏总纲!AG248</f>
        <v>89.321699065444534</v>
      </c>
      <c r="V249" s="21">
        <f>[1]节奏总纲!AH248</f>
        <v>98.25107720201423</v>
      </c>
      <c r="AN249" s="5">
        <v>245</v>
      </c>
      <c r="AO249" s="21">
        <f>[1]节奏总纲!BA248</f>
        <v>44.067911160744309</v>
      </c>
      <c r="AP249" s="21">
        <f>[1]节奏总纲!BB248</f>
        <v>45.562385457197017</v>
      </c>
      <c r="AQ249" s="21">
        <f>[1]节奏总纲!BC248</f>
        <v>47.508280675394595</v>
      </c>
      <c r="AR249" s="21">
        <f>[1]节奏总纲!BD248</f>
        <v>50.259820389242542</v>
      </c>
      <c r="AS249" s="21">
        <f>[1]节奏总纲!BE248</f>
        <v>54.98094976217854</v>
      </c>
    </row>
    <row r="250" spans="17:45" x14ac:dyDescent="0.15">
      <c r="Q250" s="5">
        <v>246</v>
      </c>
      <c r="R250" s="21">
        <f>[1]节奏总纲!AD249</f>
        <v>79.475021345483526</v>
      </c>
      <c r="S250" s="21">
        <f>[1]节奏总纲!AE249</f>
        <v>81.574135382089139</v>
      </c>
      <c r="T250" s="21">
        <f>[1]节奏总纲!AF249</f>
        <v>84.524331893473914</v>
      </c>
      <c r="U250" s="21">
        <f>[1]节奏总纲!AG249</f>
        <v>89.390305786987952</v>
      </c>
      <c r="V250" s="21">
        <f>[1]节奏总纲!AH249</f>
        <v>98.310517788804589</v>
      </c>
      <c r="AN250" s="5">
        <v>246</v>
      </c>
      <c r="AO250" s="21">
        <f>[1]节奏总纲!BA249</f>
        <v>44.093766607048209</v>
      </c>
      <c r="AP250" s="21">
        <f>[1]节奏总纲!BB249</f>
        <v>45.590281561224643</v>
      </c>
      <c r="AQ250" s="21">
        <f>[1]节奏总纲!BC249</f>
        <v>47.535997393158453</v>
      </c>
      <c r="AR250" s="21">
        <f>[1]节奏总纲!BD249</f>
        <v>50.286578410791719</v>
      </c>
      <c r="AS250" s="21">
        <f>[1]节奏总纲!BE249</f>
        <v>55.009255535630842</v>
      </c>
    </row>
    <row r="251" spans="17:45" x14ac:dyDescent="0.15">
      <c r="Q251" s="5">
        <v>247</v>
      </c>
      <c r="R251" s="21">
        <f>[1]节奏总纲!AD250</f>
        <v>79.533352307096465</v>
      </c>
      <c r="S251" s="21">
        <f>[1]节奏总纲!AE250</f>
        <v>81.633687841824852</v>
      </c>
      <c r="T251" s="21">
        <f>[1]节奏总纲!AF250</f>
        <v>84.584402390030377</v>
      </c>
      <c r="U251" s="21">
        <f>[1]节奏总纲!AG250</f>
        <v>89.45891250853137</v>
      </c>
      <c r="V251" s="21">
        <f>[1]节奏总纲!AH250</f>
        <v>98.369958375594933</v>
      </c>
      <c r="AN251" s="5">
        <v>247</v>
      </c>
      <c r="AO251" s="21">
        <f>[1]节奏总纲!BA250</f>
        <v>44.11962205335211</v>
      </c>
      <c r="AP251" s="21">
        <f>[1]节奏总纲!BB250</f>
        <v>45.618177665252276</v>
      </c>
      <c r="AQ251" s="21">
        <f>[1]节奏总纲!BC250</f>
        <v>47.563714110922312</v>
      </c>
      <c r="AR251" s="21">
        <f>[1]节奏总纲!BD250</f>
        <v>50.313336432340897</v>
      </c>
      <c r="AS251" s="21">
        <f>[1]节奏总纲!BE250</f>
        <v>55.034965356827627</v>
      </c>
    </row>
    <row r="252" spans="17:45" x14ac:dyDescent="0.15">
      <c r="Q252" s="5">
        <v>248</v>
      </c>
      <c r="R252" s="21">
        <f>[1]节奏总纲!AD251</f>
        <v>79.591683268709417</v>
      </c>
      <c r="S252" s="21">
        <f>[1]节奏总纲!AE251</f>
        <v>81.693240301560579</v>
      </c>
      <c r="T252" s="21">
        <f>[1]节奏总纲!AF251</f>
        <v>84.64447288658684</v>
      </c>
      <c r="U252" s="21">
        <f>[1]节奏总纲!AG251</f>
        <v>89.527519230074788</v>
      </c>
      <c r="V252" s="21">
        <f>[1]节奏总纲!AH251</f>
        <v>98.429398962385292</v>
      </c>
      <c r="AN252" s="5">
        <v>248</v>
      </c>
      <c r="AO252" s="21">
        <f>[1]节奏总纲!BA251</f>
        <v>44.145477499656018</v>
      </c>
      <c r="AP252" s="21">
        <f>[1]节奏总纲!BB251</f>
        <v>45.646073769279901</v>
      </c>
      <c r="AQ252" s="21">
        <f>[1]节奏总纲!BC251</f>
        <v>47.591430828686171</v>
      </c>
      <c r="AR252" s="21">
        <f>[1]节奏总纲!BD251</f>
        <v>50.340094453890082</v>
      </c>
      <c r="AS252" s="21">
        <f>[1]节奏总纲!BE251</f>
        <v>55.060675178024418</v>
      </c>
    </row>
    <row r="253" spans="17:45" x14ac:dyDescent="0.15">
      <c r="Q253" s="5">
        <v>249</v>
      </c>
      <c r="R253" s="21">
        <f>[1]节奏总纲!AD252</f>
        <v>79.650014230322356</v>
      </c>
      <c r="S253" s="21">
        <f>[1]节奏总纲!AE252</f>
        <v>81.752792761296291</v>
      </c>
      <c r="T253" s="21">
        <f>[1]节奏总纲!AF252</f>
        <v>84.704543383143317</v>
      </c>
      <c r="U253" s="21">
        <f>[1]节奏总纲!AG252</f>
        <v>89.596125951618205</v>
      </c>
      <c r="V253" s="21">
        <f>[1]节奏总纲!AH252</f>
        <v>98.488839549175651</v>
      </c>
      <c r="AN253" s="5">
        <v>249</v>
      </c>
      <c r="AO253" s="21">
        <f>[1]节奏总纲!BA252</f>
        <v>44.171332945959918</v>
      </c>
      <c r="AP253" s="21">
        <f>[1]节奏总纲!BB252</f>
        <v>45.673969873307534</v>
      </c>
      <c r="AQ253" s="21">
        <f>[1]节奏总纲!BC252</f>
        <v>47.61914754645003</v>
      </c>
      <c r="AR253" s="21">
        <f>[1]节奏总纲!BD252</f>
        <v>50.366852475439259</v>
      </c>
      <c r="AS253" s="21">
        <f>[1]节奏总纲!BE252</f>
        <v>55.086384999221202</v>
      </c>
    </row>
    <row r="254" spans="17:45" x14ac:dyDescent="0.15">
      <c r="Q254" s="5">
        <v>250</v>
      </c>
      <c r="R254" s="21">
        <f>[1]节奏总纲!AD253</f>
        <v>79.708345191935294</v>
      </c>
      <c r="S254" s="21">
        <f>[1]节奏总纲!AE253</f>
        <v>81.812345221032004</v>
      </c>
      <c r="T254" s="21">
        <f>[1]节奏总纲!AF253</f>
        <v>84.76461387969978</v>
      </c>
      <c r="U254" s="21">
        <f>[1]节奏总纲!AG253</f>
        <v>89.664732673161623</v>
      </c>
      <c r="V254" s="21">
        <f>[1]节奏总纲!AH253</f>
        <v>98.548280135965996</v>
      </c>
      <c r="AN254" s="5">
        <v>250</v>
      </c>
      <c r="AO254" s="21">
        <f>[1]节奏总纲!BA253</f>
        <v>44.197188392263818</v>
      </c>
      <c r="AP254" s="21">
        <f>[1]节奏总纲!BB253</f>
        <v>45.701865977335167</v>
      </c>
      <c r="AQ254" s="21">
        <f>[1]节奏总纲!BC253</f>
        <v>47.646864264213889</v>
      </c>
      <c r="AR254" s="21">
        <f>[1]节奏总纲!BD253</f>
        <v>50.393610496988437</v>
      </c>
      <c r="AS254" s="21">
        <f>[1]节奏总纲!BE253</f>
        <v>55.112094820417994</v>
      </c>
    </row>
    <row r="255" spans="17:45" x14ac:dyDescent="0.15">
      <c r="Q255" s="5">
        <v>251</v>
      </c>
      <c r="R255" s="21">
        <f>[1]节奏总纲!AD254</f>
        <v>79.766676153548232</v>
      </c>
      <c r="S255" s="21">
        <f>[1]节奏总纲!AE254</f>
        <v>81.871897680767717</v>
      </c>
      <c r="T255" s="21">
        <f>[1]节奏总纲!AF254</f>
        <v>84.824684376256243</v>
      </c>
      <c r="U255" s="21">
        <f>[1]节奏总纲!AG254</f>
        <v>89.733339394705041</v>
      </c>
      <c r="V255" s="21">
        <f>[1]节奏总纲!AH254</f>
        <v>98.607720722756355</v>
      </c>
      <c r="AN255" s="5">
        <v>251</v>
      </c>
      <c r="AO255" s="21">
        <f>[1]节奏总纲!BA254</f>
        <v>44.223043838567726</v>
      </c>
      <c r="AP255" s="21">
        <f>[1]节奏总纲!BB254</f>
        <v>45.729762081362793</v>
      </c>
      <c r="AQ255" s="21">
        <f>[1]节奏总纲!BC254</f>
        <v>47.674580981977748</v>
      </c>
      <c r="AR255" s="21">
        <f>[1]节奏总纲!BD254</f>
        <v>50.420368518537622</v>
      </c>
      <c r="AS255" s="21">
        <f>[1]节奏总纲!BE254</f>
        <v>55.137804641614778</v>
      </c>
    </row>
    <row r="256" spans="17:45" x14ac:dyDescent="0.15">
      <c r="Q256" s="5">
        <v>252</v>
      </c>
      <c r="R256" s="21">
        <f>[1]节奏总纲!AD255</f>
        <v>79.825007115161171</v>
      </c>
      <c r="S256" s="21">
        <f>[1]节奏总纲!AE255</f>
        <v>81.931450140503429</v>
      </c>
      <c r="T256" s="21">
        <f>[1]节奏总纲!AF255</f>
        <v>84.884754872812707</v>
      </c>
      <c r="U256" s="21">
        <f>[1]节奏总纲!AG255</f>
        <v>89.801946116248459</v>
      </c>
      <c r="V256" s="21">
        <f>[1]节奏总纲!AH255</f>
        <v>98.667161309546714</v>
      </c>
      <c r="AN256" s="5">
        <v>252</v>
      </c>
      <c r="AO256" s="21">
        <f>[1]节奏总纲!BA255</f>
        <v>44.248899284871626</v>
      </c>
      <c r="AP256" s="21">
        <f>[1]节奏总纲!BB255</f>
        <v>45.757658185390426</v>
      </c>
      <c r="AQ256" s="21">
        <f>[1]节奏总纲!BC255</f>
        <v>47.7022976997416</v>
      </c>
      <c r="AR256" s="21">
        <f>[1]节奏总纲!BD255</f>
        <v>50.447126540086799</v>
      </c>
      <c r="AS256" s="21">
        <f>[1]节奏总纲!BE255</f>
        <v>55.163514462811563</v>
      </c>
    </row>
    <row r="257" spans="17:45" x14ac:dyDescent="0.15">
      <c r="Q257" s="5">
        <v>253</v>
      </c>
      <c r="R257" s="21">
        <f>[1]节奏总纲!AD256</f>
        <v>79.883338076774123</v>
      </c>
      <c r="S257" s="21">
        <f>[1]节奏总纲!AE256</f>
        <v>81.991002600239142</v>
      </c>
      <c r="T257" s="21">
        <f>[1]节奏总纲!AF256</f>
        <v>84.94482536936917</v>
      </c>
      <c r="U257" s="21">
        <f>[1]节奏总纲!AG256</f>
        <v>89.870552837791877</v>
      </c>
      <c r="V257" s="21">
        <f>[1]节奏总纲!AH256</f>
        <v>98.726601896337058</v>
      </c>
      <c r="AN257" s="5">
        <v>253</v>
      </c>
      <c r="AO257" s="21">
        <f>[1]节奏总纲!BA256</f>
        <v>44.274754731175527</v>
      </c>
      <c r="AP257" s="21">
        <f>[1]节奏总纲!BB256</f>
        <v>45.785554289418052</v>
      </c>
      <c r="AQ257" s="21">
        <f>[1]节奏总纲!BC256</f>
        <v>47.730014417505458</v>
      </c>
      <c r="AR257" s="21">
        <f>[1]节奏总纲!BD256</f>
        <v>50.473884561635977</v>
      </c>
      <c r="AS257" s="21">
        <f>[1]节奏总纲!BE256</f>
        <v>55.189224284008354</v>
      </c>
    </row>
    <row r="258" spans="17:45" x14ac:dyDescent="0.15">
      <c r="Q258" s="5">
        <v>254</v>
      </c>
      <c r="R258" s="21">
        <f>[1]节奏总纲!AD257</f>
        <v>79.941669038387062</v>
      </c>
      <c r="S258" s="21">
        <f>[1]节奏总纲!AE257</f>
        <v>82.046165327855846</v>
      </c>
      <c r="T258" s="21">
        <f>[1]节奏总纲!AF257</f>
        <v>85.004450307848032</v>
      </c>
      <c r="U258" s="21">
        <f>[1]节奏总纲!AG257</f>
        <v>89.939159559335295</v>
      </c>
      <c r="V258" s="21">
        <f>[1]节奏总纲!AH257</f>
        <v>98.786042483127417</v>
      </c>
      <c r="AN258" s="5">
        <v>254</v>
      </c>
      <c r="AO258" s="21">
        <f>[1]节奏总纲!BA257</f>
        <v>44.300610177479435</v>
      </c>
      <c r="AP258" s="21">
        <f>[1]节奏总纲!BB257</f>
        <v>45.813450393445684</v>
      </c>
      <c r="AQ258" s="21">
        <f>[1]节奏总纲!BC257</f>
        <v>47.757731135269317</v>
      </c>
      <c r="AR258" s="21">
        <f>[1]节奏总纲!BD257</f>
        <v>50.500642583185162</v>
      </c>
      <c r="AS258" s="21">
        <f>[1]节奏总纲!BE257</f>
        <v>55.214934105205138</v>
      </c>
    </row>
    <row r="259" spans="17:45" x14ac:dyDescent="0.15">
      <c r="Q259" s="5">
        <v>255</v>
      </c>
      <c r="R259" s="21">
        <f>[1]节奏总纲!AD258</f>
        <v>80</v>
      </c>
      <c r="S259" s="21">
        <f>[1]节奏总纲!AE258</f>
        <v>82.100546804797787</v>
      </c>
      <c r="T259" s="21">
        <f>[1]节奏总纲!AF258</f>
        <v>85.059053968634842</v>
      </c>
      <c r="U259" s="21">
        <f>[1]节奏总纲!AG258</f>
        <v>90.006385600230558</v>
      </c>
      <c r="V259" s="21">
        <f>[1]节奏总纲!AH258</f>
        <v>98.845483069917776</v>
      </c>
      <c r="AN259" s="5">
        <v>255</v>
      </c>
      <c r="AO259" s="21">
        <f>[1]节奏总纲!BA258</f>
        <v>44.326465623783335</v>
      </c>
      <c r="AP259" s="21">
        <f>[1]节奏总纲!BB258</f>
        <v>45.84134649747331</v>
      </c>
      <c r="AQ259" s="21">
        <f>[1]节奏总纲!BC258</f>
        <v>47.785447853033176</v>
      </c>
      <c r="AR259" s="21">
        <f>[1]节奏总纲!BD258</f>
        <v>50.527400604734339</v>
      </c>
      <c r="AS259" s="21">
        <f>[1]节奏总纲!BE258</f>
        <v>55.24064392640193</v>
      </c>
    </row>
    <row r="260" spans="17:45" x14ac:dyDescent="0.15">
      <c r="Q260" s="5">
        <v>256</v>
      </c>
      <c r="R260" s="21">
        <f>[1]节奏总纲!AD259</f>
        <v>80.054424711612938</v>
      </c>
      <c r="S260" s="21">
        <f>[1]节奏总纲!AE259</f>
        <v>82.154928281739714</v>
      </c>
      <c r="T260" s="21">
        <f>[1]节奏总纲!AF259</f>
        <v>85.113657629421638</v>
      </c>
      <c r="U260" s="21">
        <f>[1]节奏总纲!AG259</f>
        <v>90.062795496260307</v>
      </c>
      <c r="V260" s="21">
        <f>[1]节奏总纲!AH259</f>
        <v>98.904923656708121</v>
      </c>
      <c r="AN260" s="5">
        <v>256</v>
      </c>
      <c r="AO260" s="21">
        <f>[1]节奏总纲!BA259</f>
        <v>44.352321070087235</v>
      </c>
      <c r="AP260" s="21">
        <f>[1]节奏总纲!BB259</f>
        <v>45.869242601500943</v>
      </c>
      <c r="AQ260" s="21">
        <f>[1]节奏总纲!BC259</f>
        <v>47.813164570797035</v>
      </c>
      <c r="AR260" s="21">
        <f>[1]节奏总纲!BD259</f>
        <v>50.554158626283517</v>
      </c>
      <c r="AS260" s="21">
        <f>[1]节奏总纲!BE259</f>
        <v>55.266353747598714</v>
      </c>
    </row>
    <row r="261" spans="17:45" x14ac:dyDescent="0.15">
      <c r="Q261" s="5">
        <v>257</v>
      </c>
      <c r="R261" s="21">
        <f>[1]节奏总纲!AD260</f>
        <v>80.108849423225877</v>
      </c>
      <c r="S261" s="21">
        <f>[1]节奏总纲!AE260</f>
        <v>82.209309758681655</v>
      </c>
      <c r="T261" s="21">
        <f>[1]节奏总纲!AF260</f>
        <v>85.168261290208434</v>
      </c>
      <c r="U261" s="21">
        <f>[1]节奏总纲!AG260</f>
        <v>90.119205392290041</v>
      </c>
      <c r="V261" s="21">
        <f>[1]节奏总纲!AH260</f>
        <v>98.96436424349848</v>
      </c>
      <c r="AN261" s="5">
        <v>257</v>
      </c>
      <c r="AO261" s="21">
        <f>[1]节奏总纲!BA260</f>
        <v>44.378176516391136</v>
      </c>
      <c r="AP261" s="21">
        <f>[1]节奏总纲!BB260</f>
        <v>45.897138705528576</v>
      </c>
      <c r="AQ261" s="21">
        <f>[1]节奏总纲!BC260</f>
        <v>47.840881288560894</v>
      </c>
      <c r="AR261" s="21">
        <f>[1]节奏总纲!BD260</f>
        <v>50.580916647832701</v>
      </c>
      <c r="AS261" s="21">
        <f>[1]节奏总纲!BE260</f>
        <v>55.292063568795498</v>
      </c>
    </row>
    <row r="262" spans="17:45" x14ac:dyDescent="0.15">
      <c r="Q262" s="5">
        <v>258</v>
      </c>
      <c r="R262" s="21">
        <f>[1]节奏总纲!AD261</f>
        <v>80.163274134838829</v>
      </c>
      <c r="S262" s="21">
        <f>[1]节奏总纲!AE261</f>
        <v>82.263691235623583</v>
      </c>
      <c r="T262" s="21">
        <f>[1]节奏总纲!AF261</f>
        <v>85.222864950995231</v>
      </c>
      <c r="U262" s="21">
        <f>[1]节奏总纲!AG261</f>
        <v>90.175615288319776</v>
      </c>
      <c r="V262" s="21">
        <f>[1]节奏总纲!AH261</f>
        <v>99.023313221876677</v>
      </c>
      <c r="AN262" s="5">
        <v>258</v>
      </c>
      <c r="AO262" s="21">
        <f>[1]节奏总纲!BA261</f>
        <v>44.404031962695043</v>
      </c>
      <c r="AP262" s="21">
        <f>[1]节奏总纲!BB261</f>
        <v>45.925034809556202</v>
      </c>
      <c r="AQ262" s="21">
        <f>[1]节奏总纲!BC261</f>
        <v>47.868598006324753</v>
      </c>
      <c r="AR262" s="21">
        <f>[1]节奏总纲!BD261</f>
        <v>50.607674669381879</v>
      </c>
      <c r="AS262" s="21">
        <f>[1]节奏总纲!BE261</f>
        <v>55.31777338999229</v>
      </c>
    </row>
    <row r="263" spans="17:45" x14ac:dyDescent="0.15">
      <c r="Q263" s="5">
        <v>259</v>
      </c>
      <c r="R263" s="21">
        <f>[1]节奏总纲!AD262</f>
        <v>80.217698846451768</v>
      </c>
      <c r="S263" s="21">
        <f>[1]节奏总纲!AE262</f>
        <v>82.318072712565524</v>
      </c>
      <c r="T263" s="21">
        <f>[1]节奏总纲!AF262</f>
        <v>85.277468611782027</v>
      </c>
      <c r="U263" s="21">
        <f>[1]节奏总纲!AG262</f>
        <v>90.23202518434951</v>
      </c>
      <c r="V263" s="21">
        <f>[1]节奏总纲!AH262</f>
        <v>99.081526263999208</v>
      </c>
      <c r="AN263" s="5">
        <v>259</v>
      </c>
      <c r="AO263" s="21">
        <f>[1]节奏总纲!BA262</f>
        <v>44.429887408998944</v>
      </c>
      <c r="AP263" s="21">
        <f>[1]节奏总纲!BB262</f>
        <v>45.952930913583835</v>
      </c>
      <c r="AQ263" s="21">
        <f>[1]节奏总纲!BC262</f>
        <v>47.896314724088612</v>
      </c>
      <c r="AR263" s="21">
        <f>[1]节奏总纲!BD262</f>
        <v>50.634432690931064</v>
      </c>
      <c r="AS263" s="21">
        <f>[1]节奏总纲!BE262</f>
        <v>55.343483211189074</v>
      </c>
    </row>
    <row r="264" spans="17:45" x14ac:dyDescent="0.15">
      <c r="Q264" s="5">
        <v>260</v>
      </c>
      <c r="R264" s="21">
        <f>[1]节奏总纲!AD263</f>
        <v>80.272123558064706</v>
      </c>
      <c r="S264" s="21">
        <f>[1]节奏总纲!AE263</f>
        <v>82.372454189507465</v>
      </c>
      <c r="T264" s="21">
        <f>[1]节奏总纲!AF263</f>
        <v>85.332072272568837</v>
      </c>
      <c r="U264" s="21">
        <f>[1]节奏总纲!AG263</f>
        <v>90.288435080379244</v>
      </c>
      <c r="V264" s="21">
        <f>[1]节奏总纲!AH263</f>
        <v>99.139739306121726</v>
      </c>
      <c r="AN264" s="5">
        <v>260</v>
      </c>
      <c r="AO264" s="21">
        <f>[1]节奏总纲!BA263</f>
        <v>44.455742855302844</v>
      </c>
      <c r="AP264" s="21">
        <f>[1]节奏总纲!BB263</f>
        <v>45.98082701761146</v>
      </c>
      <c r="AQ264" s="21">
        <f>[1]节奏总纲!BC263</f>
        <v>47.92403144185247</v>
      </c>
      <c r="AR264" s="21">
        <f>[1]节奏总纲!BD263</f>
        <v>50.661190712480241</v>
      </c>
      <c r="AS264" s="21">
        <f>[1]节奏总纲!BE263</f>
        <v>55.369193032385866</v>
      </c>
    </row>
    <row r="265" spans="17:45" x14ac:dyDescent="0.15">
      <c r="Q265" s="5">
        <v>261</v>
      </c>
      <c r="R265" s="21">
        <f>[1]节奏总纲!AD264</f>
        <v>80.326548269677644</v>
      </c>
      <c r="S265" s="21">
        <f>[1]节奏总纲!AE264</f>
        <v>82.426835666449392</v>
      </c>
      <c r="T265" s="21">
        <f>[1]节奏总纲!AF264</f>
        <v>85.386675933355633</v>
      </c>
      <c r="U265" s="21">
        <f>[1]节奏总纲!AG264</f>
        <v>90.344844976408993</v>
      </c>
      <c r="V265" s="21">
        <f>[1]节奏总纲!AH264</f>
        <v>99.197952348244257</v>
      </c>
      <c r="AN265" s="5">
        <v>261</v>
      </c>
      <c r="AO265" s="21">
        <f>[1]节奏总纲!BA264</f>
        <v>44.481598301606752</v>
      </c>
      <c r="AP265" s="21">
        <f>[1]节奏总纲!BB264</f>
        <v>46.007529841290832</v>
      </c>
      <c r="AQ265" s="21">
        <f>[1]节奏总纲!BC264</f>
        <v>47.951748159616329</v>
      </c>
      <c r="AR265" s="21">
        <f>[1]节奏总纲!BD264</f>
        <v>50.687948734029419</v>
      </c>
      <c r="AS265" s="21">
        <f>[1]节奏总纲!BE264</f>
        <v>55.39490285358265</v>
      </c>
    </row>
    <row r="266" spans="17:45" x14ac:dyDescent="0.15">
      <c r="Q266" s="5">
        <v>262</v>
      </c>
      <c r="R266" s="21">
        <f>[1]节奏总纲!AD265</f>
        <v>80.380972981290597</v>
      </c>
      <c r="S266" s="21">
        <f>[1]节奏总纲!AE265</f>
        <v>82.481217143391333</v>
      </c>
      <c r="T266" s="21">
        <f>[1]节奏总纲!AF265</f>
        <v>85.441279594142429</v>
      </c>
      <c r="U266" s="21">
        <f>[1]节奏总纲!AG265</f>
        <v>90.401254872438727</v>
      </c>
      <c r="V266" s="21">
        <f>[1]节奏总纲!AH265</f>
        <v>99.256165390366789</v>
      </c>
      <c r="AN266" s="5">
        <v>262</v>
      </c>
      <c r="AO266" s="21">
        <f>[1]节奏总纲!BA265</f>
        <v>44.507453747910652</v>
      </c>
      <c r="AP266" s="21">
        <f>[1]节奏总纲!BB265</f>
        <v>46.031609894814238</v>
      </c>
      <c r="AQ266" s="21">
        <f>[1]节奏总纲!BC265</f>
        <v>47.979464877380188</v>
      </c>
      <c r="AR266" s="21">
        <f>[1]节奏总纲!BD265</f>
        <v>50.714706755578604</v>
      </c>
      <c r="AS266" s="21">
        <f>[1]节奏总纲!BE265</f>
        <v>55.420612674779434</v>
      </c>
    </row>
    <row r="267" spans="17:45" x14ac:dyDescent="0.15">
      <c r="Q267" s="5">
        <v>263</v>
      </c>
      <c r="R267" s="21">
        <f>[1]节奏总纲!AD266</f>
        <v>80.435397692903535</v>
      </c>
      <c r="S267" s="21">
        <f>[1]节奏总纲!AE266</f>
        <v>82.535598620333275</v>
      </c>
      <c r="T267" s="21">
        <f>[1]节奏总纲!AF266</f>
        <v>85.495883254929225</v>
      </c>
      <c r="U267" s="21">
        <f>[1]节奏总纲!AG266</f>
        <v>90.457664768468462</v>
      </c>
      <c r="V267" s="21">
        <f>[1]节奏总纲!AH266</f>
        <v>99.314378432489306</v>
      </c>
      <c r="AN267" s="5">
        <v>263</v>
      </c>
      <c r="AO267" s="21">
        <f>[1]节奏总纲!BA266</f>
        <v>44.533309194214553</v>
      </c>
      <c r="AP267" s="21">
        <f>[1]节奏总纲!BB266</f>
        <v>46.055689948337651</v>
      </c>
      <c r="AQ267" s="21">
        <f>[1]节奏总纲!BC266</f>
        <v>48.006200084618079</v>
      </c>
      <c r="AR267" s="21">
        <f>[1]节奏总纲!BD266</f>
        <v>50.741464777127781</v>
      </c>
      <c r="AS267" s="21">
        <f>[1]节奏总纲!BE266</f>
        <v>55.446322495976226</v>
      </c>
    </row>
    <row r="268" spans="17:45" x14ac:dyDescent="0.15">
      <c r="Q268" s="5">
        <v>264</v>
      </c>
      <c r="R268" s="21">
        <f>[1]节奏总纲!AD267</f>
        <v>80.489822404516474</v>
      </c>
      <c r="S268" s="21">
        <f>[1]节奏总纲!AE267</f>
        <v>82.589980097275202</v>
      </c>
      <c r="T268" s="21">
        <f>[1]节奏总纲!AF267</f>
        <v>85.550486915716021</v>
      </c>
      <c r="U268" s="21">
        <f>[1]节奏总纲!AG267</f>
        <v>90.514074664498196</v>
      </c>
      <c r="V268" s="21">
        <f>[1]节奏总纲!AH267</f>
        <v>99.372591474611838</v>
      </c>
      <c r="AN268" s="5">
        <v>264</v>
      </c>
      <c r="AO268" s="21">
        <f>[1]节奏总纲!BA267</f>
        <v>44.55916464051846</v>
      </c>
      <c r="AP268" s="21">
        <f>[1]节奏总纲!BB267</f>
        <v>46.079770001861057</v>
      </c>
      <c r="AQ268" s="21">
        <f>[1]节奏总纲!BC267</f>
        <v>48.030128751164241</v>
      </c>
      <c r="AR268" s="21">
        <f>[1]节奏总纲!BD267</f>
        <v>50.768222798676959</v>
      </c>
      <c r="AS268" s="21">
        <f>[1]节奏总纲!BE267</f>
        <v>55.47203231717301</v>
      </c>
    </row>
    <row r="269" spans="17:45" x14ac:dyDescent="0.15">
      <c r="Q269" s="5">
        <v>265</v>
      </c>
      <c r="R269" s="21">
        <f>[1]节奏总纲!AD268</f>
        <v>80.544247116129412</v>
      </c>
      <c r="S269" s="21">
        <f>[1]节奏总纲!AE268</f>
        <v>82.644361574217143</v>
      </c>
      <c r="T269" s="21">
        <f>[1]节奏总纲!AF268</f>
        <v>85.605090576502832</v>
      </c>
      <c r="U269" s="21">
        <f>[1]节奏总纲!AG268</f>
        <v>90.57048456052793</v>
      </c>
      <c r="V269" s="21">
        <f>[1]节奏总纲!AH268</f>
        <v>99.430804516734369</v>
      </c>
      <c r="AN269" s="5">
        <v>265</v>
      </c>
      <c r="AO269" s="21">
        <f>[1]节奏总纲!BA268</f>
        <v>44.585020086822361</v>
      </c>
      <c r="AP269" s="21">
        <f>[1]节奏总纲!BB268</f>
        <v>46.10385005538447</v>
      </c>
      <c r="AQ269" s="21">
        <f>[1]节奏总纲!BC268</f>
        <v>48.054057417710396</v>
      </c>
      <c r="AR269" s="21">
        <f>[1]节奏总纲!BD268</f>
        <v>50.794980820226144</v>
      </c>
      <c r="AS269" s="21">
        <f>[1]节奏总纲!BE268</f>
        <v>55.497742138369794</v>
      </c>
    </row>
    <row r="270" spans="17:45" x14ac:dyDescent="0.15">
      <c r="Q270" s="5">
        <v>266</v>
      </c>
      <c r="R270" s="21">
        <f>[1]节奏总纲!AD269</f>
        <v>80.598671827742351</v>
      </c>
      <c r="S270" s="21">
        <f>[1]节奏总纲!AE269</f>
        <v>82.698743051159084</v>
      </c>
      <c r="T270" s="21">
        <f>[1]节奏总纲!AF269</f>
        <v>85.659694237289628</v>
      </c>
      <c r="U270" s="21">
        <f>[1]节奏总纲!AG269</f>
        <v>90.626894456557665</v>
      </c>
      <c r="V270" s="21">
        <f>[1]节奏总纲!AH269</f>
        <v>99.489017558856887</v>
      </c>
      <c r="AN270" s="5">
        <v>266</v>
      </c>
      <c r="AO270" s="21">
        <f>[1]节奏总纲!BA269</f>
        <v>44.610875533126261</v>
      </c>
      <c r="AP270" s="21">
        <f>[1]节奏总纲!BB269</f>
        <v>46.127930108907876</v>
      </c>
      <c r="AQ270" s="21">
        <f>[1]节奏总纲!BC269</f>
        <v>48.077986084256551</v>
      </c>
      <c r="AR270" s="21">
        <f>[1]节奏总纲!BD269</f>
        <v>50.821738841775321</v>
      </c>
      <c r="AS270" s="21">
        <f>[1]节奏总纲!BE269</f>
        <v>55.523451959566586</v>
      </c>
    </row>
    <row r="271" spans="17:45" x14ac:dyDescent="0.15">
      <c r="Q271" s="5">
        <v>267</v>
      </c>
      <c r="R271" s="21">
        <f>[1]节奏总纲!AD270</f>
        <v>80.653096539355303</v>
      </c>
      <c r="S271" s="21">
        <f>[1]节奏总纲!AE270</f>
        <v>82.753124528101011</v>
      </c>
      <c r="T271" s="21">
        <f>[1]节奏总纲!AF270</f>
        <v>85.714297898076424</v>
      </c>
      <c r="U271" s="21">
        <f>[1]节奏总纲!AG270</f>
        <v>90.683304352587413</v>
      </c>
      <c r="V271" s="21">
        <f>[1]节奏总纲!AH270</f>
        <v>99.547230600979418</v>
      </c>
      <c r="AN271" s="5">
        <v>267</v>
      </c>
      <c r="AO271" s="21">
        <f>[1]节奏总纲!BA270</f>
        <v>44.636730979430169</v>
      </c>
      <c r="AP271" s="21">
        <f>[1]节奏总纲!BB270</f>
        <v>46.152010162431289</v>
      </c>
      <c r="AQ271" s="21">
        <f>[1]节奏总纲!BC270</f>
        <v>48.101914750802706</v>
      </c>
      <c r="AR271" s="21">
        <f>[1]节奏总纲!BD270</f>
        <v>50.848496863324499</v>
      </c>
      <c r="AS271" s="21">
        <f>[1]节奏总纲!BE270</f>
        <v>55.54916178076337</v>
      </c>
    </row>
    <row r="272" spans="17:45" x14ac:dyDescent="0.15">
      <c r="Q272" s="5">
        <v>268</v>
      </c>
      <c r="R272" s="21">
        <f>[1]节奏总纲!AD271</f>
        <v>80.707521250968242</v>
      </c>
      <c r="S272" s="21">
        <f>[1]节奏总纲!AE271</f>
        <v>82.807506005042953</v>
      </c>
      <c r="T272" s="21">
        <f>[1]节奏总纲!AF271</f>
        <v>85.76890155886322</v>
      </c>
      <c r="U272" s="21">
        <f>[1]节奏总纲!AG271</f>
        <v>90.739714248617148</v>
      </c>
      <c r="V272" s="21">
        <f>[1]节奏总纲!AH271</f>
        <v>99.605443643101935</v>
      </c>
      <c r="AN272" s="5">
        <v>268</v>
      </c>
      <c r="AO272" s="21">
        <f>[1]节奏总纲!BA271</f>
        <v>44.662586425734069</v>
      </c>
      <c r="AP272" s="21">
        <f>[1]节奏总纲!BB271</f>
        <v>46.176090215954694</v>
      </c>
      <c r="AQ272" s="21">
        <f>[1]节奏总纲!BC271</f>
        <v>48.125843417348868</v>
      </c>
      <c r="AR272" s="21">
        <f>[1]节奏总纲!BD271</f>
        <v>50.875254884873684</v>
      </c>
      <c r="AS272" s="21">
        <f>[1]节奏总纲!BE271</f>
        <v>55.574871601960162</v>
      </c>
    </row>
    <row r="273" spans="17:45" x14ac:dyDescent="0.15">
      <c r="Q273" s="5">
        <v>269</v>
      </c>
      <c r="R273" s="21">
        <f>[1]节奏总纲!AD272</f>
        <v>80.76194596258118</v>
      </c>
      <c r="S273" s="21">
        <f>[1]节奏总纲!AE272</f>
        <v>82.861887481984894</v>
      </c>
      <c r="T273" s="21">
        <f>[1]节奏总纲!AF272</f>
        <v>85.823505219650016</v>
      </c>
      <c r="U273" s="21">
        <f>[1]节奏总纲!AG272</f>
        <v>90.796124144646882</v>
      </c>
      <c r="V273" s="21">
        <f>[1]节奏总纲!AH272</f>
        <v>99.663656685224467</v>
      </c>
      <c r="AN273" s="5">
        <v>269</v>
      </c>
      <c r="AO273" s="21">
        <f>[1]节奏总纲!BA272</f>
        <v>44.68844187203797</v>
      </c>
      <c r="AP273" s="21">
        <f>[1]节奏总纲!BB272</f>
        <v>46.200170269478107</v>
      </c>
      <c r="AQ273" s="21">
        <f>[1]节奏总纲!BC272</f>
        <v>48.149772083895023</v>
      </c>
      <c r="AR273" s="21">
        <f>[1]节奏总纲!BD272</f>
        <v>50.902012906422861</v>
      </c>
      <c r="AS273" s="21">
        <f>[1]节奏总纲!BE272</f>
        <v>55.600581423156946</v>
      </c>
    </row>
    <row r="274" spans="17:45" x14ac:dyDescent="0.15">
      <c r="Q274" s="5">
        <v>270</v>
      </c>
      <c r="R274" s="21">
        <f>[1]节奏总纲!AD273</f>
        <v>80.816370674194118</v>
      </c>
      <c r="S274" s="21">
        <f>[1]节奏总纲!AE273</f>
        <v>82.916268958926821</v>
      </c>
      <c r="T274" s="21">
        <f>[1]节奏总纲!AF273</f>
        <v>85.878108880436827</v>
      </c>
      <c r="U274" s="21">
        <f>[1]节奏总纲!AG273</f>
        <v>90.852534040676616</v>
      </c>
      <c r="V274" s="21">
        <f>[1]节奏总纲!AH273</f>
        <v>99.721869727346999</v>
      </c>
      <c r="AN274" s="5">
        <v>270</v>
      </c>
      <c r="AO274" s="21">
        <f>[1]节奏总纲!BA273</f>
        <v>44.714297318341877</v>
      </c>
      <c r="AP274" s="21">
        <f>[1]节奏总纲!BB273</f>
        <v>46.224250323001513</v>
      </c>
      <c r="AQ274" s="21">
        <f>[1]节奏总纲!BC273</f>
        <v>48.173700750441178</v>
      </c>
      <c r="AR274" s="21">
        <f>[1]节奏总纲!BD273</f>
        <v>50.928770927972039</v>
      </c>
      <c r="AS274" s="21">
        <f>[1]节奏总纲!BE273</f>
        <v>55.62629124435373</v>
      </c>
    </row>
    <row r="275" spans="17:45" x14ac:dyDescent="0.15">
      <c r="Q275" s="5">
        <v>271</v>
      </c>
      <c r="R275" s="21">
        <f>[1]节奏总纲!AD274</f>
        <v>80.870795385807057</v>
      </c>
      <c r="S275" s="21">
        <f>[1]节奏总纲!AE274</f>
        <v>82.970650435868762</v>
      </c>
      <c r="T275" s="21">
        <f>[1]节奏总纲!AF274</f>
        <v>85.932712541223623</v>
      </c>
      <c r="U275" s="21">
        <f>[1]节奏总纲!AG274</f>
        <v>90.908943936706351</v>
      </c>
      <c r="V275" s="21">
        <f>[1]节奏总纲!AH274</f>
        <v>99.780082769469516</v>
      </c>
      <c r="AN275" s="5">
        <v>271</v>
      </c>
      <c r="AO275" s="21">
        <f>[1]节奏总纲!BA274</f>
        <v>44.740152764645778</v>
      </c>
      <c r="AP275" s="21">
        <f>[1]节奏总纲!BB274</f>
        <v>46.248330376524919</v>
      </c>
      <c r="AQ275" s="21">
        <f>[1]节奏总纲!BC274</f>
        <v>48.19762941698734</v>
      </c>
      <c r="AR275" s="21">
        <f>[1]节奏总纲!BD274</f>
        <v>50.955528949521224</v>
      </c>
      <c r="AS275" s="21">
        <f>[1]节奏总纲!BE274</f>
        <v>55.652001065550522</v>
      </c>
    </row>
    <row r="276" spans="17:45" x14ac:dyDescent="0.15">
      <c r="Q276" s="5">
        <v>272</v>
      </c>
      <c r="R276" s="21">
        <f>[1]节奏总纲!AD275</f>
        <v>80.925220097420009</v>
      </c>
      <c r="S276" s="21">
        <f>[1]节奏总纲!AE275</f>
        <v>83.023342162088809</v>
      </c>
      <c r="T276" s="21">
        <f>[1]节奏总纲!AF275</f>
        <v>85.987316202010419</v>
      </c>
      <c r="U276" s="21">
        <f>[1]节奏总纲!AG275</f>
        <v>90.965353832736099</v>
      </c>
      <c r="V276" s="21">
        <f>[1]节奏总纲!AH275</f>
        <v>99.838295811592047</v>
      </c>
      <c r="AN276" s="5">
        <v>272</v>
      </c>
      <c r="AO276" s="21">
        <f>[1]节奏总纲!BA275</f>
        <v>44.766008210949678</v>
      </c>
      <c r="AP276" s="21">
        <f>[1]节奏总纲!BB275</f>
        <v>46.272410430048332</v>
      </c>
      <c r="AQ276" s="21">
        <f>[1]节奏总纲!BC275</f>
        <v>48.221558083533495</v>
      </c>
      <c r="AR276" s="21">
        <f>[1]节奏总纲!BD275</f>
        <v>50.982286971070401</v>
      </c>
      <c r="AS276" s="21">
        <f>[1]节奏总纲!BE275</f>
        <v>55.677710886747306</v>
      </c>
    </row>
    <row r="277" spans="17:45" x14ac:dyDescent="0.15">
      <c r="Q277" s="5">
        <v>273</v>
      </c>
      <c r="R277" s="21">
        <f>[1]节奏总纲!AD276</f>
        <v>80.979644809032948</v>
      </c>
      <c r="S277" s="21">
        <f>[1]节奏总纲!AE276</f>
        <v>83.07405267945947</v>
      </c>
      <c r="T277" s="21">
        <f>[1]节奏总纲!AF276</f>
        <v>86.038061368689995</v>
      </c>
      <c r="U277" s="21">
        <f>[1]节奏总纲!AG276</f>
        <v>91.020352770869948</v>
      </c>
      <c r="V277" s="21">
        <f>[1]节奏总纲!AH276</f>
        <v>99.896508853714579</v>
      </c>
      <c r="AN277" s="5">
        <v>273</v>
      </c>
      <c r="AO277" s="21">
        <f>[1]节奏总纲!BA276</f>
        <v>44.791863657253586</v>
      </c>
      <c r="AP277" s="21">
        <f>[1]节奏总纲!BB276</f>
        <v>46.296490483571738</v>
      </c>
      <c r="AQ277" s="21">
        <f>[1]节奏总纲!BC276</f>
        <v>48.24548675007965</v>
      </c>
      <c r="AR277" s="21">
        <f>[1]节奏总纲!BD276</f>
        <v>51.007810424246486</v>
      </c>
      <c r="AS277" s="21">
        <f>[1]节奏总纲!BE276</f>
        <v>55.703420707944098</v>
      </c>
    </row>
    <row r="278" spans="17:45" x14ac:dyDescent="0.15">
      <c r="Q278" s="5">
        <v>274</v>
      </c>
      <c r="R278" s="21">
        <f>[1]节奏总纲!AD277</f>
        <v>81.031787986768464</v>
      </c>
      <c r="S278" s="21">
        <f>[1]节奏总纲!AE277</f>
        <v>83.124763196830131</v>
      </c>
      <c r="T278" s="21">
        <f>[1]节奏总纲!AF277</f>
        <v>86.087639061133402</v>
      </c>
      <c r="U278" s="21">
        <f>[1]节奏总纲!AG277</f>
        <v>91.073105573528181</v>
      </c>
      <c r="V278" s="21">
        <f>[1]节奏总纲!AH277</f>
        <v>99.954721895837096</v>
      </c>
      <c r="AN278" s="5">
        <v>274</v>
      </c>
      <c r="AO278" s="21">
        <f>[1]节奏总纲!BA277</f>
        <v>44.817719103557486</v>
      </c>
      <c r="AP278" s="21">
        <f>[1]节奏总纲!BB277</f>
        <v>46.320570537095151</v>
      </c>
      <c r="AQ278" s="21">
        <f>[1]节奏总纲!BC277</f>
        <v>48.269415416625804</v>
      </c>
      <c r="AR278" s="21">
        <f>[1]节奏总纲!BD277</f>
        <v>51.030916192165336</v>
      </c>
      <c r="AS278" s="21">
        <f>[1]节奏总纲!BE277</f>
        <v>55.729130529140882</v>
      </c>
    </row>
    <row r="279" spans="17:45" x14ac:dyDescent="0.15">
      <c r="Q279" s="5">
        <v>275</v>
      </c>
      <c r="R279" s="21">
        <f>[1]节奏总纲!AD278</f>
        <v>81.082568038258216</v>
      </c>
      <c r="S279" s="21">
        <f>[1]节奏总纲!AE278</f>
        <v>83.175473714200777</v>
      </c>
      <c r="T279" s="21">
        <f>[1]节奏总纲!AF278</f>
        <v>86.137216753576809</v>
      </c>
      <c r="U279" s="21">
        <f>[1]节奏总纲!AG278</f>
        <v>91.125858376186414</v>
      </c>
      <c r="V279" s="21">
        <f>[1]节奏总纲!AH278</f>
        <v>100.01191770041967</v>
      </c>
      <c r="AN279" s="5">
        <v>275</v>
      </c>
      <c r="AO279" s="21">
        <f>[1]节奏总纲!BA278</f>
        <v>44.843574549861387</v>
      </c>
      <c r="AP279" s="21">
        <f>[1]节奏总纲!BB278</f>
        <v>46.344650590618556</v>
      </c>
      <c r="AQ279" s="21">
        <f>[1]节奏总纲!BC278</f>
        <v>48.293344083171966</v>
      </c>
      <c r="AR279" s="21">
        <f>[1]节奏总纲!BD278</f>
        <v>51.054021960084178</v>
      </c>
      <c r="AS279" s="21">
        <f>[1]节奏总纲!BE278</f>
        <v>55.754840350337666</v>
      </c>
    </row>
    <row r="280" spans="17:45" x14ac:dyDescent="0.15">
      <c r="Q280" s="5">
        <v>276</v>
      </c>
      <c r="R280" s="21">
        <f>[1]节奏总纲!AD279</f>
        <v>81.133348089747955</v>
      </c>
      <c r="S280" s="21">
        <f>[1]节奏总纲!AE279</f>
        <v>83.226184231571438</v>
      </c>
      <c r="T280" s="21">
        <f>[1]节奏总纲!AF279</f>
        <v>86.186794446020215</v>
      </c>
      <c r="U280" s="21">
        <f>[1]节奏总纲!AG279</f>
        <v>91.178611178844633</v>
      </c>
      <c r="V280" s="21">
        <f>[1]节奏总纲!AH279</f>
        <v>100.06555271580974</v>
      </c>
      <c r="AN280" s="5">
        <v>276</v>
      </c>
      <c r="AO280" s="21">
        <f>[1]节奏总纲!BA279</f>
        <v>44.869429996165294</v>
      </c>
      <c r="AP280" s="21">
        <f>[1]节奏总纲!BB279</f>
        <v>46.368730644141969</v>
      </c>
      <c r="AQ280" s="21">
        <f>[1]节奏总纲!BC279</f>
        <v>48.317272749718121</v>
      </c>
      <c r="AR280" s="21">
        <f>[1]节奏总纲!BD279</f>
        <v>51.077127728003028</v>
      </c>
      <c r="AS280" s="21">
        <f>[1]节奏总纲!BE279</f>
        <v>55.780550171534458</v>
      </c>
    </row>
    <row r="281" spans="17:45" x14ac:dyDescent="0.15">
      <c r="Q281" s="5">
        <v>277</v>
      </c>
      <c r="R281" s="21">
        <f>[1]节奏总纲!AD280</f>
        <v>81.184128141237707</v>
      </c>
      <c r="S281" s="21">
        <f>[1]节奏总纲!AE280</f>
        <v>83.276894748942098</v>
      </c>
      <c r="T281" s="21">
        <f>[1]节奏总纲!AF280</f>
        <v>86.236372138463622</v>
      </c>
      <c r="U281" s="21">
        <f>[1]节奏总纲!AG280</f>
        <v>91.231363981502867</v>
      </c>
      <c r="V281" s="21">
        <f>[1]节奏总纲!AH280</f>
        <v>100.11918773119983</v>
      </c>
      <c r="AN281" s="5">
        <v>277</v>
      </c>
      <c r="AO281" s="21">
        <f>[1]节奏总纲!BA280</f>
        <v>44.895285442469195</v>
      </c>
      <c r="AP281" s="21">
        <f>[1]节奏总纲!BB280</f>
        <v>46.392810697665375</v>
      </c>
      <c r="AQ281" s="21">
        <f>[1]节奏总纲!BC280</f>
        <v>48.341201416264276</v>
      </c>
      <c r="AR281" s="21">
        <f>[1]节奏总纲!BD280</f>
        <v>51.10023349592187</v>
      </c>
      <c r="AS281" s="21">
        <f>[1]节奏总纲!BE280</f>
        <v>55.806259992731242</v>
      </c>
    </row>
    <row r="282" spans="17:45" x14ac:dyDescent="0.15">
      <c r="Q282" s="5">
        <v>278</v>
      </c>
      <c r="R282" s="21">
        <f>[1]节奏总纲!AD281</f>
        <v>81.23490819272746</v>
      </c>
      <c r="S282" s="21">
        <f>[1]节奏总纲!AE281</f>
        <v>83.327605266312744</v>
      </c>
      <c r="T282" s="21">
        <f>[1]节奏总纲!AF281</f>
        <v>86.285949830907029</v>
      </c>
      <c r="U282" s="21">
        <f>[1]节奏总纲!AG281</f>
        <v>91.2841167841611</v>
      </c>
      <c r="V282" s="21">
        <f>[1]节奏总纲!AH281</f>
        <v>100.1728227465899</v>
      </c>
      <c r="AN282" s="5">
        <v>278</v>
      </c>
      <c r="AO282" s="21">
        <f>[1]节奏总纲!BA281</f>
        <v>44.921140888773095</v>
      </c>
      <c r="AP282" s="21">
        <f>[1]节奏总纲!BB281</f>
        <v>46.416890751188788</v>
      </c>
      <c r="AQ282" s="21">
        <f>[1]节奏总纲!BC281</f>
        <v>48.365130082810438</v>
      </c>
      <c r="AR282" s="21">
        <f>[1]节奏总纲!BD281</f>
        <v>51.12333926384072</v>
      </c>
      <c r="AS282" s="21">
        <f>[1]节奏总纲!BE281</f>
        <v>55.831969813928033</v>
      </c>
    </row>
    <row r="283" spans="17:45" x14ac:dyDescent="0.15">
      <c r="Q283" s="5">
        <v>279</v>
      </c>
      <c r="R283" s="21">
        <f>[1]节奏总纲!AD282</f>
        <v>81.285688244217212</v>
      </c>
      <c r="S283" s="21">
        <f>[1]节奏总纲!AE282</f>
        <v>83.378315783683405</v>
      </c>
      <c r="T283" s="21">
        <f>[1]节奏总纲!AF282</f>
        <v>86.335527523350422</v>
      </c>
      <c r="U283" s="21">
        <f>[1]节奏总纲!AG282</f>
        <v>91.336869586819319</v>
      </c>
      <c r="V283" s="21">
        <f>[1]节奏总纲!AH282</f>
        <v>100.22645776197997</v>
      </c>
      <c r="AN283" s="5">
        <v>279</v>
      </c>
      <c r="AO283" s="21">
        <f>[1]节奏总纲!BA282</f>
        <v>44.946996335076996</v>
      </c>
      <c r="AP283" s="21">
        <f>[1]节奏总纲!BB282</f>
        <v>46.440970804712194</v>
      </c>
      <c r="AQ283" s="21">
        <f>[1]节奏总纲!BC282</f>
        <v>48.389058749356593</v>
      </c>
      <c r="AR283" s="21">
        <f>[1]节奏总纲!BD282</f>
        <v>51.146445031759569</v>
      </c>
      <c r="AS283" s="21">
        <f>[1]节奏总纲!BE282</f>
        <v>55.857679635124818</v>
      </c>
    </row>
    <row r="284" spans="17:45" x14ac:dyDescent="0.15">
      <c r="Q284" s="5">
        <v>280</v>
      </c>
      <c r="R284" s="21">
        <f>[1]节奏总纲!AD283</f>
        <v>81.336468295706965</v>
      </c>
      <c r="S284" s="21">
        <f>[1]节奏总纲!AE283</f>
        <v>83.429026301054066</v>
      </c>
      <c r="T284" s="21">
        <f>[1]节奏总纲!AF283</f>
        <v>86.385105215793828</v>
      </c>
      <c r="U284" s="21">
        <f>[1]节奏总纲!AG283</f>
        <v>91.389622389477552</v>
      </c>
      <c r="V284" s="21">
        <f>[1]节奏总纲!AH283</f>
        <v>100.28009277737006</v>
      </c>
      <c r="AN284" s="5">
        <v>280</v>
      </c>
      <c r="AO284" s="21">
        <f>[1]节奏总纲!BA283</f>
        <v>44.972851781380903</v>
      </c>
      <c r="AP284" s="21">
        <f>[1]节奏总纲!BB283</f>
        <v>46.465050858235607</v>
      </c>
      <c r="AQ284" s="21">
        <f>[1]节奏总纲!BC283</f>
        <v>48.412987415902748</v>
      </c>
      <c r="AR284" s="21">
        <f>[1]节奏总纲!BD283</f>
        <v>51.169550799678412</v>
      </c>
      <c r="AS284" s="21">
        <f>[1]节奏总纲!BE283</f>
        <v>55.883389456321602</v>
      </c>
    </row>
    <row r="285" spans="17:45" x14ac:dyDescent="0.15">
      <c r="Q285" s="5">
        <v>281</v>
      </c>
      <c r="R285" s="21">
        <f>[1]节奏总纲!AD284</f>
        <v>81.387248347196717</v>
      </c>
      <c r="S285" s="21">
        <f>[1]节奏总纲!AE284</f>
        <v>83.479736818424712</v>
      </c>
      <c r="T285" s="21">
        <f>[1]节奏总纲!AF284</f>
        <v>86.434682908237235</v>
      </c>
      <c r="U285" s="21">
        <f>[1]节奏总纲!AG284</f>
        <v>91.442375192135771</v>
      </c>
      <c r="V285" s="21">
        <f>[1]节奏总纲!AH284</f>
        <v>100.33372779276013</v>
      </c>
      <c r="AN285" s="5">
        <v>281</v>
      </c>
      <c r="AO285" s="21">
        <f>[1]节奏总纲!BA284</f>
        <v>44.998707227684804</v>
      </c>
      <c r="AP285" s="21">
        <f>[1]节奏总纲!BB284</f>
        <v>46.489130911759013</v>
      </c>
      <c r="AQ285" s="21">
        <f>[1]节奏总纲!BC284</f>
        <v>48.43691608244891</v>
      </c>
      <c r="AR285" s="21">
        <f>[1]节奏总纲!BD284</f>
        <v>51.192656567597261</v>
      </c>
      <c r="AS285" s="21">
        <f>[1]节奏总纲!BE284</f>
        <v>55.909099277518393</v>
      </c>
    </row>
    <row r="286" spans="17:45" x14ac:dyDescent="0.15">
      <c r="Q286" s="5">
        <v>282</v>
      </c>
      <c r="R286" s="21">
        <f>[1]节奏总纲!AD285</f>
        <v>81.43802839868647</v>
      </c>
      <c r="S286" s="21">
        <f>[1]节奏总纲!AE285</f>
        <v>83.530447335795373</v>
      </c>
      <c r="T286" s="21">
        <f>[1]节奏总纲!AF285</f>
        <v>86.484260600680642</v>
      </c>
      <c r="U286" s="21">
        <f>[1]节奏总纲!AG285</f>
        <v>91.495127994794004</v>
      </c>
      <c r="V286" s="21">
        <f>[1]节奏总纲!AH285</f>
        <v>100.3873628081502</v>
      </c>
      <c r="AN286" s="5">
        <v>282</v>
      </c>
      <c r="AO286" s="21">
        <f>[1]节奏总纲!BA285</f>
        <v>45.021201039060998</v>
      </c>
      <c r="AP286" s="21">
        <f>[1]节奏总纲!BB285</f>
        <v>46.513210965282425</v>
      </c>
      <c r="AQ286" s="21">
        <f>[1]节奏总纲!BC285</f>
        <v>48.460844748995065</v>
      </c>
      <c r="AR286" s="21">
        <f>[1]节奏总纲!BD285</f>
        <v>51.215762335516104</v>
      </c>
      <c r="AS286" s="21">
        <f>[1]节奏总纲!BE285</f>
        <v>55.934809098715178</v>
      </c>
    </row>
    <row r="287" spans="17:45" x14ac:dyDescent="0.15">
      <c r="Q287" s="5">
        <v>283</v>
      </c>
      <c r="R287" s="21">
        <f>[1]节奏总纲!AD286</f>
        <v>81.488808450176222</v>
      </c>
      <c r="S287" s="21">
        <f>[1]节奏总纲!AE286</f>
        <v>83.581157853166033</v>
      </c>
      <c r="T287" s="21">
        <f>[1]节奏总纲!AF286</f>
        <v>86.533838293124049</v>
      </c>
      <c r="U287" s="21">
        <f>[1]节奏总纲!AG286</f>
        <v>91.547880797452237</v>
      </c>
      <c r="V287" s="21">
        <f>[1]节奏总纲!AH286</f>
        <v>100.44099782354027</v>
      </c>
      <c r="AN287" s="5">
        <v>283</v>
      </c>
      <c r="AO287" s="21">
        <f>[1]节奏总纲!BA286</f>
        <v>45.043517922283101</v>
      </c>
      <c r="AP287" s="21">
        <f>[1]节奏总纲!BB286</f>
        <v>46.537291018805831</v>
      </c>
      <c r="AQ287" s="21">
        <f>[1]节奏总纲!BC286</f>
        <v>48.48477341554122</v>
      </c>
      <c r="AR287" s="21">
        <f>[1]节奏总纲!BD286</f>
        <v>51.238868103434953</v>
      </c>
      <c r="AS287" s="21">
        <f>[1]节奏总纲!BE286</f>
        <v>55.960518919911962</v>
      </c>
    </row>
    <row r="288" spans="17:45" x14ac:dyDescent="0.15">
      <c r="Q288" s="5">
        <v>284</v>
      </c>
      <c r="R288" s="21">
        <f>[1]节奏总纲!AD287</f>
        <v>81.539588501665975</v>
      </c>
      <c r="S288" s="21">
        <f>[1]节奏总纲!AE287</f>
        <v>83.631868370536679</v>
      </c>
      <c r="T288" s="21">
        <f>[1]节奏总纲!AF287</f>
        <v>86.583415985567456</v>
      </c>
      <c r="U288" s="21">
        <f>[1]节奏总纲!AG287</f>
        <v>91.600633600110456</v>
      </c>
      <c r="V288" s="21">
        <f>[1]节奏总纲!AH287</f>
        <v>100.49463283893036</v>
      </c>
      <c r="AN288" s="5">
        <v>284</v>
      </c>
      <c r="AO288" s="21">
        <f>[1]节奏总纲!BA287</f>
        <v>45.065834805505204</v>
      </c>
      <c r="AP288" s="21">
        <f>[1]节奏总纲!BB287</f>
        <v>46.561371072329244</v>
      </c>
      <c r="AQ288" s="21">
        <f>[1]节奏总纲!BC287</f>
        <v>48.508702082087382</v>
      </c>
      <c r="AR288" s="21">
        <f>[1]节奏总纲!BD287</f>
        <v>51.261973871353796</v>
      </c>
      <c r="AS288" s="21">
        <f>[1]节奏总纲!BE287</f>
        <v>55.986228741108754</v>
      </c>
    </row>
    <row r="289" spans="17:45" x14ac:dyDescent="0.15">
      <c r="Q289" s="5">
        <v>285</v>
      </c>
      <c r="R289" s="21">
        <f>[1]节奏总纲!AD288</f>
        <v>81.590368553155727</v>
      </c>
      <c r="S289" s="21">
        <f>[1]节奏总纲!AE288</f>
        <v>83.68257888790734</v>
      </c>
      <c r="T289" s="21">
        <f>[1]节奏总纲!AF288</f>
        <v>86.632993678010848</v>
      </c>
      <c r="U289" s="21">
        <f>[1]节奏总纲!AG288</f>
        <v>91.653386402768689</v>
      </c>
      <c r="V289" s="21">
        <f>[1]节奏总纲!AH288</f>
        <v>100.54826785432043</v>
      </c>
      <c r="AN289" s="5">
        <v>285</v>
      </c>
      <c r="AO289" s="21">
        <f>[1]节奏总纲!BA288</f>
        <v>45.088151688727308</v>
      </c>
      <c r="AP289" s="21">
        <f>[1]节奏总纲!BB288</f>
        <v>46.58545112585265</v>
      </c>
      <c r="AQ289" s="21">
        <f>[1]节奏总纲!BC288</f>
        <v>48.532630748633537</v>
      </c>
      <c r="AR289" s="21">
        <f>[1]节奏总纲!BD288</f>
        <v>51.285079639272645</v>
      </c>
      <c r="AS289" s="21">
        <f>[1]节奏总纲!BE288</f>
        <v>56.010312347085055</v>
      </c>
    </row>
    <row r="290" spans="17:45" x14ac:dyDescent="0.15">
      <c r="Q290" s="5">
        <v>286</v>
      </c>
      <c r="R290" s="21">
        <f>[1]节奏总纲!AD289</f>
        <v>81.64114860464548</v>
      </c>
      <c r="S290" s="21">
        <f>[1]节奏总纲!AE289</f>
        <v>83.733289405278001</v>
      </c>
      <c r="T290" s="21">
        <f>[1]节奏总纲!AF289</f>
        <v>86.682571370454255</v>
      </c>
      <c r="U290" s="21">
        <f>[1]节奏总纲!AG289</f>
        <v>91.706139205426922</v>
      </c>
      <c r="V290" s="21">
        <f>[1]节奏总纲!AH289</f>
        <v>100.6019028697105</v>
      </c>
      <c r="AN290" s="5">
        <v>286</v>
      </c>
      <c r="AO290" s="21">
        <f>[1]节奏总纲!BA289</f>
        <v>45.110468571949411</v>
      </c>
      <c r="AP290" s="21">
        <f>[1]节奏总纲!BB289</f>
        <v>46.609531179376063</v>
      </c>
      <c r="AQ290" s="21">
        <f>[1]节奏总纲!BC289</f>
        <v>48.556559415179692</v>
      </c>
      <c r="AR290" s="21">
        <f>[1]节奏总纲!BD289</f>
        <v>51.308185407191495</v>
      </c>
      <c r="AS290" s="21">
        <f>[1]节奏总纲!BE289</f>
        <v>56.032520096468168</v>
      </c>
    </row>
    <row r="291" spans="17:45" x14ac:dyDescent="0.15">
      <c r="Q291" s="5">
        <v>287</v>
      </c>
      <c r="R291" s="21">
        <f>[1]节奏总纲!AD290</f>
        <v>81.691928656135218</v>
      </c>
      <c r="S291" s="21">
        <f>[1]节奏总纲!AE290</f>
        <v>83.783999922648647</v>
      </c>
      <c r="T291" s="21">
        <f>[1]节奏总纲!AF290</f>
        <v>86.732149062897662</v>
      </c>
      <c r="U291" s="21">
        <f>[1]节奏总纲!AG290</f>
        <v>91.758892008085141</v>
      </c>
      <c r="V291" s="21">
        <f>[1]节奏总纲!AH290</f>
        <v>100.65553788510059</v>
      </c>
      <c r="AN291" s="5">
        <v>287</v>
      </c>
      <c r="AO291" s="21">
        <f>[1]节奏总纲!BA290</f>
        <v>45.132785455171515</v>
      </c>
      <c r="AP291" s="21">
        <f>[1]节奏总纲!BB290</f>
        <v>46.633611232899469</v>
      </c>
      <c r="AQ291" s="21">
        <f>[1]节奏总纲!BC290</f>
        <v>48.580488081725846</v>
      </c>
      <c r="AR291" s="21">
        <f>[1]节奏总纲!BD290</f>
        <v>51.331291175110337</v>
      </c>
      <c r="AS291" s="21">
        <f>[1]节奏总纲!BE290</f>
        <v>56.054727845851275</v>
      </c>
    </row>
    <row r="292" spans="17:45" x14ac:dyDescent="0.15">
      <c r="Q292" s="5">
        <v>288</v>
      </c>
      <c r="R292" s="21">
        <f>[1]节奏总纲!AD291</f>
        <v>81.742708707624971</v>
      </c>
      <c r="S292" s="21">
        <f>[1]节奏总纲!AE291</f>
        <v>83.834710440019307</v>
      </c>
      <c r="T292" s="21">
        <f>[1]节奏总纲!AF291</f>
        <v>86.781726755341069</v>
      </c>
      <c r="U292" s="21">
        <f>[1]节奏总纲!AG291</f>
        <v>91.811644810743374</v>
      </c>
      <c r="V292" s="21">
        <f>[1]节奏总纲!AH291</f>
        <v>100.70917290049066</v>
      </c>
      <c r="AN292" s="5">
        <v>288</v>
      </c>
      <c r="AO292" s="21">
        <f>[1]节奏总纲!BA291</f>
        <v>45.155102338393618</v>
      </c>
      <c r="AP292" s="21">
        <f>[1]节奏总纲!BB291</f>
        <v>46.657691286422882</v>
      </c>
      <c r="AQ292" s="21">
        <f>[1]节奏总纲!BC291</f>
        <v>48.604416748272008</v>
      </c>
      <c r="AR292" s="21">
        <f>[1]节奏总纲!BD291</f>
        <v>51.354396943029187</v>
      </c>
      <c r="AS292" s="21">
        <f>[1]节奏总纲!BE291</f>
        <v>56.076935595234382</v>
      </c>
    </row>
    <row r="293" spans="17:45" x14ac:dyDescent="0.15">
      <c r="Q293" s="5">
        <v>289</v>
      </c>
      <c r="R293" s="21">
        <f>[1]节奏总纲!AD292</f>
        <v>81.793488759114723</v>
      </c>
      <c r="S293" s="21">
        <f>[1]节奏总纲!AE292</f>
        <v>83.885420957389968</v>
      </c>
      <c r="T293" s="21">
        <f>[1]节奏总纲!AF292</f>
        <v>86.831304447784476</v>
      </c>
      <c r="U293" s="21">
        <f>[1]节奏总纲!AG292</f>
        <v>91.864397613401607</v>
      </c>
      <c r="V293" s="21">
        <f>[1]节奏总纲!AH292</f>
        <v>100.76280791588073</v>
      </c>
      <c r="AN293" s="5">
        <v>289</v>
      </c>
      <c r="AO293" s="21">
        <f>[1]节奏总纲!BA292</f>
        <v>45.177419221615722</v>
      </c>
      <c r="AP293" s="21">
        <f>[1]节奏总纲!BB292</f>
        <v>46.681771339946287</v>
      </c>
      <c r="AQ293" s="21">
        <f>[1]节奏总纲!BC292</f>
        <v>48.628345414818163</v>
      </c>
      <c r="AR293" s="21">
        <f>[1]节奏总纲!BD292</f>
        <v>51.377502710948029</v>
      </c>
      <c r="AS293" s="21">
        <f>[1]节奏总纲!BE292</f>
        <v>56.099143344617488</v>
      </c>
    </row>
    <row r="294" spans="17:45" x14ac:dyDescent="0.15">
      <c r="Q294" s="5">
        <v>290</v>
      </c>
      <c r="R294" s="21">
        <f>[1]节奏总纲!AD293</f>
        <v>81.844268810604476</v>
      </c>
      <c r="S294" s="21">
        <f>[1]节奏总纲!AE293</f>
        <v>83.936131474760614</v>
      </c>
      <c r="T294" s="21">
        <f>[1]节奏总纲!AF293</f>
        <v>86.880882140227882</v>
      </c>
      <c r="U294" s="21">
        <f>[1]节奏总纲!AG293</f>
        <v>91.917150416059826</v>
      </c>
      <c r="V294" s="21">
        <f>[1]节奏总纲!AH293</f>
        <v>100.8164429312708</v>
      </c>
      <c r="AN294" s="5">
        <v>290</v>
      </c>
      <c r="AO294" s="21">
        <f>[1]节奏总纲!BA293</f>
        <v>45.199736104837825</v>
      </c>
      <c r="AP294" s="21">
        <f>[1]节奏总纲!BB293</f>
        <v>46.7058513934697</v>
      </c>
      <c r="AQ294" s="21">
        <f>[1]节奏总纲!BC293</f>
        <v>48.652274081364318</v>
      </c>
      <c r="AR294" s="21">
        <f>[1]节奏总纲!BD293</f>
        <v>51.400608478866879</v>
      </c>
      <c r="AS294" s="21">
        <f>[1]节奏总纲!BE293</f>
        <v>56.121351094000602</v>
      </c>
    </row>
    <row r="295" spans="17:45" x14ac:dyDescent="0.15">
      <c r="Q295" s="5">
        <v>291</v>
      </c>
      <c r="R295" s="21">
        <f>[1]节奏总纲!AD294</f>
        <v>81.895048862094228</v>
      </c>
      <c r="S295" s="21">
        <f>[1]节奏总纲!AE294</f>
        <v>83.986841992131275</v>
      </c>
      <c r="T295" s="21">
        <f>[1]节奏总纲!AF294</f>
        <v>86.930459832671289</v>
      </c>
      <c r="U295" s="21">
        <f>[1]节奏总纲!AG294</f>
        <v>91.969903218718059</v>
      </c>
      <c r="V295" s="21">
        <f>[1]节奏总纲!AH294</f>
        <v>100.87007794666089</v>
      </c>
      <c r="AN295" s="5">
        <v>291</v>
      </c>
      <c r="AO295" s="21">
        <f>[1]节奏总纲!BA294</f>
        <v>45.222052988059936</v>
      </c>
      <c r="AP295" s="21">
        <f>[1]节奏总纲!BB294</f>
        <v>46.729931446993106</v>
      </c>
      <c r="AQ295" s="21">
        <f>[1]节奏总纲!BC294</f>
        <v>48.67620274791048</v>
      </c>
      <c r="AR295" s="21">
        <f>[1]节奏总纲!BD294</f>
        <v>51.423714246785721</v>
      </c>
      <c r="AS295" s="21">
        <f>[1]节奏总纲!BE294</f>
        <v>56.143558843383708</v>
      </c>
    </row>
    <row r="296" spans="17:45" x14ac:dyDescent="0.15">
      <c r="Q296" s="5">
        <v>292</v>
      </c>
      <c r="R296" s="21">
        <f>[1]节奏总纲!AD295</f>
        <v>81.945828913583981</v>
      </c>
      <c r="S296" s="21">
        <f>[1]节奏总纲!AE295</f>
        <v>84.036191564035917</v>
      </c>
      <c r="T296" s="21">
        <f>[1]节奏总纲!AF295</f>
        <v>86.980037525114682</v>
      </c>
      <c r="U296" s="21">
        <f>[1]节奏总纲!AG295</f>
        <v>92.021521414287719</v>
      </c>
      <c r="V296" s="21">
        <f>[1]节奏总纲!AH295</f>
        <v>100.92371296205096</v>
      </c>
      <c r="AN296" s="5">
        <v>292</v>
      </c>
      <c r="AO296" s="21">
        <f>[1]节奏总纲!BA295</f>
        <v>45.244369871282039</v>
      </c>
      <c r="AP296" s="21">
        <f>[1]节奏总纲!BB295</f>
        <v>46.754011500516519</v>
      </c>
      <c r="AQ296" s="21">
        <f>[1]节奏总纲!BC295</f>
        <v>48.700131414456635</v>
      </c>
      <c r="AR296" s="21">
        <f>[1]节奏总纲!BD295</f>
        <v>51.446820014704571</v>
      </c>
      <c r="AS296" s="21">
        <f>[1]节奏总纲!BE295</f>
        <v>56.165766592766815</v>
      </c>
    </row>
    <row r="297" spans="17:45" x14ac:dyDescent="0.15">
      <c r="Q297" s="5">
        <v>293</v>
      </c>
      <c r="R297" s="21">
        <f>[1]节奏总纲!AD296</f>
        <v>81.996608965073733</v>
      </c>
      <c r="S297" s="21">
        <f>[1]节奏总纲!AE296</f>
        <v>84.085064274836242</v>
      </c>
      <c r="T297" s="21">
        <f>[1]节奏总纲!AF296</f>
        <v>87.029133791498197</v>
      </c>
      <c r="U297" s="21">
        <f>[1]节奏总纲!AG296</f>
        <v>92.071632371634976</v>
      </c>
      <c r="V297" s="21">
        <f>[1]节奏总纲!AH296</f>
        <v>100.97734797744103</v>
      </c>
      <c r="AN297" s="5">
        <v>293</v>
      </c>
      <c r="AO297" s="21">
        <f>[1]节奏总纲!BA296</f>
        <v>45.266686754504143</v>
      </c>
      <c r="AP297" s="21">
        <f>[1]节奏总纲!BB296</f>
        <v>46.778091554039925</v>
      </c>
      <c r="AQ297" s="21">
        <f>[1]节奏总纲!BC296</f>
        <v>48.72406008100279</v>
      </c>
      <c r="AR297" s="21">
        <f>[1]节奏总纲!BD296</f>
        <v>51.46992578262342</v>
      </c>
      <c r="AS297" s="21">
        <f>[1]节奏总纲!BE296</f>
        <v>56.187974342149921</v>
      </c>
    </row>
    <row r="298" spans="17:45" x14ac:dyDescent="0.15">
      <c r="Q298" s="5">
        <v>294</v>
      </c>
      <c r="R298" s="21">
        <f>[1]节奏总纲!AD297</f>
        <v>82.044215515890215</v>
      </c>
      <c r="S298" s="21">
        <f>[1]节奏总纲!AE297</f>
        <v>84.133936985636566</v>
      </c>
      <c r="T298" s="21">
        <f>[1]节奏总纲!AF297</f>
        <v>87.077905547159801</v>
      </c>
      <c r="U298" s="21">
        <f>[1]节奏总纲!AG297</f>
        <v>92.121743328982234</v>
      </c>
      <c r="V298" s="21">
        <f>[1]节奏总纲!AH297</f>
        <v>101.02868392415382</v>
      </c>
      <c r="AN298" s="5">
        <v>294</v>
      </c>
      <c r="AO298" s="21">
        <f>[1]节奏总纲!BA297</f>
        <v>45.289003637726246</v>
      </c>
      <c r="AP298" s="21">
        <f>[1]节奏总纲!BB297</f>
        <v>46.802171607563338</v>
      </c>
      <c r="AQ298" s="21">
        <f>[1]节奏总纲!BC297</f>
        <v>48.747988747548945</v>
      </c>
      <c r="AR298" s="21">
        <f>[1]节奏总纲!BD297</f>
        <v>51.493031550542263</v>
      </c>
      <c r="AS298" s="21">
        <f>[1]节奏总纲!BE297</f>
        <v>56.210182091533035</v>
      </c>
    </row>
    <row r="299" spans="17:45" x14ac:dyDescent="0.15">
      <c r="Q299" s="5">
        <v>295</v>
      </c>
      <c r="R299" s="21">
        <f>[1]节奏总纲!AD298</f>
        <v>82.091594979242089</v>
      </c>
      <c r="S299" s="21">
        <f>[1]节奏总纲!AE298</f>
        <v>84.182809696436891</v>
      </c>
      <c r="T299" s="21">
        <f>[1]节奏总纲!AF298</f>
        <v>87.126677302821392</v>
      </c>
      <c r="U299" s="21">
        <f>[1]节奏总纲!AG298</f>
        <v>92.171854286329506</v>
      </c>
      <c r="V299" s="21">
        <f>[1]节奏总纲!AH298</f>
        <v>101.07833899530283</v>
      </c>
      <c r="AN299" s="5">
        <v>295</v>
      </c>
      <c r="AO299" s="21">
        <f>[1]节奏总纲!BA298</f>
        <v>45.31132052094835</v>
      </c>
      <c r="AP299" s="21">
        <f>[1]节奏总纲!BB298</f>
        <v>46.826251661086744</v>
      </c>
      <c r="AQ299" s="21">
        <f>[1]节奏总纲!BC298</f>
        <v>48.771917414095107</v>
      </c>
      <c r="AR299" s="21">
        <f>[1]节奏总纲!BD298</f>
        <v>51.516137318461112</v>
      </c>
      <c r="AS299" s="21">
        <f>[1]节奏总纲!BE298</f>
        <v>56.232389840916142</v>
      </c>
    </row>
    <row r="300" spans="17:45" x14ac:dyDescent="0.15">
      <c r="Q300" s="5">
        <v>296</v>
      </c>
      <c r="R300" s="21">
        <f>[1]节奏总纲!AD299</f>
        <v>82.138974442593963</v>
      </c>
      <c r="S300" s="21">
        <f>[1]节奏总纲!AE299</f>
        <v>84.23168240723723</v>
      </c>
      <c r="T300" s="21">
        <f>[1]节奏总纲!AF299</f>
        <v>87.175449058482982</v>
      </c>
      <c r="U300" s="21">
        <f>[1]节奏总纲!AG299</f>
        <v>92.221965243676763</v>
      </c>
      <c r="V300" s="21">
        <f>[1]节奏总纲!AH299</f>
        <v>101.12799406645185</v>
      </c>
      <c r="AN300" s="5">
        <v>296</v>
      </c>
      <c r="AO300" s="21">
        <f>[1]节奏总纲!BA299</f>
        <v>45.333637404170453</v>
      </c>
      <c r="AP300" s="21">
        <f>[1]节奏总纲!BB299</f>
        <v>46.850331714610157</v>
      </c>
      <c r="AQ300" s="21">
        <f>[1]节奏总纲!BC299</f>
        <v>48.795846080641262</v>
      </c>
      <c r="AR300" s="21">
        <f>[1]节奏总纲!BD299</f>
        <v>51.539243086379955</v>
      </c>
      <c r="AS300" s="21">
        <f>[1]节奏总纲!BE299</f>
        <v>56.254597590299248</v>
      </c>
    </row>
    <row r="301" spans="17:45" x14ac:dyDescent="0.15">
      <c r="Q301" s="5">
        <v>297</v>
      </c>
      <c r="R301" s="21">
        <f>[1]节奏总纲!AD300</f>
        <v>82.186353905945836</v>
      </c>
      <c r="S301" s="21">
        <f>[1]节奏总纲!AE300</f>
        <v>84.280555118037555</v>
      </c>
      <c r="T301" s="21">
        <f>[1]节奏总纲!AF300</f>
        <v>87.224220814144587</v>
      </c>
      <c r="U301" s="21">
        <f>[1]节奏总纲!AG300</f>
        <v>92.272076201024021</v>
      </c>
      <c r="V301" s="21">
        <f>[1]节奏总纲!AH300</f>
        <v>101.17764913760085</v>
      </c>
      <c r="AN301" s="5">
        <v>297</v>
      </c>
      <c r="AO301" s="21">
        <f>[1]节奏总纲!BA300</f>
        <v>45.355954287392557</v>
      </c>
      <c r="AP301" s="21">
        <f>[1]节奏总纲!BB300</f>
        <v>46.874411768133562</v>
      </c>
      <c r="AQ301" s="21">
        <f>[1]节奏总纲!BC300</f>
        <v>48.819774747187417</v>
      </c>
      <c r="AR301" s="21">
        <f>[1]节奏总纲!BD300</f>
        <v>51.562348854298804</v>
      </c>
      <c r="AS301" s="21">
        <f>[1]节奏总纲!BE300</f>
        <v>56.276805339682355</v>
      </c>
    </row>
    <row r="302" spans="17:45" x14ac:dyDescent="0.15">
      <c r="Q302" s="5">
        <v>298</v>
      </c>
      <c r="R302" s="21">
        <f>[1]节奏总纲!AD301</f>
        <v>82.23373336929771</v>
      </c>
      <c r="S302" s="21">
        <f>[1]节奏总纲!AE301</f>
        <v>84.329427828837879</v>
      </c>
      <c r="T302" s="21">
        <f>[1]节奏总纲!AF301</f>
        <v>87.272992569806178</v>
      </c>
      <c r="U302" s="21">
        <f>[1]节奏总纲!AG301</f>
        <v>92.322187158371293</v>
      </c>
      <c r="V302" s="21">
        <f>[1]节奏总纲!AH301</f>
        <v>101.22730420874987</v>
      </c>
      <c r="AN302" s="5">
        <v>298</v>
      </c>
      <c r="AO302" s="21">
        <f>[1]节奏总纲!BA301</f>
        <v>45.37827117061466</v>
      </c>
      <c r="AP302" s="21">
        <f>[1]节奏总纲!BB301</f>
        <v>46.898491821656968</v>
      </c>
      <c r="AQ302" s="21">
        <f>[1]节奏总纲!BC301</f>
        <v>48.843703413733579</v>
      </c>
      <c r="AR302" s="21">
        <f>[1]节奏总纲!BD301</f>
        <v>51.585454622217647</v>
      </c>
      <c r="AS302" s="21">
        <f>[1]节奏总纲!BE301</f>
        <v>56.299013089065468</v>
      </c>
    </row>
    <row r="303" spans="17:45" x14ac:dyDescent="0.15">
      <c r="Q303" s="5">
        <v>299</v>
      </c>
      <c r="R303" s="21">
        <f>[1]节奏总纲!AD302</f>
        <v>82.281112832649583</v>
      </c>
      <c r="S303" s="21">
        <f>[1]节奏总纲!AE302</f>
        <v>84.378300539638204</v>
      </c>
      <c r="T303" s="21">
        <f>[1]节奏总纲!AF302</f>
        <v>87.321764325467768</v>
      </c>
      <c r="U303" s="21">
        <f>[1]节奏总纲!AG302</f>
        <v>92.37229811571855</v>
      </c>
      <c r="V303" s="21">
        <f>[1]节奏总纲!AH302</f>
        <v>101.27695927989888</v>
      </c>
      <c r="AN303" s="5">
        <v>299</v>
      </c>
      <c r="AO303" s="21">
        <f>[1]节奏总纲!BA302</f>
        <v>45.400588053836763</v>
      </c>
      <c r="AP303" s="21">
        <f>[1]节奏总纲!BB302</f>
        <v>46.922571875180381</v>
      </c>
      <c r="AQ303" s="21">
        <f>[1]节奏总纲!BC302</f>
        <v>48.867632080279733</v>
      </c>
      <c r="AR303" s="21">
        <f>[1]节奏总纲!BD302</f>
        <v>51.608560390136496</v>
      </c>
      <c r="AS303" s="21">
        <f>[1]节奏总纲!BE302</f>
        <v>56.321220838448575</v>
      </c>
    </row>
    <row r="304" spans="17:45" x14ac:dyDescent="0.15">
      <c r="Q304" s="5">
        <v>300</v>
      </c>
      <c r="R304" s="21">
        <f>[1]节奏总纲!AD303</f>
        <v>82.328492296001457</v>
      </c>
      <c r="S304" s="21">
        <f>[1]节奏总纲!AE303</f>
        <v>84.427173250438543</v>
      </c>
      <c r="T304" s="21">
        <f>[1]节奏总纲!AF303</f>
        <v>87.370536081129359</v>
      </c>
      <c r="U304" s="21">
        <f>[1]节奏总纲!AG303</f>
        <v>92.422409073065808</v>
      </c>
      <c r="V304" s="21">
        <f>[1]节奏总纲!AH303</f>
        <v>101.32661435104789</v>
      </c>
      <c r="AN304" s="5">
        <v>300</v>
      </c>
      <c r="AO304" s="21">
        <f>[1]节奏总纲!BA303</f>
        <v>45.422904937058867</v>
      </c>
      <c r="AP304" s="21">
        <f>[1]节奏总纲!BB303</f>
        <v>46.946651928703787</v>
      </c>
      <c r="AQ304" s="21">
        <f>[1]节奏总纲!BC303</f>
        <v>48.891560746825888</v>
      </c>
      <c r="AR304" s="21">
        <f>[1]节奏总纲!BD303</f>
        <v>51.631666158055346</v>
      </c>
      <c r="AS304" s="21">
        <f>[1]节奏总纲!BE303</f>
        <v>56.343428587831681</v>
      </c>
    </row>
    <row r="305" spans="17:45" x14ac:dyDescent="0.15">
      <c r="Q305" s="5">
        <v>301</v>
      </c>
      <c r="R305" s="21">
        <f>[1]节奏总纲!AD304</f>
        <v>82.375871759353331</v>
      </c>
      <c r="S305" s="21">
        <f>[1]节奏总纲!AE304</f>
        <v>84.476045961238867</v>
      </c>
      <c r="T305" s="21">
        <f>[1]节奏总纲!AF304</f>
        <v>87.419307836790964</v>
      </c>
      <c r="U305" s="21">
        <f>[1]节奏总纲!AG304</f>
        <v>92.472520030413079</v>
      </c>
      <c r="V305" s="21">
        <f>[1]节奏总纲!AH304</f>
        <v>101.3762694221969</v>
      </c>
      <c r="AN305" s="5">
        <v>301</v>
      </c>
      <c r="AO305" s="21">
        <f>[1]节奏总纲!BA304</f>
        <v>45.44522182028097</v>
      </c>
      <c r="AP305" s="21">
        <f>[1]节奏总纲!BB304</f>
        <v>46.9707319822272</v>
      </c>
      <c r="AQ305" s="21">
        <f>[1]节奏总纲!BC304</f>
        <v>48.91548941337205</v>
      </c>
      <c r="AR305" s="21">
        <f>[1]节奏总纲!BD304</f>
        <v>51.654771925974188</v>
      </c>
      <c r="AS305" s="21">
        <f>[1]节奏总纲!BE304</f>
        <v>56.365636337214795</v>
      </c>
    </row>
    <row r="306" spans="17:45" x14ac:dyDescent="0.15">
      <c r="Q306" s="5">
        <v>302</v>
      </c>
      <c r="R306" s="21">
        <f>[1]节奏总纲!AD305</f>
        <v>82.423251222705204</v>
      </c>
      <c r="S306" s="21">
        <f>[1]节奏总纲!AE305</f>
        <v>84.524918672039192</v>
      </c>
      <c r="T306" s="21">
        <f>[1]节奏总纲!AF305</f>
        <v>87.468079592452554</v>
      </c>
      <c r="U306" s="21">
        <f>[1]节奏总纲!AG305</f>
        <v>92.522630987760337</v>
      </c>
      <c r="V306" s="21">
        <f>[1]节奏总纲!AH305</f>
        <v>101.42592449334592</v>
      </c>
      <c r="AN306" s="5">
        <v>302</v>
      </c>
      <c r="AO306" s="21">
        <f>[1]节奏总纲!BA305</f>
        <v>45.467538703503074</v>
      </c>
      <c r="AP306" s="21">
        <f>[1]节奏总纲!BB305</f>
        <v>46.994812035750606</v>
      </c>
      <c r="AQ306" s="21">
        <f>[1]节奏总纲!BC305</f>
        <v>48.939418079918205</v>
      </c>
      <c r="AR306" s="21">
        <f>[1]节奏总纲!BD305</f>
        <v>51.677877693893038</v>
      </c>
      <c r="AS306" s="21">
        <f>[1]节奏总纲!BE305</f>
        <v>56.387844086597902</v>
      </c>
    </row>
    <row r="307" spans="17:45" x14ac:dyDescent="0.15">
      <c r="Q307" s="5">
        <v>303</v>
      </c>
      <c r="R307" s="21">
        <f>[1]节奏总纲!AD306</f>
        <v>82.470630686057078</v>
      </c>
      <c r="S307" s="21">
        <f>[1]节奏总纲!AE306</f>
        <v>84.573791382839516</v>
      </c>
      <c r="T307" s="21">
        <f>[1]节奏总纲!AF306</f>
        <v>87.516851348114145</v>
      </c>
      <c r="U307" s="21">
        <f>[1]节奏总纲!AG306</f>
        <v>92.572741945107595</v>
      </c>
      <c r="V307" s="21">
        <f>[1]节奏总纲!AH306</f>
        <v>101.47557956449492</v>
      </c>
      <c r="AN307" s="5">
        <v>303</v>
      </c>
      <c r="AO307" s="21">
        <f>[1]节奏总纲!BA306</f>
        <v>45.489855586725177</v>
      </c>
      <c r="AP307" s="21">
        <f>[1]节奏总纲!BB306</f>
        <v>47.016308935086101</v>
      </c>
      <c r="AQ307" s="21">
        <f>[1]节奏总纲!BC306</f>
        <v>48.96334674646436</v>
      </c>
      <c r="AR307" s="21">
        <f>[1]节奏总纲!BD306</f>
        <v>51.70098346181188</v>
      </c>
      <c r="AS307" s="21">
        <f>[1]节奏总纲!BE306</f>
        <v>56.410051835981008</v>
      </c>
    </row>
    <row r="308" spans="17:45" x14ac:dyDescent="0.15">
      <c r="Q308" s="5">
        <v>304</v>
      </c>
      <c r="R308" s="21">
        <f>[1]节奏总纲!AD307</f>
        <v>82.518010149408951</v>
      </c>
      <c r="S308" s="21">
        <f>[1]节奏总纲!AE307</f>
        <v>84.622664093639855</v>
      </c>
      <c r="T308" s="21">
        <f>[1]节奏总纲!AF307</f>
        <v>87.565623103775735</v>
      </c>
      <c r="U308" s="21">
        <f>[1]节奏总纲!AG307</f>
        <v>92.622852902454852</v>
      </c>
      <c r="V308" s="21">
        <f>[1]节奏总纲!AH307</f>
        <v>101.52523463564394</v>
      </c>
      <c r="AN308" s="5">
        <v>304</v>
      </c>
      <c r="AO308" s="21">
        <f>[1]节奏总纲!BA307</f>
        <v>45.512172469947281</v>
      </c>
      <c r="AP308" s="21">
        <f>[1]节奏总纲!BB307</f>
        <v>47.037096473408994</v>
      </c>
      <c r="AQ308" s="21">
        <f>[1]节奏总纲!BC307</f>
        <v>48.987275413010522</v>
      </c>
      <c r="AR308" s="21">
        <f>[1]节奏总纲!BD307</f>
        <v>51.72408922973073</v>
      </c>
      <c r="AS308" s="21">
        <f>[1]节奏总纲!BE307</f>
        <v>56.432259585364115</v>
      </c>
    </row>
    <row r="309" spans="17:45" x14ac:dyDescent="0.15">
      <c r="Q309" s="5">
        <v>305</v>
      </c>
      <c r="R309" s="21">
        <f>[1]节奏总纲!AD308</f>
        <v>82.565389612760825</v>
      </c>
      <c r="S309" s="21">
        <f>[1]节奏总纲!AE308</f>
        <v>84.67153680444018</v>
      </c>
      <c r="T309" s="21">
        <f>[1]节奏总纲!AF308</f>
        <v>87.61439485943734</v>
      </c>
      <c r="U309" s="21">
        <f>[1]节奏总纲!AG308</f>
        <v>92.672963859802124</v>
      </c>
      <c r="V309" s="21">
        <f>[1]节奏总纲!AH308</f>
        <v>101.57488970679294</v>
      </c>
      <c r="AN309" s="5">
        <v>305</v>
      </c>
      <c r="AO309" s="21">
        <f>[1]节奏总纲!BA308</f>
        <v>45.534489353169384</v>
      </c>
      <c r="AP309" s="21">
        <f>[1]节奏总纲!BB308</f>
        <v>47.057884011731893</v>
      </c>
      <c r="AQ309" s="21">
        <f>[1]节奏总纲!BC308</f>
        <v>49.009673493801003</v>
      </c>
      <c r="AR309" s="21">
        <f>[1]节奏总纲!BD308</f>
        <v>51.747194997649579</v>
      </c>
      <c r="AS309" s="21">
        <f>[1]节奏总纲!BE308</f>
        <v>56.454467334747228</v>
      </c>
    </row>
    <row r="310" spans="17:45" x14ac:dyDescent="0.15">
      <c r="Q310" s="5">
        <v>306</v>
      </c>
      <c r="R310" s="21">
        <f>[1]节奏总纲!AD309</f>
        <v>82.612769076112698</v>
      </c>
      <c r="S310" s="21">
        <f>[1]节奏总纲!AE309</f>
        <v>84.720409515240505</v>
      </c>
      <c r="T310" s="21">
        <f>[1]节奏总纲!AF309</f>
        <v>87.66316661509893</v>
      </c>
      <c r="U310" s="21">
        <f>[1]节奏总纲!AG309</f>
        <v>92.723074817149381</v>
      </c>
      <c r="V310" s="21">
        <f>[1]节奏总纲!AH309</f>
        <v>101.62454477794196</v>
      </c>
      <c r="AN310" s="5">
        <v>306</v>
      </c>
      <c r="AO310" s="21">
        <f>[1]节奏总纲!BA309</f>
        <v>45.556806236391488</v>
      </c>
      <c r="AP310" s="21">
        <f>[1]节奏总纲!BB309</f>
        <v>47.078671550054786</v>
      </c>
      <c r="AQ310" s="21">
        <f>[1]节奏总纲!BC309</f>
        <v>49.030333272797542</v>
      </c>
      <c r="AR310" s="21">
        <f>[1]节奏总纲!BD309</f>
        <v>51.770300765568422</v>
      </c>
      <c r="AS310" s="21">
        <f>[1]节奏总纲!BE309</f>
        <v>56.476675084130335</v>
      </c>
    </row>
    <row r="311" spans="17:45" x14ac:dyDescent="0.15">
      <c r="Q311" s="5">
        <v>307</v>
      </c>
      <c r="R311" s="21">
        <f>[1]节奏总纲!AD310</f>
        <v>82.660148539464572</v>
      </c>
      <c r="S311" s="21">
        <f>[1]节奏总纲!AE310</f>
        <v>84.769282226040829</v>
      </c>
      <c r="T311" s="21">
        <f>[1]节奏总纲!AF310</f>
        <v>87.711938370760521</v>
      </c>
      <c r="U311" s="21">
        <f>[1]节奏总纲!AG310</f>
        <v>92.773185774496639</v>
      </c>
      <c r="V311" s="21">
        <f>[1]节奏总纲!AH310</f>
        <v>101.67419984909097</v>
      </c>
      <c r="AN311" s="5">
        <v>307</v>
      </c>
      <c r="AO311" s="21">
        <f>[1]节奏总纲!BA310</f>
        <v>45.579123119613591</v>
      </c>
      <c r="AP311" s="21">
        <f>[1]节奏总纲!BB310</f>
        <v>47.099459088377678</v>
      </c>
      <c r="AQ311" s="21">
        <f>[1]节奏总纲!BC310</f>
        <v>49.05099305179408</v>
      </c>
      <c r="AR311" s="21">
        <f>[1]节奏总纲!BD310</f>
        <v>51.793406533487271</v>
      </c>
      <c r="AS311" s="21">
        <f>[1]节奏总纲!BE310</f>
        <v>56.498882833513441</v>
      </c>
    </row>
    <row r="312" spans="17:45" x14ac:dyDescent="0.15">
      <c r="Q312" s="5">
        <v>308</v>
      </c>
      <c r="R312" s="21">
        <f>[1]节奏总纲!AD311</f>
        <v>82.707528002816446</v>
      </c>
      <c r="S312" s="21">
        <f>[1]节奏总纲!AE311</f>
        <v>84.818154936841154</v>
      </c>
      <c r="T312" s="21">
        <f>[1]节奏总纲!AF311</f>
        <v>87.760710126422126</v>
      </c>
      <c r="U312" s="21">
        <f>[1]节奏总纲!AG311</f>
        <v>92.823296731843911</v>
      </c>
      <c r="V312" s="21">
        <f>[1]节奏总纲!AH311</f>
        <v>101.72385492023999</v>
      </c>
      <c r="AN312" s="5">
        <v>308</v>
      </c>
      <c r="AO312" s="21">
        <f>[1]节奏总纲!BA311</f>
        <v>45.601440002835695</v>
      </c>
      <c r="AP312" s="21">
        <f>[1]节奏总纲!BB311</f>
        <v>47.12024662670057</v>
      </c>
      <c r="AQ312" s="21">
        <f>[1]节奏总纲!BC311</f>
        <v>49.071652830790612</v>
      </c>
      <c r="AR312" s="21">
        <f>[1]节奏总纲!BD311</f>
        <v>51.816512301406114</v>
      </c>
      <c r="AS312" s="21">
        <f>[1]节奏总纲!BE311</f>
        <v>56.521090582896548</v>
      </c>
    </row>
    <row r="313" spans="17:45" x14ac:dyDescent="0.15">
      <c r="Q313" s="5">
        <v>309</v>
      </c>
      <c r="R313" s="21">
        <f>[1]节奏总纲!AD312</f>
        <v>82.754907466168319</v>
      </c>
      <c r="S313" s="21">
        <f>[1]节奏总纲!AE312</f>
        <v>84.867027647641493</v>
      </c>
      <c r="T313" s="21">
        <f>[1]节奏总纲!AF312</f>
        <v>87.809481882083716</v>
      </c>
      <c r="U313" s="21">
        <f>[1]节奏总纲!AG312</f>
        <v>92.873407689191168</v>
      </c>
      <c r="V313" s="21">
        <f>[1]节奏总纲!AH312</f>
        <v>101.77350999138899</v>
      </c>
      <c r="AN313" s="5">
        <v>309</v>
      </c>
      <c r="AO313" s="21">
        <f>[1]节奏总纲!BA312</f>
        <v>45.623756886057798</v>
      </c>
      <c r="AP313" s="21">
        <f>[1]节奏总纲!BB312</f>
        <v>47.14103416502347</v>
      </c>
      <c r="AQ313" s="21">
        <f>[1]节奏总纲!BC312</f>
        <v>49.09231260978715</v>
      </c>
      <c r="AR313" s="21">
        <f>[1]节奏总纲!BD312</f>
        <v>51.839618069324963</v>
      </c>
      <c r="AS313" s="21">
        <f>[1]节奏总纲!BE312</f>
        <v>56.543298332279662</v>
      </c>
    </row>
    <row r="314" spans="17:45" x14ac:dyDescent="0.15">
      <c r="Q314" s="5">
        <v>310</v>
      </c>
      <c r="R314" s="21">
        <f>[1]节奏总纲!AD313</f>
        <v>82.802286929520193</v>
      </c>
      <c r="S314" s="21">
        <f>[1]节奏总纲!AE313</f>
        <v>84.915900358441817</v>
      </c>
      <c r="T314" s="21">
        <f>[1]节奏总纲!AF313</f>
        <v>87.858253637745307</v>
      </c>
      <c r="U314" s="21">
        <f>[1]节奏总纲!AG313</f>
        <v>92.923518646538426</v>
      </c>
      <c r="V314" s="21">
        <f>[1]节奏总纲!AH313</f>
        <v>101.82316506253801</v>
      </c>
      <c r="AN314" s="5">
        <v>310</v>
      </c>
      <c r="AO314" s="21">
        <f>[1]节奏总纲!BA313</f>
        <v>45.646073769279901</v>
      </c>
      <c r="AP314" s="21">
        <f>[1]节奏总纲!BB313</f>
        <v>47.161821703346362</v>
      </c>
      <c r="AQ314" s="21">
        <f>[1]节奏总纲!BC313</f>
        <v>49.112972388783689</v>
      </c>
      <c r="AR314" s="21">
        <f>[1]节奏总纲!BD313</f>
        <v>51.862723837243806</v>
      </c>
      <c r="AS314" s="21">
        <f>[1]节奏总纲!BE313</f>
        <v>56.565506081662768</v>
      </c>
    </row>
    <row r="315" spans="17:45" x14ac:dyDescent="0.15">
      <c r="Q315" s="5">
        <v>311</v>
      </c>
      <c r="R315" s="21">
        <f>[1]节奏总纲!AD314</f>
        <v>82.849666392872066</v>
      </c>
      <c r="S315" s="21">
        <f>[1]节奏总纲!AE314</f>
        <v>84.964773069242142</v>
      </c>
      <c r="T315" s="21">
        <f>[1]节奏总纲!AF314</f>
        <v>87.907025393406897</v>
      </c>
      <c r="U315" s="21">
        <f>[1]节奏总纲!AG314</f>
        <v>92.973629603885698</v>
      </c>
      <c r="V315" s="21">
        <f>[1]节奏总纲!AH314</f>
        <v>101.87282013368701</v>
      </c>
      <c r="AN315" s="5">
        <v>311</v>
      </c>
      <c r="AO315" s="21">
        <f>[1]节奏总纲!BA314</f>
        <v>45.668390652502012</v>
      </c>
      <c r="AP315" s="21">
        <f>[1]节奏总纲!BB314</f>
        <v>47.182609241669255</v>
      </c>
      <c r="AQ315" s="21">
        <f>[1]节奏总纲!BC314</f>
        <v>49.133632167780227</v>
      </c>
      <c r="AR315" s="21">
        <f>[1]节奏总纲!BD314</f>
        <v>51.885829605162655</v>
      </c>
      <c r="AS315" s="21">
        <f>[1]节奏总纲!BE314</f>
        <v>56.587713831045875</v>
      </c>
    </row>
    <row r="316" spans="17:45" x14ac:dyDescent="0.15">
      <c r="Q316" s="5">
        <v>312</v>
      </c>
      <c r="R316" s="21">
        <f>[1]节奏总纲!AD315</f>
        <v>82.89704585622394</v>
      </c>
      <c r="S316" s="21">
        <f>[1]节奏总纲!AE315</f>
        <v>85.012531647506819</v>
      </c>
      <c r="T316" s="21">
        <f>[1]节奏总纲!AF315</f>
        <v>87.955797149068502</v>
      </c>
      <c r="U316" s="21">
        <f>[1]节奏总纲!AG315</f>
        <v>93.022367647203353</v>
      </c>
      <c r="V316" s="21">
        <f>[1]节奏总纲!AH315</f>
        <v>101.92247520483603</v>
      </c>
      <c r="AN316" s="5">
        <v>312</v>
      </c>
      <c r="AO316" s="21">
        <f>[1]节奏总纲!BA315</f>
        <v>45.690707535724115</v>
      </c>
      <c r="AP316" s="21">
        <f>[1]节奏总纲!BB315</f>
        <v>47.203396779992147</v>
      </c>
      <c r="AQ316" s="21">
        <f>[1]节奏总纲!BC315</f>
        <v>49.154291946776759</v>
      </c>
      <c r="AR316" s="21">
        <f>[1]节奏总纲!BD315</f>
        <v>51.908935373081505</v>
      </c>
      <c r="AS316" s="21">
        <f>[1]节奏总纲!BE315</f>
        <v>56.609921580428981</v>
      </c>
    </row>
    <row r="317" spans="17:45" x14ac:dyDescent="0.15">
      <c r="Q317" s="5">
        <v>313</v>
      </c>
      <c r="R317" s="21">
        <f>[1]节奏总纲!AD316</f>
        <v>82.944425319575814</v>
      </c>
      <c r="S317" s="21">
        <f>[1]节奏总纲!AE316</f>
        <v>85.057414064088832</v>
      </c>
      <c r="T317" s="21">
        <f>[1]节奏总纲!AF316</f>
        <v>88.004756197276762</v>
      </c>
      <c r="U317" s="21">
        <f>[1]节奏总纲!AG316</f>
        <v>93.069580693431178</v>
      </c>
      <c r="V317" s="21">
        <f>[1]节奏总纲!AH316</f>
        <v>101.97213027598504</v>
      </c>
      <c r="AN317" s="5">
        <v>313</v>
      </c>
      <c r="AO317" s="21">
        <f>[1]节奏总纲!BA316</f>
        <v>45.713024418946219</v>
      </c>
      <c r="AP317" s="21">
        <f>[1]节奏总纲!BB316</f>
        <v>47.224184318315039</v>
      </c>
      <c r="AQ317" s="21">
        <f>[1]节奏总纲!BC316</f>
        <v>49.174951725773298</v>
      </c>
      <c r="AR317" s="21">
        <f>[1]节奏总纲!BD316</f>
        <v>51.932041141000347</v>
      </c>
      <c r="AS317" s="21">
        <f>[1]节奏总纲!BE316</f>
        <v>56.632129329812095</v>
      </c>
    </row>
    <row r="318" spans="17:45" x14ac:dyDescent="0.15">
      <c r="Q318" s="5">
        <v>314</v>
      </c>
      <c r="R318" s="21">
        <f>[1]节奏总纲!AD317</f>
        <v>82.991804782927687</v>
      </c>
      <c r="S318" s="21">
        <f>[1]节奏总纲!AE317</f>
        <v>85.10229648067083</v>
      </c>
      <c r="T318" s="21">
        <f>[1]节奏总纲!AF317</f>
        <v>88.05552724748766</v>
      </c>
      <c r="U318" s="21">
        <f>[1]节奏总纲!AG317</f>
        <v>93.116793739659002</v>
      </c>
      <c r="V318" s="21">
        <f>[1]节奏总纲!AH317</f>
        <v>102.01969836502204</v>
      </c>
      <c r="AN318" s="5">
        <v>314</v>
      </c>
      <c r="AO318" s="21">
        <f>[1]节奏总纲!BA317</f>
        <v>45.735341302168322</v>
      </c>
      <c r="AP318" s="21">
        <f>[1]节奏总纲!BB317</f>
        <v>47.244971856637939</v>
      </c>
      <c r="AQ318" s="21">
        <f>[1]节奏总纲!BC317</f>
        <v>49.195611504769836</v>
      </c>
      <c r="AR318" s="21">
        <f>[1]节奏总纲!BD317</f>
        <v>51.955146908919197</v>
      </c>
      <c r="AS318" s="21">
        <f>[1]节奏总纲!BE317</f>
        <v>56.654337079195201</v>
      </c>
    </row>
    <row r="319" spans="17:45" x14ac:dyDescent="0.15">
      <c r="Q319" s="5">
        <v>315</v>
      </c>
      <c r="R319" s="21">
        <f>[1]节奏总纲!AD318</f>
        <v>83.03656019452734</v>
      </c>
      <c r="S319" s="21">
        <f>[1]节奏总纲!AE318</f>
        <v>85.147178897252829</v>
      </c>
      <c r="T319" s="21">
        <f>[1]节奏总纲!AF318</f>
        <v>88.106298297698572</v>
      </c>
      <c r="U319" s="21">
        <f>[1]节奏总纲!AG318</f>
        <v>93.164006785886826</v>
      </c>
      <c r="V319" s="21">
        <f>[1]节奏总纲!AH318</f>
        <v>102.06459660376342</v>
      </c>
      <c r="AN319" s="5">
        <v>315</v>
      </c>
      <c r="AO319" s="21">
        <f>[1]节奏总纲!BA318</f>
        <v>45.757658185390426</v>
      </c>
      <c r="AP319" s="21">
        <f>[1]节奏总纲!BB318</f>
        <v>47.265759394960831</v>
      </c>
      <c r="AQ319" s="21">
        <f>[1]节奏总纲!BC318</f>
        <v>49.216271283766375</v>
      </c>
      <c r="AR319" s="21">
        <f>[1]节奏总纲!BD318</f>
        <v>51.978252676838039</v>
      </c>
      <c r="AS319" s="21">
        <f>[1]节奏总纲!BE318</f>
        <v>56.676544828578308</v>
      </c>
    </row>
    <row r="320" spans="17:45" x14ac:dyDescent="0.15">
      <c r="Q320" s="5">
        <v>316</v>
      </c>
      <c r="R320" s="21">
        <f>[1]节奏总纲!AD319</f>
        <v>83.080766796955942</v>
      </c>
      <c r="S320" s="21">
        <f>[1]节奏总纲!AE319</f>
        <v>85.192061313834827</v>
      </c>
      <c r="T320" s="21">
        <f>[1]节奏总纲!AF319</f>
        <v>88.15706934790947</v>
      </c>
      <c r="U320" s="21">
        <f>[1]节奏总纲!AG319</f>
        <v>93.211219832114651</v>
      </c>
      <c r="V320" s="21">
        <f>[1]节奏总纲!AH319</f>
        <v>102.1094948425048</v>
      </c>
      <c r="AN320" s="5">
        <v>316</v>
      </c>
      <c r="AO320" s="21">
        <f>[1]节奏总纲!BA319</f>
        <v>45.779975068612529</v>
      </c>
      <c r="AP320" s="21">
        <f>[1]节奏总纲!BB319</f>
        <v>47.286546933283724</v>
      </c>
      <c r="AQ320" s="21">
        <f>[1]节奏总纲!BC319</f>
        <v>49.236931062762913</v>
      </c>
      <c r="AR320" s="21">
        <f>[1]节奏总纲!BD319</f>
        <v>52.001173105835825</v>
      </c>
      <c r="AS320" s="21">
        <f>[1]节奏总纲!BE319</f>
        <v>56.698752577961415</v>
      </c>
    </row>
    <row r="321" spans="17:45" x14ac:dyDescent="0.15">
      <c r="Q321" s="5">
        <v>317</v>
      </c>
      <c r="R321" s="21">
        <f>[1]节奏总纲!AD320</f>
        <v>83.124973399384558</v>
      </c>
      <c r="S321" s="21">
        <f>[1]节奏总纲!AE320</f>
        <v>85.236943730416826</v>
      </c>
      <c r="T321" s="21">
        <f>[1]节奏总纲!AF320</f>
        <v>88.207840398120382</v>
      </c>
      <c r="U321" s="21">
        <f>[1]节奏总纲!AG320</f>
        <v>93.258432878342475</v>
      </c>
      <c r="V321" s="21">
        <f>[1]节奏总纲!AH320</f>
        <v>102.15439308124618</v>
      </c>
      <c r="AN321" s="5">
        <v>317</v>
      </c>
      <c r="AO321" s="21">
        <f>[1]节奏总纲!BA320</f>
        <v>45.802291951834633</v>
      </c>
      <c r="AP321" s="21">
        <f>[1]节奏总纲!BB320</f>
        <v>47.307334471606616</v>
      </c>
      <c r="AQ321" s="21">
        <f>[1]节奏总纲!BC320</f>
        <v>49.257590841759445</v>
      </c>
      <c r="AR321" s="21">
        <f>[1]节奏总纲!BD320</f>
        <v>52.021126446631868</v>
      </c>
      <c r="AS321" s="21">
        <f>[1]节奏总纲!BE320</f>
        <v>56.720960327344528</v>
      </c>
    </row>
    <row r="322" spans="17:45" x14ac:dyDescent="0.15">
      <c r="Q322" s="5">
        <v>318</v>
      </c>
      <c r="R322" s="21">
        <f>[1]节奏总纲!AD321</f>
        <v>83.16918000181316</v>
      </c>
      <c r="S322" s="21">
        <f>[1]节奏总纲!AE321</f>
        <v>85.281826146998839</v>
      </c>
      <c r="T322" s="21">
        <f>[1]节奏总纲!AF321</f>
        <v>88.258611448331294</v>
      </c>
      <c r="U322" s="21">
        <f>[1]节奏总纲!AG321</f>
        <v>93.3056459245703</v>
      </c>
      <c r="V322" s="21">
        <f>[1]节奏总纲!AH321</f>
        <v>102.19929131998755</v>
      </c>
      <c r="AN322" s="5">
        <v>318</v>
      </c>
      <c r="AO322" s="21">
        <f>[1]节奏总纲!BA321</f>
        <v>45.824608835056736</v>
      </c>
      <c r="AP322" s="21">
        <f>[1]节奏总纲!BB321</f>
        <v>47.328122009929508</v>
      </c>
      <c r="AQ322" s="21">
        <f>[1]节奏总纲!BC321</f>
        <v>49.278250620755983</v>
      </c>
      <c r="AR322" s="21">
        <f>[1]节奏总纲!BD321</f>
        <v>52.041079787427918</v>
      </c>
      <c r="AS322" s="21">
        <f>[1]节奏总纲!BE321</f>
        <v>56.743168076727635</v>
      </c>
    </row>
    <row r="323" spans="17:45" x14ac:dyDescent="0.15">
      <c r="Q323" s="5">
        <v>319</v>
      </c>
      <c r="R323" s="21">
        <f>[1]节奏总纲!AD322</f>
        <v>83.213386604241776</v>
      </c>
      <c r="S323" s="21">
        <f>[1]节奏总纲!AE322</f>
        <v>85.326708563580837</v>
      </c>
      <c r="T323" s="21">
        <f>[1]节奏总纲!AF322</f>
        <v>88.309382498542192</v>
      </c>
      <c r="U323" s="21">
        <f>[1]节奏总纲!AG322</f>
        <v>93.352858970798124</v>
      </c>
      <c r="V323" s="21">
        <f>[1]节奏总纲!AH322</f>
        <v>102.24418955872893</v>
      </c>
      <c r="AN323" s="5">
        <v>319</v>
      </c>
      <c r="AO323" s="21">
        <f>[1]节奏总纲!BA322</f>
        <v>45.84692571827884</v>
      </c>
      <c r="AP323" s="21">
        <f>[1]节奏总纲!BB322</f>
        <v>47.348909548252408</v>
      </c>
      <c r="AQ323" s="21">
        <f>[1]节奏总纲!BC322</f>
        <v>49.298910399752522</v>
      </c>
      <c r="AR323" s="21">
        <f>[1]节奏总纲!BD322</f>
        <v>52.061033128223968</v>
      </c>
      <c r="AS323" s="21">
        <f>[1]节奏总纲!BE322</f>
        <v>56.765375826110741</v>
      </c>
    </row>
    <row r="324" spans="17:45" x14ac:dyDescent="0.15">
      <c r="Q324" s="5">
        <v>320</v>
      </c>
      <c r="R324" s="21">
        <f>[1]节奏总纲!AD323</f>
        <v>83.257593206670379</v>
      </c>
      <c r="S324" s="21">
        <f>[1]节奏总纲!AE323</f>
        <v>85.371590980162836</v>
      </c>
      <c r="T324" s="21">
        <f>[1]节奏总纲!AF323</f>
        <v>88.360153548753104</v>
      </c>
      <c r="U324" s="21">
        <f>[1]节奏总纲!AG323</f>
        <v>93.400072017025948</v>
      </c>
      <c r="V324" s="21">
        <f>[1]节奏总纲!AH323</f>
        <v>102.28908779747032</v>
      </c>
      <c r="AN324" s="5">
        <v>320</v>
      </c>
      <c r="AO324" s="21">
        <f>[1]节奏总纲!BA323</f>
        <v>45.869242601500943</v>
      </c>
      <c r="AP324" s="21">
        <f>[1]节奏总纲!BB323</f>
        <v>47.3696970865753</v>
      </c>
      <c r="AQ324" s="21">
        <f>[1]节奏总纲!BC323</f>
        <v>49.319570178749061</v>
      </c>
      <c r="AR324" s="21">
        <f>[1]节奏总纲!BD323</f>
        <v>52.080986469020011</v>
      </c>
      <c r="AS324" s="21">
        <f>[1]节奏总纲!BE323</f>
        <v>56.787583575493848</v>
      </c>
    </row>
    <row r="325" spans="17:45" x14ac:dyDescent="0.15">
      <c r="Q325" s="5">
        <v>321</v>
      </c>
      <c r="R325" s="21">
        <f>[1]节奏总纲!AD324</f>
        <v>83.301799809098995</v>
      </c>
      <c r="S325" s="21">
        <f>[1]节奏总纲!AE324</f>
        <v>85.416473396744834</v>
      </c>
      <c r="T325" s="21">
        <f>[1]节奏总纲!AF324</f>
        <v>88.410924598964016</v>
      </c>
      <c r="U325" s="21">
        <f>[1]节奏总纲!AG324</f>
        <v>93.447285063253773</v>
      </c>
      <c r="V325" s="21">
        <f>[1]节奏总纲!AH324</f>
        <v>102.3339860362117</v>
      </c>
      <c r="AN325" s="5">
        <v>321</v>
      </c>
      <c r="AO325" s="21">
        <f>[1]节奏总纲!BA324</f>
        <v>45.891559484723047</v>
      </c>
      <c r="AP325" s="21">
        <f>[1]节奏总纲!BB324</f>
        <v>47.390484624898193</v>
      </c>
      <c r="AQ325" s="21">
        <f>[1]节奏总纲!BC324</f>
        <v>49.340229957745592</v>
      </c>
      <c r="AR325" s="21">
        <f>[1]节奏总纲!BD324</f>
        <v>52.100939809816062</v>
      </c>
      <c r="AS325" s="21">
        <f>[1]节奏总纲!BE324</f>
        <v>56.809791324876961</v>
      </c>
    </row>
    <row r="326" spans="17:45" x14ac:dyDescent="0.15">
      <c r="Q326" s="5">
        <v>322</v>
      </c>
      <c r="R326" s="21">
        <f>[1]节奏总纲!AD325</f>
        <v>83.346006411527597</v>
      </c>
      <c r="S326" s="21">
        <f>[1]节奏总纲!AE325</f>
        <v>85.461355813326847</v>
      </c>
      <c r="T326" s="21">
        <f>[1]节奏总纲!AF325</f>
        <v>88.461695649174914</v>
      </c>
      <c r="U326" s="21">
        <f>[1]节奏总纲!AG325</f>
        <v>93.494498109481597</v>
      </c>
      <c r="V326" s="21">
        <f>[1]节奏总纲!AH325</f>
        <v>102.37888427495307</v>
      </c>
      <c r="AN326" s="5">
        <v>322</v>
      </c>
      <c r="AO326" s="21">
        <f>[1]节奏总纲!BA325</f>
        <v>45.91387636794515</v>
      </c>
      <c r="AP326" s="21">
        <f>[1]节奏总纲!BB325</f>
        <v>47.411272163221085</v>
      </c>
      <c r="AQ326" s="21">
        <f>[1]节奏总纲!BC325</f>
        <v>49.360889736742131</v>
      </c>
      <c r="AR326" s="21">
        <f>[1]节奏总纲!BD325</f>
        <v>52.120893150612112</v>
      </c>
      <c r="AS326" s="21">
        <f>[1]节奏总纲!BE325</f>
        <v>56.831999074260068</v>
      </c>
    </row>
    <row r="327" spans="17:45" x14ac:dyDescent="0.15">
      <c r="Q327" s="5">
        <v>323</v>
      </c>
      <c r="R327" s="21">
        <f>[1]节奏总纲!AD326</f>
        <v>83.390213013956213</v>
      </c>
      <c r="S327" s="21">
        <f>[1]节奏总纲!AE326</f>
        <v>85.506238229908845</v>
      </c>
      <c r="T327" s="21">
        <f>[1]节奏总纲!AF326</f>
        <v>88.512466699385826</v>
      </c>
      <c r="U327" s="21">
        <f>[1]节奏总纲!AG326</f>
        <v>93.541711155709422</v>
      </c>
      <c r="V327" s="21">
        <f>[1]节奏总纲!AH326</f>
        <v>102.42378251369445</v>
      </c>
      <c r="AN327" s="5">
        <v>323</v>
      </c>
      <c r="AO327" s="21">
        <f>[1]节奏总纲!BA326</f>
        <v>45.936193251167253</v>
      </c>
      <c r="AP327" s="21">
        <f>[1]节奏总纲!BB326</f>
        <v>47.432059701543984</v>
      </c>
      <c r="AQ327" s="21">
        <f>[1]节奏总纲!BC326</f>
        <v>49.381549515738669</v>
      </c>
      <c r="AR327" s="21">
        <f>[1]节奏总纲!BD326</f>
        <v>52.140846491408155</v>
      </c>
      <c r="AS327" s="21">
        <f>[1]节奏总纲!BE326</f>
        <v>56.854206823643175</v>
      </c>
    </row>
    <row r="328" spans="17:45" x14ac:dyDescent="0.15">
      <c r="Q328" s="5">
        <v>324</v>
      </c>
      <c r="R328" s="21">
        <f>[1]节奏总纲!AD327</f>
        <v>83.434419616384815</v>
      </c>
      <c r="S328" s="21">
        <f>[1]节奏总纲!AE327</f>
        <v>85.551120646490844</v>
      </c>
      <c r="T328" s="21">
        <f>[1]节奏总纲!AF327</f>
        <v>88.563237749596723</v>
      </c>
      <c r="U328" s="21">
        <f>[1]节奏总纲!AG327</f>
        <v>93.588924201937246</v>
      </c>
      <c r="V328" s="21">
        <f>[1]节奏总纲!AH327</f>
        <v>102.46868075243583</v>
      </c>
      <c r="AN328" s="5">
        <v>324</v>
      </c>
      <c r="AO328" s="21">
        <f>[1]节奏总纲!BA327</f>
        <v>45.958510134389357</v>
      </c>
      <c r="AP328" s="21">
        <f>[1]节奏总纲!BB327</f>
        <v>47.452847239866877</v>
      </c>
      <c r="AQ328" s="21">
        <f>[1]节奏总纲!BC327</f>
        <v>49.402209294735208</v>
      </c>
      <c r="AR328" s="21">
        <f>[1]节奏总纲!BD327</f>
        <v>52.160799832204205</v>
      </c>
      <c r="AS328" s="21">
        <f>[1]节奏总纲!BE327</f>
        <v>56.876414573026281</v>
      </c>
    </row>
    <row r="329" spans="17:45" x14ac:dyDescent="0.15">
      <c r="Q329" s="5">
        <v>325</v>
      </c>
      <c r="R329" s="21">
        <f>[1]节奏总纲!AD328</f>
        <v>83.478626218813432</v>
      </c>
      <c r="S329" s="21">
        <f>[1]节奏总纲!AE328</f>
        <v>85.596003063072843</v>
      </c>
      <c r="T329" s="21">
        <f>[1]节奏总纲!AF328</f>
        <v>88.614008799807635</v>
      </c>
      <c r="U329" s="21">
        <f>[1]节奏总纲!AG328</f>
        <v>93.63613724816507</v>
      </c>
      <c r="V329" s="21">
        <f>[1]节奏总纲!AH328</f>
        <v>102.51357899117721</v>
      </c>
      <c r="AN329" s="5">
        <v>325</v>
      </c>
      <c r="AO329" s="21">
        <f>[1]节奏总纲!BA328</f>
        <v>45.98082701761146</v>
      </c>
      <c r="AP329" s="21">
        <f>[1]节奏总纲!BB328</f>
        <v>47.473634778189769</v>
      </c>
      <c r="AQ329" s="21">
        <f>[1]节奏总纲!BC328</f>
        <v>49.422869073731739</v>
      </c>
      <c r="AR329" s="21">
        <f>[1]节奏总纲!BD328</f>
        <v>52.180753173000248</v>
      </c>
      <c r="AS329" s="21">
        <f>[1]节奏总纲!BE328</f>
        <v>56.898622322409395</v>
      </c>
    </row>
    <row r="330" spans="17:45" x14ac:dyDescent="0.15">
      <c r="Q330" s="5">
        <v>326</v>
      </c>
      <c r="R330" s="21">
        <f>[1]节奏总纲!AD329</f>
        <v>83.522832821242034</v>
      </c>
      <c r="S330" s="21">
        <f>[1]节奏总纲!AE329</f>
        <v>85.640885479654855</v>
      </c>
      <c r="T330" s="21">
        <f>[1]节奏总纲!AF329</f>
        <v>88.664779850018547</v>
      </c>
      <c r="U330" s="21">
        <f>[1]节奏总纲!AG329</f>
        <v>93.683350294392895</v>
      </c>
      <c r="V330" s="21">
        <f>[1]节奏总纲!AH329</f>
        <v>102.55847722991859</v>
      </c>
      <c r="AN330" s="5">
        <v>326</v>
      </c>
      <c r="AO330" s="21">
        <f>[1]节奏总纲!BA329</f>
        <v>46.002713830586146</v>
      </c>
      <c r="AP330" s="21">
        <f>[1]节奏总纲!BB329</f>
        <v>47.494422316512662</v>
      </c>
      <c r="AQ330" s="21">
        <f>[1]节奏总纲!BC329</f>
        <v>49.443528852728278</v>
      </c>
      <c r="AR330" s="21">
        <f>[1]节奏总纲!BD329</f>
        <v>52.200706513796298</v>
      </c>
      <c r="AS330" s="21">
        <f>[1]节奏总纲!BE329</f>
        <v>56.920830071792501</v>
      </c>
    </row>
    <row r="331" spans="17:45" x14ac:dyDescent="0.15">
      <c r="Q331" s="5">
        <v>327</v>
      </c>
      <c r="R331" s="21">
        <f>[1]节奏总纲!AD330</f>
        <v>83.56703942367065</v>
      </c>
      <c r="S331" s="21">
        <f>[1]节奏总纲!AE330</f>
        <v>85.685767896236854</v>
      </c>
      <c r="T331" s="21">
        <f>[1]节奏总纲!AF330</f>
        <v>88.715550900229445</v>
      </c>
      <c r="U331" s="21">
        <f>[1]节奏总纲!AG330</f>
        <v>93.730563340620719</v>
      </c>
      <c r="V331" s="21">
        <f>[1]节奏总纲!AH330</f>
        <v>102.60337546865996</v>
      </c>
      <c r="AN331" s="5">
        <v>327</v>
      </c>
      <c r="AO331" s="21">
        <f>[1]节奏总纲!BA330</f>
        <v>46.021977873404879</v>
      </c>
      <c r="AP331" s="21">
        <f>[1]节奏总纲!BB330</f>
        <v>47.515209854835554</v>
      </c>
      <c r="AQ331" s="21">
        <f>[1]节奏总纲!BC330</f>
        <v>49.464188631724817</v>
      </c>
      <c r="AR331" s="21">
        <f>[1]节奏总纲!BD330</f>
        <v>52.220659854592348</v>
      </c>
      <c r="AS331" s="21">
        <f>[1]节奏总纲!BE330</f>
        <v>56.943037821175608</v>
      </c>
    </row>
    <row r="332" spans="17:45" x14ac:dyDescent="0.15">
      <c r="Q332" s="5">
        <v>328</v>
      </c>
      <c r="R332" s="21">
        <f>[1]节奏总纲!AD331</f>
        <v>83.611246026099252</v>
      </c>
      <c r="S332" s="21">
        <f>[1]节奏总纲!AE331</f>
        <v>85.730650312818852</v>
      </c>
      <c r="T332" s="21">
        <f>[1]节奏总纲!AF331</f>
        <v>88.766321950440357</v>
      </c>
      <c r="U332" s="21">
        <f>[1]节奏总纲!AG331</f>
        <v>93.777776386848544</v>
      </c>
      <c r="V332" s="21">
        <f>[1]节奏总纲!AH331</f>
        <v>102.64827370740134</v>
      </c>
      <c r="AN332" s="5">
        <v>328</v>
      </c>
      <c r="AO332" s="21">
        <f>[1]节奏总纲!BA331</f>
        <v>46.041241916223605</v>
      </c>
      <c r="AP332" s="21">
        <f>[1]节奏总纲!BB331</f>
        <v>47.535997393158453</v>
      </c>
      <c r="AQ332" s="21">
        <f>[1]节奏总纲!BC331</f>
        <v>49.484848410721355</v>
      </c>
      <c r="AR332" s="21">
        <f>[1]节奏总纲!BD331</f>
        <v>52.240613195388391</v>
      </c>
      <c r="AS332" s="21">
        <f>[1]节奏总纲!BE331</f>
        <v>56.965245570558714</v>
      </c>
    </row>
    <row r="333" spans="17:45" x14ac:dyDescent="0.15">
      <c r="Q333" s="5">
        <v>329</v>
      </c>
      <c r="R333" s="21">
        <f>[1]节奏总纲!AD332</f>
        <v>83.655452628527868</v>
      </c>
      <c r="S333" s="21">
        <f>[1]节奏总纲!AE332</f>
        <v>85.775532729400851</v>
      </c>
      <c r="T333" s="21">
        <f>[1]节奏总纲!AF332</f>
        <v>88.817093000651269</v>
      </c>
      <c r="U333" s="21">
        <f>[1]节奏总纲!AG332</f>
        <v>93.824989433076368</v>
      </c>
      <c r="V333" s="21">
        <f>[1]节奏总纲!AH332</f>
        <v>102.69317194614273</v>
      </c>
      <c r="AN333" s="5">
        <v>329</v>
      </c>
      <c r="AO333" s="21">
        <f>[1]节奏总纲!BA332</f>
        <v>46.060505959042331</v>
      </c>
      <c r="AP333" s="21">
        <f>[1]节奏总纲!BB332</f>
        <v>47.556784931481346</v>
      </c>
      <c r="AQ333" s="21">
        <f>[1]节奏总纲!BC332</f>
        <v>49.505508189717887</v>
      </c>
      <c r="AR333" s="21">
        <f>[1]节奏总纲!BD332</f>
        <v>52.260566536184442</v>
      </c>
      <c r="AS333" s="21">
        <f>[1]节奏总纲!BE332</f>
        <v>56.987453319941828</v>
      </c>
    </row>
    <row r="334" spans="17:45" x14ac:dyDescent="0.15">
      <c r="Q334" s="5">
        <v>330</v>
      </c>
      <c r="R334" s="21">
        <f>[1]节奏总纲!AD333</f>
        <v>83.69965923095647</v>
      </c>
      <c r="S334" s="21">
        <f>[1]节奏总纲!AE333</f>
        <v>85.820415145982849</v>
      </c>
      <c r="T334" s="21">
        <f>[1]节奏总纲!AF333</f>
        <v>88.867864050862167</v>
      </c>
      <c r="U334" s="21">
        <f>[1]节奏总纲!AG333</f>
        <v>93.872202479304192</v>
      </c>
      <c r="V334" s="21">
        <f>[1]节奏总纲!AH333</f>
        <v>102.73807018488411</v>
      </c>
      <c r="AN334" s="5">
        <v>330</v>
      </c>
      <c r="AO334" s="21">
        <f>[1]节奏总纲!BA333</f>
        <v>46.079770001861057</v>
      </c>
      <c r="AP334" s="21">
        <f>[1]节奏总纲!BB333</f>
        <v>47.577572469804238</v>
      </c>
      <c r="AQ334" s="21">
        <f>[1]节奏总纲!BC333</f>
        <v>49.526167968714425</v>
      </c>
      <c r="AR334" s="21">
        <f>[1]节奏总纲!BD333</f>
        <v>52.280519876980485</v>
      </c>
      <c r="AS334" s="21">
        <f>[1]节奏总纲!BE333</f>
        <v>57.008345591208631</v>
      </c>
    </row>
    <row r="335" spans="17:45" x14ac:dyDescent="0.15">
      <c r="Q335" s="5">
        <v>331</v>
      </c>
      <c r="R335" s="21">
        <f>[1]节奏总纲!AD334</f>
        <v>83.743865833385087</v>
      </c>
      <c r="S335" s="21">
        <f>[1]节奏总纲!AE334</f>
        <v>85.865297562564862</v>
      </c>
      <c r="T335" s="21">
        <f>[1]节奏总纲!AF334</f>
        <v>88.918635101073079</v>
      </c>
      <c r="U335" s="21">
        <f>[1]节奏总纲!AG334</f>
        <v>93.919415525532017</v>
      </c>
      <c r="V335" s="21">
        <f>[1]节奏总纲!AH334</f>
        <v>102.78296842362549</v>
      </c>
      <c r="AN335" s="5">
        <v>331</v>
      </c>
      <c r="AO335" s="21">
        <f>[1]节奏总纲!BA334</f>
        <v>46.099034044679783</v>
      </c>
      <c r="AP335" s="21">
        <f>[1]节奏总纲!BB334</f>
        <v>47.598360008127131</v>
      </c>
      <c r="AQ335" s="21">
        <f>[1]节奏总纲!BC334</f>
        <v>49.546827747710964</v>
      </c>
      <c r="AR335" s="21">
        <f>[1]节奏总纲!BD334</f>
        <v>52.300473217776535</v>
      </c>
      <c r="AS335" s="21">
        <f>[1]节奏总纲!BE334</f>
        <v>57.027529471561998</v>
      </c>
    </row>
    <row r="336" spans="17:45" x14ac:dyDescent="0.15">
      <c r="Q336" s="5">
        <v>332</v>
      </c>
      <c r="R336" s="21">
        <f>[1]节奏总纲!AD335</f>
        <v>83.788072435813689</v>
      </c>
      <c r="S336" s="21">
        <f>[1]节奏总纲!AE335</f>
        <v>85.910179979146861</v>
      </c>
      <c r="T336" s="21">
        <f>[1]节奏总纲!AF335</f>
        <v>88.969406151283977</v>
      </c>
      <c r="U336" s="21">
        <f>[1]节奏总纲!AG335</f>
        <v>93.966628571759841</v>
      </c>
      <c r="V336" s="21">
        <f>[1]节奏总纲!AH335</f>
        <v>102.82786666236686</v>
      </c>
      <c r="AN336" s="5">
        <v>332</v>
      </c>
      <c r="AO336" s="21">
        <f>[1]节奏总纲!BA335</f>
        <v>46.118298087498509</v>
      </c>
      <c r="AP336" s="21">
        <f>[1]节奏总纲!BB335</f>
        <v>47.619147546450023</v>
      </c>
      <c r="AQ336" s="21">
        <f>[1]节奏总纲!BC335</f>
        <v>49.567487526707502</v>
      </c>
      <c r="AR336" s="21">
        <f>[1]节奏总纲!BD335</f>
        <v>52.320426558572585</v>
      </c>
      <c r="AS336" s="21">
        <f>[1]节奏总纲!BE335</f>
        <v>57.046713351915365</v>
      </c>
    </row>
    <row r="337" spans="17:45" x14ac:dyDescent="0.15">
      <c r="Q337" s="5">
        <v>333</v>
      </c>
      <c r="R337" s="21">
        <f>[1]节奏总纲!AD336</f>
        <v>83.832279038242305</v>
      </c>
      <c r="S337" s="21">
        <f>[1]节奏总纲!AE336</f>
        <v>85.955062395728859</v>
      </c>
      <c r="T337" s="21">
        <f>[1]节奏总纲!AF336</f>
        <v>89.018466905731287</v>
      </c>
      <c r="U337" s="21">
        <f>[1]节奏总纲!AG336</f>
        <v>94.012923283729691</v>
      </c>
      <c r="V337" s="21">
        <f>[1]节奏总纲!AH336</f>
        <v>102.87276490110824</v>
      </c>
      <c r="AN337" s="5">
        <v>333</v>
      </c>
      <c r="AO337" s="21">
        <f>[1]节奏总纲!BA336</f>
        <v>46.137562130317242</v>
      </c>
      <c r="AP337" s="21">
        <f>[1]节奏总纲!BB336</f>
        <v>47.639935084772922</v>
      </c>
      <c r="AQ337" s="21">
        <f>[1]节奏总纲!BC336</f>
        <v>49.588147305704041</v>
      </c>
      <c r="AR337" s="21">
        <f>[1]节奏总纲!BD336</f>
        <v>52.340379899368628</v>
      </c>
      <c r="AS337" s="21">
        <f>[1]节奏总纲!BE336</f>
        <v>57.065897232268732</v>
      </c>
    </row>
    <row r="338" spans="17:45" x14ac:dyDescent="0.15">
      <c r="Q338" s="5">
        <v>334</v>
      </c>
      <c r="R338" s="21">
        <f>[1]节奏总纲!AD337</f>
        <v>83.876485640670907</v>
      </c>
      <c r="S338" s="21">
        <f>[1]节奏总纲!AE337</f>
        <v>85.999944812310858</v>
      </c>
      <c r="T338" s="21">
        <f>[1]节奏总纲!AF337</f>
        <v>89.064934410075779</v>
      </c>
      <c r="U338" s="21">
        <f>[1]节奏总纲!AG337</f>
        <v>94.057003939090123</v>
      </c>
      <c r="V338" s="21">
        <f>[1]节奏总纲!AH337</f>
        <v>102.91766313984962</v>
      </c>
      <c r="AN338" s="5">
        <v>334</v>
      </c>
      <c r="AO338" s="21">
        <f>[1]节奏总纲!BA337</f>
        <v>46.156826173135968</v>
      </c>
      <c r="AP338" s="21">
        <f>[1]节奏总纲!BB337</f>
        <v>47.660722623095815</v>
      </c>
      <c r="AQ338" s="21">
        <f>[1]节奏总纲!BC337</f>
        <v>49.608807084700572</v>
      </c>
      <c r="AR338" s="21">
        <f>[1]节奏总纲!BD337</f>
        <v>52.360333240164678</v>
      </c>
      <c r="AS338" s="21">
        <f>[1]节奏总纲!BE337</f>
        <v>57.085081112622099</v>
      </c>
    </row>
    <row r="339" spans="17:45" x14ac:dyDescent="0.15">
      <c r="Q339" s="5">
        <v>335</v>
      </c>
      <c r="R339" s="21">
        <f>[1]节奏总纲!AD338</f>
        <v>83.920692243099523</v>
      </c>
      <c r="S339" s="21">
        <f>[1]节奏总纲!AE338</f>
        <v>86.041129946887025</v>
      </c>
      <c r="T339" s="21">
        <f>[1]节奏总纲!AF338</f>
        <v>89.11140191442027</v>
      </c>
      <c r="U339" s="21">
        <f>[1]节奏总纲!AG338</f>
        <v>94.101084594450555</v>
      </c>
      <c r="V339" s="21">
        <f>[1]节奏总纲!AH338</f>
        <v>102.962561378591</v>
      </c>
      <c r="AN339" s="5">
        <v>335</v>
      </c>
      <c r="AO339" s="21">
        <f>[1]节奏总纲!BA338</f>
        <v>46.176090215954694</v>
      </c>
      <c r="AP339" s="21">
        <f>[1]节奏总纲!BB338</f>
        <v>47.681510161418707</v>
      </c>
      <c r="AQ339" s="21">
        <f>[1]节奏总纲!BC338</f>
        <v>49.629466863697111</v>
      </c>
      <c r="AR339" s="21">
        <f>[1]节奏总纲!BD338</f>
        <v>52.380286580960728</v>
      </c>
      <c r="AS339" s="21">
        <f>[1]节奏总纲!BE338</f>
        <v>57.104264992975466</v>
      </c>
    </row>
    <row r="340" spans="17:45" x14ac:dyDescent="0.15">
      <c r="Q340" s="5">
        <v>336</v>
      </c>
      <c r="R340" s="21">
        <f>[1]节奏总纲!AD339</f>
        <v>83.964898845528126</v>
      </c>
      <c r="S340" s="21">
        <f>[1]节奏总纲!AE339</f>
        <v>86.082310529666103</v>
      </c>
      <c r="T340" s="21">
        <f>[1]节奏总纲!AF339</f>
        <v>89.157869418764761</v>
      </c>
      <c r="U340" s="21">
        <f>[1]节奏总纲!AG339</f>
        <v>94.145165249810972</v>
      </c>
      <c r="V340" s="21">
        <f>[1]节奏总纲!AH339</f>
        <v>103.00673656424885</v>
      </c>
      <c r="AN340" s="5">
        <v>336</v>
      </c>
      <c r="AO340" s="21">
        <f>[1]节奏总纲!BA339</f>
        <v>46.19535425877342</v>
      </c>
      <c r="AP340" s="21">
        <f>[1]节奏总纲!BB339</f>
        <v>47.7022976997416</v>
      </c>
      <c r="AQ340" s="21">
        <f>[1]节奏总纲!BC339</f>
        <v>49.65012664269365</v>
      </c>
      <c r="AR340" s="21">
        <f>[1]节奏总纲!BD339</f>
        <v>52.400239921756771</v>
      </c>
      <c r="AS340" s="21">
        <f>[1]节奏总纲!BE339</f>
        <v>57.123448873328833</v>
      </c>
    </row>
    <row r="341" spans="17:45" x14ac:dyDescent="0.15">
      <c r="Q341" s="5">
        <v>337</v>
      </c>
      <c r="R341" s="21">
        <f>[1]节奏总纲!AD340</f>
        <v>84.008495683346354</v>
      </c>
      <c r="S341" s="21">
        <f>[1]节奏总纲!AE340</f>
        <v>86.12349111244518</v>
      </c>
      <c r="T341" s="21">
        <f>[1]节奏总纲!AF340</f>
        <v>89.204336923109267</v>
      </c>
      <c r="U341" s="21">
        <f>[1]节奏总纲!AG340</f>
        <v>94.189245905171404</v>
      </c>
      <c r="V341" s="21">
        <f>[1]节奏总纲!AH340</f>
        <v>103.04728286259964</v>
      </c>
      <c r="AN341" s="5">
        <v>337</v>
      </c>
      <c r="AO341" s="21">
        <f>[1]节奏总纲!BA340</f>
        <v>46.214618301592147</v>
      </c>
      <c r="AP341" s="21">
        <f>[1]节奏总纲!BB340</f>
        <v>47.723085238064499</v>
      </c>
      <c r="AQ341" s="21">
        <f>[1]节奏总纲!BC340</f>
        <v>49.670786421690188</v>
      </c>
      <c r="AR341" s="21">
        <f>[1]节奏总纲!BD340</f>
        <v>52.420193262552822</v>
      </c>
      <c r="AS341" s="21">
        <f>[1]节奏总纲!BE340</f>
        <v>57.1426327536822</v>
      </c>
    </row>
    <row r="342" spans="17:45" x14ac:dyDescent="0.15">
      <c r="Q342" s="5">
        <v>338</v>
      </c>
      <c r="R342" s="21">
        <f>[1]节奏总纲!AD341</f>
        <v>84.049741901856009</v>
      </c>
      <c r="S342" s="21">
        <f>[1]节奏总纲!AE341</f>
        <v>86.164671695224243</v>
      </c>
      <c r="T342" s="21">
        <f>[1]节奏总纲!AF341</f>
        <v>89.250804427453758</v>
      </c>
      <c r="U342" s="21">
        <f>[1]节奏总纲!AG341</f>
        <v>94.233326560531836</v>
      </c>
      <c r="V342" s="21">
        <f>[1]节奏总纲!AH341</f>
        <v>103.08782916095045</v>
      </c>
      <c r="AN342" s="5">
        <v>338</v>
      </c>
      <c r="AO342" s="21">
        <f>[1]节奏总纲!BA341</f>
        <v>46.23388234441088</v>
      </c>
      <c r="AP342" s="21">
        <f>[1]节奏总纲!BB341</f>
        <v>47.743872776387391</v>
      </c>
      <c r="AQ342" s="21">
        <f>[1]节奏总纲!BC341</f>
        <v>49.69144620068672</v>
      </c>
      <c r="AR342" s="21">
        <f>[1]节奏总纲!BD341</f>
        <v>52.440146603348865</v>
      </c>
      <c r="AS342" s="21">
        <f>[1]节奏总纲!BE341</f>
        <v>57.161816634035567</v>
      </c>
    </row>
    <row r="343" spans="17:45" x14ac:dyDescent="0.15">
      <c r="Q343" s="5">
        <v>339</v>
      </c>
      <c r="R343" s="21">
        <f>[1]节奏总纲!AD342</f>
        <v>84.090988120365651</v>
      </c>
      <c r="S343" s="21">
        <f>[1]节奏总纲!AE342</f>
        <v>86.20585227800332</v>
      </c>
      <c r="T343" s="21">
        <f>[1]节奏总纲!AF342</f>
        <v>89.29727193179825</v>
      </c>
      <c r="U343" s="21">
        <f>[1]节奏总纲!AG342</f>
        <v>94.277407215892268</v>
      </c>
      <c r="V343" s="21">
        <f>[1]节奏总纲!AH342</f>
        <v>103.12837545930124</v>
      </c>
      <c r="AN343" s="5">
        <v>339</v>
      </c>
      <c r="AO343" s="21">
        <f>[1]节奏总纲!BA342</f>
        <v>46.253146387229606</v>
      </c>
      <c r="AP343" s="21">
        <f>[1]节奏总纲!BB342</f>
        <v>47.764660314710284</v>
      </c>
      <c r="AQ343" s="21">
        <f>[1]节奏总纲!BC342</f>
        <v>49.712105979683258</v>
      </c>
      <c r="AR343" s="21">
        <f>[1]节奏总纲!BD342</f>
        <v>52.460099944144915</v>
      </c>
      <c r="AS343" s="21">
        <f>[1]节奏总纲!BE342</f>
        <v>57.181000514388934</v>
      </c>
    </row>
    <row r="344" spans="17:45" x14ac:dyDescent="0.15">
      <c r="Q344" s="5">
        <v>340</v>
      </c>
      <c r="R344" s="21">
        <f>[1]节奏总纲!AD343</f>
        <v>84.132234338875293</v>
      </c>
      <c r="S344" s="21">
        <f>[1]节奏总纲!AE343</f>
        <v>86.247032860782397</v>
      </c>
      <c r="T344" s="21">
        <f>[1]节奏总纲!AF343</f>
        <v>89.343739436142741</v>
      </c>
      <c r="U344" s="21">
        <f>[1]节奏总纲!AG343</f>
        <v>94.3214878712527</v>
      </c>
      <c r="V344" s="21">
        <f>[1]节奏总纲!AH343</f>
        <v>103.16892175765203</v>
      </c>
      <c r="AN344" s="5">
        <v>340</v>
      </c>
      <c r="AO344" s="21">
        <f>[1]节奏总纲!BA343</f>
        <v>46.272410430048332</v>
      </c>
      <c r="AP344" s="21">
        <f>[1]节奏总纲!BB343</f>
        <v>47.785447853033176</v>
      </c>
      <c r="AQ344" s="21">
        <f>[1]节奏总纲!BC343</f>
        <v>49.732765758679797</v>
      </c>
      <c r="AR344" s="21">
        <f>[1]节奏总纲!BD343</f>
        <v>52.480053284940965</v>
      </c>
      <c r="AS344" s="21">
        <f>[1]节奏总纲!BE343</f>
        <v>57.200184394742301</v>
      </c>
    </row>
    <row r="345" spans="17:45" x14ac:dyDescent="0.15">
      <c r="Q345" s="5">
        <v>341</v>
      </c>
      <c r="R345" s="21">
        <f>[1]节奏总纲!AD344</f>
        <v>84.173480557384934</v>
      </c>
      <c r="S345" s="21">
        <f>[1]节奏总纲!AE344</f>
        <v>86.288213443561474</v>
      </c>
      <c r="T345" s="21">
        <f>[1]节奏总纲!AF344</f>
        <v>89.390206940487232</v>
      </c>
      <c r="U345" s="21">
        <f>[1]节奏总纲!AG344</f>
        <v>94.365568526613131</v>
      </c>
      <c r="V345" s="21">
        <f>[1]节奏总纲!AH344</f>
        <v>103.20946805600283</v>
      </c>
      <c r="AN345" s="5">
        <v>341</v>
      </c>
      <c r="AO345" s="21">
        <f>[1]节奏总纲!BA344</f>
        <v>46.291674472867058</v>
      </c>
      <c r="AP345" s="21">
        <f>[1]节奏总纲!BB344</f>
        <v>47.806235391356068</v>
      </c>
      <c r="AQ345" s="21">
        <f>[1]节奏总纲!BC344</f>
        <v>49.753425537676335</v>
      </c>
      <c r="AR345" s="21">
        <f>[1]节奏总纲!BD344</f>
        <v>52.500006625737008</v>
      </c>
      <c r="AS345" s="21">
        <f>[1]节奏总纲!BE344</f>
        <v>57.219368275095675</v>
      </c>
    </row>
    <row r="346" spans="17:45" x14ac:dyDescent="0.15">
      <c r="Q346" s="5">
        <v>342</v>
      </c>
      <c r="R346" s="21">
        <f>[1]节奏总纲!AD345</f>
        <v>84.214726775894576</v>
      </c>
      <c r="S346" s="21">
        <f>[1]节奏总纲!AE345</f>
        <v>86.329394026340537</v>
      </c>
      <c r="T346" s="21">
        <f>[1]节奏总纲!AF345</f>
        <v>89.436674444831723</v>
      </c>
      <c r="U346" s="21">
        <f>[1]节奏总纲!AG345</f>
        <v>94.409649181973549</v>
      </c>
      <c r="V346" s="21">
        <f>[1]节奏总纲!AH345</f>
        <v>103.25001435435362</v>
      </c>
      <c r="AN346" s="5">
        <v>342</v>
      </c>
      <c r="AO346" s="21">
        <f>[1]节奏总纲!BA345</f>
        <v>46.310938515685784</v>
      </c>
      <c r="AP346" s="21">
        <f>[1]节奏总纲!BB345</f>
        <v>47.827022929678968</v>
      </c>
      <c r="AQ346" s="21">
        <f>[1]节奏总纲!BC345</f>
        <v>49.774085316672867</v>
      </c>
      <c r="AR346" s="21">
        <f>[1]节奏总纲!BD345</f>
        <v>52.519959966533058</v>
      </c>
      <c r="AS346" s="21">
        <f>[1]节奏总纲!BE345</f>
        <v>57.238552155449042</v>
      </c>
    </row>
    <row r="347" spans="17:45" x14ac:dyDescent="0.15">
      <c r="Q347" s="5">
        <v>343</v>
      </c>
      <c r="R347" s="21">
        <f>[1]节奏总纲!AD346</f>
        <v>84.255972994404218</v>
      </c>
      <c r="S347" s="21">
        <f>[1]节奏总纲!AE346</f>
        <v>86.370574609119615</v>
      </c>
      <c r="T347" s="21">
        <f>[1]节奏总纲!AF346</f>
        <v>89.483141949176215</v>
      </c>
      <c r="U347" s="21">
        <f>[1]节奏总纲!AG346</f>
        <v>94.453729837333981</v>
      </c>
      <c r="V347" s="21">
        <f>[1]节奏总纲!AH346</f>
        <v>103.29056065270443</v>
      </c>
      <c r="AN347" s="5">
        <v>343</v>
      </c>
      <c r="AO347" s="21">
        <f>[1]节奏总纲!BA346</f>
        <v>46.330202558504517</v>
      </c>
      <c r="AP347" s="21">
        <f>[1]节奏总纲!BB346</f>
        <v>47.84781046800186</v>
      </c>
      <c r="AQ347" s="21">
        <f>[1]节奏总纲!BC346</f>
        <v>49.794745095669406</v>
      </c>
      <c r="AR347" s="21">
        <f>[1]节奏总纲!BD346</f>
        <v>52.539913307329101</v>
      </c>
      <c r="AS347" s="21">
        <f>[1]节奏总纲!BE346</f>
        <v>57.257736035802409</v>
      </c>
    </row>
    <row r="348" spans="17:45" x14ac:dyDescent="0.15">
      <c r="Q348" s="5">
        <v>344</v>
      </c>
      <c r="R348" s="21">
        <f>[1]节奏总纲!AD347</f>
        <v>84.297219212913859</v>
      </c>
      <c r="S348" s="21">
        <f>[1]节奏总纲!AE347</f>
        <v>86.411755191898692</v>
      </c>
      <c r="T348" s="21">
        <f>[1]节奏总纲!AF347</f>
        <v>89.529609453520706</v>
      </c>
      <c r="U348" s="21">
        <f>[1]节奏总纲!AG347</f>
        <v>94.497810492694413</v>
      </c>
      <c r="V348" s="21">
        <f>[1]节奏总纲!AH347</f>
        <v>103.33110695105522</v>
      </c>
      <c r="AN348" s="5">
        <v>344</v>
      </c>
      <c r="AO348" s="21">
        <f>[1]节奏总纲!BA347</f>
        <v>46.349466601323243</v>
      </c>
      <c r="AP348" s="21">
        <f>[1]节奏总纲!BB347</f>
        <v>47.868598006324753</v>
      </c>
      <c r="AQ348" s="21">
        <f>[1]节奏总纲!BC347</f>
        <v>49.815404874665944</v>
      </c>
      <c r="AR348" s="21">
        <f>[1]节奏总纲!BD347</f>
        <v>52.559866648125151</v>
      </c>
      <c r="AS348" s="21">
        <f>[1]节奏总纲!BE347</f>
        <v>57.276919916155776</v>
      </c>
    </row>
    <row r="349" spans="17:45" x14ac:dyDescent="0.15">
      <c r="Q349" s="5">
        <v>345</v>
      </c>
      <c r="R349" s="21">
        <f>[1]节奏总纲!AD348</f>
        <v>84.338465431423501</v>
      </c>
      <c r="S349" s="21">
        <f>[1]节奏总纲!AE348</f>
        <v>86.452935774677769</v>
      </c>
      <c r="T349" s="21">
        <f>[1]节奏总纲!AF348</f>
        <v>89.576076957865197</v>
      </c>
      <c r="U349" s="21">
        <f>[1]节奏总纲!AG348</f>
        <v>94.541891148054845</v>
      </c>
      <c r="V349" s="21">
        <f>[1]节奏总纲!AH348</f>
        <v>103.37165324940601</v>
      </c>
      <c r="AN349" s="5">
        <v>345</v>
      </c>
      <c r="AO349" s="21">
        <f>[1]节奏总纲!BA348</f>
        <v>46.368730644141969</v>
      </c>
      <c r="AP349" s="21">
        <f>[1]节奏总纲!BB348</f>
        <v>47.889385544647645</v>
      </c>
      <c r="AQ349" s="21">
        <f>[1]节奏总纲!BC348</f>
        <v>49.836064653662483</v>
      </c>
      <c r="AR349" s="21">
        <f>[1]节奏总纲!BD348</f>
        <v>52.579819988921201</v>
      </c>
      <c r="AS349" s="21">
        <f>[1]节奏总纲!BE348</f>
        <v>57.296103796509144</v>
      </c>
    </row>
    <row r="350" spans="17:45" x14ac:dyDescent="0.15">
      <c r="Q350" s="5">
        <v>346</v>
      </c>
      <c r="R350" s="21">
        <f>[1]节奏总纲!AD349</f>
        <v>84.379711649933142</v>
      </c>
      <c r="S350" s="21">
        <f>[1]节奏总纲!AE349</f>
        <v>86.494116357456846</v>
      </c>
      <c r="T350" s="21">
        <f>[1]节奏总纲!AF349</f>
        <v>89.622544462209689</v>
      </c>
      <c r="U350" s="21">
        <f>[1]节奏总纲!AG349</f>
        <v>94.585971803415276</v>
      </c>
      <c r="V350" s="21">
        <f>[1]节奏总纲!AH349</f>
        <v>103.41219954775681</v>
      </c>
      <c r="AN350" s="5">
        <v>346</v>
      </c>
      <c r="AO350" s="21">
        <f>[1]节奏总纲!BA349</f>
        <v>46.387994686960695</v>
      </c>
      <c r="AP350" s="21">
        <f>[1]节奏总纲!BB349</f>
        <v>47.910173082970537</v>
      </c>
      <c r="AQ350" s="21">
        <f>[1]节奏总纲!BC349</f>
        <v>49.856724432659014</v>
      </c>
      <c r="AR350" s="21">
        <f>[1]节奏总纲!BD349</f>
        <v>52.599773329717245</v>
      </c>
      <c r="AS350" s="21">
        <f>[1]节奏总纲!BE349</f>
        <v>57.315287676862511</v>
      </c>
    </row>
    <row r="351" spans="17:45" x14ac:dyDescent="0.15">
      <c r="Q351" s="5">
        <v>347</v>
      </c>
      <c r="R351" s="21">
        <f>[1]节奏总纲!AD350</f>
        <v>84.420957868442784</v>
      </c>
      <c r="S351" s="21">
        <f>[1]节奏总纲!AE350</f>
        <v>86.535296940235909</v>
      </c>
      <c r="T351" s="21">
        <f>[1]节奏总纲!AF350</f>
        <v>89.66901196655418</v>
      </c>
      <c r="U351" s="21">
        <f>[1]节奏总纲!AG350</f>
        <v>94.630052458775694</v>
      </c>
      <c r="V351" s="21">
        <f>[1]节奏总纲!AH350</f>
        <v>103.4527458461076</v>
      </c>
      <c r="AN351" s="5">
        <v>347</v>
      </c>
      <c r="AO351" s="21">
        <f>[1]节奏总纲!BA350</f>
        <v>46.407258729779421</v>
      </c>
      <c r="AP351" s="21">
        <f>[1]节奏总纲!BB350</f>
        <v>47.930960621293437</v>
      </c>
      <c r="AQ351" s="21">
        <f>[1]节奏总纲!BC350</f>
        <v>49.877384211655553</v>
      </c>
      <c r="AR351" s="21">
        <f>[1]节奏总纲!BD350</f>
        <v>52.619726670513295</v>
      </c>
      <c r="AS351" s="21">
        <f>[1]节奏总纲!BE350</f>
        <v>57.334471557215878</v>
      </c>
    </row>
    <row r="352" spans="17:45" x14ac:dyDescent="0.15">
      <c r="Q352" s="5">
        <v>348</v>
      </c>
      <c r="R352" s="21">
        <f>[1]节奏总纲!AD351</f>
        <v>84.462204086952426</v>
      </c>
      <c r="S352" s="21">
        <f>[1]节奏总纲!AE351</f>
        <v>86.576477523014987</v>
      </c>
      <c r="T352" s="21">
        <f>[1]节奏总纲!AF351</f>
        <v>89.715479470898671</v>
      </c>
      <c r="U352" s="21">
        <f>[1]节奏总纲!AG351</f>
        <v>94.674133114136126</v>
      </c>
      <c r="V352" s="21">
        <f>[1]节奏总纲!AH351</f>
        <v>103.49329214445841</v>
      </c>
      <c r="AN352" s="5">
        <v>348</v>
      </c>
      <c r="AO352" s="21">
        <f>[1]节奏总纲!BA351</f>
        <v>46.426522772598148</v>
      </c>
      <c r="AP352" s="21">
        <f>[1]节奏总纲!BB351</f>
        <v>47.951748159616329</v>
      </c>
      <c r="AQ352" s="21">
        <f>[1]节奏总纲!BC351</f>
        <v>49.898043990652091</v>
      </c>
      <c r="AR352" s="21">
        <f>[1]节奏总纲!BD351</f>
        <v>52.639680011309345</v>
      </c>
      <c r="AS352" s="21">
        <f>[1]节奏总纲!BE351</f>
        <v>57.353655437569245</v>
      </c>
    </row>
    <row r="353" spans="17:45" x14ac:dyDescent="0.15">
      <c r="Q353" s="5">
        <v>349</v>
      </c>
      <c r="R353" s="21">
        <f>[1]节奏总纲!AD352</f>
        <v>84.503450305462081</v>
      </c>
      <c r="S353" s="21">
        <f>[1]节奏总纲!AE352</f>
        <v>86.617658105794064</v>
      </c>
      <c r="T353" s="21">
        <f>[1]节奏总纲!AF352</f>
        <v>89.761946975243163</v>
      </c>
      <c r="U353" s="21">
        <f>[1]节奏总纲!AG352</f>
        <v>94.718213769496558</v>
      </c>
      <c r="V353" s="21">
        <f>[1]节奏总纲!AH352</f>
        <v>103.5338384428092</v>
      </c>
      <c r="AN353" s="5">
        <v>349</v>
      </c>
      <c r="AO353" s="21">
        <f>[1]节奏总纲!BA352</f>
        <v>46.445786815416881</v>
      </c>
      <c r="AP353" s="21">
        <f>[1]节奏总纲!BB352</f>
        <v>47.972535697939222</v>
      </c>
      <c r="AQ353" s="21">
        <f>[1]节奏总纲!BC352</f>
        <v>49.91870376964863</v>
      </c>
      <c r="AR353" s="21">
        <f>[1]节奏总纲!BD352</f>
        <v>52.659633352105388</v>
      </c>
      <c r="AS353" s="21">
        <f>[1]节奏总纲!BE352</f>
        <v>57.372839317922612</v>
      </c>
    </row>
    <row r="354" spans="17:45" x14ac:dyDescent="0.15">
      <c r="Q354" s="5">
        <v>350</v>
      </c>
      <c r="R354" s="21">
        <f>[1]节奏总纲!AD353</f>
        <v>84.544696523971723</v>
      </c>
      <c r="S354" s="21">
        <f>[1]节奏总纲!AE353</f>
        <v>86.658838688573141</v>
      </c>
      <c r="T354" s="21">
        <f>[1]节奏总纲!AF353</f>
        <v>89.808414479587654</v>
      </c>
      <c r="U354" s="21">
        <f>[1]节奏总纲!AG353</f>
        <v>94.762294424856989</v>
      </c>
      <c r="V354" s="21">
        <f>[1]节奏总纲!AH353</f>
        <v>103.57438474115999</v>
      </c>
      <c r="AN354" s="5">
        <v>350</v>
      </c>
      <c r="AO354" s="21">
        <f>[1]节奏总纲!BA353</f>
        <v>46.465050858235607</v>
      </c>
      <c r="AP354" s="21">
        <f>[1]节奏总纲!BB353</f>
        <v>47.993323236262114</v>
      </c>
      <c r="AQ354" s="21">
        <f>[1]节奏总纲!BC353</f>
        <v>49.939363548645169</v>
      </c>
      <c r="AR354" s="21">
        <f>[1]节奏总纲!BD353</f>
        <v>52.679586692901438</v>
      </c>
      <c r="AS354" s="21">
        <f>[1]节奏总纲!BE353</f>
        <v>57.392023198275979</v>
      </c>
    </row>
    <row r="355" spans="17:45" x14ac:dyDescent="0.15">
      <c r="Q355" s="5">
        <v>351</v>
      </c>
      <c r="R355" s="21">
        <f>[1]节奏总纲!AD354</f>
        <v>84.585942742481365</v>
      </c>
      <c r="S355" s="21">
        <f>[1]节奏总纲!AE354</f>
        <v>86.700019271352204</v>
      </c>
      <c r="T355" s="21">
        <f>[1]节奏总纲!AF354</f>
        <v>89.854881983932145</v>
      </c>
      <c r="U355" s="21">
        <f>[1]节奏总纲!AG354</f>
        <v>94.806375080217421</v>
      </c>
      <c r="V355" s="21">
        <f>[1]节奏总纲!AH354</f>
        <v>103.61493103951079</v>
      </c>
      <c r="AN355" s="5">
        <v>351</v>
      </c>
      <c r="AO355" s="21">
        <f>[1]节奏总纲!BA354</f>
        <v>46.484314901054333</v>
      </c>
      <c r="AP355" s="21">
        <f>[1]节奏总纲!BB354</f>
        <v>48.012182251254622</v>
      </c>
      <c r="AQ355" s="21">
        <f>[1]节奏总纲!BC354</f>
        <v>49.9600233276417</v>
      </c>
      <c r="AR355" s="21">
        <f>[1]节奏总纲!BD354</f>
        <v>52.699540033697481</v>
      </c>
      <c r="AS355" s="21">
        <f>[1]节奏总纲!BE354</f>
        <v>57.411207078629346</v>
      </c>
    </row>
    <row r="356" spans="17:45" x14ac:dyDescent="0.15">
      <c r="Q356" s="5">
        <v>352</v>
      </c>
      <c r="R356" s="21">
        <f>[1]节奏总纲!AD355</f>
        <v>84.627188960991006</v>
      </c>
      <c r="S356" s="21">
        <f>[1]节奏总纲!AE355</f>
        <v>86.741199854131281</v>
      </c>
      <c r="T356" s="21">
        <f>[1]节奏总纲!AF355</f>
        <v>89.901349488276637</v>
      </c>
      <c r="U356" s="21">
        <f>[1]节奏总纲!AG355</f>
        <v>94.850455735577853</v>
      </c>
      <c r="V356" s="21">
        <f>[1]节奏总纲!AH355</f>
        <v>103.65547733786158</v>
      </c>
      <c r="AN356" s="5">
        <v>352</v>
      </c>
      <c r="AO356" s="21">
        <f>[1]节奏总纲!BA355</f>
        <v>46.503578943873059</v>
      </c>
      <c r="AP356" s="21">
        <f>[1]节奏总纲!BB355</f>
        <v>48.030128751164234</v>
      </c>
      <c r="AQ356" s="21">
        <f>[1]节奏总纲!BC355</f>
        <v>49.980683106638239</v>
      </c>
      <c r="AR356" s="21">
        <f>[1]节奏总纲!BD355</f>
        <v>52.719493374493531</v>
      </c>
      <c r="AS356" s="21">
        <f>[1]节奏总纲!BE355</f>
        <v>57.430390958982713</v>
      </c>
    </row>
    <row r="357" spans="17:45" x14ac:dyDescent="0.15">
      <c r="Q357" s="5">
        <v>353</v>
      </c>
      <c r="R357" s="21">
        <f>[1]节奏总纲!AD356</f>
        <v>84.668435179500648</v>
      </c>
      <c r="S357" s="21">
        <f>[1]节奏总纲!AE356</f>
        <v>86.782380436910358</v>
      </c>
      <c r="T357" s="21">
        <f>[1]节奏总纲!AF356</f>
        <v>89.947816992621142</v>
      </c>
      <c r="U357" s="21">
        <f>[1]节奏总纲!AG356</f>
        <v>94.894536390938271</v>
      </c>
      <c r="V357" s="21">
        <f>[1]节奏总纲!AH356</f>
        <v>103.69602363621237</v>
      </c>
      <c r="AN357" s="5">
        <v>353</v>
      </c>
      <c r="AO357" s="21">
        <f>[1]节奏总纲!BA356</f>
        <v>46.522842986691785</v>
      </c>
      <c r="AP357" s="21">
        <f>[1]节奏总纲!BB356</f>
        <v>48.048075251073854</v>
      </c>
      <c r="AQ357" s="21">
        <f>[1]节奏总纲!BC356</f>
        <v>50.00115951426713</v>
      </c>
      <c r="AR357" s="21">
        <f>[1]节奏总纲!BD356</f>
        <v>52.739446715289581</v>
      </c>
      <c r="AS357" s="21">
        <f>[1]节奏总纲!BE356</f>
        <v>57.44957483933608</v>
      </c>
    </row>
    <row r="358" spans="17:45" x14ac:dyDescent="0.15">
      <c r="Q358" s="5">
        <v>354</v>
      </c>
      <c r="R358" s="21">
        <f>[1]节奏总纲!AD357</f>
        <v>84.709681398010289</v>
      </c>
      <c r="S358" s="21">
        <f>[1]节奏总纲!AE357</f>
        <v>86.823561019689436</v>
      </c>
      <c r="T358" s="21">
        <f>[1]节奏总纲!AF357</f>
        <v>89.994284496965633</v>
      </c>
      <c r="U358" s="21">
        <f>[1]节奏总纲!AG357</f>
        <v>94.938617046298702</v>
      </c>
      <c r="V358" s="21">
        <f>[1]节奏总纲!AH357</f>
        <v>103.73656993456318</v>
      </c>
      <c r="AN358" s="5">
        <v>354</v>
      </c>
      <c r="AO358" s="21">
        <f>[1]节奏总纲!BA357</f>
        <v>46.542107029510518</v>
      </c>
      <c r="AP358" s="21">
        <f>[1]节奏总纲!BB357</f>
        <v>48.066021750983474</v>
      </c>
      <c r="AQ358" s="21">
        <f>[1]节奏总纲!BC357</f>
        <v>50.018998195299922</v>
      </c>
      <c r="AR358" s="21">
        <f>[1]节奏总纲!BD357</f>
        <v>52.759400056085624</v>
      </c>
      <c r="AS358" s="21">
        <f>[1]节奏总纲!BE357</f>
        <v>57.468758719689447</v>
      </c>
    </row>
    <row r="359" spans="17:45" x14ac:dyDescent="0.15">
      <c r="Q359" s="5">
        <v>355</v>
      </c>
      <c r="R359" s="21">
        <f>[1]节奏总纲!AD358</f>
        <v>84.750927616519931</v>
      </c>
      <c r="S359" s="21">
        <f>[1]节奏总纲!AE358</f>
        <v>86.864741602468499</v>
      </c>
      <c r="T359" s="21">
        <f>[1]节奏总纲!AF358</f>
        <v>90.036066635925749</v>
      </c>
      <c r="U359" s="21">
        <f>[1]节奏总纲!AG358</f>
        <v>94.982697701659134</v>
      </c>
      <c r="V359" s="21">
        <f>[1]节奏总纲!AH358</f>
        <v>103.77711623291397</v>
      </c>
      <c r="AN359" s="5">
        <v>355</v>
      </c>
      <c r="AO359" s="21">
        <f>[1]节奏总纲!BA358</f>
        <v>46.561371072329244</v>
      </c>
      <c r="AP359" s="21">
        <f>[1]节奏总纲!BB358</f>
        <v>48.083968250893093</v>
      </c>
      <c r="AQ359" s="21">
        <f>[1]节奏总纲!BC358</f>
        <v>50.036836876332707</v>
      </c>
      <c r="AR359" s="21">
        <f>[1]节奏总纲!BD358</f>
        <v>52.779353396881675</v>
      </c>
      <c r="AS359" s="21">
        <f>[1]节奏总纲!BE358</f>
        <v>57.487942600042821</v>
      </c>
    </row>
    <row r="360" spans="17:45" x14ac:dyDescent="0.15">
      <c r="Q360" s="5">
        <v>356</v>
      </c>
      <c r="R360" s="21">
        <f>[1]节奏总纲!AD359</f>
        <v>84.792173835029573</v>
      </c>
      <c r="S360" s="21">
        <f>[1]节奏总纲!AE359</f>
        <v>86.905922185247576</v>
      </c>
      <c r="T360" s="21">
        <f>[1]节奏总纲!AF359</f>
        <v>90.077191648383845</v>
      </c>
      <c r="U360" s="21">
        <f>[1]节奏总纲!AG359</f>
        <v>95.024001308619916</v>
      </c>
      <c r="V360" s="21">
        <f>[1]节奏总纲!AH359</f>
        <v>103.81766253126477</v>
      </c>
      <c r="AN360" s="5">
        <v>356</v>
      </c>
      <c r="AO360" s="21">
        <f>[1]节奏总纲!BA359</f>
        <v>46.58063511514797</v>
      </c>
      <c r="AP360" s="21">
        <f>[1]节奏总纲!BB359</f>
        <v>48.101914750802706</v>
      </c>
      <c r="AQ360" s="21">
        <f>[1]节奏总纲!BC359</f>
        <v>50.054675557365492</v>
      </c>
      <c r="AR360" s="21">
        <f>[1]节奏总纲!BD359</f>
        <v>52.799306737677718</v>
      </c>
      <c r="AS360" s="21">
        <f>[1]节奏总纲!BE359</f>
        <v>57.507126480396188</v>
      </c>
    </row>
    <row r="361" spans="17:45" x14ac:dyDescent="0.15">
      <c r="Q361" s="5">
        <v>357</v>
      </c>
      <c r="R361" s="21">
        <f>[1]节奏总纲!AD360</f>
        <v>84.833420053539214</v>
      </c>
      <c r="S361" s="21">
        <f>[1]节奏总纲!AE360</f>
        <v>86.947102768026653</v>
      </c>
      <c r="T361" s="21">
        <f>[1]节奏总纲!AF360</f>
        <v>90.118316660841927</v>
      </c>
      <c r="U361" s="21">
        <f>[1]节奏总纲!AG360</f>
        <v>95.063510581451752</v>
      </c>
      <c r="V361" s="21">
        <f>[1]节奏总纲!AH360</f>
        <v>103.85820882961556</v>
      </c>
      <c r="AN361" s="5">
        <v>357</v>
      </c>
      <c r="AO361" s="21">
        <f>[1]节奏总纲!BA360</f>
        <v>46.599899157966696</v>
      </c>
      <c r="AP361" s="21">
        <f>[1]节奏总纲!BB360</f>
        <v>48.119861250712326</v>
      </c>
      <c r="AQ361" s="21">
        <f>[1]节奏总纲!BC360</f>
        <v>50.072514238398277</v>
      </c>
      <c r="AR361" s="21">
        <f>[1]节奏总纲!BD360</f>
        <v>52.819260078473768</v>
      </c>
      <c r="AS361" s="21">
        <f>[1]节奏总纲!BE360</f>
        <v>57.526310360749555</v>
      </c>
    </row>
    <row r="362" spans="17:45" x14ac:dyDescent="0.15">
      <c r="Q362" s="5">
        <v>358</v>
      </c>
      <c r="R362" s="21">
        <f>[1]节奏总纲!AD361</f>
        <v>84.874666272048856</v>
      </c>
      <c r="S362" s="21">
        <f>[1]节奏总纲!AE361</f>
        <v>86.98828335080573</v>
      </c>
      <c r="T362" s="21">
        <f>[1]节奏总纲!AF361</f>
        <v>90.159441673300023</v>
      </c>
      <c r="U362" s="21">
        <f>[1]节奏总纲!AG361</f>
        <v>95.103019854283588</v>
      </c>
      <c r="V362" s="21">
        <f>[1]节奏总纲!AH361</f>
        <v>103.89875512796635</v>
      </c>
      <c r="AN362" s="5">
        <v>358</v>
      </c>
      <c r="AO362" s="21">
        <f>[1]节奏总纲!BA361</f>
        <v>46.619163200785422</v>
      </c>
      <c r="AP362" s="21">
        <f>[1]节奏总纲!BB361</f>
        <v>48.137807750621946</v>
      </c>
      <c r="AQ362" s="21">
        <f>[1]节奏总纲!BC361</f>
        <v>50.090352919431069</v>
      </c>
      <c r="AR362" s="21">
        <f>[1]节奏总纲!BD361</f>
        <v>52.839213419269818</v>
      </c>
      <c r="AS362" s="21">
        <f>[1]节奏总纲!BE361</f>
        <v>57.545494241102922</v>
      </c>
    </row>
    <row r="363" spans="17:45" x14ac:dyDescent="0.15">
      <c r="Q363" s="5">
        <v>359</v>
      </c>
      <c r="R363" s="21">
        <f>[1]节奏总纲!AD362</f>
        <v>84.915912490558497</v>
      </c>
      <c r="S363" s="21">
        <f>[1]节奏总纲!AE362</f>
        <v>87.027010646912942</v>
      </c>
      <c r="T363" s="21">
        <f>[1]节奏总纲!AF362</f>
        <v>90.200566685758119</v>
      </c>
      <c r="U363" s="21">
        <f>[1]节奏总纲!AG362</f>
        <v>95.142529127115409</v>
      </c>
      <c r="V363" s="21">
        <f>[1]节奏总纲!AH362</f>
        <v>103.93930142631716</v>
      </c>
      <c r="AN363" s="5">
        <v>359</v>
      </c>
      <c r="AO363" s="21">
        <f>[1]节奏总纲!BA362</f>
        <v>46.638427243604156</v>
      </c>
      <c r="AP363" s="21">
        <f>[1]节奏总纲!BB362</f>
        <v>48.155754250531558</v>
      </c>
      <c r="AQ363" s="21">
        <f>[1]节奏总纲!BC362</f>
        <v>50.108191600463854</v>
      </c>
      <c r="AR363" s="21">
        <f>[1]节奏总纲!BD362</f>
        <v>52.859166760065861</v>
      </c>
      <c r="AS363" s="21">
        <f>[1]节奏总纲!BE362</f>
        <v>57.564678121456289</v>
      </c>
    </row>
    <row r="364" spans="17:45" x14ac:dyDescent="0.15">
      <c r="Q364" s="5">
        <v>360</v>
      </c>
      <c r="R364" s="21">
        <f>[1]节奏总纲!AD363</f>
        <v>84.957158709068153</v>
      </c>
      <c r="S364" s="21">
        <f>[1]节奏总纲!AE363</f>
        <v>87.064762367263285</v>
      </c>
      <c r="T364" s="21">
        <f>[1]节奏总纲!AF363</f>
        <v>90.241691698216215</v>
      </c>
      <c r="U364" s="21">
        <f>[1]节奏总纲!AG363</f>
        <v>95.182038399947245</v>
      </c>
      <c r="V364" s="21">
        <f>[1]节奏总纲!AH363</f>
        <v>103.97984772466795</v>
      </c>
      <c r="AN364" s="5">
        <v>360</v>
      </c>
      <c r="AO364" s="21">
        <f>[1]节奏总纲!BA363</f>
        <v>46.657691286422882</v>
      </c>
      <c r="AP364" s="21">
        <f>[1]节奏总纲!BB363</f>
        <v>48.173700750441178</v>
      </c>
      <c r="AQ364" s="21">
        <f>[1]节奏总纲!BC363</f>
        <v>50.126030281496639</v>
      </c>
      <c r="AR364" s="21">
        <f>[1]节奏总纲!BD363</f>
        <v>52.879120100861911</v>
      </c>
      <c r="AS364" s="21">
        <f>[1]节奏总纲!BE363</f>
        <v>57.583862001809656</v>
      </c>
    </row>
  </sheetData>
  <mergeCells count="9">
    <mergeCell ref="BM3:BQ3"/>
    <mergeCell ref="AX3:BB3"/>
    <mergeCell ref="BG3:BH3"/>
    <mergeCell ref="D3:H3"/>
    <mergeCell ref="K3:O3"/>
    <mergeCell ref="R3:V3"/>
    <mergeCell ref="AA3:AE3"/>
    <mergeCell ref="AH3:AL3"/>
    <mergeCell ref="AO3:AS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V172"/>
  <sheetViews>
    <sheetView workbookViewId="0">
      <selection activeCell="K35" sqref="K35"/>
    </sheetView>
  </sheetViews>
  <sheetFormatPr defaultRowHeight="11.25" x14ac:dyDescent="0.15"/>
  <cols>
    <col min="1" max="3" width="9" style="150"/>
    <col min="4" max="4" width="8" style="150" customWidth="1"/>
    <col min="5" max="5" width="10.5" style="150" bestFit="1" customWidth="1"/>
    <col min="6" max="6" width="10.5" style="152" bestFit="1" customWidth="1"/>
    <col min="7" max="16384" width="9" style="150"/>
  </cols>
  <sheetData>
    <row r="1" spans="2:22" x14ac:dyDescent="0.15">
      <c r="B1" s="9"/>
      <c r="C1" s="9"/>
      <c r="D1" s="9"/>
      <c r="E1" s="9"/>
    </row>
    <row r="2" spans="2:22" x14ac:dyDescent="0.15">
      <c r="F2" s="153"/>
    </row>
    <row r="3" spans="2:22" x14ac:dyDescent="0.15">
      <c r="F3" s="153"/>
    </row>
    <row r="6" spans="2:22" s="25" customFormat="1" x14ac:dyDescent="0.15">
      <c r="F6" s="154"/>
    </row>
    <row r="8" spans="2:22" ht="13.5" customHeight="1" x14ac:dyDescent="0.15"/>
    <row r="9" spans="2:22" x14ac:dyDescent="0.15">
      <c r="C9" s="151" t="s">
        <v>46</v>
      </c>
    </row>
    <row r="10" spans="2:22" x14ac:dyDescent="0.15">
      <c r="C10" s="11" t="s">
        <v>298</v>
      </c>
      <c r="D10" s="151" t="s">
        <v>47</v>
      </c>
      <c r="E10" s="151" t="s">
        <v>60</v>
      </c>
      <c r="F10" s="133"/>
      <c r="G10" s="12" t="s">
        <v>74</v>
      </c>
      <c r="H10" s="12" t="s">
        <v>161</v>
      </c>
      <c r="I10" s="151" t="s">
        <v>412</v>
      </c>
    </row>
    <row r="11" spans="2:22" x14ac:dyDescent="0.15">
      <c r="C11" s="151">
        <f>求节点(总纲!$AW$5:$AW$84,总纲!$AX$5:$AX$84,D11)</f>
        <v>11.901942834424627</v>
      </c>
      <c r="D11" s="151">
        <f>('[1]功能-城建'!$AU6+'[1]功能-城建'!$BP6)/2</f>
        <v>12.5</v>
      </c>
      <c r="E11" s="151">
        <v>1</v>
      </c>
      <c r="F11" s="133"/>
      <c r="G11" s="12">
        <f>2*H11</f>
        <v>2</v>
      </c>
      <c r="H11" s="12">
        <v>1</v>
      </c>
      <c r="I11" s="151">
        <f>圣人研究设计!$V74*'功能-圣人研究'!$K8/8</f>
        <v>2.25</v>
      </c>
      <c r="M11" s="182" t="s">
        <v>299</v>
      </c>
      <c r="N11" s="182"/>
      <c r="O11" s="182"/>
      <c r="P11" s="182"/>
      <c r="Q11" s="182"/>
      <c r="R11" s="182" t="s">
        <v>421</v>
      </c>
      <c r="S11" s="182"/>
      <c r="T11" s="182"/>
      <c r="U11" s="182"/>
      <c r="V11" s="182"/>
    </row>
    <row r="12" spans="2:22" x14ac:dyDescent="0.15">
      <c r="C12" s="151">
        <f>求节点(总纲!$AW$5:$AW$84,总纲!$AX$5:$AX$84,D12)</f>
        <v>15.396893974733755</v>
      </c>
      <c r="D12" s="151">
        <f>('[1]功能-城建'!$AU7+'[1]功能-城建'!$BP7)/2</f>
        <v>14.5</v>
      </c>
      <c r="E12" s="151">
        <v>2</v>
      </c>
      <c r="F12" s="133"/>
      <c r="G12" s="12">
        <f t="shared" ref="G12:G29" si="0">2*H12</f>
        <v>2</v>
      </c>
      <c r="H12" s="12">
        <v>1</v>
      </c>
      <c r="I12" s="151">
        <f>圣人研究设计!$V75*'功能-圣人研究'!$K9/8</f>
        <v>3.56</v>
      </c>
      <c r="K12" s="150" t="s">
        <v>420</v>
      </c>
      <c r="L12" s="150" t="s">
        <v>407</v>
      </c>
      <c r="M12" s="149" t="s">
        <v>31</v>
      </c>
      <c r="N12" s="149" t="s">
        <v>32</v>
      </c>
      <c r="O12" s="149" t="s">
        <v>33</v>
      </c>
      <c r="P12" s="149" t="s">
        <v>34</v>
      </c>
      <c r="Q12" s="149" t="s">
        <v>35</v>
      </c>
      <c r="R12" s="149" t="s">
        <v>31</v>
      </c>
      <c r="S12" s="149" t="s">
        <v>32</v>
      </c>
      <c r="T12" s="149" t="s">
        <v>33</v>
      </c>
      <c r="U12" s="149" t="s">
        <v>34</v>
      </c>
      <c r="V12" s="149" t="s">
        <v>35</v>
      </c>
    </row>
    <row r="13" spans="2:22" x14ac:dyDescent="0.15">
      <c r="C13" s="151">
        <f>求节点(总纲!$AW$5:$AW$84,总纲!$AX$5:$AX$84,D13)</f>
        <v>19.214079359730597</v>
      </c>
      <c r="D13" s="151">
        <f>('[1]功能-城建'!$AU8+'[1]功能-城建'!$BP8)/2</f>
        <v>16.5</v>
      </c>
      <c r="E13" s="151">
        <v>3</v>
      </c>
      <c r="F13" s="133"/>
      <c r="G13" s="12">
        <f t="shared" si="0"/>
        <v>4</v>
      </c>
      <c r="H13" s="12">
        <v>2</v>
      </c>
      <c r="I13" s="151">
        <f>圣人研究设计!$V76*'功能-圣人研究'!$K10/8</f>
        <v>5.72</v>
      </c>
      <c r="K13" s="150" t="s">
        <v>410</v>
      </c>
      <c r="L13" s="150">
        <v>10</v>
      </c>
      <c r="M13" s="150">
        <f>求节点($I$11:$I$40,$C$11:$C$40,$L13/2)</f>
        <v>17.941684231398316</v>
      </c>
      <c r="N13" s="150">
        <f>求节点($I$44:$I$73,$C$44:$C$73,$L13/2)</f>
        <v>16.958631691630856</v>
      </c>
      <c r="O13" s="150">
        <f>求节点($I$77:$I$106,$C$77:$C$106,$L13/2)</f>
        <v>15.775048389966532</v>
      </c>
      <c r="P13" s="150">
        <f>求节点($I$110:$I$139,$C$110:$C$139,$L13/2)</f>
        <v>14.488413520827644</v>
      </c>
      <c r="Q13" s="150">
        <f>求节点($I$143:$I$172,$C$143:$C$172,$L13/2)</f>
        <v>13.577447712516527</v>
      </c>
      <c r="R13" s="150">
        <f>求节点(总纲!$C$5:$C$164,总纲!D$5:D$164,M13)</f>
        <v>2.4686034435318209</v>
      </c>
      <c r="S13" s="150">
        <f>求节点(总纲!$C$5:$C$164,总纲!E$5:E$164,N13)</f>
        <v>1.9357260767251014</v>
      </c>
      <c r="T13" s="150">
        <f>求节点(总纲!$C$5:$C$164,总纲!F$5:F$164,O13)</f>
        <v>1.4068121463862442</v>
      </c>
      <c r="U13" s="150">
        <f>求节点(总纲!$C$5:$C$164,总纲!G$5:G$164,P13)</f>
        <v>0.89631464657706028</v>
      </c>
      <c r="V13" s="150">
        <f>求节点(总纲!$C$5:$C$164,总纲!H$5:H$164,Q13)</f>
        <v>0.44720786539609853</v>
      </c>
    </row>
    <row r="14" spans="2:22" x14ac:dyDescent="0.15">
      <c r="C14" s="151">
        <f>求节点(总纲!$AW$5:$AW$84,总纲!$AX$5:$AX$84,D14)</f>
        <v>23.27171906681501</v>
      </c>
      <c r="D14" s="151">
        <f>('[1]功能-城建'!$AU9+'[1]功能-城建'!$BP9)/2</f>
        <v>18.5</v>
      </c>
      <c r="E14" s="151">
        <v>4</v>
      </c>
      <c r="F14" s="133"/>
      <c r="G14" s="12">
        <f t="shared" si="0"/>
        <v>4</v>
      </c>
      <c r="H14" s="12">
        <v>2</v>
      </c>
      <c r="I14" s="151">
        <f>圣人研究设计!$V77*'功能-圣人研究'!$K11/8</f>
        <v>6.96</v>
      </c>
      <c r="K14" s="150" t="s">
        <v>164</v>
      </c>
      <c r="L14" s="150">
        <v>20</v>
      </c>
      <c r="M14" s="150">
        <f>求节点($I$11:$I$40,$C$11:$C$40,$L14/2)</f>
        <v>31.127651354979882</v>
      </c>
      <c r="N14" s="150">
        <f>求节点($I$44:$I$73,$C$44:$C$73,$L14/2)</f>
        <v>29.287316882112698</v>
      </c>
      <c r="O14" s="150">
        <f>求节点($I$77:$I$106,$C$77:$C$106,$L14/2)</f>
        <v>26.714489218750476</v>
      </c>
      <c r="P14" s="150">
        <f>求节点($I$110:$I$139,$C$110:$C$139,$L14/2)</f>
        <v>23.830022049844608</v>
      </c>
      <c r="Q14" s="150">
        <f>求节点($I$143:$I$172,$C$143:$C$172,$L14/2)</f>
        <v>22.066801796292982</v>
      </c>
      <c r="R14" s="150">
        <f>求节点(总纲!$C$5:$C$164,总纲!D$5:D$164,M14)</f>
        <v>7.6527442343247065</v>
      </c>
      <c r="S14" s="150">
        <f>求节点(总纲!$C$5:$C$164,总纲!E$5:E$164,N14)</f>
        <v>5.7674345115665187</v>
      </c>
      <c r="T14" s="150">
        <f>求节点(总纲!$C$5:$C$164,总纲!F$5:F$164,O14)</f>
        <v>3.8601295211629885</v>
      </c>
      <c r="U14" s="150">
        <f>求节点(总纲!$C$5:$C$164,总纲!G$5:G$164,P14)</f>
        <v>2.2411293647598769</v>
      </c>
      <c r="V14" s="150">
        <f>求节点(总纲!$C$5:$C$164,总纲!H$5:H$164,Q14)</f>
        <v>1.0748884027771806</v>
      </c>
    </row>
    <row r="15" spans="2:22" x14ac:dyDescent="0.15">
      <c r="C15" s="151">
        <f>求节点(总纲!$AW$5:$AW$84,总纲!$AX$5:$AX$84,D15)</f>
        <v>27.507200829350779</v>
      </c>
      <c r="D15" s="151">
        <f>('[1]功能-城建'!$AU10+'[1]功能-城建'!$BP10)/2</f>
        <v>20.5</v>
      </c>
      <c r="E15" s="151">
        <v>5</v>
      </c>
      <c r="F15" s="133"/>
      <c r="G15" s="12">
        <f t="shared" si="0"/>
        <v>6</v>
      </c>
      <c r="H15" s="12">
        <v>3</v>
      </c>
      <c r="I15" s="151">
        <f>圣人研究设计!$V78*'功能-圣人研究'!$K12/8</f>
        <v>9.0299999999999994</v>
      </c>
      <c r="K15" s="150" t="s">
        <v>165</v>
      </c>
      <c r="L15" s="150">
        <v>40</v>
      </c>
      <c r="M15" s="150">
        <f>求节点($I$11:$I$40,$C$11:$C$40,$L15/2)</f>
        <v>45.026784918495082</v>
      </c>
      <c r="N15" s="150">
        <f>求节点($I$44:$I$73,$C$44:$C$73,$L15/2)</f>
        <v>43.580439998072023</v>
      </c>
      <c r="O15" s="150">
        <f>求节点($I$77:$I$106,$C$77:$C$106,$L15/2)</f>
        <v>41.810183505124186</v>
      </c>
      <c r="P15" s="150">
        <f>求节点($I$110:$I$139,$C$110:$C$139,$L15/2)</f>
        <v>39.749225038957483</v>
      </c>
      <c r="Q15" s="150">
        <f>求节点($I$143:$I$172,$C$143:$C$172,$L15/2)</f>
        <v>37.462830603877968</v>
      </c>
      <c r="R15" s="150">
        <f>求节点(总纲!$C$5:$C$164,总纲!D$5:D$164,M15)</f>
        <v>21.670916993054696</v>
      </c>
      <c r="S15" s="150">
        <f>求节点(总纲!$C$5:$C$164,总纲!E$5:E$164,N15)</f>
        <v>17.05565496756795</v>
      </c>
      <c r="T15" s="150">
        <f>求节点(总纲!$C$5:$C$164,总纲!F$5:F$164,O15)</f>
        <v>12.372035533848793</v>
      </c>
      <c r="U15" s="150">
        <f>求节点(总纲!$C$5:$C$164,总纲!G$5:G$164,P15)</f>
        <v>7.8552312342765065</v>
      </c>
      <c r="V15" s="150">
        <f>求节点(总纲!$C$5:$C$164,总纲!H$5:H$164,Q15)</f>
        <v>3.7253800277743263</v>
      </c>
    </row>
    <row r="16" spans="2:22" x14ac:dyDescent="0.15">
      <c r="C16" s="151">
        <f>求节点(总纲!$AW$5:$AW$84,总纲!$AX$5:$AX$84,D16)</f>
        <v>31.874135999439488</v>
      </c>
      <c r="D16" s="151">
        <f>('[1]功能-城建'!$AU11+'[1]功能-城建'!$BP11)/2</f>
        <v>22.5</v>
      </c>
      <c r="E16" s="151">
        <v>6</v>
      </c>
      <c r="F16" s="133"/>
      <c r="G16" s="12">
        <f t="shared" si="0"/>
        <v>6</v>
      </c>
      <c r="H16" s="12">
        <v>3</v>
      </c>
      <c r="I16" s="151">
        <f>圣人研究设计!$V79*'功能-圣人研究'!$K13/8</f>
        <v>10.199999999999999</v>
      </c>
      <c r="K16" s="150" t="s">
        <v>166</v>
      </c>
      <c r="L16" s="150">
        <v>60</v>
      </c>
      <c r="M16" s="150">
        <f>求节点($I$11:$I$40,$C$11:$C$40,$L16/2)</f>
        <v>56.952858381917629</v>
      </c>
      <c r="N16" s="150">
        <f>求节点($I$44:$I$73,$C$44:$C$73,$L16/2)</f>
        <v>55.085256150159125</v>
      </c>
      <c r="O16" s="150">
        <f>求节点($I$77:$I$106,$C$77:$C$106,$L16/2)</f>
        <v>52.455964259953994</v>
      </c>
      <c r="P16" s="150">
        <f>求节点($I$110:$I$139,$C$110:$C$139,$L16/2)</f>
        <v>49.187409224548603</v>
      </c>
      <c r="Q16" s="150">
        <f>求节点($I$143:$I$172,$C$143:$C$172,$L16/2)</f>
        <v>45.369733954040612</v>
      </c>
      <c r="R16" s="150">
        <f>求节点(总纲!$C$5:$C$164,总纲!D$5:D$164,M16)</f>
        <v>50.82004287043182</v>
      </c>
      <c r="S16" s="150">
        <f>求节点(总纲!$C$5:$C$164,总纲!E$5:E$164,N16)</f>
        <v>38.766508503172339</v>
      </c>
      <c r="T16" s="150">
        <f>求节点(总纲!$C$5:$C$164,总纲!F$5:F$164,O16)</f>
        <v>26.506507663078889</v>
      </c>
      <c r="U16" s="150">
        <f>求节点(总纲!$C$5:$C$164,总纲!G$5:G$164,P16)</f>
        <v>15.477853884300044</v>
      </c>
      <c r="V16" s="150">
        <f>求节点(总纲!$C$5:$C$164,总纲!H$5:H$164,Q16)</f>
        <v>6.6674431561048877</v>
      </c>
    </row>
    <row r="17" spans="3:9" x14ac:dyDescent="0.15">
      <c r="C17" s="151">
        <f>求节点(总纲!$AW$5:$AW$84,总纲!$AX$5:$AX$84,D17)</f>
        <v>36.315527348481851</v>
      </c>
      <c r="D17" s="151">
        <f>('[1]功能-城建'!$AU12+'[1]功能-城建'!$BP12)/2</f>
        <v>24.5</v>
      </c>
      <c r="E17" s="151">
        <v>7</v>
      </c>
      <c r="F17" s="133"/>
      <c r="G17" s="12">
        <f t="shared" si="0"/>
        <v>8</v>
      </c>
      <c r="H17" s="12">
        <v>4</v>
      </c>
      <c r="I17" s="151">
        <f>圣人研究设计!$V80*'功能-圣人研究'!$K14/8</f>
        <v>12.180000000000001</v>
      </c>
    </row>
    <row r="18" spans="3:9" x14ac:dyDescent="0.15">
      <c r="C18" s="151">
        <f>求节点(总纲!$AW$5:$AW$84,总纲!$AX$5:$AX$84,D18)</f>
        <v>40.815369736882985</v>
      </c>
      <c r="D18" s="151">
        <f>('[1]功能-城建'!$AU13+'[1]功能-城建'!$BP13)/2</f>
        <v>26.5</v>
      </c>
      <c r="E18" s="151">
        <v>8</v>
      </c>
      <c r="F18" s="133"/>
      <c r="G18" s="12">
        <f t="shared" si="0"/>
        <v>8</v>
      </c>
      <c r="H18" s="12">
        <v>4</v>
      </c>
      <c r="I18" s="151">
        <f>圣人研究设计!$V81*'功能-圣人研究'!$K15/8</f>
        <v>13.280000000000001</v>
      </c>
    </row>
    <row r="19" spans="3:9" x14ac:dyDescent="0.15">
      <c r="C19" s="151">
        <f>求节点(总纲!$AW$5:$AW$84,总纲!$AX$5:$AX$84,D19)</f>
        <v>45.340134262365034</v>
      </c>
      <c r="D19" s="151">
        <f>('[1]功能-城建'!$AU14+'[1]功能-城建'!$BP14)/2</f>
        <v>28.5</v>
      </c>
      <c r="E19" s="151">
        <v>9</v>
      </c>
      <c r="F19" s="133"/>
      <c r="G19" s="12">
        <f t="shared" si="0"/>
        <v>8</v>
      </c>
      <c r="H19" s="12">
        <v>4</v>
      </c>
      <c r="I19" s="151">
        <f>圣人研究设计!$V82*'功能-圣人研究'!$K16/8</f>
        <v>20.5</v>
      </c>
    </row>
    <row r="20" spans="3:9" x14ac:dyDescent="0.15">
      <c r="C20" s="151">
        <f>求节点(总纲!$AW$5:$AW$84,总纲!$AX$5:$AX$84,D20)</f>
        <v>49.885576282539169</v>
      </c>
      <c r="D20" s="151">
        <f>('[1]功能-城建'!$AU15+'[1]功能-城建'!$BP15)/2</f>
        <v>30.5</v>
      </c>
      <c r="E20" s="151">
        <v>10</v>
      </c>
      <c r="F20" s="133"/>
      <c r="G20" s="12">
        <f t="shared" si="0"/>
        <v>8</v>
      </c>
      <c r="H20" s="12">
        <v>4</v>
      </c>
      <c r="I20" s="151">
        <f>圣人研究设计!$V83*'功能-圣人研究'!$K17/8</f>
        <v>24.3</v>
      </c>
    </row>
    <row r="21" spans="3:9" x14ac:dyDescent="0.15">
      <c r="C21" s="151">
        <f>求节点(总纲!$AW$5:$AW$84,总纲!$AX$5:$AX$84,D21)</f>
        <v>54.42712858040592</v>
      </c>
      <c r="D21" s="151">
        <f>('[1]功能-城建'!$AU16+'[1]功能-城建'!$BP16)/2</f>
        <v>32.5</v>
      </c>
      <c r="E21" s="151">
        <v>11</v>
      </c>
      <c r="F21" s="133"/>
      <c r="G21" s="12">
        <f t="shared" si="0"/>
        <v>8</v>
      </c>
      <c r="H21" s="12">
        <v>4</v>
      </c>
      <c r="I21" s="151">
        <f>圣人研究设计!$V84*'功能-圣人研究'!$K18/8</f>
        <v>28</v>
      </c>
    </row>
    <row r="22" spans="3:9" x14ac:dyDescent="0.15">
      <c r="C22" s="151">
        <f>求节点(总纲!$AW$5:$AW$84,总纲!$AX$5:$AX$84,D22)</f>
        <v>58.973442223126995</v>
      </c>
      <c r="D22" s="151">
        <f>('[1]功能-城建'!$AU17+'[1]功能-城建'!$BP17)/2</f>
        <v>34.5</v>
      </c>
      <c r="E22" s="151">
        <v>12</v>
      </c>
      <c r="F22" s="133"/>
      <c r="G22" s="12">
        <f t="shared" si="0"/>
        <v>8</v>
      </c>
      <c r="H22" s="12">
        <v>4</v>
      </c>
      <c r="I22" s="151">
        <f>圣人研究设计!$V85*'功能-圣人研究'!$K19/8</f>
        <v>31.6</v>
      </c>
    </row>
    <row r="23" spans="3:9" x14ac:dyDescent="0.15">
      <c r="C23" s="151">
        <f>求节点(总纲!$AW$5:$AW$84,总纲!$AX$5:$AX$84,D23)</f>
        <v>63.296317855451498</v>
      </c>
      <c r="D23" s="151">
        <f>('[1]功能-城建'!$AU18+'[1]功能-城建'!$BP18)/2</f>
        <v>36.5</v>
      </c>
      <c r="E23" s="151">
        <v>13</v>
      </c>
      <c r="F23" s="133"/>
      <c r="G23" s="12">
        <f t="shared" si="0"/>
        <v>8</v>
      </c>
      <c r="H23" s="12">
        <v>4</v>
      </c>
      <c r="I23" s="151">
        <f>圣人研究设计!$V86*'功能-圣人研究'!$K20/8</f>
        <v>35.1</v>
      </c>
    </row>
    <row r="24" spans="3:9" x14ac:dyDescent="0.15">
      <c r="C24" s="151">
        <f>求节点(总纲!$AW$5:$AW$84,总纲!$AX$5:$AX$84,D24)</f>
        <v>67.55248356406311</v>
      </c>
      <c r="D24" s="151">
        <f>('[1]功能-城建'!$AU19+'[1]功能-城建'!$BP19)/2</f>
        <v>38.5</v>
      </c>
      <c r="E24" s="151">
        <v>14</v>
      </c>
      <c r="F24" s="133"/>
      <c r="G24" s="12">
        <f t="shared" si="0"/>
        <v>8</v>
      </c>
      <c r="H24" s="12">
        <v>4</v>
      </c>
      <c r="I24" s="151">
        <f>圣人研究设计!$V87*'功能-圣人研究'!$K21/8</f>
        <v>38.5</v>
      </c>
    </row>
    <row r="25" spans="3:9" x14ac:dyDescent="0.15">
      <c r="C25" s="151">
        <f>求节点(总纲!$AW$5:$AW$84,总纲!$AX$5:$AX$84,D25)</f>
        <v>71.814420025301729</v>
      </c>
      <c r="D25" s="151">
        <f>('[1]功能-城建'!$AU20+'[1]功能-城建'!$BP20)/2</f>
        <v>40.5</v>
      </c>
      <c r="E25" s="151">
        <v>15</v>
      </c>
      <c r="F25" s="133"/>
      <c r="G25" s="12">
        <f t="shared" si="0"/>
        <v>8</v>
      </c>
      <c r="H25" s="12">
        <v>4</v>
      </c>
      <c r="I25" s="151">
        <f>圣人研究设计!$V88*'功能-圣人研究'!$K22/8</f>
        <v>41.8</v>
      </c>
    </row>
    <row r="26" spans="3:9" x14ac:dyDescent="0.15">
      <c r="C26" s="151">
        <f>求节点(总纲!$AW$5:$AW$84,总纲!$AX$5:$AX$84,D26)</f>
        <v>76.075250171816165</v>
      </c>
      <c r="D26" s="151">
        <f>('[1]功能-城建'!$AU21+'[1]功能-城建'!$BP21)/2</f>
        <v>42.5</v>
      </c>
      <c r="E26" s="151">
        <v>16</v>
      </c>
      <c r="F26" s="133"/>
      <c r="G26" s="12">
        <f t="shared" si="0"/>
        <v>8</v>
      </c>
      <c r="H26" s="12">
        <v>4</v>
      </c>
      <c r="I26" s="151">
        <f>圣人研究设计!$V89*'功能-圣人研究'!$K23/8</f>
        <v>45</v>
      </c>
    </row>
    <row r="27" spans="3:9" x14ac:dyDescent="0.15">
      <c r="C27" s="151">
        <f>求节点(总纲!$AW$5:$AW$84,总纲!$AX$5:$AX$84,D27)</f>
        <v>80.326633666046064</v>
      </c>
      <c r="D27" s="151">
        <f>('[1]功能-城建'!$AU22+'[1]功能-城建'!$BP22)/2</f>
        <v>44.5</v>
      </c>
      <c r="E27" s="151">
        <v>17</v>
      </c>
      <c r="F27" s="133"/>
      <c r="G27" s="12">
        <f t="shared" si="0"/>
        <v>8</v>
      </c>
      <c r="H27" s="12">
        <v>4</v>
      </c>
      <c r="I27" s="151">
        <f>圣人研究设计!$V90*'功能-圣人研究'!$K24/8</f>
        <v>48.1</v>
      </c>
    </row>
    <row r="28" spans="3:9" x14ac:dyDescent="0.15">
      <c r="C28" s="151">
        <f>求节点(总纲!$AW$5:$AW$84,总纲!$AX$5:$AX$84,D28)</f>
        <v>84.580234191543852</v>
      </c>
      <c r="D28" s="151">
        <f>('[1]功能-城建'!$AU23+'[1]功能-城建'!$BP23)/2</f>
        <v>46.5</v>
      </c>
      <c r="E28" s="151">
        <v>18</v>
      </c>
      <c r="F28" s="133"/>
      <c r="G28" s="12">
        <f t="shared" si="0"/>
        <v>8</v>
      </c>
      <c r="H28" s="12">
        <v>4</v>
      </c>
      <c r="I28" s="151">
        <f>圣人研究设计!$V91*'功能-圣人研究'!$K25/8</f>
        <v>51.1</v>
      </c>
    </row>
    <row r="29" spans="3:9" x14ac:dyDescent="0.15">
      <c r="C29" s="151">
        <f>求节点(总纲!$AW$5:$AW$84,总纲!$AX$5:$AX$84,D29)</f>
        <v>88.835482925234317</v>
      </c>
      <c r="D29" s="151">
        <f>('[1]功能-城建'!$AU24+'[1]功能-城建'!$BP24)/2</f>
        <v>48.5</v>
      </c>
      <c r="E29" s="151">
        <v>19</v>
      </c>
      <c r="F29" s="133"/>
      <c r="G29" s="12">
        <f t="shared" si="0"/>
        <v>8</v>
      </c>
      <c r="H29" s="12">
        <v>4</v>
      </c>
      <c r="I29" s="151">
        <f>圣人研究设计!$V92*'功能-圣人研究'!$K26/8</f>
        <v>54</v>
      </c>
    </row>
    <row r="30" spans="3:9" s="171" customFormat="1" x14ac:dyDescent="0.15">
      <c r="C30" s="173">
        <f>求节点(总纲!$AW$5:$AW$84,总纲!$AX$5:$AX$84,D30)</f>
        <v>94.145740969946885</v>
      </c>
      <c r="D30" s="173">
        <f>('[1]功能-城建'!$AU25+'[1]功能-城建'!$BP25)/2</f>
        <v>51</v>
      </c>
      <c r="E30" s="173">
        <v>20</v>
      </c>
      <c r="F30" s="133"/>
      <c r="G30" s="12">
        <f t="shared" ref="G30:G40" si="1">2*H30</f>
        <v>10</v>
      </c>
      <c r="H30" s="12">
        <v>5</v>
      </c>
      <c r="I30" s="173">
        <f>圣人研究设计!$V93*'功能-圣人研究'!$K27/8</f>
        <v>56.8</v>
      </c>
    </row>
    <row r="31" spans="3:9" s="171" customFormat="1" x14ac:dyDescent="0.15">
      <c r="C31" s="173">
        <f>求节点(总纲!$AW$5:$AW$84,总纲!$AX$5:$AX$84,D31)</f>
        <v>100.5064640446531</v>
      </c>
      <c r="D31" s="173">
        <f>('[1]功能-城建'!$AU26+'[1]功能-城建'!$BP26)/2</f>
        <v>54</v>
      </c>
      <c r="E31" s="173">
        <v>21</v>
      </c>
      <c r="F31" s="133"/>
      <c r="G31" s="12">
        <f t="shared" si="1"/>
        <v>12</v>
      </c>
      <c r="H31" s="12">
        <v>6</v>
      </c>
      <c r="I31" s="173">
        <f>圣人研究设计!$V94*'功能-圣人研究'!$K28/8</f>
        <v>58.8</v>
      </c>
    </row>
    <row r="32" spans="3:9" s="171" customFormat="1" x14ac:dyDescent="0.15">
      <c r="C32" s="173">
        <f>求节点(总纲!$AW$5:$AW$84,总纲!$AX$5:$AX$84,D32)</f>
        <v>106.86832874572353</v>
      </c>
      <c r="D32" s="173">
        <f>('[1]功能-城建'!$AU27+'[1]功能-城建'!$BP27)/2</f>
        <v>57</v>
      </c>
      <c r="E32" s="173">
        <v>22</v>
      </c>
      <c r="F32" s="133"/>
      <c r="G32" s="12">
        <f t="shared" si="1"/>
        <v>14</v>
      </c>
      <c r="H32" s="12">
        <v>7</v>
      </c>
      <c r="I32" s="173">
        <f>圣人研究设计!$V95*'功能-圣人研究'!$K29/8</f>
        <v>59.839999999999996</v>
      </c>
    </row>
    <row r="33" spans="3:9" s="171" customFormat="1" x14ac:dyDescent="0.15">
      <c r="C33" s="173">
        <f>求节点(总纲!$AW$5:$AW$84,总纲!$AX$5:$AX$84,D33)</f>
        <v>113.21545878873063</v>
      </c>
      <c r="D33" s="173">
        <f>('[1]功能-城建'!$AU28+'[1]功能-城建'!$BP28)/2</f>
        <v>60</v>
      </c>
      <c r="E33" s="173">
        <v>23</v>
      </c>
      <c r="F33" s="133"/>
      <c r="G33" s="12">
        <f t="shared" si="1"/>
        <v>16</v>
      </c>
      <c r="H33" s="12">
        <v>8</v>
      </c>
      <c r="I33" s="173">
        <f>圣人研究设计!$V96*'功能-圣人研究'!$K30/8</f>
        <v>60.719999999999992</v>
      </c>
    </row>
    <row r="34" spans="3:9" s="171" customFormat="1" x14ac:dyDescent="0.15">
      <c r="C34" s="173">
        <f>求节点(总纲!$AW$5:$AW$84,总纲!$AX$5:$AX$84,D34)</f>
        <v>119.55420575752977</v>
      </c>
      <c r="D34" s="173">
        <f>('[1]功能-城建'!$AU29+'[1]功能-城建'!$BP29)/2</f>
        <v>63</v>
      </c>
      <c r="E34" s="173">
        <v>24</v>
      </c>
      <c r="F34" s="133"/>
      <c r="G34" s="12">
        <f t="shared" si="1"/>
        <v>18</v>
      </c>
      <c r="H34" s="12">
        <v>9</v>
      </c>
      <c r="I34" s="173">
        <f>圣人研究设计!$V97*'功能-圣人研究'!$K31/8</f>
        <v>61.44</v>
      </c>
    </row>
    <row r="35" spans="3:9" s="171" customFormat="1" x14ac:dyDescent="0.15">
      <c r="C35" s="173">
        <f>求节点(总纲!$AW$5:$AW$84,总纲!$AX$5:$AX$84,D35)</f>
        <v>125.89322983057725</v>
      </c>
      <c r="D35" s="173">
        <f>('[1]功能-城建'!$AU30+'[1]功能-城建'!$BP30)/2</f>
        <v>66</v>
      </c>
      <c r="E35" s="173">
        <v>25</v>
      </c>
      <c r="F35" s="133"/>
      <c r="G35" s="12">
        <f t="shared" si="1"/>
        <v>20</v>
      </c>
      <c r="H35" s="12">
        <v>10</v>
      </c>
      <c r="I35" s="173">
        <f>圣人研究设计!$V98*'功能-圣人研究'!$K32/8</f>
        <v>62</v>
      </c>
    </row>
    <row r="36" spans="3:9" s="171" customFormat="1" x14ac:dyDescent="0.15">
      <c r="C36" s="173">
        <f>求节点(总纲!$AW$5:$AW$84,总纲!$AX$5:$AX$84,D36)</f>
        <v>132.21686522535077</v>
      </c>
      <c r="D36" s="173">
        <f>('[1]功能-城建'!$AU31+'[1]功能-城建'!$BP31)/2</f>
        <v>69</v>
      </c>
      <c r="E36" s="173">
        <v>26</v>
      </c>
      <c r="F36" s="133"/>
      <c r="G36" s="12">
        <f t="shared" si="1"/>
        <v>22</v>
      </c>
      <c r="H36" s="12">
        <v>11</v>
      </c>
      <c r="I36" s="173">
        <f>圣人研究设计!$V99*'功能-圣人研究'!$K33/8</f>
        <v>62.4</v>
      </c>
    </row>
    <row r="37" spans="3:9" s="171" customFormat="1" x14ac:dyDescent="0.15">
      <c r="C37" s="173">
        <f>求节点(总纲!$AW$5:$AW$84,总纲!$AX$5:$AX$84,D37)</f>
        <v>138.53345528648683</v>
      </c>
      <c r="D37" s="173">
        <f>('[1]功能-城建'!$AU32+'[1]功能-城建'!$BP32)/2</f>
        <v>72</v>
      </c>
      <c r="E37" s="173">
        <v>27</v>
      </c>
      <c r="F37" s="133"/>
      <c r="G37" s="12">
        <f t="shared" si="1"/>
        <v>24</v>
      </c>
      <c r="H37" s="12">
        <v>12</v>
      </c>
      <c r="I37" s="173">
        <f>圣人研究设计!$V100*'功能-圣人研究'!$K34/8</f>
        <v>62.639999999999993</v>
      </c>
    </row>
    <row r="38" spans="3:9" s="171" customFormat="1" x14ac:dyDescent="0.15">
      <c r="C38" s="173">
        <f>求节点(总纲!$AW$5:$AW$84,总纲!$AX$5:$AX$84,D38)</f>
        <v>144.85011188259233</v>
      </c>
      <c r="D38" s="173">
        <f>('[1]功能-城建'!$AU33+'[1]功能-城建'!$BP33)/2</f>
        <v>75</v>
      </c>
      <c r="E38" s="173">
        <v>28</v>
      </c>
      <c r="F38" s="133"/>
      <c r="G38" s="12">
        <f t="shared" si="1"/>
        <v>26</v>
      </c>
      <c r="H38" s="12">
        <v>13</v>
      </c>
      <c r="I38" s="173">
        <f>圣人研究设计!$V101*'功能-圣人研究'!$K35/8</f>
        <v>62.719999999999992</v>
      </c>
    </row>
    <row r="39" spans="3:9" s="171" customFormat="1" x14ac:dyDescent="0.15">
      <c r="C39" s="173">
        <f>求节点(总纲!$AW$5:$AW$84,总纲!$AX$5:$AX$84,D39)</f>
        <v>151.15563986695878</v>
      </c>
      <c r="D39" s="173">
        <f>('[1]功能-城建'!$AU34+'[1]功能-城建'!$BP34)/2</f>
        <v>78</v>
      </c>
      <c r="E39" s="173">
        <v>29</v>
      </c>
      <c r="F39" s="133"/>
      <c r="G39" s="12">
        <f t="shared" si="1"/>
        <v>28</v>
      </c>
      <c r="H39" s="12">
        <v>14</v>
      </c>
      <c r="I39" s="173">
        <f>圣人研究设计!$V102*'功能-圣人研究'!$K36/8</f>
        <v>62.639999999999993</v>
      </c>
    </row>
    <row r="40" spans="3:9" x14ac:dyDescent="0.15">
      <c r="C40" s="173">
        <f>求节点(总纲!$AW$5:$AW$84,总纲!$AX$5:$AX$84,D40)</f>
        <v>155.35264798579232</v>
      </c>
      <c r="D40" s="173">
        <f>('[1]功能-城建'!$AU35+'[1]功能-城建'!$BP35)/2</f>
        <v>80</v>
      </c>
      <c r="E40" s="173">
        <v>30</v>
      </c>
      <c r="F40" s="133"/>
      <c r="G40" s="12">
        <f t="shared" si="1"/>
        <v>30</v>
      </c>
      <c r="H40" s="12">
        <v>15</v>
      </c>
      <c r="I40" s="173">
        <f>圣人研究设计!$V103*'功能-圣人研究'!$K37/8</f>
        <v>62.400000000000006</v>
      </c>
    </row>
    <row r="41" spans="3:9" x14ac:dyDescent="0.15">
      <c r="C41" s="9"/>
      <c r="D41" s="9"/>
      <c r="E41" s="9"/>
    </row>
    <row r="42" spans="3:9" x14ac:dyDescent="0.15">
      <c r="C42" s="151" t="s">
        <v>49</v>
      </c>
    </row>
    <row r="43" spans="3:9" x14ac:dyDescent="0.15">
      <c r="C43" s="11" t="s">
        <v>298</v>
      </c>
      <c r="D43" s="151" t="s">
        <v>48</v>
      </c>
      <c r="E43" s="151" t="s">
        <v>60</v>
      </c>
      <c r="F43" s="133"/>
      <c r="G43" s="12" t="s">
        <v>74</v>
      </c>
      <c r="H43" s="12" t="s">
        <v>161</v>
      </c>
      <c r="I43" s="151" t="s">
        <v>412</v>
      </c>
    </row>
    <row r="44" spans="3:9" x14ac:dyDescent="0.15">
      <c r="C44" s="151">
        <f>求节点(总纲!$AW$5:$AW$84,总纲!$AY$5:$AY$84,D44)</f>
        <v>11.347138362550947</v>
      </c>
      <c r="D44" s="151">
        <f t="shared" ref="D44:D62" si="2">D11</f>
        <v>12.5</v>
      </c>
      <c r="E44" s="151">
        <v>1</v>
      </c>
      <c r="F44" s="133"/>
      <c r="G44" s="12">
        <f>2*H44</f>
        <v>2</v>
      </c>
      <c r="H44" s="12">
        <v>1</v>
      </c>
      <c r="I44" s="151">
        <f>圣人研究设计!$V74*'功能-圣人研究'!$L8/8</f>
        <v>2.3000000000000003</v>
      </c>
    </row>
    <row r="45" spans="3:9" x14ac:dyDescent="0.15">
      <c r="C45" s="151">
        <f>求节点(总纲!$AW$5:$AW$84,总纲!$AY$5:$AY$84,D45)</f>
        <v>14.681522792816542</v>
      </c>
      <c r="D45" s="151">
        <f t="shared" si="2"/>
        <v>14.5</v>
      </c>
      <c r="E45" s="151">
        <v>2</v>
      </c>
      <c r="F45" s="133"/>
      <c r="G45" s="12">
        <f t="shared" ref="G45:G62" si="3">2*H45</f>
        <v>2</v>
      </c>
      <c r="H45" s="12">
        <v>1</v>
      </c>
      <c r="I45" s="151">
        <f>圣人研究设计!$V75*'功能-圣人研究'!$L9/8</f>
        <v>3.6379999999999999</v>
      </c>
    </row>
    <row r="46" spans="3:9" x14ac:dyDescent="0.15">
      <c r="C46" s="151">
        <f>求节点(总纲!$AW$5:$AW$84,总纲!$AY$5:$AY$84,D46)</f>
        <v>18.368867635940603</v>
      </c>
      <c r="D46" s="151">
        <f t="shared" si="2"/>
        <v>16.5</v>
      </c>
      <c r="E46" s="151">
        <v>3</v>
      </c>
      <c r="F46" s="133"/>
      <c r="G46" s="12">
        <f t="shared" si="3"/>
        <v>4</v>
      </c>
      <c r="H46" s="12">
        <v>2</v>
      </c>
      <c r="I46" s="151">
        <f>圣人研究设计!$V76*'功能-圣人研究'!$L10/8</f>
        <v>5.8435000000000006</v>
      </c>
    </row>
    <row r="47" spans="3:9" x14ac:dyDescent="0.15">
      <c r="C47" s="151">
        <f>求节点(总纲!$AW$5:$AW$84,总纲!$AY$5:$AY$84,D47)</f>
        <v>22.329796246991378</v>
      </c>
      <c r="D47" s="151">
        <f t="shared" si="2"/>
        <v>18.5</v>
      </c>
      <c r="E47" s="151">
        <v>4</v>
      </c>
      <c r="F47" s="133"/>
      <c r="G47" s="12">
        <f t="shared" si="3"/>
        <v>4</v>
      </c>
      <c r="H47" s="12">
        <v>2</v>
      </c>
      <c r="I47" s="151">
        <f>圣人研究设计!$V77*'功能-圣人研究'!$L11/8</f>
        <v>7.1080000000000005</v>
      </c>
    </row>
    <row r="48" spans="3:9" x14ac:dyDescent="0.15">
      <c r="C48" s="151">
        <f>求节点(总纲!$AW$5:$AW$84,总纲!$AY$5:$AY$84,D48)</f>
        <v>26.474642335572341</v>
      </c>
      <c r="D48" s="151">
        <f t="shared" si="2"/>
        <v>20.5</v>
      </c>
      <c r="E48" s="151">
        <v>5</v>
      </c>
      <c r="F48" s="133"/>
      <c r="G48" s="12">
        <f t="shared" si="3"/>
        <v>6</v>
      </c>
      <c r="H48" s="12">
        <v>3</v>
      </c>
      <c r="I48" s="151">
        <f>圣人研究设计!$V78*'功能-圣人研究'!$L12/8</f>
        <v>9.2189999999999994</v>
      </c>
    </row>
    <row r="49" spans="3:9" x14ac:dyDescent="0.15">
      <c r="C49" s="151">
        <f>求节点(总纲!$AW$5:$AW$84,总纲!$AY$5:$AY$84,D49)</f>
        <v>30.763880984649887</v>
      </c>
      <c r="D49" s="151">
        <f t="shared" si="2"/>
        <v>22.5</v>
      </c>
      <c r="E49" s="151">
        <v>6</v>
      </c>
      <c r="F49" s="133"/>
      <c r="G49" s="12">
        <f t="shared" si="3"/>
        <v>6</v>
      </c>
      <c r="H49" s="12">
        <v>3</v>
      </c>
      <c r="I49" s="151">
        <f>圣人研究设计!$V79*'功能-圣人研究'!$L13/8</f>
        <v>10.41</v>
      </c>
    </row>
    <row r="50" spans="3:9" x14ac:dyDescent="0.15">
      <c r="C50" s="151">
        <f>求节点(总纲!$AW$5:$AW$84,总纲!$AY$5:$AY$84,D50)</f>
        <v>35.164081709892727</v>
      </c>
      <c r="D50" s="151">
        <f t="shared" si="2"/>
        <v>24.5</v>
      </c>
      <c r="E50" s="151">
        <v>7</v>
      </c>
      <c r="F50" s="133"/>
      <c r="G50" s="12">
        <f t="shared" si="3"/>
        <v>8</v>
      </c>
      <c r="H50" s="12">
        <v>4</v>
      </c>
      <c r="I50" s="151">
        <f>圣人研究设计!$V80*'功能-圣人研究'!$L14/8</f>
        <v>12.426500000000001</v>
      </c>
    </row>
    <row r="51" spans="3:9" x14ac:dyDescent="0.15">
      <c r="C51" s="151">
        <f>求节点(总纲!$AW$5:$AW$84,总纲!$AY$5:$AY$84,D51)</f>
        <v>39.649095107793769</v>
      </c>
      <c r="D51" s="151">
        <f t="shared" si="2"/>
        <v>26.5</v>
      </c>
      <c r="E51" s="151">
        <v>8</v>
      </c>
      <c r="F51" s="133"/>
      <c r="G51" s="12">
        <f t="shared" si="3"/>
        <v>8</v>
      </c>
      <c r="H51" s="12">
        <v>4</v>
      </c>
      <c r="I51" s="151">
        <f>圣人研究设计!$V81*'功能-圣人研究'!$L15/8</f>
        <v>13.544</v>
      </c>
    </row>
    <row r="52" spans="3:9" x14ac:dyDescent="0.15">
      <c r="C52" s="151">
        <f>求节点(总纲!$AW$5:$AW$84,总纲!$AY$5:$AY$84,D52)</f>
        <v>44.128489936307844</v>
      </c>
      <c r="D52" s="151">
        <f t="shared" si="2"/>
        <v>28.5</v>
      </c>
      <c r="E52" s="151">
        <v>9</v>
      </c>
      <c r="F52" s="133"/>
      <c r="G52" s="12">
        <f t="shared" si="3"/>
        <v>8</v>
      </c>
      <c r="H52" s="12">
        <v>4</v>
      </c>
      <c r="I52" s="151">
        <f>圣人研究设计!$V82*'功能-圣人研究'!$L16/8</f>
        <v>20.900000000000002</v>
      </c>
    </row>
    <row r="53" spans="3:9" x14ac:dyDescent="0.15">
      <c r="C53" s="151">
        <f>求节点(总纲!$AW$5:$AW$84,总纲!$AY$5:$AY$84,D53)</f>
        <v>48.674069877678235</v>
      </c>
      <c r="D53" s="151">
        <f t="shared" si="2"/>
        <v>30.5</v>
      </c>
      <c r="E53" s="151">
        <v>10</v>
      </c>
      <c r="F53" s="133"/>
      <c r="G53" s="12">
        <f t="shared" si="3"/>
        <v>8</v>
      </c>
      <c r="H53" s="12">
        <v>4</v>
      </c>
      <c r="I53" s="151">
        <f>圣人研究设计!$V83*'功能-圣人研究'!$L17/8</f>
        <v>24.765000000000001</v>
      </c>
    </row>
    <row r="54" spans="3:9" x14ac:dyDescent="0.15">
      <c r="C54" s="151">
        <f>求节点(总纲!$AW$5:$AW$84,总纲!$AY$5:$AY$84,D54)</f>
        <v>53.240639854145215</v>
      </c>
      <c r="D54" s="151">
        <f t="shared" si="2"/>
        <v>32.5</v>
      </c>
      <c r="E54" s="151">
        <v>11</v>
      </c>
      <c r="F54" s="133"/>
      <c r="G54" s="12">
        <f t="shared" si="3"/>
        <v>8</v>
      </c>
      <c r="H54" s="12">
        <v>4</v>
      </c>
      <c r="I54" s="151">
        <f>圣人研究设计!$V84*'功能-圣人研究'!$L18/8</f>
        <v>28.525000000000002</v>
      </c>
    </row>
    <row r="55" spans="3:9" x14ac:dyDescent="0.15">
      <c r="C55" s="151">
        <f>求节点(总纲!$AW$5:$AW$84,总纲!$AY$5:$AY$84,D55)</f>
        <v>57.811536506301721</v>
      </c>
      <c r="D55" s="151">
        <f t="shared" si="2"/>
        <v>34.5</v>
      </c>
      <c r="E55" s="151">
        <v>12</v>
      </c>
      <c r="F55" s="133"/>
      <c r="G55" s="12">
        <f t="shared" si="3"/>
        <v>8</v>
      </c>
      <c r="H55" s="12">
        <v>4</v>
      </c>
      <c r="I55" s="151">
        <f>圣人研究设计!$V85*'功能-圣人研究'!$L19/8</f>
        <v>32.18</v>
      </c>
    </row>
    <row r="56" spans="3:9" x14ac:dyDescent="0.15">
      <c r="C56" s="151">
        <f>求节点(总纲!$AW$5:$AW$84,总纲!$AY$5:$AY$84,D56)</f>
        <v>62.151840433623136</v>
      </c>
      <c r="D56" s="151">
        <f t="shared" si="2"/>
        <v>36.5</v>
      </c>
      <c r="E56" s="151">
        <v>13</v>
      </c>
      <c r="F56" s="133"/>
      <c r="G56" s="12">
        <f t="shared" si="3"/>
        <v>8</v>
      </c>
      <c r="H56" s="12">
        <v>4</v>
      </c>
      <c r="I56" s="151">
        <f>圣人研究设计!$V86*'功能-圣人研究'!$L20/8</f>
        <v>35.730000000000004</v>
      </c>
    </row>
    <row r="57" spans="3:9" x14ac:dyDescent="0.15">
      <c r="C57" s="151">
        <f>求节点(总纲!$AW$5:$AW$84,总纲!$AY$5:$AY$84,D57)</f>
        <v>66.386069984791902</v>
      </c>
      <c r="D57" s="151">
        <f t="shared" si="2"/>
        <v>38.5</v>
      </c>
      <c r="E57" s="151">
        <v>14</v>
      </c>
      <c r="F57" s="133"/>
      <c r="G57" s="12">
        <f t="shared" si="3"/>
        <v>8</v>
      </c>
      <c r="H57" s="12">
        <v>4</v>
      </c>
      <c r="I57" s="151">
        <f>圣人研究设计!$V87*'功能-圣人研究'!$L21/8</f>
        <v>39.175000000000004</v>
      </c>
    </row>
    <row r="58" spans="3:9" x14ac:dyDescent="0.15">
      <c r="C58" s="151">
        <f>求节点(总纲!$AW$5:$AW$84,总纲!$AY$5:$AY$84,D58)</f>
        <v>70.671851353261559</v>
      </c>
      <c r="D58" s="151">
        <f t="shared" si="2"/>
        <v>40.5</v>
      </c>
      <c r="E58" s="151">
        <v>15</v>
      </c>
      <c r="F58" s="133"/>
      <c r="G58" s="12">
        <f t="shared" si="3"/>
        <v>8</v>
      </c>
      <c r="H58" s="12">
        <v>4</v>
      </c>
      <c r="I58" s="151">
        <f>圣人研究设计!$V88*'功能-圣人研究'!$L22/8</f>
        <v>42.515000000000001</v>
      </c>
    </row>
    <row r="59" spans="3:9" x14ac:dyDescent="0.15">
      <c r="C59" s="151">
        <f>求节点(总纲!$AW$5:$AW$84,总纲!$AY$5:$AY$84,D59)</f>
        <v>74.956930585891982</v>
      </c>
      <c r="D59" s="151">
        <f t="shared" si="2"/>
        <v>42.5</v>
      </c>
      <c r="E59" s="151">
        <v>16</v>
      </c>
      <c r="F59" s="133"/>
      <c r="G59" s="12">
        <f t="shared" si="3"/>
        <v>8</v>
      </c>
      <c r="H59" s="12">
        <v>4</v>
      </c>
      <c r="I59" s="151">
        <f>圣人研究设计!$V89*'功能-圣人研究'!$L23/8</f>
        <v>45.750000000000007</v>
      </c>
    </row>
    <row r="60" spans="3:9" x14ac:dyDescent="0.15">
      <c r="C60" s="151">
        <f>求节点(总纲!$AW$5:$AW$84,总纲!$AY$5:$AY$84,D60)</f>
        <v>79.189032507364502</v>
      </c>
      <c r="D60" s="151">
        <f t="shared" si="2"/>
        <v>44.5</v>
      </c>
      <c r="E60" s="151">
        <v>17</v>
      </c>
      <c r="F60" s="133"/>
      <c r="G60" s="12">
        <f t="shared" si="3"/>
        <v>8</v>
      </c>
      <c r="H60" s="12">
        <v>4</v>
      </c>
      <c r="I60" s="151">
        <f>圣人研究设计!$V90*'功能-圣人研究'!$L24/8</f>
        <v>48.88</v>
      </c>
    </row>
    <row r="61" spans="3:9" x14ac:dyDescent="0.15">
      <c r="C61" s="151">
        <f>求节点(总纲!$AW$5:$AW$84,总纲!$AY$5:$AY$84,D61)</f>
        <v>83.472639343921799</v>
      </c>
      <c r="D61" s="151">
        <f t="shared" si="2"/>
        <v>46.5</v>
      </c>
      <c r="E61" s="151">
        <v>18</v>
      </c>
      <c r="F61" s="133"/>
      <c r="G61" s="12">
        <f t="shared" si="3"/>
        <v>8</v>
      </c>
      <c r="H61" s="12">
        <v>4</v>
      </c>
      <c r="I61" s="151">
        <f>圣人研究设计!$V91*'功能-圣人研究'!$L25/8</f>
        <v>51.905000000000001</v>
      </c>
    </row>
    <row r="62" spans="3:9" x14ac:dyDescent="0.15">
      <c r="C62" s="151">
        <f>求节点(总纲!$AW$5:$AW$84,总纲!$AY$5:$AY$84,D62)</f>
        <v>87.729739257863969</v>
      </c>
      <c r="D62" s="151">
        <f t="shared" si="2"/>
        <v>48.5</v>
      </c>
      <c r="E62" s="151">
        <v>19</v>
      </c>
      <c r="F62" s="133"/>
      <c r="G62" s="12">
        <f t="shared" si="3"/>
        <v>8</v>
      </c>
      <c r="H62" s="12">
        <v>4</v>
      </c>
      <c r="I62" s="151">
        <f>圣人研究设计!$V92*'功能-圣人研究'!$L26/8</f>
        <v>54.824999999999996</v>
      </c>
    </row>
    <row r="63" spans="3:9" s="171" customFormat="1" x14ac:dyDescent="0.15">
      <c r="C63" s="173">
        <f>求节点(总纲!$AW$5:$AW$84,总纲!$AY$5:$AY$84,D63)</f>
        <v>93.186643564124125</v>
      </c>
      <c r="D63" s="173">
        <f t="shared" ref="D63:D73" si="4">D30</f>
        <v>51</v>
      </c>
      <c r="E63" s="173">
        <v>20</v>
      </c>
      <c r="F63" s="133"/>
      <c r="G63" s="12">
        <f t="shared" ref="G63:G73" si="5">2*H63</f>
        <v>10</v>
      </c>
      <c r="H63" s="12">
        <v>5</v>
      </c>
      <c r="I63" s="173">
        <f>圣人研究设计!$V93*'功能-圣人研究'!$L27/8</f>
        <v>57.639999999999993</v>
      </c>
    </row>
    <row r="64" spans="3:9" s="171" customFormat="1" x14ac:dyDescent="0.15">
      <c r="C64" s="173">
        <f>求节点(总纲!$AW$5:$AW$84,总纲!$AY$5:$AY$84,D64)</f>
        <v>99.547593176948951</v>
      </c>
      <c r="D64" s="173">
        <f t="shared" si="4"/>
        <v>54</v>
      </c>
      <c r="E64" s="173">
        <v>21</v>
      </c>
      <c r="F64" s="133"/>
      <c r="G64" s="12">
        <f t="shared" si="5"/>
        <v>12</v>
      </c>
      <c r="H64" s="12">
        <v>6</v>
      </c>
      <c r="I64" s="173">
        <f>圣人研究设计!$V94*'功能-圣人研究'!$L28/8</f>
        <v>59.64</v>
      </c>
    </row>
    <row r="65" spans="3:9" s="171" customFormat="1" x14ac:dyDescent="0.15">
      <c r="C65" s="173">
        <f>求节点(总纲!$AW$5:$AW$84,总纲!$AY$5:$AY$84,D65)</f>
        <v>105.93060744042049</v>
      </c>
      <c r="D65" s="173">
        <f t="shared" si="4"/>
        <v>57</v>
      </c>
      <c r="E65" s="173">
        <v>22</v>
      </c>
      <c r="F65" s="133"/>
      <c r="G65" s="12">
        <f t="shared" si="5"/>
        <v>14</v>
      </c>
      <c r="H65" s="12">
        <v>7</v>
      </c>
      <c r="I65" s="173">
        <f>圣人研究设计!$V95*'功能-圣人研究'!$L29/8</f>
        <v>61.511999999999993</v>
      </c>
    </row>
    <row r="66" spans="3:9" s="171" customFormat="1" x14ac:dyDescent="0.15">
      <c r="C66" s="173">
        <f>求节点(总纲!$AW$5:$AW$84,总纲!$AY$5:$AY$84,D66)</f>
        <v>112.29436348352795</v>
      </c>
      <c r="D66" s="173">
        <f t="shared" si="4"/>
        <v>60</v>
      </c>
      <c r="E66" s="173">
        <v>23</v>
      </c>
      <c r="F66" s="133"/>
      <c r="G66" s="12">
        <f t="shared" si="5"/>
        <v>16</v>
      </c>
      <c r="H66" s="12">
        <v>8</v>
      </c>
      <c r="I66" s="173">
        <f>圣人研究设计!$V96*'功能-圣人研究'!$L30/8</f>
        <v>62.375999999999991</v>
      </c>
    </row>
    <row r="67" spans="3:9" s="171" customFormat="1" x14ac:dyDescent="0.15">
      <c r="C67" s="173">
        <f>求节点(总纲!$AW$5:$AW$84,总纲!$AY$5:$AY$84,D67)</f>
        <v>118.67207694028556</v>
      </c>
      <c r="D67" s="173">
        <f t="shared" si="4"/>
        <v>63</v>
      </c>
      <c r="E67" s="173">
        <v>24</v>
      </c>
      <c r="F67" s="133"/>
      <c r="G67" s="12">
        <f t="shared" si="5"/>
        <v>18</v>
      </c>
      <c r="H67" s="12">
        <v>9</v>
      </c>
      <c r="I67" s="173">
        <f>圣人研究设计!$V97*'功能-圣人研究'!$L31/8</f>
        <v>63.072000000000003</v>
      </c>
    </row>
    <row r="68" spans="3:9" s="171" customFormat="1" x14ac:dyDescent="0.15">
      <c r="C68" s="173">
        <f>求节点(总纲!$AW$5:$AW$84,总纲!$AY$5:$AY$84,D68)</f>
        <v>125.03185914929909</v>
      </c>
      <c r="D68" s="173">
        <f t="shared" si="4"/>
        <v>66</v>
      </c>
      <c r="E68" s="173">
        <v>25</v>
      </c>
      <c r="F68" s="133"/>
      <c r="G68" s="12">
        <f t="shared" si="5"/>
        <v>20</v>
      </c>
      <c r="H68" s="12">
        <v>10</v>
      </c>
      <c r="I68" s="173">
        <f>圣人研究设计!$V98*'功能-圣人研究'!$L32/8</f>
        <v>63.6</v>
      </c>
    </row>
    <row r="69" spans="3:9" s="171" customFormat="1" x14ac:dyDescent="0.15">
      <c r="C69" s="173">
        <f>求节点(总纲!$AW$5:$AW$84,总纲!$AY$5:$AY$84,D69)</f>
        <v>131.37187315551134</v>
      </c>
      <c r="D69" s="173">
        <f t="shared" si="4"/>
        <v>69</v>
      </c>
      <c r="E69" s="173">
        <v>26</v>
      </c>
      <c r="F69" s="133"/>
      <c r="G69" s="12">
        <f t="shared" si="5"/>
        <v>22</v>
      </c>
      <c r="H69" s="12">
        <v>11</v>
      </c>
      <c r="I69" s="173">
        <f>圣人研究设计!$V99*'功能-圣人研究'!$L33/8</f>
        <v>63.96</v>
      </c>
    </row>
    <row r="70" spans="3:9" s="171" customFormat="1" x14ac:dyDescent="0.15">
      <c r="C70" s="173">
        <f>求节点(总纲!$AW$5:$AW$84,总纲!$AY$5:$AY$84,D70)</f>
        <v>137.71256657102566</v>
      </c>
      <c r="D70" s="173">
        <f t="shared" si="4"/>
        <v>72</v>
      </c>
      <c r="E70" s="173">
        <v>27</v>
      </c>
      <c r="F70" s="133"/>
      <c r="G70" s="12">
        <f t="shared" si="5"/>
        <v>24</v>
      </c>
      <c r="H70" s="12">
        <v>12</v>
      </c>
      <c r="I70" s="173">
        <f>圣人研究设计!$V100*'功能-圣人研究'!$L34/8</f>
        <v>64.152000000000001</v>
      </c>
    </row>
    <row r="71" spans="3:9" s="171" customFormat="1" x14ac:dyDescent="0.15">
      <c r="C71" s="173">
        <f>求节点(总纲!$AW$5:$AW$84,总纲!$AY$5:$AY$84,D71)</f>
        <v>144.04990087966226</v>
      </c>
      <c r="D71" s="173">
        <f t="shared" si="4"/>
        <v>75</v>
      </c>
      <c r="E71" s="173">
        <v>28</v>
      </c>
      <c r="F71" s="133"/>
      <c r="G71" s="12">
        <f t="shared" si="5"/>
        <v>26</v>
      </c>
      <c r="H71" s="12">
        <v>13</v>
      </c>
      <c r="I71" s="173">
        <f>圣人研究设计!$V101*'功能-圣人研究'!$L35/8</f>
        <v>64.175999999999988</v>
      </c>
    </row>
    <row r="72" spans="3:9" s="171" customFormat="1" x14ac:dyDescent="0.15">
      <c r="C72" s="173">
        <f>求节点(总纲!$AW$5:$AW$84,总纲!$AY$5:$AY$84,D72)</f>
        <v>150.37063478829833</v>
      </c>
      <c r="D72" s="173">
        <f t="shared" si="4"/>
        <v>78</v>
      </c>
      <c r="E72" s="173">
        <v>29</v>
      </c>
      <c r="F72" s="133"/>
      <c r="G72" s="12">
        <f t="shared" si="5"/>
        <v>28</v>
      </c>
      <c r="H72" s="12">
        <v>14</v>
      </c>
      <c r="I72" s="173">
        <f>圣人研究设计!$V102*'功能-圣人研究'!$L36/8</f>
        <v>64.031999999999996</v>
      </c>
    </row>
    <row r="73" spans="3:9" x14ac:dyDescent="0.15">
      <c r="C73" s="173">
        <f>求节点(总纲!$AW$5:$AW$84,总纲!$AY$5:$AY$84,D73)</f>
        <v>154.1239058932187</v>
      </c>
      <c r="D73" s="173">
        <f t="shared" si="4"/>
        <v>80</v>
      </c>
      <c r="E73" s="173">
        <v>30</v>
      </c>
      <c r="F73" s="133"/>
      <c r="G73" s="12">
        <f t="shared" si="5"/>
        <v>30</v>
      </c>
      <c r="H73" s="12">
        <v>15</v>
      </c>
      <c r="I73" s="173">
        <f>圣人研究设计!$V103*'功能-圣人研究'!$L37/8</f>
        <v>63.720000000000006</v>
      </c>
    </row>
    <row r="75" spans="3:9" x14ac:dyDescent="0.15">
      <c r="C75" s="151" t="s">
        <v>50</v>
      </c>
    </row>
    <row r="76" spans="3:9" x14ac:dyDescent="0.15">
      <c r="C76" s="11" t="s">
        <v>298</v>
      </c>
      <c r="D76" s="151" t="s">
        <v>48</v>
      </c>
      <c r="E76" s="151" t="s">
        <v>60</v>
      </c>
      <c r="F76" s="133"/>
      <c r="G76" s="12" t="s">
        <v>74</v>
      </c>
      <c r="H76" s="12" t="s">
        <v>161</v>
      </c>
      <c r="I76" s="151" t="s">
        <v>412</v>
      </c>
    </row>
    <row r="77" spans="3:9" x14ac:dyDescent="0.15">
      <c r="C77" s="151">
        <f>求节点(总纲!$AW$5:$AW$84,总纲!$AZ$5:$AZ$84,D77)</f>
        <v>10.768528357164232</v>
      </c>
      <c r="D77" s="151">
        <f t="shared" ref="D77:D95" si="6">D44</f>
        <v>12.5</v>
      </c>
      <c r="E77" s="151">
        <v>1</v>
      </c>
      <c r="F77" s="133"/>
      <c r="G77" s="12">
        <f t="shared" ref="G77:G95" si="7">2*H77</f>
        <v>2</v>
      </c>
      <c r="H77" s="12">
        <v>1</v>
      </c>
      <c r="I77" s="151">
        <f>圣人研究设计!$V74*'功能-圣人研究'!$M8/8</f>
        <v>2.4</v>
      </c>
    </row>
    <row r="78" spans="3:9" x14ac:dyDescent="0.15">
      <c r="C78" s="151">
        <f>求节点(总纲!$AW$5:$AW$84,总纲!$AZ$5:$AZ$84,D78)</f>
        <v>13.914576034569055</v>
      </c>
      <c r="D78" s="151">
        <f t="shared" si="6"/>
        <v>14.5</v>
      </c>
      <c r="E78" s="151">
        <v>2</v>
      </c>
      <c r="F78" s="133"/>
      <c r="G78" s="12">
        <f t="shared" si="7"/>
        <v>2</v>
      </c>
      <c r="H78" s="12">
        <v>1</v>
      </c>
      <c r="I78" s="151">
        <f>圣人研究设计!$V75*'功能-圣人研究'!$M9/8</f>
        <v>3.7939999999999996</v>
      </c>
    </row>
    <row r="79" spans="3:9" x14ac:dyDescent="0.15">
      <c r="C79" s="151">
        <f>求节点(总纲!$AW$5:$AW$84,总纲!$AZ$5:$AZ$84,D79)</f>
        <v>17.457341178988877</v>
      </c>
      <c r="D79" s="151">
        <f t="shared" si="6"/>
        <v>16.5</v>
      </c>
      <c r="E79" s="151">
        <v>3</v>
      </c>
      <c r="F79" s="133"/>
      <c r="G79" s="12">
        <f t="shared" si="7"/>
        <v>4</v>
      </c>
      <c r="H79" s="12">
        <v>2</v>
      </c>
      <c r="I79" s="151">
        <f>圣人研究设计!$V76*'功能-圣人研究'!$M10/8</f>
        <v>6.0904999999999996</v>
      </c>
    </row>
    <row r="80" spans="3:9" x14ac:dyDescent="0.15">
      <c r="C80" s="151">
        <f>求节点(总纲!$AW$5:$AW$84,总纲!$AZ$5:$AZ$84,D80)</f>
        <v>21.291860526533107</v>
      </c>
      <c r="D80" s="151">
        <f t="shared" si="6"/>
        <v>18.5</v>
      </c>
      <c r="E80" s="151">
        <v>4</v>
      </c>
      <c r="F80" s="133"/>
      <c r="G80" s="12">
        <f t="shared" si="7"/>
        <v>4</v>
      </c>
      <c r="H80" s="12">
        <v>2</v>
      </c>
      <c r="I80" s="151">
        <f>圣人研究设计!$V77*'功能-圣人研究'!$M11/8</f>
        <v>7.4039999999999999</v>
      </c>
    </row>
    <row r="81" spans="3:9" x14ac:dyDescent="0.15">
      <c r="C81" s="151">
        <f>求节点(总纲!$AW$5:$AW$84,总纲!$AZ$5:$AZ$84,D81)</f>
        <v>25.332842869255764</v>
      </c>
      <c r="D81" s="151">
        <f t="shared" si="6"/>
        <v>20.5</v>
      </c>
      <c r="E81" s="151">
        <v>5</v>
      </c>
      <c r="F81" s="133"/>
      <c r="G81" s="12">
        <f t="shared" si="7"/>
        <v>6</v>
      </c>
      <c r="H81" s="12">
        <v>3</v>
      </c>
      <c r="I81" s="151">
        <f>圣人研究设计!$V78*'功能-圣人研究'!$M12/8</f>
        <v>9.5969999999999995</v>
      </c>
    </row>
    <row r="82" spans="3:9" x14ac:dyDescent="0.15">
      <c r="C82" s="151">
        <f>求节点(总纲!$AW$5:$AW$84,总纲!$AZ$5:$AZ$84,D82)</f>
        <v>29.560063586196158</v>
      </c>
      <c r="D82" s="151">
        <f t="shared" si="6"/>
        <v>22.5</v>
      </c>
      <c r="E82" s="151">
        <v>6</v>
      </c>
      <c r="F82" s="133"/>
      <c r="G82" s="12">
        <f t="shared" si="7"/>
        <v>6</v>
      </c>
      <c r="H82" s="12">
        <v>3</v>
      </c>
      <c r="I82" s="151">
        <f>圣人研究设计!$V79*'功能-圣人研究'!$M13/8</f>
        <v>10.83</v>
      </c>
    </row>
    <row r="83" spans="3:9" x14ac:dyDescent="0.15">
      <c r="C83" s="151">
        <f>求节点(总纲!$AW$5:$AW$84,总纲!$AZ$5:$AZ$84,D83)</f>
        <v>33.89523052176515</v>
      </c>
      <c r="D83" s="151">
        <f t="shared" si="6"/>
        <v>24.5</v>
      </c>
      <c r="E83" s="151">
        <v>7</v>
      </c>
      <c r="F83" s="133"/>
      <c r="G83" s="12">
        <f t="shared" si="7"/>
        <v>8</v>
      </c>
      <c r="H83" s="12">
        <v>4</v>
      </c>
      <c r="I83" s="151">
        <f>圣人研究设计!$V80*'功能-圣人研究'!$M14/8</f>
        <v>12.919499999999999</v>
      </c>
    </row>
    <row r="84" spans="3:9" x14ac:dyDescent="0.15">
      <c r="C84" s="151">
        <f>求节点(总纲!$AW$5:$AW$84,总纲!$AZ$5:$AZ$84,D84)</f>
        <v>38.342405587502327</v>
      </c>
      <c r="D84" s="151">
        <f t="shared" si="6"/>
        <v>26.5</v>
      </c>
      <c r="E84" s="151">
        <v>8</v>
      </c>
      <c r="F84" s="133"/>
      <c r="G84" s="12">
        <f t="shared" si="7"/>
        <v>8</v>
      </c>
      <c r="H84" s="12">
        <v>4</v>
      </c>
      <c r="I84" s="151">
        <f>圣人研究设计!$V81*'功能-圣人研究'!$M15/8</f>
        <v>14.072000000000001</v>
      </c>
    </row>
    <row r="85" spans="3:9" x14ac:dyDescent="0.15">
      <c r="C85" s="151">
        <f>求节点(总纲!$AW$5:$AW$84,总纲!$AZ$5:$AZ$84,D85)</f>
        <v>42.804654230488076</v>
      </c>
      <c r="D85" s="151">
        <f t="shared" si="6"/>
        <v>28.5</v>
      </c>
      <c r="E85" s="151">
        <v>9</v>
      </c>
      <c r="F85" s="133"/>
      <c r="G85" s="12">
        <f t="shared" si="7"/>
        <v>8</v>
      </c>
      <c r="H85" s="12">
        <v>4</v>
      </c>
      <c r="I85" s="151">
        <f>圣人研究设计!$V82*'功能-圣人研究'!$M16/8</f>
        <v>21.7</v>
      </c>
    </row>
    <row r="86" spans="3:9" x14ac:dyDescent="0.15">
      <c r="C86" s="151">
        <f>求节点(总纲!$AW$5:$AW$84,总纲!$AZ$5:$AZ$84,D86)</f>
        <v>47.348405389792688</v>
      </c>
      <c r="D86" s="151">
        <f t="shared" si="6"/>
        <v>30.5</v>
      </c>
      <c r="E86" s="151">
        <v>10</v>
      </c>
      <c r="F86" s="133"/>
      <c r="G86" s="12">
        <f t="shared" si="7"/>
        <v>8</v>
      </c>
      <c r="H86" s="12">
        <v>4</v>
      </c>
      <c r="I86" s="151">
        <f>圣人研究设计!$V83*'功能-圣人研究'!$M17/8</f>
        <v>25.695</v>
      </c>
    </row>
    <row r="87" spans="3:9" x14ac:dyDescent="0.15">
      <c r="C87" s="151">
        <f>求节点(总纲!$AW$5:$AW$84,总纲!$AZ$5:$AZ$84,D87)</f>
        <v>51.93795674850611</v>
      </c>
      <c r="D87" s="151">
        <f t="shared" si="6"/>
        <v>32.5</v>
      </c>
      <c r="E87" s="151">
        <v>11</v>
      </c>
      <c r="F87" s="133"/>
      <c r="G87" s="12">
        <f t="shared" si="7"/>
        <v>8</v>
      </c>
      <c r="H87" s="12">
        <v>4</v>
      </c>
      <c r="I87" s="151">
        <f>圣人研究设计!$V84*'功能-圣人研究'!$M18/8</f>
        <v>29.574999999999999</v>
      </c>
    </row>
    <row r="88" spans="3:9" x14ac:dyDescent="0.15">
      <c r="C88" s="151">
        <f>求节点(总纲!$AW$5:$AW$84,总纲!$AZ$5:$AZ$84,D88)</f>
        <v>56.526893879332661</v>
      </c>
      <c r="D88" s="151">
        <f t="shared" si="6"/>
        <v>34.5</v>
      </c>
      <c r="E88" s="151">
        <v>12</v>
      </c>
      <c r="F88" s="133"/>
      <c r="G88" s="12">
        <f t="shared" si="7"/>
        <v>8</v>
      </c>
      <c r="H88" s="12">
        <v>4</v>
      </c>
      <c r="I88" s="151">
        <f>圣人研究设计!$V85*'功能-圣人研究'!$M19/8</f>
        <v>33.340000000000003</v>
      </c>
    </row>
    <row r="89" spans="3:9" x14ac:dyDescent="0.15">
      <c r="C89" s="151">
        <f>求节点(总纲!$AW$5:$AW$84,总纲!$AZ$5:$AZ$84,D89)</f>
        <v>60.902795410440433</v>
      </c>
      <c r="D89" s="151">
        <f t="shared" si="6"/>
        <v>36.5</v>
      </c>
      <c r="E89" s="151">
        <v>13</v>
      </c>
      <c r="F89" s="133"/>
      <c r="G89" s="12">
        <f t="shared" si="7"/>
        <v>8</v>
      </c>
      <c r="H89" s="12">
        <v>4</v>
      </c>
      <c r="I89" s="151">
        <f>圣人研究设计!$V86*'功能-圣人研究'!$M20/8</f>
        <v>36.99</v>
      </c>
    </row>
    <row r="90" spans="3:9" x14ac:dyDescent="0.15">
      <c r="C90" s="151">
        <f>求节点(总纲!$AW$5:$AW$84,总纲!$AZ$5:$AZ$84,D90)</f>
        <v>65.107037170771321</v>
      </c>
      <c r="D90" s="151">
        <f t="shared" si="6"/>
        <v>38.5</v>
      </c>
      <c r="E90" s="151">
        <v>14</v>
      </c>
      <c r="F90" s="133"/>
      <c r="G90" s="12">
        <f t="shared" si="7"/>
        <v>8</v>
      </c>
      <c r="H90" s="12">
        <v>4</v>
      </c>
      <c r="I90" s="151">
        <f>圣人研究设计!$V87*'功能-圣人研究'!$M21/8</f>
        <v>40.524999999999999</v>
      </c>
    </row>
    <row r="91" spans="3:9" x14ac:dyDescent="0.15">
      <c r="C91" s="151">
        <f>求节点(总纲!$AW$5:$AW$84,总纲!$AZ$5:$AZ$84,D91)</f>
        <v>69.422174546810595</v>
      </c>
      <c r="D91" s="151">
        <f t="shared" si="6"/>
        <v>40.5</v>
      </c>
      <c r="E91" s="151">
        <v>15</v>
      </c>
      <c r="F91" s="133"/>
      <c r="G91" s="12">
        <f t="shared" si="7"/>
        <v>8</v>
      </c>
      <c r="H91" s="12">
        <v>4</v>
      </c>
      <c r="I91" s="151">
        <f>圣人研究设计!$V88*'功能-圣人研究'!$M22/8</f>
        <v>43.945</v>
      </c>
    </row>
    <row r="92" spans="3:9" x14ac:dyDescent="0.15">
      <c r="C92" s="151">
        <f>求节点(总纲!$AW$5:$AW$84,总纲!$AZ$5:$AZ$84,D92)</f>
        <v>73.715494502929829</v>
      </c>
      <c r="D92" s="151">
        <f t="shared" si="6"/>
        <v>42.5</v>
      </c>
      <c r="E92" s="151">
        <v>16</v>
      </c>
      <c r="F92" s="133"/>
      <c r="G92" s="12">
        <f t="shared" si="7"/>
        <v>8</v>
      </c>
      <c r="H92" s="12">
        <v>4</v>
      </c>
      <c r="I92" s="151">
        <f>圣人研究设计!$V89*'功能-圣人研究'!$M23/8</f>
        <v>47.25</v>
      </c>
    </row>
    <row r="93" spans="3:9" x14ac:dyDescent="0.15">
      <c r="C93" s="151">
        <f>求节点(总纲!$AW$5:$AW$84,总纲!$AZ$5:$AZ$84,D93)</f>
        <v>77.940112982549024</v>
      </c>
      <c r="D93" s="151">
        <f t="shared" si="6"/>
        <v>44.5</v>
      </c>
      <c r="E93" s="151">
        <v>17</v>
      </c>
      <c r="F93" s="133"/>
      <c r="G93" s="12">
        <f t="shared" si="7"/>
        <v>8</v>
      </c>
      <c r="H93" s="12">
        <v>4</v>
      </c>
      <c r="I93" s="151">
        <f>圣人研究设计!$V90*'功能-圣人研究'!$M24/8</f>
        <v>50.440000000000005</v>
      </c>
    </row>
    <row r="94" spans="3:9" x14ac:dyDescent="0.15">
      <c r="C94" s="151">
        <f>求节点(总纲!$AW$5:$AW$84,总纲!$AZ$5:$AZ$84,D94)</f>
        <v>82.266141273533378</v>
      </c>
      <c r="D94" s="151">
        <f t="shared" si="6"/>
        <v>46.5</v>
      </c>
      <c r="E94" s="151">
        <v>18</v>
      </c>
      <c r="F94" s="133"/>
      <c r="G94" s="12">
        <f t="shared" si="7"/>
        <v>8</v>
      </c>
      <c r="H94" s="12">
        <v>4</v>
      </c>
      <c r="I94" s="151">
        <f>圣人研究设计!$V91*'功能-圣人研究'!$M25/8</f>
        <v>53.515000000000008</v>
      </c>
    </row>
    <row r="95" spans="3:9" x14ac:dyDescent="0.15">
      <c r="C95" s="151">
        <f>求节点(总纲!$AW$5:$AW$84,总纲!$AZ$5:$AZ$84,D95)</f>
        <v>86.536646803421888</v>
      </c>
      <c r="D95" s="151">
        <f t="shared" si="6"/>
        <v>48.5</v>
      </c>
      <c r="E95" s="151">
        <v>19</v>
      </c>
      <c r="F95" s="133"/>
      <c r="G95" s="12">
        <f t="shared" si="7"/>
        <v>8</v>
      </c>
      <c r="H95" s="12">
        <v>4</v>
      </c>
      <c r="I95" s="151">
        <f>圣人研究设计!$V92*'功能-圣人研究'!$M26/8</f>
        <v>56.475000000000001</v>
      </c>
    </row>
    <row r="96" spans="3:9" s="171" customFormat="1" x14ac:dyDescent="0.15">
      <c r="C96" s="173">
        <f>求节点(总纲!$AW$5:$AW$84,总纲!$AZ$5:$AZ$84,D96)</f>
        <v>92.135531632926771</v>
      </c>
      <c r="D96" s="173">
        <f t="shared" ref="D96:D106" si="8">D63</f>
        <v>51</v>
      </c>
      <c r="E96" s="173">
        <v>20</v>
      </c>
      <c r="F96" s="133"/>
      <c r="G96" s="12">
        <f t="shared" ref="G96:G106" si="9">2*H96</f>
        <v>10</v>
      </c>
      <c r="H96" s="12">
        <v>5</v>
      </c>
      <c r="I96" s="173">
        <f>圣人研究设计!$V93*'功能-圣人研究'!$M27/8</f>
        <v>59.319999999999993</v>
      </c>
    </row>
    <row r="97" spans="3:9" s="171" customFormat="1" x14ac:dyDescent="0.15">
      <c r="C97" s="173">
        <f>求节点(总纲!$AW$5:$AW$84,总纲!$AZ$5:$AZ$84,D97)</f>
        <v>98.518817095059006</v>
      </c>
      <c r="D97" s="173">
        <f t="shared" si="8"/>
        <v>54</v>
      </c>
      <c r="E97" s="173">
        <v>21</v>
      </c>
      <c r="F97" s="133"/>
      <c r="G97" s="12">
        <f t="shared" si="9"/>
        <v>12</v>
      </c>
      <c r="H97" s="12">
        <v>6</v>
      </c>
      <c r="I97" s="173">
        <f>圣人研究设计!$V94*'功能-圣人研究'!$M28/8</f>
        <v>61.32</v>
      </c>
    </row>
    <row r="98" spans="3:9" s="171" customFormat="1" x14ac:dyDescent="0.15">
      <c r="C98" s="173">
        <f>求节点(总纲!$AW$5:$AW$84,总纲!$AZ$5:$AZ$84,D98)</f>
        <v>104.93404980561661</v>
      </c>
      <c r="D98" s="173">
        <f t="shared" si="8"/>
        <v>57</v>
      </c>
      <c r="E98" s="173">
        <v>22</v>
      </c>
      <c r="F98" s="133"/>
      <c r="G98" s="12">
        <f t="shared" si="9"/>
        <v>14</v>
      </c>
      <c r="H98" s="12">
        <v>7</v>
      </c>
      <c r="I98" s="173">
        <f>圣人研究设计!$V95*'功能-圣人研究'!$M29/8</f>
        <v>63.227999999999994</v>
      </c>
    </row>
    <row r="99" spans="3:9" s="171" customFormat="1" x14ac:dyDescent="0.15">
      <c r="C99" s="173">
        <f>求节点(总纲!$AW$5:$AW$84,总纲!$AZ$5:$AZ$84,D99)</f>
        <v>111.32275250484524</v>
      </c>
      <c r="D99" s="173">
        <f t="shared" si="8"/>
        <v>60</v>
      </c>
      <c r="E99" s="173">
        <v>23</v>
      </c>
      <c r="F99" s="133"/>
      <c r="G99" s="12">
        <f t="shared" si="9"/>
        <v>16</v>
      </c>
      <c r="H99" s="12">
        <v>8</v>
      </c>
      <c r="I99" s="173">
        <f>圣人研究设计!$V96*'功能-圣人研究'!$M30/8</f>
        <v>65.043999999999997</v>
      </c>
    </row>
    <row r="100" spans="3:9" s="171" customFormat="1" x14ac:dyDescent="0.15">
      <c r="C100" s="173">
        <f>求节点(总纲!$AW$5:$AW$84,总纲!$AZ$5:$AZ$84,D100)</f>
        <v>117.74392658031307</v>
      </c>
      <c r="D100" s="173">
        <f t="shared" si="8"/>
        <v>63</v>
      </c>
      <c r="E100" s="173">
        <v>24</v>
      </c>
      <c r="F100" s="133"/>
      <c r="G100" s="12">
        <f t="shared" si="9"/>
        <v>18</v>
      </c>
      <c r="H100" s="12">
        <v>9</v>
      </c>
      <c r="I100" s="173">
        <f>圣人研究设计!$V97*'功能-圣人研究'!$M31/8</f>
        <v>66.335999999999999</v>
      </c>
    </row>
    <row r="101" spans="3:9" s="171" customFormat="1" x14ac:dyDescent="0.15">
      <c r="C101" s="173">
        <f>求节点(总纲!$AW$5:$AW$84,总纲!$AZ$5:$AZ$84,D101)</f>
        <v>124.10226265695883</v>
      </c>
      <c r="D101" s="173">
        <f t="shared" si="8"/>
        <v>66</v>
      </c>
      <c r="E101" s="173">
        <v>25</v>
      </c>
      <c r="F101" s="133"/>
      <c r="G101" s="12">
        <f t="shared" si="9"/>
        <v>20</v>
      </c>
      <c r="H101" s="12">
        <v>10</v>
      </c>
      <c r="I101" s="173">
        <f>圣人研究设计!$V98*'功能-圣人研究'!$M32/8</f>
        <v>66.8</v>
      </c>
    </row>
    <row r="102" spans="3:9" s="171" customFormat="1" x14ac:dyDescent="0.15">
      <c r="C102" s="173">
        <f>求节点(总纲!$AW$5:$AW$84,总纲!$AZ$5:$AZ$84,D102)</f>
        <v>130.48725187713302</v>
      </c>
      <c r="D102" s="173">
        <f t="shared" si="8"/>
        <v>69</v>
      </c>
      <c r="E102" s="173">
        <v>26</v>
      </c>
      <c r="F102" s="133"/>
      <c r="G102" s="12">
        <f t="shared" si="9"/>
        <v>22</v>
      </c>
      <c r="H102" s="12">
        <v>11</v>
      </c>
      <c r="I102" s="173">
        <f>圣人研究设计!$V99*'功能-圣人研究'!$M33/8</f>
        <v>67.079999999999984</v>
      </c>
    </row>
    <row r="103" spans="3:9" s="171" customFormat="1" x14ac:dyDescent="0.15">
      <c r="C103" s="173">
        <f>求节点(总纲!$AW$5:$AW$84,总纲!$AZ$5:$AZ$84,D103)</f>
        <v>136.83334701443286</v>
      </c>
      <c r="D103" s="173">
        <f t="shared" si="8"/>
        <v>72</v>
      </c>
      <c r="E103" s="173">
        <v>27</v>
      </c>
      <c r="F103" s="133"/>
      <c r="G103" s="12">
        <f t="shared" si="9"/>
        <v>24</v>
      </c>
      <c r="H103" s="12">
        <v>12</v>
      </c>
      <c r="I103" s="173">
        <f>圣人研究设计!$V100*'功能-圣人研究'!$M34/8</f>
        <v>67.176000000000002</v>
      </c>
    </row>
    <row r="104" spans="3:9" s="171" customFormat="1" x14ac:dyDescent="0.15">
      <c r="C104" s="173">
        <f>求节点(总纲!$AW$5:$AW$84,总纲!$AZ$5:$AZ$84,D104)</f>
        <v>143.18803754021661</v>
      </c>
      <c r="D104" s="173">
        <f t="shared" si="8"/>
        <v>75</v>
      </c>
      <c r="E104" s="173">
        <v>28</v>
      </c>
      <c r="F104" s="133"/>
      <c r="G104" s="12">
        <f t="shared" si="9"/>
        <v>26</v>
      </c>
      <c r="H104" s="12">
        <v>13</v>
      </c>
      <c r="I104" s="173">
        <f>圣人研究设计!$V101*'功能-圣人研究'!$M35/8</f>
        <v>67.087999999999994</v>
      </c>
    </row>
    <row r="105" spans="3:9" s="171" customFormat="1" x14ac:dyDescent="0.15">
      <c r="C105" s="173">
        <f>求节点(总纲!$AW$5:$AW$84,总纲!$AZ$5:$AZ$84,D105)</f>
        <v>149.5548598561108</v>
      </c>
      <c r="D105" s="173">
        <f t="shared" si="8"/>
        <v>78</v>
      </c>
      <c r="E105" s="173">
        <v>29</v>
      </c>
      <c r="F105" s="133"/>
      <c r="G105" s="12">
        <f t="shared" si="9"/>
        <v>28</v>
      </c>
      <c r="H105" s="12">
        <v>14</v>
      </c>
      <c r="I105" s="173">
        <f>圣人研究设计!$V102*'功能-圣人研究'!$M36/8</f>
        <v>66.815999999999988</v>
      </c>
    </row>
    <row r="106" spans="3:9" x14ac:dyDescent="0.15">
      <c r="C106" s="173">
        <f>求节点(总纲!$AW$5:$AW$84,总纲!$AZ$5:$AZ$84,D106)</f>
        <v>153.08080757959127</v>
      </c>
      <c r="D106" s="173">
        <f t="shared" si="8"/>
        <v>80</v>
      </c>
      <c r="E106" s="173">
        <v>30</v>
      </c>
      <c r="F106" s="133"/>
      <c r="G106" s="12">
        <f t="shared" si="9"/>
        <v>30</v>
      </c>
      <c r="H106" s="12">
        <v>15</v>
      </c>
      <c r="I106" s="173">
        <f>圣人研究设计!$V103*'功能-圣人研究'!$M37/8</f>
        <v>66.359999999999985</v>
      </c>
    </row>
    <row r="108" spans="3:9" x14ac:dyDescent="0.15">
      <c r="C108" s="151" t="s">
        <v>51</v>
      </c>
    </row>
    <row r="109" spans="3:9" x14ac:dyDescent="0.15">
      <c r="C109" s="11" t="s">
        <v>298</v>
      </c>
      <c r="D109" s="151" t="s">
        <v>48</v>
      </c>
      <c r="E109" s="151" t="s">
        <v>60</v>
      </c>
      <c r="F109" s="133"/>
      <c r="G109" s="12" t="s">
        <v>74</v>
      </c>
      <c r="H109" s="12" t="s">
        <v>161</v>
      </c>
      <c r="I109" s="151" t="s">
        <v>412</v>
      </c>
    </row>
    <row r="110" spans="3:9" x14ac:dyDescent="0.15">
      <c r="C110" s="151">
        <f>求节点(总纲!$AW$5:$AW$84,总纲!$BA$5:$BA$84,D110)</f>
        <v>10.180702782593039</v>
      </c>
      <c r="D110" s="151">
        <f t="shared" ref="D110:D128" si="10">D77</f>
        <v>12.5</v>
      </c>
      <c r="E110" s="151">
        <v>1</v>
      </c>
      <c r="F110" s="133"/>
      <c r="G110" s="12">
        <f t="shared" ref="G110:G128" si="11">2*H110</f>
        <v>2</v>
      </c>
      <c r="H110" s="12">
        <v>1</v>
      </c>
      <c r="I110" s="151">
        <f>圣人研究设计!$V74*'功能-圣人研究'!$N8/8</f>
        <v>2.5</v>
      </c>
    </row>
    <row r="111" spans="3:9" x14ac:dyDescent="0.15">
      <c r="C111" s="151">
        <f>求节点(总纲!$AW$5:$AW$84,总纲!$BA$5:$BA$84,D111)</f>
        <v>13.125447721794895</v>
      </c>
      <c r="D111" s="151">
        <f t="shared" si="10"/>
        <v>14.5</v>
      </c>
      <c r="E111" s="151">
        <v>2</v>
      </c>
      <c r="F111" s="133"/>
      <c r="G111" s="12">
        <f t="shared" si="11"/>
        <v>2</v>
      </c>
      <c r="H111" s="12">
        <v>1</v>
      </c>
      <c r="I111" s="151">
        <f>圣人研究设计!$V75*'功能-圣人研究'!$N9/8</f>
        <v>4</v>
      </c>
    </row>
    <row r="112" spans="3:9" x14ac:dyDescent="0.15">
      <c r="C112" s="151">
        <f>求节点(总纲!$AW$5:$AW$84,总纲!$BA$5:$BA$84,D112)</f>
        <v>16.479706553214491</v>
      </c>
      <c r="D112" s="151">
        <f t="shared" si="10"/>
        <v>16.5</v>
      </c>
      <c r="E112" s="151">
        <v>3</v>
      </c>
      <c r="F112" s="133"/>
      <c r="G112" s="12">
        <f t="shared" si="11"/>
        <v>4</v>
      </c>
      <c r="H112" s="12">
        <v>2</v>
      </c>
      <c r="I112" s="151">
        <f>圣人研究设计!$V76*'功能-圣人研究'!$N10/8</f>
        <v>6.4610000000000003</v>
      </c>
    </row>
    <row r="113" spans="3:9" x14ac:dyDescent="0.15">
      <c r="C113" s="151">
        <f>求节点(总纲!$AW$5:$AW$84,总纲!$BA$5:$BA$84,D113)</f>
        <v>20.166820097736259</v>
      </c>
      <c r="D113" s="151">
        <f t="shared" si="10"/>
        <v>18.5</v>
      </c>
      <c r="E113" s="151">
        <v>4</v>
      </c>
      <c r="F113" s="133"/>
      <c r="G113" s="12">
        <f t="shared" si="11"/>
        <v>4</v>
      </c>
      <c r="H113" s="12">
        <v>2</v>
      </c>
      <c r="I113" s="151">
        <f>圣人研究设计!$V77*'功能-圣人研究'!$N11/8</f>
        <v>7.8479999999999999</v>
      </c>
    </row>
    <row r="114" spans="3:9" x14ac:dyDescent="0.15">
      <c r="C114" s="151">
        <f>求节点(总纲!$AW$5:$AW$84,总纲!$BA$5:$BA$84,D114)</f>
        <v>24.109187997867735</v>
      </c>
      <c r="D114" s="151">
        <f t="shared" si="10"/>
        <v>20.5</v>
      </c>
      <c r="E114" s="151">
        <v>5</v>
      </c>
      <c r="F114" s="133"/>
      <c r="G114" s="12">
        <f t="shared" si="11"/>
        <v>6</v>
      </c>
      <c r="H114" s="12">
        <v>3</v>
      </c>
      <c r="I114" s="151">
        <f>圣人研究设计!$V78*'功能-圣人研究'!$N12/8</f>
        <v>10.164</v>
      </c>
    </row>
    <row r="115" spans="3:9" x14ac:dyDescent="0.15">
      <c r="C115" s="151">
        <f>求节点(总纲!$AW$5:$AW$84,总纲!$BA$5:$BA$84,D115)</f>
        <v>28.254319675223432</v>
      </c>
      <c r="D115" s="151">
        <f t="shared" si="10"/>
        <v>22.5</v>
      </c>
      <c r="E115" s="151">
        <v>6</v>
      </c>
      <c r="F115" s="133"/>
      <c r="G115" s="12">
        <f t="shared" si="11"/>
        <v>6</v>
      </c>
      <c r="H115" s="12">
        <v>3</v>
      </c>
      <c r="I115" s="151">
        <f>圣人研究设计!$V79*'功能-圣人研究'!$N13/8</f>
        <v>11.459999999999999</v>
      </c>
    </row>
    <row r="116" spans="3:9" x14ac:dyDescent="0.15">
      <c r="C116" s="151">
        <f>求节点(总纲!$AW$5:$AW$84,总纲!$BA$5:$BA$84,D116)</f>
        <v>32.491536379848661</v>
      </c>
      <c r="D116" s="151">
        <f t="shared" si="10"/>
        <v>24.5</v>
      </c>
      <c r="E116" s="151">
        <v>7</v>
      </c>
      <c r="F116" s="133"/>
      <c r="G116" s="12">
        <f t="shared" si="11"/>
        <v>8</v>
      </c>
      <c r="H116" s="12">
        <v>4</v>
      </c>
      <c r="I116" s="151">
        <f>圣人研究设计!$V80*'功能-圣人研究'!$N14/8</f>
        <v>13.659000000000001</v>
      </c>
    </row>
    <row r="117" spans="3:9" x14ac:dyDescent="0.15">
      <c r="C117" s="151">
        <f>求节点(总纲!$AW$5:$AW$84,总纲!$BA$5:$BA$84,D117)</f>
        <v>36.90508942654327</v>
      </c>
      <c r="D117" s="151">
        <f t="shared" si="10"/>
        <v>26.5</v>
      </c>
      <c r="E117" s="151">
        <v>8</v>
      </c>
      <c r="F117" s="133"/>
      <c r="G117" s="12">
        <f t="shared" si="11"/>
        <v>8</v>
      </c>
      <c r="H117" s="12">
        <v>4</v>
      </c>
      <c r="I117" s="151">
        <f>圣人研究设计!$V81*'功能-圣人研究'!$N15/8</f>
        <v>14.864000000000001</v>
      </c>
    </row>
    <row r="118" spans="3:9" x14ac:dyDescent="0.15">
      <c r="C118" s="151">
        <f>求节点(总纲!$AW$5:$AW$84,总纲!$BA$5:$BA$84,D118)</f>
        <v>41.35514273288296</v>
      </c>
      <c r="D118" s="151">
        <f t="shared" si="10"/>
        <v>28.5</v>
      </c>
      <c r="E118" s="151">
        <v>9</v>
      </c>
      <c r="F118" s="133"/>
      <c r="G118" s="12">
        <f t="shared" si="11"/>
        <v>8</v>
      </c>
      <c r="H118" s="12">
        <v>4</v>
      </c>
      <c r="I118" s="151">
        <f>圣人研究设计!$V82*'功能-圣人研究'!$N16/8</f>
        <v>22.900000000000002</v>
      </c>
    </row>
    <row r="119" spans="3:9" x14ac:dyDescent="0.15">
      <c r="C119" s="151">
        <f>求节点(总纲!$AW$5:$AW$84,总纲!$BA$5:$BA$84,D119)</f>
        <v>45.859257430415752</v>
      </c>
      <c r="D119" s="151">
        <f t="shared" si="10"/>
        <v>30.5</v>
      </c>
      <c r="E119" s="151">
        <v>10</v>
      </c>
      <c r="F119" s="133"/>
      <c r="G119" s="12">
        <f t="shared" si="11"/>
        <v>8</v>
      </c>
      <c r="H119" s="12">
        <v>4</v>
      </c>
      <c r="I119" s="151">
        <f>圣人研究设计!$V83*'功能-圣人研究'!$N17/8</f>
        <v>27.09</v>
      </c>
    </row>
    <row r="120" spans="3:9" x14ac:dyDescent="0.15">
      <c r="C120" s="151">
        <f>求节点(总纲!$AW$5:$AW$84,总纲!$BA$5:$BA$84,D120)</f>
        <v>50.502658215357116</v>
      </c>
      <c r="D120" s="151">
        <f t="shared" si="10"/>
        <v>32.5</v>
      </c>
      <c r="E120" s="151">
        <v>11</v>
      </c>
      <c r="F120" s="133"/>
      <c r="G120" s="12">
        <f t="shared" si="11"/>
        <v>8</v>
      </c>
      <c r="H120" s="12">
        <v>4</v>
      </c>
      <c r="I120" s="151">
        <f>圣人研究设计!$V84*'功能-圣人研究'!$N18/8</f>
        <v>31.150000000000002</v>
      </c>
    </row>
    <row r="121" spans="3:9" x14ac:dyDescent="0.15">
      <c r="C121" s="151">
        <f>求节点(总纲!$AW$5:$AW$84,总纲!$BA$5:$BA$84,D121)</f>
        <v>55.098651795473771</v>
      </c>
      <c r="D121" s="151">
        <f t="shared" si="10"/>
        <v>34.5</v>
      </c>
      <c r="E121" s="151">
        <v>12</v>
      </c>
      <c r="F121" s="133"/>
      <c r="G121" s="12">
        <f t="shared" si="11"/>
        <v>8</v>
      </c>
      <c r="H121" s="12">
        <v>4</v>
      </c>
      <c r="I121" s="151">
        <f>圣人研究设计!$V85*'功能-圣人研究'!$N19/8</f>
        <v>35.08</v>
      </c>
    </row>
    <row r="122" spans="3:9" x14ac:dyDescent="0.15">
      <c r="C122" s="151">
        <f>求节点(总纲!$AW$5:$AW$84,总纲!$BA$5:$BA$84,D122)</f>
        <v>59.525311949539564</v>
      </c>
      <c r="D122" s="151">
        <f t="shared" si="10"/>
        <v>36.5</v>
      </c>
      <c r="E122" s="151">
        <v>13</v>
      </c>
      <c r="F122" s="133"/>
      <c r="G122" s="12">
        <f t="shared" si="11"/>
        <v>8</v>
      </c>
      <c r="H122" s="12">
        <v>4</v>
      </c>
      <c r="I122" s="151">
        <f>圣人研究设计!$V86*'功能-圣人研究'!$N20/8</f>
        <v>38.880000000000003</v>
      </c>
    </row>
    <row r="123" spans="3:9" x14ac:dyDescent="0.15">
      <c r="C123" s="151">
        <f>求节点(总纲!$AW$5:$AW$84,总纲!$BA$5:$BA$84,D123)</f>
        <v>63.716069329210413</v>
      </c>
      <c r="D123" s="151">
        <f t="shared" si="10"/>
        <v>38.5</v>
      </c>
      <c r="E123" s="151">
        <v>14</v>
      </c>
      <c r="F123" s="133"/>
      <c r="G123" s="12">
        <f t="shared" si="11"/>
        <v>8</v>
      </c>
      <c r="H123" s="12">
        <v>4</v>
      </c>
      <c r="I123" s="151">
        <f>圣人研究设计!$V87*'功能-圣人研究'!$N21/8</f>
        <v>42.550000000000004</v>
      </c>
    </row>
    <row r="124" spans="3:9" x14ac:dyDescent="0.15">
      <c r="C124" s="151">
        <f>求节点(总纲!$AW$5:$AW$84,总纲!$BA$5:$BA$84,D124)</f>
        <v>68.056786360063242</v>
      </c>
      <c r="D124" s="151">
        <f t="shared" si="10"/>
        <v>40.5</v>
      </c>
      <c r="E124" s="151">
        <v>15</v>
      </c>
      <c r="F124" s="133"/>
      <c r="G124" s="12">
        <f t="shared" si="11"/>
        <v>8</v>
      </c>
      <c r="H124" s="12">
        <v>4</v>
      </c>
      <c r="I124" s="151">
        <f>圣人研究设计!$V88*'功能-圣人研究'!$N22/8</f>
        <v>46.09</v>
      </c>
    </row>
    <row r="125" spans="3:9" x14ac:dyDescent="0.15">
      <c r="C125" s="151">
        <f>求节点(总纲!$AW$5:$AW$84,总纲!$BA$5:$BA$84,D125)</f>
        <v>72.370191168708189</v>
      </c>
      <c r="D125" s="151">
        <f t="shared" si="10"/>
        <v>42.5</v>
      </c>
      <c r="E125" s="151">
        <v>16</v>
      </c>
      <c r="F125" s="133"/>
      <c r="G125" s="12">
        <f t="shared" si="11"/>
        <v>8</v>
      </c>
      <c r="H125" s="12">
        <v>4</v>
      </c>
      <c r="I125" s="151">
        <f>圣人研究设计!$V89*'功能-圣人研究'!$N23/8</f>
        <v>49.500000000000007</v>
      </c>
    </row>
    <row r="126" spans="3:9" x14ac:dyDescent="0.15">
      <c r="C126" s="151">
        <f>求节点(总纲!$AW$5:$AW$84,总纲!$BA$5:$BA$84,D126)</f>
        <v>76.596339332789427</v>
      </c>
      <c r="D126" s="151">
        <f t="shared" si="10"/>
        <v>44.5</v>
      </c>
      <c r="E126" s="151">
        <v>17</v>
      </c>
      <c r="F126" s="133"/>
      <c r="G126" s="12">
        <f t="shared" si="11"/>
        <v>8</v>
      </c>
      <c r="H126" s="12">
        <v>4</v>
      </c>
      <c r="I126" s="151">
        <f>圣人研究设计!$V90*'功能-圣人研究'!$N24/8</f>
        <v>52.78</v>
      </c>
    </row>
    <row r="127" spans="3:9" x14ac:dyDescent="0.15">
      <c r="C127" s="151">
        <f>求节点(总纲!$AW$5:$AW$84,总纲!$BA$5:$BA$84,D127)</f>
        <v>80.940702389790019</v>
      </c>
      <c r="D127" s="151">
        <f t="shared" si="10"/>
        <v>46.5</v>
      </c>
      <c r="E127" s="151">
        <v>18</v>
      </c>
      <c r="F127" s="133"/>
      <c r="G127" s="12">
        <f t="shared" si="11"/>
        <v>8</v>
      </c>
      <c r="H127" s="12">
        <v>4</v>
      </c>
      <c r="I127" s="151">
        <f>圣人研究设计!$V91*'功能-圣人研究'!$N25/8</f>
        <v>55.930000000000014</v>
      </c>
    </row>
    <row r="128" spans="3:9" x14ac:dyDescent="0.15">
      <c r="C128" s="151">
        <f>求节点(总纲!$AW$5:$AW$84,总纲!$BA$5:$BA$84,D128)</f>
        <v>85.224173721390827</v>
      </c>
      <c r="D128" s="151">
        <f t="shared" si="10"/>
        <v>48.5</v>
      </c>
      <c r="E128" s="151">
        <v>19</v>
      </c>
      <c r="F128" s="133"/>
      <c r="G128" s="12">
        <f t="shared" si="11"/>
        <v>8</v>
      </c>
      <c r="H128" s="12">
        <v>4</v>
      </c>
      <c r="I128" s="151">
        <f>圣人研究设计!$V92*'功能-圣人研究'!$N26/8</f>
        <v>58.95</v>
      </c>
    </row>
    <row r="129" spans="3:9" s="171" customFormat="1" x14ac:dyDescent="0.15">
      <c r="C129" s="173">
        <f>求节点(总纲!$AW$5:$AW$84,总纲!$BA$5:$BA$84,D129)</f>
        <v>91.002520783186228</v>
      </c>
      <c r="D129" s="173">
        <f t="shared" ref="D129:D139" si="12">D96</f>
        <v>51</v>
      </c>
      <c r="E129" s="173">
        <v>20</v>
      </c>
      <c r="F129" s="133"/>
      <c r="G129" s="12">
        <f t="shared" ref="G129:G139" si="13">2*H129</f>
        <v>10</v>
      </c>
      <c r="H129" s="12">
        <v>5</v>
      </c>
      <c r="I129" s="173">
        <f>圣人研究设计!$V93*'功能-圣人研究'!$N27/8</f>
        <v>61.84</v>
      </c>
    </row>
    <row r="130" spans="3:9" s="171" customFormat="1" x14ac:dyDescent="0.15">
      <c r="C130" s="173">
        <f>求节点(总纲!$AW$5:$AW$84,总纲!$BA$5:$BA$84,D130)</f>
        <v>97.466029144524825</v>
      </c>
      <c r="D130" s="173">
        <f t="shared" si="12"/>
        <v>54</v>
      </c>
      <c r="E130" s="173">
        <v>21</v>
      </c>
      <c r="F130" s="133"/>
      <c r="G130" s="12">
        <f t="shared" si="13"/>
        <v>12</v>
      </c>
      <c r="H130" s="12">
        <v>6</v>
      </c>
      <c r="I130" s="173">
        <f>圣人研究设计!$V94*'功能-圣人研究'!$N28/8</f>
        <v>63.84</v>
      </c>
    </row>
    <row r="131" spans="3:9" s="171" customFormat="1" x14ac:dyDescent="0.15">
      <c r="C131" s="173">
        <f>求节点(总纲!$AW$5:$AW$84,总纲!$BA$5:$BA$84,D131)</f>
        <v>103.88342588534262</v>
      </c>
      <c r="D131" s="173">
        <f t="shared" si="12"/>
        <v>57</v>
      </c>
      <c r="E131" s="173">
        <v>22</v>
      </c>
      <c r="F131" s="133"/>
      <c r="G131" s="12">
        <f t="shared" si="13"/>
        <v>14</v>
      </c>
      <c r="H131" s="12">
        <v>7</v>
      </c>
      <c r="I131" s="173">
        <f>圣人研究设计!$V95*'功能-圣人研究'!$N29/8</f>
        <v>65.736000000000004</v>
      </c>
    </row>
    <row r="132" spans="3:9" s="171" customFormat="1" x14ac:dyDescent="0.15">
      <c r="C132" s="173">
        <f>求节点(总纲!$AW$5:$AW$84,总纲!$BA$5:$BA$84,D132)</f>
        <v>110.31228664456765</v>
      </c>
      <c r="D132" s="173">
        <f t="shared" si="12"/>
        <v>60</v>
      </c>
      <c r="E132" s="173">
        <v>23</v>
      </c>
      <c r="F132" s="133"/>
      <c r="G132" s="12">
        <f t="shared" si="13"/>
        <v>16</v>
      </c>
      <c r="H132" s="12">
        <v>8</v>
      </c>
      <c r="I132" s="173">
        <f>圣人研究设计!$V96*'功能-圣人研究'!$N30/8</f>
        <v>67.527999999999992</v>
      </c>
    </row>
    <row r="133" spans="3:9" s="171" customFormat="1" x14ac:dyDescent="0.15">
      <c r="C133" s="173">
        <f>求节点(总纲!$AW$5:$AW$84,总纲!$BA$5:$BA$84,D133)</f>
        <v>116.73986097374477</v>
      </c>
      <c r="D133" s="173">
        <f t="shared" si="12"/>
        <v>63</v>
      </c>
      <c r="E133" s="173">
        <v>24</v>
      </c>
      <c r="F133" s="133"/>
      <c r="G133" s="12">
        <f t="shared" si="13"/>
        <v>18</v>
      </c>
      <c r="H133" s="12">
        <v>9</v>
      </c>
      <c r="I133" s="173">
        <f>圣人研究设计!$V97*'功能-圣人研究'!$N31/8</f>
        <v>69.215999999999994</v>
      </c>
    </row>
    <row r="134" spans="3:9" s="171" customFormat="1" x14ac:dyDescent="0.15">
      <c r="C134" s="173">
        <f>求节点(总纲!$AW$5:$AW$84,总纲!$BA$5:$BA$84,D134)</f>
        <v>123.12871348959303</v>
      </c>
      <c r="D134" s="173">
        <f t="shared" si="12"/>
        <v>66</v>
      </c>
      <c r="E134" s="173">
        <v>25</v>
      </c>
      <c r="F134" s="133"/>
      <c r="G134" s="12">
        <f t="shared" si="13"/>
        <v>20</v>
      </c>
      <c r="H134" s="12">
        <v>10</v>
      </c>
      <c r="I134" s="173">
        <f>圣人研究设计!$V98*'功能-圣人研究'!$N32/8</f>
        <v>70.8</v>
      </c>
    </row>
    <row r="135" spans="3:9" s="171" customFormat="1" x14ac:dyDescent="0.15">
      <c r="C135" s="173">
        <f>求节点(总纲!$AW$5:$AW$84,总纲!$BA$5:$BA$84,D135)</f>
        <v>129.54747180455769</v>
      </c>
      <c r="D135" s="173">
        <f t="shared" si="12"/>
        <v>69</v>
      </c>
      <c r="E135" s="173">
        <v>26</v>
      </c>
      <c r="F135" s="133"/>
      <c r="G135" s="12">
        <f t="shared" si="13"/>
        <v>22</v>
      </c>
      <c r="H135" s="12">
        <v>11</v>
      </c>
      <c r="I135" s="173">
        <f>圣人研究设计!$V99*'功能-圣人研究'!$N33/8</f>
        <v>71.759999999999991</v>
      </c>
    </row>
    <row r="136" spans="3:9" s="171" customFormat="1" x14ac:dyDescent="0.15">
      <c r="C136" s="173">
        <f>求节点(总纲!$AW$5:$AW$84,总纲!$BA$5:$BA$84,D136)</f>
        <v>135.93682085019839</v>
      </c>
      <c r="D136" s="173">
        <f t="shared" si="12"/>
        <v>72</v>
      </c>
      <c r="E136" s="173">
        <v>27</v>
      </c>
      <c r="F136" s="133"/>
      <c r="G136" s="12">
        <f t="shared" si="13"/>
        <v>24</v>
      </c>
      <c r="H136" s="12">
        <v>12</v>
      </c>
      <c r="I136" s="173">
        <f>圣人研究设计!$V100*'功能-圣人研究'!$N34/8</f>
        <v>71.712000000000003</v>
      </c>
    </row>
    <row r="137" spans="3:9" s="171" customFormat="1" x14ac:dyDescent="0.15">
      <c r="C137" s="173">
        <f>求节点(总纲!$AW$5:$AW$84,总纲!$BA$5:$BA$84,D137)</f>
        <v>142.29258914544991</v>
      </c>
      <c r="D137" s="173">
        <f t="shared" si="12"/>
        <v>75</v>
      </c>
      <c r="E137" s="173">
        <v>28</v>
      </c>
      <c r="F137" s="133"/>
      <c r="G137" s="12">
        <f t="shared" si="13"/>
        <v>26</v>
      </c>
      <c r="H137" s="12">
        <v>13</v>
      </c>
      <c r="I137" s="173">
        <f>圣人研究设计!$V101*'功能-圣人研究'!$N35/8</f>
        <v>71.456000000000003</v>
      </c>
    </row>
    <row r="138" spans="3:9" s="171" customFormat="1" x14ac:dyDescent="0.15">
      <c r="C138" s="173">
        <f>求节点(总纲!$AW$5:$AW$84,总纲!$BA$5:$BA$84,D138)</f>
        <v>148.68253753736437</v>
      </c>
      <c r="D138" s="173">
        <f t="shared" si="12"/>
        <v>78</v>
      </c>
      <c r="E138" s="173">
        <v>29</v>
      </c>
      <c r="F138" s="133"/>
      <c r="G138" s="12">
        <f t="shared" si="13"/>
        <v>28</v>
      </c>
      <c r="H138" s="12">
        <v>14</v>
      </c>
      <c r="I138" s="173">
        <f>圣人研究设计!$V102*'功能-圣人研究'!$N36/8</f>
        <v>70.992000000000004</v>
      </c>
    </row>
    <row r="139" spans="3:9" x14ac:dyDescent="0.15">
      <c r="C139" s="173">
        <f>求节点(总纲!$AW$5:$AW$84,总纲!$BA$5:$BA$84,D139)</f>
        <v>152.06771099669967</v>
      </c>
      <c r="D139" s="173">
        <f t="shared" si="12"/>
        <v>80</v>
      </c>
      <c r="E139" s="173">
        <v>30</v>
      </c>
      <c r="F139" s="133"/>
      <c r="G139" s="12">
        <f t="shared" si="13"/>
        <v>30</v>
      </c>
      <c r="H139" s="12">
        <v>15</v>
      </c>
      <c r="I139" s="173">
        <f>圣人研究设计!$V103*'功能-圣人研究'!$N37/8</f>
        <v>70.319999999999993</v>
      </c>
    </row>
    <row r="141" spans="3:9" x14ac:dyDescent="0.15">
      <c r="C141" s="151" t="s">
        <v>52</v>
      </c>
    </row>
    <row r="142" spans="3:9" x14ac:dyDescent="0.15">
      <c r="C142" s="11" t="s">
        <v>298</v>
      </c>
      <c r="D142" s="151" t="s">
        <v>48</v>
      </c>
      <c r="E142" s="151" t="s">
        <v>60</v>
      </c>
      <c r="F142" s="133"/>
      <c r="G142" s="12" t="s">
        <v>74</v>
      </c>
      <c r="H142" s="12" t="s">
        <v>161</v>
      </c>
      <c r="I142" s="151" t="s">
        <v>412</v>
      </c>
    </row>
    <row r="143" spans="3:9" x14ac:dyDescent="0.15">
      <c r="C143" s="151">
        <f>求节点(总纲!$AW$5:$AW$84,总纲!$BB$5:$BB$84,D143)</f>
        <v>9.6033064736987495</v>
      </c>
      <c r="D143" s="151">
        <f t="shared" ref="D143:D161" si="14">D110</f>
        <v>12.5</v>
      </c>
      <c r="E143" s="151">
        <v>1</v>
      </c>
      <c r="F143" s="133"/>
      <c r="G143" s="12">
        <f t="shared" ref="G143:G161" si="15">2*H143</f>
        <v>2</v>
      </c>
      <c r="H143" s="12">
        <v>1</v>
      </c>
      <c r="I143" s="151">
        <f>圣人研究设计!$V74*'功能-圣人研究'!$O8/8</f>
        <v>2.5</v>
      </c>
    </row>
    <row r="144" spans="3:9" x14ac:dyDescent="0.15">
      <c r="C144" s="151">
        <f>求节点(总纲!$AW$5:$AW$84,总纲!$BB$5:$BB$84,D144)</f>
        <v>12.308408146853285</v>
      </c>
      <c r="D144" s="151">
        <f t="shared" si="14"/>
        <v>14.5</v>
      </c>
      <c r="E144" s="151">
        <v>2</v>
      </c>
      <c r="F144" s="133"/>
      <c r="G144" s="12">
        <f t="shared" si="15"/>
        <v>2</v>
      </c>
      <c r="H144" s="12">
        <v>1</v>
      </c>
      <c r="I144" s="151">
        <f>圣人研究设计!$V75*'功能-圣人研究'!$O9/8</f>
        <v>4</v>
      </c>
    </row>
    <row r="145" spans="3:9" x14ac:dyDescent="0.15">
      <c r="C145" s="151">
        <f>求节点(总纲!$AW$5:$AW$84,总纲!$BB$5:$BB$84,D145)</f>
        <v>15.48100706101139</v>
      </c>
      <c r="D145" s="151">
        <f t="shared" si="14"/>
        <v>16.5</v>
      </c>
      <c r="E145" s="151">
        <v>3</v>
      </c>
      <c r="F145" s="133"/>
      <c r="G145" s="12">
        <f t="shared" si="15"/>
        <v>4</v>
      </c>
      <c r="H145" s="12">
        <v>2</v>
      </c>
      <c r="I145" s="151">
        <f>圣人研究设计!$V76*'功能-圣人研究'!$O10/8</f>
        <v>6.5</v>
      </c>
    </row>
    <row r="146" spans="3:9" x14ac:dyDescent="0.15">
      <c r="C146" s="151">
        <f>求节点(总纲!$AW$5:$AW$84,总纲!$BB$5:$BB$84,D146)</f>
        <v>19.051910672838556</v>
      </c>
      <c r="D146" s="151">
        <f t="shared" si="14"/>
        <v>18.5</v>
      </c>
      <c r="E146" s="151">
        <v>4</v>
      </c>
      <c r="F146" s="133"/>
      <c r="G146" s="12">
        <f t="shared" si="15"/>
        <v>4</v>
      </c>
      <c r="H146" s="12">
        <v>2</v>
      </c>
      <c r="I146" s="151">
        <f>圣人研究设计!$V77*'功能-圣人研究'!$O11/8</f>
        <v>8</v>
      </c>
    </row>
    <row r="147" spans="3:9" x14ac:dyDescent="0.15">
      <c r="C147" s="151">
        <f>求节点(总纲!$AW$5:$AW$84,总纲!$BB$5:$BB$84,D147)</f>
        <v>22.82052457715659</v>
      </c>
      <c r="D147" s="151">
        <f t="shared" si="14"/>
        <v>20.5</v>
      </c>
      <c r="E147" s="151">
        <v>5</v>
      </c>
      <c r="F147" s="133"/>
      <c r="G147" s="12">
        <f t="shared" si="15"/>
        <v>6</v>
      </c>
      <c r="H147" s="12">
        <v>3</v>
      </c>
      <c r="I147" s="151">
        <f>圣人研究设计!$V78*'功能-圣人研究'!$O12/8</f>
        <v>10.5</v>
      </c>
    </row>
    <row r="148" spans="3:9" x14ac:dyDescent="0.15">
      <c r="C148" s="151">
        <f>求节点(总纲!$AW$5:$AW$84,总纲!$BB$5:$BB$84,D148)</f>
        <v>26.929401043293872</v>
      </c>
      <c r="D148" s="151">
        <f t="shared" si="14"/>
        <v>22.5</v>
      </c>
      <c r="E148" s="151">
        <v>6</v>
      </c>
      <c r="F148" s="133"/>
      <c r="G148" s="12">
        <f t="shared" si="15"/>
        <v>6</v>
      </c>
      <c r="H148" s="12">
        <v>3</v>
      </c>
      <c r="I148" s="151">
        <f>圣人研究设计!$V79*'功能-圣人研究'!$O13/8</f>
        <v>12</v>
      </c>
    </row>
    <row r="149" spans="3:9" x14ac:dyDescent="0.15">
      <c r="C149" s="151">
        <f>求节点(总纲!$AW$5:$AW$84,总纲!$BB$5:$BB$84,D149)</f>
        <v>31.020080847425888</v>
      </c>
      <c r="D149" s="151">
        <f t="shared" si="14"/>
        <v>24.5</v>
      </c>
      <c r="E149" s="151">
        <v>7</v>
      </c>
      <c r="F149" s="133"/>
      <c r="G149" s="12">
        <f t="shared" si="15"/>
        <v>8</v>
      </c>
      <c r="H149" s="12">
        <v>4</v>
      </c>
      <c r="I149" s="151">
        <f>圣人研究设计!$V80*'功能-圣人研究'!$O14/8</f>
        <v>14.5</v>
      </c>
    </row>
    <row r="150" spans="3:9" x14ac:dyDescent="0.15">
      <c r="C150" s="151">
        <f>求节点(总纲!$AW$5:$AW$84,总纲!$BB$5:$BB$84,D150)</f>
        <v>35.34859296275922</v>
      </c>
      <c r="D150" s="151">
        <f t="shared" si="14"/>
        <v>26.5</v>
      </c>
      <c r="E150" s="151">
        <v>8</v>
      </c>
      <c r="F150" s="133"/>
      <c r="G150" s="12">
        <f t="shared" si="15"/>
        <v>8</v>
      </c>
      <c r="H150" s="12">
        <v>4</v>
      </c>
      <c r="I150" s="151">
        <f>圣人研究设计!$V81*'功能-圣人研究'!$O15/8</f>
        <v>15.92</v>
      </c>
    </row>
    <row r="151" spans="3:9" x14ac:dyDescent="0.15">
      <c r="C151" s="151">
        <f>求节点(总纲!$AW$5:$AW$84,总纲!$BB$5:$BB$84,D151)</f>
        <v>39.794710355111889</v>
      </c>
      <c r="D151" s="151">
        <f t="shared" si="14"/>
        <v>28.5</v>
      </c>
      <c r="E151" s="151">
        <v>9</v>
      </c>
      <c r="F151" s="133"/>
      <c r="G151" s="12">
        <f t="shared" si="15"/>
        <v>8</v>
      </c>
      <c r="H151" s="12">
        <v>4</v>
      </c>
      <c r="I151" s="151">
        <f>圣人研究设计!$V82*'功能-圣人研究'!$O16/8</f>
        <v>24.5</v>
      </c>
    </row>
    <row r="152" spans="3:9" x14ac:dyDescent="0.15">
      <c r="C152" s="151">
        <f>求节点(总纲!$AW$5:$AW$84,总纲!$BB$5:$BB$84,D152)</f>
        <v>44.226273411176066</v>
      </c>
      <c r="D152" s="151">
        <f t="shared" si="14"/>
        <v>30.5</v>
      </c>
      <c r="E152" s="151">
        <v>10</v>
      </c>
      <c r="F152" s="133"/>
      <c r="G152" s="12">
        <f t="shared" si="15"/>
        <v>8</v>
      </c>
      <c r="H152" s="12">
        <v>4</v>
      </c>
      <c r="I152" s="151">
        <f>圣人研究设计!$V83*'功能-圣人研究'!$O17/8</f>
        <v>28.95</v>
      </c>
    </row>
    <row r="153" spans="3:9" x14ac:dyDescent="0.15">
      <c r="C153" s="151">
        <f>求节点(总纲!$AW$5:$AW$84,总纲!$BB$5:$BB$84,D153)</f>
        <v>48.909016586716596</v>
      </c>
      <c r="D153" s="151">
        <f t="shared" si="14"/>
        <v>32.5</v>
      </c>
      <c r="E153" s="151">
        <v>11</v>
      </c>
      <c r="F153" s="133"/>
      <c r="G153" s="12">
        <f t="shared" si="15"/>
        <v>8</v>
      </c>
      <c r="H153" s="12">
        <v>4</v>
      </c>
      <c r="I153" s="151">
        <f>圣人研究设计!$V84*'功能-圣人研究'!$O18/8</f>
        <v>33.25</v>
      </c>
    </row>
    <row r="154" spans="3:9" x14ac:dyDescent="0.15">
      <c r="C154" s="151">
        <f>求节点(总纲!$AW$5:$AW$84,总纲!$BB$5:$BB$84,D154)</f>
        <v>53.51719105208128</v>
      </c>
      <c r="D154" s="151">
        <f t="shared" si="14"/>
        <v>34.5</v>
      </c>
      <c r="E154" s="151">
        <v>12</v>
      </c>
      <c r="F154" s="133"/>
      <c r="G154" s="12">
        <f t="shared" si="15"/>
        <v>8</v>
      </c>
      <c r="H154" s="12">
        <v>4</v>
      </c>
      <c r="I154" s="151">
        <f>圣人研究设计!$V85*'功能-圣人研究'!$O19/8</f>
        <v>37.4</v>
      </c>
    </row>
    <row r="155" spans="3:9" x14ac:dyDescent="0.15">
      <c r="C155" s="151">
        <f>求节点(总纲!$AW$5:$AW$84,总纲!$BB$5:$BB$84,D155)</f>
        <v>58.013839061098572</v>
      </c>
      <c r="D155" s="151">
        <f t="shared" si="14"/>
        <v>36.5</v>
      </c>
      <c r="E155" s="151">
        <v>13</v>
      </c>
      <c r="F155" s="133"/>
      <c r="G155" s="12">
        <f t="shared" si="15"/>
        <v>8</v>
      </c>
      <c r="H155" s="12">
        <v>4</v>
      </c>
      <c r="I155" s="151">
        <f>圣人研究设计!$V86*'功能-圣人研究'!$O20/8</f>
        <v>41.4</v>
      </c>
    </row>
    <row r="156" spans="3:9" x14ac:dyDescent="0.15">
      <c r="C156" s="151">
        <f>求节点(总纲!$AW$5:$AW$84,总纲!$BB$5:$BB$84,D156)</f>
        <v>62.205091229656389</v>
      </c>
      <c r="D156" s="151">
        <f t="shared" si="14"/>
        <v>38.5</v>
      </c>
      <c r="E156" s="151">
        <v>14</v>
      </c>
      <c r="F156" s="133"/>
      <c r="G156" s="12">
        <f t="shared" si="15"/>
        <v>8</v>
      </c>
      <c r="H156" s="12">
        <v>4</v>
      </c>
      <c r="I156" s="151">
        <f>圣人研究设计!$V87*'功能-圣人研究'!$O21/8</f>
        <v>45.25</v>
      </c>
    </row>
    <row r="157" spans="3:9" x14ac:dyDescent="0.15">
      <c r="C157" s="151">
        <f>求节点(总纲!$AW$5:$AW$84,总纲!$BB$5:$BB$84,D157)</f>
        <v>66.517582124663477</v>
      </c>
      <c r="D157" s="151">
        <f t="shared" si="14"/>
        <v>40.5</v>
      </c>
      <c r="E157" s="151">
        <v>15</v>
      </c>
      <c r="F157" s="133"/>
      <c r="G157" s="12">
        <f t="shared" si="15"/>
        <v>8</v>
      </c>
      <c r="H157" s="12">
        <v>4</v>
      </c>
      <c r="I157" s="151">
        <f>圣人研究设计!$V88*'功能-圣人研究'!$O22/8</f>
        <v>48.95</v>
      </c>
    </row>
    <row r="158" spans="3:9" x14ac:dyDescent="0.15">
      <c r="C158" s="151">
        <f>求节点(总纲!$AW$5:$AW$84,总纲!$BB$5:$BB$84,D158)</f>
        <v>70.88738232726989</v>
      </c>
      <c r="D158" s="151">
        <f t="shared" si="14"/>
        <v>42.5</v>
      </c>
      <c r="E158" s="151">
        <v>16</v>
      </c>
      <c r="F158" s="133"/>
      <c r="G158" s="12">
        <f t="shared" si="15"/>
        <v>8</v>
      </c>
      <c r="H158" s="12">
        <v>4</v>
      </c>
      <c r="I158" s="151">
        <f>圣人研究设计!$V89*'功能-圣人研究'!$O23/8</f>
        <v>52.5</v>
      </c>
    </row>
    <row r="159" spans="3:9" x14ac:dyDescent="0.15">
      <c r="C159" s="151">
        <f>求节点(总纲!$AW$5:$AW$84,总纲!$BB$5:$BB$84,D159)</f>
        <v>75.112980147074992</v>
      </c>
      <c r="D159" s="151">
        <f t="shared" si="14"/>
        <v>44.5</v>
      </c>
      <c r="E159" s="151">
        <v>17</v>
      </c>
      <c r="F159" s="133"/>
      <c r="G159" s="12">
        <f t="shared" si="15"/>
        <v>8</v>
      </c>
      <c r="H159" s="12">
        <v>4</v>
      </c>
      <c r="I159" s="151">
        <f>圣人研究设计!$V90*'功能-圣人研究'!$O24/8</f>
        <v>55.9</v>
      </c>
    </row>
    <row r="160" spans="3:9" x14ac:dyDescent="0.15">
      <c r="C160" s="151">
        <f>求节点(总纲!$AW$5:$AW$84,总纲!$BB$5:$BB$84,D160)</f>
        <v>79.443324150966419</v>
      </c>
      <c r="D160" s="151">
        <f t="shared" si="14"/>
        <v>46.5</v>
      </c>
      <c r="E160" s="151">
        <v>18</v>
      </c>
      <c r="F160" s="133"/>
      <c r="G160" s="12">
        <f t="shared" si="15"/>
        <v>8</v>
      </c>
      <c r="H160" s="12">
        <v>4</v>
      </c>
      <c r="I160" s="151">
        <f>圣人研究设计!$V91*'功能-圣人研究'!$O25/8</f>
        <v>59.150000000000006</v>
      </c>
    </row>
    <row r="161" spans="3:9" x14ac:dyDescent="0.15">
      <c r="C161" s="151">
        <f>求节点(总纲!$AW$5:$AW$84,总纲!$BB$5:$BB$84,D161)</f>
        <v>83.7903212939176</v>
      </c>
      <c r="D161" s="151">
        <f t="shared" si="14"/>
        <v>48.5</v>
      </c>
      <c r="E161" s="151">
        <v>19</v>
      </c>
      <c r="F161" s="133"/>
      <c r="G161" s="12">
        <f t="shared" si="15"/>
        <v>8</v>
      </c>
      <c r="H161" s="12">
        <v>4</v>
      </c>
      <c r="I161" s="151">
        <f>圣人研究设计!$V92*'功能-圣人研究'!$O26/8</f>
        <v>62.250000000000007</v>
      </c>
    </row>
    <row r="162" spans="3:9" s="171" customFormat="1" x14ac:dyDescent="0.15">
      <c r="C162" s="173">
        <f>求节点(总纲!$AW$5:$AW$84,总纲!$BB$5:$BB$84,D162)</f>
        <v>89.726519272163628</v>
      </c>
      <c r="D162" s="173">
        <f t="shared" ref="D162:D172" si="16">D129</f>
        <v>51</v>
      </c>
      <c r="E162" s="173">
        <v>20</v>
      </c>
      <c r="F162" s="133"/>
      <c r="G162" s="12">
        <f t="shared" ref="G162:G172" si="17">2*H162</f>
        <v>10</v>
      </c>
      <c r="H162" s="12">
        <v>5</v>
      </c>
      <c r="I162" s="173">
        <f>圣人研究设计!$V93*'功能-圣人研究'!$O27/8</f>
        <v>65.2</v>
      </c>
    </row>
    <row r="163" spans="3:9" s="171" customFormat="1" x14ac:dyDescent="0.15">
      <c r="C163" s="173">
        <f>求节点(总纲!$AW$5:$AW$84,总纲!$BB$5:$BB$84,D163)</f>
        <v>96.341491972544063</v>
      </c>
      <c r="D163" s="173">
        <f t="shared" si="16"/>
        <v>54</v>
      </c>
      <c r="E163" s="173">
        <v>21</v>
      </c>
      <c r="F163" s="133"/>
      <c r="G163" s="12">
        <f t="shared" si="17"/>
        <v>12</v>
      </c>
      <c r="H163" s="12">
        <v>6</v>
      </c>
      <c r="I163" s="173">
        <f>圣人研究设计!$V94*'功能-圣人研究'!$O28/8</f>
        <v>67.2</v>
      </c>
    </row>
    <row r="164" spans="3:9" s="171" customFormat="1" x14ac:dyDescent="0.15">
      <c r="C164" s="173">
        <f>求节点(总纲!$AW$5:$AW$84,总纲!$BB$5:$BB$84,D164)</f>
        <v>102.75450529975728</v>
      </c>
      <c r="D164" s="173">
        <f t="shared" si="16"/>
        <v>57</v>
      </c>
      <c r="E164" s="173">
        <v>22</v>
      </c>
      <c r="F164" s="133"/>
      <c r="G164" s="12">
        <f t="shared" si="17"/>
        <v>14</v>
      </c>
      <c r="H164" s="12">
        <v>7</v>
      </c>
      <c r="I164" s="173">
        <f>圣人研究设计!$V95*'功能-圣人研究'!$O29/8</f>
        <v>69.08</v>
      </c>
    </row>
    <row r="165" spans="3:9" s="171" customFormat="1" x14ac:dyDescent="0.15">
      <c r="C165" s="173">
        <f>求节点(总纲!$AW$5:$AW$84,总纲!$BB$5:$BB$84,D165)</f>
        <v>109.23106258673216</v>
      </c>
      <c r="D165" s="173">
        <f t="shared" si="16"/>
        <v>60</v>
      </c>
      <c r="E165" s="173">
        <v>23</v>
      </c>
      <c r="F165" s="133"/>
      <c r="G165" s="12">
        <f t="shared" si="17"/>
        <v>16</v>
      </c>
      <c r="H165" s="12">
        <v>8</v>
      </c>
      <c r="I165" s="173">
        <f>圣人研究设计!$V96*'功能-圣人研究'!$O30/8</f>
        <v>70.84</v>
      </c>
    </row>
    <row r="166" spans="3:9" s="171" customFormat="1" x14ac:dyDescent="0.15">
      <c r="C166" s="173">
        <f>求节点(总纲!$AW$5:$AW$84,总纲!$BB$5:$BB$84,D166)</f>
        <v>115.69166766550026</v>
      </c>
      <c r="D166" s="173">
        <f t="shared" si="16"/>
        <v>63</v>
      </c>
      <c r="E166" s="173">
        <v>24</v>
      </c>
      <c r="F166" s="133"/>
      <c r="G166" s="12">
        <f t="shared" si="17"/>
        <v>18</v>
      </c>
      <c r="H166" s="12">
        <v>9</v>
      </c>
      <c r="I166" s="173">
        <f>圣人研究设计!$V97*'功能-圣人研究'!$O31/8</f>
        <v>72.48</v>
      </c>
    </row>
    <row r="167" spans="3:9" s="171" customFormat="1" x14ac:dyDescent="0.15">
      <c r="C167" s="173">
        <f>求节点(总纲!$AW$5:$AW$84,总纲!$BB$5:$BB$84,D167)</f>
        <v>122.1238637307534</v>
      </c>
      <c r="D167" s="173">
        <f t="shared" si="16"/>
        <v>66</v>
      </c>
      <c r="E167" s="173">
        <v>25</v>
      </c>
      <c r="F167" s="133"/>
      <c r="G167" s="12">
        <f t="shared" si="17"/>
        <v>20</v>
      </c>
      <c r="H167" s="12">
        <v>10</v>
      </c>
      <c r="I167" s="173">
        <f>圣人研究设计!$V98*'功能-圣人研究'!$O32/8</f>
        <v>74</v>
      </c>
    </row>
    <row r="168" spans="3:9" s="171" customFormat="1" x14ac:dyDescent="0.15">
      <c r="C168" s="173">
        <f>求节点(总纲!$AW$5:$AW$84,总纲!$BB$5:$BB$84,D168)</f>
        <v>128.59118453891446</v>
      </c>
      <c r="D168" s="173">
        <f t="shared" si="16"/>
        <v>69</v>
      </c>
      <c r="E168" s="173">
        <v>26</v>
      </c>
      <c r="F168" s="133"/>
      <c r="G168" s="12">
        <f t="shared" si="17"/>
        <v>22</v>
      </c>
      <c r="H168" s="12">
        <v>11</v>
      </c>
      <c r="I168" s="173">
        <f>圣人研究设计!$V99*'功能-圣人研究'!$O33/8</f>
        <v>75.399999999999991</v>
      </c>
    </row>
    <row r="169" spans="3:9" s="171" customFormat="1" x14ac:dyDescent="0.15">
      <c r="C169" s="173">
        <f>求节点(总纲!$AW$5:$AW$84,总纲!$BB$5:$BB$84,D169)</f>
        <v>134.98066485175448</v>
      </c>
      <c r="D169" s="173">
        <f t="shared" si="16"/>
        <v>72</v>
      </c>
      <c r="E169" s="173">
        <v>27</v>
      </c>
      <c r="F169" s="133"/>
      <c r="G169" s="12">
        <f t="shared" si="17"/>
        <v>24</v>
      </c>
      <c r="H169" s="12">
        <v>12</v>
      </c>
      <c r="I169" s="173">
        <f>圣人研究设计!$V100*'功能-圣人研究'!$O34/8</f>
        <v>76.679999999999993</v>
      </c>
    </row>
    <row r="170" spans="3:9" s="171" customFormat="1" x14ac:dyDescent="0.15">
      <c r="C170" s="173">
        <f>求节点(总纲!$AW$5:$AW$84,总纲!$BB$5:$BB$84,D170)</f>
        <v>141.35995921444913</v>
      </c>
      <c r="D170" s="173">
        <f t="shared" si="16"/>
        <v>75</v>
      </c>
      <c r="E170" s="173">
        <v>28</v>
      </c>
      <c r="F170" s="133"/>
      <c r="G170" s="12">
        <f t="shared" si="17"/>
        <v>26</v>
      </c>
      <c r="H170" s="12">
        <v>13</v>
      </c>
      <c r="I170" s="173">
        <f>圣人研究设计!$V101*'功能-圣人研究'!$O35/8</f>
        <v>77.28</v>
      </c>
    </row>
    <row r="171" spans="3:9" s="171" customFormat="1" x14ac:dyDescent="0.15">
      <c r="C171" s="173">
        <f>求节点(总纲!$AW$5:$AW$84,总纲!$BB$5:$BB$84,D171)</f>
        <v>147.79749266627076</v>
      </c>
      <c r="D171" s="173">
        <f t="shared" si="16"/>
        <v>78</v>
      </c>
      <c r="E171" s="173">
        <v>29</v>
      </c>
      <c r="F171" s="133"/>
      <c r="G171" s="12">
        <f t="shared" si="17"/>
        <v>28</v>
      </c>
      <c r="H171" s="12">
        <v>14</v>
      </c>
      <c r="I171" s="173">
        <f>圣人研究设计!$V102*'功能-圣人研究'!$O36/8</f>
        <v>76.559999999999988</v>
      </c>
    </row>
    <row r="172" spans="3:9" x14ac:dyDescent="0.15">
      <c r="C172" s="173">
        <f>求节点(总纲!$AW$5:$AW$84,总纲!$BB$5:$BB$84,D172)</f>
        <v>151.04171534413976</v>
      </c>
      <c r="D172" s="173">
        <f t="shared" si="16"/>
        <v>80</v>
      </c>
      <c r="E172" s="173">
        <v>30</v>
      </c>
      <c r="F172" s="133"/>
      <c r="G172" s="12">
        <f t="shared" si="17"/>
        <v>30</v>
      </c>
      <c r="H172" s="12">
        <v>15</v>
      </c>
      <c r="I172" s="173">
        <f>圣人研究设计!$V103*'功能-圣人研究'!$O37/8</f>
        <v>75.599999999999994</v>
      </c>
    </row>
  </sheetData>
  <mergeCells count="2">
    <mergeCell ref="M11:Q11"/>
    <mergeCell ref="R11:V1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V104"/>
  <sheetViews>
    <sheetView workbookViewId="0">
      <selection activeCell="J22" sqref="J22:J23"/>
    </sheetView>
  </sheetViews>
  <sheetFormatPr defaultColWidth="6.625" defaultRowHeight="11.25" x14ac:dyDescent="0.15"/>
  <cols>
    <col min="1" max="5" width="6.625" style="28"/>
    <col min="6" max="6" width="6.625" style="29"/>
    <col min="7" max="8" width="6.625" style="28"/>
    <col min="9" max="9" width="7.5" style="28" bestFit="1" customWidth="1"/>
    <col min="10" max="15" width="6.625" style="28"/>
    <col min="16" max="16" width="6.625" style="29"/>
    <col min="17" max="17" width="6.625" style="28" customWidth="1"/>
    <col min="18" max="28" width="6.625" style="28"/>
    <col min="29" max="33" width="6.625" style="35"/>
    <col min="34" max="36" width="6.625" style="28"/>
    <col min="37" max="43" width="6.625" style="35"/>
    <col min="44" max="16384" width="6.625" style="28"/>
  </cols>
  <sheetData>
    <row r="1" spans="1:48" x14ac:dyDescent="0.15">
      <c r="A1" s="28" t="s">
        <v>97</v>
      </c>
      <c r="AK1" s="28" t="s">
        <v>113</v>
      </c>
    </row>
    <row r="2" spans="1:48" x14ac:dyDescent="0.15">
      <c r="B2" s="28" t="s">
        <v>98</v>
      </c>
      <c r="C2" s="28" t="s">
        <v>99</v>
      </c>
      <c r="D2" s="28" t="s">
        <v>100</v>
      </c>
      <c r="H2" s="39"/>
      <c r="I2" s="183" t="s">
        <v>367</v>
      </c>
      <c r="J2" s="183"/>
      <c r="K2" s="183"/>
      <c r="L2" s="183"/>
      <c r="M2" s="183"/>
    </row>
    <row r="3" spans="1:48" ht="11.25" customHeight="1" x14ac:dyDescent="0.15">
      <c r="A3" s="28" t="s">
        <v>101</v>
      </c>
      <c r="B3" s="28">
        <v>50</v>
      </c>
      <c r="C3" s="35">
        <v>50</v>
      </c>
      <c r="D3" s="35">
        <v>50</v>
      </c>
      <c r="I3" s="28" t="s">
        <v>102</v>
      </c>
      <c r="J3" s="28" t="s">
        <v>103</v>
      </c>
      <c r="K3" s="28" t="s">
        <v>41</v>
      </c>
      <c r="L3" s="28" t="s">
        <v>104</v>
      </c>
      <c r="M3" s="28" t="s">
        <v>105</v>
      </c>
      <c r="S3" s="183" t="s">
        <v>120</v>
      </c>
      <c r="T3" s="183"/>
      <c r="U3" s="183"/>
      <c r="V3" s="183"/>
      <c r="W3" s="183"/>
      <c r="X3" s="183" t="s">
        <v>115</v>
      </c>
      <c r="Y3" s="183"/>
      <c r="Z3" s="183"/>
      <c r="AA3" s="183"/>
      <c r="AB3" s="183"/>
      <c r="AC3" s="183" t="s">
        <v>369</v>
      </c>
      <c r="AD3" s="183"/>
      <c r="AE3" s="183"/>
      <c r="AF3" s="183"/>
      <c r="AG3" s="183"/>
    </row>
    <row r="4" spans="1:48" x14ac:dyDescent="0.15">
      <c r="H4" s="28" t="s">
        <v>114</v>
      </c>
      <c r="I4" s="28">
        <v>0</v>
      </c>
      <c r="J4" s="28">
        <f>I4</f>
        <v>0</v>
      </c>
      <c r="K4" s="35">
        <f t="shared" ref="K4:M4" si="0">J4</f>
        <v>0</v>
      </c>
      <c r="L4" s="35">
        <f t="shared" si="0"/>
        <v>0</v>
      </c>
      <c r="M4" s="35">
        <f t="shared" si="0"/>
        <v>0</v>
      </c>
      <c r="R4" s="28" t="s">
        <v>298</v>
      </c>
      <c r="S4" s="28" t="s">
        <v>102</v>
      </c>
      <c r="T4" s="28" t="s">
        <v>103</v>
      </c>
      <c r="U4" s="28" t="s">
        <v>41</v>
      </c>
      <c r="V4" s="28" t="s">
        <v>104</v>
      </c>
      <c r="W4" s="28" t="s">
        <v>105</v>
      </c>
      <c r="X4" s="28" t="s">
        <v>102</v>
      </c>
      <c r="Y4" s="28" t="s">
        <v>103</v>
      </c>
      <c r="Z4" s="28" t="s">
        <v>41</v>
      </c>
      <c r="AA4" s="28" t="s">
        <v>104</v>
      </c>
      <c r="AB4" s="28" t="s">
        <v>105</v>
      </c>
      <c r="AC4" s="35" t="s">
        <v>31</v>
      </c>
      <c r="AD4" s="35" t="s">
        <v>32</v>
      </c>
      <c r="AE4" s="35" t="s">
        <v>33</v>
      </c>
      <c r="AF4" s="35" t="s">
        <v>34</v>
      </c>
      <c r="AG4" s="35" t="s">
        <v>65</v>
      </c>
      <c r="AK4" s="35" t="s">
        <v>298</v>
      </c>
      <c r="AL4" s="35" t="s">
        <v>31</v>
      </c>
      <c r="AM4" s="35" t="s">
        <v>32</v>
      </c>
      <c r="AN4" s="35" t="s">
        <v>33</v>
      </c>
      <c r="AO4" s="35" t="s">
        <v>34</v>
      </c>
      <c r="AP4" s="35" t="s">
        <v>65</v>
      </c>
      <c r="AR4" s="28" t="s">
        <v>114</v>
      </c>
      <c r="AS4" s="28" t="s">
        <v>116</v>
      </c>
      <c r="AU4" s="28" t="s">
        <v>117</v>
      </c>
      <c r="AV4" s="28" t="s">
        <v>121</v>
      </c>
    </row>
    <row r="5" spans="1:48" x14ac:dyDescent="0.15">
      <c r="H5" s="28" t="s">
        <v>118</v>
      </c>
      <c r="I5" s="35">
        <v>0</v>
      </c>
      <c r="J5" s="35">
        <f t="shared" ref="J5:M5" si="1">I5</f>
        <v>0</v>
      </c>
      <c r="K5" s="35">
        <f t="shared" si="1"/>
        <v>0</v>
      </c>
      <c r="L5" s="35">
        <f t="shared" si="1"/>
        <v>0</v>
      </c>
      <c r="M5" s="35">
        <f t="shared" si="1"/>
        <v>0</v>
      </c>
      <c r="R5" s="28">
        <v>1</v>
      </c>
      <c r="S5" s="38">
        <f>I$4*总纲!K5</f>
        <v>0</v>
      </c>
      <c r="T5" s="38">
        <f>J$4*总纲!L5</f>
        <v>0</v>
      </c>
      <c r="U5" s="38">
        <f>K$4*总纲!M5</f>
        <v>0</v>
      </c>
      <c r="V5" s="38">
        <f>L$4*总纲!N5</f>
        <v>0</v>
      </c>
      <c r="W5" s="38">
        <f>M$4*总纲!O5</f>
        <v>0</v>
      </c>
      <c r="X5" s="38">
        <f>I$5*总纲!K5</f>
        <v>0</v>
      </c>
      <c r="Y5" s="38">
        <f>J$5*总纲!L5</f>
        <v>0</v>
      </c>
      <c r="Z5" s="38">
        <f>K$5*总纲!M5</f>
        <v>0</v>
      </c>
      <c r="AA5" s="38">
        <f>L$5*总纲!N5</f>
        <v>0</v>
      </c>
      <c r="AB5" s="38">
        <f>M$5*总纲!O5</f>
        <v>0</v>
      </c>
      <c r="AC5" s="113">
        <f>I$6*总纲!D5</f>
        <v>258.38446513065526</v>
      </c>
      <c r="AD5" s="113">
        <f>J$6*总纲!E5</f>
        <v>215.23425945383585</v>
      </c>
      <c r="AE5" s="113">
        <f>K$6*总纲!F5</f>
        <v>168.38915592564803</v>
      </c>
      <c r="AF5" s="113">
        <f>L$6*总纲!G5</f>
        <v>117.3065471693175</v>
      </c>
      <c r="AG5" s="113">
        <f>M$6*总纲!H5</f>
        <v>61.340472022017558</v>
      </c>
      <c r="AK5" s="35">
        <v>1</v>
      </c>
      <c r="AL5" s="35">
        <f>S5+X5</f>
        <v>0</v>
      </c>
      <c r="AM5" s="112">
        <f t="shared" ref="AM5:AP5" si="2">T5+Y5</f>
        <v>0</v>
      </c>
      <c r="AN5" s="112">
        <f t="shared" si="2"/>
        <v>0</v>
      </c>
      <c r="AO5" s="112">
        <f t="shared" si="2"/>
        <v>0</v>
      </c>
      <c r="AP5" s="112">
        <f t="shared" si="2"/>
        <v>0</v>
      </c>
      <c r="AR5" s="37" t="e">
        <f>S5/AL5</f>
        <v>#DIV/0!</v>
      </c>
      <c r="AS5" s="37" t="e">
        <f>X5/AL5</f>
        <v>#DIV/0!</v>
      </c>
      <c r="AT5" s="37"/>
      <c r="AV5" s="38">
        <f>AL5/总纲!K5</f>
        <v>0</v>
      </c>
    </row>
    <row r="6" spans="1:48" x14ac:dyDescent="0.15">
      <c r="H6" s="28" t="s">
        <v>368</v>
      </c>
      <c r="I6" s="35">
        <v>3600</v>
      </c>
      <c r="J6" s="35">
        <f t="shared" ref="J6:M6" si="3">I6</f>
        <v>3600</v>
      </c>
      <c r="K6" s="35">
        <f t="shared" si="3"/>
        <v>3600</v>
      </c>
      <c r="L6" s="35">
        <f t="shared" si="3"/>
        <v>3600</v>
      </c>
      <c r="M6" s="35">
        <f t="shared" si="3"/>
        <v>3600</v>
      </c>
      <c r="R6" s="28">
        <v>2</v>
      </c>
      <c r="S6" s="35">
        <f>I$4*总纲!K6+S5</f>
        <v>0</v>
      </c>
      <c r="T6" s="35">
        <f>J$4*总纲!L6+T5</f>
        <v>0</v>
      </c>
      <c r="U6" s="35">
        <f>K$4*总纲!M6+U5</f>
        <v>0</v>
      </c>
      <c r="V6" s="35">
        <f>L$4*总纲!N6+V5</f>
        <v>0</v>
      </c>
      <c r="W6" s="35">
        <f>M$4*总纲!O6+W5</f>
        <v>0</v>
      </c>
      <c r="X6" s="35">
        <f>I$5*总纲!K6+X5</f>
        <v>0</v>
      </c>
      <c r="Y6" s="35">
        <f>J$5*总纲!L6+Y5</f>
        <v>0</v>
      </c>
      <c r="Z6" s="35">
        <f>K$5*总纲!M6+Z5</f>
        <v>0</v>
      </c>
      <c r="AA6" s="35">
        <f>L$5*总纲!N6+AA5</f>
        <v>0</v>
      </c>
      <c r="AB6" s="35">
        <f>M$5*总纲!O6+AB5</f>
        <v>0</v>
      </c>
      <c r="AC6" s="113">
        <f>I$6*总纲!D6</f>
        <v>535.31407798932639</v>
      </c>
      <c r="AD6" s="113">
        <f>J$6*总纲!E6</f>
        <v>450.19913958902345</v>
      </c>
      <c r="AE6" s="113">
        <f>K$6*总纲!F6</f>
        <v>355.82326763950522</v>
      </c>
      <c r="AF6" s="113">
        <f>L$6*总纲!G6</f>
        <v>251.38349102378766</v>
      </c>
      <c r="AG6" s="113">
        <f>M$6*总纲!H6</f>
        <v>133.507331050538</v>
      </c>
      <c r="AH6" s="112"/>
      <c r="AK6" s="35">
        <v>2</v>
      </c>
      <c r="AL6" s="112">
        <f t="shared" ref="AL6:AL69" si="4">S6+X6</f>
        <v>0</v>
      </c>
      <c r="AM6" s="112">
        <f t="shared" ref="AM6:AM69" si="5">T6+Y6</f>
        <v>0</v>
      </c>
      <c r="AN6" s="112">
        <f t="shared" ref="AN6:AN69" si="6">U6+Z6</f>
        <v>0</v>
      </c>
      <c r="AO6" s="112">
        <f t="shared" ref="AO6:AO69" si="7">V6+AA6</f>
        <v>0</v>
      </c>
      <c r="AP6" s="112">
        <f t="shared" ref="AP6:AP69" si="8">W6+AB6</f>
        <v>0</v>
      </c>
      <c r="AR6" s="37" t="e">
        <f t="shared" ref="AR6:AR69" si="9">S6/AL6</f>
        <v>#DIV/0!</v>
      </c>
      <c r="AS6" s="37" t="e">
        <f t="shared" ref="AS6:AS69" si="10">X6/AL6</f>
        <v>#DIV/0!</v>
      </c>
      <c r="AT6" s="37"/>
      <c r="AV6" s="28">
        <f>(AL6-AL5)/总纲!K6</f>
        <v>0</v>
      </c>
    </row>
    <row r="7" spans="1:48" x14ac:dyDescent="0.15">
      <c r="I7" s="35"/>
      <c r="R7" s="28">
        <v>3</v>
      </c>
      <c r="S7" s="35">
        <f>I$4*总纲!K7+S6</f>
        <v>0</v>
      </c>
      <c r="T7" s="35">
        <f>J$4*总纲!L7+T6</f>
        <v>0</v>
      </c>
      <c r="U7" s="35">
        <f>K$4*总纲!M7+U6</f>
        <v>0</v>
      </c>
      <c r="V7" s="35">
        <f>L$4*总纲!N7+V6</f>
        <v>0</v>
      </c>
      <c r="W7" s="35">
        <f>M$4*总纲!O7+W6</f>
        <v>0</v>
      </c>
      <c r="X7" s="35">
        <f>I$5*总纲!K7+X6</f>
        <v>0</v>
      </c>
      <c r="Y7" s="35">
        <f>J$5*总纲!L7+Y6</f>
        <v>0</v>
      </c>
      <c r="Z7" s="35">
        <f>K$5*总纲!M7+Z6</f>
        <v>0</v>
      </c>
      <c r="AA7" s="35">
        <f>L$5*总纲!N7+AA6</f>
        <v>0</v>
      </c>
      <c r="AB7" s="35">
        <f>M$5*总纲!O7+AB6</f>
        <v>0</v>
      </c>
      <c r="AC7" s="113">
        <f>I$6*总纲!D7</f>
        <v>832.11988804169869</v>
      </c>
      <c r="AD7" s="113">
        <f>J$6*总纲!E7</f>
        <v>704.97196914892709</v>
      </c>
      <c r="AE7" s="113">
        <f>K$6*总纲!F7</f>
        <v>562.18019636097165</v>
      </c>
      <c r="AF7" s="113">
        <f>L$6*总纲!G7</f>
        <v>400.33287813686127</v>
      </c>
      <c r="AG7" s="113">
        <f>M$6*总纲!H7</f>
        <v>213.77159923791243</v>
      </c>
      <c r="AH7" s="112"/>
      <c r="AK7" s="35">
        <v>3</v>
      </c>
      <c r="AL7" s="112">
        <f t="shared" si="4"/>
        <v>0</v>
      </c>
      <c r="AM7" s="112">
        <f t="shared" si="5"/>
        <v>0</v>
      </c>
      <c r="AN7" s="112">
        <f t="shared" si="6"/>
        <v>0</v>
      </c>
      <c r="AO7" s="112">
        <f t="shared" si="7"/>
        <v>0</v>
      </c>
      <c r="AP7" s="112">
        <f t="shared" si="8"/>
        <v>0</v>
      </c>
      <c r="AR7" s="37" t="e">
        <f t="shared" si="9"/>
        <v>#DIV/0!</v>
      </c>
      <c r="AS7" s="37" t="e">
        <f t="shared" si="10"/>
        <v>#DIV/0!</v>
      </c>
      <c r="AT7" s="37"/>
      <c r="AV7" s="35">
        <f>(AL7-AL6)/总纲!K7</f>
        <v>0</v>
      </c>
    </row>
    <row r="8" spans="1:48" x14ac:dyDescent="0.15">
      <c r="I8" s="35"/>
      <c r="R8" s="28">
        <v>4</v>
      </c>
      <c r="S8" s="35">
        <f>I$4*总纲!K8+S7</f>
        <v>0</v>
      </c>
      <c r="T8" s="35">
        <f>J$4*总纲!L8+T7</f>
        <v>0</v>
      </c>
      <c r="U8" s="35">
        <f>K$4*总纲!M8+U7</f>
        <v>0</v>
      </c>
      <c r="V8" s="35">
        <f>L$4*总纲!N8+V7</f>
        <v>0</v>
      </c>
      <c r="W8" s="35">
        <f>M$4*总纲!O8+W7</f>
        <v>0</v>
      </c>
      <c r="X8" s="35">
        <f>I$5*总纲!K8+X7</f>
        <v>0</v>
      </c>
      <c r="Y8" s="35">
        <f>J$5*总纲!L8+Y7</f>
        <v>0</v>
      </c>
      <c r="Z8" s="35">
        <f>K$5*总纲!M8+Z7</f>
        <v>0</v>
      </c>
      <c r="AA8" s="35">
        <f>L$5*总纲!N8+AA7</f>
        <v>0</v>
      </c>
      <c r="AB8" s="35">
        <f>M$5*总纲!O8+AB7</f>
        <v>0</v>
      </c>
      <c r="AC8" s="113">
        <f>I$6*总纲!D8</f>
        <v>1150.2284787824192</v>
      </c>
      <c r="AD8" s="113">
        <f>J$6*总纲!E8</f>
        <v>979.07448113959504</v>
      </c>
      <c r="AE8" s="113">
        <f>K$6*总纲!F8</f>
        <v>785.3760053126357</v>
      </c>
      <c r="AF8" s="113">
        <f>L$6*总纲!G8</f>
        <v>561.88661188521178</v>
      </c>
      <c r="AG8" s="113">
        <f>M$6*总纲!H8</f>
        <v>302.62511276765446</v>
      </c>
      <c r="AH8" s="112"/>
      <c r="AK8" s="35">
        <v>4</v>
      </c>
      <c r="AL8" s="112">
        <f t="shared" si="4"/>
        <v>0</v>
      </c>
      <c r="AM8" s="112">
        <f t="shared" si="5"/>
        <v>0</v>
      </c>
      <c r="AN8" s="112">
        <f t="shared" si="6"/>
        <v>0</v>
      </c>
      <c r="AO8" s="112">
        <f t="shared" si="7"/>
        <v>0</v>
      </c>
      <c r="AP8" s="112">
        <f t="shared" si="8"/>
        <v>0</v>
      </c>
      <c r="AR8" s="37" t="e">
        <f t="shared" si="9"/>
        <v>#DIV/0!</v>
      </c>
      <c r="AS8" s="37" t="e">
        <f t="shared" si="10"/>
        <v>#DIV/0!</v>
      </c>
      <c r="AT8" s="37"/>
      <c r="AV8" s="35">
        <f>(AL8-AL7)/总纲!K8</f>
        <v>0</v>
      </c>
    </row>
    <row r="9" spans="1:48" x14ac:dyDescent="0.15">
      <c r="I9" s="35"/>
      <c r="R9" s="28">
        <v>5</v>
      </c>
      <c r="S9" s="35">
        <f>I$4*总纲!K9+S8</f>
        <v>0</v>
      </c>
      <c r="T9" s="35">
        <f>J$4*总纲!L9+T8</f>
        <v>0</v>
      </c>
      <c r="U9" s="35">
        <f>K$4*总纲!M9+U8</f>
        <v>0</v>
      </c>
      <c r="V9" s="35">
        <f>L$4*总纲!N9+V8</f>
        <v>0</v>
      </c>
      <c r="W9" s="35">
        <f>M$4*总纲!O9+W8</f>
        <v>0</v>
      </c>
      <c r="X9" s="35">
        <f>I$5*总纲!K9+X8</f>
        <v>0</v>
      </c>
      <c r="Y9" s="35">
        <f>J$5*总纲!L9+Y8</f>
        <v>0</v>
      </c>
      <c r="Z9" s="35">
        <f>K$5*总纲!M9+Z8</f>
        <v>0</v>
      </c>
      <c r="AA9" s="35">
        <f>L$5*总纲!N9+AA8</f>
        <v>0</v>
      </c>
      <c r="AB9" s="35">
        <f>M$5*总纲!O9+AB8</f>
        <v>0</v>
      </c>
      <c r="AC9" s="113">
        <f>I$6*总纲!D9</f>
        <v>1491.1688245431426</v>
      </c>
      <c r="AD9" s="113">
        <f>J$6*总纲!E9</f>
        <v>1268.6864359213057</v>
      </c>
      <c r="AE9" s="113">
        <f>K$6*总纲!F9</f>
        <v>1019.3630084576921</v>
      </c>
      <c r="AF9" s="113">
        <f>L$6*总纲!G9</f>
        <v>730.6727240261398</v>
      </c>
      <c r="AG9" s="113">
        <f>M$6*总纲!H9</f>
        <v>394.26503720920692</v>
      </c>
      <c r="AH9" s="112"/>
      <c r="AK9" s="35">
        <v>5</v>
      </c>
      <c r="AL9" s="112">
        <f t="shared" si="4"/>
        <v>0</v>
      </c>
      <c r="AM9" s="112">
        <f t="shared" si="5"/>
        <v>0</v>
      </c>
      <c r="AN9" s="112">
        <f t="shared" si="6"/>
        <v>0</v>
      </c>
      <c r="AO9" s="112">
        <f t="shared" si="7"/>
        <v>0</v>
      </c>
      <c r="AP9" s="112">
        <f t="shared" si="8"/>
        <v>0</v>
      </c>
      <c r="AR9" s="37" t="e">
        <f t="shared" si="9"/>
        <v>#DIV/0!</v>
      </c>
      <c r="AS9" s="37" t="e">
        <f t="shared" si="10"/>
        <v>#DIV/0!</v>
      </c>
      <c r="AT9" s="37"/>
      <c r="AV9" s="35">
        <f>(AL9-AL8)/总纲!K9</f>
        <v>0</v>
      </c>
    </row>
    <row r="10" spans="1:48" x14ac:dyDescent="0.15">
      <c r="I10" s="35"/>
      <c r="R10" s="28">
        <v>6</v>
      </c>
      <c r="S10" s="35">
        <f>I$4*总纲!K10+S9</f>
        <v>0</v>
      </c>
      <c r="T10" s="35">
        <f>J$4*总纲!L10+T9</f>
        <v>0</v>
      </c>
      <c r="U10" s="35">
        <f>K$4*总纲!M10+U9</f>
        <v>0</v>
      </c>
      <c r="V10" s="35">
        <f>L$4*总纲!N10+V9</f>
        <v>0</v>
      </c>
      <c r="W10" s="35">
        <f>M$4*总纲!O10+W9</f>
        <v>0</v>
      </c>
      <c r="X10" s="35">
        <f>I$5*总纲!K10+X9</f>
        <v>0</v>
      </c>
      <c r="Y10" s="35">
        <f>J$5*总纲!L10+Y9</f>
        <v>0</v>
      </c>
      <c r="Z10" s="35">
        <f>K$5*总纲!M10+Z9</f>
        <v>0</v>
      </c>
      <c r="AA10" s="35">
        <f>L$5*总纲!N10+AA9</f>
        <v>0</v>
      </c>
      <c r="AB10" s="35">
        <f>M$5*总纲!O10+AB9</f>
        <v>0</v>
      </c>
      <c r="AC10" s="113">
        <f>I$6*总纲!D10</f>
        <v>1856.5796394374327</v>
      </c>
      <c r="AD10" s="113">
        <f>J$6*总纲!E10</f>
        <v>1581.8058528006927</v>
      </c>
      <c r="AE10" s="113">
        <f>K$6*总纲!F10</f>
        <v>1272.1283689425291</v>
      </c>
      <c r="AF10" s="113">
        <f>L$6*总纲!G10</f>
        <v>915.85073613448571</v>
      </c>
      <c r="AG10" s="113">
        <f>M$6*总纲!H10</f>
        <v>498.12031726106324</v>
      </c>
      <c r="AH10" s="112"/>
      <c r="AK10" s="35">
        <v>6</v>
      </c>
      <c r="AL10" s="112">
        <f t="shared" si="4"/>
        <v>0</v>
      </c>
      <c r="AM10" s="112">
        <f t="shared" si="5"/>
        <v>0</v>
      </c>
      <c r="AN10" s="112">
        <f t="shared" si="6"/>
        <v>0</v>
      </c>
      <c r="AO10" s="112">
        <f t="shared" si="7"/>
        <v>0</v>
      </c>
      <c r="AP10" s="112">
        <f t="shared" si="8"/>
        <v>0</v>
      </c>
      <c r="AR10" s="37" t="e">
        <f t="shared" si="9"/>
        <v>#DIV/0!</v>
      </c>
      <c r="AS10" s="37" t="e">
        <f t="shared" si="10"/>
        <v>#DIV/0!</v>
      </c>
      <c r="AT10" s="37"/>
      <c r="AV10" s="35">
        <f>(AL10-AL9)/总纲!K10</f>
        <v>0</v>
      </c>
    </row>
    <row r="11" spans="1:48" x14ac:dyDescent="0.15">
      <c r="I11" s="35"/>
      <c r="R11" s="28">
        <v>7</v>
      </c>
      <c r="S11" s="35">
        <f>I$4*总纲!K11+S10</f>
        <v>0</v>
      </c>
      <c r="T11" s="35">
        <f>J$4*总纲!L11+T10</f>
        <v>0</v>
      </c>
      <c r="U11" s="35">
        <f>K$4*总纲!M11+U10</f>
        <v>0</v>
      </c>
      <c r="V11" s="35">
        <f>L$4*总纲!N11+V10</f>
        <v>0</v>
      </c>
      <c r="W11" s="35">
        <f>M$4*总纲!O11+W10</f>
        <v>0</v>
      </c>
      <c r="X11" s="35">
        <f>I$5*总纲!K11+X10</f>
        <v>0</v>
      </c>
      <c r="Y11" s="35">
        <f>J$5*总纲!L11+Y10</f>
        <v>0</v>
      </c>
      <c r="Z11" s="35">
        <f>K$5*总纲!M11+Z10</f>
        <v>0</v>
      </c>
      <c r="AA11" s="35">
        <f>L$5*总纲!N11+AA10</f>
        <v>0</v>
      </c>
      <c r="AB11" s="35">
        <f>M$5*总纲!O11+AB10</f>
        <v>0</v>
      </c>
      <c r="AC11" s="113">
        <f>I$6*总纲!D11</f>
        <v>2248.2172537648953</v>
      </c>
      <c r="AD11" s="113">
        <f>J$6*总纲!E11</f>
        <v>1922.9002171451148</v>
      </c>
      <c r="AE11" s="113">
        <f>K$6*总纲!F11</f>
        <v>1550.5954399216482</v>
      </c>
      <c r="AF11" s="113">
        <f>L$6*总纲!G11</f>
        <v>1114.2164709658821</v>
      </c>
      <c r="AG11" s="113">
        <f>M$6*总纲!H11</f>
        <v>601.17329365673311</v>
      </c>
      <c r="AH11" s="112"/>
      <c r="AK11" s="35">
        <v>7</v>
      </c>
      <c r="AL11" s="112">
        <f t="shared" si="4"/>
        <v>0</v>
      </c>
      <c r="AM11" s="112">
        <f t="shared" si="5"/>
        <v>0</v>
      </c>
      <c r="AN11" s="112">
        <f t="shared" si="6"/>
        <v>0</v>
      </c>
      <c r="AO11" s="112">
        <f t="shared" si="7"/>
        <v>0</v>
      </c>
      <c r="AP11" s="112">
        <f t="shared" si="8"/>
        <v>0</v>
      </c>
      <c r="AR11" s="37" t="e">
        <f t="shared" si="9"/>
        <v>#DIV/0!</v>
      </c>
      <c r="AS11" s="37" t="e">
        <f t="shared" si="10"/>
        <v>#DIV/0!</v>
      </c>
      <c r="AT11" s="37"/>
      <c r="AV11" s="35">
        <f>(AL11-AL10)/总纲!K11</f>
        <v>0</v>
      </c>
    </row>
    <row r="12" spans="1:48" x14ac:dyDescent="0.15">
      <c r="I12" s="35"/>
      <c r="R12" s="28">
        <v>8</v>
      </c>
      <c r="S12" s="35">
        <f>I$4*总纲!K12+S11</f>
        <v>0</v>
      </c>
      <c r="T12" s="35">
        <f>J$4*总纲!L12+T11</f>
        <v>0</v>
      </c>
      <c r="U12" s="35">
        <f>K$4*总纲!M12+U11</f>
        <v>0</v>
      </c>
      <c r="V12" s="35">
        <f>L$4*总纲!N12+V11</f>
        <v>0</v>
      </c>
      <c r="W12" s="35">
        <f>M$4*总纲!O12+W11</f>
        <v>0</v>
      </c>
      <c r="X12" s="35">
        <f>I$5*总纲!K12+X11</f>
        <v>0</v>
      </c>
      <c r="Y12" s="35">
        <f>J$5*总纲!L12+Y11</f>
        <v>0</v>
      </c>
      <c r="Z12" s="35">
        <f>K$5*总纲!M12+Z11</f>
        <v>0</v>
      </c>
      <c r="AA12" s="35">
        <f>L$5*总纲!N12+AA11</f>
        <v>0</v>
      </c>
      <c r="AB12" s="35">
        <f>M$5*总纲!O12+AB11</f>
        <v>0</v>
      </c>
      <c r="AC12" s="113">
        <f>I$6*总纲!D12</f>
        <v>2667.9640557320936</v>
      </c>
      <c r="AD12" s="113">
        <f>J$6*总纲!E12</f>
        <v>2271.2378006447316</v>
      </c>
      <c r="AE12" s="113">
        <f>K$6*总纲!F12</f>
        <v>1819.818282414861</v>
      </c>
      <c r="AF12" s="113">
        <f>L$6*总纲!G12</f>
        <v>1303.0336448195546</v>
      </c>
      <c r="AG12" s="113">
        <f>M$6*总纲!H12</f>
        <v>704.87610352441914</v>
      </c>
      <c r="AH12" s="112"/>
      <c r="AK12" s="35">
        <v>8</v>
      </c>
      <c r="AL12" s="112">
        <f t="shared" si="4"/>
        <v>0</v>
      </c>
      <c r="AM12" s="112">
        <f t="shared" si="5"/>
        <v>0</v>
      </c>
      <c r="AN12" s="112">
        <f t="shared" si="6"/>
        <v>0</v>
      </c>
      <c r="AO12" s="112">
        <f t="shared" si="7"/>
        <v>0</v>
      </c>
      <c r="AP12" s="112">
        <f t="shared" si="8"/>
        <v>0</v>
      </c>
      <c r="AR12" s="37" t="e">
        <f t="shared" si="9"/>
        <v>#DIV/0!</v>
      </c>
      <c r="AS12" s="37" t="e">
        <f t="shared" si="10"/>
        <v>#DIV/0!</v>
      </c>
      <c r="AT12" s="37"/>
      <c r="AV12" s="35">
        <f>(AL12-AL11)/总纲!K12</f>
        <v>0</v>
      </c>
    </row>
    <row r="13" spans="1:48" x14ac:dyDescent="0.15">
      <c r="I13" s="35"/>
      <c r="R13" s="28">
        <v>9</v>
      </c>
      <c r="S13" s="35">
        <f>I$4*总纲!K13+S12</f>
        <v>0</v>
      </c>
      <c r="T13" s="35">
        <f>J$4*总纲!L13+T12</f>
        <v>0</v>
      </c>
      <c r="U13" s="35">
        <f>K$4*总纲!M13+U12</f>
        <v>0</v>
      </c>
      <c r="V13" s="35">
        <f>L$4*总纲!N13+V12</f>
        <v>0</v>
      </c>
      <c r="W13" s="35">
        <f>M$4*总纲!O13+W12</f>
        <v>0</v>
      </c>
      <c r="X13" s="35">
        <f>I$5*总纲!K13+X12</f>
        <v>0</v>
      </c>
      <c r="Y13" s="35">
        <f>J$5*总纲!L13+Y12</f>
        <v>0</v>
      </c>
      <c r="Z13" s="35">
        <f>K$5*总纲!M13+Z12</f>
        <v>0</v>
      </c>
      <c r="AA13" s="35">
        <f>L$5*总纲!N13+AA12</f>
        <v>0</v>
      </c>
      <c r="AB13" s="35">
        <f>M$5*总纲!O13+AB12</f>
        <v>0</v>
      </c>
      <c r="AC13" s="113">
        <f>I$6*总纲!D13</f>
        <v>3117.8375390650135</v>
      </c>
      <c r="AD13" s="113">
        <f>J$6*总纲!E13</f>
        <v>2653.2797457443262</v>
      </c>
      <c r="AE13" s="113">
        <f>K$6*总纲!F13</f>
        <v>2134.1597954900017</v>
      </c>
      <c r="AF13" s="113">
        <f>L$6*总纲!G13</f>
        <v>1539.5881767903036</v>
      </c>
      <c r="AG13" s="113">
        <f>M$6*总纲!H13</f>
        <v>834.95689296161049</v>
      </c>
      <c r="AH13" s="112"/>
      <c r="AK13" s="35">
        <v>9</v>
      </c>
      <c r="AL13" s="112">
        <f t="shared" si="4"/>
        <v>0</v>
      </c>
      <c r="AM13" s="112">
        <f t="shared" si="5"/>
        <v>0</v>
      </c>
      <c r="AN13" s="112">
        <f t="shared" si="6"/>
        <v>0</v>
      </c>
      <c r="AO13" s="112">
        <f t="shared" si="7"/>
        <v>0</v>
      </c>
      <c r="AP13" s="112">
        <f t="shared" si="8"/>
        <v>0</v>
      </c>
      <c r="AR13" s="37" t="e">
        <f t="shared" si="9"/>
        <v>#DIV/0!</v>
      </c>
      <c r="AS13" s="37" t="e">
        <f t="shared" si="10"/>
        <v>#DIV/0!</v>
      </c>
      <c r="AT13" s="37"/>
      <c r="AV13" s="35">
        <f>(AL13-AL12)/总纲!K13</f>
        <v>0</v>
      </c>
    </row>
    <row r="14" spans="1:48" x14ac:dyDescent="0.15">
      <c r="I14" s="35"/>
      <c r="R14" s="28">
        <v>10</v>
      </c>
      <c r="S14" s="35">
        <f>I$4*总纲!K14+S13</f>
        <v>0</v>
      </c>
      <c r="T14" s="35">
        <f>J$4*总纲!L14+T13</f>
        <v>0</v>
      </c>
      <c r="U14" s="35">
        <f>K$4*总纲!M14+U13</f>
        <v>0</v>
      </c>
      <c r="V14" s="35">
        <f>L$4*总纲!N14+V13</f>
        <v>0</v>
      </c>
      <c r="W14" s="35">
        <f>M$4*总纲!O14+W13</f>
        <v>0</v>
      </c>
      <c r="X14" s="35">
        <f>I$5*总纲!K14+X13</f>
        <v>0</v>
      </c>
      <c r="Y14" s="35">
        <f>J$5*总纲!L14+Y13</f>
        <v>0</v>
      </c>
      <c r="Z14" s="35">
        <f>K$5*总纲!M14+Z13</f>
        <v>0</v>
      </c>
      <c r="AA14" s="35">
        <f>L$5*总纲!N14+AA13</f>
        <v>0</v>
      </c>
      <c r="AB14" s="35">
        <f>M$5*总纲!O14+AB13</f>
        <v>0</v>
      </c>
      <c r="AC14" s="113">
        <f>I$6*总纲!D14</f>
        <v>3600</v>
      </c>
      <c r="AD14" s="113">
        <f>J$6*总纲!E14</f>
        <v>3077.28</v>
      </c>
      <c r="AE14" s="113">
        <f>K$6*总纲!F14</f>
        <v>2482.1999999999998</v>
      </c>
      <c r="AF14" s="113">
        <f>L$6*总纲!G14</f>
        <v>1799.28</v>
      </c>
      <c r="AG14" s="113">
        <f>M$6*总纲!H14</f>
        <v>983.52</v>
      </c>
      <c r="AH14" s="112"/>
      <c r="AK14" s="35">
        <v>10</v>
      </c>
      <c r="AL14" s="112">
        <f t="shared" si="4"/>
        <v>0</v>
      </c>
      <c r="AM14" s="112">
        <f t="shared" si="5"/>
        <v>0</v>
      </c>
      <c r="AN14" s="112">
        <f t="shared" si="6"/>
        <v>0</v>
      </c>
      <c r="AO14" s="112">
        <f t="shared" si="7"/>
        <v>0</v>
      </c>
      <c r="AP14" s="112">
        <f t="shared" si="8"/>
        <v>0</v>
      </c>
      <c r="AR14" s="37" t="e">
        <f t="shared" si="9"/>
        <v>#DIV/0!</v>
      </c>
      <c r="AS14" s="37" t="e">
        <f t="shared" si="10"/>
        <v>#DIV/0!</v>
      </c>
      <c r="AT14" s="37"/>
      <c r="AV14" s="35">
        <f>(AL14-AL13)/总纲!K14</f>
        <v>0</v>
      </c>
    </row>
    <row r="15" spans="1:48" x14ac:dyDescent="0.15">
      <c r="I15" s="35"/>
      <c r="R15" s="28">
        <v>11</v>
      </c>
      <c r="S15" s="35">
        <f>I$4*总纲!K15+S14</f>
        <v>0</v>
      </c>
      <c r="T15" s="35">
        <f>J$4*总纲!L15+T14</f>
        <v>0</v>
      </c>
      <c r="U15" s="35">
        <f>K$4*总纲!M15+U14</f>
        <v>0</v>
      </c>
      <c r="V15" s="35">
        <f>L$4*总纲!N15+V14</f>
        <v>0</v>
      </c>
      <c r="W15" s="35">
        <f>M$4*总纲!O15+W14</f>
        <v>0</v>
      </c>
      <c r="X15" s="35">
        <f>I$5*总纲!K15+X14</f>
        <v>0</v>
      </c>
      <c r="Y15" s="35">
        <f>J$5*总纲!L15+Y14</f>
        <v>0</v>
      </c>
      <c r="Z15" s="35">
        <f>K$5*总纲!M15+Z14</f>
        <v>0</v>
      </c>
      <c r="AA15" s="35">
        <f>L$5*总纲!N15+AA14</f>
        <v>0</v>
      </c>
      <c r="AB15" s="35">
        <f>M$5*总纲!O15+AB14</f>
        <v>0</v>
      </c>
      <c r="AC15" s="113">
        <f>I$6*总纲!D15</f>
        <v>4116.7689302613107</v>
      </c>
      <c r="AD15" s="113">
        <f>J$6*总纲!E15</f>
        <v>3529.3060039130214</v>
      </c>
      <c r="AE15" s="113">
        <f>K$6*总纲!F15</f>
        <v>2860.3310527455583</v>
      </c>
      <c r="AF15" s="113">
        <f>L$6*总纲!G15</f>
        <v>2072.7931563865695</v>
      </c>
      <c r="AG15" s="113">
        <f>M$6*总纲!H15</f>
        <v>1143.638408826592</v>
      </c>
      <c r="AH15" s="112"/>
      <c r="AK15" s="35">
        <v>11</v>
      </c>
      <c r="AL15" s="112">
        <f t="shared" si="4"/>
        <v>0</v>
      </c>
      <c r="AM15" s="112">
        <f t="shared" si="5"/>
        <v>0</v>
      </c>
      <c r="AN15" s="112">
        <f t="shared" si="6"/>
        <v>0</v>
      </c>
      <c r="AO15" s="112">
        <f t="shared" si="7"/>
        <v>0</v>
      </c>
      <c r="AP15" s="112">
        <f t="shared" si="8"/>
        <v>0</v>
      </c>
      <c r="AR15" s="37" t="e">
        <f t="shared" si="9"/>
        <v>#DIV/0!</v>
      </c>
      <c r="AS15" s="37" t="e">
        <f t="shared" si="10"/>
        <v>#DIV/0!</v>
      </c>
      <c r="AT15" s="37"/>
      <c r="AV15" s="35">
        <f>(AL15-AL14)/总纲!K15</f>
        <v>0</v>
      </c>
    </row>
    <row r="16" spans="1:48" x14ac:dyDescent="0.15">
      <c r="R16" s="28">
        <v>12</v>
      </c>
      <c r="S16" s="35">
        <f>I$4*总纲!K16+S15</f>
        <v>0</v>
      </c>
      <c r="T16" s="35">
        <f>J$4*总纲!L16+T15</f>
        <v>0</v>
      </c>
      <c r="U16" s="35">
        <f>K$4*总纲!M16+U15</f>
        <v>0</v>
      </c>
      <c r="V16" s="35">
        <f>L$4*总纲!N16+V15</f>
        <v>0</v>
      </c>
      <c r="W16" s="35">
        <f>M$4*总纲!O16+W15</f>
        <v>0</v>
      </c>
      <c r="X16" s="35">
        <f>I$5*总纲!K16+X15</f>
        <v>0</v>
      </c>
      <c r="Y16" s="35">
        <f>J$5*总纲!L16+Y15</f>
        <v>0</v>
      </c>
      <c r="Z16" s="35">
        <f>K$5*总纲!M16+Z15</f>
        <v>0</v>
      </c>
      <c r="AA16" s="35">
        <f>L$5*总纲!N16+AA15</f>
        <v>0</v>
      </c>
      <c r="AB16" s="35">
        <f>M$5*总纲!O16+AB15</f>
        <v>0</v>
      </c>
      <c r="AC16" s="113">
        <f>I$6*总纲!D16</f>
        <v>4670.628155978653</v>
      </c>
      <c r="AD16" s="113">
        <f>J$6*总纲!E16</f>
        <v>4005.5307065672923</v>
      </c>
      <c r="AE16" s="113">
        <f>K$6*总纲!F16</f>
        <v>3261.0325785042955</v>
      </c>
      <c r="AF16" s="113">
        <f>L$6*总纲!G16</f>
        <v>2383.8886108115039</v>
      </c>
      <c r="AG16" s="113">
        <f>M$6*总纲!H16</f>
        <v>1316.1830143547843</v>
      </c>
      <c r="AH16" s="112"/>
      <c r="AK16" s="35">
        <v>12</v>
      </c>
      <c r="AL16" s="112">
        <f t="shared" si="4"/>
        <v>0</v>
      </c>
      <c r="AM16" s="112">
        <f t="shared" si="5"/>
        <v>0</v>
      </c>
      <c r="AN16" s="112">
        <f t="shared" si="6"/>
        <v>0</v>
      </c>
      <c r="AO16" s="112">
        <f t="shared" si="7"/>
        <v>0</v>
      </c>
      <c r="AP16" s="112">
        <f t="shared" si="8"/>
        <v>0</v>
      </c>
      <c r="AR16" s="37" t="e">
        <f t="shared" si="9"/>
        <v>#DIV/0!</v>
      </c>
      <c r="AS16" s="37" t="e">
        <f t="shared" si="10"/>
        <v>#DIV/0!</v>
      </c>
      <c r="AT16" s="37"/>
      <c r="AV16" s="35">
        <f>(AL16-AL15)/总纲!K16</f>
        <v>0</v>
      </c>
    </row>
    <row r="17" spans="8:48" x14ac:dyDescent="0.15">
      <c r="R17" s="28">
        <v>13</v>
      </c>
      <c r="S17" s="35">
        <f>I$4*总纲!K17+S16</f>
        <v>0</v>
      </c>
      <c r="T17" s="35">
        <f>J$4*总纲!L17+T16</f>
        <v>0</v>
      </c>
      <c r="U17" s="35">
        <f>K$4*总纲!M17+U16</f>
        <v>0</v>
      </c>
      <c r="V17" s="35">
        <f>L$4*总纲!N17+V16</f>
        <v>0</v>
      </c>
      <c r="W17" s="35">
        <f>M$4*总纲!O17+W16</f>
        <v>0</v>
      </c>
      <c r="X17" s="35">
        <f>I$5*总纲!K17+X16</f>
        <v>0</v>
      </c>
      <c r="Y17" s="35">
        <f>J$5*总纲!L17+Y16</f>
        <v>0</v>
      </c>
      <c r="Z17" s="35">
        <f>K$5*总纲!M17+Z16</f>
        <v>0</v>
      </c>
      <c r="AA17" s="35">
        <f>L$5*总纲!N17+AA16</f>
        <v>0</v>
      </c>
      <c r="AB17" s="35">
        <f>M$5*总纲!O17+AB16</f>
        <v>0</v>
      </c>
      <c r="AC17" s="113">
        <f>I$6*总纲!D17</f>
        <v>5264.2397760833974</v>
      </c>
      <c r="AD17" s="113">
        <f>J$6*总纲!E17</f>
        <v>4546.1974706256224</v>
      </c>
      <c r="AE17" s="113">
        <f>K$6*总纲!F17</f>
        <v>3706.0248023627114</v>
      </c>
      <c r="AF17" s="113">
        <f>L$6*总纲!G17</f>
        <v>2720.0326923022917</v>
      </c>
      <c r="AG17" s="113">
        <f>M$6*总纲!H17</f>
        <v>1507.1518478926766</v>
      </c>
      <c r="AH17" s="112"/>
      <c r="AK17" s="35">
        <v>13</v>
      </c>
      <c r="AL17" s="112">
        <f t="shared" si="4"/>
        <v>0</v>
      </c>
      <c r="AM17" s="112">
        <f t="shared" si="5"/>
        <v>0</v>
      </c>
      <c r="AN17" s="112">
        <f t="shared" si="6"/>
        <v>0</v>
      </c>
      <c r="AO17" s="112">
        <f t="shared" si="7"/>
        <v>0</v>
      </c>
      <c r="AP17" s="112">
        <f t="shared" si="8"/>
        <v>0</v>
      </c>
      <c r="AR17" s="37" t="e">
        <f t="shared" si="9"/>
        <v>#DIV/0!</v>
      </c>
      <c r="AS17" s="37" t="e">
        <f t="shared" si="10"/>
        <v>#DIV/0!</v>
      </c>
      <c r="AT17" s="37"/>
      <c r="AV17" s="35">
        <f>(AL17-AL16)/总纲!K17</f>
        <v>0</v>
      </c>
    </row>
    <row r="18" spans="8:48" x14ac:dyDescent="0.15">
      <c r="R18" s="28">
        <v>14</v>
      </c>
      <c r="S18" s="35">
        <f>I$4*总纲!K18+S17</f>
        <v>0</v>
      </c>
      <c r="T18" s="35">
        <f>J$4*总纲!L18+T17</f>
        <v>0</v>
      </c>
      <c r="U18" s="35">
        <f>K$4*总纲!M18+U17</f>
        <v>0</v>
      </c>
      <c r="V18" s="35">
        <f>L$4*总纲!N18+V17</f>
        <v>0</v>
      </c>
      <c r="W18" s="35">
        <f>M$4*总纲!O18+W17</f>
        <v>0</v>
      </c>
      <c r="X18" s="35">
        <f>I$5*总纲!K18+X17</f>
        <v>0</v>
      </c>
      <c r="Y18" s="35">
        <f>J$5*总纲!L18+Y17</f>
        <v>0</v>
      </c>
      <c r="Z18" s="35">
        <f>K$5*总纲!M18+Z17</f>
        <v>0</v>
      </c>
      <c r="AA18" s="35">
        <f>L$5*总纲!N18+AA17</f>
        <v>0</v>
      </c>
      <c r="AB18" s="35">
        <f>M$5*总纲!O18+AB17</f>
        <v>0</v>
      </c>
      <c r="AC18" s="113">
        <f>I$6*总纲!D18</f>
        <v>5900.4569575648384</v>
      </c>
      <c r="AD18" s="113">
        <f>J$6*总纲!E18</f>
        <v>5089.1441258996738</v>
      </c>
      <c r="AE18" s="113">
        <f>K$6*总纲!F18</f>
        <v>4156.2818809086721</v>
      </c>
      <c r="AF18" s="113">
        <f>L$6*总纲!G18</f>
        <v>3045.8158814949697</v>
      </c>
      <c r="AG18" s="113">
        <f>M$6*总纲!H18</f>
        <v>1685.1705070805178</v>
      </c>
      <c r="AH18" s="112"/>
      <c r="AK18" s="35">
        <v>14</v>
      </c>
      <c r="AL18" s="112">
        <f t="shared" si="4"/>
        <v>0</v>
      </c>
      <c r="AM18" s="112">
        <f t="shared" si="5"/>
        <v>0</v>
      </c>
      <c r="AN18" s="112">
        <f t="shared" si="6"/>
        <v>0</v>
      </c>
      <c r="AO18" s="112">
        <f t="shared" si="7"/>
        <v>0</v>
      </c>
      <c r="AP18" s="112">
        <f t="shared" si="8"/>
        <v>0</v>
      </c>
      <c r="AR18" s="37" t="e">
        <f t="shared" si="9"/>
        <v>#DIV/0!</v>
      </c>
      <c r="AS18" s="37" t="e">
        <f t="shared" si="10"/>
        <v>#DIV/0!</v>
      </c>
      <c r="AT18" s="37"/>
      <c r="AV18" s="35">
        <f>(AL18-AL17)/总纲!K18</f>
        <v>0</v>
      </c>
    </row>
    <row r="19" spans="8:48" x14ac:dyDescent="0.15">
      <c r="H19" s="39"/>
      <c r="I19" s="39"/>
      <c r="J19" s="39"/>
      <c r="K19" s="39"/>
      <c r="L19" s="39"/>
      <c r="M19" s="39"/>
      <c r="R19" s="28">
        <v>15</v>
      </c>
      <c r="S19" s="35">
        <f>I$4*总纲!K19+S18</f>
        <v>0</v>
      </c>
      <c r="T19" s="35">
        <f>J$4*总纲!L19+T18</f>
        <v>0</v>
      </c>
      <c r="U19" s="35">
        <f>K$4*总纲!M19+U18</f>
        <v>0</v>
      </c>
      <c r="V19" s="35">
        <f>L$4*总纲!N19+V18</f>
        <v>0</v>
      </c>
      <c r="W19" s="35">
        <f>M$4*总纲!O19+W18</f>
        <v>0</v>
      </c>
      <c r="X19" s="35">
        <f>I$5*总纲!K19+X18</f>
        <v>0</v>
      </c>
      <c r="Y19" s="35">
        <f>J$5*总纲!L19+Y18</f>
        <v>0</v>
      </c>
      <c r="Z19" s="35">
        <f>K$5*总纲!M19+Z18</f>
        <v>0</v>
      </c>
      <c r="AA19" s="35">
        <f>L$5*总纲!N19+AA18</f>
        <v>0</v>
      </c>
      <c r="AB19" s="35">
        <f>M$5*总纲!O19+AB18</f>
        <v>0</v>
      </c>
      <c r="AC19" s="113">
        <f>I$6*总纲!D19</f>
        <v>6582.3376490862838</v>
      </c>
      <c r="AD19" s="113">
        <f>J$6*总纲!E19</f>
        <v>5685.8232612807315</v>
      </c>
      <c r="AE19" s="113">
        <f>K$6*总纲!F19</f>
        <v>4654.3709516689114</v>
      </c>
      <c r="AF19" s="113">
        <f>L$6*总纲!G19</f>
        <v>3416.2332398757812</v>
      </c>
      <c r="AG19" s="113">
        <f>M$6*总纲!H19</f>
        <v>1897.6879442315753</v>
      </c>
      <c r="AH19" s="112"/>
      <c r="AK19" s="35">
        <v>15</v>
      </c>
      <c r="AL19" s="112">
        <f t="shared" si="4"/>
        <v>0</v>
      </c>
      <c r="AM19" s="112">
        <f t="shared" si="5"/>
        <v>0</v>
      </c>
      <c r="AN19" s="112">
        <f t="shared" si="6"/>
        <v>0</v>
      </c>
      <c r="AO19" s="112">
        <f t="shared" si="7"/>
        <v>0</v>
      </c>
      <c r="AP19" s="112">
        <f t="shared" si="8"/>
        <v>0</v>
      </c>
      <c r="AR19" s="37" t="e">
        <f t="shared" si="9"/>
        <v>#DIV/0!</v>
      </c>
      <c r="AS19" s="37" t="e">
        <f t="shared" si="10"/>
        <v>#DIV/0!</v>
      </c>
      <c r="AT19" s="37"/>
      <c r="AV19" s="35">
        <f>(AL19-AL18)/总纲!K19</f>
        <v>0</v>
      </c>
    </row>
    <row r="20" spans="8:48" x14ac:dyDescent="0.15">
      <c r="R20" s="28">
        <v>16</v>
      </c>
      <c r="S20" s="35">
        <f>I$4*总纲!K20+S19</f>
        <v>0</v>
      </c>
      <c r="T20" s="35">
        <f>J$4*总纲!L20+T19</f>
        <v>0</v>
      </c>
      <c r="U20" s="35">
        <f>K$4*总纲!M20+U19</f>
        <v>0</v>
      </c>
      <c r="V20" s="35">
        <f>L$4*总纲!N20+V19</f>
        <v>0</v>
      </c>
      <c r="W20" s="35">
        <f>M$4*总纲!O20+W19</f>
        <v>0</v>
      </c>
      <c r="X20" s="35">
        <f>I$5*总纲!K20+X19</f>
        <v>0</v>
      </c>
      <c r="Y20" s="35">
        <f>J$5*总纲!L20+Y19</f>
        <v>0</v>
      </c>
      <c r="Z20" s="35">
        <f>K$5*总纲!M20+Z19</f>
        <v>0</v>
      </c>
      <c r="AA20" s="35">
        <f>L$5*总纲!N20+AA19</f>
        <v>0</v>
      </c>
      <c r="AB20" s="35">
        <f>M$5*总纲!O20+AB19</f>
        <v>0</v>
      </c>
      <c r="AC20" s="113">
        <f>I$6*总纲!D20</f>
        <v>7313.1592788748658</v>
      </c>
      <c r="AD20" s="113">
        <f>J$6*总纲!E20</f>
        <v>6331.0019877219711</v>
      </c>
      <c r="AE20" s="113">
        <f>K$6*总纲!F20</f>
        <v>5183.5672968665049</v>
      </c>
      <c r="AF20" s="113">
        <f>L$6*总纲!G20</f>
        <v>3822.5883550678927</v>
      </c>
      <c r="AG20" s="113">
        <f>M$6*总纲!H20</f>
        <v>2140.5617209266734</v>
      </c>
      <c r="AH20" s="112"/>
      <c r="AK20" s="35">
        <v>16</v>
      </c>
      <c r="AL20" s="112">
        <f t="shared" si="4"/>
        <v>0</v>
      </c>
      <c r="AM20" s="112">
        <f t="shared" si="5"/>
        <v>0</v>
      </c>
      <c r="AN20" s="112">
        <f t="shared" si="6"/>
        <v>0</v>
      </c>
      <c r="AO20" s="112">
        <f t="shared" si="7"/>
        <v>0</v>
      </c>
      <c r="AP20" s="112">
        <f t="shared" si="8"/>
        <v>0</v>
      </c>
      <c r="AR20" s="37" t="e">
        <f t="shared" si="9"/>
        <v>#DIV/0!</v>
      </c>
      <c r="AS20" s="37" t="e">
        <f t="shared" si="10"/>
        <v>#DIV/0!</v>
      </c>
      <c r="AT20" s="37"/>
      <c r="AV20" s="35">
        <f>(AL20-AL19)/总纲!K20</f>
        <v>0</v>
      </c>
    </row>
    <row r="21" spans="8:48" x14ac:dyDescent="0.15">
      <c r="R21" s="28">
        <v>17</v>
      </c>
      <c r="S21" s="35">
        <f>I$4*总纲!K21+S20</f>
        <v>0</v>
      </c>
      <c r="T21" s="35">
        <f>J$4*总纲!L21+T20</f>
        <v>0</v>
      </c>
      <c r="U21" s="35">
        <f>K$4*总纲!M21+U20</f>
        <v>0</v>
      </c>
      <c r="V21" s="35">
        <f>L$4*总纲!N21+V20</f>
        <v>0</v>
      </c>
      <c r="W21" s="35">
        <f>M$4*总纲!O21+W20</f>
        <v>0</v>
      </c>
      <c r="X21" s="35">
        <f>I$5*总纲!K21+X20</f>
        <v>0</v>
      </c>
      <c r="Y21" s="35">
        <f>J$5*总纲!L21+Y20</f>
        <v>0</v>
      </c>
      <c r="Z21" s="35">
        <f>K$5*总纲!M21+Z20</f>
        <v>0</v>
      </c>
      <c r="AA21" s="35">
        <f>L$5*总纲!N21+AA20</f>
        <v>0</v>
      </c>
      <c r="AB21" s="35">
        <f>M$5*总纲!O21+AB20</f>
        <v>0</v>
      </c>
      <c r="AC21" s="113">
        <f>I$6*总纲!D21</f>
        <v>8096.4345075297906</v>
      </c>
      <c r="AD21" s="113">
        <f>J$6*总纲!E21</f>
        <v>6996.129057956492</v>
      </c>
      <c r="AE21" s="113">
        <f>K$6*总纲!F21</f>
        <v>5725.7984837250679</v>
      </c>
      <c r="AF21" s="113">
        <f>L$6*总纲!G21</f>
        <v>4227.1484563813037</v>
      </c>
      <c r="AG21" s="113">
        <f>M$6*总纲!H21</f>
        <v>2351.2045809866513</v>
      </c>
      <c r="AH21" s="112"/>
      <c r="AK21" s="35">
        <v>17</v>
      </c>
      <c r="AL21" s="112">
        <f t="shared" si="4"/>
        <v>0</v>
      </c>
      <c r="AM21" s="112">
        <f t="shared" si="5"/>
        <v>0</v>
      </c>
      <c r="AN21" s="112">
        <f t="shared" si="6"/>
        <v>0</v>
      </c>
      <c r="AO21" s="112">
        <f t="shared" si="7"/>
        <v>0</v>
      </c>
      <c r="AP21" s="112">
        <f t="shared" si="8"/>
        <v>0</v>
      </c>
      <c r="AR21" s="37" t="e">
        <f t="shared" si="9"/>
        <v>#DIV/0!</v>
      </c>
      <c r="AS21" s="37" t="e">
        <f t="shared" si="10"/>
        <v>#DIV/0!</v>
      </c>
      <c r="AT21" s="37"/>
      <c r="AV21" s="35">
        <f>(AL21-AL20)/总纲!K21</f>
        <v>0</v>
      </c>
    </row>
    <row r="22" spans="8:48" x14ac:dyDescent="0.15">
      <c r="I22" s="35"/>
      <c r="R22" s="28">
        <v>18</v>
      </c>
      <c r="S22" s="35">
        <f>I$4*总纲!K22+S21</f>
        <v>0</v>
      </c>
      <c r="T22" s="35">
        <f>J$4*总纲!L22+T21</f>
        <v>0</v>
      </c>
      <c r="U22" s="35">
        <f>K$4*总纲!M22+U21</f>
        <v>0</v>
      </c>
      <c r="V22" s="35">
        <f>L$4*总纲!N22+V21</f>
        <v>0</v>
      </c>
      <c r="W22" s="35">
        <f>M$4*总纲!O22+W21</f>
        <v>0</v>
      </c>
      <c r="X22" s="35">
        <f>I$5*总纲!K22+X21</f>
        <v>0</v>
      </c>
      <c r="Y22" s="35">
        <f>J$5*总纲!L22+Y21</f>
        <v>0</v>
      </c>
      <c r="Z22" s="35">
        <f>K$5*总纲!M22+Z21</f>
        <v>0</v>
      </c>
      <c r="AA22" s="35">
        <f>L$5*总纲!N22+AA21</f>
        <v>0</v>
      </c>
      <c r="AB22" s="35">
        <f>M$5*总纲!O22+AB21</f>
        <v>0</v>
      </c>
      <c r="AC22" s="113">
        <f>I$6*总纲!D22</f>
        <v>8935.9281114641872</v>
      </c>
      <c r="AD22" s="113">
        <f>J$6*总纲!E22</f>
        <v>7745.6624870171572</v>
      </c>
      <c r="AE22" s="113">
        <f>K$6*总纲!F22</f>
        <v>6368.6359650405266</v>
      </c>
      <c r="AF22" s="113">
        <f>L$6*总纲!G22</f>
        <v>4703.8725578747481</v>
      </c>
      <c r="AG22" s="113">
        <f>M$6*总纲!H22</f>
        <v>2611.971786980982</v>
      </c>
      <c r="AH22" s="112"/>
      <c r="AK22" s="35">
        <v>18</v>
      </c>
      <c r="AL22" s="112">
        <f t="shared" si="4"/>
        <v>0</v>
      </c>
      <c r="AM22" s="112">
        <f t="shared" si="5"/>
        <v>0</v>
      </c>
      <c r="AN22" s="112">
        <f t="shared" si="6"/>
        <v>0</v>
      </c>
      <c r="AO22" s="112">
        <f t="shared" si="7"/>
        <v>0</v>
      </c>
      <c r="AP22" s="112">
        <f t="shared" si="8"/>
        <v>0</v>
      </c>
      <c r="AR22" s="37" t="e">
        <f t="shared" si="9"/>
        <v>#DIV/0!</v>
      </c>
      <c r="AS22" s="37" t="e">
        <f t="shared" si="10"/>
        <v>#DIV/0!</v>
      </c>
      <c r="AT22" s="37"/>
      <c r="AV22" s="35">
        <f>(AL22-AL21)/总纲!K22</f>
        <v>0</v>
      </c>
    </row>
    <row r="23" spans="8:48" x14ac:dyDescent="0.15">
      <c r="I23" s="35"/>
      <c r="R23" s="28">
        <v>19</v>
      </c>
      <c r="S23" s="35">
        <f>I$4*总纲!K23+S22</f>
        <v>0</v>
      </c>
      <c r="T23" s="35">
        <f>J$4*总纲!L23+T22</f>
        <v>0</v>
      </c>
      <c r="U23" s="35">
        <f>K$4*总纲!M23+U22</f>
        <v>0</v>
      </c>
      <c r="V23" s="35">
        <f>L$4*总纲!N23+V22</f>
        <v>0</v>
      </c>
      <c r="W23" s="35">
        <f>M$4*总纲!O23+W22</f>
        <v>0</v>
      </c>
      <c r="X23" s="35">
        <f>I$5*总纲!K23+X22</f>
        <v>0</v>
      </c>
      <c r="Y23" s="35">
        <f>J$5*总纲!L23+Y22</f>
        <v>0</v>
      </c>
      <c r="Z23" s="35">
        <f>K$5*总纲!M23+Z22</f>
        <v>0</v>
      </c>
      <c r="AA23" s="35">
        <f>L$5*总纲!N23+AA22</f>
        <v>0</v>
      </c>
      <c r="AB23" s="35">
        <f>M$5*总纲!O23+AB22</f>
        <v>0</v>
      </c>
      <c r="AC23" s="113">
        <f>I$6*总纲!D23</f>
        <v>9835.675078130027</v>
      </c>
      <c r="AD23" s="113">
        <f>J$6*总纲!E23</f>
        <v>8544.2509403715558</v>
      </c>
      <c r="AE23" s="113">
        <f>K$6*总纲!F23</f>
        <v>7023.6555732926518</v>
      </c>
      <c r="AF23" s="113">
        <f>L$6*总纲!G23</f>
        <v>5182.4171986667116</v>
      </c>
      <c r="AG23" s="113">
        <f>M$6*总纲!H23</f>
        <v>2889.7213379546019</v>
      </c>
      <c r="AH23" s="112"/>
      <c r="AK23" s="35">
        <v>19</v>
      </c>
      <c r="AL23" s="112">
        <f t="shared" si="4"/>
        <v>0</v>
      </c>
      <c r="AM23" s="112">
        <f t="shared" si="5"/>
        <v>0</v>
      </c>
      <c r="AN23" s="112">
        <f t="shared" si="6"/>
        <v>0</v>
      </c>
      <c r="AO23" s="112">
        <f t="shared" si="7"/>
        <v>0</v>
      </c>
      <c r="AP23" s="112">
        <f t="shared" si="8"/>
        <v>0</v>
      </c>
      <c r="AR23" s="37" t="e">
        <f t="shared" si="9"/>
        <v>#DIV/0!</v>
      </c>
      <c r="AS23" s="37" t="e">
        <f t="shared" si="10"/>
        <v>#DIV/0!</v>
      </c>
      <c r="AT23" s="37"/>
      <c r="AV23" s="35">
        <f>(AL23-AL22)/总纲!K23</f>
        <v>0</v>
      </c>
    </row>
    <row r="24" spans="8:48" x14ac:dyDescent="0.15">
      <c r="I24" s="35"/>
      <c r="R24" s="28">
        <v>20</v>
      </c>
      <c r="S24" s="35">
        <f>I$4*总纲!K24+S23</f>
        <v>0</v>
      </c>
      <c r="T24" s="35">
        <f>J$4*总纲!L24+T23</f>
        <v>0</v>
      </c>
      <c r="U24" s="35">
        <f>K$4*总纲!M24+U23</f>
        <v>0</v>
      </c>
      <c r="V24" s="35">
        <f>L$4*总纲!N24+V23</f>
        <v>0</v>
      </c>
      <c r="W24" s="35">
        <f>M$4*总纲!O24+W23</f>
        <v>0</v>
      </c>
      <c r="X24" s="35">
        <f>I$5*总纲!K24+X23</f>
        <v>0</v>
      </c>
      <c r="Y24" s="35">
        <f>J$5*总纲!L24+Y23</f>
        <v>0</v>
      </c>
      <c r="Z24" s="35">
        <f>K$5*总纲!M24+Z23</f>
        <v>0</v>
      </c>
      <c r="AA24" s="35">
        <f>L$5*总纲!N24+AA23</f>
        <v>0</v>
      </c>
      <c r="AB24" s="35">
        <f>M$5*总纲!O24+AB23</f>
        <v>0</v>
      </c>
      <c r="AC24" s="113">
        <f>I$6*总纲!D24</f>
        <v>10800</v>
      </c>
      <c r="AD24" s="113">
        <f>J$6*总纲!E24</f>
        <v>9373.32</v>
      </c>
      <c r="AE24" s="113">
        <f>K$6*总纲!F24</f>
        <v>7693.92</v>
      </c>
      <c r="AF24" s="113">
        <f>L$6*总纲!G24</f>
        <v>5688.36</v>
      </c>
      <c r="AG24" s="113">
        <f>M$6*总纲!H24</f>
        <v>3167.64</v>
      </c>
      <c r="AH24" s="112"/>
      <c r="AK24" s="35">
        <v>20</v>
      </c>
      <c r="AL24" s="112">
        <f t="shared" si="4"/>
        <v>0</v>
      </c>
      <c r="AM24" s="112">
        <f t="shared" si="5"/>
        <v>0</v>
      </c>
      <c r="AN24" s="112">
        <f t="shared" si="6"/>
        <v>0</v>
      </c>
      <c r="AO24" s="112">
        <f t="shared" si="7"/>
        <v>0</v>
      </c>
      <c r="AP24" s="112">
        <f t="shared" si="8"/>
        <v>0</v>
      </c>
      <c r="AR24" s="37" t="e">
        <f t="shared" si="9"/>
        <v>#DIV/0!</v>
      </c>
      <c r="AS24" s="37" t="e">
        <f t="shared" si="10"/>
        <v>#DIV/0!</v>
      </c>
      <c r="AT24" s="37"/>
      <c r="AV24" s="35">
        <f>(AL24-AL23)/总纲!K24</f>
        <v>0</v>
      </c>
    </row>
    <row r="25" spans="8:48" x14ac:dyDescent="0.15">
      <c r="I25" s="35"/>
      <c r="R25" s="28">
        <v>21</v>
      </c>
      <c r="S25" s="35">
        <f>I$4*总纲!K25+S24</f>
        <v>0</v>
      </c>
      <c r="T25" s="35">
        <f>J$4*总纲!L25+T24</f>
        <v>0</v>
      </c>
      <c r="U25" s="35">
        <f>K$4*总纲!M25+U24</f>
        <v>0</v>
      </c>
      <c r="V25" s="35">
        <f>L$4*总纲!N25+V24</f>
        <v>0</v>
      </c>
      <c r="W25" s="35">
        <f>M$4*总纲!O25+W24</f>
        <v>0</v>
      </c>
      <c r="X25" s="35">
        <f>I$5*总纲!K25+X24</f>
        <v>0</v>
      </c>
      <c r="Y25" s="35">
        <f>J$5*总纲!L25+Y24</f>
        <v>0</v>
      </c>
      <c r="Z25" s="35">
        <f>K$5*总纲!M25+Z24</f>
        <v>0</v>
      </c>
      <c r="AA25" s="35">
        <f>L$5*总纲!N25+AA24</f>
        <v>0</v>
      </c>
      <c r="AB25" s="35">
        <f>M$5*总纲!O25+AB24</f>
        <v>0</v>
      </c>
      <c r="AC25" s="113">
        <f>I$6*总纲!D25</f>
        <v>11833.537860522621</v>
      </c>
      <c r="AD25" s="113">
        <f>J$6*总纲!E25</f>
        <v>10266.777447789425</v>
      </c>
      <c r="AE25" s="113">
        <f>K$6*总纲!F25</f>
        <v>8447.9626786270983</v>
      </c>
      <c r="AF25" s="113">
        <f>L$6*总纲!G25</f>
        <v>6251.658051714101</v>
      </c>
      <c r="AG25" s="113">
        <f>M$6*总纲!H25</f>
        <v>3497.9937915704863</v>
      </c>
      <c r="AH25" s="112"/>
      <c r="AK25" s="35">
        <v>21</v>
      </c>
      <c r="AL25" s="112">
        <f t="shared" si="4"/>
        <v>0</v>
      </c>
      <c r="AM25" s="112">
        <f t="shared" si="5"/>
        <v>0</v>
      </c>
      <c r="AN25" s="112">
        <f t="shared" si="6"/>
        <v>0</v>
      </c>
      <c r="AO25" s="112">
        <f t="shared" si="7"/>
        <v>0</v>
      </c>
      <c r="AP25" s="112">
        <f t="shared" si="8"/>
        <v>0</v>
      </c>
      <c r="AR25" s="37" t="e">
        <f t="shared" si="9"/>
        <v>#DIV/0!</v>
      </c>
      <c r="AS25" s="37" t="e">
        <f t="shared" si="10"/>
        <v>#DIV/0!</v>
      </c>
      <c r="AT25" s="37"/>
      <c r="AV25" s="35">
        <f>(AL25-AL24)/总纲!K25</f>
        <v>0</v>
      </c>
    </row>
    <row r="26" spans="8:48" x14ac:dyDescent="0.15">
      <c r="I26" s="35"/>
      <c r="R26" s="28">
        <v>22</v>
      </c>
      <c r="S26" s="35">
        <f>I$4*总纲!K26+S25</f>
        <v>0</v>
      </c>
      <c r="T26" s="35">
        <f>J$4*总纲!L26+T25</f>
        <v>0</v>
      </c>
      <c r="U26" s="35">
        <f>K$4*总纲!M26+U25</f>
        <v>0</v>
      </c>
      <c r="V26" s="35">
        <f>L$4*总纲!N26+V25</f>
        <v>0</v>
      </c>
      <c r="W26" s="35">
        <f>M$4*总纲!O26+W25</f>
        <v>0</v>
      </c>
      <c r="X26" s="35">
        <f>I$5*总纲!K26+X25</f>
        <v>0</v>
      </c>
      <c r="Y26" s="35">
        <f>J$5*总纲!L26+Y25</f>
        <v>0</v>
      </c>
      <c r="Z26" s="35">
        <f>K$5*总纲!M26+Z25</f>
        <v>0</v>
      </c>
      <c r="AA26" s="35">
        <f>L$5*总纲!N26+AA25</f>
        <v>0</v>
      </c>
      <c r="AB26" s="35">
        <f>M$5*总纲!O26+AB25</f>
        <v>0</v>
      </c>
      <c r="AC26" s="113">
        <f>I$6*总纲!D26</f>
        <v>12941.256311957302</v>
      </c>
      <c r="AD26" s="113">
        <f>J$6*总纲!E26</f>
        <v>11247.245860722091</v>
      </c>
      <c r="AE26" s="113">
        <f>K$6*总纲!F26</f>
        <v>9269.8218962550163</v>
      </c>
      <c r="AF26" s="113">
        <f>L$6*总纲!G26</f>
        <v>6867.9247247557396</v>
      </c>
      <c r="AG26" s="113">
        <f>M$6*总纲!H26</f>
        <v>3847.4355015449059</v>
      </c>
      <c r="AH26" s="112"/>
      <c r="AK26" s="35">
        <v>22</v>
      </c>
      <c r="AL26" s="112">
        <f t="shared" si="4"/>
        <v>0</v>
      </c>
      <c r="AM26" s="112">
        <f t="shared" si="5"/>
        <v>0</v>
      </c>
      <c r="AN26" s="112">
        <f t="shared" si="6"/>
        <v>0</v>
      </c>
      <c r="AO26" s="112">
        <f t="shared" si="7"/>
        <v>0</v>
      </c>
      <c r="AP26" s="112">
        <f t="shared" si="8"/>
        <v>0</v>
      </c>
      <c r="AR26" s="37" t="e">
        <f t="shared" si="9"/>
        <v>#DIV/0!</v>
      </c>
      <c r="AS26" s="37" t="e">
        <f t="shared" si="10"/>
        <v>#DIV/0!</v>
      </c>
      <c r="AT26" s="37"/>
      <c r="AV26" s="35">
        <f>(AL26-AL25)/总纲!K26</f>
        <v>0</v>
      </c>
    </row>
    <row r="27" spans="8:48" x14ac:dyDescent="0.15">
      <c r="I27" s="35"/>
      <c r="R27" s="28">
        <v>23</v>
      </c>
      <c r="S27" s="35">
        <f>I$4*总纲!K27+S26</f>
        <v>0</v>
      </c>
      <c r="T27" s="35">
        <f>J$4*总纲!L27+T26</f>
        <v>0</v>
      </c>
      <c r="U27" s="35">
        <f>K$4*总纲!M27+U26</f>
        <v>0</v>
      </c>
      <c r="V27" s="35">
        <f>L$4*总纲!N27+V26</f>
        <v>0</v>
      </c>
      <c r="W27" s="35">
        <f>M$4*总纲!O27+W26</f>
        <v>0</v>
      </c>
      <c r="X27" s="35">
        <f>I$5*总纲!K27+X26</f>
        <v>0</v>
      </c>
      <c r="Y27" s="35">
        <f>J$5*总纲!L27+Y26</f>
        <v>0</v>
      </c>
      <c r="Z27" s="35">
        <f>K$5*总纲!M27+Z26</f>
        <v>0</v>
      </c>
      <c r="AA27" s="35">
        <f>L$5*总纲!N27+AA26</f>
        <v>0</v>
      </c>
      <c r="AB27" s="35">
        <f>M$5*总纲!O27+AB26</f>
        <v>0</v>
      </c>
      <c r="AC27" s="113">
        <f>I$6*总纲!D27</f>
        <v>14128.479552166791</v>
      </c>
      <c r="AD27" s="113">
        <f>J$6*总纲!E27</f>
        <v>12269.171643101641</v>
      </c>
      <c r="AE27" s="113">
        <f>K$6*总纲!F27</f>
        <v>10103.275727754472</v>
      </c>
      <c r="AF27" s="113">
        <f>L$6*总纲!G27</f>
        <v>7486.6813146931827</v>
      </c>
      <c r="AG27" s="113">
        <f>M$6*总纲!H27</f>
        <v>4179.2042515309367</v>
      </c>
      <c r="AH27" s="112"/>
      <c r="AK27" s="35">
        <v>23</v>
      </c>
      <c r="AL27" s="112">
        <f t="shared" si="4"/>
        <v>0</v>
      </c>
      <c r="AM27" s="112">
        <f t="shared" si="5"/>
        <v>0</v>
      </c>
      <c r="AN27" s="112">
        <f t="shared" si="6"/>
        <v>0</v>
      </c>
      <c r="AO27" s="112">
        <f t="shared" si="7"/>
        <v>0</v>
      </c>
      <c r="AP27" s="112">
        <f t="shared" si="8"/>
        <v>0</v>
      </c>
      <c r="AR27" s="37" t="e">
        <f t="shared" si="9"/>
        <v>#DIV/0!</v>
      </c>
      <c r="AS27" s="37" t="e">
        <f t="shared" si="10"/>
        <v>#DIV/0!</v>
      </c>
      <c r="AT27" s="37"/>
      <c r="AV27" s="35">
        <f>(AL27-AL26)/总纲!K27</f>
        <v>0</v>
      </c>
    </row>
    <row r="28" spans="8:48" x14ac:dyDescent="0.15">
      <c r="I28" s="35"/>
      <c r="R28" s="28">
        <v>24</v>
      </c>
      <c r="S28" s="35">
        <f>I$4*总纲!K28+S27</f>
        <v>0</v>
      </c>
      <c r="T28" s="35">
        <f>J$4*总纲!L28+T27</f>
        <v>0</v>
      </c>
      <c r="U28" s="35">
        <f>K$4*总纲!M28+U27</f>
        <v>0</v>
      </c>
      <c r="V28" s="35">
        <f>L$4*总纲!N28+V27</f>
        <v>0</v>
      </c>
      <c r="W28" s="35">
        <f>M$4*总纲!O28+W27</f>
        <v>0</v>
      </c>
      <c r="X28" s="35">
        <f>I$5*总纲!K28+X27</f>
        <v>0</v>
      </c>
      <c r="Y28" s="35">
        <f>J$5*总纲!L28+Y27</f>
        <v>0</v>
      </c>
      <c r="Z28" s="35">
        <f>K$5*总纲!M28+Z27</f>
        <v>0</v>
      </c>
      <c r="AA28" s="35">
        <f>L$5*总纲!N28+AA27</f>
        <v>0</v>
      </c>
      <c r="AB28" s="35">
        <f>M$5*总纲!O28+AB27</f>
        <v>0</v>
      </c>
      <c r="AC28" s="113">
        <f>I$6*总纲!D28</f>
        <v>15400.913915129677</v>
      </c>
      <c r="AD28" s="113">
        <f>J$6*总纲!E28</f>
        <v>13397.255014771306</v>
      </c>
      <c r="AE28" s="113">
        <f>K$6*总纲!F28</f>
        <v>11051.695825497056</v>
      </c>
      <c r="AF28" s="113">
        <f>L$6*总纲!G28</f>
        <v>8187.1258372829352</v>
      </c>
      <c r="AG28" s="113">
        <f>M$6*总纲!H28</f>
        <v>4569.4511586189756</v>
      </c>
      <c r="AH28" s="112"/>
      <c r="AK28" s="35">
        <v>24</v>
      </c>
      <c r="AL28" s="112">
        <f t="shared" si="4"/>
        <v>0</v>
      </c>
      <c r="AM28" s="112">
        <f t="shared" si="5"/>
        <v>0</v>
      </c>
      <c r="AN28" s="112">
        <f t="shared" si="6"/>
        <v>0</v>
      </c>
      <c r="AO28" s="112">
        <f t="shared" si="7"/>
        <v>0</v>
      </c>
      <c r="AP28" s="112">
        <f t="shared" si="8"/>
        <v>0</v>
      </c>
      <c r="AR28" s="37" t="e">
        <f t="shared" si="9"/>
        <v>#DIV/0!</v>
      </c>
      <c r="AS28" s="37" t="e">
        <f t="shared" si="10"/>
        <v>#DIV/0!</v>
      </c>
      <c r="AT28" s="37"/>
      <c r="AV28" s="35">
        <f>(AL28-AL27)/总纲!K28</f>
        <v>0</v>
      </c>
    </row>
    <row r="29" spans="8:48" x14ac:dyDescent="0.15">
      <c r="I29" s="35"/>
      <c r="R29" s="28">
        <v>25</v>
      </c>
      <c r="S29" s="35">
        <f>I$4*总纲!K29+S28</f>
        <v>0</v>
      </c>
      <c r="T29" s="35">
        <f>J$4*总纲!L29+T28</f>
        <v>0</v>
      </c>
      <c r="U29" s="35">
        <f>K$4*总纲!M29+U28</f>
        <v>0</v>
      </c>
      <c r="V29" s="35">
        <f>L$4*总纲!N29+V28</f>
        <v>0</v>
      </c>
      <c r="W29" s="35">
        <f>M$4*总纲!O29+W28</f>
        <v>0</v>
      </c>
      <c r="X29" s="35">
        <f>I$5*总纲!K29+X28</f>
        <v>0</v>
      </c>
      <c r="Y29" s="35">
        <f>J$5*总纲!L29+Y28</f>
        <v>0</v>
      </c>
      <c r="Z29" s="35">
        <f>K$5*总纲!M29+Z28</f>
        <v>0</v>
      </c>
      <c r="AA29" s="35">
        <f>L$5*总纲!N29+AA28</f>
        <v>0</v>
      </c>
      <c r="AB29" s="35">
        <f>M$5*总纲!O29+AB28</f>
        <v>0</v>
      </c>
      <c r="AC29" s="113">
        <f>I$6*总纲!D29</f>
        <v>16764.675298172569</v>
      </c>
      <c r="AD29" s="113">
        <f>J$6*总纲!E29</f>
        <v>14595.326314589041</v>
      </c>
      <c r="AE29" s="113">
        <f>K$6*总纲!F29</f>
        <v>12040.389799147539</v>
      </c>
      <c r="AF29" s="113">
        <f>L$6*总纲!G29</f>
        <v>8922.1601936874413</v>
      </c>
      <c r="AG29" s="113">
        <f>M$6*总纲!H29</f>
        <v>4969.049758378349</v>
      </c>
      <c r="AH29" s="112"/>
      <c r="AK29" s="35">
        <v>25</v>
      </c>
      <c r="AL29" s="112">
        <f t="shared" si="4"/>
        <v>0</v>
      </c>
      <c r="AM29" s="112">
        <f t="shared" si="5"/>
        <v>0</v>
      </c>
      <c r="AN29" s="112">
        <f t="shared" si="6"/>
        <v>0</v>
      </c>
      <c r="AO29" s="112">
        <f t="shared" si="7"/>
        <v>0</v>
      </c>
      <c r="AP29" s="112">
        <f t="shared" si="8"/>
        <v>0</v>
      </c>
      <c r="AR29" s="37" t="e">
        <f t="shared" si="9"/>
        <v>#DIV/0!</v>
      </c>
      <c r="AS29" s="37" t="e">
        <f t="shared" si="10"/>
        <v>#DIV/0!</v>
      </c>
      <c r="AT29" s="37"/>
      <c r="AV29" s="35">
        <f>(AL29-AL28)/总纲!K29</f>
        <v>0</v>
      </c>
    </row>
    <row r="30" spans="8:48" x14ac:dyDescent="0.15">
      <c r="I30" s="35"/>
      <c r="R30" s="28">
        <v>26</v>
      </c>
      <c r="S30" s="35">
        <f>I$4*总纲!K30+S29</f>
        <v>0</v>
      </c>
      <c r="T30" s="35">
        <f>J$4*总纲!L30+T29</f>
        <v>0</v>
      </c>
      <c r="U30" s="35">
        <f>K$4*总纲!M30+U29</f>
        <v>0</v>
      </c>
      <c r="V30" s="35">
        <f>L$4*总纲!N30+V29</f>
        <v>0</v>
      </c>
      <c r="W30" s="35">
        <f>M$4*总纲!O30+W29</f>
        <v>0</v>
      </c>
      <c r="X30" s="35">
        <f>I$5*总纲!K30+X29</f>
        <v>0</v>
      </c>
      <c r="Y30" s="35">
        <f>J$5*总纲!L30+Y29</f>
        <v>0</v>
      </c>
      <c r="Z30" s="35">
        <f>K$5*总纲!M30+Z29</f>
        <v>0</v>
      </c>
      <c r="AA30" s="35">
        <f>L$5*总纲!N30+AA29</f>
        <v>0</v>
      </c>
      <c r="AB30" s="35">
        <f>M$5*总纲!O30+AB29</f>
        <v>0</v>
      </c>
      <c r="AC30" s="113">
        <f>I$6*总纲!D30</f>
        <v>18226.318557749732</v>
      </c>
      <c r="AD30" s="113">
        <f>J$6*总纲!E30</f>
        <v>15871.478200088464</v>
      </c>
      <c r="AE30" s="113">
        <f>K$6*总纲!F30</f>
        <v>13093.787251887408</v>
      </c>
      <c r="AF30" s="113">
        <f>L$6*总纲!G30</f>
        <v>9689.1109452997553</v>
      </c>
      <c r="AG30" s="113">
        <f>M$6*总纲!H30</f>
        <v>5398.6355568054705</v>
      </c>
      <c r="AH30" s="112"/>
      <c r="AK30" s="35">
        <v>26</v>
      </c>
      <c r="AL30" s="112">
        <f t="shared" si="4"/>
        <v>0</v>
      </c>
      <c r="AM30" s="112">
        <f t="shared" si="5"/>
        <v>0</v>
      </c>
      <c r="AN30" s="112">
        <f t="shared" si="6"/>
        <v>0</v>
      </c>
      <c r="AO30" s="112">
        <f t="shared" si="7"/>
        <v>0</v>
      </c>
      <c r="AP30" s="112">
        <f t="shared" si="8"/>
        <v>0</v>
      </c>
      <c r="AR30" s="37" t="e">
        <f t="shared" si="9"/>
        <v>#DIV/0!</v>
      </c>
      <c r="AS30" s="37" t="e">
        <f t="shared" si="10"/>
        <v>#DIV/0!</v>
      </c>
      <c r="AT30" s="37"/>
      <c r="AV30" s="35">
        <f>(AL30-AL29)/总纲!K30</f>
        <v>0</v>
      </c>
    </row>
    <row r="31" spans="8:48" x14ac:dyDescent="0.15">
      <c r="I31" s="35"/>
      <c r="R31" s="28">
        <v>27</v>
      </c>
      <c r="S31" s="35">
        <f>I$4*总纲!K31+S30</f>
        <v>0</v>
      </c>
      <c r="T31" s="35">
        <f>J$4*总纲!L31+T30</f>
        <v>0</v>
      </c>
      <c r="U31" s="35">
        <f>K$4*总纲!M31+U30</f>
        <v>0</v>
      </c>
      <c r="V31" s="35">
        <f>L$4*总纲!N31+V30</f>
        <v>0</v>
      </c>
      <c r="W31" s="35">
        <f>M$4*总纲!O31+W30</f>
        <v>0</v>
      </c>
      <c r="X31" s="35">
        <f>I$5*总纲!K31+X30</f>
        <v>0</v>
      </c>
      <c r="Y31" s="35">
        <f>J$5*总纲!L31+Y30</f>
        <v>0</v>
      </c>
      <c r="Z31" s="35">
        <f>K$5*总纲!M31+Z30</f>
        <v>0</v>
      </c>
      <c r="AA31" s="35">
        <f>L$5*总纲!N31+AA30</f>
        <v>0</v>
      </c>
      <c r="AB31" s="35">
        <f>M$5*总纲!O31+AB30</f>
        <v>0</v>
      </c>
      <c r="AC31" s="113">
        <f>I$6*总纲!D31</f>
        <v>19792.869015059583</v>
      </c>
      <c r="AD31" s="113">
        <f>J$6*总纲!E31</f>
        <v>17237.609625215391</v>
      </c>
      <c r="AE31" s="113">
        <f>K$6*总纲!F31</f>
        <v>14217.217813517302</v>
      </c>
      <c r="AF31" s="113">
        <f>L$6*总纲!G31</f>
        <v>10513.972020799651</v>
      </c>
      <c r="AG31" s="113">
        <f>M$6*总纲!H31</f>
        <v>5864.6270891621543</v>
      </c>
      <c r="AH31" s="112"/>
      <c r="AK31" s="35">
        <v>27</v>
      </c>
      <c r="AL31" s="112">
        <f t="shared" si="4"/>
        <v>0</v>
      </c>
      <c r="AM31" s="112">
        <f t="shared" si="5"/>
        <v>0</v>
      </c>
      <c r="AN31" s="112">
        <f t="shared" si="6"/>
        <v>0</v>
      </c>
      <c r="AO31" s="112">
        <f t="shared" si="7"/>
        <v>0</v>
      </c>
      <c r="AP31" s="112">
        <f t="shared" si="8"/>
        <v>0</v>
      </c>
      <c r="AR31" s="37" t="e">
        <f t="shared" si="9"/>
        <v>#DIV/0!</v>
      </c>
      <c r="AS31" s="37" t="e">
        <f t="shared" si="10"/>
        <v>#DIV/0!</v>
      </c>
      <c r="AT31" s="37"/>
      <c r="AV31" s="35">
        <f>(AL31-AL30)/总纲!K31</f>
        <v>0</v>
      </c>
    </row>
    <row r="32" spans="8:48" x14ac:dyDescent="0.15">
      <c r="I32" s="35"/>
      <c r="R32" s="28">
        <v>28</v>
      </c>
      <c r="S32" s="35">
        <f>I$4*总纲!K32+S31</f>
        <v>0</v>
      </c>
      <c r="T32" s="35">
        <f>J$4*总纲!L32+T31</f>
        <v>0</v>
      </c>
      <c r="U32" s="35">
        <f>K$4*总纲!M32+U31</f>
        <v>0</v>
      </c>
      <c r="V32" s="35">
        <f>L$4*总纲!N32+V31</f>
        <v>0</v>
      </c>
      <c r="W32" s="35">
        <f>M$4*总纲!O32+W31</f>
        <v>0</v>
      </c>
      <c r="X32" s="35">
        <f>I$5*总纲!K32+X31</f>
        <v>0</v>
      </c>
      <c r="Y32" s="35">
        <f>J$5*总纲!L32+Y31</f>
        <v>0</v>
      </c>
      <c r="Z32" s="35">
        <f>K$5*总纲!M32+Z31</f>
        <v>0</v>
      </c>
      <c r="AA32" s="35">
        <f>L$5*总纲!N32+AA31</f>
        <v>0</v>
      </c>
      <c r="AB32" s="35">
        <f>M$5*总纲!O32+AB31</f>
        <v>0</v>
      </c>
      <c r="AC32" s="113">
        <f>I$6*总纲!D32</f>
        <v>21471.856222928371</v>
      </c>
      <c r="AD32" s="113">
        <f>J$6*总纲!E32</f>
        <v>18689.103656436855</v>
      </c>
      <c r="AE32" s="113">
        <f>K$6*总纲!F32</f>
        <v>15391.026540595058</v>
      </c>
      <c r="AF32" s="113">
        <f>L$6*总纲!G32</f>
        <v>11395.114097508085</v>
      </c>
      <c r="AG32" s="113">
        <f>M$6*总纲!H32</f>
        <v>6385.7300406988979</v>
      </c>
      <c r="AH32" s="112"/>
      <c r="AK32" s="35">
        <v>28</v>
      </c>
      <c r="AL32" s="112">
        <f t="shared" si="4"/>
        <v>0</v>
      </c>
      <c r="AM32" s="112">
        <f t="shared" si="5"/>
        <v>0</v>
      </c>
      <c r="AN32" s="112">
        <f t="shared" si="6"/>
        <v>0</v>
      </c>
      <c r="AO32" s="112">
        <f t="shared" si="7"/>
        <v>0</v>
      </c>
      <c r="AP32" s="112">
        <f t="shared" si="8"/>
        <v>0</v>
      </c>
      <c r="AR32" s="37" t="e">
        <f t="shared" si="9"/>
        <v>#DIV/0!</v>
      </c>
      <c r="AS32" s="37" t="e">
        <f t="shared" si="10"/>
        <v>#DIV/0!</v>
      </c>
      <c r="AT32" s="37"/>
      <c r="AV32" s="35">
        <f>(AL32-AL31)/总纲!K32</f>
        <v>0</v>
      </c>
    </row>
    <row r="33" spans="8:48" x14ac:dyDescent="0.15">
      <c r="R33" s="28">
        <v>29</v>
      </c>
      <c r="S33" s="35">
        <f>I$4*总纲!K33+S32</f>
        <v>0</v>
      </c>
      <c r="T33" s="35">
        <f>J$4*总纲!L33+T32</f>
        <v>0</v>
      </c>
      <c r="U33" s="35">
        <f>K$4*总纲!M33+U32</f>
        <v>0</v>
      </c>
      <c r="V33" s="35">
        <f>L$4*总纲!N33+V32</f>
        <v>0</v>
      </c>
      <c r="W33" s="35">
        <f>M$4*总纲!O33+W32</f>
        <v>0</v>
      </c>
      <c r="X33" s="35">
        <f>I$5*总纲!K33+X32</f>
        <v>0</v>
      </c>
      <c r="Y33" s="35">
        <f>J$5*总纲!L33+Y32</f>
        <v>0</v>
      </c>
      <c r="Z33" s="35">
        <f>K$5*总纲!M33+Z32</f>
        <v>0</v>
      </c>
      <c r="AA33" s="35">
        <f>L$5*总纲!N33+AA32</f>
        <v>0</v>
      </c>
      <c r="AB33" s="35">
        <f>M$5*总纲!O33+AB32</f>
        <v>0</v>
      </c>
      <c r="AC33" s="113">
        <f>I$6*总纲!D33</f>
        <v>23271.350156260047</v>
      </c>
      <c r="AD33" s="113">
        <f>J$6*总纲!E33</f>
        <v>20276.327391149378</v>
      </c>
      <c r="AE33" s="113">
        <f>K$6*总纲!F33</f>
        <v>16743.736437429103</v>
      </c>
      <c r="AF33" s="113">
        <f>L$6*总纲!G33</f>
        <v>12431.555253474116</v>
      </c>
      <c r="AG33" s="113">
        <f>M$6*总纲!H33</f>
        <v>6972.0965068155101</v>
      </c>
      <c r="AH33" s="112"/>
      <c r="AK33" s="35">
        <v>29</v>
      </c>
      <c r="AL33" s="112">
        <f t="shared" si="4"/>
        <v>0</v>
      </c>
      <c r="AM33" s="112">
        <f t="shared" si="5"/>
        <v>0</v>
      </c>
      <c r="AN33" s="112">
        <f t="shared" si="6"/>
        <v>0</v>
      </c>
      <c r="AO33" s="112">
        <f t="shared" si="7"/>
        <v>0</v>
      </c>
      <c r="AP33" s="112">
        <f t="shared" si="8"/>
        <v>0</v>
      </c>
      <c r="AR33" s="37" t="e">
        <f t="shared" si="9"/>
        <v>#DIV/0!</v>
      </c>
      <c r="AS33" s="37" t="e">
        <f t="shared" si="10"/>
        <v>#DIV/0!</v>
      </c>
      <c r="AT33" s="37"/>
      <c r="AV33" s="35">
        <f>(AL33-AL32)/总纲!K33</f>
        <v>0</v>
      </c>
    </row>
    <row r="34" spans="8:48" x14ac:dyDescent="0.15">
      <c r="R34" s="28">
        <v>30</v>
      </c>
      <c r="S34" s="35">
        <f>I$4*总纲!K34+S33</f>
        <v>0</v>
      </c>
      <c r="T34" s="35">
        <f>J$4*总纲!L34+T33</f>
        <v>0</v>
      </c>
      <c r="U34" s="35">
        <f>K$4*总纲!M34+U33</f>
        <v>0</v>
      </c>
      <c r="V34" s="35">
        <f>L$4*总纲!N34+V33</f>
        <v>0</v>
      </c>
      <c r="W34" s="35">
        <f>M$4*总纲!O34+W33</f>
        <v>0</v>
      </c>
      <c r="X34" s="35">
        <f>I$5*总纲!K34+X33</f>
        <v>0</v>
      </c>
      <c r="Y34" s="35">
        <f>J$5*总纲!L34+Y33</f>
        <v>0</v>
      </c>
      <c r="Z34" s="35">
        <f>K$5*总纲!M34+Z33</f>
        <v>0</v>
      </c>
      <c r="AA34" s="35">
        <f>L$5*总纲!N34+AA33</f>
        <v>0</v>
      </c>
      <c r="AB34" s="35">
        <f>M$5*总纲!O34+AB33</f>
        <v>0</v>
      </c>
      <c r="AC34" s="113">
        <f>I$6*总纲!D34</f>
        <v>25200</v>
      </c>
      <c r="AD34" s="113">
        <f>J$6*总纲!E34</f>
        <v>21969.360000000001</v>
      </c>
      <c r="AE34" s="113">
        <f>K$6*总纲!F34</f>
        <v>18151.560000000001</v>
      </c>
      <c r="AF34" s="113">
        <f>L$6*总纲!G34</f>
        <v>13474.439999999999</v>
      </c>
      <c r="AG34" s="113">
        <f>M$6*总纲!H34</f>
        <v>7562.5199999999995</v>
      </c>
      <c r="AH34" s="112"/>
      <c r="AK34" s="35">
        <v>30</v>
      </c>
      <c r="AL34" s="112">
        <f t="shared" si="4"/>
        <v>0</v>
      </c>
      <c r="AM34" s="112">
        <f t="shared" si="5"/>
        <v>0</v>
      </c>
      <c r="AN34" s="112">
        <f t="shared" si="6"/>
        <v>0</v>
      </c>
      <c r="AO34" s="112">
        <f t="shared" si="7"/>
        <v>0</v>
      </c>
      <c r="AP34" s="112">
        <f t="shared" si="8"/>
        <v>0</v>
      </c>
      <c r="AR34" s="37" t="e">
        <f t="shared" si="9"/>
        <v>#DIV/0!</v>
      </c>
      <c r="AS34" s="37" t="e">
        <f t="shared" si="10"/>
        <v>#DIV/0!</v>
      </c>
      <c r="AT34" s="37"/>
      <c r="AV34" s="35">
        <f>(AL34-AL33)/总纲!K34</f>
        <v>0</v>
      </c>
    </row>
    <row r="35" spans="8:48" x14ac:dyDescent="0.15">
      <c r="R35" s="28">
        <v>31</v>
      </c>
      <c r="S35" s="35">
        <f>I$4*总纲!K35+S34</f>
        <v>0</v>
      </c>
      <c r="T35" s="35">
        <f>J$4*总纲!L35+T34</f>
        <v>0</v>
      </c>
      <c r="U35" s="35">
        <f>K$4*总纲!M35+U34</f>
        <v>0</v>
      </c>
      <c r="V35" s="35">
        <f>L$4*总纲!N35+V34</f>
        <v>0</v>
      </c>
      <c r="W35" s="35">
        <f>M$4*总纲!O35+W34</f>
        <v>0</v>
      </c>
      <c r="X35" s="35">
        <f>I$5*总纲!K35+X34</f>
        <v>0</v>
      </c>
      <c r="Y35" s="35">
        <f>J$5*总纲!L35+Y34</f>
        <v>0</v>
      </c>
      <c r="Z35" s="35">
        <f>K$5*总纲!M35+Z34</f>
        <v>0</v>
      </c>
      <c r="AA35" s="35">
        <f>L$5*总纲!N35+AA34</f>
        <v>0</v>
      </c>
      <c r="AB35" s="35">
        <f>M$5*总纲!O35+AB34</f>
        <v>0</v>
      </c>
      <c r="AC35" s="113">
        <f>I$6*总纲!D35</f>
        <v>27267.075721045236</v>
      </c>
      <c r="AD35" s="113">
        <f>J$6*总纲!E35</f>
        <v>23801.430396900389</v>
      </c>
      <c r="AE35" s="113">
        <f>K$6*总纲!F35</f>
        <v>19667.741717589932</v>
      </c>
      <c r="AF35" s="113">
        <f>L$6*总纲!G35</f>
        <v>14587.885510759203</v>
      </c>
      <c r="AG35" s="113">
        <f>M$6*总纲!H35</f>
        <v>8201.9363768904077</v>
      </c>
      <c r="AH35" s="112"/>
      <c r="AK35" s="35">
        <v>31</v>
      </c>
      <c r="AL35" s="112">
        <f t="shared" si="4"/>
        <v>0</v>
      </c>
      <c r="AM35" s="112">
        <f t="shared" si="5"/>
        <v>0</v>
      </c>
      <c r="AN35" s="112">
        <f t="shared" si="6"/>
        <v>0</v>
      </c>
      <c r="AO35" s="112">
        <f t="shared" si="7"/>
        <v>0</v>
      </c>
      <c r="AP35" s="112">
        <f t="shared" si="8"/>
        <v>0</v>
      </c>
      <c r="AR35" s="37" t="e">
        <f t="shared" si="9"/>
        <v>#DIV/0!</v>
      </c>
      <c r="AS35" s="37" t="e">
        <f t="shared" si="10"/>
        <v>#DIV/0!</v>
      </c>
      <c r="AT35" s="37"/>
      <c r="AV35" s="35">
        <f>(AL35-AL34)/总纲!K35</f>
        <v>0</v>
      </c>
    </row>
    <row r="36" spans="8:48" x14ac:dyDescent="0.15">
      <c r="H36" s="39"/>
      <c r="I36" s="39"/>
      <c r="J36" s="39"/>
      <c r="K36" s="39"/>
      <c r="L36" s="39"/>
      <c r="M36" s="39"/>
      <c r="R36" s="28">
        <v>32</v>
      </c>
      <c r="S36" s="35">
        <f>I$4*总纲!K36+S35</f>
        <v>0</v>
      </c>
      <c r="T36" s="35">
        <f>J$4*总纲!L36+T35</f>
        <v>0</v>
      </c>
      <c r="U36" s="35">
        <f>K$4*总纲!M36+U35</f>
        <v>0</v>
      </c>
      <c r="V36" s="35">
        <f>L$4*总纲!N36+V35</f>
        <v>0</v>
      </c>
      <c r="W36" s="35">
        <f>M$4*总纲!O36+W35</f>
        <v>0</v>
      </c>
      <c r="X36" s="35">
        <f>I$5*总纲!K36+X35</f>
        <v>0</v>
      </c>
      <c r="Y36" s="35">
        <f>J$5*总纲!L36+Y35</f>
        <v>0</v>
      </c>
      <c r="Z36" s="35">
        <f>K$5*总纲!M36+Z35</f>
        <v>0</v>
      </c>
      <c r="AA36" s="35">
        <f>L$5*总纲!N36+AA35</f>
        <v>0</v>
      </c>
      <c r="AB36" s="35">
        <f>M$5*总纲!O36+AB35</f>
        <v>0</v>
      </c>
      <c r="AC36" s="113">
        <f>I$6*总纲!D36</f>
        <v>29482.512623914605</v>
      </c>
      <c r="AD36" s="113">
        <f>J$6*总纲!E36</f>
        <v>25747.078274464624</v>
      </c>
      <c r="AE36" s="113">
        <f>K$6*总纲!F36</f>
        <v>21262.78810436721</v>
      </c>
      <c r="AF36" s="113">
        <f>L$6*总纲!G36</f>
        <v>15787.885510106271</v>
      </c>
      <c r="AG36" s="113">
        <f>M$6*总纲!H36</f>
        <v>8874.2362997982964</v>
      </c>
      <c r="AH36" s="112"/>
      <c r="AK36" s="35">
        <v>32</v>
      </c>
      <c r="AL36" s="112">
        <f t="shared" si="4"/>
        <v>0</v>
      </c>
      <c r="AM36" s="112">
        <f t="shared" si="5"/>
        <v>0</v>
      </c>
      <c r="AN36" s="112">
        <f t="shared" si="6"/>
        <v>0</v>
      </c>
      <c r="AO36" s="112">
        <f t="shared" si="7"/>
        <v>0</v>
      </c>
      <c r="AP36" s="112">
        <f t="shared" si="8"/>
        <v>0</v>
      </c>
      <c r="AR36" s="37" t="e">
        <f t="shared" si="9"/>
        <v>#DIV/0!</v>
      </c>
      <c r="AS36" s="37" t="e">
        <f t="shared" si="10"/>
        <v>#DIV/0!</v>
      </c>
      <c r="AT36" s="37"/>
      <c r="AV36" s="35">
        <f>(AL36-AL35)/总纲!K36</f>
        <v>0</v>
      </c>
    </row>
    <row r="37" spans="8:48" x14ac:dyDescent="0.15">
      <c r="H37" s="35"/>
      <c r="I37" s="35"/>
      <c r="J37" s="35"/>
      <c r="K37" s="35"/>
      <c r="L37" s="35"/>
      <c r="M37" s="35"/>
      <c r="R37" s="28">
        <v>33</v>
      </c>
      <c r="S37" s="35">
        <f>I$4*总纲!K37+S36</f>
        <v>0</v>
      </c>
      <c r="T37" s="35">
        <f>J$4*总纲!L37+T36</f>
        <v>0</v>
      </c>
      <c r="U37" s="35">
        <f>K$4*总纲!M37+U36</f>
        <v>0</v>
      </c>
      <c r="V37" s="35">
        <f>L$4*总纲!N37+V36</f>
        <v>0</v>
      </c>
      <c r="W37" s="35">
        <f>M$4*总纲!O37+W36</f>
        <v>0</v>
      </c>
      <c r="X37" s="35">
        <f>I$5*总纲!K37+X36</f>
        <v>0</v>
      </c>
      <c r="Y37" s="35">
        <f>J$5*总纲!L37+Y36</f>
        <v>0</v>
      </c>
      <c r="Z37" s="35">
        <f>K$5*总纲!M37+Z36</f>
        <v>0</v>
      </c>
      <c r="AA37" s="35">
        <f>L$5*总纲!N37+AA36</f>
        <v>0</v>
      </c>
      <c r="AB37" s="35">
        <f>M$5*总纲!O37+AB36</f>
        <v>0</v>
      </c>
      <c r="AC37" s="113">
        <f>I$6*总纲!D37</f>
        <v>31856.959104333582</v>
      </c>
      <c r="AD37" s="113">
        <f>J$6*总纲!E37</f>
        <v>27763.33985942672</v>
      </c>
      <c r="AE37" s="113">
        <f>K$6*总纲!F37</f>
        <v>22930.639163299315</v>
      </c>
      <c r="AF37" s="113">
        <f>L$6*总纲!G37</f>
        <v>17049.844512639334</v>
      </c>
      <c r="AG37" s="113">
        <f>M$6*总纲!H37</f>
        <v>9585.7589944939755</v>
      </c>
      <c r="AH37" s="112"/>
      <c r="AK37" s="35">
        <v>33</v>
      </c>
      <c r="AL37" s="112">
        <f t="shared" si="4"/>
        <v>0</v>
      </c>
      <c r="AM37" s="112">
        <f t="shared" si="5"/>
        <v>0</v>
      </c>
      <c r="AN37" s="112">
        <f t="shared" si="6"/>
        <v>0</v>
      </c>
      <c r="AO37" s="112">
        <f t="shared" si="7"/>
        <v>0</v>
      </c>
      <c r="AP37" s="112">
        <f t="shared" si="8"/>
        <v>0</v>
      </c>
      <c r="AR37" s="37" t="e">
        <f t="shared" si="9"/>
        <v>#DIV/0!</v>
      </c>
      <c r="AS37" s="37" t="e">
        <f t="shared" si="10"/>
        <v>#DIV/0!</v>
      </c>
      <c r="AT37" s="37"/>
      <c r="AV37" s="35">
        <f>(AL37-AL36)/总纲!K37</f>
        <v>0</v>
      </c>
    </row>
    <row r="38" spans="8:48" x14ac:dyDescent="0.15">
      <c r="H38" s="35"/>
      <c r="I38" s="35"/>
      <c r="J38" s="35"/>
      <c r="K38" s="35"/>
      <c r="L38" s="35"/>
      <c r="M38" s="35"/>
      <c r="R38" s="28">
        <v>34</v>
      </c>
      <c r="S38" s="35">
        <f>I$4*总纲!K38+S37</f>
        <v>0</v>
      </c>
      <c r="T38" s="35">
        <f>J$4*总纲!L38+T37</f>
        <v>0</v>
      </c>
      <c r="U38" s="35">
        <f>K$4*总纲!M38+U37</f>
        <v>0</v>
      </c>
      <c r="V38" s="35">
        <f>L$4*总纲!N38+V37</f>
        <v>0</v>
      </c>
      <c r="W38" s="35">
        <f>M$4*总纲!O38+W37</f>
        <v>0</v>
      </c>
      <c r="X38" s="35">
        <f>I$5*总纲!K38+X37</f>
        <v>0</v>
      </c>
      <c r="Y38" s="35">
        <f>J$5*总纲!L38+Y37</f>
        <v>0</v>
      </c>
      <c r="Z38" s="35">
        <f>K$5*总纲!M38+Z37</f>
        <v>0</v>
      </c>
      <c r="AA38" s="35">
        <f>L$5*总纲!N38+AA37</f>
        <v>0</v>
      </c>
      <c r="AB38" s="35">
        <f>M$5*总纲!O38+AB37</f>
        <v>0</v>
      </c>
      <c r="AC38" s="113">
        <f>I$6*总纲!D38</f>
        <v>34401.827830259346</v>
      </c>
      <c r="AD38" s="113">
        <f>J$6*总纲!E38</f>
        <v>29991.513502420097</v>
      </c>
      <c r="AE38" s="113">
        <f>K$6*总纲!F38</f>
        <v>24810.598231183038</v>
      </c>
      <c r="AF38" s="113">
        <f>L$6*总纲!G38</f>
        <v>18463.460996500187</v>
      </c>
      <c r="AG38" s="113">
        <f>M$6*总纲!H38</f>
        <v>10372.151090823192</v>
      </c>
      <c r="AH38" s="112"/>
      <c r="AK38" s="35">
        <v>34</v>
      </c>
      <c r="AL38" s="112">
        <f t="shared" si="4"/>
        <v>0</v>
      </c>
      <c r="AM38" s="112">
        <f t="shared" si="5"/>
        <v>0</v>
      </c>
      <c r="AN38" s="112">
        <f t="shared" si="6"/>
        <v>0</v>
      </c>
      <c r="AO38" s="112">
        <f t="shared" si="7"/>
        <v>0</v>
      </c>
      <c r="AP38" s="112">
        <f t="shared" si="8"/>
        <v>0</v>
      </c>
      <c r="AR38" s="37" t="e">
        <f t="shared" si="9"/>
        <v>#DIV/0!</v>
      </c>
      <c r="AS38" s="37" t="e">
        <f t="shared" si="10"/>
        <v>#DIV/0!</v>
      </c>
      <c r="AT38" s="37"/>
      <c r="AV38" s="35">
        <f>(AL38-AL37)/总纲!K38</f>
        <v>0</v>
      </c>
    </row>
    <row r="39" spans="8:48" x14ac:dyDescent="0.15">
      <c r="H39" s="35"/>
      <c r="I39" s="35"/>
      <c r="J39" s="35"/>
      <c r="K39" s="35"/>
      <c r="L39" s="35"/>
      <c r="M39" s="35"/>
      <c r="R39" s="28">
        <v>35</v>
      </c>
      <c r="S39" s="35">
        <f>I$4*总纲!K39+S38</f>
        <v>0</v>
      </c>
      <c r="T39" s="35">
        <f>J$4*总纲!L39+T38</f>
        <v>0</v>
      </c>
      <c r="U39" s="35">
        <f>K$4*总纲!M39+U38</f>
        <v>0</v>
      </c>
      <c r="V39" s="35">
        <f>L$4*总纲!N39+V38</f>
        <v>0</v>
      </c>
      <c r="W39" s="35">
        <f>M$4*总纲!O39+W38</f>
        <v>0</v>
      </c>
      <c r="X39" s="35">
        <f>I$5*总纲!K39+X38</f>
        <v>0</v>
      </c>
      <c r="Y39" s="35">
        <f>J$5*总纲!L39+Y38</f>
        <v>0</v>
      </c>
      <c r="Z39" s="35">
        <f>K$5*总纲!M39+Z38</f>
        <v>0</v>
      </c>
      <c r="AA39" s="35">
        <f>L$5*总纲!N39+AA38</f>
        <v>0</v>
      </c>
      <c r="AB39" s="35">
        <f>M$5*总纲!O39+AB38</f>
        <v>0</v>
      </c>
      <c r="AC39" s="113">
        <f>I$6*总纲!D39</f>
        <v>37129.350596345132</v>
      </c>
      <c r="AD39" s="113">
        <f>J$6*总纲!E39</f>
        <v>32417.636005668937</v>
      </c>
      <c r="AE39" s="113">
        <f>K$6*总纲!F39</f>
        <v>26837.094611038261</v>
      </c>
      <c r="AF39" s="113">
        <f>L$6*总纲!G39</f>
        <v>19945.887140356608</v>
      </c>
      <c r="AG39" s="113">
        <f>M$6*总纲!H39</f>
        <v>11198.212139857691</v>
      </c>
      <c r="AH39" s="112"/>
      <c r="AK39" s="35">
        <v>35</v>
      </c>
      <c r="AL39" s="112">
        <f t="shared" si="4"/>
        <v>0</v>
      </c>
      <c r="AM39" s="112">
        <f t="shared" si="5"/>
        <v>0</v>
      </c>
      <c r="AN39" s="112">
        <f t="shared" si="6"/>
        <v>0</v>
      </c>
      <c r="AO39" s="112">
        <f t="shared" si="7"/>
        <v>0</v>
      </c>
      <c r="AP39" s="112">
        <f t="shared" si="8"/>
        <v>0</v>
      </c>
      <c r="AR39" s="37" t="e">
        <f t="shared" si="9"/>
        <v>#DIV/0!</v>
      </c>
      <c r="AS39" s="37" t="e">
        <f t="shared" si="10"/>
        <v>#DIV/0!</v>
      </c>
      <c r="AT39" s="37"/>
      <c r="AV39" s="35">
        <f>(AL39-AL38)/总纲!K39</f>
        <v>0</v>
      </c>
    </row>
    <row r="40" spans="8:48" x14ac:dyDescent="0.15">
      <c r="H40" s="35"/>
      <c r="I40" s="35"/>
      <c r="J40" s="35"/>
      <c r="K40" s="35"/>
      <c r="L40" s="35"/>
      <c r="M40" s="35"/>
      <c r="R40" s="28">
        <v>36</v>
      </c>
      <c r="S40" s="35">
        <f>I$4*总纲!K40+S39</f>
        <v>0</v>
      </c>
      <c r="T40" s="35">
        <f>J$4*总纲!L40+T39</f>
        <v>0</v>
      </c>
      <c r="U40" s="35">
        <f>K$4*总纲!M40+U39</f>
        <v>0</v>
      </c>
      <c r="V40" s="35">
        <f>L$4*总纲!N40+V39</f>
        <v>0</v>
      </c>
      <c r="W40" s="35">
        <f>M$4*总纲!O40+W39</f>
        <v>0</v>
      </c>
      <c r="X40" s="35">
        <f>I$5*总纲!K40+X39</f>
        <v>0</v>
      </c>
      <c r="Y40" s="35">
        <f>J$5*总纲!L40+Y39</f>
        <v>0</v>
      </c>
      <c r="Z40" s="35">
        <f>K$5*总纲!M40+Z39</f>
        <v>0</v>
      </c>
      <c r="AA40" s="35">
        <f>L$5*总纲!N40+AA39</f>
        <v>0</v>
      </c>
      <c r="AB40" s="35">
        <f>M$5*总纲!O40+AB39</f>
        <v>0</v>
      </c>
      <c r="AC40" s="113">
        <f>I$6*总纲!D40</f>
        <v>40052.637115499463</v>
      </c>
      <c r="AD40" s="113">
        <f>J$6*总纲!E40</f>
        <v>35014.015366369626</v>
      </c>
      <c r="AE40" s="113">
        <f>K$6*总纲!F40</f>
        <v>28946.040843371458</v>
      </c>
      <c r="AF40" s="113">
        <f>L$6*总纲!G40</f>
        <v>21492.245076177009</v>
      </c>
      <c r="AG40" s="113">
        <f>M$6*总纲!H40</f>
        <v>12019.796398361388</v>
      </c>
      <c r="AH40" s="112"/>
      <c r="AK40" s="35">
        <v>36</v>
      </c>
      <c r="AL40" s="112">
        <f t="shared" si="4"/>
        <v>0</v>
      </c>
      <c r="AM40" s="112">
        <f t="shared" si="5"/>
        <v>0</v>
      </c>
      <c r="AN40" s="112">
        <f t="shared" si="6"/>
        <v>0</v>
      </c>
      <c r="AO40" s="112">
        <f t="shared" si="7"/>
        <v>0</v>
      </c>
      <c r="AP40" s="112">
        <f t="shared" si="8"/>
        <v>0</v>
      </c>
      <c r="AR40" s="37" t="e">
        <f t="shared" si="9"/>
        <v>#DIV/0!</v>
      </c>
      <c r="AS40" s="37" t="e">
        <f t="shared" si="10"/>
        <v>#DIV/0!</v>
      </c>
      <c r="AT40" s="37"/>
      <c r="AV40" s="35">
        <f>(AL40-AL39)/总纲!K40</f>
        <v>0</v>
      </c>
    </row>
    <row r="41" spans="8:48" x14ac:dyDescent="0.15">
      <c r="H41" s="35"/>
      <c r="I41" s="35"/>
      <c r="J41" s="35"/>
      <c r="K41" s="35"/>
      <c r="L41" s="35"/>
      <c r="M41" s="35"/>
      <c r="R41" s="28">
        <v>37</v>
      </c>
      <c r="S41" s="35">
        <f>I$4*总纲!K41+S40</f>
        <v>0</v>
      </c>
      <c r="T41" s="35">
        <f>J$4*总纲!L41+T40</f>
        <v>0</v>
      </c>
      <c r="U41" s="35">
        <f>K$4*总纲!M41+U40</f>
        <v>0</v>
      </c>
      <c r="V41" s="35">
        <f>L$4*总纲!N41+V40</f>
        <v>0</v>
      </c>
      <c r="W41" s="35">
        <f>M$4*总纲!O41+W40</f>
        <v>0</v>
      </c>
      <c r="X41" s="35">
        <f>I$5*总纲!K41+X40</f>
        <v>0</v>
      </c>
      <c r="Y41" s="35">
        <f>J$5*总纲!L41+Y40</f>
        <v>0</v>
      </c>
      <c r="Z41" s="35">
        <f>K$5*总纲!M41+Z40</f>
        <v>0</v>
      </c>
      <c r="AA41" s="35">
        <f>L$5*总纲!N41+AA40</f>
        <v>0</v>
      </c>
      <c r="AB41" s="35">
        <f>M$5*总纲!O41+AB40</f>
        <v>0</v>
      </c>
      <c r="AC41" s="113">
        <f>I$6*总纲!D41</f>
        <v>43185.738030119166</v>
      </c>
      <c r="AD41" s="113">
        <f>J$6*总纲!E41</f>
        <v>37740.016464521133</v>
      </c>
      <c r="AE41" s="113">
        <f>K$6*总纲!F41</f>
        <v>31201.6957267611</v>
      </c>
      <c r="AF41" s="113">
        <f>L$6*总纲!G41</f>
        <v>23100.051272310742</v>
      </c>
      <c r="AG41" s="113">
        <f>M$6*总纲!H41</f>
        <v>12960.03998283876</v>
      </c>
      <c r="AH41" s="112"/>
      <c r="AK41" s="35">
        <v>37</v>
      </c>
      <c r="AL41" s="112">
        <f t="shared" si="4"/>
        <v>0</v>
      </c>
      <c r="AM41" s="112">
        <f t="shared" si="5"/>
        <v>0</v>
      </c>
      <c r="AN41" s="112">
        <f t="shared" si="6"/>
        <v>0</v>
      </c>
      <c r="AO41" s="112">
        <f t="shared" si="7"/>
        <v>0</v>
      </c>
      <c r="AP41" s="112">
        <f t="shared" si="8"/>
        <v>0</v>
      </c>
      <c r="AR41" s="37" t="e">
        <f t="shared" si="9"/>
        <v>#DIV/0!</v>
      </c>
      <c r="AS41" s="37" t="e">
        <f t="shared" si="10"/>
        <v>#DIV/0!</v>
      </c>
      <c r="AT41" s="37"/>
      <c r="AV41" s="35">
        <f>(AL41-AL40)/总纲!K41</f>
        <v>0</v>
      </c>
    </row>
    <row r="42" spans="8:48" x14ac:dyDescent="0.15">
      <c r="H42" s="35"/>
      <c r="I42" s="35"/>
      <c r="J42" s="35"/>
      <c r="K42" s="35"/>
      <c r="L42" s="35"/>
      <c r="M42" s="35"/>
      <c r="R42" s="28">
        <v>38</v>
      </c>
      <c r="S42" s="35">
        <f>I$4*总纲!K42+S41</f>
        <v>0</v>
      </c>
      <c r="T42" s="35">
        <f>J$4*总纲!L42+T41</f>
        <v>0</v>
      </c>
      <c r="U42" s="35">
        <f>K$4*总纲!M42+U41</f>
        <v>0</v>
      </c>
      <c r="V42" s="35">
        <f>L$4*总纲!N42+V41</f>
        <v>0</v>
      </c>
      <c r="W42" s="35">
        <f>M$4*总纲!O42+W41</f>
        <v>0</v>
      </c>
      <c r="X42" s="35">
        <f>I$5*总纲!K42+X41</f>
        <v>0</v>
      </c>
      <c r="Y42" s="35">
        <f>J$5*总纲!L42+Y41</f>
        <v>0</v>
      </c>
      <c r="Z42" s="35">
        <f>K$5*总纲!M42+Z41</f>
        <v>0</v>
      </c>
      <c r="AA42" s="35">
        <f>L$5*总纲!N42+AA41</f>
        <v>0</v>
      </c>
      <c r="AB42" s="35">
        <f>M$5*总纲!O42+AB41</f>
        <v>0</v>
      </c>
      <c r="AC42" s="113">
        <f>I$6*总纲!D42</f>
        <v>46543.712445856741</v>
      </c>
      <c r="AD42" s="113">
        <f>J$6*总纲!E42</f>
        <v>40651.278450211277</v>
      </c>
      <c r="AE42" s="113">
        <f>K$6*总纲!F42</f>
        <v>33548.707930973542</v>
      </c>
      <c r="AF42" s="113">
        <f>L$6*总纲!G42</f>
        <v>24826.416218619986</v>
      </c>
      <c r="AG42" s="113">
        <f>M$6*总纲!H42</f>
        <v>13935.187506289509</v>
      </c>
      <c r="AH42" s="112"/>
      <c r="AK42" s="35">
        <v>38</v>
      </c>
      <c r="AL42" s="112">
        <f t="shared" si="4"/>
        <v>0</v>
      </c>
      <c r="AM42" s="112">
        <f t="shared" si="5"/>
        <v>0</v>
      </c>
      <c r="AN42" s="112">
        <f t="shared" si="6"/>
        <v>0</v>
      </c>
      <c r="AO42" s="112">
        <f t="shared" si="7"/>
        <v>0</v>
      </c>
      <c r="AP42" s="112">
        <f t="shared" si="8"/>
        <v>0</v>
      </c>
      <c r="AR42" s="37" t="e">
        <f t="shared" si="9"/>
        <v>#DIV/0!</v>
      </c>
      <c r="AS42" s="37" t="e">
        <f t="shared" si="10"/>
        <v>#DIV/0!</v>
      </c>
      <c r="AT42" s="37"/>
      <c r="AV42" s="35">
        <f>(AL42-AL41)/总纲!K42</f>
        <v>0</v>
      </c>
    </row>
    <row r="43" spans="8:48" x14ac:dyDescent="0.15">
      <c r="H43" s="35"/>
      <c r="I43" s="35"/>
      <c r="J43" s="35"/>
      <c r="K43" s="35"/>
      <c r="L43" s="35"/>
      <c r="M43" s="35"/>
      <c r="R43" s="28">
        <v>39</v>
      </c>
      <c r="S43" s="35">
        <f>I$4*总纲!K43+S42</f>
        <v>0</v>
      </c>
      <c r="T43" s="35">
        <f>J$4*总纲!L43+T42</f>
        <v>0</v>
      </c>
      <c r="U43" s="35">
        <f>K$4*总纲!M43+U42</f>
        <v>0</v>
      </c>
      <c r="V43" s="35">
        <f>L$4*总纲!N43+V42</f>
        <v>0</v>
      </c>
      <c r="W43" s="35">
        <f>M$4*总纲!O43+W42</f>
        <v>0</v>
      </c>
      <c r="X43" s="35">
        <f>I$5*总纲!K43+X42</f>
        <v>0</v>
      </c>
      <c r="Y43" s="35">
        <f>J$5*总纲!L43+Y42</f>
        <v>0</v>
      </c>
      <c r="Z43" s="35">
        <f>K$5*总纲!M43+Z42</f>
        <v>0</v>
      </c>
      <c r="AA43" s="35">
        <f>L$5*总纲!N43+AA42</f>
        <v>0</v>
      </c>
      <c r="AB43" s="35">
        <f>M$5*总纲!O43+AB42</f>
        <v>0</v>
      </c>
      <c r="AC43" s="113">
        <f>I$6*总纲!D43</f>
        <v>50142.700312520101</v>
      </c>
      <c r="AD43" s="113">
        <f>J$6*总纲!E43</f>
        <v>43729.448942548777</v>
      </c>
      <c r="AE43" s="113">
        <f>K$6*总纲!F43</f>
        <v>36057.615794733203</v>
      </c>
      <c r="AF43" s="113">
        <f>L$6*总纲!G43</f>
        <v>26711.016456479454</v>
      </c>
      <c r="AG43" s="113">
        <f>M$6*总纲!H43</f>
        <v>15012.724473568518</v>
      </c>
      <c r="AH43" s="112"/>
      <c r="AK43" s="35">
        <v>39</v>
      </c>
      <c r="AL43" s="112">
        <f t="shared" si="4"/>
        <v>0</v>
      </c>
      <c r="AM43" s="112">
        <f t="shared" si="5"/>
        <v>0</v>
      </c>
      <c r="AN43" s="112">
        <f t="shared" si="6"/>
        <v>0</v>
      </c>
      <c r="AO43" s="112">
        <f t="shared" si="7"/>
        <v>0</v>
      </c>
      <c r="AP43" s="112">
        <f t="shared" si="8"/>
        <v>0</v>
      </c>
      <c r="AR43" s="37" t="e">
        <f t="shared" si="9"/>
        <v>#DIV/0!</v>
      </c>
      <c r="AS43" s="37" t="e">
        <f t="shared" si="10"/>
        <v>#DIV/0!</v>
      </c>
      <c r="AT43" s="37"/>
      <c r="AV43" s="35">
        <f>(AL43-AL42)/总纲!K43</f>
        <v>0</v>
      </c>
    </row>
    <row r="44" spans="8:48" x14ac:dyDescent="0.15">
      <c r="H44" s="35"/>
      <c r="I44" s="35"/>
      <c r="J44" s="35"/>
      <c r="K44" s="35"/>
      <c r="L44" s="35"/>
      <c r="M44" s="35"/>
      <c r="R44" s="28">
        <v>40</v>
      </c>
      <c r="S44" s="35">
        <f>I$4*总纲!K44+S43</f>
        <v>0</v>
      </c>
      <c r="T44" s="35">
        <f>J$4*总纲!L44+T43</f>
        <v>0</v>
      </c>
      <c r="U44" s="35">
        <f>K$4*总纲!M44+U43</f>
        <v>0</v>
      </c>
      <c r="V44" s="35">
        <f>L$4*总纲!N44+V43</f>
        <v>0</v>
      </c>
      <c r="W44" s="35">
        <f>M$4*总纲!O44+W43</f>
        <v>0</v>
      </c>
      <c r="X44" s="35">
        <f>I$5*总纲!K44+X43</f>
        <v>0</v>
      </c>
      <c r="Y44" s="35">
        <f>J$5*总纲!L44+Y43</f>
        <v>0</v>
      </c>
      <c r="Z44" s="35">
        <f>K$5*总纲!M44+Z43</f>
        <v>0</v>
      </c>
      <c r="AA44" s="35">
        <f>L$5*总纲!N44+AA43</f>
        <v>0</v>
      </c>
      <c r="AB44" s="35">
        <f>M$5*总纲!O44+AB43</f>
        <v>0</v>
      </c>
      <c r="AC44" s="113">
        <f>I$6*总纲!D44</f>
        <v>54000</v>
      </c>
      <c r="AD44" s="113">
        <f>J$6*总纲!E44</f>
        <v>47012.4</v>
      </c>
      <c r="AE44" s="113">
        <f>K$6*总纲!F44</f>
        <v>38815.199999999997</v>
      </c>
      <c r="AF44" s="113">
        <f>L$6*总纲!G44</f>
        <v>28803.599999999999</v>
      </c>
      <c r="AG44" s="113">
        <f>M$6*总纲!H44</f>
        <v>16200</v>
      </c>
      <c r="AH44" s="112"/>
      <c r="AK44" s="35">
        <v>40</v>
      </c>
      <c r="AL44" s="112">
        <f t="shared" si="4"/>
        <v>0</v>
      </c>
      <c r="AM44" s="112">
        <f t="shared" si="5"/>
        <v>0</v>
      </c>
      <c r="AN44" s="112">
        <f t="shared" si="6"/>
        <v>0</v>
      </c>
      <c r="AO44" s="112">
        <f t="shared" si="7"/>
        <v>0</v>
      </c>
      <c r="AP44" s="112">
        <f t="shared" si="8"/>
        <v>0</v>
      </c>
      <c r="AR44" s="37" t="e">
        <f t="shared" si="9"/>
        <v>#DIV/0!</v>
      </c>
      <c r="AS44" s="37" t="e">
        <f t="shared" si="10"/>
        <v>#DIV/0!</v>
      </c>
      <c r="AT44" s="37"/>
      <c r="AV44" s="35">
        <f>(AL44-AL43)/总纲!K44</f>
        <v>0</v>
      </c>
    </row>
    <row r="45" spans="8:48" x14ac:dyDescent="0.15">
      <c r="H45" s="35"/>
      <c r="I45" s="35"/>
      <c r="J45" s="35"/>
      <c r="K45" s="35"/>
      <c r="L45" s="35"/>
      <c r="M45" s="35"/>
      <c r="R45" s="28">
        <v>41</v>
      </c>
      <c r="S45" s="35">
        <f>I$4*总纲!K45+S44</f>
        <v>0</v>
      </c>
      <c r="T45" s="35">
        <f>J$4*总纲!L45+T44</f>
        <v>0</v>
      </c>
      <c r="U45" s="35">
        <f>K$4*总纲!M45+U44</f>
        <v>0</v>
      </c>
      <c r="V45" s="35">
        <f>L$4*总纲!N45+V44</f>
        <v>0</v>
      </c>
      <c r="W45" s="35">
        <f>M$4*总纲!O45+W44</f>
        <v>0</v>
      </c>
      <c r="X45" s="35">
        <f>I$5*总纲!K45+X44</f>
        <v>0</v>
      </c>
      <c r="Y45" s="35">
        <f>J$5*总纲!L45+Y44</f>
        <v>0</v>
      </c>
      <c r="Z45" s="35">
        <f>K$5*总纲!M45+Z44</f>
        <v>0</v>
      </c>
      <c r="AA45" s="35">
        <f>L$5*总纲!N45+AA44</f>
        <v>0</v>
      </c>
      <c r="AB45" s="35">
        <f>M$5*总纲!O45+AB44</f>
        <v>0</v>
      </c>
      <c r="AC45" s="113">
        <f>I$6*总纲!D45</f>
        <v>58134.151442090457</v>
      </c>
      <c r="AD45" s="113">
        <f>J$6*总纲!E45</f>
        <v>50634.845906060786</v>
      </c>
      <c r="AE45" s="113">
        <f>K$6*总纲!F45</f>
        <v>41839.148792872504</v>
      </c>
      <c r="AF45" s="113">
        <f>L$6*总纲!G45</f>
        <v>31066.890530653138</v>
      </c>
      <c r="AG45" s="113">
        <f>M$6*总纲!H45</f>
        <v>17498.379584069229</v>
      </c>
      <c r="AH45" s="112"/>
      <c r="AK45" s="35">
        <v>41</v>
      </c>
      <c r="AL45" s="112">
        <f t="shared" si="4"/>
        <v>0</v>
      </c>
      <c r="AM45" s="112">
        <f t="shared" si="5"/>
        <v>0</v>
      </c>
      <c r="AN45" s="112">
        <f t="shared" si="6"/>
        <v>0</v>
      </c>
      <c r="AO45" s="112">
        <f t="shared" si="7"/>
        <v>0</v>
      </c>
      <c r="AP45" s="112">
        <f t="shared" si="8"/>
        <v>0</v>
      </c>
      <c r="AR45" s="37" t="e">
        <f t="shared" si="9"/>
        <v>#DIV/0!</v>
      </c>
      <c r="AS45" s="37" t="e">
        <f t="shared" si="10"/>
        <v>#DIV/0!</v>
      </c>
      <c r="AT45" s="37"/>
      <c r="AV45" s="35">
        <f>(AL45-AL44)/总纲!K45</f>
        <v>0</v>
      </c>
    </row>
    <row r="46" spans="8:48" x14ac:dyDescent="0.15">
      <c r="H46" s="35"/>
      <c r="I46" s="35"/>
      <c r="J46" s="35"/>
      <c r="K46" s="35"/>
      <c r="L46" s="35"/>
      <c r="M46" s="35"/>
      <c r="R46" s="28">
        <v>42</v>
      </c>
      <c r="S46" s="35">
        <f>I$4*总纲!K46+S45</f>
        <v>0</v>
      </c>
      <c r="T46" s="35">
        <f>J$4*总纲!L46+T45</f>
        <v>0</v>
      </c>
      <c r="U46" s="35">
        <f>K$4*总纲!M46+U45</f>
        <v>0</v>
      </c>
      <c r="V46" s="35">
        <f>L$4*总纲!N46+V45</f>
        <v>0</v>
      </c>
      <c r="W46" s="35">
        <f>M$4*总纲!O46+W45</f>
        <v>0</v>
      </c>
      <c r="X46" s="35">
        <f>I$5*总纲!K46+X45</f>
        <v>0</v>
      </c>
      <c r="Y46" s="35">
        <f>J$5*总纲!L46+Y45</f>
        <v>0</v>
      </c>
      <c r="Z46" s="35">
        <f>K$5*总纲!M46+Z45</f>
        <v>0</v>
      </c>
      <c r="AA46" s="35">
        <f>L$5*总纲!N46+AA45</f>
        <v>0</v>
      </c>
      <c r="AB46" s="35">
        <f>M$5*总纲!O46+AB45</f>
        <v>0</v>
      </c>
      <c r="AC46" s="113">
        <f>I$6*总纲!D46</f>
        <v>62565.02524782921</v>
      </c>
      <c r="AD46" s="113">
        <f>J$6*总纲!E46</f>
        <v>54656.806056503599</v>
      </c>
      <c r="AE46" s="113">
        <f>K$6*总纲!F46</f>
        <v>45171.948228932692</v>
      </c>
      <c r="AF46" s="113">
        <f>L$6*总纲!G46</f>
        <v>33559.879542935589</v>
      </c>
      <c r="AG46" s="113">
        <f>M$6*总纲!H46</f>
        <v>18894.637624844421</v>
      </c>
      <c r="AH46" s="112"/>
      <c r="AK46" s="35">
        <v>42</v>
      </c>
      <c r="AL46" s="112">
        <f t="shared" si="4"/>
        <v>0</v>
      </c>
      <c r="AM46" s="112">
        <f t="shared" si="5"/>
        <v>0</v>
      </c>
      <c r="AN46" s="112">
        <f t="shared" si="6"/>
        <v>0</v>
      </c>
      <c r="AO46" s="112">
        <f t="shared" si="7"/>
        <v>0</v>
      </c>
      <c r="AP46" s="112">
        <f t="shared" si="8"/>
        <v>0</v>
      </c>
      <c r="AR46" s="37" t="e">
        <f t="shared" si="9"/>
        <v>#DIV/0!</v>
      </c>
      <c r="AS46" s="37" t="e">
        <f t="shared" si="10"/>
        <v>#DIV/0!</v>
      </c>
      <c r="AT46" s="37"/>
      <c r="AV46" s="35">
        <f>(AL46-AL45)/总纲!K46</f>
        <v>0</v>
      </c>
    </row>
    <row r="47" spans="8:48" x14ac:dyDescent="0.15">
      <c r="H47" s="35"/>
      <c r="I47" s="35"/>
      <c r="J47" s="35"/>
      <c r="K47" s="35"/>
      <c r="L47" s="35"/>
      <c r="M47" s="35"/>
      <c r="R47" s="28">
        <v>43</v>
      </c>
      <c r="S47" s="35">
        <f>I$4*总纲!K47+S46</f>
        <v>0</v>
      </c>
      <c r="T47" s="35">
        <f>J$4*总纲!L47+T46</f>
        <v>0</v>
      </c>
      <c r="U47" s="35">
        <f>K$4*总纲!M47+U46</f>
        <v>0</v>
      </c>
      <c r="V47" s="35">
        <f>L$4*总纲!N47+V46</f>
        <v>0</v>
      </c>
      <c r="W47" s="35">
        <f>M$4*总纲!O47+W46</f>
        <v>0</v>
      </c>
      <c r="X47" s="35">
        <f>I$5*总纲!K47+X46</f>
        <v>0</v>
      </c>
      <c r="Y47" s="35">
        <f>J$5*总纲!L47+Y46</f>
        <v>0</v>
      </c>
      <c r="Z47" s="35">
        <f>K$5*总纲!M47+Z46</f>
        <v>0</v>
      </c>
      <c r="AA47" s="35">
        <f>L$5*总纲!N47+AA46</f>
        <v>0</v>
      </c>
      <c r="AB47" s="35">
        <f>M$5*总纲!O47+AB46</f>
        <v>0</v>
      </c>
      <c r="AC47" s="113">
        <f>I$6*总纲!D47</f>
        <v>67313.918208667179</v>
      </c>
      <c r="AD47" s="113">
        <f>J$6*总纲!E47</f>
        <v>58818.901730733378</v>
      </c>
      <c r="AE47" s="113">
        <f>K$6*总纲!F47</f>
        <v>48634.305905762041</v>
      </c>
      <c r="AF47" s="113">
        <f>L$6*总纲!G47</f>
        <v>36073.528768024749</v>
      </c>
      <c r="AG47" s="113">
        <f>M$6*总纲!H47</f>
        <v>20301.877731734021</v>
      </c>
      <c r="AH47" s="112"/>
      <c r="AK47" s="35">
        <v>43</v>
      </c>
      <c r="AL47" s="112">
        <f t="shared" si="4"/>
        <v>0</v>
      </c>
      <c r="AM47" s="112">
        <f t="shared" si="5"/>
        <v>0</v>
      </c>
      <c r="AN47" s="112">
        <f t="shared" si="6"/>
        <v>0</v>
      </c>
      <c r="AO47" s="112">
        <f t="shared" si="7"/>
        <v>0</v>
      </c>
      <c r="AP47" s="112">
        <f t="shared" si="8"/>
        <v>0</v>
      </c>
      <c r="AR47" s="37" t="e">
        <f t="shared" si="9"/>
        <v>#DIV/0!</v>
      </c>
      <c r="AS47" s="37" t="e">
        <f t="shared" si="10"/>
        <v>#DIV/0!</v>
      </c>
      <c r="AT47" s="37"/>
      <c r="AV47" s="35">
        <f>(AL47-AL46)/总纲!K47</f>
        <v>0</v>
      </c>
    </row>
    <row r="48" spans="8:48" x14ac:dyDescent="0.15">
      <c r="H48" s="35"/>
      <c r="I48" s="35"/>
      <c r="J48" s="35"/>
      <c r="K48" s="35"/>
      <c r="L48" s="35"/>
      <c r="M48" s="35"/>
      <c r="R48" s="28">
        <v>44</v>
      </c>
      <c r="S48" s="35">
        <f>I$4*总纲!K48+S47</f>
        <v>0</v>
      </c>
      <c r="T48" s="35">
        <f>J$4*总纲!L48+T47</f>
        <v>0</v>
      </c>
      <c r="U48" s="35">
        <f>K$4*总纲!M48+U47</f>
        <v>0</v>
      </c>
      <c r="V48" s="35">
        <f>L$4*总纲!N48+V47</f>
        <v>0</v>
      </c>
      <c r="W48" s="35">
        <f>M$4*总纲!O48+W47</f>
        <v>0</v>
      </c>
      <c r="X48" s="35">
        <f>I$5*总纲!K48+X47</f>
        <v>0</v>
      </c>
      <c r="Y48" s="35">
        <f>J$5*总纲!L48+Y47</f>
        <v>0</v>
      </c>
      <c r="Z48" s="35">
        <f>K$5*总纲!M48+Z47</f>
        <v>0</v>
      </c>
      <c r="AA48" s="35">
        <f>L$5*总纲!N48+AA47</f>
        <v>0</v>
      </c>
      <c r="AB48" s="35">
        <f>M$5*总纲!O48+AB47</f>
        <v>0</v>
      </c>
      <c r="AC48" s="113">
        <f>I$6*总纲!D48</f>
        <v>72403.655660518707</v>
      </c>
      <c r="AD48" s="113">
        <f>J$6*总纲!E48</f>
        <v>63266.314316161239</v>
      </c>
      <c r="AE48" s="113">
        <f>K$6*总纲!F48</f>
        <v>52275.439386894504</v>
      </c>
      <c r="AF48" s="113">
        <f>L$6*总纲!G48</f>
        <v>38764.917240641713</v>
      </c>
      <c r="AG48" s="113">
        <f>M$6*总纲!H48</f>
        <v>21793.500353816129</v>
      </c>
      <c r="AH48" s="112"/>
      <c r="AK48" s="35">
        <v>44</v>
      </c>
      <c r="AL48" s="112">
        <f t="shared" si="4"/>
        <v>0</v>
      </c>
      <c r="AM48" s="112">
        <f t="shared" si="5"/>
        <v>0</v>
      </c>
      <c r="AN48" s="112">
        <f t="shared" si="6"/>
        <v>0</v>
      </c>
      <c r="AO48" s="112">
        <f t="shared" si="7"/>
        <v>0</v>
      </c>
      <c r="AP48" s="112">
        <f t="shared" si="8"/>
        <v>0</v>
      </c>
      <c r="AR48" s="37" t="e">
        <f t="shared" si="9"/>
        <v>#DIV/0!</v>
      </c>
      <c r="AS48" s="37" t="e">
        <f t="shared" si="10"/>
        <v>#DIV/0!</v>
      </c>
      <c r="AT48" s="37"/>
      <c r="AV48" s="35">
        <f>(AL48-AL47)/总纲!K48</f>
        <v>0</v>
      </c>
    </row>
    <row r="49" spans="8:48" x14ac:dyDescent="0.15">
      <c r="H49" s="35"/>
      <c r="I49" s="35"/>
      <c r="J49" s="35"/>
      <c r="K49" s="35"/>
      <c r="L49" s="35"/>
      <c r="M49" s="35"/>
      <c r="R49" s="28">
        <v>45</v>
      </c>
      <c r="S49" s="35">
        <f>I$4*总纲!K49+S48</f>
        <v>0</v>
      </c>
      <c r="T49" s="35">
        <f>J$4*总纲!L49+T48</f>
        <v>0</v>
      </c>
      <c r="U49" s="35">
        <f>K$4*总纲!M49+U48</f>
        <v>0</v>
      </c>
      <c r="V49" s="35">
        <f>L$4*总纲!N49+V48</f>
        <v>0</v>
      </c>
      <c r="W49" s="35">
        <f>M$4*总纲!O49+W48</f>
        <v>0</v>
      </c>
      <c r="X49" s="35">
        <f>I$5*总纲!K49+X48</f>
        <v>0</v>
      </c>
      <c r="Y49" s="35">
        <f>J$5*总纲!L49+Y48</f>
        <v>0</v>
      </c>
      <c r="Z49" s="35">
        <f>K$5*总纲!M49+Z48</f>
        <v>0</v>
      </c>
      <c r="AA49" s="35">
        <f>L$5*总纲!N49+AA48</f>
        <v>0</v>
      </c>
      <c r="AB49" s="35">
        <f>M$5*总纲!O49+AB48</f>
        <v>0</v>
      </c>
      <c r="AC49" s="113">
        <f>I$6*总纲!D49</f>
        <v>77858.701192690263</v>
      </c>
      <c r="AD49" s="113">
        <f>J$6*总纲!E49</f>
        <v>68040.71897229203</v>
      </c>
      <c r="AE49" s="113">
        <f>K$6*总纲!F49</f>
        <v>56175.052910526028</v>
      </c>
      <c r="AF49" s="113">
        <f>L$6*总纲!G49</f>
        <v>41662.19100820856</v>
      </c>
      <c r="AG49" s="113">
        <f>M$6*总纲!H49</f>
        <v>23396.539708403423</v>
      </c>
      <c r="AH49" s="112"/>
      <c r="AK49" s="35">
        <v>45</v>
      </c>
      <c r="AL49" s="112">
        <f t="shared" si="4"/>
        <v>0</v>
      </c>
      <c r="AM49" s="112">
        <f t="shared" si="5"/>
        <v>0</v>
      </c>
      <c r="AN49" s="112">
        <f t="shared" si="6"/>
        <v>0</v>
      </c>
      <c r="AO49" s="112">
        <f t="shared" si="7"/>
        <v>0</v>
      </c>
      <c r="AP49" s="112">
        <f t="shared" si="8"/>
        <v>0</v>
      </c>
      <c r="AR49" s="37" t="e">
        <f t="shared" si="9"/>
        <v>#DIV/0!</v>
      </c>
      <c r="AS49" s="37" t="e">
        <f t="shared" si="10"/>
        <v>#DIV/0!</v>
      </c>
      <c r="AT49" s="37"/>
      <c r="AV49" s="35">
        <f>(AL49-AL48)/总纲!K49</f>
        <v>0</v>
      </c>
    </row>
    <row r="50" spans="8:48" x14ac:dyDescent="0.15">
      <c r="R50" s="28">
        <v>46</v>
      </c>
      <c r="S50" s="35">
        <f>I$4*总纲!K50+S49</f>
        <v>0</v>
      </c>
      <c r="T50" s="35">
        <f>J$4*总纲!L50+T49</f>
        <v>0</v>
      </c>
      <c r="U50" s="35">
        <f>K$4*总纲!M50+U49</f>
        <v>0</v>
      </c>
      <c r="V50" s="35">
        <f>L$4*总纲!N50+V49</f>
        <v>0</v>
      </c>
      <c r="W50" s="35">
        <f>M$4*总纲!O50+W49</f>
        <v>0</v>
      </c>
      <c r="X50" s="35">
        <f>I$5*总纲!K50+X49</f>
        <v>0</v>
      </c>
      <c r="Y50" s="35">
        <f>J$5*总纲!L50+Y49</f>
        <v>0</v>
      </c>
      <c r="Z50" s="35">
        <f>K$5*总纲!M50+Z49</f>
        <v>0</v>
      </c>
      <c r="AA50" s="35">
        <f>L$5*总纲!N50+AA49</f>
        <v>0</v>
      </c>
      <c r="AB50" s="35">
        <f>M$5*总纲!O50+AB49</f>
        <v>0</v>
      </c>
      <c r="AC50" s="113">
        <f>I$6*总纲!D50</f>
        <v>83705.274230998883</v>
      </c>
      <c r="AD50" s="113">
        <f>J$6*总纲!E50</f>
        <v>73116.557040777538</v>
      </c>
      <c r="AE50" s="113">
        <f>K$6*总纲!F50</f>
        <v>60326.391138280895</v>
      </c>
      <c r="AF50" s="113">
        <f>L$6*总纲!G50</f>
        <v>44732.098549045804</v>
      </c>
      <c r="AG50" s="113">
        <f>M$6*总纲!H50</f>
        <v>25036.247522491765</v>
      </c>
      <c r="AH50" s="112"/>
      <c r="AK50" s="35">
        <v>46</v>
      </c>
      <c r="AL50" s="112">
        <f t="shared" si="4"/>
        <v>0</v>
      </c>
      <c r="AM50" s="112">
        <f t="shared" si="5"/>
        <v>0</v>
      </c>
      <c r="AN50" s="112">
        <f t="shared" si="6"/>
        <v>0</v>
      </c>
      <c r="AO50" s="112">
        <f t="shared" si="7"/>
        <v>0</v>
      </c>
      <c r="AP50" s="112">
        <f t="shared" si="8"/>
        <v>0</v>
      </c>
      <c r="AR50" s="37" t="e">
        <f t="shared" si="9"/>
        <v>#DIV/0!</v>
      </c>
      <c r="AS50" s="37" t="e">
        <f t="shared" si="10"/>
        <v>#DIV/0!</v>
      </c>
      <c r="AT50" s="37"/>
      <c r="AV50" s="35">
        <f>(AL50-AL49)/总纲!K50</f>
        <v>0</v>
      </c>
    </row>
    <row r="51" spans="8:48" x14ac:dyDescent="0.15">
      <c r="R51" s="28">
        <v>47</v>
      </c>
      <c r="S51" s="35">
        <f>I$4*总纲!K51+S50</f>
        <v>0</v>
      </c>
      <c r="T51" s="35">
        <f>J$4*总纲!L51+T50</f>
        <v>0</v>
      </c>
      <c r="U51" s="35">
        <f>K$4*总纲!M51+U50</f>
        <v>0</v>
      </c>
      <c r="V51" s="35">
        <f>L$4*总纲!N51+V50</f>
        <v>0</v>
      </c>
      <c r="W51" s="35">
        <f>M$4*总纲!O51+W50</f>
        <v>0</v>
      </c>
      <c r="X51" s="35">
        <f>I$5*总纲!K51+X50</f>
        <v>0</v>
      </c>
      <c r="Y51" s="35">
        <f>J$5*总纲!L51+Y50</f>
        <v>0</v>
      </c>
      <c r="Z51" s="35">
        <f>K$5*总纲!M51+Z50</f>
        <v>0</v>
      </c>
      <c r="AA51" s="35">
        <f>L$5*总纲!N51+AA50</f>
        <v>0</v>
      </c>
      <c r="AB51" s="35">
        <f>M$5*总纲!O51+AB50</f>
        <v>0</v>
      </c>
      <c r="AC51" s="113">
        <f>I$6*总纲!D51</f>
        <v>89971.476060238332</v>
      </c>
      <c r="AD51" s="113">
        <f>J$6*总纲!E51</f>
        <v>78563.092895800102</v>
      </c>
      <c r="AE51" s="113">
        <f>K$6*总纲!F51</f>
        <v>64788.45991097761</v>
      </c>
      <c r="AF51" s="113">
        <f>L$6*总纲!G51</f>
        <v>48008.779625743169</v>
      </c>
      <c r="AG51" s="113">
        <f>M$6*总纲!H51</f>
        <v>26793.505570738977</v>
      </c>
      <c r="AH51" s="112"/>
      <c r="AK51" s="35">
        <v>47</v>
      </c>
      <c r="AL51" s="112">
        <f t="shared" si="4"/>
        <v>0</v>
      </c>
      <c r="AM51" s="112">
        <f t="shared" si="5"/>
        <v>0</v>
      </c>
      <c r="AN51" s="112">
        <f t="shared" si="6"/>
        <v>0</v>
      </c>
      <c r="AO51" s="112">
        <f t="shared" si="7"/>
        <v>0</v>
      </c>
      <c r="AP51" s="112">
        <f t="shared" si="8"/>
        <v>0</v>
      </c>
      <c r="AR51" s="37" t="e">
        <f t="shared" si="9"/>
        <v>#DIV/0!</v>
      </c>
      <c r="AS51" s="37" t="e">
        <f t="shared" si="10"/>
        <v>#DIV/0!</v>
      </c>
      <c r="AT51" s="37"/>
      <c r="AV51" s="35">
        <f>(AL51-AL50)/总纲!K51</f>
        <v>0</v>
      </c>
    </row>
    <row r="52" spans="8:48" x14ac:dyDescent="0.15">
      <c r="R52" s="28">
        <v>48</v>
      </c>
      <c r="S52" s="35">
        <f>I$4*总纲!K52+S51</f>
        <v>0</v>
      </c>
      <c r="T52" s="35">
        <f>J$4*总纲!L52+T51</f>
        <v>0</v>
      </c>
      <c r="U52" s="35">
        <f>K$4*总纲!M52+U51</f>
        <v>0</v>
      </c>
      <c r="V52" s="35">
        <f>L$4*总纲!N52+V51</f>
        <v>0</v>
      </c>
      <c r="W52" s="35">
        <f>M$4*总纲!O52+W51</f>
        <v>0</v>
      </c>
      <c r="X52" s="35">
        <f>I$5*总纲!K52+X51</f>
        <v>0</v>
      </c>
      <c r="Y52" s="35">
        <f>J$5*总纲!L52+Y51</f>
        <v>0</v>
      </c>
      <c r="Z52" s="35">
        <f>K$5*总纲!M52+Z51</f>
        <v>0</v>
      </c>
      <c r="AA52" s="35">
        <f>L$5*总纲!N52+AA51</f>
        <v>0</v>
      </c>
      <c r="AB52" s="35">
        <f>M$5*总纲!O52+AB51</f>
        <v>0</v>
      </c>
      <c r="AC52" s="113">
        <f>I$6*总纲!D52</f>
        <v>96687.424891713497</v>
      </c>
      <c r="AD52" s="113">
        <f>J$6*总纲!E52</f>
        <v>84330.771990552515</v>
      </c>
      <c r="AE52" s="113">
        <f>K$6*总纲!F52</f>
        <v>69585.939694566201</v>
      </c>
      <c r="AF52" s="113">
        <f>L$6*总纲!G52</f>
        <v>51370.028844967383</v>
      </c>
      <c r="AG52" s="113">
        <f>M$6*总纲!H52</f>
        <v>28658.152737903882</v>
      </c>
      <c r="AH52" s="112"/>
      <c r="AK52" s="35">
        <v>48</v>
      </c>
      <c r="AL52" s="112">
        <f t="shared" si="4"/>
        <v>0</v>
      </c>
      <c r="AM52" s="112">
        <f t="shared" si="5"/>
        <v>0</v>
      </c>
      <c r="AN52" s="112">
        <f t="shared" si="6"/>
        <v>0</v>
      </c>
      <c r="AO52" s="112">
        <f t="shared" si="7"/>
        <v>0</v>
      </c>
      <c r="AP52" s="112">
        <f t="shared" si="8"/>
        <v>0</v>
      </c>
      <c r="AR52" s="37" t="e">
        <f t="shared" si="9"/>
        <v>#DIV/0!</v>
      </c>
      <c r="AS52" s="37" t="e">
        <f t="shared" si="10"/>
        <v>#DIV/0!</v>
      </c>
      <c r="AT52" s="37"/>
      <c r="AV52" s="35">
        <f>(AL52-AL51)/总纲!K52</f>
        <v>0</v>
      </c>
    </row>
    <row r="53" spans="8:48" x14ac:dyDescent="0.15">
      <c r="R53" s="28">
        <v>49</v>
      </c>
      <c r="S53" s="35">
        <f>I$4*总纲!K53+S52</f>
        <v>0</v>
      </c>
      <c r="T53" s="35">
        <f>J$4*总纲!L53+T52</f>
        <v>0</v>
      </c>
      <c r="U53" s="35">
        <f>K$4*总纲!M53+U52</f>
        <v>0</v>
      </c>
      <c r="V53" s="35">
        <f>L$4*总纲!N53+V52</f>
        <v>0</v>
      </c>
      <c r="W53" s="35">
        <f>M$4*总纲!O53+W52</f>
        <v>0</v>
      </c>
      <c r="X53" s="35">
        <f>I$5*总纲!K53+X52</f>
        <v>0</v>
      </c>
      <c r="Y53" s="35">
        <f>J$5*总纲!L53+Y52</f>
        <v>0</v>
      </c>
      <c r="Z53" s="35">
        <f>K$5*总纲!M53+Z52</f>
        <v>0</v>
      </c>
      <c r="AA53" s="35">
        <f>L$5*总纲!N53+AA52</f>
        <v>0</v>
      </c>
      <c r="AB53" s="35">
        <f>M$5*总纲!O53+AB52</f>
        <v>0</v>
      </c>
      <c r="AC53" s="113">
        <f>I$6*总纲!D53</f>
        <v>103885.40062504022</v>
      </c>
      <c r="AD53" s="113">
        <f>J$6*总纲!E53</f>
        <v>90598.457885097567</v>
      </c>
      <c r="AE53" s="113">
        <f>K$6*总纲!F53</f>
        <v>74589.717648778867</v>
      </c>
      <c r="AF53" s="113">
        <f>L$6*总纲!G53</f>
        <v>54965.765470708779</v>
      </c>
      <c r="AG53" s="113">
        <f>M$6*总纲!H53</f>
        <v>30770.855665136914</v>
      </c>
      <c r="AH53" s="112"/>
      <c r="AK53" s="35">
        <v>49</v>
      </c>
      <c r="AL53" s="112">
        <f t="shared" si="4"/>
        <v>0</v>
      </c>
      <c r="AM53" s="112">
        <f t="shared" si="5"/>
        <v>0</v>
      </c>
      <c r="AN53" s="112">
        <f t="shared" si="6"/>
        <v>0</v>
      </c>
      <c r="AO53" s="112">
        <f t="shared" si="7"/>
        <v>0</v>
      </c>
      <c r="AP53" s="112">
        <f t="shared" si="8"/>
        <v>0</v>
      </c>
      <c r="AR53" s="37" t="e">
        <f t="shared" si="9"/>
        <v>#DIV/0!</v>
      </c>
      <c r="AS53" s="37" t="e">
        <f t="shared" si="10"/>
        <v>#DIV/0!</v>
      </c>
      <c r="AT53" s="37"/>
      <c r="AV53" s="35">
        <f>(AL53-AL52)/总纲!K53</f>
        <v>0</v>
      </c>
    </row>
    <row r="54" spans="8:48" x14ac:dyDescent="0.15">
      <c r="R54" s="28">
        <v>50</v>
      </c>
      <c r="S54" s="35">
        <f>I$4*总纲!K54+S53</f>
        <v>0</v>
      </c>
      <c r="T54" s="35">
        <f>J$4*总纲!L54+T53</f>
        <v>0</v>
      </c>
      <c r="U54" s="35">
        <f>K$4*总纲!M54+U53</f>
        <v>0</v>
      </c>
      <c r="V54" s="35">
        <f>L$4*总纲!N54+V53</f>
        <v>0</v>
      </c>
      <c r="W54" s="35">
        <f>M$4*总纲!O54+W53</f>
        <v>0</v>
      </c>
      <c r="X54" s="35">
        <f>I$5*总纲!K54+X53</f>
        <v>0</v>
      </c>
      <c r="Y54" s="35">
        <f>J$5*总纲!L54+Y53</f>
        <v>0</v>
      </c>
      <c r="Z54" s="35">
        <f>K$5*总纲!M54+Z53</f>
        <v>0</v>
      </c>
      <c r="AA54" s="35">
        <f>L$5*总纲!N54+AA53</f>
        <v>0</v>
      </c>
      <c r="AB54" s="35">
        <f>M$5*总纲!O54+AB53</f>
        <v>0</v>
      </c>
      <c r="AC54" s="113">
        <f>I$6*总纲!D54</f>
        <v>111600</v>
      </c>
      <c r="AD54" s="113">
        <f>J$6*总纲!E54</f>
        <v>97326.36</v>
      </c>
      <c r="AE54" s="113">
        <f>K$6*总纲!F54</f>
        <v>79939.08</v>
      </c>
      <c r="AF54" s="113">
        <f>L$6*总纲!G54</f>
        <v>58991.759999999995</v>
      </c>
      <c r="AG54" s="113">
        <f>M$6*总纲!H54</f>
        <v>33078.239999999998</v>
      </c>
      <c r="AH54" s="112"/>
      <c r="AK54" s="35">
        <v>50</v>
      </c>
      <c r="AL54" s="112">
        <f t="shared" si="4"/>
        <v>0</v>
      </c>
      <c r="AM54" s="112">
        <f t="shared" si="5"/>
        <v>0</v>
      </c>
      <c r="AN54" s="112">
        <f t="shared" si="6"/>
        <v>0</v>
      </c>
      <c r="AO54" s="112">
        <f t="shared" si="7"/>
        <v>0</v>
      </c>
      <c r="AP54" s="112">
        <f t="shared" si="8"/>
        <v>0</v>
      </c>
      <c r="AR54" s="37" t="e">
        <f t="shared" si="9"/>
        <v>#DIV/0!</v>
      </c>
      <c r="AS54" s="37" t="e">
        <f t="shared" si="10"/>
        <v>#DIV/0!</v>
      </c>
      <c r="AT54" s="37"/>
      <c r="AV54" s="35">
        <f>(AL54-AL53)/总纲!K54</f>
        <v>0</v>
      </c>
    </row>
    <row r="55" spans="8:48" x14ac:dyDescent="0.15">
      <c r="R55" s="28">
        <v>51</v>
      </c>
      <c r="S55" s="35">
        <f>I$4*总纲!K55+S54</f>
        <v>0</v>
      </c>
      <c r="T55" s="35">
        <f>J$4*总纲!L55+T54</f>
        <v>0</v>
      </c>
      <c r="U55" s="35">
        <f>K$4*总纲!M55+U54</f>
        <v>0</v>
      </c>
      <c r="V55" s="35">
        <f>L$4*总纲!N55+V54</f>
        <v>0</v>
      </c>
      <c r="W55" s="35">
        <f>M$4*总纲!O55+W54</f>
        <v>0</v>
      </c>
      <c r="X55" s="35">
        <f>I$5*总纲!K55+X54</f>
        <v>0</v>
      </c>
      <c r="Y55" s="35">
        <f>J$5*总纲!L55+Y54</f>
        <v>0</v>
      </c>
      <c r="Z55" s="35">
        <f>K$5*总纲!M55+Z54</f>
        <v>0</v>
      </c>
      <c r="AA55" s="35">
        <f>L$5*总纲!N55+AA54</f>
        <v>0</v>
      </c>
      <c r="AB55" s="35">
        <f>M$5*总纲!O55+AB54</f>
        <v>0</v>
      </c>
      <c r="AC55" s="113">
        <f>I$6*总纲!D55</f>
        <v>119868.30288418091</v>
      </c>
      <c r="AD55" s="113">
        <f>J$6*总纲!E55</f>
        <v>104141.58154577638</v>
      </c>
      <c r="AE55" s="113">
        <f>K$6*总纲!F55</f>
        <v>85621.928750170438</v>
      </c>
      <c r="AF55" s="113">
        <f>L$6*总纲!G55</f>
        <v>63314.437583424362</v>
      </c>
      <c r="AG55" s="113">
        <f>M$6*总纲!H55</f>
        <v>35445.057162852303</v>
      </c>
      <c r="AH55" s="112"/>
      <c r="AK55" s="35">
        <v>51</v>
      </c>
      <c r="AL55" s="112">
        <f t="shared" si="4"/>
        <v>0</v>
      </c>
      <c r="AM55" s="112">
        <f t="shared" si="5"/>
        <v>0</v>
      </c>
      <c r="AN55" s="112">
        <f t="shared" si="6"/>
        <v>0</v>
      </c>
      <c r="AO55" s="112">
        <f t="shared" si="7"/>
        <v>0</v>
      </c>
      <c r="AP55" s="112">
        <f t="shared" si="8"/>
        <v>0</v>
      </c>
      <c r="AR55" s="37" t="e">
        <f t="shared" si="9"/>
        <v>#DIV/0!</v>
      </c>
      <c r="AS55" s="37" t="e">
        <f t="shared" si="10"/>
        <v>#DIV/0!</v>
      </c>
      <c r="AT55" s="37"/>
      <c r="AV55" s="35">
        <f>(AL55-AL54)/总纲!K55</f>
        <v>0</v>
      </c>
    </row>
    <row r="56" spans="8:48" x14ac:dyDescent="0.15">
      <c r="R56" s="28">
        <v>52</v>
      </c>
      <c r="S56" s="35">
        <f>I$4*总纲!K56+S55</f>
        <v>0</v>
      </c>
      <c r="T56" s="35">
        <f>J$4*总纲!L56+T55</f>
        <v>0</v>
      </c>
      <c r="U56" s="35">
        <f>K$4*总纲!M56+U55</f>
        <v>0</v>
      </c>
      <c r="V56" s="35">
        <f>L$4*总纲!N56+V55</f>
        <v>0</v>
      </c>
      <c r="W56" s="35">
        <f>M$4*总纲!O56+W55</f>
        <v>0</v>
      </c>
      <c r="X56" s="35">
        <f>I$5*总纲!K56+X55</f>
        <v>0</v>
      </c>
      <c r="Y56" s="35">
        <f>J$5*总纲!L56+Y55</f>
        <v>0</v>
      </c>
      <c r="Z56" s="35">
        <f>K$5*总纲!M56+Z55</f>
        <v>0</v>
      </c>
      <c r="AA56" s="35">
        <f>L$5*总纲!N56+AA55</f>
        <v>0</v>
      </c>
      <c r="AB56" s="35">
        <f>M$5*总纲!O56+AB55</f>
        <v>0</v>
      </c>
      <c r="AC56" s="113">
        <f>I$6*总纲!D56</f>
        <v>128730.05049565845</v>
      </c>
      <c r="AD56" s="113">
        <f>J$6*总纲!E56</f>
        <v>111892.15989082633</v>
      </c>
      <c r="AE56" s="113">
        <f>K$6*总纲!F56</f>
        <v>92183.58915994101</v>
      </c>
      <c r="AF56" s="113">
        <f>L$6*总纲!G56</f>
        <v>68149.688732401584</v>
      </c>
      <c r="AG56" s="113">
        <f>M$6*总纲!H56</f>
        <v>38052.602926516629</v>
      </c>
      <c r="AH56" s="112"/>
      <c r="AK56" s="35">
        <v>52</v>
      </c>
      <c r="AL56" s="112">
        <f t="shared" si="4"/>
        <v>0</v>
      </c>
      <c r="AM56" s="112">
        <f t="shared" si="5"/>
        <v>0</v>
      </c>
      <c r="AN56" s="112">
        <f t="shared" si="6"/>
        <v>0</v>
      </c>
      <c r="AO56" s="112">
        <f t="shared" si="7"/>
        <v>0</v>
      </c>
      <c r="AP56" s="112">
        <f t="shared" si="8"/>
        <v>0</v>
      </c>
      <c r="AR56" s="37" t="e">
        <f t="shared" si="9"/>
        <v>#DIV/0!</v>
      </c>
      <c r="AS56" s="37" t="e">
        <f t="shared" si="10"/>
        <v>#DIV/0!</v>
      </c>
      <c r="AT56" s="37"/>
      <c r="AV56" s="35">
        <f>(AL56-AL55)/总纲!K56</f>
        <v>0</v>
      </c>
    </row>
    <row r="57" spans="8:48" x14ac:dyDescent="0.15">
      <c r="R57" s="28">
        <v>53</v>
      </c>
      <c r="S57" s="35">
        <f>I$4*总纲!K57+S56</f>
        <v>0</v>
      </c>
      <c r="T57" s="35">
        <f>J$4*总纲!L57+T56</f>
        <v>0</v>
      </c>
      <c r="U57" s="35">
        <f>K$4*总纲!M57+U56</f>
        <v>0</v>
      </c>
      <c r="V57" s="35">
        <f>L$4*总纲!N57+V56</f>
        <v>0</v>
      </c>
      <c r="W57" s="35">
        <f>M$4*总纲!O57+W56</f>
        <v>0</v>
      </c>
      <c r="X57" s="35">
        <f>I$5*总纲!K57+X56</f>
        <v>0</v>
      </c>
      <c r="Y57" s="35">
        <f>J$5*总纲!L57+Y56</f>
        <v>0</v>
      </c>
      <c r="Z57" s="35">
        <f>K$5*总纲!M57+Z56</f>
        <v>0</v>
      </c>
      <c r="AA57" s="35">
        <f>L$5*总纲!N57+AA56</f>
        <v>0</v>
      </c>
      <c r="AB57" s="35">
        <f>M$5*总纲!O57+AB56</f>
        <v>0</v>
      </c>
      <c r="AC57" s="113">
        <f>I$6*总纲!D57</f>
        <v>138227.8364173343</v>
      </c>
      <c r="AD57" s="113">
        <f>J$6*总纲!E57</f>
        <v>120341.15438493124</v>
      </c>
      <c r="AE57" s="113">
        <f>K$6*总纲!F57</f>
        <v>99289.054898571238</v>
      </c>
      <c r="AF57" s="113">
        <f>L$6*总纲!G57</f>
        <v>73150.171032053317</v>
      </c>
      <c r="AG57" s="113">
        <f>M$6*总纲!H57</f>
        <v>40818.680094038828</v>
      </c>
      <c r="AH57" s="112"/>
      <c r="AK57" s="35">
        <v>53</v>
      </c>
      <c r="AL57" s="112">
        <f t="shared" si="4"/>
        <v>0</v>
      </c>
      <c r="AM57" s="112">
        <f t="shared" si="5"/>
        <v>0</v>
      </c>
      <c r="AN57" s="112">
        <f t="shared" si="6"/>
        <v>0</v>
      </c>
      <c r="AO57" s="112">
        <f t="shared" si="7"/>
        <v>0</v>
      </c>
      <c r="AP57" s="112">
        <f t="shared" si="8"/>
        <v>0</v>
      </c>
      <c r="AR57" s="37" t="e">
        <f t="shared" si="9"/>
        <v>#DIV/0!</v>
      </c>
      <c r="AS57" s="37" t="e">
        <f t="shared" si="10"/>
        <v>#DIV/0!</v>
      </c>
      <c r="AT57" s="37"/>
      <c r="AV57" s="35">
        <f>(AL57-AL56)/总纲!K57</f>
        <v>0</v>
      </c>
    </row>
    <row r="58" spans="8:48" x14ac:dyDescent="0.15">
      <c r="R58" s="28">
        <v>54</v>
      </c>
      <c r="S58" s="35">
        <f>I$4*总纲!K58+S57</f>
        <v>0</v>
      </c>
      <c r="T58" s="35">
        <f>J$4*总纲!L58+T57</f>
        <v>0</v>
      </c>
      <c r="U58" s="35">
        <f>K$4*总纲!M58+U57</f>
        <v>0</v>
      </c>
      <c r="V58" s="35">
        <f>L$4*总纲!N58+V57</f>
        <v>0</v>
      </c>
      <c r="W58" s="35">
        <f>M$4*总纲!O58+W57</f>
        <v>0</v>
      </c>
      <c r="X58" s="35">
        <f>I$5*总纲!K58+X57</f>
        <v>0</v>
      </c>
      <c r="Y58" s="35">
        <f>J$5*总纲!L58+Y57</f>
        <v>0</v>
      </c>
      <c r="Z58" s="35">
        <f>K$5*总纲!M58+Z57</f>
        <v>0</v>
      </c>
      <c r="AA58" s="35">
        <f>L$5*总纲!N58+AA57</f>
        <v>0</v>
      </c>
      <c r="AB58" s="35">
        <f>M$5*总纲!O58+AB57</f>
        <v>0</v>
      </c>
      <c r="AC58" s="113">
        <f>I$6*总纲!D58</f>
        <v>148407.31132103741</v>
      </c>
      <c r="AD58" s="113">
        <f>J$6*总纲!E58</f>
        <v>129411.17547194463</v>
      </c>
      <c r="AE58" s="113">
        <f>K$6*总纲!F58</f>
        <v>106393.20148605172</v>
      </c>
      <c r="AF58" s="113">
        <f>L$6*总纲!G58</f>
        <v>78344.219646375655</v>
      </c>
      <c r="AG58" s="113">
        <f>M$6*总纲!H58</f>
        <v>43602.068066120788</v>
      </c>
      <c r="AH58" s="112"/>
      <c r="AK58" s="35">
        <v>54</v>
      </c>
      <c r="AL58" s="112">
        <f t="shared" si="4"/>
        <v>0</v>
      </c>
      <c r="AM58" s="112">
        <f t="shared" si="5"/>
        <v>0</v>
      </c>
      <c r="AN58" s="112">
        <f t="shared" si="6"/>
        <v>0</v>
      </c>
      <c r="AO58" s="112">
        <f t="shared" si="7"/>
        <v>0</v>
      </c>
      <c r="AP58" s="112">
        <f t="shared" si="8"/>
        <v>0</v>
      </c>
      <c r="AR58" s="37" t="e">
        <f t="shared" si="9"/>
        <v>#DIV/0!</v>
      </c>
      <c r="AS58" s="37" t="e">
        <f t="shared" si="10"/>
        <v>#DIV/0!</v>
      </c>
      <c r="AT58" s="37"/>
      <c r="AV58" s="35">
        <f>(AL58-AL57)/总纲!K58</f>
        <v>0</v>
      </c>
    </row>
    <row r="59" spans="8:48" x14ac:dyDescent="0.15">
      <c r="R59" s="28">
        <v>55</v>
      </c>
      <c r="S59" s="35">
        <f>I$4*总纲!K59+S58</f>
        <v>0</v>
      </c>
      <c r="T59" s="35">
        <f>J$4*总纲!L59+T58</f>
        <v>0</v>
      </c>
      <c r="U59" s="35">
        <f>K$4*总纲!M59+U58</f>
        <v>0</v>
      </c>
      <c r="V59" s="35">
        <f>L$4*总纲!N59+V58</f>
        <v>0</v>
      </c>
      <c r="W59" s="35">
        <f>M$4*总纲!O59+W58</f>
        <v>0</v>
      </c>
      <c r="X59" s="35">
        <f>I$5*总纲!K59+X58</f>
        <v>0</v>
      </c>
      <c r="Y59" s="35">
        <f>J$5*总纲!L59+Y58</f>
        <v>0</v>
      </c>
      <c r="Z59" s="35">
        <f>K$5*总纲!M59+Z58</f>
        <v>0</v>
      </c>
      <c r="AA59" s="35">
        <f>L$5*总纲!N59+AA58</f>
        <v>0</v>
      </c>
      <c r="AB59" s="35">
        <f>M$5*总纲!O59+AB58</f>
        <v>0</v>
      </c>
      <c r="AC59" s="113">
        <f>I$6*总纲!D59</f>
        <v>159317.40238538056</v>
      </c>
      <c r="AD59" s="113">
        <f>J$6*总纲!E59</f>
        <v>138717.66225695086</v>
      </c>
      <c r="AE59" s="113">
        <f>K$6*总纲!F59</f>
        <v>113911.9427055471</v>
      </c>
      <c r="AF59" s="113">
        <f>L$6*总纲!G59</f>
        <v>83816.885394948709</v>
      </c>
      <c r="AG59" s="113">
        <f>M$6*总纲!H59</f>
        <v>46600.34019772381</v>
      </c>
      <c r="AH59" s="112"/>
      <c r="AK59" s="35">
        <v>55</v>
      </c>
      <c r="AL59" s="112">
        <f t="shared" si="4"/>
        <v>0</v>
      </c>
      <c r="AM59" s="112">
        <f t="shared" si="5"/>
        <v>0</v>
      </c>
      <c r="AN59" s="112">
        <f t="shared" si="6"/>
        <v>0</v>
      </c>
      <c r="AO59" s="112">
        <f t="shared" si="7"/>
        <v>0</v>
      </c>
      <c r="AP59" s="112">
        <f t="shared" si="8"/>
        <v>0</v>
      </c>
      <c r="AR59" s="37" t="e">
        <f t="shared" si="9"/>
        <v>#DIV/0!</v>
      </c>
      <c r="AS59" s="37" t="e">
        <f t="shared" si="10"/>
        <v>#DIV/0!</v>
      </c>
      <c r="AT59" s="37"/>
      <c r="AV59" s="35">
        <f>(AL59-AL58)/总纲!K59</f>
        <v>0</v>
      </c>
    </row>
    <row r="60" spans="8:48" x14ac:dyDescent="0.15">
      <c r="R60" s="28">
        <v>56</v>
      </c>
      <c r="S60" s="35">
        <f>I$4*总纲!K60+S59</f>
        <v>0</v>
      </c>
      <c r="T60" s="35">
        <f>J$4*总纲!L60+T59</f>
        <v>0</v>
      </c>
      <c r="U60" s="35">
        <f>K$4*总纲!M60+U59</f>
        <v>0</v>
      </c>
      <c r="V60" s="35">
        <f>L$4*总纲!N60+V59</f>
        <v>0</v>
      </c>
      <c r="W60" s="35">
        <f>M$4*总纲!O60+W59</f>
        <v>0</v>
      </c>
      <c r="X60" s="35">
        <f>I$5*总纲!K60+X59</f>
        <v>0</v>
      </c>
      <c r="Y60" s="35">
        <f>J$5*总纲!L60+Y59</f>
        <v>0</v>
      </c>
      <c r="Z60" s="35">
        <f>K$5*总纲!M60+Z59</f>
        <v>0</v>
      </c>
      <c r="AA60" s="35">
        <f>L$5*总纲!N60+AA59</f>
        <v>0</v>
      </c>
      <c r="AB60" s="35">
        <f>M$5*总纲!O60+AB59</f>
        <v>0</v>
      </c>
      <c r="AC60" s="113">
        <f>I$6*总纲!D60</f>
        <v>171010.54846199779</v>
      </c>
      <c r="AD60" s="113">
        <f>J$6*总纲!E60</f>
        <v>148591.0655586299</v>
      </c>
      <c r="AE60" s="113">
        <f>K$6*总纲!F60</f>
        <v>121998.92527278923</v>
      </c>
      <c r="AF60" s="113">
        <f>L$6*总纲!G60</f>
        <v>89677.93161347165</v>
      </c>
      <c r="AG60" s="113">
        <f>M$6*总纲!H60</f>
        <v>49815.372766979963</v>
      </c>
      <c r="AH60" s="112"/>
      <c r="AK60" s="35">
        <v>56</v>
      </c>
      <c r="AL60" s="112">
        <f t="shared" si="4"/>
        <v>0</v>
      </c>
      <c r="AM60" s="112">
        <f t="shared" si="5"/>
        <v>0</v>
      </c>
      <c r="AN60" s="112">
        <f t="shared" si="6"/>
        <v>0</v>
      </c>
      <c r="AO60" s="112">
        <f t="shared" si="7"/>
        <v>0</v>
      </c>
      <c r="AP60" s="112">
        <f t="shared" si="8"/>
        <v>0</v>
      </c>
      <c r="AR60" s="37" t="e">
        <f t="shared" si="9"/>
        <v>#DIV/0!</v>
      </c>
      <c r="AS60" s="37" t="e">
        <f t="shared" si="10"/>
        <v>#DIV/0!</v>
      </c>
      <c r="AT60" s="37"/>
      <c r="AV60" s="35">
        <f>(AL60-AL59)/总纲!K60</f>
        <v>0</v>
      </c>
    </row>
    <row r="61" spans="8:48" x14ac:dyDescent="0.15">
      <c r="R61" s="28">
        <v>57</v>
      </c>
      <c r="S61" s="35">
        <f>I$4*总纲!K61+S60</f>
        <v>0</v>
      </c>
      <c r="T61" s="35">
        <f>J$4*总纲!L61+T60</f>
        <v>0</v>
      </c>
      <c r="U61" s="35">
        <f>K$4*总纲!M61+U60</f>
        <v>0</v>
      </c>
      <c r="V61" s="35">
        <f>L$4*总纲!N61+V60</f>
        <v>0</v>
      </c>
      <c r="W61" s="35">
        <f>M$4*总纲!O61+W60</f>
        <v>0</v>
      </c>
      <c r="X61" s="35">
        <f>I$5*总纲!K61+X60</f>
        <v>0</v>
      </c>
      <c r="Y61" s="35">
        <f>J$5*总纲!L61+Y60</f>
        <v>0</v>
      </c>
      <c r="Z61" s="35">
        <f>K$5*总纲!M61+Z60</f>
        <v>0</v>
      </c>
      <c r="AA61" s="35">
        <f>L$5*总纲!N61+AA60</f>
        <v>0</v>
      </c>
      <c r="AB61" s="35">
        <f>M$5*总纲!O61+AB60</f>
        <v>0</v>
      </c>
      <c r="AC61" s="113">
        <f>I$6*总纲!D61</f>
        <v>183542.95212047666</v>
      </c>
      <c r="AD61" s="113">
        <f>J$6*总纲!E61</f>
        <v>159517.17968790629</v>
      </c>
      <c r="AE61" s="113">
        <f>K$6*总纲!F61</f>
        <v>130737.64479541554</v>
      </c>
      <c r="AF61" s="113">
        <f>L$6*总纲!G61</f>
        <v>95992.963959009314</v>
      </c>
      <c r="AG61" s="113">
        <f>M$6*总纲!H61</f>
        <v>53337.58188621053</v>
      </c>
      <c r="AH61" s="112"/>
      <c r="AK61" s="35">
        <v>57</v>
      </c>
      <c r="AL61" s="112">
        <f t="shared" si="4"/>
        <v>0</v>
      </c>
      <c r="AM61" s="112">
        <f t="shared" si="5"/>
        <v>0</v>
      </c>
      <c r="AN61" s="112">
        <f t="shared" si="6"/>
        <v>0</v>
      </c>
      <c r="AO61" s="112">
        <f t="shared" si="7"/>
        <v>0</v>
      </c>
      <c r="AP61" s="112">
        <f t="shared" si="8"/>
        <v>0</v>
      </c>
      <c r="AR61" s="37" t="e">
        <f t="shared" si="9"/>
        <v>#DIV/0!</v>
      </c>
      <c r="AS61" s="37" t="e">
        <f t="shared" si="10"/>
        <v>#DIV/0!</v>
      </c>
      <c r="AT61" s="37"/>
      <c r="AV61" s="35">
        <f>(AL61-AL60)/总纲!K61</f>
        <v>0</v>
      </c>
    </row>
    <row r="62" spans="8:48" x14ac:dyDescent="0.15">
      <c r="R62" s="28">
        <v>58</v>
      </c>
      <c r="S62" s="35">
        <f>I$4*总纲!K62+S61</f>
        <v>0</v>
      </c>
      <c r="T62" s="35">
        <f>J$4*总纲!L62+T61</f>
        <v>0</v>
      </c>
      <c r="U62" s="35">
        <f>K$4*总纲!M62+U61</f>
        <v>0</v>
      </c>
      <c r="V62" s="35">
        <f>L$4*总纲!N62+V61</f>
        <v>0</v>
      </c>
      <c r="W62" s="35">
        <f>M$4*总纲!O62+W61</f>
        <v>0</v>
      </c>
      <c r="X62" s="35">
        <f>I$5*总纲!K62+X61</f>
        <v>0</v>
      </c>
      <c r="Y62" s="35">
        <f>J$5*总纲!L62+Y61</f>
        <v>0</v>
      </c>
      <c r="Z62" s="35">
        <f>K$5*总纲!M62+Z61</f>
        <v>0</v>
      </c>
      <c r="AA62" s="35">
        <f>L$5*总纲!N62+AA61</f>
        <v>0</v>
      </c>
      <c r="AB62" s="35">
        <f>M$5*总纲!O62+AB61</f>
        <v>0</v>
      </c>
      <c r="AC62" s="113">
        <f>I$6*总纲!D62</f>
        <v>196974.84978342691</v>
      </c>
      <c r="AD62" s="113">
        <f>J$6*总纲!E62</f>
        <v>170855.98470214452</v>
      </c>
      <c r="AE62" s="113">
        <f>K$6*总纲!F62</f>
        <v>140088.51316597324</v>
      </c>
      <c r="AF62" s="113">
        <f>L$6*总纲!G62</f>
        <v>102860.26655690554</v>
      </c>
      <c r="AG62" s="113">
        <f>M$6*总纲!H62</f>
        <v>57083.311467237123</v>
      </c>
      <c r="AH62" s="112"/>
      <c r="AK62" s="35">
        <v>58</v>
      </c>
      <c r="AL62" s="112">
        <f t="shared" si="4"/>
        <v>0</v>
      </c>
      <c r="AM62" s="112">
        <f t="shared" si="5"/>
        <v>0</v>
      </c>
      <c r="AN62" s="112">
        <f t="shared" si="6"/>
        <v>0</v>
      </c>
      <c r="AO62" s="112">
        <f t="shared" si="7"/>
        <v>0</v>
      </c>
      <c r="AP62" s="112">
        <f t="shared" si="8"/>
        <v>0</v>
      </c>
      <c r="AR62" s="37" t="e">
        <f t="shared" si="9"/>
        <v>#DIV/0!</v>
      </c>
      <c r="AS62" s="37" t="e">
        <f t="shared" si="10"/>
        <v>#DIV/0!</v>
      </c>
      <c r="AT62" s="37"/>
      <c r="AV62" s="35">
        <f>(AL62-AL61)/总纲!K62</f>
        <v>0</v>
      </c>
    </row>
    <row r="63" spans="8:48" x14ac:dyDescent="0.15">
      <c r="R63" s="28">
        <v>59</v>
      </c>
      <c r="S63" s="35">
        <f>I$4*总纲!K63+S62</f>
        <v>0</v>
      </c>
      <c r="T63" s="35">
        <f>J$4*总纲!L63+T62</f>
        <v>0</v>
      </c>
      <c r="U63" s="35">
        <f>K$4*总纲!M63+U62</f>
        <v>0</v>
      </c>
      <c r="V63" s="35">
        <f>L$4*总纲!N63+V62</f>
        <v>0</v>
      </c>
      <c r="W63" s="35">
        <f>M$4*总纲!O63+W62</f>
        <v>0</v>
      </c>
      <c r="X63" s="35">
        <f>I$5*总纲!K63+X62</f>
        <v>0</v>
      </c>
      <c r="Y63" s="35">
        <f>J$5*总纲!L63+Y62</f>
        <v>0</v>
      </c>
      <c r="Z63" s="35">
        <f>K$5*总纲!M63+Z62</f>
        <v>0</v>
      </c>
      <c r="AA63" s="35">
        <f>L$5*总纲!N63+AA62</f>
        <v>0</v>
      </c>
      <c r="AB63" s="35">
        <f>M$5*总纲!O63+AB62</f>
        <v>0</v>
      </c>
      <c r="AC63" s="113">
        <f>I$6*总纲!D63</f>
        <v>211370.80125008052</v>
      </c>
      <c r="AD63" s="113">
        <f>J$6*总纲!E63</f>
        <v>183385.30716456988</v>
      </c>
      <c r="AE63" s="113">
        <f>K$6*总纲!F63</f>
        <v>150221.22844843223</v>
      </c>
      <c r="AF63" s="113">
        <f>L$6*总纲!G63</f>
        <v>110187.59869166698</v>
      </c>
      <c r="AG63" s="113">
        <f>M$6*总纲!H63</f>
        <v>61212.98404202333</v>
      </c>
      <c r="AH63" s="112"/>
      <c r="AK63" s="35">
        <v>59</v>
      </c>
      <c r="AL63" s="112">
        <f t="shared" si="4"/>
        <v>0</v>
      </c>
      <c r="AM63" s="112">
        <f t="shared" si="5"/>
        <v>0</v>
      </c>
      <c r="AN63" s="112">
        <f t="shared" si="6"/>
        <v>0</v>
      </c>
      <c r="AO63" s="112">
        <f t="shared" si="7"/>
        <v>0</v>
      </c>
      <c r="AP63" s="112">
        <f t="shared" si="8"/>
        <v>0</v>
      </c>
      <c r="AR63" s="37" t="e">
        <f t="shared" si="9"/>
        <v>#DIV/0!</v>
      </c>
      <c r="AS63" s="37" t="e">
        <f t="shared" si="10"/>
        <v>#DIV/0!</v>
      </c>
      <c r="AT63" s="37"/>
      <c r="AV63" s="35">
        <f>(AL63-AL62)/总纲!K63</f>
        <v>0</v>
      </c>
    </row>
    <row r="64" spans="8:48" x14ac:dyDescent="0.15">
      <c r="R64" s="28">
        <v>60</v>
      </c>
      <c r="S64" s="35">
        <f>I$4*总纲!K64+S63</f>
        <v>0</v>
      </c>
      <c r="T64" s="35">
        <f>J$4*总纲!L64+T63</f>
        <v>0</v>
      </c>
      <c r="U64" s="35">
        <f>K$4*总纲!M64+U63</f>
        <v>0</v>
      </c>
      <c r="V64" s="35">
        <f>L$4*总纲!N64+V63</f>
        <v>0</v>
      </c>
      <c r="W64" s="35">
        <f>M$4*总纲!O64+W63</f>
        <v>0</v>
      </c>
      <c r="X64" s="35">
        <f>I$5*总纲!K64+X63</f>
        <v>0</v>
      </c>
      <c r="Y64" s="35">
        <f>J$5*总纲!L64+Y63</f>
        <v>0</v>
      </c>
      <c r="Z64" s="35">
        <f>K$5*总纲!M64+Z63</f>
        <v>0</v>
      </c>
      <c r="AA64" s="35">
        <f>L$5*总纲!N64+AA63</f>
        <v>0</v>
      </c>
      <c r="AB64" s="35">
        <f>M$5*总纲!O64+AB63</f>
        <v>0</v>
      </c>
      <c r="AC64" s="113">
        <f>I$6*总纲!D64</f>
        <v>226800</v>
      </c>
      <c r="AD64" s="113">
        <f>J$6*总纲!E64</f>
        <v>196522.2</v>
      </c>
      <c r="AE64" s="113">
        <f>K$6*总纲!F64</f>
        <v>160982.63999999998</v>
      </c>
      <c r="AF64" s="113">
        <f>L$6*总纲!G64</f>
        <v>118117.44</v>
      </c>
      <c r="AG64" s="113">
        <f>M$6*总纲!H64</f>
        <v>65794.680000000008</v>
      </c>
      <c r="AH64" s="112"/>
      <c r="AK64" s="35">
        <v>60</v>
      </c>
      <c r="AL64" s="112">
        <f t="shared" si="4"/>
        <v>0</v>
      </c>
      <c r="AM64" s="112">
        <f t="shared" si="5"/>
        <v>0</v>
      </c>
      <c r="AN64" s="112">
        <f t="shared" si="6"/>
        <v>0</v>
      </c>
      <c r="AO64" s="112">
        <f t="shared" si="7"/>
        <v>0</v>
      </c>
      <c r="AP64" s="112">
        <f t="shared" si="8"/>
        <v>0</v>
      </c>
      <c r="AR64" s="37" t="e">
        <f t="shared" si="9"/>
        <v>#DIV/0!</v>
      </c>
      <c r="AS64" s="37" t="e">
        <f t="shared" si="10"/>
        <v>#DIV/0!</v>
      </c>
      <c r="AT64" s="37"/>
      <c r="AV64" s="35">
        <f>(AL64-AL63)/总纲!K64</f>
        <v>0</v>
      </c>
    </row>
    <row r="65" spans="18:48" x14ac:dyDescent="0.15">
      <c r="R65" s="28">
        <v>61</v>
      </c>
      <c r="S65" s="35">
        <f>I$4*总纲!K65+S64</f>
        <v>0</v>
      </c>
      <c r="T65" s="35">
        <f>J$4*总纲!L65+T64</f>
        <v>0</v>
      </c>
      <c r="U65" s="35">
        <f>K$4*总纲!M65+U64</f>
        <v>0</v>
      </c>
      <c r="V65" s="35">
        <f>L$4*总纲!N65+V64</f>
        <v>0</v>
      </c>
      <c r="W65" s="35">
        <f>M$4*总纲!O65+W64</f>
        <v>0</v>
      </c>
      <c r="X65" s="35">
        <f>I$5*总纲!K65+X64</f>
        <v>0</v>
      </c>
      <c r="Y65" s="35">
        <f>J$5*总纲!L65+Y64</f>
        <v>0</v>
      </c>
      <c r="Z65" s="35">
        <f>K$5*总纲!M65+Z64</f>
        <v>0</v>
      </c>
      <c r="AA65" s="35">
        <f>L$5*总纲!N65+AA64</f>
        <v>0</v>
      </c>
      <c r="AB65" s="35">
        <f>M$5*总纲!O65+AB64</f>
        <v>0</v>
      </c>
      <c r="AC65" s="113">
        <f>I$6*总纲!D65</f>
        <v>243336.60576836183</v>
      </c>
      <c r="AD65" s="113">
        <f>J$6*总纲!E65</f>
        <v>210948.50354059288</v>
      </c>
      <c r="AE65" s="113">
        <f>K$6*总纲!F65</f>
        <v>172720.32277438324</v>
      </c>
      <c r="AF65" s="113">
        <f>L$6*总纲!G65</f>
        <v>126827.03892647018</v>
      </c>
      <c r="AG65" s="113">
        <f>M$6*总纲!H65</f>
        <v>70567.615672824933</v>
      </c>
      <c r="AH65" s="112"/>
      <c r="AK65" s="35">
        <v>61</v>
      </c>
      <c r="AL65" s="112">
        <f t="shared" si="4"/>
        <v>0</v>
      </c>
      <c r="AM65" s="112">
        <f t="shared" si="5"/>
        <v>0</v>
      </c>
      <c r="AN65" s="112">
        <f t="shared" si="6"/>
        <v>0</v>
      </c>
      <c r="AO65" s="112">
        <f t="shared" si="7"/>
        <v>0</v>
      </c>
      <c r="AP65" s="112">
        <f t="shared" si="8"/>
        <v>0</v>
      </c>
      <c r="AR65" s="37" t="e">
        <f t="shared" si="9"/>
        <v>#DIV/0!</v>
      </c>
      <c r="AS65" s="37" t="e">
        <f t="shared" si="10"/>
        <v>#DIV/0!</v>
      </c>
      <c r="AT65" s="37"/>
      <c r="AV65" s="35">
        <f>(AL65-AL64)/总纲!K65</f>
        <v>0</v>
      </c>
    </row>
    <row r="66" spans="18:48" x14ac:dyDescent="0.15">
      <c r="R66" s="28">
        <v>62</v>
      </c>
      <c r="S66" s="35">
        <f>I$4*总纲!K66+S65</f>
        <v>0</v>
      </c>
      <c r="T66" s="35">
        <f>J$4*总纲!L66+T65</f>
        <v>0</v>
      </c>
      <c r="U66" s="35">
        <f>K$4*总纲!M66+U65</f>
        <v>0</v>
      </c>
      <c r="V66" s="35">
        <f>L$4*总纲!N66+V65</f>
        <v>0</v>
      </c>
      <c r="W66" s="35">
        <f>M$4*总纲!O66+W65</f>
        <v>0</v>
      </c>
      <c r="X66" s="35">
        <f>I$5*总纲!K66+X65</f>
        <v>0</v>
      </c>
      <c r="Y66" s="35">
        <f>J$5*总纲!L66+Y65</f>
        <v>0</v>
      </c>
      <c r="Z66" s="35">
        <f>K$5*总纲!M66+Z65</f>
        <v>0</v>
      </c>
      <c r="AA66" s="35">
        <f>L$5*总纲!N66+AA65</f>
        <v>0</v>
      </c>
      <c r="AB66" s="35">
        <f>M$5*总纲!O66+AB65</f>
        <v>0</v>
      </c>
      <c r="AC66" s="113">
        <f>I$6*总纲!D66</f>
        <v>261060.10099131678</v>
      </c>
      <c r="AD66" s="113">
        <f>J$6*总纲!E66</f>
        <v>226234.68351907513</v>
      </c>
      <c r="AE66" s="113">
        <f>K$6*总纲!F66</f>
        <v>185430.98973413231</v>
      </c>
      <c r="AF66" s="113">
        <f>L$6*总纲!G66</f>
        <v>136247.26670736822</v>
      </c>
      <c r="AG66" s="113">
        <f>M$6*总纲!H66</f>
        <v>76046.807418770579</v>
      </c>
      <c r="AH66" s="112"/>
      <c r="AK66" s="35">
        <v>62</v>
      </c>
      <c r="AL66" s="112">
        <f t="shared" si="4"/>
        <v>0</v>
      </c>
      <c r="AM66" s="112">
        <f t="shared" si="5"/>
        <v>0</v>
      </c>
      <c r="AN66" s="112">
        <f t="shared" si="6"/>
        <v>0</v>
      </c>
      <c r="AO66" s="112">
        <f t="shared" si="7"/>
        <v>0</v>
      </c>
      <c r="AP66" s="112">
        <f t="shared" si="8"/>
        <v>0</v>
      </c>
      <c r="AR66" s="37" t="e">
        <f t="shared" si="9"/>
        <v>#DIV/0!</v>
      </c>
      <c r="AS66" s="37" t="e">
        <f t="shared" si="10"/>
        <v>#DIV/0!</v>
      </c>
      <c r="AT66" s="37"/>
      <c r="AV66" s="35">
        <f>(AL66-AL65)/总纲!K66</f>
        <v>0</v>
      </c>
    </row>
    <row r="67" spans="18:48" x14ac:dyDescent="0.15">
      <c r="R67" s="28">
        <v>63</v>
      </c>
      <c r="S67" s="35">
        <f>I$4*总纲!K67+S66</f>
        <v>0</v>
      </c>
      <c r="T67" s="35">
        <f>J$4*总纲!L67+T66</f>
        <v>0</v>
      </c>
      <c r="U67" s="35">
        <f>K$4*总纲!M67+U66</f>
        <v>0</v>
      </c>
      <c r="V67" s="35">
        <f>L$4*总纲!N67+V66</f>
        <v>0</v>
      </c>
      <c r="W67" s="35">
        <f>M$4*总纲!O67+W66</f>
        <v>0</v>
      </c>
      <c r="X67" s="35">
        <f>I$5*总纲!K67+X66</f>
        <v>0</v>
      </c>
      <c r="Y67" s="35">
        <f>J$5*总纲!L67+Y66</f>
        <v>0</v>
      </c>
      <c r="Z67" s="35">
        <f>K$5*总纲!M67+Z66</f>
        <v>0</v>
      </c>
      <c r="AA67" s="35">
        <f>L$5*总纲!N67+AA66</f>
        <v>0</v>
      </c>
      <c r="AB67" s="35">
        <f>M$5*总纲!O67+AB66</f>
        <v>0</v>
      </c>
      <c r="AC67" s="113">
        <f>I$6*总纲!D67</f>
        <v>280055.6728346686</v>
      </c>
      <c r="AD67" s="113">
        <f>J$6*总纲!E67</f>
        <v>242892.28504950806</v>
      </c>
      <c r="AE67" s="113">
        <f>K$6*总纲!F67</f>
        <v>199007.56111631551</v>
      </c>
      <c r="AF67" s="113">
        <f>L$6*总纲!G67</f>
        <v>146441.11132524823</v>
      </c>
      <c r="AG67" s="113">
        <f>M$6*总纲!H67</f>
        <v>81720.245333156316</v>
      </c>
      <c r="AH67" s="112"/>
      <c r="AK67" s="35">
        <v>63</v>
      </c>
      <c r="AL67" s="112">
        <f t="shared" si="4"/>
        <v>0</v>
      </c>
      <c r="AM67" s="112">
        <f t="shared" si="5"/>
        <v>0</v>
      </c>
      <c r="AN67" s="112">
        <f t="shared" si="6"/>
        <v>0</v>
      </c>
      <c r="AO67" s="112">
        <f t="shared" si="7"/>
        <v>0</v>
      </c>
      <c r="AP67" s="112">
        <f t="shared" si="8"/>
        <v>0</v>
      </c>
      <c r="AR67" s="37" t="e">
        <f t="shared" si="9"/>
        <v>#DIV/0!</v>
      </c>
      <c r="AS67" s="37" t="e">
        <f t="shared" si="10"/>
        <v>#DIV/0!</v>
      </c>
      <c r="AT67" s="37"/>
      <c r="AV67" s="35">
        <f>(AL67-AL66)/总纲!K67</f>
        <v>0</v>
      </c>
    </row>
    <row r="68" spans="18:48" x14ac:dyDescent="0.15">
      <c r="R68" s="28">
        <v>64</v>
      </c>
      <c r="S68" s="35">
        <f>I$4*总纲!K68+S67</f>
        <v>0</v>
      </c>
      <c r="T68" s="35">
        <f>J$4*总纲!L68+T67</f>
        <v>0</v>
      </c>
      <c r="U68" s="35">
        <f>K$4*总纲!M68+U67</f>
        <v>0</v>
      </c>
      <c r="V68" s="35">
        <f>L$4*总纲!N68+V67</f>
        <v>0</v>
      </c>
      <c r="W68" s="35">
        <f>M$4*总纲!O68+W67</f>
        <v>0</v>
      </c>
      <c r="X68" s="35">
        <f>I$5*总纲!K68+X67</f>
        <v>0</v>
      </c>
      <c r="Y68" s="35">
        <f>J$5*总纲!L68+Y67</f>
        <v>0</v>
      </c>
      <c r="Z68" s="35">
        <f>K$5*总纲!M68+Z67</f>
        <v>0</v>
      </c>
      <c r="AA68" s="35">
        <f>L$5*总纲!N68+AA67</f>
        <v>0</v>
      </c>
      <c r="AB68" s="35">
        <f>M$5*总纲!O68+AB67</f>
        <v>0</v>
      </c>
      <c r="AC68" s="113">
        <f>I$6*总纲!D68</f>
        <v>300414.62264207471</v>
      </c>
      <c r="AD68" s="113">
        <f>J$6*总纲!E68</f>
        <v>260639.72660426403</v>
      </c>
      <c r="AE68" s="113">
        <f>K$6*总纲!F68</f>
        <v>213714.96254757198</v>
      </c>
      <c r="AF68" s="113">
        <f>L$6*总纲!G68</f>
        <v>157387.22080218294</v>
      </c>
      <c r="AG68" s="113">
        <f>M$6*总纲!H68</f>
        <v>87630.9454246932</v>
      </c>
      <c r="AH68" s="112"/>
      <c r="AK68" s="35">
        <v>64</v>
      </c>
      <c r="AL68" s="112">
        <f t="shared" si="4"/>
        <v>0</v>
      </c>
      <c r="AM68" s="112">
        <f t="shared" si="5"/>
        <v>0</v>
      </c>
      <c r="AN68" s="112">
        <f t="shared" si="6"/>
        <v>0</v>
      </c>
      <c r="AO68" s="112">
        <f t="shared" si="7"/>
        <v>0</v>
      </c>
      <c r="AP68" s="112">
        <f t="shared" si="8"/>
        <v>0</v>
      </c>
      <c r="AR68" s="37" t="e">
        <f t="shared" si="9"/>
        <v>#DIV/0!</v>
      </c>
      <c r="AS68" s="37" t="e">
        <f t="shared" si="10"/>
        <v>#DIV/0!</v>
      </c>
      <c r="AT68" s="37"/>
      <c r="AV68" s="35">
        <f>(AL68-AL67)/总纲!K68</f>
        <v>0</v>
      </c>
    </row>
    <row r="69" spans="18:48" x14ac:dyDescent="0.15">
      <c r="R69" s="28">
        <v>65</v>
      </c>
      <c r="S69" s="35">
        <f>I$4*总纲!K69+S68</f>
        <v>0</v>
      </c>
      <c r="T69" s="35">
        <f>J$4*总纲!L69+T68</f>
        <v>0</v>
      </c>
      <c r="U69" s="35">
        <f>K$4*总纲!M69+U68</f>
        <v>0</v>
      </c>
      <c r="V69" s="35">
        <f>L$4*总纲!N69+V68</f>
        <v>0</v>
      </c>
      <c r="W69" s="35">
        <f>M$4*总纲!O69+W68</f>
        <v>0</v>
      </c>
      <c r="X69" s="35">
        <f>I$5*总纲!K69+X68</f>
        <v>0</v>
      </c>
      <c r="Y69" s="35">
        <f>J$5*总纲!L69+Y68</f>
        <v>0</v>
      </c>
      <c r="Z69" s="35">
        <f>K$5*总纲!M69+Z68</f>
        <v>0</v>
      </c>
      <c r="AA69" s="35">
        <f>L$5*总纲!N69+AA68</f>
        <v>0</v>
      </c>
      <c r="AB69" s="35">
        <f>M$5*总纲!O69+AB68</f>
        <v>0</v>
      </c>
      <c r="AC69" s="113">
        <f>I$6*总纲!D69</f>
        <v>322234.80477076099</v>
      </c>
      <c r="AD69" s="113">
        <f>J$6*总纲!E69</f>
        <v>279538.69313863519</v>
      </c>
      <c r="AE69" s="113">
        <f>K$6*总纲!F69</f>
        <v>229688.96884059845</v>
      </c>
      <c r="AF69" s="113">
        <f>L$6*总纲!G69</f>
        <v>168947.70814130999</v>
      </c>
      <c r="AG69" s="113">
        <f>M$6*总纲!H69</f>
        <v>93576.987305428993</v>
      </c>
      <c r="AH69" s="112"/>
      <c r="AK69" s="35">
        <v>65</v>
      </c>
      <c r="AL69" s="112">
        <f t="shared" si="4"/>
        <v>0</v>
      </c>
      <c r="AM69" s="112">
        <f t="shared" si="5"/>
        <v>0</v>
      </c>
      <c r="AN69" s="112">
        <f t="shared" si="6"/>
        <v>0</v>
      </c>
      <c r="AO69" s="112">
        <f t="shared" si="7"/>
        <v>0</v>
      </c>
      <c r="AP69" s="112">
        <f t="shared" si="8"/>
        <v>0</v>
      </c>
      <c r="AR69" s="37" t="e">
        <f t="shared" si="9"/>
        <v>#DIV/0!</v>
      </c>
      <c r="AS69" s="37" t="e">
        <f t="shared" si="10"/>
        <v>#DIV/0!</v>
      </c>
      <c r="AT69" s="37"/>
      <c r="AV69" s="35">
        <f>(AL69-AL68)/总纲!K69</f>
        <v>0</v>
      </c>
    </row>
    <row r="70" spans="18:48" x14ac:dyDescent="0.15">
      <c r="R70" s="28">
        <v>66</v>
      </c>
      <c r="S70" s="35">
        <f>I$4*总纲!K70+S69</f>
        <v>0</v>
      </c>
      <c r="T70" s="35">
        <f>J$4*总纲!L70+T69</f>
        <v>0</v>
      </c>
      <c r="U70" s="35">
        <f>K$4*总纲!M70+U69</f>
        <v>0</v>
      </c>
      <c r="V70" s="35">
        <f>L$4*总纲!N70+V69</f>
        <v>0</v>
      </c>
      <c r="W70" s="35">
        <f>M$4*总纲!O70+W69</f>
        <v>0</v>
      </c>
      <c r="X70" s="35">
        <f>I$5*总纲!K70+X69</f>
        <v>0</v>
      </c>
      <c r="Y70" s="35">
        <f>J$5*总纲!L70+Y69</f>
        <v>0</v>
      </c>
      <c r="Z70" s="35">
        <f>K$5*总纲!M70+Z69</f>
        <v>0</v>
      </c>
      <c r="AA70" s="35">
        <f>L$5*总纲!N70+AA69</f>
        <v>0</v>
      </c>
      <c r="AB70" s="35">
        <f>M$5*总纲!O70+AB69</f>
        <v>0</v>
      </c>
      <c r="AC70" s="113">
        <f>I$6*总纲!D70</f>
        <v>345621.09692399559</v>
      </c>
      <c r="AD70" s="113">
        <f>J$6*总纲!E70</f>
        <v>300068.23634941294</v>
      </c>
      <c r="AE70" s="113">
        <f>K$6*总纲!F70</f>
        <v>246566.09054557845</v>
      </c>
      <c r="AF70" s="113">
        <f>L$6*总纲!G70</f>
        <v>180587.02314278769</v>
      </c>
      <c r="AG70" s="113">
        <f>M$6*总纲!H70</f>
        <v>100264.68021765113</v>
      </c>
      <c r="AH70" s="112"/>
      <c r="AK70" s="35">
        <v>66</v>
      </c>
      <c r="AL70" s="112">
        <f t="shared" ref="AL70:AL104" si="11">S70+X70</f>
        <v>0</v>
      </c>
      <c r="AM70" s="112">
        <f t="shared" ref="AM70:AM104" si="12">T70+Y70</f>
        <v>0</v>
      </c>
      <c r="AN70" s="112">
        <f t="shared" ref="AN70:AN104" si="13">U70+Z70</f>
        <v>0</v>
      </c>
      <c r="AO70" s="112">
        <f t="shared" ref="AO70:AO104" si="14">V70+AA70</f>
        <v>0</v>
      </c>
      <c r="AP70" s="112">
        <f t="shared" ref="AP70:AP104" si="15">W70+AB70</f>
        <v>0</v>
      </c>
      <c r="AR70" s="37" t="e">
        <f t="shared" ref="AR70:AR104" si="16">S70/AL70</f>
        <v>#DIV/0!</v>
      </c>
      <c r="AS70" s="37" t="e">
        <f t="shared" ref="AS70:AS104" si="17">X70/AL70</f>
        <v>#DIV/0!</v>
      </c>
      <c r="AT70" s="37"/>
      <c r="AV70" s="35">
        <f>(AL70-AL69)/总纲!K70</f>
        <v>0</v>
      </c>
    </row>
    <row r="71" spans="18:48" x14ac:dyDescent="0.15">
      <c r="R71" s="28">
        <v>67</v>
      </c>
      <c r="S71" s="35">
        <f>I$4*总纲!K71+S70</f>
        <v>0</v>
      </c>
      <c r="T71" s="35">
        <f>J$4*总纲!L71+T70</f>
        <v>0</v>
      </c>
      <c r="U71" s="35">
        <f>K$4*总纲!M71+U70</f>
        <v>0</v>
      </c>
      <c r="V71" s="35">
        <f>L$4*总纲!N71+V70</f>
        <v>0</v>
      </c>
      <c r="W71" s="35">
        <f>M$4*总纲!O71+W70</f>
        <v>0</v>
      </c>
      <c r="X71" s="35">
        <f>I$5*总纲!K71+X70</f>
        <v>0</v>
      </c>
      <c r="Y71" s="35">
        <f>J$5*总纲!L71+Y70</f>
        <v>0</v>
      </c>
      <c r="Z71" s="35">
        <f>K$5*总纲!M71+Z70</f>
        <v>0</v>
      </c>
      <c r="AA71" s="35">
        <f>L$5*总纲!N71+AA70</f>
        <v>0</v>
      </c>
      <c r="AB71" s="35">
        <f>M$5*总纲!O71+AB70</f>
        <v>0</v>
      </c>
      <c r="AC71" s="113">
        <f>I$6*总纲!D71</f>
        <v>370685.90424095321</v>
      </c>
      <c r="AD71" s="113">
        <f>J$6*总纲!E71</f>
        <v>322088.98219496419</v>
      </c>
      <c r="AE71" s="113">
        <f>K$6*总纲!F71</f>
        <v>263854.22663871048</v>
      </c>
      <c r="AF71" s="113">
        <f>L$6*总纲!G71</f>
        <v>193053.21892868844</v>
      </c>
      <c r="AG71" s="113">
        <f>M$6*总纲!H71</f>
        <v>107276.50068733185</v>
      </c>
      <c r="AH71" s="112"/>
      <c r="AK71" s="35">
        <v>67</v>
      </c>
      <c r="AL71" s="112">
        <f t="shared" si="11"/>
        <v>0</v>
      </c>
      <c r="AM71" s="112">
        <f t="shared" si="12"/>
        <v>0</v>
      </c>
      <c r="AN71" s="112">
        <f t="shared" si="13"/>
        <v>0</v>
      </c>
      <c r="AO71" s="112">
        <f t="shared" si="14"/>
        <v>0</v>
      </c>
      <c r="AP71" s="112">
        <f t="shared" si="15"/>
        <v>0</v>
      </c>
      <c r="AR71" s="37" t="e">
        <f t="shared" si="16"/>
        <v>#DIV/0!</v>
      </c>
      <c r="AS71" s="37" t="e">
        <f t="shared" si="17"/>
        <v>#DIV/0!</v>
      </c>
      <c r="AT71" s="37"/>
      <c r="AV71" s="35">
        <f>(AL71-AL70)/总纲!K71</f>
        <v>0</v>
      </c>
    </row>
    <row r="72" spans="18:48" x14ac:dyDescent="0.15">
      <c r="R72" s="28">
        <v>68</v>
      </c>
      <c r="S72" s="35">
        <f>I$4*总纲!K72+S71</f>
        <v>0</v>
      </c>
      <c r="T72" s="35">
        <f>J$4*总纲!L72+T71</f>
        <v>0</v>
      </c>
      <c r="U72" s="35">
        <f>K$4*总纲!M72+U71</f>
        <v>0</v>
      </c>
      <c r="V72" s="35">
        <f>L$4*总纲!N72+V71</f>
        <v>0</v>
      </c>
      <c r="W72" s="35">
        <f>M$4*总纲!O72+W71</f>
        <v>0</v>
      </c>
      <c r="X72" s="35">
        <f>I$5*总纲!K72+X71</f>
        <v>0</v>
      </c>
      <c r="Y72" s="35">
        <f>J$5*总纲!L72+Y71</f>
        <v>0</v>
      </c>
      <c r="Z72" s="35">
        <f>K$5*总纲!M72+Z71</f>
        <v>0</v>
      </c>
      <c r="AA72" s="35">
        <f>L$5*总纲!N72+AA71</f>
        <v>0</v>
      </c>
      <c r="AB72" s="35">
        <f>M$5*总纲!O72+AB71</f>
        <v>0</v>
      </c>
      <c r="AC72" s="113">
        <f>I$6*总纲!D72</f>
        <v>397549.69956685387</v>
      </c>
      <c r="AD72" s="113">
        <f>J$6*总纲!E72</f>
        <v>344993.6292841158</v>
      </c>
      <c r="AE72" s="113">
        <f>K$6*总纲!F72</f>
        <v>281703.71711307269</v>
      </c>
      <c r="AF72" s="113">
        <f>L$6*总纲!G72</f>
        <v>206686.08880480734</v>
      </c>
      <c r="AG72" s="113">
        <f>M$6*总纲!H72</f>
        <v>114693.08832503734</v>
      </c>
      <c r="AH72" s="112"/>
      <c r="AK72" s="35">
        <v>68</v>
      </c>
      <c r="AL72" s="112">
        <f t="shared" si="11"/>
        <v>0</v>
      </c>
      <c r="AM72" s="112">
        <f t="shared" si="12"/>
        <v>0</v>
      </c>
      <c r="AN72" s="112">
        <f t="shared" si="13"/>
        <v>0</v>
      </c>
      <c r="AO72" s="112">
        <f t="shared" si="14"/>
        <v>0</v>
      </c>
      <c r="AP72" s="112">
        <f t="shared" si="15"/>
        <v>0</v>
      </c>
      <c r="AR72" s="37" t="e">
        <f t="shared" si="16"/>
        <v>#DIV/0!</v>
      </c>
      <c r="AS72" s="37" t="e">
        <f t="shared" si="17"/>
        <v>#DIV/0!</v>
      </c>
      <c r="AT72" s="37"/>
      <c r="AV72" s="35">
        <f>(AL72-AL71)/总纲!K72</f>
        <v>0</v>
      </c>
    </row>
    <row r="73" spans="18:48" x14ac:dyDescent="0.15">
      <c r="R73" s="28">
        <v>69</v>
      </c>
      <c r="S73" s="35">
        <f>I$4*总纲!K73+S72</f>
        <v>0</v>
      </c>
      <c r="T73" s="35">
        <f>J$4*总纲!L73+T72</f>
        <v>0</v>
      </c>
      <c r="U73" s="35">
        <f>K$4*总纲!M73+U72</f>
        <v>0</v>
      </c>
      <c r="V73" s="35">
        <f>L$4*总纲!N73+V72</f>
        <v>0</v>
      </c>
      <c r="W73" s="35">
        <f>M$4*总纲!O73+W72</f>
        <v>0</v>
      </c>
      <c r="X73" s="35">
        <f>I$5*总纲!K73+X72</f>
        <v>0</v>
      </c>
      <c r="Y73" s="35">
        <f>J$5*总纲!L73+Y72</f>
        <v>0</v>
      </c>
      <c r="Z73" s="35">
        <f>K$5*总纲!M73+Z72</f>
        <v>0</v>
      </c>
      <c r="AA73" s="35">
        <f>L$5*总纲!N73+AA72</f>
        <v>0</v>
      </c>
      <c r="AB73" s="35">
        <f>M$5*总纲!O73+AB72</f>
        <v>0</v>
      </c>
      <c r="AC73" s="113">
        <f>I$6*总纲!D73</f>
        <v>426341.60250016075</v>
      </c>
      <c r="AD73" s="113">
        <f>J$6*总纲!E73</f>
        <v>369041.29112413916</v>
      </c>
      <c r="AE73" s="113">
        <f>K$6*总纲!F73</f>
        <v>302020.39121111389</v>
      </c>
      <c r="AF73" s="113">
        <f>L$6*总纲!G73</f>
        <v>221527.0966590835</v>
      </c>
      <c r="AG73" s="113">
        <f>M$6*总纲!H73</f>
        <v>122615.84487904623</v>
      </c>
      <c r="AH73" s="112"/>
      <c r="AK73" s="35">
        <v>69</v>
      </c>
      <c r="AL73" s="112">
        <f t="shared" si="11"/>
        <v>0</v>
      </c>
      <c r="AM73" s="112">
        <f t="shared" si="12"/>
        <v>0</v>
      </c>
      <c r="AN73" s="112">
        <f t="shared" si="13"/>
        <v>0</v>
      </c>
      <c r="AO73" s="112">
        <f t="shared" si="14"/>
        <v>0</v>
      </c>
      <c r="AP73" s="112">
        <f t="shared" si="15"/>
        <v>0</v>
      </c>
      <c r="AR73" s="37" t="e">
        <f t="shared" si="16"/>
        <v>#DIV/0!</v>
      </c>
      <c r="AS73" s="37" t="e">
        <f t="shared" si="17"/>
        <v>#DIV/0!</v>
      </c>
      <c r="AT73" s="37"/>
      <c r="AV73" s="35">
        <f>(AL73-AL72)/总纲!K73</f>
        <v>0</v>
      </c>
    </row>
    <row r="74" spans="18:48" x14ac:dyDescent="0.15">
      <c r="R74" s="28">
        <v>70</v>
      </c>
      <c r="S74" s="35">
        <f>I$4*总纲!K74+S73</f>
        <v>0</v>
      </c>
      <c r="T74" s="35">
        <f>J$4*总纲!L74+T73</f>
        <v>0</v>
      </c>
      <c r="U74" s="35">
        <f>K$4*总纲!M74+U73</f>
        <v>0</v>
      </c>
      <c r="V74" s="35">
        <f>L$4*总纲!N74+V73</f>
        <v>0</v>
      </c>
      <c r="W74" s="35">
        <f>M$4*总纲!O74+W73</f>
        <v>0</v>
      </c>
      <c r="X74" s="35">
        <f>I$5*总纲!K74+X73</f>
        <v>0</v>
      </c>
      <c r="Y74" s="35">
        <f>J$5*总纲!L74+Y73</f>
        <v>0</v>
      </c>
      <c r="Z74" s="35">
        <f>K$5*总纲!M74+Z73</f>
        <v>0</v>
      </c>
      <c r="AA74" s="35">
        <f>L$5*总纲!N74+AA73</f>
        <v>0</v>
      </c>
      <c r="AB74" s="35">
        <f>M$5*总纲!O74+AB73</f>
        <v>0</v>
      </c>
      <c r="AC74" s="113">
        <f>I$6*总纲!D74</f>
        <v>457200</v>
      </c>
      <c r="AD74" s="113">
        <f>J$6*总纲!E74</f>
        <v>395889.48000000004</v>
      </c>
      <c r="AE74" s="113">
        <f>K$6*总纲!F74</f>
        <v>324383.39999999997</v>
      </c>
      <c r="AF74" s="113">
        <f>L$6*总纲!G74</f>
        <v>237332.52000000002</v>
      </c>
      <c r="AG74" s="113">
        <f>M$6*总纲!H74</f>
        <v>131399.28</v>
      </c>
      <c r="AH74" s="112"/>
      <c r="AK74" s="35">
        <v>70</v>
      </c>
      <c r="AL74" s="112">
        <f t="shared" si="11"/>
        <v>0</v>
      </c>
      <c r="AM74" s="112">
        <f t="shared" si="12"/>
        <v>0</v>
      </c>
      <c r="AN74" s="112">
        <f t="shared" si="13"/>
        <v>0</v>
      </c>
      <c r="AO74" s="112">
        <f t="shared" si="14"/>
        <v>0</v>
      </c>
      <c r="AP74" s="112">
        <f t="shared" si="15"/>
        <v>0</v>
      </c>
      <c r="AR74" s="37" t="e">
        <f t="shared" si="16"/>
        <v>#DIV/0!</v>
      </c>
      <c r="AS74" s="37" t="e">
        <f t="shared" si="17"/>
        <v>#DIV/0!</v>
      </c>
      <c r="AT74" s="37"/>
      <c r="AV74" s="35">
        <f>(AL74-AL73)/总纲!K74</f>
        <v>0</v>
      </c>
    </row>
    <row r="75" spans="18:48" x14ac:dyDescent="0.15">
      <c r="R75" s="28">
        <v>71</v>
      </c>
      <c r="S75" s="35">
        <f>I$4*总纲!K75+S74</f>
        <v>0</v>
      </c>
      <c r="T75" s="35">
        <f>J$4*总纲!L75+T74</f>
        <v>0</v>
      </c>
      <c r="U75" s="35">
        <f>K$4*总纲!M75+U74</f>
        <v>0</v>
      </c>
      <c r="V75" s="35">
        <f>L$4*总纲!N75+V74</f>
        <v>0</v>
      </c>
      <c r="W75" s="35">
        <f>M$4*总纲!O75+W74</f>
        <v>0</v>
      </c>
      <c r="X75" s="35">
        <f>I$5*总纲!K75+X74</f>
        <v>0</v>
      </c>
      <c r="Y75" s="35">
        <f>J$5*总纲!L75+Y74</f>
        <v>0</v>
      </c>
      <c r="Z75" s="35">
        <f>K$5*总纲!M75+Z74</f>
        <v>0</v>
      </c>
      <c r="AA75" s="35">
        <f>L$5*总纲!N75+AA74</f>
        <v>0</v>
      </c>
      <c r="AB75" s="35">
        <f>M$5*总纲!O75+AB74</f>
        <v>0</v>
      </c>
      <c r="AC75" s="113">
        <f>I$6*总纲!D75</f>
        <v>490273.21153672377</v>
      </c>
      <c r="AD75" s="113">
        <f>J$6*总纲!E75</f>
        <v>424919.7924388785</v>
      </c>
      <c r="AE75" s="113">
        <f>K$6*总纲!F75</f>
        <v>347701.76162184449</v>
      </c>
      <c r="AF75" s="113">
        <f>L$6*总纲!G75</f>
        <v>254206.66018179126</v>
      </c>
      <c r="AG75" s="113">
        <f>M$6*总纲!H75</f>
        <v>140855.49367450073</v>
      </c>
      <c r="AH75" s="112"/>
      <c r="AK75" s="35">
        <v>71</v>
      </c>
      <c r="AL75" s="112">
        <f t="shared" si="11"/>
        <v>0</v>
      </c>
      <c r="AM75" s="112">
        <f t="shared" si="12"/>
        <v>0</v>
      </c>
      <c r="AN75" s="112">
        <f t="shared" si="13"/>
        <v>0</v>
      </c>
      <c r="AO75" s="112">
        <f t="shared" si="14"/>
        <v>0</v>
      </c>
      <c r="AP75" s="112">
        <f t="shared" si="15"/>
        <v>0</v>
      </c>
      <c r="AR75" s="37" t="e">
        <f t="shared" si="16"/>
        <v>#DIV/0!</v>
      </c>
      <c r="AS75" s="37" t="e">
        <f t="shared" si="17"/>
        <v>#DIV/0!</v>
      </c>
      <c r="AT75" s="37"/>
      <c r="AV75" s="35">
        <f>(AL75-AL74)/总纲!K75</f>
        <v>0</v>
      </c>
    </row>
    <row r="76" spans="18:48" x14ac:dyDescent="0.15">
      <c r="R76" s="28">
        <v>72</v>
      </c>
      <c r="S76" s="35">
        <f>I$4*总纲!K76+S75</f>
        <v>0</v>
      </c>
      <c r="T76" s="35">
        <f>J$4*总纲!L76+T75</f>
        <v>0</v>
      </c>
      <c r="U76" s="35">
        <f>K$4*总纲!M76+U75</f>
        <v>0</v>
      </c>
      <c r="V76" s="35">
        <f>L$4*总纲!N76+V75</f>
        <v>0</v>
      </c>
      <c r="W76" s="35">
        <f>M$4*总纲!O76+W75</f>
        <v>0</v>
      </c>
      <c r="X76" s="35">
        <f>I$5*总纲!K76+X75</f>
        <v>0</v>
      </c>
      <c r="Y76" s="35">
        <f>J$5*总纲!L76+Y75</f>
        <v>0</v>
      </c>
      <c r="Z76" s="35">
        <f>K$5*总纲!M76+Z75</f>
        <v>0</v>
      </c>
      <c r="AA76" s="35">
        <f>L$5*总纲!N76+AA75</f>
        <v>0</v>
      </c>
      <c r="AB76" s="35">
        <f>M$5*总纲!O76+AB75</f>
        <v>0</v>
      </c>
      <c r="AC76" s="113">
        <f>I$6*总纲!D76</f>
        <v>525720.20198263356</v>
      </c>
      <c r="AD76" s="113">
        <f>J$6*总纲!E76</f>
        <v>455694.27107854676</v>
      </c>
      <c r="AE76" s="113">
        <f>K$6*总纲!F76</f>
        <v>371947.04290271329</v>
      </c>
      <c r="AF76" s="113">
        <f>L$6*总纲!G76</f>
        <v>272112.7765462111</v>
      </c>
      <c r="AG76" s="113">
        <f>M$6*总纲!H76</f>
        <v>150829.12594881756</v>
      </c>
      <c r="AH76" s="112"/>
      <c r="AK76" s="35">
        <v>72</v>
      </c>
      <c r="AL76" s="112">
        <f t="shared" si="11"/>
        <v>0</v>
      </c>
      <c r="AM76" s="112">
        <f t="shared" si="12"/>
        <v>0</v>
      </c>
      <c r="AN76" s="112">
        <f t="shared" si="13"/>
        <v>0</v>
      </c>
      <c r="AO76" s="112">
        <f t="shared" si="14"/>
        <v>0</v>
      </c>
      <c r="AP76" s="112">
        <f t="shared" si="15"/>
        <v>0</v>
      </c>
      <c r="AR76" s="37" t="e">
        <f t="shared" si="16"/>
        <v>#DIV/0!</v>
      </c>
      <c r="AS76" s="37" t="e">
        <f t="shared" si="17"/>
        <v>#DIV/0!</v>
      </c>
      <c r="AT76" s="37"/>
      <c r="AV76" s="35">
        <f>(AL76-AL75)/总纲!K76</f>
        <v>0</v>
      </c>
    </row>
    <row r="77" spans="18:48" x14ac:dyDescent="0.15">
      <c r="R77" s="28">
        <v>73</v>
      </c>
      <c r="S77" s="35">
        <f>I$4*总纲!K77+S76</f>
        <v>0</v>
      </c>
      <c r="T77" s="35">
        <f>J$4*总纲!L77+T76</f>
        <v>0</v>
      </c>
      <c r="U77" s="35">
        <f>K$4*总纲!M77+U76</f>
        <v>0</v>
      </c>
      <c r="V77" s="35">
        <f>L$4*总纲!N77+V76</f>
        <v>0</v>
      </c>
      <c r="W77" s="35">
        <f>M$4*总纲!O77+W76</f>
        <v>0</v>
      </c>
      <c r="X77" s="35">
        <f>I$5*总纲!K77+X76</f>
        <v>0</v>
      </c>
      <c r="Y77" s="35">
        <f>J$5*总纲!L77+Y76</f>
        <v>0</v>
      </c>
      <c r="Z77" s="35">
        <f>K$5*总纲!M77+Z76</f>
        <v>0</v>
      </c>
      <c r="AA77" s="35">
        <f>L$5*总纲!N77+AA76</f>
        <v>0</v>
      </c>
      <c r="AB77" s="35">
        <f>M$5*总纲!O77+AB76</f>
        <v>0</v>
      </c>
      <c r="AC77" s="113">
        <f>I$6*总纲!D77</f>
        <v>563711.34566933732</v>
      </c>
      <c r="AD77" s="113">
        <f>J$6*总纲!E77</f>
        <v>487497.57173484296</v>
      </c>
      <c r="AE77" s="113">
        <f>K$6*总纲!F77</f>
        <v>398092.95231168607</v>
      </c>
      <c r="AF77" s="113">
        <f>L$6*总纲!G77</f>
        <v>291438.76571104745</v>
      </c>
      <c r="AG77" s="113">
        <f>M$6*总纲!H77</f>
        <v>161559.67166883207</v>
      </c>
      <c r="AH77" s="112"/>
      <c r="AK77" s="35">
        <v>73</v>
      </c>
      <c r="AL77" s="112">
        <f t="shared" si="11"/>
        <v>0</v>
      </c>
      <c r="AM77" s="112">
        <f t="shared" si="12"/>
        <v>0</v>
      </c>
      <c r="AN77" s="112">
        <f t="shared" si="13"/>
        <v>0</v>
      </c>
      <c r="AO77" s="112">
        <f t="shared" si="14"/>
        <v>0</v>
      </c>
      <c r="AP77" s="112">
        <f t="shared" si="15"/>
        <v>0</v>
      </c>
      <c r="AR77" s="37" t="e">
        <f t="shared" si="16"/>
        <v>#DIV/0!</v>
      </c>
      <c r="AS77" s="37" t="e">
        <f t="shared" si="17"/>
        <v>#DIV/0!</v>
      </c>
      <c r="AT77" s="37"/>
      <c r="AV77" s="35">
        <f>(AL77-AL76)/总纲!K77</f>
        <v>0</v>
      </c>
    </row>
    <row r="78" spans="18:48" x14ac:dyDescent="0.15">
      <c r="R78" s="28">
        <v>74</v>
      </c>
      <c r="S78" s="35">
        <f>I$4*总纲!K78+S77</f>
        <v>0</v>
      </c>
      <c r="T78" s="35">
        <f>J$4*总纲!L78+T77</f>
        <v>0</v>
      </c>
      <c r="U78" s="35">
        <f>K$4*总纲!M78+U77</f>
        <v>0</v>
      </c>
      <c r="V78" s="35">
        <f>L$4*总纲!N78+V77</f>
        <v>0</v>
      </c>
      <c r="W78" s="35">
        <f>M$4*总纲!O78+W77</f>
        <v>0</v>
      </c>
      <c r="X78" s="35">
        <f>I$5*总纲!K78+X77</f>
        <v>0</v>
      </c>
      <c r="Y78" s="35">
        <f>J$5*总纲!L78+Y77</f>
        <v>0</v>
      </c>
      <c r="Z78" s="35">
        <f>K$5*总纲!M78+Z77</f>
        <v>0</v>
      </c>
      <c r="AA78" s="35">
        <f>L$5*总纲!N78+AA77</f>
        <v>0</v>
      </c>
      <c r="AB78" s="35">
        <f>M$5*总纲!O78+AB77</f>
        <v>0</v>
      </c>
      <c r="AC78" s="113">
        <f>I$6*总纲!D78</f>
        <v>604429.24528414954</v>
      </c>
      <c r="AD78" s="113">
        <f>J$6*总纲!E78</f>
        <v>522589.52547267574</v>
      </c>
      <c r="AE78" s="113">
        <f>K$6*总纲!F78</f>
        <v>427331.4764158937</v>
      </c>
      <c r="AF78" s="113">
        <f>L$6*总纲!G78</f>
        <v>312731.69151001895</v>
      </c>
      <c r="AG78" s="113">
        <f>M$6*总纲!H78</f>
        <v>173410.75047202248</v>
      </c>
      <c r="AH78" s="112"/>
      <c r="AK78" s="35">
        <v>74</v>
      </c>
      <c r="AL78" s="112">
        <f t="shared" si="11"/>
        <v>0</v>
      </c>
      <c r="AM78" s="112">
        <f t="shared" si="12"/>
        <v>0</v>
      </c>
      <c r="AN78" s="112">
        <f t="shared" si="13"/>
        <v>0</v>
      </c>
      <c r="AO78" s="112">
        <f t="shared" si="14"/>
        <v>0</v>
      </c>
      <c r="AP78" s="112">
        <f t="shared" si="15"/>
        <v>0</v>
      </c>
      <c r="AR78" s="37" t="e">
        <f t="shared" si="16"/>
        <v>#DIV/0!</v>
      </c>
      <c r="AS78" s="37" t="e">
        <f t="shared" si="17"/>
        <v>#DIV/0!</v>
      </c>
      <c r="AT78" s="37"/>
      <c r="AV78" s="35">
        <f>(AL78-AL77)/总纲!K78</f>
        <v>0</v>
      </c>
    </row>
    <row r="79" spans="18:48" x14ac:dyDescent="0.15">
      <c r="R79" s="28">
        <v>75</v>
      </c>
      <c r="S79" s="35">
        <f>I$4*总纲!K79+S78</f>
        <v>0</v>
      </c>
      <c r="T79" s="35">
        <f>J$4*总纲!L79+T78</f>
        <v>0</v>
      </c>
      <c r="U79" s="35">
        <f>K$4*总纲!M79+U78</f>
        <v>0</v>
      </c>
      <c r="V79" s="35">
        <f>L$4*总纲!N79+V78</f>
        <v>0</v>
      </c>
      <c r="W79" s="35">
        <f>M$4*总纲!O79+W78</f>
        <v>0</v>
      </c>
      <c r="X79" s="35">
        <f>I$5*总纲!K79+X78</f>
        <v>0</v>
      </c>
      <c r="Y79" s="35">
        <f>J$5*总纲!L79+Y78</f>
        <v>0</v>
      </c>
      <c r="Z79" s="35">
        <f>K$5*总纲!M79+Z78</f>
        <v>0</v>
      </c>
      <c r="AA79" s="35">
        <f>L$5*总纲!N79+AA78</f>
        <v>0</v>
      </c>
      <c r="AB79" s="35">
        <f>M$5*总纲!O79+AB78</f>
        <v>0</v>
      </c>
      <c r="AC79" s="113">
        <f>I$6*总纲!D79</f>
        <v>648069.60954152199</v>
      </c>
      <c r="AD79" s="113">
        <f>J$6*总纲!E79</f>
        <v>560709.82617532485</v>
      </c>
      <c r="AE79" s="113">
        <f>K$6*总纲!F79</f>
        <v>458574.05571158096</v>
      </c>
      <c r="AF79" s="113">
        <f>L$6*总纲!G79</f>
        <v>335570.44382060017</v>
      </c>
      <c r="AG79" s="113">
        <f>M$6*总纲!H79</f>
        <v>186320.01274318757</v>
      </c>
      <c r="AH79" s="112"/>
      <c r="AK79" s="35">
        <v>75</v>
      </c>
      <c r="AL79" s="112">
        <f t="shared" si="11"/>
        <v>0</v>
      </c>
      <c r="AM79" s="112">
        <f t="shared" si="12"/>
        <v>0</v>
      </c>
      <c r="AN79" s="112">
        <f t="shared" si="13"/>
        <v>0</v>
      </c>
      <c r="AO79" s="112">
        <f t="shared" si="14"/>
        <v>0</v>
      </c>
      <c r="AP79" s="112">
        <f t="shared" si="15"/>
        <v>0</v>
      </c>
      <c r="AR79" s="37" t="e">
        <f t="shared" si="16"/>
        <v>#DIV/0!</v>
      </c>
      <c r="AS79" s="37" t="e">
        <f t="shared" si="17"/>
        <v>#DIV/0!</v>
      </c>
      <c r="AT79" s="37"/>
      <c r="AV79" s="35">
        <f>(AL79-AL78)/总纲!K79</f>
        <v>0</v>
      </c>
    </row>
    <row r="80" spans="18:48" x14ac:dyDescent="0.15">
      <c r="R80" s="28">
        <v>76</v>
      </c>
      <c r="S80" s="35">
        <f>I$4*总纲!K80+S79</f>
        <v>0</v>
      </c>
      <c r="T80" s="35">
        <f>J$4*总纲!L80+T79</f>
        <v>0</v>
      </c>
      <c r="U80" s="35">
        <f>K$4*总纲!M80+U79</f>
        <v>0</v>
      </c>
      <c r="V80" s="35">
        <f>L$4*总纲!N80+V79</f>
        <v>0</v>
      </c>
      <c r="W80" s="35">
        <f>M$4*总纲!O80+W79</f>
        <v>0</v>
      </c>
      <c r="X80" s="35">
        <f>I$5*总纲!K80+X79</f>
        <v>0</v>
      </c>
      <c r="Y80" s="35">
        <f>J$5*总纲!L80+Y79</f>
        <v>0</v>
      </c>
      <c r="Z80" s="35">
        <f>K$5*总纲!M80+Z79</f>
        <v>0</v>
      </c>
      <c r="AA80" s="35">
        <f>L$5*总纲!N80+AA79</f>
        <v>0</v>
      </c>
      <c r="AB80" s="35">
        <f>M$5*总纲!O80+AB79</f>
        <v>0</v>
      </c>
      <c r="AC80" s="113">
        <f>I$6*总纲!D80</f>
        <v>694842.19384799129</v>
      </c>
      <c r="AD80" s="113">
        <f>J$6*总纲!E80</f>
        <v>601107.9818978972</v>
      </c>
      <c r="AE80" s="113">
        <f>K$6*总纲!F80</f>
        <v>491461.88370868424</v>
      </c>
      <c r="AF80" s="113">
        <f>L$6*总纲!G80</f>
        <v>360136.70907141385</v>
      </c>
      <c r="AG80" s="113">
        <f>M$6*总纲!H80</f>
        <v>200392.48870576068</v>
      </c>
      <c r="AH80" s="112"/>
      <c r="AK80" s="35">
        <v>76</v>
      </c>
      <c r="AL80" s="112">
        <f t="shared" si="11"/>
        <v>0</v>
      </c>
      <c r="AM80" s="112">
        <f t="shared" si="12"/>
        <v>0</v>
      </c>
      <c r="AN80" s="112">
        <f t="shared" si="13"/>
        <v>0</v>
      </c>
      <c r="AO80" s="112">
        <f t="shared" si="14"/>
        <v>0</v>
      </c>
      <c r="AP80" s="112">
        <f t="shared" si="15"/>
        <v>0</v>
      </c>
      <c r="AR80" s="37" t="e">
        <f t="shared" si="16"/>
        <v>#DIV/0!</v>
      </c>
      <c r="AS80" s="37" t="e">
        <f t="shared" si="17"/>
        <v>#DIV/0!</v>
      </c>
      <c r="AT80" s="37"/>
      <c r="AV80" s="35">
        <f>(AL80-AL79)/总纲!K80</f>
        <v>0</v>
      </c>
    </row>
    <row r="81" spans="18:48" x14ac:dyDescent="0.15">
      <c r="R81" s="28">
        <v>77</v>
      </c>
      <c r="S81" s="35">
        <f>I$4*总纲!K81+S80</f>
        <v>0</v>
      </c>
      <c r="T81" s="35">
        <f>J$4*总纲!L81+T80</f>
        <v>0</v>
      </c>
      <c r="U81" s="35">
        <f>K$4*总纲!M81+U80</f>
        <v>0</v>
      </c>
      <c r="V81" s="35">
        <f>L$4*总纲!N81+V80</f>
        <v>0</v>
      </c>
      <c r="W81" s="35">
        <f>M$4*总纲!O81+W80</f>
        <v>0</v>
      </c>
      <c r="X81" s="35">
        <f>I$5*总纲!K81+X80</f>
        <v>0</v>
      </c>
      <c r="Y81" s="35">
        <f>J$5*总纲!L81+Y80</f>
        <v>0</v>
      </c>
      <c r="Z81" s="35">
        <f>K$5*总纲!M81+Z80</f>
        <v>0</v>
      </c>
      <c r="AA81" s="35">
        <f>L$5*总纲!N81+AA80</f>
        <v>0</v>
      </c>
      <c r="AB81" s="35">
        <f>M$5*总纲!O81+AB80</f>
        <v>0</v>
      </c>
      <c r="AC81" s="113">
        <f>I$6*总纲!D81</f>
        <v>744971.80848190654</v>
      </c>
      <c r="AD81" s="113">
        <f>J$6*总纲!E81</f>
        <v>644847.59742193832</v>
      </c>
      <c r="AE81" s="113">
        <f>K$6*总纲!F81</f>
        <v>527514.537586038</v>
      </c>
      <c r="AF81" s="113">
        <f>L$6*总纲!G81</f>
        <v>386714.8657829577</v>
      </c>
      <c r="AG81" s="113">
        <f>M$6*总纲!H81</f>
        <v>214328.38930024451</v>
      </c>
      <c r="AH81" s="112"/>
      <c r="AK81" s="35">
        <v>77</v>
      </c>
      <c r="AL81" s="112">
        <f t="shared" si="11"/>
        <v>0</v>
      </c>
      <c r="AM81" s="112">
        <f t="shared" si="12"/>
        <v>0</v>
      </c>
      <c r="AN81" s="112">
        <f t="shared" si="13"/>
        <v>0</v>
      </c>
      <c r="AO81" s="112">
        <f t="shared" si="14"/>
        <v>0</v>
      </c>
      <c r="AP81" s="112">
        <f t="shared" si="15"/>
        <v>0</v>
      </c>
      <c r="AR81" s="37" t="e">
        <f t="shared" si="16"/>
        <v>#DIV/0!</v>
      </c>
      <c r="AS81" s="37" t="e">
        <f t="shared" si="17"/>
        <v>#DIV/0!</v>
      </c>
      <c r="AT81" s="37"/>
      <c r="AV81" s="35">
        <f>(AL81-AL80)/总纲!K81</f>
        <v>0</v>
      </c>
    </row>
    <row r="82" spans="18:48" x14ac:dyDescent="0.15">
      <c r="R82" s="28">
        <v>78</v>
      </c>
      <c r="S82" s="35">
        <f>I$4*总纲!K82+S81</f>
        <v>0</v>
      </c>
      <c r="T82" s="35">
        <f>J$4*总纲!L82+T81</f>
        <v>0</v>
      </c>
      <c r="U82" s="35">
        <f>K$4*总纲!M82+U81</f>
        <v>0</v>
      </c>
      <c r="V82" s="35">
        <f>L$4*总纲!N82+V81</f>
        <v>0</v>
      </c>
      <c r="W82" s="35">
        <f>M$4*总纲!O82+W81</f>
        <v>0</v>
      </c>
      <c r="X82" s="35">
        <f>I$5*总纲!K82+X81</f>
        <v>0</v>
      </c>
      <c r="Y82" s="35">
        <f>J$5*总纲!L82+Y81</f>
        <v>0</v>
      </c>
      <c r="Z82" s="35">
        <f>K$5*总纲!M82+Z81</f>
        <v>0</v>
      </c>
      <c r="AA82" s="35">
        <f>L$5*总纲!N82+AA81</f>
        <v>0</v>
      </c>
      <c r="AB82" s="35">
        <f>M$5*总纲!O82+AB81</f>
        <v>0</v>
      </c>
      <c r="AC82" s="113">
        <f>I$6*总纲!D82</f>
        <v>798699.39913370786</v>
      </c>
      <c r="AD82" s="113">
        <f>J$6*总纲!E82</f>
        <v>691354.19989013765</v>
      </c>
      <c r="AE82" s="113">
        <f>K$6*总纲!F82</f>
        <v>566038.26416605874</v>
      </c>
      <c r="AF82" s="113">
        <f>L$6*总纲!G82</f>
        <v>414604.85809030774</v>
      </c>
      <c r="AG82" s="113">
        <f>M$6*总纲!H82</f>
        <v>229146.85761146079</v>
      </c>
      <c r="AH82" s="112"/>
      <c r="AK82" s="35">
        <v>78</v>
      </c>
      <c r="AL82" s="112">
        <f t="shared" si="11"/>
        <v>0</v>
      </c>
      <c r="AM82" s="112">
        <f t="shared" si="12"/>
        <v>0</v>
      </c>
      <c r="AN82" s="112">
        <f t="shared" si="13"/>
        <v>0</v>
      </c>
      <c r="AO82" s="112">
        <f t="shared" si="14"/>
        <v>0</v>
      </c>
      <c r="AP82" s="112">
        <f t="shared" si="15"/>
        <v>0</v>
      </c>
      <c r="AR82" s="37" t="e">
        <f t="shared" si="16"/>
        <v>#DIV/0!</v>
      </c>
      <c r="AS82" s="37" t="e">
        <f t="shared" si="17"/>
        <v>#DIV/0!</v>
      </c>
      <c r="AT82" s="37"/>
      <c r="AV82" s="35">
        <f>(AL82-AL81)/总纲!K82</f>
        <v>0</v>
      </c>
    </row>
    <row r="83" spans="18:48" x14ac:dyDescent="0.15">
      <c r="R83" s="28">
        <v>79</v>
      </c>
      <c r="S83" s="35">
        <f>I$4*总纲!K83+S82</f>
        <v>0</v>
      </c>
      <c r="T83" s="35">
        <f>J$4*总纲!L83+T82</f>
        <v>0</v>
      </c>
      <c r="U83" s="35">
        <f>K$4*总纲!M83+U82</f>
        <v>0</v>
      </c>
      <c r="V83" s="35">
        <f>L$4*总纲!N83+V82</f>
        <v>0</v>
      </c>
      <c r="W83" s="35">
        <f>M$4*总纲!O83+W82</f>
        <v>0</v>
      </c>
      <c r="X83" s="35">
        <f>I$5*总纲!K83+X82</f>
        <v>0</v>
      </c>
      <c r="Y83" s="35">
        <f>J$5*总纲!L83+Y82</f>
        <v>0</v>
      </c>
      <c r="Z83" s="35">
        <f>K$5*总纲!M83+Z82</f>
        <v>0</v>
      </c>
      <c r="AA83" s="35">
        <f>L$5*总纲!N83+AA82</f>
        <v>0</v>
      </c>
      <c r="AB83" s="35">
        <f>M$5*总纲!O83+AB82</f>
        <v>0</v>
      </c>
      <c r="AC83" s="113">
        <f>I$6*总纲!D83</f>
        <v>856283.2050003215</v>
      </c>
      <c r="AD83" s="113">
        <f>J$6*总纲!E83</f>
        <v>741883.76881227852</v>
      </c>
      <c r="AE83" s="113">
        <f>K$6*总纲!F83</f>
        <v>607447.30562722811</v>
      </c>
      <c r="AF83" s="113">
        <f>L$6*总纲!G83</f>
        <v>443212.18690816633</v>
      </c>
      <c r="AG83" s="113">
        <f>M$6*总纲!H83</f>
        <v>245239.50991209203</v>
      </c>
      <c r="AH83" s="112"/>
      <c r="AK83" s="35">
        <v>79</v>
      </c>
      <c r="AL83" s="112">
        <f t="shared" si="11"/>
        <v>0</v>
      </c>
      <c r="AM83" s="112">
        <f t="shared" si="12"/>
        <v>0</v>
      </c>
      <c r="AN83" s="112">
        <f t="shared" si="13"/>
        <v>0</v>
      </c>
      <c r="AO83" s="112">
        <f t="shared" si="14"/>
        <v>0</v>
      </c>
      <c r="AP83" s="112">
        <f t="shared" si="15"/>
        <v>0</v>
      </c>
      <c r="AR83" s="37" t="e">
        <f t="shared" si="16"/>
        <v>#DIV/0!</v>
      </c>
      <c r="AS83" s="37" t="e">
        <f t="shared" si="17"/>
        <v>#DIV/0!</v>
      </c>
      <c r="AT83" s="37"/>
      <c r="AV83" s="35">
        <f>(AL83-AL82)/总纲!K83</f>
        <v>0</v>
      </c>
    </row>
    <row r="84" spans="18:48" x14ac:dyDescent="0.15">
      <c r="R84" s="28">
        <v>80</v>
      </c>
      <c r="S84" s="35">
        <f>I$4*总纲!K84+S83</f>
        <v>0</v>
      </c>
      <c r="T84" s="35">
        <f>J$4*总纲!L84+T83</f>
        <v>0</v>
      </c>
      <c r="U84" s="35">
        <f>K$4*总纲!M84+U83</f>
        <v>0</v>
      </c>
      <c r="V84" s="35">
        <f>L$4*总纲!N84+V83</f>
        <v>0</v>
      </c>
      <c r="W84" s="35">
        <f>M$4*总纲!O84+W83</f>
        <v>0</v>
      </c>
      <c r="X84" s="35">
        <f>I$5*总纲!K84+X83</f>
        <v>0</v>
      </c>
      <c r="Y84" s="35">
        <f>J$5*总纲!L84+Y83</f>
        <v>0</v>
      </c>
      <c r="Z84" s="35">
        <f>K$5*总纲!M84+Z83</f>
        <v>0</v>
      </c>
      <c r="AA84" s="35">
        <f>L$5*总纲!N84+AA83</f>
        <v>0</v>
      </c>
      <c r="AB84" s="35">
        <f>M$5*总纲!O84+AB83</f>
        <v>0</v>
      </c>
      <c r="AC84" s="113">
        <f>I$6*总纲!D84</f>
        <v>918000</v>
      </c>
      <c r="AD84" s="113">
        <f>J$6*总纲!E84</f>
        <v>795906</v>
      </c>
      <c r="AE84" s="113">
        <f>K$6*总纲!F84</f>
        <v>649209.60000000009</v>
      </c>
      <c r="AF84" s="113">
        <f>L$6*总纲!G84</f>
        <v>473688.00000000006</v>
      </c>
      <c r="AG84" s="113">
        <f>M$6*总纲!H84</f>
        <v>261997.2</v>
      </c>
      <c r="AH84" s="112"/>
      <c r="AK84" s="35">
        <v>80</v>
      </c>
      <c r="AL84" s="112">
        <f t="shared" si="11"/>
        <v>0</v>
      </c>
      <c r="AM84" s="112">
        <f t="shared" si="12"/>
        <v>0</v>
      </c>
      <c r="AN84" s="112">
        <f t="shared" si="13"/>
        <v>0</v>
      </c>
      <c r="AO84" s="112">
        <f t="shared" si="14"/>
        <v>0</v>
      </c>
      <c r="AP84" s="112">
        <f t="shared" si="15"/>
        <v>0</v>
      </c>
      <c r="AR84" s="37" t="e">
        <f t="shared" si="16"/>
        <v>#DIV/0!</v>
      </c>
      <c r="AS84" s="37" t="e">
        <f t="shared" si="17"/>
        <v>#DIV/0!</v>
      </c>
      <c r="AT84" s="37"/>
      <c r="AV84" s="35">
        <f>(AL84-AL83)/总纲!K84</f>
        <v>0</v>
      </c>
    </row>
    <row r="85" spans="18:48" x14ac:dyDescent="0.15">
      <c r="R85" s="28">
        <v>81</v>
      </c>
      <c r="S85" s="35">
        <f>I$4*总纲!K85+S84</f>
        <v>0</v>
      </c>
      <c r="T85" s="35">
        <f>J$4*总纲!L85+T84</f>
        <v>0</v>
      </c>
      <c r="U85" s="35">
        <f>K$4*总纲!M85+U84</f>
        <v>0</v>
      </c>
      <c r="V85" s="35">
        <f>L$4*总纲!N85+V84</f>
        <v>0</v>
      </c>
      <c r="W85" s="35">
        <f>M$4*总纲!O85+W84</f>
        <v>0</v>
      </c>
      <c r="X85" s="35">
        <f>I$5*总纲!K85+X84</f>
        <v>0</v>
      </c>
      <c r="Y85" s="35">
        <f>J$5*总纲!L85+Y84</f>
        <v>0</v>
      </c>
      <c r="Z85" s="35">
        <f>K$5*总纲!M85+Z84</f>
        <v>0</v>
      </c>
      <c r="AA85" s="35">
        <f>L$5*总纲!N85+AA84</f>
        <v>0</v>
      </c>
      <c r="AB85" s="35">
        <f>M$5*总纲!O85+AB84</f>
        <v>0</v>
      </c>
      <c r="AC85" s="113">
        <f>I$6*总纲!D85</f>
        <v>984146.42307344754</v>
      </c>
      <c r="AD85" s="113">
        <f>J$6*总纲!E85</f>
        <v>850892.99738930282</v>
      </c>
      <c r="AE85" s="113">
        <f>K$6*总纲!F85</f>
        <v>693626.39898216585</v>
      </c>
      <c r="AF85" s="113">
        <f>L$6*总纲!G85</f>
        <v>506736.9932405182</v>
      </c>
      <c r="AG85" s="113">
        <f>M$6*总纲!H85</f>
        <v>280284.90129131789</v>
      </c>
      <c r="AH85" s="112"/>
      <c r="AK85" s="35">
        <v>81</v>
      </c>
      <c r="AL85" s="112">
        <f t="shared" si="11"/>
        <v>0</v>
      </c>
      <c r="AM85" s="112">
        <f t="shared" si="12"/>
        <v>0</v>
      </c>
      <c r="AN85" s="112">
        <f t="shared" si="13"/>
        <v>0</v>
      </c>
      <c r="AO85" s="112">
        <f t="shared" si="14"/>
        <v>0</v>
      </c>
      <c r="AP85" s="112">
        <f t="shared" si="15"/>
        <v>0</v>
      </c>
      <c r="AR85" s="37" t="e">
        <f t="shared" si="16"/>
        <v>#DIV/0!</v>
      </c>
      <c r="AS85" s="37" t="e">
        <f t="shared" si="17"/>
        <v>#DIV/0!</v>
      </c>
      <c r="AT85" s="37"/>
      <c r="AV85" s="35">
        <f>(AL85-AL84)/总纲!K85</f>
        <v>0</v>
      </c>
    </row>
    <row r="86" spans="18:48" x14ac:dyDescent="0.15">
      <c r="R86" s="28">
        <v>82</v>
      </c>
      <c r="S86" s="35">
        <f>I$4*总纲!K86+S85</f>
        <v>0</v>
      </c>
      <c r="T86" s="35">
        <f>J$4*总纲!L86+T85</f>
        <v>0</v>
      </c>
      <c r="U86" s="35">
        <f>K$4*总纲!M86+U85</f>
        <v>0</v>
      </c>
      <c r="V86" s="35">
        <f>L$4*总纲!N86+V85</f>
        <v>0</v>
      </c>
      <c r="W86" s="35">
        <f>M$4*总纲!O86+W85</f>
        <v>0</v>
      </c>
      <c r="X86" s="35">
        <f>I$5*总纲!K86+X85</f>
        <v>0</v>
      </c>
      <c r="Y86" s="35">
        <f>J$5*总纲!L86+Y85</f>
        <v>0</v>
      </c>
      <c r="Z86" s="35">
        <f>K$5*总纲!M86+Z85</f>
        <v>0</v>
      </c>
      <c r="AA86" s="35">
        <f>L$5*总纲!N86+AA85</f>
        <v>0</v>
      </c>
      <c r="AB86" s="35">
        <f>M$5*总纲!O86+AB85</f>
        <v>0</v>
      </c>
      <c r="AC86" s="113">
        <f>I$6*总纲!D86</f>
        <v>1055040.4039652664</v>
      </c>
      <c r="AD86" s="113">
        <f>J$6*总纲!E86</f>
        <v>911343.90094519709</v>
      </c>
      <c r="AE86" s="113">
        <f>K$6*总纲!F86</f>
        <v>742959.45247234055</v>
      </c>
      <c r="AF86" s="113">
        <f>L$6*总纲!G86</f>
        <v>542923.791880526</v>
      </c>
      <c r="AG86" s="113">
        <f>M$6*总纲!H86</f>
        <v>299631.47472613561</v>
      </c>
      <c r="AH86" s="112"/>
      <c r="AK86" s="35">
        <v>82</v>
      </c>
      <c r="AL86" s="112">
        <f t="shared" si="11"/>
        <v>0</v>
      </c>
      <c r="AM86" s="112">
        <f t="shared" si="12"/>
        <v>0</v>
      </c>
      <c r="AN86" s="112">
        <f t="shared" si="13"/>
        <v>0</v>
      </c>
      <c r="AO86" s="112">
        <f t="shared" si="14"/>
        <v>0</v>
      </c>
      <c r="AP86" s="112">
        <f t="shared" si="15"/>
        <v>0</v>
      </c>
      <c r="AR86" s="37" t="e">
        <f t="shared" si="16"/>
        <v>#DIV/0!</v>
      </c>
      <c r="AS86" s="37" t="e">
        <f t="shared" si="17"/>
        <v>#DIV/0!</v>
      </c>
      <c r="AT86" s="37"/>
      <c r="AV86" s="35">
        <f>(AL86-AL85)/总纲!K86</f>
        <v>0</v>
      </c>
    </row>
    <row r="87" spans="18:48" x14ac:dyDescent="0.15">
      <c r="R87" s="28">
        <v>83</v>
      </c>
      <c r="S87" s="35">
        <f>I$4*总纲!K87+S86</f>
        <v>0</v>
      </c>
      <c r="T87" s="35">
        <f>J$4*总纲!L87+T86</f>
        <v>0</v>
      </c>
      <c r="U87" s="35">
        <f>K$4*总纲!M87+U86</f>
        <v>0</v>
      </c>
      <c r="V87" s="35">
        <f>L$4*总纲!N87+V86</f>
        <v>0</v>
      </c>
      <c r="W87" s="35">
        <f>M$4*总纲!O87+W86</f>
        <v>0</v>
      </c>
      <c r="X87" s="35">
        <f>I$5*总纲!K87+X86</f>
        <v>0</v>
      </c>
      <c r="Y87" s="35">
        <f>J$5*总纲!L87+Y86</f>
        <v>0</v>
      </c>
      <c r="Z87" s="35">
        <f>K$5*总纲!M87+Z86</f>
        <v>0</v>
      </c>
      <c r="AA87" s="35">
        <f>L$5*总纲!N87+AA86</f>
        <v>0</v>
      </c>
      <c r="AB87" s="35">
        <f>M$5*总纲!O87+AB86</f>
        <v>0</v>
      </c>
      <c r="AC87" s="113">
        <f>I$6*总纲!D87</f>
        <v>1131022.6913386758</v>
      </c>
      <c r="AD87" s="113">
        <f>J$6*总纲!E87</f>
        <v>977542.91212401725</v>
      </c>
      <c r="AE87" s="113">
        <f>K$6*总纲!F87</f>
        <v>797597.20193203411</v>
      </c>
      <c r="AF87" s="113">
        <f>L$6*总纲!G87</f>
        <v>581684.9701554809</v>
      </c>
      <c r="AG87" s="113">
        <f>M$6*总纲!H87</f>
        <v>321097.34207105002</v>
      </c>
      <c r="AH87" s="112"/>
      <c r="AK87" s="35">
        <v>83</v>
      </c>
      <c r="AL87" s="112">
        <f t="shared" si="11"/>
        <v>0</v>
      </c>
      <c r="AM87" s="112">
        <f t="shared" si="12"/>
        <v>0</v>
      </c>
      <c r="AN87" s="112">
        <f t="shared" si="13"/>
        <v>0</v>
      </c>
      <c r="AO87" s="112">
        <f t="shared" si="14"/>
        <v>0</v>
      </c>
      <c r="AP87" s="112">
        <f t="shared" si="15"/>
        <v>0</v>
      </c>
      <c r="AR87" s="37" t="e">
        <f t="shared" si="16"/>
        <v>#DIV/0!</v>
      </c>
      <c r="AS87" s="37" t="e">
        <f t="shared" si="17"/>
        <v>#DIV/0!</v>
      </c>
      <c r="AT87" s="37"/>
      <c r="AV87" s="35">
        <f>(AL87-AL86)/总纲!K87</f>
        <v>0</v>
      </c>
    </row>
    <row r="88" spans="18:48" x14ac:dyDescent="0.15">
      <c r="R88" s="28">
        <v>84</v>
      </c>
      <c r="S88" s="35">
        <f>I$4*总纲!K88+S87</f>
        <v>0</v>
      </c>
      <c r="T88" s="35">
        <f>J$4*总纲!L88+T87</f>
        <v>0</v>
      </c>
      <c r="U88" s="35">
        <f>K$4*总纲!M88+U87</f>
        <v>0</v>
      </c>
      <c r="V88" s="35">
        <f>L$4*总纲!N88+V87</f>
        <v>0</v>
      </c>
      <c r="W88" s="35">
        <f>M$4*总纲!O88+W87</f>
        <v>0</v>
      </c>
      <c r="X88" s="35">
        <f>I$5*总纲!K88+X87</f>
        <v>0</v>
      </c>
      <c r="Y88" s="35">
        <f>J$5*总纲!L88+Y87</f>
        <v>0</v>
      </c>
      <c r="Z88" s="35">
        <f>K$5*总纲!M88+Z87</f>
        <v>0</v>
      </c>
      <c r="AA88" s="35">
        <f>L$5*总纲!N88+AA87</f>
        <v>0</v>
      </c>
      <c r="AB88" s="35">
        <f>M$5*总纲!O88+AB87</f>
        <v>0</v>
      </c>
      <c r="AC88" s="113">
        <f>I$6*总纲!D88</f>
        <v>1212458.4905682991</v>
      </c>
      <c r="AD88" s="113">
        <f>J$6*总纲!E88</f>
        <v>1048534.1026434652</v>
      </c>
      <c r="AE88" s="113">
        <f>K$6*总纲!F88</f>
        <v>854177.00660536671</v>
      </c>
      <c r="AF88" s="113">
        <f>L$6*总纲!G88</f>
        <v>622718.68075587833</v>
      </c>
      <c r="AG88" s="113">
        <f>M$6*总纲!H88</f>
        <v>344338.21132139693</v>
      </c>
      <c r="AH88" s="112"/>
      <c r="AK88" s="35">
        <v>84</v>
      </c>
      <c r="AL88" s="112">
        <f t="shared" si="11"/>
        <v>0</v>
      </c>
      <c r="AM88" s="112">
        <f t="shared" si="12"/>
        <v>0</v>
      </c>
      <c r="AN88" s="112">
        <f t="shared" si="13"/>
        <v>0</v>
      </c>
      <c r="AO88" s="112">
        <f t="shared" si="14"/>
        <v>0</v>
      </c>
      <c r="AP88" s="112">
        <f t="shared" si="15"/>
        <v>0</v>
      </c>
      <c r="AR88" s="37" t="e">
        <f t="shared" si="16"/>
        <v>#DIV/0!</v>
      </c>
      <c r="AS88" s="37" t="e">
        <f t="shared" si="17"/>
        <v>#DIV/0!</v>
      </c>
      <c r="AT88" s="37"/>
      <c r="AV88" s="35">
        <f>(AL88-AL87)/总纲!K88</f>
        <v>0</v>
      </c>
    </row>
    <row r="89" spans="18:48" x14ac:dyDescent="0.15">
      <c r="R89" s="28">
        <v>85</v>
      </c>
      <c r="S89" s="35">
        <f>I$4*总纲!K89+S88</f>
        <v>0</v>
      </c>
      <c r="T89" s="35">
        <f>J$4*总纲!L89+T88</f>
        <v>0</v>
      </c>
      <c r="U89" s="35">
        <f>K$4*总纲!M89+U88</f>
        <v>0</v>
      </c>
      <c r="V89" s="35">
        <f>L$4*总纲!N89+V88</f>
        <v>0</v>
      </c>
      <c r="W89" s="35">
        <f>M$4*总纲!O89+W88</f>
        <v>0</v>
      </c>
      <c r="X89" s="35">
        <f>I$5*总纲!K89+X88</f>
        <v>0</v>
      </c>
      <c r="Y89" s="35">
        <f>J$5*总纲!L89+Y88</f>
        <v>0</v>
      </c>
      <c r="Z89" s="35">
        <f>K$5*总纲!M89+Z88</f>
        <v>0</v>
      </c>
      <c r="AA89" s="35">
        <f>L$5*总纲!N89+AA88</f>
        <v>0</v>
      </c>
      <c r="AB89" s="35">
        <f>M$5*总纲!O89+AB88</f>
        <v>0</v>
      </c>
      <c r="AC89" s="113">
        <f>I$6*总纲!D89</f>
        <v>1299739.2190830442</v>
      </c>
      <c r="AD89" s="113">
        <f>J$6*总纲!E89</f>
        <v>1122194.8417563003</v>
      </c>
      <c r="AE89" s="113">
        <f>K$6*总纲!F89</f>
        <v>914106.59278110508</v>
      </c>
      <c r="AF89" s="113">
        <f>L$6*总纲!G89</f>
        <v>668065.95860868471</v>
      </c>
      <c r="AG89" s="113">
        <f>M$6*总纲!H89</f>
        <v>369125.93821958458</v>
      </c>
      <c r="AH89" s="112"/>
      <c r="AK89" s="35">
        <v>85</v>
      </c>
      <c r="AL89" s="112">
        <f t="shared" si="11"/>
        <v>0</v>
      </c>
      <c r="AM89" s="112">
        <f t="shared" si="12"/>
        <v>0</v>
      </c>
      <c r="AN89" s="112">
        <f t="shared" si="13"/>
        <v>0</v>
      </c>
      <c r="AO89" s="112">
        <f t="shared" si="14"/>
        <v>0</v>
      </c>
      <c r="AP89" s="112">
        <f t="shared" si="15"/>
        <v>0</v>
      </c>
      <c r="AR89" s="37" t="e">
        <f t="shared" si="16"/>
        <v>#DIV/0!</v>
      </c>
      <c r="AS89" s="37" t="e">
        <f t="shared" si="17"/>
        <v>#DIV/0!</v>
      </c>
      <c r="AT89" s="37"/>
      <c r="AV89" s="35">
        <f>(AL89-AL88)/总纲!K89</f>
        <v>0</v>
      </c>
    </row>
    <row r="90" spans="18:48" x14ac:dyDescent="0.15">
      <c r="R90" s="28">
        <v>86</v>
      </c>
      <c r="S90" s="35">
        <f>I$4*总纲!K90+S89</f>
        <v>0</v>
      </c>
      <c r="T90" s="35">
        <f>J$4*总纲!L90+T89</f>
        <v>0</v>
      </c>
      <c r="U90" s="35">
        <f>K$4*总纲!M90+U89</f>
        <v>0</v>
      </c>
      <c r="V90" s="35">
        <f>L$4*总纲!N90+V89</f>
        <v>0</v>
      </c>
      <c r="W90" s="35">
        <f>M$4*总纲!O90+W89</f>
        <v>0</v>
      </c>
      <c r="X90" s="35">
        <f>I$5*总纲!K90+X89</f>
        <v>0</v>
      </c>
      <c r="Y90" s="35">
        <f>J$5*总纲!L90+Y89</f>
        <v>0</v>
      </c>
      <c r="Z90" s="35">
        <f>K$5*总纲!M90+Z89</f>
        <v>0</v>
      </c>
      <c r="AA90" s="35">
        <f>L$5*总纲!N90+AA89</f>
        <v>0</v>
      </c>
      <c r="AB90" s="35">
        <f>M$5*总纲!O90+AB89</f>
        <v>0</v>
      </c>
      <c r="AC90" s="113">
        <f>I$6*总纲!D90</f>
        <v>1393284.3876959828</v>
      </c>
      <c r="AD90" s="113">
        <f>J$6*总纲!E90</f>
        <v>1202404.426581633</v>
      </c>
      <c r="AE90" s="113">
        <f>K$6*总纲!F90</f>
        <v>980036.23830535437</v>
      </c>
      <c r="AF90" s="113">
        <f>L$6*总纲!G90</f>
        <v>717820.11654097028</v>
      </c>
      <c r="AG90" s="113">
        <f>M$6*总纲!H90</f>
        <v>392209.55513641913</v>
      </c>
      <c r="AH90" s="112"/>
      <c r="AK90" s="35">
        <v>86</v>
      </c>
      <c r="AL90" s="112">
        <f t="shared" si="11"/>
        <v>0</v>
      </c>
      <c r="AM90" s="112">
        <f t="shared" si="12"/>
        <v>0</v>
      </c>
      <c r="AN90" s="112">
        <f t="shared" si="13"/>
        <v>0</v>
      </c>
      <c r="AO90" s="112">
        <f t="shared" si="14"/>
        <v>0</v>
      </c>
      <c r="AP90" s="112">
        <f t="shared" si="15"/>
        <v>0</v>
      </c>
      <c r="AR90" s="37" t="e">
        <f t="shared" si="16"/>
        <v>#DIV/0!</v>
      </c>
      <c r="AS90" s="37" t="e">
        <f t="shared" si="17"/>
        <v>#DIV/0!</v>
      </c>
      <c r="AT90" s="37"/>
      <c r="AV90" s="35">
        <f>(AL90-AL89)/总纲!K90</f>
        <v>0</v>
      </c>
    </row>
    <row r="91" spans="18:48" x14ac:dyDescent="0.15">
      <c r="R91" s="28">
        <v>87</v>
      </c>
      <c r="S91" s="35">
        <f>I$4*总纲!K91+S90</f>
        <v>0</v>
      </c>
      <c r="T91" s="35">
        <f>J$4*总纲!L91+T90</f>
        <v>0</v>
      </c>
      <c r="U91" s="35">
        <f>K$4*总纲!M91+U90</f>
        <v>0</v>
      </c>
      <c r="V91" s="35">
        <f>L$4*总纲!N91+V90</f>
        <v>0</v>
      </c>
      <c r="W91" s="35">
        <f>M$4*总纲!O91+W90</f>
        <v>0</v>
      </c>
      <c r="X91" s="35">
        <f>I$5*总纲!K91+X90</f>
        <v>0</v>
      </c>
      <c r="Y91" s="35">
        <f>J$5*总纲!L91+Y90</f>
        <v>0</v>
      </c>
      <c r="Z91" s="35">
        <f>K$5*总纲!M91+Z90</f>
        <v>0</v>
      </c>
      <c r="AA91" s="35">
        <f>L$5*总纲!N91+AA90</f>
        <v>0</v>
      </c>
      <c r="AB91" s="35">
        <f>M$5*总纲!O91+AB90</f>
        <v>0</v>
      </c>
      <c r="AC91" s="113">
        <f>I$6*总纲!D91</f>
        <v>1493543.6169638117</v>
      </c>
      <c r="AD91" s="113">
        <f>J$6*总纲!E91</f>
        <v>1289824.2676099478</v>
      </c>
      <c r="AE91" s="113">
        <f>K$6*总纲!F91</f>
        <v>1052649.5412360944</v>
      </c>
      <c r="AF91" s="113">
        <f>L$6*总纲!G91</f>
        <v>765291.74933225708</v>
      </c>
      <c r="AG91" s="113">
        <f>M$6*总纲!H91</f>
        <v>416698.66913290351</v>
      </c>
      <c r="AH91" s="112"/>
      <c r="AK91" s="35">
        <v>87</v>
      </c>
      <c r="AL91" s="112">
        <f t="shared" si="11"/>
        <v>0</v>
      </c>
      <c r="AM91" s="112">
        <f t="shared" si="12"/>
        <v>0</v>
      </c>
      <c r="AN91" s="112">
        <f t="shared" si="13"/>
        <v>0</v>
      </c>
      <c r="AO91" s="112">
        <f t="shared" si="14"/>
        <v>0</v>
      </c>
      <c r="AP91" s="112">
        <f t="shared" si="15"/>
        <v>0</v>
      </c>
      <c r="AR91" s="37" t="e">
        <f t="shared" si="16"/>
        <v>#DIV/0!</v>
      </c>
      <c r="AS91" s="37" t="e">
        <f t="shared" si="17"/>
        <v>#DIV/0!</v>
      </c>
      <c r="AT91" s="37"/>
      <c r="AV91" s="35">
        <f>(AL91-AL90)/总纲!K91</f>
        <v>0</v>
      </c>
    </row>
    <row r="92" spans="18:48" x14ac:dyDescent="0.15">
      <c r="R92" s="28">
        <v>88</v>
      </c>
      <c r="S92" s="35">
        <f>I$4*总纲!K92+S91</f>
        <v>0</v>
      </c>
      <c r="T92" s="35">
        <f>J$4*总纲!L92+T91</f>
        <v>0</v>
      </c>
      <c r="U92" s="35">
        <f>K$4*总纲!M92+U91</f>
        <v>0</v>
      </c>
      <c r="V92" s="35">
        <f>L$4*总纲!N92+V91</f>
        <v>0</v>
      </c>
      <c r="W92" s="35">
        <f>M$4*总纲!O92+W91</f>
        <v>0</v>
      </c>
      <c r="X92" s="35">
        <f>I$5*总纲!K92+X91</f>
        <v>0</v>
      </c>
      <c r="Y92" s="35">
        <f>J$5*总纲!L92+Y91</f>
        <v>0</v>
      </c>
      <c r="Z92" s="35">
        <f>K$5*总纲!M92+Z91</f>
        <v>0</v>
      </c>
      <c r="AA92" s="35">
        <f>L$5*总纲!N92+AA91</f>
        <v>0</v>
      </c>
      <c r="AB92" s="35">
        <f>M$5*总纲!O92+AB91</f>
        <v>0</v>
      </c>
      <c r="AC92" s="113">
        <f>I$6*总纲!D92</f>
        <v>1600998.7982674157</v>
      </c>
      <c r="AD92" s="113">
        <f>J$6*总纲!E92</f>
        <v>1385184.1602609681</v>
      </c>
      <c r="AE92" s="113">
        <f>K$6*总纲!F92</f>
        <v>1126462.7544609539</v>
      </c>
      <c r="AF92" s="113">
        <f>L$6*总纲!G92</f>
        <v>813627.58927950077</v>
      </c>
      <c r="AG92" s="113">
        <f>M$6*总纲!H92</f>
        <v>443476.66712007421</v>
      </c>
      <c r="AH92" s="112"/>
      <c r="AK92" s="35">
        <v>88</v>
      </c>
      <c r="AL92" s="112">
        <f t="shared" si="11"/>
        <v>0</v>
      </c>
      <c r="AM92" s="112">
        <f t="shared" si="12"/>
        <v>0</v>
      </c>
      <c r="AN92" s="112">
        <f t="shared" si="13"/>
        <v>0</v>
      </c>
      <c r="AO92" s="112">
        <f t="shared" si="14"/>
        <v>0</v>
      </c>
      <c r="AP92" s="112">
        <f t="shared" si="15"/>
        <v>0</v>
      </c>
      <c r="AR92" s="37" t="e">
        <f t="shared" si="16"/>
        <v>#DIV/0!</v>
      </c>
      <c r="AS92" s="37" t="e">
        <f t="shared" si="17"/>
        <v>#DIV/0!</v>
      </c>
      <c r="AT92" s="37"/>
      <c r="AV92" s="35">
        <f>(AL92-AL91)/总纲!K92</f>
        <v>0</v>
      </c>
    </row>
    <row r="93" spans="18:48" x14ac:dyDescent="0.15">
      <c r="R93" s="28">
        <v>89</v>
      </c>
      <c r="S93" s="35">
        <f>I$4*总纲!K93+S92</f>
        <v>0</v>
      </c>
      <c r="T93" s="35">
        <f>J$4*总纲!L93+T92</f>
        <v>0</v>
      </c>
      <c r="U93" s="35">
        <f>K$4*总纲!M93+U92</f>
        <v>0</v>
      </c>
      <c r="V93" s="35">
        <f>L$4*总纲!N93+V92</f>
        <v>0</v>
      </c>
      <c r="W93" s="35">
        <f>M$4*总纲!O93+W92</f>
        <v>0</v>
      </c>
      <c r="X93" s="35">
        <f>I$5*总纲!K93+X92</f>
        <v>0</v>
      </c>
      <c r="Y93" s="35">
        <f>J$5*总纲!L93+Y92</f>
        <v>0</v>
      </c>
      <c r="Z93" s="35">
        <f>K$5*总纲!M93+Z92</f>
        <v>0</v>
      </c>
      <c r="AA93" s="35">
        <f>L$5*总纲!N93+AA92</f>
        <v>0</v>
      </c>
      <c r="AB93" s="35">
        <f>M$5*总纲!O93+AB92</f>
        <v>0</v>
      </c>
      <c r="AC93" s="113">
        <f>I$6*总纲!D93</f>
        <v>1716166.4100006432</v>
      </c>
      <c r="AD93" s="113">
        <f>J$6*总纲!E93</f>
        <v>1482424.5449585556</v>
      </c>
      <c r="AE93" s="113">
        <f>K$6*总纲!F93</f>
        <v>1197369.3042574488</v>
      </c>
      <c r="AF93" s="113">
        <f>L$6*总纲!G93</f>
        <v>865119.48728132423</v>
      </c>
      <c r="AG93" s="113">
        <f>M$6*总纲!H93</f>
        <v>470229.59634017624</v>
      </c>
      <c r="AH93" s="112"/>
      <c r="AK93" s="35">
        <v>89</v>
      </c>
      <c r="AL93" s="112">
        <f t="shared" si="11"/>
        <v>0</v>
      </c>
      <c r="AM93" s="112">
        <f t="shared" si="12"/>
        <v>0</v>
      </c>
      <c r="AN93" s="112">
        <f t="shared" si="13"/>
        <v>0</v>
      </c>
      <c r="AO93" s="112">
        <f t="shared" si="14"/>
        <v>0</v>
      </c>
      <c r="AP93" s="112">
        <f t="shared" si="15"/>
        <v>0</v>
      </c>
      <c r="AR93" s="37" t="e">
        <f t="shared" si="16"/>
        <v>#DIV/0!</v>
      </c>
      <c r="AS93" s="37" t="e">
        <f t="shared" si="17"/>
        <v>#DIV/0!</v>
      </c>
      <c r="AT93" s="37"/>
      <c r="AV93" s="35">
        <f>(AL93-AL92)/总纲!K93</f>
        <v>0</v>
      </c>
    </row>
    <row r="94" spans="18:48" x14ac:dyDescent="0.15">
      <c r="R94" s="28">
        <v>90</v>
      </c>
      <c r="S94" s="35">
        <f>I$4*总纲!K94+S93</f>
        <v>0</v>
      </c>
      <c r="T94" s="35">
        <f>J$4*总纲!L94+T93</f>
        <v>0</v>
      </c>
      <c r="U94" s="35">
        <f>K$4*总纲!M94+U93</f>
        <v>0</v>
      </c>
      <c r="V94" s="35">
        <f>L$4*总纲!N94+V93</f>
        <v>0</v>
      </c>
      <c r="W94" s="35">
        <f>M$4*总纲!O94+W93</f>
        <v>0</v>
      </c>
      <c r="X94" s="35">
        <f>I$5*总纲!K94+X93</f>
        <v>0</v>
      </c>
      <c r="Y94" s="35">
        <f>J$5*总纲!L94+Y93</f>
        <v>0</v>
      </c>
      <c r="Z94" s="35">
        <f>K$5*总纲!M94+Z93</f>
        <v>0</v>
      </c>
      <c r="AA94" s="35">
        <f>L$5*总纲!N94+AA93</f>
        <v>0</v>
      </c>
      <c r="AB94" s="35">
        <f>M$5*总纲!O94+AB93</f>
        <v>0</v>
      </c>
      <c r="AC94" s="113">
        <f>I$6*总纲!D94</f>
        <v>1839600</v>
      </c>
      <c r="AD94" s="113">
        <f>J$6*总纲!E94</f>
        <v>1577273.04</v>
      </c>
      <c r="AE94" s="113">
        <f>K$6*总纲!F94</f>
        <v>1274842.8</v>
      </c>
      <c r="AF94" s="113">
        <f>L$6*总纲!G94</f>
        <v>917592.4800000001</v>
      </c>
      <c r="AG94" s="113">
        <f>M$6*总纲!H94</f>
        <v>498531.60000000009</v>
      </c>
      <c r="AH94" s="112"/>
      <c r="AK94" s="35">
        <v>90</v>
      </c>
      <c r="AL94" s="112">
        <f t="shared" si="11"/>
        <v>0</v>
      </c>
      <c r="AM94" s="112">
        <f t="shared" si="12"/>
        <v>0</v>
      </c>
      <c r="AN94" s="112">
        <f t="shared" si="13"/>
        <v>0</v>
      </c>
      <c r="AO94" s="112">
        <f t="shared" si="14"/>
        <v>0</v>
      </c>
      <c r="AP94" s="112">
        <f t="shared" si="15"/>
        <v>0</v>
      </c>
      <c r="AR94" s="37" t="e">
        <f t="shared" si="16"/>
        <v>#DIV/0!</v>
      </c>
      <c r="AS94" s="37" t="e">
        <f t="shared" si="17"/>
        <v>#DIV/0!</v>
      </c>
      <c r="AT94" s="37"/>
      <c r="AV94" s="35">
        <f>(AL94-AL93)/总纲!K94</f>
        <v>0</v>
      </c>
    </row>
    <row r="95" spans="18:48" x14ac:dyDescent="0.15">
      <c r="R95" s="28">
        <v>91</v>
      </c>
      <c r="S95" s="35">
        <f>I$4*总纲!K95+S94</f>
        <v>0</v>
      </c>
      <c r="T95" s="35">
        <f>J$4*总纲!L95+T94</f>
        <v>0</v>
      </c>
      <c r="U95" s="35">
        <f>K$4*总纲!M95+U94</f>
        <v>0</v>
      </c>
      <c r="V95" s="35">
        <f>L$4*总纲!N95+V94</f>
        <v>0</v>
      </c>
      <c r="W95" s="35">
        <f>M$4*总纲!O95+W94</f>
        <v>0</v>
      </c>
      <c r="X95" s="35">
        <f>I$5*总纲!K95+X94</f>
        <v>0</v>
      </c>
      <c r="Y95" s="35">
        <f>J$5*总纲!L95+Y94</f>
        <v>0</v>
      </c>
      <c r="Z95" s="35">
        <f>K$5*总纲!M95+Z94</f>
        <v>0</v>
      </c>
      <c r="AA95" s="35">
        <f>L$5*总纲!N95+AA94</f>
        <v>0</v>
      </c>
      <c r="AB95" s="35">
        <f>M$5*总纲!O95+AB94</f>
        <v>0</v>
      </c>
      <c r="AC95" s="113">
        <f>I$6*总纲!D95</f>
        <v>1971892.8461468956</v>
      </c>
      <c r="AD95" s="113">
        <f>J$6*总纲!E95</f>
        <v>1690700.9262863484</v>
      </c>
      <c r="AE95" s="113">
        <f>K$6*总纲!F95</f>
        <v>1362380.7674028901</v>
      </c>
      <c r="AF95" s="113">
        <f>L$6*总纲!G95</f>
        <v>981411.06952730974</v>
      </c>
      <c r="AG95" s="113">
        <f>M$6*总纲!H95</f>
        <v>532411.06845966191</v>
      </c>
      <c r="AH95" s="112"/>
      <c r="AK95" s="35">
        <v>91</v>
      </c>
      <c r="AL95" s="112">
        <f t="shared" si="11"/>
        <v>0</v>
      </c>
      <c r="AM95" s="112">
        <f t="shared" si="12"/>
        <v>0</v>
      </c>
      <c r="AN95" s="112">
        <f t="shared" si="13"/>
        <v>0</v>
      </c>
      <c r="AO95" s="112">
        <f t="shared" si="14"/>
        <v>0</v>
      </c>
      <c r="AP95" s="112">
        <f t="shared" si="15"/>
        <v>0</v>
      </c>
      <c r="AR95" s="37" t="e">
        <f t="shared" si="16"/>
        <v>#DIV/0!</v>
      </c>
      <c r="AS95" s="37" t="e">
        <f t="shared" si="17"/>
        <v>#DIV/0!</v>
      </c>
      <c r="AT95" s="37"/>
      <c r="AV95" s="35">
        <f>(AL95-AL94)/总纲!K95</f>
        <v>0</v>
      </c>
    </row>
    <row r="96" spans="18:48" x14ac:dyDescent="0.15">
      <c r="R96" s="28">
        <v>92</v>
      </c>
      <c r="S96" s="35">
        <f>I$4*总纲!K96+S95</f>
        <v>0</v>
      </c>
      <c r="T96" s="35">
        <f>J$4*总纲!L96+T95</f>
        <v>0</v>
      </c>
      <c r="U96" s="35">
        <f>K$4*总纲!M96+U95</f>
        <v>0</v>
      </c>
      <c r="V96" s="35">
        <f>L$4*总纲!N96+V95</f>
        <v>0</v>
      </c>
      <c r="W96" s="35">
        <f>M$4*总纲!O96+W95</f>
        <v>0</v>
      </c>
      <c r="X96" s="35">
        <f>I$5*总纲!K96+X95</f>
        <v>0</v>
      </c>
      <c r="Y96" s="35">
        <f>J$5*总纲!L96+Y95</f>
        <v>0</v>
      </c>
      <c r="Z96" s="35">
        <f>K$5*总纲!M96+Z95</f>
        <v>0</v>
      </c>
      <c r="AA96" s="35">
        <f>L$5*总纲!N96+AA95</f>
        <v>0</v>
      </c>
      <c r="AB96" s="35">
        <f>M$5*总纲!O96+AB95</f>
        <v>0</v>
      </c>
      <c r="AC96" s="113">
        <f>I$6*总纲!D96</f>
        <v>2113680.8079305328</v>
      </c>
      <c r="AD96" s="113">
        <f>J$6*总纲!E96</f>
        <v>1808253.931184571</v>
      </c>
      <c r="AE96" s="113">
        <f>K$6*总纲!F96</f>
        <v>1458439.7574720676</v>
      </c>
      <c r="AF96" s="113">
        <f>L$6*总纲!G96</f>
        <v>1049653.8892183027</v>
      </c>
      <c r="AG96" s="113">
        <f>M$6*总纲!H96</f>
        <v>567523.29692934814</v>
      </c>
      <c r="AH96" s="112"/>
      <c r="AK96" s="35">
        <v>92</v>
      </c>
      <c r="AL96" s="112">
        <f t="shared" si="11"/>
        <v>0</v>
      </c>
      <c r="AM96" s="112">
        <f t="shared" si="12"/>
        <v>0</v>
      </c>
      <c r="AN96" s="112">
        <f t="shared" si="13"/>
        <v>0</v>
      </c>
      <c r="AO96" s="112">
        <f t="shared" si="14"/>
        <v>0</v>
      </c>
      <c r="AP96" s="112">
        <f t="shared" si="15"/>
        <v>0</v>
      </c>
      <c r="AR96" s="37" t="e">
        <f t="shared" si="16"/>
        <v>#DIV/0!</v>
      </c>
      <c r="AS96" s="37" t="e">
        <f t="shared" si="17"/>
        <v>#DIV/0!</v>
      </c>
      <c r="AT96" s="37"/>
      <c r="AV96" s="35">
        <f>(AL96-AL95)/总纲!K96</f>
        <v>0</v>
      </c>
    </row>
    <row r="97" spans="18:48" x14ac:dyDescent="0.15">
      <c r="R97" s="28">
        <v>93</v>
      </c>
      <c r="S97" s="35">
        <f>I$4*总纲!K97+S96</f>
        <v>0</v>
      </c>
      <c r="T97" s="35">
        <f>J$4*总纲!L97+T96</f>
        <v>0</v>
      </c>
      <c r="U97" s="35">
        <f>K$4*总纲!M97+U96</f>
        <v>0</v>
      </c>
      <c r="V97" s="35">
        <f>L$4*总纲!N97+V96</f>
        <v>0</v>
      </c>
      <c r="W97" s="35">
        <f>M$4*总纲!O97+W96</f>
        <v>0</v>
      </c>
      <c r="X97" s="35">
        <f>I$5*总纲!K97+X96</f>
        <v>0</v>
      </c>
      <c r="Y97" s="35">
        <f>J$5*总纲!L97+Y96</f>
        <v>0</v>
      </c>
      <c r="Z97" s="35">
        <f>K$5*总纲!M97+Z96</f>
        <v>0</v>
      </c>
      <c r="AA97" s="35">
        <f>L$5*总纲!N97+AA96</f>
        <v>0</v>
      </c>
      <c r="AB97" s="35">
        <f>M$5*总纲!O97+AB96</f>
        <v>0</v>
      </c>
      <c r="AC97" s="113">
        <f>I$6*总纲!D97</f>
        <v>2265645.3826773493</v>
      </c>
      <c r="AD97" s="113">
        <f>J$6*总纲!E97</f>
        <v>1938033.0603422048</v>
      </c>
      <c r="AE97" s="113">
        <f>K$6*总纲!F97</f>
        <v>1561256.2332029615</v>
      </c>
      <c r="AF97" s="113">
        <f>L$6*总纲!G97</f>
        <v>1121494.4644252879</v>
      </c>
      <c r="AG97" s="113">
        <f>M$6*总纲!H97</f>
        <v>606060.13986619096</v>
      </c>
      <c r="AH97" s="112"/>
      <c r="AK97" s="35">
        <v>93</v>
      </c>
      <c r="AL97" s="112">
        <f t="shared" si="11"/>
        <v>0</v>
      </c>
      <c r="AM97" s="112">
        <f t="shared" si="12"/>
        <v>0</v>
      </c>
      <c r="AN97" s="112">
        <f t="shared" si="13"/>
        <v>0</v>
      </c>
      <c r="AO97" s="112">
        <f t="shared" si="14"/>
        <v>0</v>
      </c>
      <c r="AP97" s="112">
        <f t="shared" si="15"/>
        <v>0</v>
      </c>
      <c r="AR97" s="37" t="e">
        <f t="shared" si="16"/>
        <v>#DIV/0!</v>
      </c>
      <c r="AS97" s="37" t="e">
        <f t="shared" si="17"/>
        <v>#DIV/0!</v>
      </c>
      <c r="AT97" s="37"/>
      <c r="AV97" s="35">
        <f>(AL97-AL96)/总纲!K97</f>
        <v>0</v>
      </c>
    </row>
    <row r="98" spans="18:48" x14ac:dyDescent="0.15">
      <c r="R98" s="28">
        <v>94</v>
      </c>
      <c r="S98" s="35">
        <f>I$4*总纲!K98+S97</f>
        <v>0</v>
      </c>
      <c r="T98" s="35">
        <f>J$4*总纲!L98+T97</f>
        <v>0</v>
      </c>
      <c r="U98" s="35">
        <f>K$4*总纲!M98+U97</f>
        <v>0</v>
      </c>
      <c r="V98" s="35">
        <f>L$4*总纲!N98+V97</f>
        <v>0</v>
      </c>
      <c r="W98" s="35">
        <f>M$4*总纲!O98+W97</f>
        <v>0</v>
      </c>
      <c r="X98" s="35">
        <f>I$5*总纲!K98+X97</f>
        <v>0</v>
      </c>
      <c r="Y98" s="35">
        <f>J$5*总纲!L98+Y97</f>
        <v>0</v>
      </c>
      <c r="Z98" s="35">
        <f>K$5*总纲!M98+Z97</f>
        <v>0</v>
      </c>
      <c r="AA98" s="35">
        <f>L$5*总纲!N98+AA97</f>
        <v>0</v>
      </c>
      <c r="AB98" s="35">
        <f>M$5*总纲!O98+AB97</f>
        <v>0</v>
      </c>
      <c r="AC98" s="113">
        <f>I$6*总纲!D98</f>
        <v>2428516.9811365986</v>
      </c>
      <c r="AD98" s="113">
        <f>J$6*总纲!E98</f>
        <v>2074682.0569849962</v>
      </c>
      <c r="AE98" s="113">
        <f>K$6*总纲!F98</f>
        <v>1670576.831323866</v>
      </c>
      <c r="AF98" s="113">
        <f>L$6*总纲!G98</f>
        <v>1197744.5750965704</v>
      </c>
      <c r="AG98" s="113">
        <f>M$6*总纲!H98</f>
        <v>646714.07207667618</v>
      </c>
      <c r="AH98" s="112"/>
      <c r="AK98" s="35">
        <v>94</v>
      </c>
      <c r="AL98" s="112">
        <f t="shared" si="11"/>
        <v>0</v>
      </c>
      <c r="AM98" s="112">
        <f t="shared" si="12"/>
        <v>0</v>
      </c>
      <c r="AN98" s="112">
        <f t="shared" si="13"/>
        <v>0</v>
      </c>
      <c r="AO98" s="112">
        <f t="shared" si="14"/>
        <v>0</v>
      </c>
      <c r="AP98" s="112">
        <f t="shared" si="15"/>
        <v>0</v>
      </c>
      <c r="AR98" s="37" t="e">
        <f t="shared" si="16"/>
        <v>#DIV/0!</v>
      </c>
      <c r="AS98" s="37" t="e">
        <f t="shared" si="17"/>
        <v>#DIV/0!</v>
      </c>
      <c r="AT98" s="37"/>
      <c r="AV98" s="35">
        <f>(AL98-AL97)/总纲!K98</f>
        <v>0</v>
      </c>
    </row>
    <row r="99" spans="18:48" x14ac:dyDescent="0.15">
      <c r="R99" s="28">
        <v>95</v>
      </c>
      <c r="S99" s="35">
        <f>I$4*总纲!K99+S98</f>
        <v>0</v>
      </c>
      <c r="T99" s="35">
        <f>J$4*总纲!L99+T98</f>
        <v>0</v>
      </c>
      <c r="U99" s="35">
        <f>K$4*总纲!M99+U98</f>
        <v>0</v>
      </c>
      <c r="V99" s="35">
        <f>L$4*总纲!N99+V98</f>
        <v>0</v>
      </c>
      <c r="W99" s="35">
        <f>M$4*总纲!O99+W98</f>
        <v>0</v>
      </c>
      <c r="X99" s="35">
        <f>I$5*总纲!K99+X98</f>
        <v>0</v>
      </c>
      <c r="Y99" s="35">
        <f>J$5*总纲!L99+Y98</f>
        <v>0</v>
      </c>
      <c r="Z99" s="35">
        <f>K$5*总纲!M99+Z98</f>
        <v>0</v>
      </c>
      <c r="AA99" s="35">
        <f>L$5*总纲!N99+AA98</f>
        <v>0</v>
      </c>
      <c r="AB99" s="35">
        <f>M$5*总纲!O99+AB98</f>
        <v>0</v>
      </c>
      <c r="AC99" s="113">
        <f>I$6*总纲!D99</f>
        <v>2603078.4381660884</v>
      </c>
      <c r="AD99" s="113">
        <f>J$6*总纲!E99</f>
        <v>2225371.7567881891</v>
      </c>
      <c r="AE99" s="113">
        <f>K$6*总纲!F99</f>
        <v>1785451.5007381202</v>
      </c>
      <c r="AF99" s="113">
        <f>L$6*总纲!G99</f>
        <v>1279413.0523586324</v>
      </c>
      <c r="AG99" s="113">
        <f>M$6*总纲!H99</f>
        <v>694241.01945889578</v>
      </c>
      <c r="AH99" s="112"/>
      <c r="AK99" s="35">
        <v>95</v>
      </c>
      <c r="AL99" s="112">
        <f t="shared" si="11"/>
        <v>0</v>
      </c>
      <c r="AM99" s="112">
        <f t="shared" si="12"/>
        <v>0</v>
      </c>
      <c r="AN99" s="112">
        <f t="shared" si="13"/>
        <v>0</v>
      </c>
      <c r="AO99" s="112">
        <f t="shared" si="14"/>
        <v>0</v>
      </c>
      <c r="AP99" s="112">
        <f t="shared" si="15"/>
        <v>0</v>
      </c>
      <c r="AR99" s="37" t="e">
        <f t="shared" si="16"/>
        <v>#DIV/0!</v>
      </c>
      <c r="AS99" s="37" t="e">
        <f t="shared" si="17"/>
        <v>#DIV/0!</v>
      </c>
      <c r="AT99" s="37"/>
      <c r="AV99" s="35">
        <f>(AL99-AL98)/总纲!K99</f>
        <v>0</v>
      </c>
    </row>
    <row r="100" spans="18:48" x14ac:dyDescent="0.15">
      <c r="R100" s="28">
        <v>96</v>
      </c>
      <c r="S100" s="35">
        <f>I$4*总纲!K100+S99</f>
        <v>0</v>
      </c>
      <c r="T100" s="35">
        <f>J$4*总纲!L100+T99</f>
        <v>0</v>
      </c>
      <c r="U100" s="35">
        <f>K$4*总纲!M100+U99</f>
        <v>0</v>
      </c>
      <c r="V100" s="35">
        <f>L$4*总纲!N100+V99</f>
        <v>0</v>
      </c>
      <c r="W100" s="35">
        <f>M$4*总纲!O100+W99</f>
        <v>0</v>
      </c>
      <c r="X100" s="35">
        <f>I$5*总纲!K100+X99</f>
        <v>0</v>
      </c>
      <c r="Y100" s="35">
        <f>J$5*总纲!L100+Y99</f>
        <v>0</v>
      </c>
      <c r="Z100" s="35">
        <f>K$5*总纲!M100+Z99</f>
        <v>0</v>
      </c>
      <c r="AA100" s="35">
        <f>L$5*总纲!N100+AA99</f>
        <v>0</v>
      </c>
      <c r="AB100" s="35">
        <f>M$5*总纲!O100+AB99</f>
        <v>0</v>
      </c>
      <c r="AC100" s="113">
        <f>I$6*总纲!D100</f>
        <v>2790168.7753919656</v>
      </c>
      <c r="AD100" s="113">
        <f>J$6*总纲!E100</f>
        <v>2379734.9485318074</v>
      </c>
      <c r="AE100" s="113">
        <f>K$6*总纲!F100</f>
        <v>1907917.4086130261</v>
      </c>
      <c r="AF100" s="113">
        <f>L$6*总纲!G100</f>
        <v>1370530.9024725335</v>
      </c>
      <c r="AG100" s="113">
        <f>M$6*总纲!H100</f>
        <v>744696.04615211568</v>
      </c>
      <c r="AH100" s="112"/>
      <c r="AK100" s="35">
        <v>96</v>
      </c>
      <c r="AL100" s="112">
        <f t="shared" si="11"/>
        <v>0</v>
      </c>
      <c r="AM100" s="112">
        <f t="shared" si="12"/>
        <v>0</v>
      </c>
      <c r="AN100" s="112">
        <f t="shared" si="13"/>
        <v>0</v>
      </c>
      <c r="AO100" s="112">
        <f t="shared" si="14"/>
        <v>0</v>
      </c>
      <c r="AP100" s="112">
        <f t="shared" si="15"/>
        <v>0</v>
      </c>
      <c r="AR100" s="37" t="e">
        <f t="shared" si="16"/>
        <v>#DIV/0!</v>
      </c>
      <c r="AS100" s="37" t="e">
        <f t="shared" si="17"/>
        <v>#DIV/0!</v>
      </c>
      <c r="AT100" s="37"/>
      <c r="AV100" s="35">
        <f>(AL100-AL99)/总纲!K100</f>
        <v>0</v>
      </c>
    </row>
    <row r="101" spans="18:48" x14ac:dyDescent="0.15">
      <c r="R101" s="28">
        <v>97</v>
      </c>
      <c r="S101" s="35">
        <f>I$4*总纲!K101+S100</f>
        <v>0</v>
      </c>
      <c r="T101" s="35">
        <f>J$4*总纲!L101+T100</f>
        <v>0</v>
      </c>
      <c r="U101" s="35">
        <f>K$4*总纲!M101+U100</f>
        <v>0</v>
      </c>
      <c r="V101" s="35">
        <f>L$4*总纲!N101+V100</f>
        <v>0</v>
      </c>
      <c r="W101" s="35">
        <f>M$4*总纲!O101+W100</f>
        <v>0</v>
      </c>
      <c r="X101" s="35">
        <f>I$5*总纲!K101+X100</f>
        <v>0</v>
      </c>
      <c r="Y101" s="35">
        <f>J$5*总纲!L101+Y100</f>
        <v>0</v>
      </c>
      <c r="Z101" s="35">
        <f>K$5*总纲!M101+Z100</f>
        <v>0</v>
      </c>
      <c r="AA101" s="35">
        <f>L$5*总纲!N101+AA100</f>
        <v>0</v>
      </c>
      <c r="AB101" s="35">
        <f>M$5*总纲!O101+AB100</f>
        <v>0</v>
      </c>
      <c r="AC101" s="113">
        <f>I$6*总纲!D101</f>
        <v>2990687.2339276238</v>
      </c>
      <c r="AD101" s="113">
        <f>J$6*总纲!E101</f>
        <v>2547766.4545829426</v>
      </c>
      <c r="AE101" s="113">
        <f>K$6*总纲!F101</f>
        <v>2049517.9614106009</v>
      </c>
      <c r="AF101" s="113">
        <f>L$6*总纲!G101</f>
        <v>1475306.012496497</v>
      </c>
      <c r="AG101" s="113">
        <f>M$6*总纲!H101</f>
        <v>803896.72847974522</v>
      </c>
      <c r="AH101" s="112"/>
      <c r="AK101" s="35">
        <v>97</v>
      </c>
      <c r="AL101" s="112">
        <f t="shared" si="11"/>
        <v>0</v>
      </c>
      <c r="AM101" s="112">
        <f t="shared" si="12"/>
        <v>0</v>
      </c>
      <c r="AN101" s="112">
        <f t="shared" si="13"/>
        <v>0</v>
      </c>
      <c r="AO101" s="112">
        <f t="shared" si="14"/>
        <v>0</v>
      </c>
      <c r="AP101" s="112">
        <f t="shared" si="15"/>
        <v>0</v>
      </c>
      <c r="AR101" s="37" t="e">
        <f t="shared" si="16"/>
        <v>#DIV/0!</v>
      </c>
      <c r="AS101" s="37" t="e">
        <f t="shared" si="17"/>
        <v>#DIV/0!</v>
      </c>
      <c r="AT101" s="37"/>
      <c r="AV101" s="35">
        <f>(AL101-AL100)/总纲!K101</f>
        <v>0</v>
      </c>
    </row>
    <row r="102" spans="18:48" x14ac:dyDescent="0.15">
      <c r="R102" s="28">
        <v>98</v>
      </c>
      <c r="S102" s="35">
        <f>I$4*总纲!K102+S101</f>
        <v>0</v>
      </c>
      <c r="T102" s="35">
        <f>J$4*总纲!L102+T101</f>
        <v>0</v>
      </c>
      <c r="U102" s="35">
        <f>K$4*总纲!M102+U101</f>
        <v>0</v>
      </c>
      <c r="V102" s="35">
        <f>L$4*总纲!N102+V101</f>
        <v>0</v>
      </c>
      <c r="W102" s="35">
        <f>M$4*总纲!O102+W101</f>
        <v>0</v>
      </c>
      <c r="X102" s="35">
        <f>I$5*总纲!K102+X101</f>
        <v>0</v>
      </c>
      <c r="Y102" s="35">
        <f>J$5*总纲!L102+Y101</f>
        <v>0</v>
      </c>
      <c r="Z102" s="35">
        <f>K$5*总纲!M102+Z101</f>
        <v>0</v>
      </c>
      <c r="AA102" s="35">
        <f>L$5*总纲!N102+AA101</f>
        <v>0</v>
      </c>
      <c r="AB102" s="35">
        <f>M$5*总纲!O102+AB101</f>
        <v>0</v>
      </c>
      <c r="AC102" s="113">
        <f>I$6*总纲!D102</f>
        <v>3205597.5965348319</v>
      </c>
      <c r="AD102" s="113">
        <f>J$6*总纲!E102</f>
        <v>2737259.787681093</v>
      </c>
      <c r="AE102" s="113">
        <f>K$6*总纲!F102</f>
        <v>2206733.3854545783</v>
      </c>
      <c r="AF102" s="113">
        <f>L$6*总纲!G102</f>
        <v>1590938.0871602371</v>
      </c>
      <c r="AG102" s="113">
        <f>M$6*总纲!H102</f>
        <v>866793.59010301845</v>
      </c>
      <c r="AH102" s="112"/>
      <c r="AK102" s="35">
        <v>98</v>
      </c>
      <c r="AL102" s="112">
        <f t="shared" si="11"/>
        <v>0</v>
      </c>
      <c r="AM102" s="112">
        <f t="shared" si="12"/>
        <v>0</v>
      </c>
      <c r="AN102" s="112">
        <f t="shared" si="13"/>
        <v>0</v>
      </c>
      <c r="AO102" s="112">
        <f t="shared" si="14"/>
        <v>0</v>
      </c>
      <c r="AP102" s="112">
        <f t="shared" si="15"/>
        <v>0</v>
      </c>
      <c r="AR102" s="37" t="e">
        <f t="shared" si="16"/>
        <v>#DIV/0!</v>
      </c>
      <c r="AS102" s="37" t="e">
        <f t="shared" si="17"/>
        <v>#DIV/0!</v>
      </c>
      <c r="AT102" s="37"/>
      <c r="AV102" s="35">
        <f>(AL102-AL101)/总纲!K102</f>
        <v>0</v>
      </c>
    </row>
    <row r="103" spans="18:48" x14ac:dyDescent="0.15">
      <c r="R103" s="28">
        <v>99</v>
      </c>
      <c r="S103" s="35">
        <f>I$4*总纲!K103+S102</f>
        <v>0</v>
      </c>
      <c r="T103" s="35">
        <f>J$4*总纲!L103+T102</f>
        <v>0</v>
      </c>
      <c r="U103" s="35">
        <f>K$4*总纲!M103+U102</f>
        <v>0</v>
      </c>
      <c r="V103" s="35">
        <f>L$4*总纲!N103+V102</f>
        <v>0</v>
      </c>
      <c r="W103" s="35">
        <f>M$4*总纲!O103+W102</f>
        <v>0</v>
      </c>
      <c r="X103" s="35">
        <f>I$5*总纲!K103+X102</f>
        <v>0</v>
      </c>
      <c r="Y103" s="35">
        <f>J$5*总纲!L103+Y102</f>
        <v>0</v>
      </c>
      <c r="Z103" s="35">
        <f>K$5*总纲!M103+Z102</f>
        <v>0</v>
      </c>
      <c r="AA103" s="35">
        <f>L$5*总纲!N103+AA102</f>
        <v>0</v>
      </c>
      <c r="AB103" s="35">
        <f>M$5*总纲!O103+AB102</f>
        <v>0</v>
      </c>
      <c r="AC103" s="113">
        <f>I$6*总纲!D103</f>
        <v>3435932.8200012869</v>
      </c>
      <c r="AD103" s="113">
        <f>J$6*总纲!E103</f>
        <v>2939440.5275111012</v>
      </c>
      <c r="AE103" s="113">
        <f>K$6*总纲!F103</f>
        <v>2371137.2390828882</v>
      </c>
      <c r="AF103" s="113">
        <f>L$6*总纲!G103</f>
        <v>1711438.1376426411</v>
      </c>
      <c r="AG103" s="113">
        <f>M$6*总纲!H103</f>
        <v>927358.26811834716</v>
      </c>
      <c r="AH103" s="112"/>
      <c r="AK103" s="35">
        <v>99</v>
      </c>
      <c r="AL103" s="112">
        <f t="shared" si="11"/>
        <v>0</v>
      </c>
      <c r="AM103" s="112">
        <f t="shared" si="12"/>
        <v>0</v>
      </c>
      <c r="AN103" s="112">
        <f t="shared" si="13"/>
        <v>0</v>
      </c>
      <c r="AO103" s="112">
        <f t="shared" si="14"/>
        <v>0</v>
      </c>
      <c r="AP103" s="112">
        <f t="shared" si="15"/>
        <v>0</v>
      </c>
      <c r="AR103" s="37" t="e">
        <f t="shared" si="16"/>
        <v>#DIV/0!</v>
      </c>
      <c r="AS103" s="37" t="e">
        <f t="shared" si="17"/>
        <v>#DIV/0!</v>
      </c>
      <c r="AT103" s="37"/>
      <c r="AV103" s="35">
        <f>(AL103-AL102)/总纲!K103</f>
        <v>0</v>
      </c>
    </row>
    <row r="104" spans="18:48" x14ac:dyDescent="0.15">
      <c r="R104" s="28">
        <v>100</v>
      </c>
      <c r="S104" s="35">
        <f>I$4*总纲!K104+S103</f>
        <v>0</v>
      </c>
      <c r="T104" s="35">
        <f>J$4*总纲!L104+T103</f>
        <v>0</v>
      </c>
      <c r="U104" s="35">
        <f>K$4*总纲!M104+U103</f>
        <v>0</v>
      </c>
      <c r="V104" s="35">
        <f>L$4*总纲!N104+V103</f>
        <v>0</v>
      </c>
      <c r="W104" s="35">
        <f>M$4*总纲!O104+W103</f>
        <v>0</v>
      </c>
      <c r="X104" s="35">
        <f>I$5*总纲!K104+X103</f>
        <v>0</v>
      </c>
      <c r="Y104" s="35">
        <f>J$5*总纲!L104+Y103</f>
        <v>0</v>
      </c>
      <c r="Z104" s="35">
        <f>K$5*总纲!M104+Z103</f>
        <v>0</v>
      </c>
      <c r="AA104" s="35">
        <f>L$5*总纲!N104+AA103</f>
        <v>0</v>
      </c>
      <c r="AB104" s="35">
        <f>M$5*总纲!O104+AB103</f>
        <v>0</v>
      </c>
      <c r="AC104" s="113">
        <f>I$6*总纲!D104</f>
        <v>3682800</v>
      </c>
      <c r="AD104" s="113">
        <f>J$6*总纲!E104</f>
        <v>3151371.9600000004</v>
      </c>
      <c r="AE104" s="113">
        <f>K$6*总纲!F104</f>
        <v>2544078.2400000002</v>
      </c>
      <c r="AF104" s="113">
        <f>L$6*总纲!G104</f>
        <v>1829615.04</v>
      </c>
      <c r="AG104" s="113">
        <f>M$6*总纲!H104</f>
        <v>989200.08000000007</v>
      </c>
      <c r="AH104" s="112"/>
      <c r="AK104" s="35">
        <v>100</v>
      </c>
      <c r="AL104" s="112">
        <f t="shared" si="11"/>
        <v>0</v>
      </c>
      <c r="AM104" s="112">
        <f t="shared" si="12"/>
        <v>0</v>
      </c>
      <c r="AN104" s="112">
        <f t="shared" si="13"/>
        <v>0</v>
      </c>
      <c r="AO104" s="112">
        <f t="shared" si="14"/>
        <v>0</v>
      </c>
      <c r="AP104" s="112">
        <f t="shared" si="15"/>
        <v>0</v>
      </c>
      <c r="AR104" s="37" t="e">
        <f t="shared" si="16"/>
        <v>#DIV/0!</v>
      </c>
      <c r="AS104" s="37" t="e">
        <f t="shared" si="17"/>
        <v>#DIV/0!</v>
      </c>
      <c r="AT104" s="37"/>
      <c r="AV104" s="35">
        <f>(AL104-AL103)/总纲!K104</f>
        <v>0</v>
      </c>
    </row>
  </sheetData>
  <mergeCells count="4">
    <mergeCell ref="AC3:AG3"/>
    <mergeCell ref="I2:M2"/>
    <mergeCell ref="X3:AB3"/>
    <mergeCell ref="S3:W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C3:BB104"/>
  <sheetViews>
    <sheetView workbookViewId="0">
      <selection activeCell="N33" sqref="N33"/>
    </sheetView>
  </sheetViews>
  <sheetFormatPr defaultColWidth="6.625" defaultRowHeight="11.25" x14ac:dyDescent="0.15"/>
  <cols>
    <col min="1" max="9" width="6.625" style="28"/>
    <col min="10" max="13" width="6.625" style="89"/>
    <col min="14" max="18" width="6.625" style="28"/>
    <col min="19" max="19" width="6.625" style="29"/>
    <col min="20" max="20" width="6.625" style="28" customWidth="1"/>
    <col min="21" max="26" width="6.625" style="28"/>
    <col min="27" max="41" width="6.625" style="35"/>
    <col min="42" max="43" width="6.625" style="28"/>
    <col min="44" max="49" width="6.625" style="35"/>
    <col min="50" max="16384" width="6.625" style="28"/>
  </cols>
  <sheetData>
    <row r="3" spans="3:54" x14ac:dyDescent="0.15">
      <c r="V3" s="183" t="s">
        <v>128</v>
      </c>
      <c r="W3" s="183"/>
      <c r="X3" s="183"/>
      <c r="Y3" s="183"/>
      <c r="Z3" s="183"/>
      <c r="AA3" s="183" t="s">
        <v>129</v>
      </c>
      <c r="AB3" s="183"/>
      <c r="AC3" s="183"/>
      <c r="AD3" s="183"/>
      <c r="AE3" s="183"/>
      <c r="AF3" s="183" t="s">
        <v>130</v>
      </c>
      <c r="AG3" s="183"/>
      <c r="AH3" s="183"/>
      <c r="AI3" s="183"/>
      <c r="AJ3" s="183"/>
      <c r="AK3" s="183" t="s">
        <v>131</v>
      </c>
      <c r="AL3" s="183"/>
      <c r="AM3" s="183"/>
      <c r="AN3" s="183"/>
      <c r="AO3" s="183"/>
      <c r="AS3" s="183" t="s">
        <v>128</v>
      </c>
      <c r="AT3" s="183"/>
      <c r="AU3" s="183"/>
      <c r="AV3" s="183"/>
      <c r="AW3" s="183"/>
      <c r="AX3" s="183" t="s">
        <v>132</v>
      </c>
      <c r="AY3" s="183"/>
      <c r="AZ3" s="183"/>
      <c r="BA3" s="183"/>
    </row>
    <row r="4" spans="3:54" x14ac:dyDescent="0.15">
      <c r="C4" s="89"/>
      <c r="D4" s="89"/>
      <c r="E4" s="89"/>
      <c r="F4" s="89"/>
      <c r="G4" s="89"/>
      <c r="H4" s="89"/>
      <c r="I4" s="89"/>
      <c r="N4" s="89"/>
      <c r="O4" s="89"/>
      <c r="P4" s="89"/>
      <c r="Q4" s="89"/>
      <c r="U4" s="28" t="s">
        <v>298</v>
      </c>
      <c r="V4" s="28" t="s">
        <v>102</v>
      </c>
      <c r="W4" s="28" t="s">
        <v>103</v>
      </c>
      <c r="X4" s="28" t="s">
        <v>41</v>
      </c>
      <c r="Y4" s="28" t="s">
        <v>104</v>
      </c>
      <c r="Z4" s="28" t="s">
        <v>105</v>
      </c>
      <c r="AA4" s="35" t="s">
        <v>31</v>
      </c>
      <c r="AB4" s="35" t="s">
        <v>32</v>
      </c>
      <c r="AC4" s="35" t="s">
        <v>33</v>
      </c>
      <c r="AD4" s="35" t="s">
        <v>34</v>
      </c>
      <c r="AE4" s="35" t="s">
        <v>65</v>
      </c>
      <c r="AF4" s="35" t="s">
        <v>31</v>
      </c>
      <c r="AG4" s="35" t="s">
        <v>32</v>
      </c>
      <c r="AH4" s="35" t="s">
        <v>33</v>
      </c>
      <c r="AI4" s="35" t="s">
        <v>34</v>
      </c>
      <c r="AJ4" s="35" t="s">
        <v>65</v>
      </c>
      <c r="AK4" s="35" t="s">
        <v>31</v>
      </c>
      <c r="AL4" s="35" t="s">
        <v>32</v>
      </c>
      <c r="AM4" s="35" t="s">
        <v>33</v>
      </c>
      <c r="AN4" s="35" t="s">
        <v>34</v>
      </c>
      <c r="AO4" s="35" t="s">
        <v>65</v>
      </c>
      <c r="AR4" s="35" t="s">
        <v>298</v>
      </c>
      <c r="AS4" s="35" t="s">
        <v>31</v>
      </c>
      <c r="AT4" s="35" t="s">
        <v>32</v>
      </c>
      <c r="AU4" s="35" t="s">
        <v>33</v>
      </c>
      <c r="AV4" s="35" t="s">
        <v>34</v>
      </c>
      <c r="AW4" s="35" t="s">
        <v>65</v>
      </c>
      <c r="AX4" s="35" t="s">
        <v>124</v>
      </c>
      <c r="AY4" s="35" t="s">
        <v>125</v>
      </c>
      <c r="AZ4" s="35" t="s">
        <v>126</v>
      </c>
      <c r="BA4" s="35" t="s">
        <v>127</v>
      </c>
      <c r="BB4" s="28" t="s">
        <v>133</v>
      </c>
    </row>
    <row r="5" spans="3:54" ht="13.5" customHeight="1" x14ac:dyDescent="0.15">
      <c r="E5" s="184" t="s">
        <v>300</v>
      </c>
      <c r="F5" s="184"/>
      <c r="G5" s="184"/>
      <c r="H5" s="184"/>
      <c r="I5" s="185"/>
      <c r="J5" s="185" t="s">
        <v>284</v>
      </c>
      <c r="K5" s="186"/>
      <c r="L5" s="186"/>
      <c r="M5" s="187"/>
      <c r="N5" s="184" t="s">
        <v>134</v>
      </c>
      <c r="O5" s="184"/>
      <c r="P5" s="184"/>
      <c r="Q5" s="184"/>
      <c r="R5" s="188" t="s">
        <v>422</v>
      </c>
      <c r="U5" s="28">
        <v>1</v>
      </c>
      <c r="V5" s="28">
        <f t="shared" ref="V5:V36" si="0">求节点(E$7:E$26,$N$7:$N$26,$U5)</f>
        <v>9.0294360719185391</v>
      </c>
      <c r="W5" s="89">
        <f t="shared" ref="W5:W36" si="1">求节点(F$7:F$26,$N$7:$N$26,$U5)</f>
        <v>9.4772756946426853</v>
      </c>
      <c r="X5" s="89">
        <f t="shared" ref="X5:X36" si="2">求节点(G$7:G$26,$N$7:$N$26,$U5)</f>
        <v>9.966399954095408</v>
      </c>
      <c r="Y5" s="89">
        <f t="shared" ref="Y5:Y36" si="3">求节点(H$7:H$26,$N$7:$N$26,$U5)</f>
        <v>10.552559048693411</v>
      </c>
      <c r="Z5" s="89">
        <f t="shared" ref="Z5:Z36" si="4">求节点(I$7:I$26,$N$7:$N$26,$U5)</f>
        <v>11.14259119141748</v>
      </c>
      <c r="AA5" s="35">
        <f t="shared" ref="AA5:AA36" si="5">求节点(E$7:E$26,$O$7:$O$26,$U5)</f>
        <v>0</v>
      </c>
      <c r="AB5" s="89">
        <f t="shared" ref="AB5:AB36" si="6">求节点(F$7:F$26,$O$7:$O$26,$U5)</f>
        <v>0</v>
      </c>
      <c r="AC5" s="89">
        <f t="shared" ref="AC5:AC36" si="7">求节点(G$7:G$26,$O$7:$O$26,$U5)</f>
        <v>0</v>
      </c>
      <c r="AD5" s="89">
        <f t="shared" ref="AD5:AD36" si="8">求节点(H$7:H$26,$O$7:$O$26,$U5)</f>
        <v>0</v>
      </c>
      <c r="AE5" s="89">
        <f t="shared" ref="AE5:AE36" si="9">求节点(I$7:I$26,$O$7:$O$26,$U5)</f>
        <v>0</v>
      </c>
      <c r="AF5" s="35">
        <f t="shared" ref="AF5:AF36" si="10">求节点(E$7:E$26,$P$7:$P$26,$U5)</f>
        <v>0</v>
      </c>
      <c r="AG5" s="89">
        <f t="shared" ref="AG5:AG36" si="11">求节点(F$7:F$26,$P$7:$P$26,$U5)</f>
        <v>0</v>
      </c>
      <c r="AH5" s="89">
        <f t="shared" ref="AH5:AH36" si="12">求节点(G$7:G$26,$P$7:$P$26,$U5)</f>
        <v>0</v>
      </c>
      <c r="AI5" s="89">
        <f t="shared" ref="AI5:AI36" si="13">求节点(H$7:H$26,$P$7:$P$26,$U5)</f>
        <v>0</v>
      </c>
      <c r="AJ5" s="89">
        <f t="shared" ref="AJ5:AJ36" si="14">求节点(I$7:I$26,$P$7:$P$26,$U5)</f>
        <v>0</v>
      </c>
      <c r="AK5" s="35">
        <f t="shared" ref="AK5:AK36" si="15">求节点(E$7:E$26,$Q$7:$Q$26,$U5)</f>
        <v>0</v>
      </c>
      <c r="AL5" s="89">
        <f t="shared" ref="AL5:AL36" si="16">求节点(F$7:F$26,$Q$7:$Q$26,$U5)</f>
        <v>0</v>
      </c>
      <c r="AM5" s="89">
        <f t="shared" ref="AM5:AM36" si="17">求节点(G$7:G$26,$Q$7:$Q$26,$U5)</f>
        <v>0</v>
      </c>
      <c r="AN5" s="89">
        <f t="shared" ref="AN5:AN36" si="18">求节点(H$7:H$26,$Q$7:$Q$26,$U5)</f>
        <v>0</v>
      </c>
      <c r="AO5" s="89">
        <f t="shared" ref="AO5:AO36" si="19">求节点(I$7:I$26,$Q$7:$Q$26,$U5)</f>
        <v>0</v>
      </c>
      <c r="AR5" s="35">
        <v>1</v>
      </c>
      <c r="AS5" s="35">
        <f>V5+AA5+AF5+AK5</f>
        <v>9.0294360719185391</v>
      </c>
      <c r="AT5" s="35">
        <f t="shared" ref="AT5:AW5" si="20">W5+AB5+AG5+AL5</f>
        <v>9.4772756946426853</v>
      </c>
      <c r="AU5" s="35">
        <f t="shared" si="20"/>
        <v>9.966399954095408</v>
      </c>
      <c r="AV5" s="35">
        <f t="shared" si="20"/>
        <v>10.552559048693411</v>
      </c>
      <c r="AW5" s="35">
        <f t="shared" si="20"/>
        <v>11.14259119141748</v>
      </c>
      <c r="AX5" s="37">
        <f>V5/AS5</f>
        <v>1</v>
      </c>
      <c r="AY5" s="37">
        <f>AA5/AS5</f>
        <v>0</v>
      </c>
      <c r="AZ5" s="37">
        <f>AF5/AS5</f>
        <v>0</v>
      </c>
      <c r="BA5" s="37">
        <f>AK5/AS5</f>
        <v>0</v>
      </c>
      <c r="BB5" s="38">
        <f>AS5/总纲!K5</f>
        <v>125.80466028586393</v>
      </c>
    </row>
    <row r="6" spans="3:54" x14ac:dyDescent="0.15">
      <c r="C6" s="30" t="s">
        <v>108</v>
      </c>
      <c r="D6" s="33" t="s">
        <v>107</v>
      </c>
      <c r="E6" s="30" t="s">
        <v>31</v>
      </c>
      <c r="F6" s="30" t="s">
        <v>103</v>
      </c>
      <c r="G6" s="30" t="s">
        <v>109</v>
      </c>
      <c r="H6" s="30" t="s">
        <v>110</v>
      </c>
      <c r="I6" s="33" t="s">
        <v>111</v>
      </c>
      <c r="J6" s="90" t="s">
        <v>114</v>
      </c>
      <c r="K6" s="90" t="s">
        <v>118</v>
      </c>
      <c r="L6" s="90" t="s">
        <v>119</v>
      </c>
      <c r="M6" s="90" t="s">
        <v>127</v>
      </c>
      <c r="N6" s="36" t="s">
        <v>124</v>
      </c>
      <c r="O6" s="36" t="s">
        <v>125</v>
      </c>
      <c r="P6" s="36" t="s">
        <v>126</v>
      </c>
      <c r="Q6" s="36" t="s">
        <v>127</v>
      </c>
      <c r="R6" s="188"/>
      <c r="U6" s="28">
        <v>2</v>
      </c>
      <c r="V6" s="89">
        <f t="shared" si="0"/>
        <v>18.058872143837092</v>
      </c>
      <c r="W6" s="89">
        <f t="shared" si="1"/>
        <v>18.954551389285356</v>
      </c>
      <c r="X6" s="89">
        <f t="shared" si="2"/>
        <v>19.932799908190802</v>
      </c>
      <c r="Y6" s="89">
        <f t="shared" si="3"/>
        <v>21.105118097386836</v>
      </c>
      <c r="Z6" s="89">
        <f t="shared" si="4"/>
        <v>22.285182382834975</v>
      </c>
      <c r="AA6" s="89">
        <f t="shared" si="5"/>
        <v>0</v>
      </c>
      <c r="AB6" s="89">
        <f t="shared" si="6"/>
        <v>0</v>
      </c>
      <c r="AC6" s="89">
        <f t="shared" si="7"/>
        <v>0</v>
      </c>
      <c r="AD6" s="89">
        <f t="shared" si="8"/>
        <v>0</v>
      </c>
      <c r="AE6" s="89">
        <f t="shared" si="9"/>
        <v>0</v>
      </c>
      <c r="AF6" s="89">
        <f t="shared" si="10"/>
        <v>0</v>
      </c>
      <c r="AG6" s="89">
        <f t="shared" si="11"/>
        <v>0</v>
      </c>
      <c r="AH6" s="89">
        <f t="shared" si="12"/>
        <v>0</v>
      </c>
      <c r="AI6" s="89">
        <f t="shared" si="13"/>
        <v>0</v>
      </c>
      <c r="AJ6" s="89">
        <f t="shared" si="14"/>
        <v>0</v>
      </c>
      <c r="AK6" s="89">
        <f t="shared" si="15"/>
        <v>0</v>
      </c>
      <c r="AL6" s="89">
        <f t="shared" si="16"/>
        <v>0</v>
      </c>
      <c r="AM6" s="89">
        <f t="shared" si="17"/>
        <v>0</v>
      </c>
      <c r="AN6" s="89">
        <f t="shared" si="18"/>
        <v>0</v>
      </c>
      <c r="AO6" s="89">
        <f t="shared" si="19"/>
        <v>0</v>
      </c>
      <c r="AR6" s="35">
        <v>2</v>
      </c>
      <c r="AS6" s="35">
        <f t="shared" ref="AS6:AS69" si="21">V6+AA6+AF6+AK6</f>
        <v>18.058872143837092</v>
      </c>
      <c r="AT6" s="35">
        <f t="shared" ref="AT6:AT69" si="22">W6+AB6+AG6+AL6</f>
        <v>18.954551389285356</v>
      </c>
      <c r="AU6" s="35">
        <f t="shared" ref="AU6:AU69" si="23">X6+AC6+AH6+AM6</f>
        <v>19.932799908190802</v>
      </c>
      <c r="AV6" s="35">
        <f t="shared" ref="AV6:AV69" si="24">Y6+AD6+AI6+AN6</f>
        <v>21.105118097386836</v>
      </c>
      <c r="AW6" s="35">
        <f t="shared" ref="AW6:AW69" si="25">Z6+AE6+AJ6+AO6</f>
        <v>22.285182382834975</v>
      </c>
      <c r="AX6" s="37">
        <f t="shared" ref="AX6:AX69" si="26">V6/AS6</f>
        <v>1</v>
      </c>
      <c r="AY6" s="37">
        <f t="shared" ref="AY6:AY69" si="27">AA6/AS6</f>
        <v>0</v>
      </c>
      <c r="AZ6" s="37">
        <f t="shared" ref="AZ6:AZ69" si="28">AF6/AS6</f>
        <v>0</v>
      </c>
      <c r="BA6" s="37">
        <f t="shared" ref="BA6:BA69" si="29">AK6/AS6</f>
        <v>0</v>
      </c>
      <c r="BB6" s="28">
        <f>(AS6-AS5)/总纲!K6</f>
        <v>117.37989853579136</v>
      </c>
    </row>
    <row r="7" spans="3:54" x14ac:dyDescent="0.15">
      <c r="C7" s="91">
        <v>1</v>
      </c>
      <c r="D7" s="34">
        <f>基础状态预期!G11</f>
        <v>2</v>
      </c>
      <c r="E7" s="32">
        <f>INDEX(总纲!AX$5:AX$84,MATCH($C7,总纲!$BH$5:$BH$84,0),1)</f>
        <v>11.074888753130331</v>
      </c>
      <c r="F7" s="32">
        <f>INDEX(总纲!AY$5:AY$84,MATCH($C7,总纲!$BH$5:$BH$84,0),1)</f>
        <v>10.551555449265667</v>
      </c>
      <c r="G7" s="32">
        <f>INDEX(总纲!AZ$5:AZ$84,MATCH($C7,总纲!$BH$5:$BH$84,0),1)</f>
        <v>10.033713322824047</v>
      </c>
      <c r="H7" s="32">
        <f>INDEX(总纲!BA$5:BA$84,MATCH($C7,总纲!$BH$5:$BH$84,0),1)</f>
        <v>9.4763743598650301</v>
      </c>
      <c r="I7" s="34">
        <f>INDEX(总纲!BB$5:BB$84,MATCH($C7,总纲!$BH$5:$BH$84,0),1)</f>
        <v>8.9745731744178503</v>
      </c>
      <c r="J7" s="90">
        <v>50</v>
      </c>
      <c r="K7" s="90">
        <v>0</v>
      </c>
      <c r="L7" s="90">
        <v>0</v>
      </c>
      <c r="M7" s="90">
        <v>0</v>
      </c>
      <c r="N7" s="36">
        <f>SUM(J$7:J7)*$D7</f>
        <v>100</v>
      </c>
      <c r="O7" s="90">
        <f>SUM(K$7:K7)*$D7</f>
        <v>0</v>
      </c>
      <c r="P7" s="90">
        <f>SUM(L$7:L7)*$D7</f>
        <v>0</v>
      </c>
      <c r="Q7" s="90">
        <f>SUM(M$7:M7)*$D7</f>
        <v>0</v>
      </c>
      <c r="R7" s="134">
        <f>SUM(圣人研究设计!$N74:$O74)*4</f>
        <v>20</v>
      </c>
      <c r="U7" s="28">
        <v>3</v>
      </c>
      <c r="V7" s="89">
        <f t="shared" si="0"/>
        <v>27.088308215755632</v>
      </c>
      <c r="W7" s="89">
        <f t="shared" si="1"/>
        <v>28.431827083928042</v>
      </c>
      <c r="X7" s="89">
        <f t="shared" si="2"/>
        <v>29.89919986228621</v>
      </c>
      <c r="Y7" s="89">
        <f t="shared" si="3"/>
        <v>31.657677146080246</v>
      </c>
      <c r="Z7" s="89">
        <f t="shared" si="4"/>
        <v>33.427773574252456</v>
      </c>
      <c r="AA7" s="89">
        <f t="shared" si="5"/>
        <v>0</v>
      </c>
      <c r="AB7" s="89">
        <f t="shared" si="6"/>
        <v>0</v>
      </c>
      <c r="AC7" s="89">
        <f t="shared" si="7"/>
        <v>0</v>
      </c>
      <c r="AD7" s="89">
        <f t="shared" si="8"/>
        <v>0</v>
      </c>
      <c r="AE7" s="89">
        <f t="shared" si="9"/>
        <v>0</v>
      </c>
      <c r="AF7" s="89">
        <f t="shared" si="10"/>
        <v>0</v>
      </c>
      <c r="AG7" s="89">
        <f t="shared" si="11"/>
        <v>0</v>
      </c>
      <c r="AH7" s="89">
        <f t="shared" si="12"/>
        <v>0</v>
      </c>
      <c r="AI7" s="89">
        <f t="shared" si="13"/>
        <v>0</v>
      </c>
      <c r="AJ7" s="89">
        <f t="shared" si="14"/>
        <v>0</v>
      </c>
      <c r="AK7" s="89">
        <f t="shared" si="15"/>
        <v>0</v>
      </c>
      <c r="AL7" s="89">
        <f t="shared" si="16"/>
        <v>0</v>
      </c>
      <c r="AM7" s="89">
        <f t="shared" si="17"/>
        <v>0</v>
      </c>
      <c r="AN7" s="89">
        <f t="shared" si="18"/>
        <v>0</v>
      </c>
      <c r="AO7" s="89">
        <f t="shared" si="19"/>
        <v>0</v>
      </c>
      <c r="AR7" s="35">
        <v>3</v>
      </c>
      <c r="AS7" s="35">
        <f t="shared" si="21"/>
        <v>27.088308215755632</v>
      </c>
      <c r="AT7" s="35">
        <f t="shared" si="22"/>
        <v>28.431827083928042</v>
      </c>
      <c r="AU7" s="35">
        <f t="shared" si="23"/>
        <v>29.89919986228621</v>
      </c>
      <c r="AV7" s="35">
        <f t="shared" si="24"/>
        <v>31.657677146080246</v>
      </c>
      <c r="AW7" s="35">
        <f t="shared" si="25"/>
        <v>33.427773574252456</v>
      </c>
      <c r="AX7" s="37">
        <f t="shared" si="26"/>
        <v>1</v>
      </c>
      <c r="AY7" s="37">
        <f t="shared" si="27"/>
        <v>0</v>
      </c>
      <c r="AZ7" s="37">
        <f t="shared" si="28"/>
        <v>0</v>
      </c>
      <c r="BA7" s="37">
        <f t="shared" si="29"/>
        <v>0</v>
      </c>
      <c r="BB7" s="35">
        <f>(AS7-AS6)/总纲!K7</f>
        <v>109.51931787713642</v>
      </c>
    </row>
    <row r="8" spans="3:54" x14ac:dyDescent="0.15">
      <c r="C8" s="91">
        <v>2</v>
      </c>
      <c r="D8" s="34">
        <f>基础状态预期!G12</f>
        <v>2</v>
      </c>
      <c r="E8" s="32">
        <f>INDEX(总纲!AX$5:AX$84,MATCH($C8,总纲!$BH$5:$BH$84,0),1)</f>
        <v>14.478648759442287</v>
      </c>
      <c r="F8" s="32">
        <f>INDEX(总纲!AY$5:AY$84,MATCH($C8,总纲!$BH$5:$BH$84,0),1)</f>
        <v>13.801686811891411</v>
      </c>
      <c r="G8" s="32">
        <f>INDEX(总纲!AZ$5:AZ$84,MATCH($C8,总纲!$BH$5:$BH$84,0),1)</f>
        <v>13.066802237788149</v>
      </c>
      <c r="H8" s="32">
        <f>INDEX(总纲!BA$5:BA$84,MATCH($C8,总纲!$BH$5:$BH$84,0),1)</f>
        <v>12.317859861087916</v>
      </c>
      <c r="I8" s="34">
        <f>INDEX(总纲!BB$5:BB$84,MATCH($C8,总纲!$BH$5:$BH$84,0),1)</f>
        <v>11.589582338965862</v>
      </c>
      <c r="J8" s="90">
        <v>0</v>
      </c>
      <c r="K8" s="90">
        <v>0</v>
      </c>
      <c r="L8" s="90">
        <v>0</v>
      </c>
      <c r="M8" s="90">
        <v>0</v>
      </c>
      <c r="N8" s="131">
        <f>SUM(J$7:J8)*$D8</f>
        <v>100</v>
      </c>
      <c r="O8" s="131">
        <f>SUM(K$7:K8)*$D8</f>
        <v>0</v>
      </c>
      <c r="P8" s="131">
        <f>SUM(L$7:L8)*$D8</f>
        <v>0</v>
      </c>
      <c r="Q8" s="131">
        <f>SUM(M$7:M8)*$D8</f>
        <v>0</v>
      </c>
      <c r="R8" s="156">
        <f>SUM(圣人研究设计!$N75:$O75)*4</f>
        <v>32</v>
      </c>
      <c r="U8" s="28">
        <v>4</v>
      </c>
      <c r="V8" s="89">
        <f t="shared" si="0"/>
        <v>36.117744287674178</v>
      </c>
      <c r="W8" s="89">
        <f t="shared" si="1"/>
        <v>37.909102778570713</v>
      </c>
      <c r="X8" s="89">
        <f t="shared" si="2"/>
        <v>39.865599816381611</v>
      </c>
      <c r="Y8" s="89">
        <f t="shared" si="3"/>
        <v>42.210236194773664</v>
      </c>
      <c r="Z8" s="89">
        <f t="shared" si="4"/>
        <v>44.570364765669943</v>
      </c>
      <c r="AA8" s="89">
        <f t="shared" si="5"/>
        <v>0</v>
      </c>
      <c r="AB8" s="89">
        <f t="shared" si="6"/>
        <v>0</v>
      </c>
      <c r="AC8" s="89">
        <f t="shared" si="7"/>
        <v>0</v>
      </c>
      <c r="AD8" s="89">
        <f t="shared" si="8"/>
        <v>0</v>
      </c>
      <c r="AE8" s="89">
        <f t="shared" si="9"/>
        <v>0</v>
      </c>
      <c r="AF8" s="89">
        <f t="shared" si="10"/>
        <v>0</v>
      </c>
      <c r="AG8" s="89">
        <f t="shared" si="11"/>
        <v>0</v>
      </c>
      <c r="AH8" s="89">
        <f t="shared" si="12"/>
        <v>0</v>
      </c>
      <c r="AI8" s="89">
        <f t="shared" si="13"/>
        <v>0</v>
      </c>
      <c r="AJ8" s="89">
        <f t="shared" si="14"/>
        <v>0</v>
      </c>
      <c r="AK8" s="89">
        <f t="shared" si="15"/>
        <v>0</v>
      </c>
      <c r="AL8" s="89">
        <f t="shared" si="16"/>
        <v>0</v>
      </c>
      <c r="AM8" s="89">
        <f t="shared" si="17"/>
        <v>0</v>
      </c>
      <c r="AN8" s="89">
        <f t="shared" si="18"/>
        <v>0</v>
      </c>
      <c r="AO8" s="89">
        <f t="shared" si="19"/>
        <v>0</v>
      </c>
      <c r="AR8" s="35">
        <v>4</v>
      </c>
      <c r="AS8" s="35">
        <f t="shared" si="21"/>
        <v>36.117744287674178</v>
      </c>
      <c r="AT8" s="35">
        <f t="shared" si="22"/>
        <v>37.909102778570713</v>
      </c>
      <c r="AU8" s="35">
        <f t="shared" si="23"/>
        <v>39.865599816381611</v>
      </c>
      <c r="AV8" s="35">
        <f t="shared" si="24"/>
        <v>42.210236194773664</v>
      </c>
      <c r="AW8" s="35">
        <f t="shared" si="25"/>
        <v>44.570364765669943</v>
      </c>
      <c r="AX8" s="37">
        <f t="shared" si="26"/>
        <v>1</v>
      </c>
      <c r="AY8" s="37">
        <f t="shared" si="27"/>
        <v>0</v>
      </c>
      <c r="AZ8" s="37">
        <f t="shared" si="28"/>
        <v>0</v>
      </c>
      <c r="BA8" s="37">
        <f t="shared" si="29"/>
        <v>0</v>
      </c>
      <c r="BB8" s="35">
        <f>(AS8-AS7)/总纲!K8</f>
        <v>102.18513678997525</v>
      </c>
    </row>
    <row r="9" spans="3:54" x14ac:dyDescent="0.15">
      <c r="C9" s="91">
        <v>3</v>
      </c>
      <c r="D9" s="34">
        <f>基础状态预期!G13</f>
        <v>4</v>
      </c>
      <c r="E9" s="32">
        <f>INDEX(总纲!AX$5:AX$84,MATCH($C9,总纲!$BH$5:$BH$84,0),1)</f>
        <v>18.226342304552581</v>
      </c>
      <c r="F9" s="32">
        <f>INDEX(总纲!AY$5:AY$84,MATCH($C9,总纲!$BH$5:$BH$84,0),1)</f>
        <v>17.420973982667814</v>
      </c>
      <c r="G9" s="32">
        <f>INDEX(总纲!AZ$5:AZ$84,MATCH($C9,总纲!$BH$5:$BH$84,0),1)</f>
        <v>16.55360159735687</v>
      </c>
      <c r="H9" s="32">
        <f>INDEX(总纲!BA$5:BA$84,MATCH($C9,总纲!$BH$5:$BH$84,0),1)</f>
        <v>15.589627930182091</v>
      </c>
      <c r="I9" s="34">
        <f>INDEX(总纲!BB$5:BB$84,MATCH($C9,总纲!$BH$5:$BH$84,0),1)</f>
        <v>14.671687356650759</v>
      </c>
      <c r="J9" s="90">
        <v>100</v>
      </c>
      <c r="K9" s="90">
        <v>0</v>
      </c>
      <c r="L9" s="90">
        <v>0</v>
      </c>
      <c r="M9" s="90">
        <v>0</v>
      </c>
      <c r="N9" s="131">
        <f>SUM(J$7:J9)*$D9</f>
        <v>600</v>
      </c>
      <c r="O9" s="131">
        <f>SUM(K$7:K9)*$D9</f>
        <v>0</v>
      </c>
      <c r="P9" s="131">
        <f>SUM(L$7:L9)*$D9</f>
        <v>0</v>
      </c>
      <c r="Q9" s="131">
        <f>SUM(M$7:M9)*$D9</f>
        <v>0</v>
      </c>
      <c r="R9" s="156">
        <f>SUM(圣人研究设计!$N76:$O76)*4</f>
        <v>32</v>
      </c>
      <c r="U9" s="28">
        <v>5</v>
      </c>
      <c r="V9" s="89">
        <f t="shared" si="0"/>
        <v>45.147180359592717</v>
      </c>
      <c r="W9" s="89">
        <f t="shared" si="1"/>
        <v>47.386378473213391</v>
      </c>
      <c r="X9" s="89">
        <f t="shared" si="2"/>
        <v>49.831999770477012</v>
      </c>
      <c r="Y9" s="89">
        <f t="shared" si="3"/>
        <v>52.762795243467082</v>
      </c>
      <c r="Z9" s="89">
        <f t="shared" si="4"/>
        <v>55.712955957087424</v>
      </c>
      <c r="AA9" s="89">
        <f t="shared" si="5"/>
        <v>0</v>
      </c>
      <c r="AB9" s="89">
        <f t="shared" si="6"/>
        <v>0</v>
      </c>
      <c r="AC9" s="89">
        <f t="shared" si="7"/>
        <v>0</v>
      </c>
      <c r="AD9" s="89">
        <f t="shared" si="8"/>
        <v>0</v>
      </c>
      <c r="AE9" s="89">
        <f t="shared" si="9"/>
        <v>0</v>
      </c>
      <c r="AF9" s="89">
        <f t="shared" si="10"/>
        <v>0</v>
      </c>
      <c r="AG9" s="89">
        <f t="shared" si="11"/>
        <v>0</v>
      </c>
      <c r="AH9" s="89">
        <f t="shared" si="12"/>
        <v>0</v>
      </c>
      <c r="AI9" s="89">
        <f t="shared" si="13"/>
        <v>0</v>
      </c>
      <c r="AJ9" s="89">
        <f t="shared" si="14"/>
        <v>0</v>
      </c>
      <c r="AK9" s="89">
        <f t="shared" si="15"/>
        <v>0</v>
      </c>
      <c r="AL9" s="89">
        <f t="shared" si="16"/>
        <v>0</v>
      </c>
      <c r="AM9" s="89">
        <f t="shared" si="17"/>
        <v>0</v>
      </c>
      <c r="AN9" s="89">
        <f t="shared" si="18"/>
        <v>0</v>
      </c>
      <c r="AO9" s="89">
        <f t="shared" si="19"/>
        <v>0</v>
      </c>
      <c r="AR9" s="35">
        <v>5</v>
      </c>
      <c r="AS9" s="35">
        <f t="shared" si="21"/>
        <v>45.147180359592717</v>
      </c>
      <c r="AT9" s="35">
        <f t="shared" si="22"/>
        <v>47.386378473213391</v>
      </c>
      <c r="AU9" s="35">
        <f t="shared" si="23"/>
        <v>49.831999770477012</v>
      </c>
      <c r="AV9" s="35">
        <f t="shared" si="24"/>
        <v>52.762795243467082</v>
      </c>
      <c r="AW9" s="35">
        <f t="shared" si="25"/>
        <v>55.712955957087424</v>
      </c>
      <c r="AX9" s="37">
        <f t="shared" si="26"/>
        <v>1</v>
      </c>
      <c r="AY9" s="37">
        <f t="shared" si="27"/>
        <v>0</v>
      </c>
      <c r="AZ9" s="37">
        <f t="shared" si="28"/>
        <v>0</v>
      </c>
      <c r="BA9" s="37">
        <f t="shared" si="29"/>
        <v>0</v>
      </c>
      <c r="BB9" s="35">
        <f>(AS9-AS8)/总纲!K9</f>
        <v>95.342103869748158</v>
      </c>
    </row>
    <row r="10" spans="3:54" x14ac:dyDescent="0.15">
      <c r="C10" s="91">
        <v>4</v>
      </c>
      <c r="D10" s="34">
        <f>基础状态预期!G14</f>
        <v>4</v>
      </c>
      <c r="E10" s="32">
        <f>INDEX(总纲!AX$5:AX$84,MATCH($C10,总纲!$BH$5:$BH$84,0),1)</f>
        <v>22.23257120211764</v>
      </c>
      <c r="F10" s="32">
        <f>INDEX(总纲!AY$5:AY$84,MATCH($C10,总纲!$BH$5:$BH$84,0),1)</f>
        <v>21.313236761787984</v>
      </c>
      <c r="G10" s="32">
        <f>INDEX(总纲!AZ$5:AZ$84,MATCH($C10,总纲!$BH$5:$BH$84,0),1)</f>
        <v>20.31364557414641</v>
      </c>
      <c r="H10" s="32">
        <f>INDEX(总纲!BA$5:BA$84,MATCH($C10,总纲!$BH$5:$BH$84,0),1)</f>
        <v>19.206606162403641</v>
      </c>
      <c r="I10" s="34">
        <f>INDEX(总纲!BB$5:BB$84,MATCH($C10,总纲!$BH$5:$BH$84,0),1)</f>
        <v>18.113419670820548</v>
      </c>
      <c r="J10" s="90">
        <v>0</v>
      </c>
      <c r="K10" s="90">
        <v>0</v>
      </c>
      <c r="L10" s="90">
        <v>0</v>
      </c>
      <c r="M10" s="90">
        <v>0</v>
      </c>
      <c r="N10" s="131">
        <f>SUM(J$7:J10)*$D10</f>
        <v>600</v>
      </c>
      <c r="O10" s="131">
        <f>SUM(K$7:K10)*$D10</f>
        <v>0</v>
      </c>
      <c r="P10" s="131">
        <f>SUM(L$7:L10)*$D10</f>
        <v>0</v>
      </c>
      <c r="Q10" s="131">
        <f>SUM(M$7:M10)*$D10</f>
        <v>0</v>
      </c>
      <c r="R10" s="156">
        <f>SUM(圣人研究设计!$N77:$O77)*4</f>
        <v>32</v>
      </c>
      <c r="U10" s="28">
        <v>6</v>
      </c>
      <c r="V10" s="89">
        <f t="shared" si="0"/>
        <v>54.176616431511263</v>
      </c>
      <c r="W10" s="89">
        <f t="shared" si="1"/>
        <v>56.863654167856069</v>
      </c>
      <c r="X10" s="89">
        <f t="shared" si="2"/>
        <v>59.798399724572413</v>
      </c>
      <c r="Y10" s="89">
        <f t="shared" si="3"/>
        <v>63.315354292160492</v>
      </c>
      <c r="Z10" s="89">
        <f t="shared" si="4"/>
        <v>66.855547148504911</v>
      </c>
      <c r="AA10" s="89">
        <f t="shared" si="5"/>
        <v>0</v>
      </c>
      <c r="AB10" s="89">
        <f t="shared" si="6"/>
        <v>0</v>
      </c>
      <c r="AC10" s="89">
        <f t="shared" si="7"/>
        <v>0</v>
      </c>
      <c r="AD10" s="89">
        <f t="shared" si="8"/>
        <v>0</v>
      </c>
      <c r="AE10" s="89">
        <f t="shared" si="9"/>
        <v>0</v>
      </c>
      <c r="AF10" s="89">
        <f t="shared" si="10"/>
        <v>0</v>
      </c>
      <c r="AG10" s="89">
        <f t="shared" si="11"/>
        <v>0</v>
      </c>
      <c r="AH10" s="89">
        <f t="shared" si="12"/>
        <v>0</v>
      </c>
      <c r="AI10" s="89">
        <f t="shared" si="13"/>
        <v>0</v>
      </c>
      <c r="AJ10" s="89">
        <f t="shared" si="14"/>
        <v>0</v>
      </c>
      <c r="AK10" s="89">
        <f t="shared" si="15"/>
        <v>0</v>
      </c>
      <c r="AL10" s="89">
        <f t="shared" si="16"/>
        <v>0</v>
      </c>
      <c r="AM10" s="89">
        <f t="shared" si="17"/>
        <v>0</v>
      </c>
      <c r="AN10" s="89">
        <f t="shared" si="18"/>
        <v>0</v>
      </c>
      <c r="AO10" s="89">
        <f t="shared" si="19"/>
        <v>0</v>
      </c>
      <c r="AR10" s="35">
        <v>6</v>
      </c>
      <c r="AS10" s="35">
        <f t="shared" si="21"/>
        <v>54.176616431511263</v>
      </c>
      <c r="AT10" s="35">
        <f t="shared" si="22"/>
        <v>56.863654167856069</v>
      </c>
      <c r="AU10" s="35">
        <f t="shared" si="23"/>
        <v>59.798399724572413</v>
      </c>
      <c r="AV10" s="35">
        <f t="shared" si="24"/>
        <v>63.315354292160492</v>
      </c>
      <c r="AW10" s="35">
        <f t="shared" si="25"/>
        <v>66.855547148504911</v>
      </c>
      <c r="AX10" s="37">
        <f t="shared" si="26"/>
        <v>1</v>
      </c>
      <c r="AY10" s="37">
        <f t="shared" si="27"/>
        <v>0</v>
      </c>
      <c r="AZ10" s="37">
        <f t="shared" si="28"/>
        <v>0</v>
      </c>
      <c r="BA10" s="37">
        <f t="shared" si="29"/>
        <v>0</v>
      </c>
      <c r="BB10" s="35">
        <f>(AS10-AS9)/总纲!K10</f>
        <v>88.957328393004531</v>
      </c>
    </row>
    <row r="11" spans="3:54" x14ac:dyDescent="0.15">
      <c r="C11" s="91">
        <v>5</v>
      </c>
      <c r="D11" s="34">
        <f>基础状态预期!G15</f>
        <v>6</v>
      </c>
      <c r="E11" s="32">
        <f>INDEX(总纲!AX$5:AX$84,MATCH($C11,总纲!$BH$5:$BH$84,0),1)</f>
        <v>26.430041330048915</v>
      </c>
      <c r="F11" s="32">
        <f>INDEX(总纲!AY$5:AY$84,MATCH($C11,总纲!$BH$5:$BH$84,0),1)</f>
        <v>25.411137335118717</v>
      </c>
      <c r="G11" s="32">
        <f>INDEX(总纲!AZ$5:AZ$84,MATCH($C11,总纲!$BH$5:$BH$84,0),1)</f>
        <v>24.291601023356559</v>
      </c>
      <c r="H11" s="32">
        <f>INDEX(总纲!BA$5:BA$84,MATCH($C11,总纲!$BH$5:$BH$84,0),1)</f>
        <v>23.104674507319633</v>
      </c>
      <c r="I11" s="34">
        <f>INDEX(总纲!BB$5:BB$84,MATCH($C11,总纲!$BH$5:$BH$84,0),1)</f>
        <v>21.807019312177008</v>
      </c>
      <c r="J11" s="90">
        <v>0</v>
      </c>
      <c r="K11" s="90">
        <v>0</v>
      </c>
      <c r="L11" s="90">
        <v>0</v>
      </c>
      <c r="M11" s="90">
        <v>0</v>
      </c>
      <c r="N11" s="131">
        <f>SUM(J$7:J11)*$D11</f>
        <v>900</v>
      </c>
      <c r="O11" s="131">
        <f>SUM(K$7:K11)*$D11</f>
        <v>0</v>
      </c>
      <c r="P11" s="131">
        <f>SUM(L$7:L11)*$D11</f>
        <v>0</v>
      </c>
      <c r="Q11" s="131">
        <f>SUM(M$7:M11)*$D11</f>
        <v>0</v>
      </c>
      <c r="R11" s="156">
        <f>SUM(圣人研究设计!$N78:$O78)*4</f>
        <v>32</v>
      </c>
      <c r="U11" s="28">
        <v>7</v>
      </c>
      <c r="V11" s="89">
        <f t="shared" si="0"/>
        <v>63.20605250342981</v>
      </c>
      <c r="W11" s="89">
        <f t="shared" si="1"/>
        <v>66.34092986249874</v>
      </c>
      <c r="X11" s="89">
        <f t="shared" si="2"/>
        <v>69.764799678667814</v>
      </c>
      <c r="Y11" s="89">
        <f t="shared" si="3"/>
        <v>73.867913340853903</v>
      </c>
      <c r="Z11" s="89">
        <f t="shared" si="4"/>
        <v>77.998138339922406</v>
      </c>
      <c r="AA11" s="89">
        <f t="shared" si="5"/>
        <v>0</v>
      </c>
      <c r="AB11" s="89">
        <f t="shared" si="6"/>
        <v>0</v>
      </c>
      <c r="AC11" s="89">
        <f t="shared" si="7"/>
        <v>0</v>
      </c>
      <c r="AD11" s="89">
        <f t="shared" si="8"/>
        <v>0</v>
      </c>
      <c r="AE11" s="89">
        <f t="shared" si="9"/>
        <v>0</v>
      </c>
      <c r="AF11" s="89">
        <f t="shared" si="10"/>
        <v>0</v>
      </c>
      <c r="AG11" s="89">
        <f t="shared" si="11"/>
        <v>0</v>
      </c>
      <c r="AH11" s="89">
        <f t="shared" si="12"/>
        <v>0</v>
      </c>
      <c r="AI11" s="89">
        <f t="shared" si="13"/>
        <v>0</v>
      </c>
      <c r="AJ11" s="89">
        <f t="shared" si="14"/>
        <v>0</v>
      </c>
      <c r="AK11" s="89">
        <f t="shared" si="15"/>
        <v>0</v>
      </c>
      <c r="AL11" s="89">
        <f t="shared" si="16"/>
        <v>0</v>
      </c>
      <c r="AM11" s="89">
        <f t="shared" si="17"/>
        <v>0</v>
      </c>
      <c r="AN11" s="89">
        <f t="shared" si="18"/>
        <v>0</v>
      </c>
      <c r="AO11" s="89">
        <f t="shared" si="19"/>
        <v>0</v>
      </c>
      <c r="AR11" s="35">
        <v>7</v>
      </c>
      <c r="AS11" s="35">
        <f t="shared" si="21"/>
        <v>63.20605250342981</v>
      </c>
      <c r="AT11" s="35">
        <f t="shared" si="22"/>
        <v>66.34092986249874</v>
      </c>
      <c r="AU11" s="35">
        <f t="shared" si="23"/>
        <v>69.764799678667814</v>
      </c>
      <c r="AV11" s="35">
        <f t="shared" si="24"/>
        <v>73.867913340853903</v>
      </c>
      <c r="AW11" s="35">
        <f t="shared" si="25"/>
        <v>77.998138339922406</v>
      </c>
      <c r="AX11" s="37">
        <f t="shared" si="26"/>
        <v>1</v>
      </c>
      <c r="AY11" s="37">
        <f t="shared" si="27"/>
        <v>0</v>
      </c>
      <c r="AZ11" s="37">
        <f t="shared" si="28"/>
        <v>0</v>
      </c>
      <c r="BA11" s="37">
        <f t="shared" si="29"/>
        <v>0</v>
      </c>
      <c r="BB11" s="35">
        <f>(AS11-AS10)/总纲!K11</f>
        <v>83.000122229647033</v>
      </c>
    </row>
    <row r="12" spans="3:54" x14ac:dyDescent="0.15">
      <c r="C12" s="91">
        <v>6</v>
      </c>
      <c r="D12" s="34">
        <f>基础状态预期!G16</f>
        <v>6</v>
      </c>
      <c r="E12" s="32">
        <f>INDEX(总纲!AX$5:AX$84,MATCH($C12,总纲!$BH$5:$BH$84,0),1)</f>
        <v>30.768889392009427</v>
      </c>
      <c r="F12" s="32">
        <f>INDEX(总纲!AY$5:AY$84,MATCH($C12,总纲!$BH$5:$BH$84,0),1)</f>
        <v>29.682299134892848</v>
      </c>
      <c r="G12" s="32">
        <f>INDEX(总纲!AZ$5:AZ$84,MATCH($C12,总纲!$BH$5:$BH$84,0),1)</f>
        <v>28.504605619902428</v>
      </c>
      <c r="H12" s="32">
        <f>INDEX(总纲!BA$5:BA$84,MATCH($C12,总纲!$BH$5:$BH$84,0),1)</f>
        <v>27.228985792746204</v>
      </c>
      <c r="I12" s="34">
        <f>INDEX(总纲!BB$5:BB$84,MATCH($C12,总纲!$BH$5:$BH$84,0),1)</f>
        <v>25.905106178844033</v>
      </c>
      <c r="J12" s="90">
        <v>200</v>
      </c>
      <c r="K12" s="90">
        <v>0</v>
      </c>
      <c r="L12" s="90">
        <v>0</v>
      </c>
      <c r="M12" s="90">
        <v>0</v>
      </c>
      <c r="N12" s="131">
        <f>SUM(J$7:J12)*$D12</f>
        <v>2100</v>
      </c>
      <c r="O12" s="131">
        <f>SUM(K$7:K12)*$D12</f>
        <v>0</v>
      </c>
      <c r="P12" s="131">
        <f>SUM(L$7:L12)*$D12</f>
        <v>0</v>
      </c>
      <c r="Q12" s="131">
        <f>SUM(M$7:M12)*$D12</f>
        <v>0</v>
      </c>
      <c r="R12" s="156">
        <f>SUM(圣人研究设计!$N79:$O79)*4</f>
        <v>32</v>
      </c>
      <c r="U12" s="28">
        <v>8</v>
      </c>
      <c r="V12" s="89">
        <f t="shared" si="0"/>
        <v>72.235488575348356</v>
      </c>
      <c r="W12" s="89">
        <f t="shared" si="1"/>
        <v>75.818205557141425</v>
      </c>
      <c r="X12" s="89">
        <f t="shared" si="2"/>
        <v>79.731199632763207</v>
      </c>
      <c r="Y12" s="89">
        <f t="shared" si="3"/>
        <v>84.420472389547328</v>
      </c>
      <c r="Z12" s="89">
        <f t="shared" si="4"/>
        <v>89.140729531339886</v>
      </c>
      <c r="AA12" s="89">
        <f t="shared" si="5"/>
        <v>0</v>
      </c>
      <c r="AB12" s="89">
        <f t="shared" si="6"/>
        <v>0</v>
      </c>
      <c r="AC12" s="89">
        <f t="shared" si="7"/>
        <v>0</v>
      </c>
      <c r="AD12" s="89">
        <f t="shared" si="8"/>
        <v>0</v>
      </c>
      <c r="AE12" s="89">
        <f t="shared" si="9"/>
        <v>0</v>
      </c>
      <c r="AF12" s="89">
        <f t="shared" si="10"/>
        <v>0</v>
      </c>
      <c r="AG12" s="89">
        <f t="shared" si="11"/>
        <v>0</v>
      </c>
      <c r="AH12" s="89">
        <f t="shared" si="12"/>
        <v>0</v>
      </c>
      <c r="AI12" s="89">
        <f t="shared" si="13"/>
        <v>0</v>
      </c>
      <c r="AJ12" s="89">
        <f t="shared" si="14"/>
        <v>0</v>
      </c>
      <c r="AK12" s="89">
        <f t="shared" si="15"/>
        <v>0</v>
      </c>
      <c r="AL12" s="89">
        <f t="shared" si="16"/>
        <v>0</v>
      </c>
      <c r="AM12" s="89">
        <f t="shared" si="17"/>
        <v>0</v>
      </c>
      <c r="AN12" s="89">
        <f t="shared" si="18"/>
        <v>0</v>
      </c>
      <c r="AO12" s="89">
        <f t="shared" si="19"/>
        <v>0</v>
      </c>
      <c r="AR12" s="35">
        <v>8</v>
      </c>
      <c r="AS12" s="35">
        <f t="shared" si="21"/>
        <v>72.235488575348356</v>
      </c>
      <c r="AT12" s="35">
        <f t="shared" si="22"/>
        <v>75.818205557141425</v>
      </c>
      <c r="AU12" s="35">
        <f t="shared" si="23"/>
        <v>79.731199632763207</v>
      </c>
      <c r="AV12" s="35">
        <f t="shared" si="24"/>
        <v>84.420472389547328</v>
      </c>
      <c r="AW12" s="35">
        <f t="shared" si="25"/>
        <v>89.140729531339886</v>
      </c>
      <c r="AX12" s="37">
        <f t="shared" si="26"/>
        <v>1</v>
      </c>
      <c r="AY12" s="37">
        <f t="shared" si="27"/>
        <v>0</v>
      </c>
      <c r="AZ12" s="37">
        <f t="shared" si="28"/>
        <v>0</v>
      </c>
      <c r="BA12" s="37">
        <f t="shared" si="29"/>
        <v>0</v>
      </c>
      <c r="BB12" s="35">
        <f>(AS12-AS11)/总纲!K12</f>
        <v>77.441852341848204</v>
      </c>
    </row>
    <row r="13" spans="3:54" x14ac:dyDescent="0.15">
      <c r="C13" s="91">
        <v>7</v>
      </c>
      <c r="D13" s="34">
        <f>基础状态预期!G17</f>
        <v>8</v>
      </c>
      <c r="E13" s="32">
        <f>INDEX(总纲!AX$5:AX$84,MATCH($C13,总纲!$BH$5:$BH$84,0),1)</f>
        <v>35.197977552877902</v>
      </c>
      <c r="F13" s="32">
        <f>INDEX(总纲!AY$5:AY$84,MATCH($C13,总纲!$BH$5:$BH$84,0),1)</f>
        <v>34.072116335246974</v>
      </c>
      <c r="G13" s="32">
        <f>INDEX(总纲!AZ$5:AZ$84,MATCH($C13,总纲!$BH$5:$BH$84,0),1)</f>
        <v>32.816661243819851</v>
      </c>
      <c r="H13" s="32">
        <f>INDEX(总纲!BA$5:BA$84,MATCH($C13,总纲!$BH$5:$BH$84,0),1)</f>
        <v>31.412793977181359</v>
      </c>
      <c r="I13" s="34">
        <f>INDEX(总纲!BB$5:BB$84,MATCH($C13,总纲!$BH$5:$BH$84,0),1)</f>
        <v>29.964600225621755</v>
      </c>
      <c r="J13" s="90">
        <v>0</v>
      </c>
      <c r="K13" s="90">
        <v>0</v>
      </c>
      <c r="L13" s="90">
        <v>0</v>
      </c>
      <c r="M13" s="90">
        <v>0</v>
      </c>
      <c r="N13" s="131">
        <f>SUM(J$7:J13)*$D13</f>
        <v>2800</v>
      </c>
      <c r="O13" s="131">
        <f>SUM(K$7:K13)*$D13</f>
        <v>0</v>
      </c>
      <c r="P13" s="131">
        <f>SUM(L$7:L13)*$D13</f>
        <v>0</v>
      </c>
      <c r="Q13" s="131">
        <f>SUM(M$7:M13)*$D13</f>
        <v>0</v>
      </c>
      <c r="R13" s="156">
        <f>SUM(圣人研究设计!$N80:$O80)*4</f>
        <v>32</v>
      </c>
      <c r="U13" s="28">
        <v>9</v>
      </c>
      <c r="V13" s="89">
        <f t="shared" si="0"/>
        <v>81.264924647266895</v>
      </c>
      <c r="W13" s="89">
        <f t="shared" si="1"/>
        <v>85.295481251784096</v>
      </c>
      <c r="X13" s="89">
        <f t="shared" si="2"/>
        <v>89.697599586858615</v>
      </c>
      <c r="Y13" s="89">
        <f t="shared" si="3"/>
        <v>94.973031438240739</v>
      </c>
      <c r="Z13" s="89">
        <f t="shared" si="4"/>
        <v>100</v>
      </c>
      <c r="AA13" s="89">
        <f t="shared" si="5"/>
        <v>0</v>
      </c>
      <c r="AB13" s="89">
        <f t="shared" si="6"/>
        <v>0</v>
      </c>
      <c r="AC13" s="89">
        <f t="shared" si="7"/>
        <v>0</v>
      </c>
      <c r="AD13" s="89">
        <f t="shared" si="8"/>
        <v>0</v>
      </c>
      <c r="AE13" s="89">
        <f t="shared" si="9"/>
        <v>0</v>
      </c>
      <c r="AF13" s="89">
        <f t="shared" si="10"/>
        <v>0</v>
      </c>
      <c r="AG13" s="89">
        <f t="shared" si="11"/>
        <v>0</v>
      </c>
      <c r="AH13" s="89">
        <f t="shared" si="12"/>
        <v>0</v>
      </c>
      <c r="AI13" s="89">
        <f t="shared" si="13"/>
        <v>0</v>
      </c>
      <c r="AJ13" s="89">
        <f t="shared" si="14"/>
        <v>0</v>
      </c>
      <c r="AK13" s="89">
        <f t="shared" si="15"/>
        <v>0</v>
      </c>
      <c r="AL13" s="89">
        <f t="shared" si="16"/>
        <v>0</v>
      </c>
      <c r="AM13" s="89">
        <f t="shared" si="17"/>
        <v>0</v>
      </c>
      <c r="AN13" s="89">
        <f t="shared" si="18"/>
        <v>0</v>
      </c>
      <c r="AO13" s="89">
        <f t="shared" si="19"/>
        <v>0</v>
      </c>
      <c r="AR13" s="35">
        <v>9</v>
      </c>
      <c r="AS13" s="35">
        <f t="shared" si="21"/>
        <v>81.264924647266895</v>
      </c>
      <c r="AT13" s="35">
        <f t="shared" si="22"/>
        <v>85.295481251784096</v>
      </c>
      <c r="AU13" s="35">
        <f t="shared" si="23"/>
        <v>89.697599586858615</v>
      </c>
      <c r="AV13" s="35">
        <f t="shared" si="24"/>
        <v>94.973031438240739</v>
      </c>
      <c r="AW13" s="35">
        <f t="shared" si="25"/>
        <v>100</v>
      </c>
      <c r="AX13" s="37">
        <f t="shared" si="26"/>
        <v>1</v>
      </c>
      <c r="AY13" s="37">
        <f t="shared" si="27"/>
        <v>0</v>
      </c>
      <c r="AZ13" s="37">
        <f t="shared" si="28"/>
        <v>0</v>
      </c>
      <c r="BA13" s="37">
        <f t="shared" si="29"/>
        <v>0</v>
      </c>
      <c r="BB13" s="35">
        <f>(AS13-AS12)/总纲!K13</f>
        <v>72.255803160666318</v>
      </c>
    </row>
    <row r="14" spans="3:54" x14ac:dyDescent="0.15">
      <c r="C14" s="91">
        <v>8</v>
      </c>
      <c r="D14" s="34">
        <f>基础状态预期!G18</f>
        <v>8</v>
      </c>
      <c r="E14" s="32">
        <f>INDEX(总纲!AX$5:AX$84,MATCH($C14,总纲!$BH$5:$BH$84,0),1)</f>
        <v>39.683540456879165</v>
      </c>
      <c r="F14" s="32">
        <f>INDEX(总纲!AY$5:AY$84,MATCH($C14,总纲!$BH$5:$BH$84,0),1)</f>
        <v>38.510750823022413</v>
      </c>
      <c r="G14" s="32">
        <f>INDEX(总纲!AZ$5:AZ$84,MATCH($C14,总纲!$BH$5:$BH$84,0),1)</f>
        <v>37.198506294230036</v>
      </c>
      <c r="H14" s="32">
        <f>INDEX(总纲!BA$5:BA$84,MATCH($C14,总纲!$BH$5:$BH$84,0),1)</f>
        <v>35.753927091474367</v>
      </c>
      <c r="I14" s="34">
        <f>INDEX(总纲!BB$5:BB$84,MATCH($C14,总纲!$BH$5:$BH$84,0),1)</f>
        <v>34.222396456091865</v>
      </c>
      <c r="J14" s="90">
        <v>0</v>
      </c>
      <c r="K14" s="90">
        <v>0</v>
      </c>
      <c r="L14" s="90">
        <v>0</v>
      </c>
      <c r="M14" s="90">
        <v>0</v>
      </c>
      <c r="N14" s="131">
        <f>SUM(J$7:J14)*$D14</f>
        <v>2800</v>
      </c>
      <c r="O14" s="131">
        <f>SUM(K$7:K14)*$D14</f>
        <v>0</v>
      </c>
      <c r="P14" s="131">
        <f>SUM(L$7:L14)*$D14</f>
        <v>0</v>
      </c>
      <c r="Q14" s="131">
        <f>SUM(M$7:M14)*$D14</f>
        <v>0</v>
      </c>
      <c r="R14" s="156">
        <f>SUM(圣人研究设计!$N81:$O81)*4</f>
        <v>32</v>
      </c>
      <c r="U14" s="28">
        <v>10</v>
      </c>
      <c r="V14" s="89">
        <f t="shared" si="0"/>
        <v>90.294360719185448</v>
      </c>
      <c r="W14" s="89">
        <f t="shared" si="1"/>
        <v>94.772756946426767</v>
      </c>
      <c r="X14" s="89">
        <f t="shared" si="2"/>
        <v>99.663999540954009</v>
      </c>
      <c r="Y14" s="89">
        <f t="shared" si="3"/>
        <v>100</v>
      </c>
      <c r="Z14" s="89">
        <f t="shared" si="4"/>
        <v>100</v>
      </c>
      <c r="AA14" s="89">
        <f t="shared" si="5"/>
        <v>0</v>
      </c>
      <c r="AB14" s="89">
        <f t="shared" si="6"/>
        <v>0</v>
      </c>
      <c r="AC14" s="89">
        <f t="shared" si="7"/>
        <v>0</v>
      </c>
      <c r="AD14" s="89">
        <f t="shared" si="8"/>
        <v>0</v>
      </c>
      <c r="AE14" s="89">
        <f t="shared" si="9"/>
        <v>0</v>
      </c>
      <c r="AF14" s="89">
        <f t="shared" si="10"/>
        <v>0</v>
      </c>
      <c r="AG14" s="89">
        <f t="shared" si="11"/>
        <v>0</v>
      </c>
      <c r="AH14" s="89">
        <f t="shared" si="12"/>
        <v>0</v>
      </c>
      <c r="AI14" s="89">
        <f t="shared" si="13"/>
        <v>0</v>
      </c>
      <c r="AJ14" s="89">
        <f t="shared" si="14"/>
        <v>0</v>
      </c>
      <c r="AK14" s="89">
        <f t="shared" si="15"/>
        <v>0</v>
      </c>
      <c r="AL14" s="89">
        <f t="shared" si="16"/>
        <v>0</v>
      </c>
      <c r="AM14" s="89">
        <f t="shared" si="17"/>
        <v>0</v>
      </c>
      <c r="AN14" s="89">
        <f t="shared" si="18"/>
        <v>0</v>
      </c>
      <c r="AO14" s="89">
        <f t="shared" si="19"/>
        <v>0</v>
      </c>
      <c r="AR14" s="35">
        <v>10</v>
      </c>
      <c r="AS14" s="35">
        <f t="shared" si="21"/>
        <v>90.294360719185448</v>
      </c>
      <c r="AT14" s="35">
        <f t="shared" si="22"/>
        <v>94.772756946426767</v>
      </c>
      <c r="AU14" s="35">
        <f t="shared" si="23"/>
        <v>99.663999540954009</v>
      </c>
      <c r="AV14" s="35">
        <f t="shared" si="24"/>
        <v>100</v>
      </c>
      <c r="AW14" s="35">
        <f t="shared" si="25"/>
        <v>100</v>
      </c>
      <c r="AX14" s="37">
        <f t="shared" si="26"/>
        <v>1</v>
      </c>
      <c r="AY14" s="37">
        <f t="shared" si="27"/>
        <v>0</v>
      </c>
      <c r="AZ14" s="37">
        <f t="shared" si="28"/>
        <v>0</v>
      </c>
      <c r="BA14" s="37">
        <f t="shared" si="29"/>
        <v>0</v>
      </c>
      <c r="BB14" s="35">
        <f>(AS14-AS13)/总纲!K14</f>
        <v>67.417048178891307</v>
      </c>
    </row>
    <row r="15" spans="3:54" x14ac:dyDescent="0.15">
      <c r="C15" s="91">
        <v>9</v>
      </c>
      <c r="D15" s="34">
        <f>基础状态预期!G19</f>
        <v>8</v>
      </c>
      <c r="E15" s="32">
        <f>INDEX(总纲!AX$5:AX$84,MATCH($C15,总纲!$BH$5:$BH$84,0),1)</f>
        <v>44.207309026381338</v>
      </c>
      <c r="F15" s="32">
        <f>INDEX(总纲!AY$5:AY$84,MATCH($C15,总纲!$BH$5:$BH$84,0),1)</f>
        <v>43.001962251090099</v>
      </c>
      <c r="G15" s="32">
        <f>INDEX(总纲!AZ$5:AZ$84,MATCH($C15,总纲!$BH$5:$BH$84,0),1)</f>
        <v>41.684581461949612</v>
      </c>
      <c r="H15" s="32">
        <f>INDEX(总纲!BA$5:BA$84,MATCH($C15,总纲!$BH$5:$BH$84,0),1)</f>
        <v>40.269613788949812</v>
      </c>
      <c r="I15" s="34">
        <f>INDEX(总纲!BB$5:BB$84,MATCH($C15,总纲!$BH$5:$BH$84,0),1)</f>
        <v>38.716188571600512</v>
      </c>
      <c r="J15" s="90">
        <v>0</v>
      </c>
      <c r="K15" s="90">
        <v>0</v>
      </c>
      <c r="L15" s="90">
        <v>0</v>
      </c>
      <c r="M15" s="90">
        <v>0</v>
      </c>
      <c r="N15" s="131">
        <f>SUM(J$7:J15)*$D15</f>
        <v>2800</v>
      </c>
      <c r="O15" s="131">
        <f>SUM(K$7:K15)*$D15</f>
        <v>0</v>
      </c>
      <c r="P15" s="131">
        <f>SUM(L$7:L15)*$D15</f>
        <v>0</v>
      </c>
      <c r="Q15" s="131">
        <f>SUM(M$7:M15)*$D15</f>
        <v>0</v>
      </c>
      <c r="R15" s="156">
        <f>SUM(圣人研究设计!$N82:$O82)*4</f>
        <v>80</v>
      </c>
      <c r="U15" s="28">
        <v>11</v>
      </c>
      <c r="V15" s="89">
        <f t="shared" si="0"/>
        <v>99.323796791103987</v>
      </c>
      <c r="W15" s="89">
        <f t="shared" si="1"/>
        <v>100</v>
      </c>
      <c r="X15" s="89">
        <f t="shared" si="2"/>
        <v>100</v>
      </c>
      <c r="Y15" s="89">
        <f t="shared" si="3"/>
        <v>100</v>
      </c>
      <c r="Z15" s="89">
        <f t="shared" si="4"/>
        <v>100</v>
      </c>
      <c r="AA15" s="89">
        <f t="shared" si="5"/>
        <v>0</v>
      </c>
      <c r="AB15" s="89">
        <f t="shared" si="6"/>
        <v>0</v>
      </c>
      <c r="AC15" s="89">
        <f t="shared" si="7"/>
        <v>0</v>
      </c>
      <c r="AD15" s="89">
        <f t="shared" si="8"/>
        <v>0</v>
      </c>
      <c r="AE15" s="89">
        <f t="shared" si="9"/>
        <v>0</v>
      </c>
      <c r="AF15" s="89">
        <f t="shared" si="10"/>
        <v>0</v>
      </c>
      <c r="AG15" s="89">
        <f t="shared" si="11"/>
        <v>0</v>
      </c>
      <c r="AH15" s="89">
        <f t="shared" si="12"/>
        <v>0</v>
      </c>
      <c r="AI15" s="89">
        <f t="shared" si="13"/>
        <v>0</v>
      </c>
      <c r="AJ15" s="89">
        <f t="shared" si="14"/>
        <v>0</v>
      </c>
      <c r="AK15" s="89">
        <f t="shared" si="15"/>
        <v>0</v>
      </c>
      <c r="AL15" s="89">
        <f t="shared" si="16"/>
        <v>0</v>
      </c>
      <c r="AM15" s="89">
        <f t="shared" si="17"/>
        <v>0</v>
      </c>
      <c r="AN15" s="89">
        <f t="shared" si="18"/>
        <v>0</v>
      </c>
      <c r="AO15" s="89">
        <f t="shared" si="19"/>
        <v>0</v>
      </c>
      <c r="AR15" s="35">
        <v>11</v>
      </c>
      <c r="AS15" s="35">
        <f t="shared" si="21"/>
        <v>99.323796791103987</v>
      </c>
      <c r="AT15" s="35">
        <f t="shared" si="22"/>
        <v>100</v>
      </c>
      <c r="AU15" s="35">
        <f t="shared" si="23"/>
        <v>100</v>
      </c>
      <c r="AV15" s="35">
        <f t="shared" si="24"/>
        <v>100</v>
      </c>
      <c r="AW15" s="35">
        <f t="shared" si="25"/>
        <v>100</v>
      </c>
      <c r="AX15" s="37">
        <f t="shared" si="26"/>
        <v>1</v>
      </c>
      <c r="AY15" s="37">
        <f t="shared" si="27"/>
        <v>0</v>
      </c>
      <c r="AZ15" s="37">
        <f t="shared" si="28"/>
        <v>0</v>
      </c>
      <c r="BA15" s="37">
        <f t="shared" si="29"/>
        <v>0</v>
      </c>
      <c r="BB15" s="35">
        <f>(AS15-AS14)/总纲!K15</f>
        <v>62.902330142931966</v>
      </c>
    </row>
    <row r="16" spans="3:54" x14ac:dyDescent="0.15">
      <c r="C16" s="91">
        <v>10</v>
      </c>
      <c r="D16" s="34">
        <f>基础状态预期!G20</f>
        <v>8</v>
      </c>
      <c r="E16" s="32">
        <f>INDEX(总纲!AX$5:AX$84,MATCH($C16,总纲!$BH$5:$BH$84,0),1)</f>
        <v>48.746400836475651</v>
      </c>
      <c r="F16" s="32">
        <f>INDEX(总纲!AY$5:AY$84,MATCH($C16,总纲!$BH$5:$BH$84,0),1)</f>
        <v>47.534861085979394</v>
      </c>
      <c r="G16" s="32">
        <f>INDEX(总纲!AZ$5:AZ$84,MATCH($C16,总纲!$BH$5:$BH$84,0),1)</f>
        <v>46.203853617695223</v>
      </c>
      <c r="H16" s="32">
        <f>INDEX(总纲!BA$5:BA$84,MATCH($C16,总纲!$BH$5:$BH$84,0),1)</f>
        <v>44.710696649522191</v>
      </c>
      <c r="I16" s="34">
        <f>INDEX(总纲!BB$5:BB$84,MATCH($C16,总纲!$BH$5:$BH$84,0),1)</f>
        <v>43.073827164214144</v>
      </c>
      <c r="J16" s="90">
        <v>0</v>
      </c>
      <c r="K16" s="90">
        <v>0</v>
      </c>
      <c r="L16" s="90">
        <v>0</v>
      </c>
      <c r="M16" s="90">
        <v>0</v>
      </c>
      <c r="N16" s="131">
        <f>SUM(J$7:J16)*$D16</f>
        <v>2800</v>
      </c>
      <c r="O16" s="131">
        <f>SUM(K$7:K16)*$D16</f>
        <v>0</v>
      </c>
      <c r="P16" s="131">
        <f>SUM(L$7:L16)*$D16</f>
        <v>0</v>
      </c>
      <c r="Q16" s="131">
        <f>SUM(M$7:M16)*$D16</f>
        <v>0</v>
      </c>
      <c r="R16" s="156">
        <f>SUM(圣人研究设计!$N83:$O83)*4</f>
        <v>120</v>
      </c>
      <c r="U16" s="28">
        <v>12</v>
      </c>
      <c r="V16" s="89">
        <f t="shared" si="0"/>
        <v>100</v>
      </c>
      <c r="W16" s="89">
        <f t="shared" si="1"/>
        <v>100</v>
      </c>
      <c r="X16" s="89">
        <f t="shared" si="2"/>
        <v>100</v>
      </c>
      <c r="Y16" s="89">
        <f t="shared" si="3"/>
        <v>100</v>
      </c>
      <c r="Z16" s="89">
        <f t="shared" si="4"/>
        <v>166.58073924788275</v>
      </c>
      <c r="AA16" s="89">
        <f t="shared" si="5"/>
        <v>0</v>
      </c>
      <c r="AB16" s="89">
        <f t="shared" si="6"/>
        <v>0</v>
      </c>
      <c r="AC16" s="89">
        <f t="shared" si="7"/>
        <v>0</v>
      </c>
      <c r="AD16" s="89">
        <f t="shared" si="8"/>
        <v>0</v>
      </c>
      <c r="AE16" s="89">
        <f t="shared" si="9"/>
        <v>0</v>
      </c>
      <c r="AF16" s="89">
        <f t="shared" si="10"/>
        <v>0</v>
      </c>
      <c r="AG16" s="89">
        <f t="shared" si="11"/>
        <v>0</v>
      </c>
      <c r="AH16" s="89">
        <f t="shared" si="12"/>
        <v>0</v>
      </c>
      <c r="AI16" s="89">
        <f t="shared" si="13"/>
        <v>0</v>
      </c>
      <c r="AJ16" s="89">
        <f t="shared" si="14"/>
        <v>0</v>
      </c>
      <c r="AK16" s="89">
        <f t="shared" si="15"/>
        <v>0</v>
      </c>
      <c r="AL16" s="89">
        <f t="shared" si="16"/>
        <v>0</v>
      </c>
      <c r="AM16" s="89">
        <f t="shared" si="17"/>
        <v>0</v>
      </c>
      <c r="AN16" s="89">
        <f t="shared" si="18"/>
        <v>0</v>
      </c>
      <c r="AO16" s="89">
        <f t="shared" si="19"/>
        <v>0</v>
      </c>
      <c r="AR16" s="35">
        <v>12</v>
      </c>
      <c r="AS16" s="35">
        <f t="shared" si="21"/>
        <v>100</v>
      </c>
      <c r="AT16" s="35">
        <f t="shared" si="22"/>
        <v>100</v>
      </c>
      <c r="AU16" s="35">
        <f t="shared" si="23"/>
        <v>100</v>
      </c>
      <c r="AV16" s="35">
        <f t="shared" si="24"/>
        <v>100</v>
      </c>
      <c r="AW16" s="35">
        <f t="shared" si="25"/>
        <v>166.58073924788275</v>
      </c>
      <c r="AX16" s="37">
        <f t="shared" si="26"/>
        <v>1</v>
      </c>
      <c r="AY16" s="37">
        <f t="shared" si="27"/>
        <v>0</v>
      </c>
      <c r="AZ16" s="37">
        <f t="shared" si="28"/>
        <v>0</v>
      </c>
      <c r="BA16" s="37">
        <f t="shared" si="29"/>
        <v>0</v>
      </c>
      <c r="BB16" s="35">
        <f>(AS16-AS15)/总纲!K16</f>
        <v>4.3952171219550795</v>
      </c>
    </row>
    <row r="17" spans="3:54" x14ac:dyDescent="0.15">
      <c r="C17" s="91">
        <v>11</v>
      </c>
      <c r="D17" s="34">
        <f>基础状态预期!G21</f>
        <v>8</v>
      </c>
      <c r="E17" s="32">
        <f>INDEX(总纲!AX$5:AX$84,MATCH($C17,总纲!$BH$5:$BH$84,0),1)</f>
        <v>53.291472423922521</v>
      </c>
      <c r="F17" s="32">
        <f>INDEX(总纲!AY$5:AY$84,MATCH($C17,总纲!$BH$5:$BH$84,0),1)</f>
        <v>52.125901161769718</v>
      </c>
      <c r="G17" s="32">
        <f>INDEX(总纲!AZ$5:AZ$84,MATCH($C17,总纲!$BH$5:$BH$84,0),1)</f>
        <v>50.840747976078326</v>
      </c>
      <c r="H17" s="32">
        <f>INDEX(总纲!BA$5:BA$84,MATCH($C17,总纲!$BH$5:$BH$84,0),1)</f>
        <v>49.375604977850649</v>
      </c>
      <c r="I17" s="34">
        <f>INDEX(总纲!BB$5:BB$84,MATCH($C17,总纲!$BH$5:$BH$84,0),1)</f>
        <v>47.775197036238126</v>
      </c>
      <c r="J17" s="90">
        <v>0</v>
      </c>
      <c r="K17" s="90">
        <v>0</v>
      </c>
      <c r="L17" s="90">
        <v>0</v>
      </c>
      <c r="M17" s="90">
        <v>0</v>
      </c>
      <c r="N17" s="131">
        <f>SUM(J$7:J17)*$D17</f>
        <v>2800</v>
      </c>
      <c r="O17" s="131">
        <f>SUM(K$7:K17)*$D17</f>
        <v>0</v>
      </c>
      <c r="P17" s="131">
        <f>SUM(L$7:L17)*$D17</f>
        <v>0</v>
      </c>
      <c r="Q17" s="131">
        <f>SUM(M$7:M17)*$D17</f>
        <v>0</v>
      </c>
      <c r="R17" s="156">
        <f>SUM(圣人研究设计!$N84:$O84)*4</f>
        <v>120</v>
      </c>
      <c r="U17" s="28">
        <v>13</v>
      </c>
      <c r="V17" s="89">
        <f t="shared" si="0"/>
        <v>100</v>
      </c>
      <c r="W17" s="89">
        <f t="shared" si="1"/>
        <v>100</v>
      </c>
      <c r="X17" s="89">
        <f t="shared" si="2"/>
        <v>100</v>
      </c>
      <c r="Y17" s="89">
        <f t="shared" si="3"/>
        <v>204.2464081356693</v>
      </c>
      <c r="Z17" s="89">
        <f t="shared" si="4"/>
        <v>328.80752812465232</v>
      </c>
      <c r="AA17" s="89">
        <f t="shared" si="5"/>
        <v>0</v>
      </c>
      <c r="AB17" s="89">
        <f t="shared" si="6"/>
        <v>0</v>
      </c>
      <c r="AC17" s="89">
        <f t="shared" si="7"/>
        <v>0</v>
      </c>
      <c r="AD17" s="89">
        <f t="shared" si="8"/>
        <v>0</v>
      </c>
      <c r="AE17" s="89">
        <f t="shared" si="9"/>
        <v>0</v>
      </c>
      <c r="AF17" s="89">
        <f t="shared" si="10"/>
        <v>0</v>
      </c>
      <c r="AG17" s="89">
        <f t="shared" si="11"/>
        <v>0</v>
      </c>
      <c r="AH17" s="89">
        <f t="shared" si="12"/>
        <v>0</v>
      </c>
      <c r="AI17" s="89">
        <f t="shared" si="13"/>
        <v>0</v>
      </c>
      <c r="AJ17" s="89">
        <f t="shared" si="14"/>
        <v>0</v>
      </c>
      <c r="AK17" s="89">
        <f t="shared" si="15"/>
        <v>0</v>
      </c>
      <c r="AL17" s="89">
        <f t="shared" si="16"/>
        <v>0</v>
      </c>
      <c r="AM17" s="89">
        <f t="shared" si="17"/>
        <v>0</v>
      </c>
      <c r="AN17" s="89">
        <f t="shared" si="18"/>
        <v>0</v>
      </c>
      <c r="AO17" s="89">
        <f t="shared" si="19"/>
        <v>0</v>
      </c>
      <c r="AR17" s="35">
        <v>13</v>
      </c>
      <c r="AS17" s="35">
        <f t="shared" si="21"/>
        <v>100</v>
      </c>
      <c r="AT17" s="35">
        <f t="shared" si="22"/>
        <v>100</v>
      </c>
      <c r="AU17" s="35">
        <f t="shared" si="23"/>
        <v>100</v>
      </c>
      <c r="AV17" s="35">
        <f t="shared" si="24"/>
        <v>204.2464081356693</v>
      </c>
      <c r="AW17" s="35">
        <f t="shared" si="25"/>
        <v>328.80752812465232</v>
      </c>
      <c r="AX17" s="37">
        <f t="shared" si="26"/>
        <v>1</v>
      </c>
      <c r="AY17" s="37">
        <f t="shared" si="27"/>
        <v>0</v>
      </c>
      <c r="AZ17" s="37">
        <f t="shared" si="28"/>
        <v>0</v>
      </c>
      <c r="BA17" s="37">
        <f t="shared" si="29"/>
        <v>0</v>
      </c>
      <c r="BB17" s="35">
        <f>(AS17-AS16)/总纲!K17</f>
        <v>0</v>
      </c>
    </row>
    <row r="18" spans="3:54" x14ac:dyDescent="0.15">
      <c r="C18" s="91">
        <v>12</v>
      </c>
      <c r="D18" s="34">
        <f>基础状态预期!G22</f>
        <v>8</v>
      </c>
      <c r="E18" s="32">
        <f>INDEX(总纲!AX$5:AX$84,MATCH($C18,总纲!$BH$5:$BH$84,0),1)</f>
        <v>57.838035023028112</v>
      </c>
      <c r="F18" s="32">
        <f>INDEX(总纲!AY$5:AY$84,MATCH($C18,总纲!$BH$5:$BH$84,0),1)</f>
        <v>56.663402979853082</v>
      </c>
      <c r="G18" s="32">
        <f>INDEX(总纲!AZ$5:AZ$84,MATCH($C18,总纲!$BH$5:$BH$84,0),1)</f>
        <v>55.366968636624627</v>
      </c>
      <c r="H18" s="32">
        <f>INDEX(总纲!BA$5:BA$84,MATCH($C18,总纲!$BH$5:$BH$84,0),1)</f>
        <v>53.918275980301416</v>
      </c>
      <c r="I18" s="34">
        <f>INDEX(总纲!BB$5:BB$84,MATCH($C18,总纲!$BH$5:$BH$84,0),1)</f>
        <v>52.327997946582151</v>
      </c>
      <c r="J18" s="90">
        <v>0</v>
      </c>
      <c r="K18" s="90">
        <v>0</v>
      </c>
      <c r="L18" s="90">
        <v>0</v>
      </c>
      <c r="M18" s="90">
        <v>0</v>
      </c>
      <c r="N18" s="131">
        <f>SUM(J$7:J18)*$D18</f>
        <v>2800</v>
      </c>
      <c r="O18" s="131">
        <f>SUM(K$7:K18)*$D18</f>
        <v>0</v>
      </c>
      <c r="P18" s="131">
        <f>SUM(L$7:L18)*$D18</f>
        <v>0</v>
      </c>
      <c r="Q18" s="131">
        <f>SUM(M$7:M18)*$D18</f>
        <v>0</v>
      </c>
      <c r="R18" s="156">
        <f>SUM(圣人研究设计!$N85:$O85)*4</f>
        <v>120</v>
      </c>
      <c r="U18" s="28">
        <v>14</v>
      </c>
      <c r="V18" s="89">
        <f t="shared" si="0"/>
        <v>100</v>
      </c>
      <c r="W18" s="89">
        <f t="shared" si="1"/>
        <v>127.39671912605475</v>
      </c>
      <c r="X18" s="89">
        <f t="shared" si="2"/>
        <v>233.8186781024414</v>
      </c>
      <c r="Y18" s="89">
        <f t="shared" si="3"/>
        <v>357.06897667990916</v>
      </c>
      <c r="Z18" s="89">
        <f t="shared" si="4"/>
        <v>491.03431700142187</v>
      </c>
      <c r="AA18" s="89">
        <f t="shared" si="5"/>
        <v>0</v>
      </c>
      <c r="AB18" s="89">
        <f t="shared" si="6"/>
        <v>0</v>
      </c>
      <c r="AC18" s="89">
        <f t="shared" si="7"/>
        <v>0</v>
      </c>
      <c r="AD18" s="89">
        <f t="shared" si="8"/>
        <v>0</v>
      </c>
      <c r="AE18" s="89">
        <f t="shared" si="9"/>
        <v>0</v>
      </c>
      <c r="AF18" s="89">
        <f t="shared" si="10"/>
        <v>0</v>
      </c>
      <c r="AG18" s="89">
        <f t="shared" si="11"/>
        <v>0</v>
      </c>
      <c r="AH18" s="89">
        <f t="shared" si="12"/>
        <v>0</v>
      </c>
      <c r="AI18" s="89">
        <f t="shared" si="13"/>
        <v>0</v>
      </c>
      <c r="AJ18" s="89">
        <f t="shared" si="14"/>
        <v>0</v>
      </c>
      <c r="AK18" s="89">
        <f t="shared" si="15"/>
        <v>0</v>
      </c>
      <c r="AL18" s="89">
        <f t="shared" si="16"/>
        <v>0</v>
      </c>
      <c r="AM18" s="89">
        <f t="shared" si="17"/>
        <v>0</v>
      </c>
      <c r="AN18" s="89">
        <f t="shared" si="18"/>
        <v>0</v>
      </c>
      <c r="AO18" s="89">
        <f t="shared" si="19"/>
        <v>0</v>
      </c>
      <c r="AR18" s="35">
        <v>14</v>
      </c>
      <c r="AS18" s="35">
        <f t="shared" si="21"/>
        <v>100</v>
      </c>
      <c r="AT18" s="35">
        <f t="shared" si="22"/>
        <v>127.39671912605475</v>
      </c>
      <c r="AU18" s="35">
        <f t="shared" si="23"/>
        <v>233.8186781024414</v>
      </c>
      <c r="AV18" s="35">
        <f t="shared" si="24"/>
        <v>357.06897667990916</v>
      </c>
      <c r="AW18" s="35">
        <f t="shared" si="25"/>
        <v>491.03431700142187</v>
      </c>
      <c r="AX18" s="37">
        <f t="shared" si="26"/>
        <v>1</v>
      </c>
      <c r="AY18" s="37">
        <f t="shared" si="27"/>
        <v>0</v>
      </c>
      <c r="AZ18" s="37">
        <f t="shared" si="28"/>
        <v>0</v>
      </c>
      <c r="BA18" s="37">
        <f t="shared" si="29"/>
        <v>0</v>
      </c>
      <c r="BB18" s="35">
        <f>(AS18-AS17)/总纲!K18</f>
        <v>0</v>
      </c>
    </row>
    <row r="19" spans="3:54" x14ac:dyDescent="0.15">
      <c r="C19" s="91">
        <v>13</v>
      </c>
      <c r="D19" s="34">
        <f>基础状态预期!G23</f>
        <v>8</v>
      </c>
      <c r="E19" s="32">
        <f>INDEX(总纲!AX$5:AX$84,MATCH($C19,总纲!$BH$5:$BH$84,0),1)</f>
        <v>62.233138599165841</v>
      </c>
      <c r="F19" s="32">
        <f>INDEX(总纲!AY$5:AY$84,MATCH($C19,总纲!$BH$5:$BH$84,0),1)</f>
        <v>61.094363540297287</v>
      </c>
      <c r="G19" s="32">
        <f>INDEX(总纲!AZ$5:AZ$84,MATCH($C19,总纲!$BH$5:$BH$84,0),1)</f>
        <v>59.843011412474425</v>
      </c>
      <c r="H19" s="32">
        <f>INDEX(总纲!BA$5:BA$84,MATCH($C19,总纲!$BH$5:$BH$84,0),1)</f>
        <v>58.455174432146173</v>
      </c>
      <c r="I19" s="34">
        <f>INDEX(总纲!BB$5:BB$84,MATCH($C19,总纲!$BH$5:$BH$84,0),1)</f>
        <v>56.931905949406854</v>
      </c>
      <c r="J19" s="90">
        <v>0</v>
      </c>
      <c r="K19" s="90">
        <v>0</v>
      </c>
      <c r="L19" s="90">
        <v>0</v>
      </c>
      <c r="M19" s="90">
        <v>0</v>
      </c>
      <c r="N19" s="131">
        <f>SUM(J$7:J19)*$D19</f>
        <v>2800</v>
      </c>
      <c r="O19" s="131">
        <f>SUM(K$7:K19)*$D19</f>
        <v>0</v>
      </c>
      <c r="P19" s="131">
        <f>SUM(L$7:L19)*$D19</f>
        <v>0</v>
      </c>
      <c r="Q19" s="131">
        <f>SUM(M$7:M19)*$D19</f>
        <v>0</v>
      </c>
      <c r="R19" s="156">
        <f>SUM(圣人研究设计!$N86:$O86)*4</f>
        <v>120</v>
      </c>
      <c r="U19" s="28">
        <v>15</v>
      </c>
      <c r="V19" s="89">
        <f t="shared" si="0"/>
        <v>169.55627965337948</v>
      </c>
      <c r="W19" s="89">
        <f t="shared" si="1"/>
        <v>265.54546953116306</v>
      </c>
      <c r="X19" s="89">
        <f t="shared" si="2"/>
        <v>377.21666245386808</v>
      </c>
      <c r="Y19" s="89">
        <f t="shared" si="3"/>
        <v>509.89154522414907</v>
      </c>
      <c r="Z19" s="89">
        <f t="shared" si="4"/>
        <v>600</v>
      </c>
      <c r="AA19" s="89">
        <f t="shared" si="5"/>
        <v>0</v>
      </c>
      <c r="AB19" s="89">
        <f t="shared" si="6"/>
        <v>0</v>
      </c>
      <c r="AC19" s="89">
        <f t="shared" si="7"/>
        <v>0</v>
      </c>
      <c r="AD19" s="89">
        <f t="shared" si="8"/>
        <v>0</v>
      </c>
      <c r="AE19" s="89">
        <f t="shared" si="9"/>
        <v>0</v>
      </c>
      <c r="AF19" s="89">
        <f t="shared" si="10"/>
        <v>0</v>
      </c>
      <c r="AG19" s="89">
        <f t="shared" si="11"/>
        <v>0</v>
      </c>
      <c r="AH19" s="89">
        <f t="shared" si="12"/>
        <v>0</v>
      </c>
      <c r="AI19" s="89">
        <f t="shared" si="13"/>
        <v>0</v>
      </c>
      <c r="AJ19" s="89">
        <f t="shared" si="14"/>
        <v>0</v>
      </c>
      <c r="AK19" s="89">
        <f t="shared" si="15"/>
        <v>0</v>
      </c>
      <c r="AL19" s="89">
        <f t="shared" si="16"/>
        <v>0</v>
      </c>
      <c r="AM19" s="89">
        <f t="shared" si="17"/>
        <v>0</v>
      </c>
      <c r="AN19" s="89">
        <f t="shared" si="18"/>
        <v>0</v>
      </c>
      <c r="AO19" s="89">
        <f t="shared" si="19"/>
        <v>0</v>
      </c>
      <c r="AR19" s="35">
        <v>15</v>
      </c>
      <c r="AS19" s="35">
        <f t="shared" si="21"/>
        <v>169.55627965337948</v>
      </c>
      <c r="AT19" s="35">
        <f t="shared" si="22"/>
        <v>265.54546953116306</v>
      </c>
      <c r="AU19" s="35">
        <f t="shared" si="23"/>
        <v>377.21666245386808</v>
      </c>
      <c r="AV19" s="35">
        <f t="shared" si="24"/>
        <v>509.89154522414907</v>
      </c>
      <c r="AW19" s="35">
        <f t="shared" si="25"/>
        <v>600</v>
      </c>
      <c r="AX19" s="37">
        <f t="shared" si="26"/>
        <v>1</v>
      </c>
      <c r="AY19" s="37">
        <f t="shared" si="27"/>
        <v>0</v>
      </c>
      <c r="AZ19" s="37">
        <f t="shared" si="28"/>
        <v>0</v>
      </c>
      <c r="BA19" s="37">
        <f t="shared" si="29"/>
        <v>0</v>
      </c>
      <c r="BB19" s="35">
        <f>(AS19-AS18)/总纲!K19</f>
        <v>367.223489190544</v>
      </c>
    </row>
    <row r="20" spans="3:54" x14ac:dyDescent="0.15">
      <c r="C20" s="91">
        <v>14</v>
      </c>
      <c r="D20" s="34">
        <f>基础状态预期!G24</f>
        <v>8</v>
      </c>
      <c r="E20" s="32">
        <f>INDEX(总纲!AX$5:AX$84,MATCH($C20,总纲!$BH$5:$BH$84,0),1)</f>
        <v>66.487641207576758</v>
      </c>
      <c r="F20" s="32">
        <f>INDEX(总纲!AY$5:AY$84,MATCH($C20,总纲!$BH$5:$BH$84,0),1)</f>
        <v>65.328126673719694</v>
      </c>
      <c r="G20" s="32">
        <f>INDEX(总纲!AZ$5:AZ$84,MATCH($C20,总纲!$BH$5:$BH$84,0),1)</f>
        <v>64.062055525287363</v>
      </c>
      <c r="H20" s="32">
        <f>INDEX(总纲!BA$5:BA$84,MATCH($C20,总纲!$BH$5:$BH$84,0),1)</f>
        <v>62.675920173751969</v>
      </c>
      <c r="I20" s="34">
        <f>INDEX(总纲!BB$5:BB$84,MATCH($C20,总纲!$BH$5:$BH$84,0),1)</f>
        <v>61.182714958690575</v>
      </c>
      <c r="J20" s="109">
        <v>0</v>
      </c>
      <c r="K20" s="109">
        <v>0</v>
      </c>
      <c r="L20" s="109">
        <v>0</v>
      </c>
      <c r="M20" s="109">
        <v>0</v>
      </c>
      <c r="N20" s="131">
        <f>SUM(J$7:J20)*$D20</f>
        <v>2800</v>
      </c>
      <c r="O20" s="131">
        <f>SUM(K$7:K20)*$D20</f>
        <v>0</v>
      </c>
      <c r="P20" s="131">
        <f>SUM(L$7:L20)*$D20</f>
        <v>0</v>
      </c>
      <c r="Q20" s="131">
        <f>SUM(M$7:M20)*$D20</f>
        <v>0</v>
      </c>
      <c r="R20" s="156">
        <f>SUM(圣人研究设计!$N87:$O87)*4</f>
        <v>120</v>
      </c>
      <c r="U20" s="28">
        <v>16</v>
      </c>
      <c r="V20" s="89">
        <f t="shared" si="0"/>
        <v>302.97167074168283</v>
      </c>
      <c r="W20" s="89">
        <f t="shared" si="1"/>
        <v>403.69421993627139</v>
      </c>
      <c r="X20" s="89">
        <f t="shared" si="2"/>
        <v>520.6146468052948</v>
      </c>
      <c r="Y20" s="89">
        <f t="shared" si="3"/>
        <v>600</v>
      </c>
      <c r="Z20" s="89">
        <f t="shared" si="4"/>
        <v>600</v>
      </c>
      <c r="AA20" s="89">
        <f t="shared" si="5"/>
        <v>0</v>
      </c>
      <c r="AB20" s="89">
        <f t="shared" si="6"/>
        <v>0</v>
      </c>
      <c r="AC20" s="89">
        <f t="shared" si="7"/>
        <v>0</v>
      </c>
      <c r="AD20" s="89">
        <f t="shared" si="8"/>
        <v>0</v>
      </c>
      <c r="AE20" s="89">
        <f t="shared" si="9"/>
        <v>0</v>
      </c>
      <c r="AF20" s="89">
        <f t="shared" si="10"/>
        <v>0</v>
      </c>
      <c r="AG20" s="89">
        <f t="shared" si="11"/>
        <v>0</v>
      </c>
      <c r="AH20" s="89">
        <f t="shared" si="12"/>
        <v>0</v>
      </c>
      <c r="AI20" s="89">
        <f t="shared" si="13"/>
        <v>0</v>
      </c>
      <c r="AJ20" s="89">
        <f t="shared" si="14"/>
        <v>0</v>
      </c>
      <c r="AK20" s="89">
        <f t="shared" si="15"/>
        <v>0</v>
      </c>
      <c r="AL20" s="89">
        <f t="shared" si="16"/>
        <v>0</v>
      </c>
      <c r="AM20" s="89">
        <f t="shared" si="17"/>
        <v>0</v>
      </c>
      <c r="AN20" s="89">
        <f t="shared" si="18"/>
        <v>0</v>
      </c>
      <c r="AO20" s="89">
        <f t="shared" si="19"/>
        <v>0</v>
      </c>
      <c r="AR20" s="35">
        <v>16</v>
      </c>
      <c r="AS20" s="35">
        <f t="shared" si="21"/>
        <v>302.97167074168283</v>
      </c>
      <c r="AT20" s="35">
        <f t="shared" si="22"/>
        <v>403.69421993627139</v>
      </c>
      <c r="AU20" s="35">
        <f t="shared" si="23"/>
        <v>520.6146468052948</v>
      </c>
      <c r="AV20" s="35">
        <f t="shared" si="24"/>
        <v>600</v>
      </c>
      <c r="AW20" s="35">
        <f t="shared" si="25"/>
        <v>600</v>
      </c>
      <c r="AX20" s="37">
        <f t="shared" si="26"/>
        <v>1</v>
      </c>
      <c r="AY20" s="37">
        <f t="shared" si="27"/>
        <v>0</v>
      </c>
      <c r="AZ20" s="37">
        <f t="shared" si="28"/>
        <v>0</v>
      </c>
      <c r="BA20" s="37">
        <f t="shared" si="29"/>
        <v>0</v>
      </c>
      <c r="BB20" s="35">
        <f>(AS20-AS19)/总纲!K20</f>
        <v>657.19922391573959</v>
      </c>
    </row>
    <row r="21" spans="3:54" x14ac:dyDescent="0.15">
      <c r="C21" s="91">
        <v>15</v>
      </c>
      <c r="D21" s="34">
        <f>基础状态预期!G25</f>
        <v>8</v>
      </c>
      <c r="E21" s="32">
        <f>INDEX(总纲!AX$5:AX$84,MATCH($C21,总纲!$BH$5:$BH$84,0),1)</f>
        <v>70.748339784677938</v>
      </c>
      <c r="F21" s="32">
        <f>INDEX(总纲!AY$5:AY$84,MATCH($C21,总纲!$BH$5:$BH$84,0),1)</f>
        <v>69.615263433680354</v>
      </c>
      <c r="G21" s="32">
        <f>INDEX(总纲!AZ$5:AZ$84,MATCH($C21,总纲!$BH$5:$BH$84,0),1)</f>
        <v>68.367495331711169</v>
      </c>
      <c r="H21" s="32">
        <f>INDEX(总纲!BA$5:BA$84,MATCH($C21,总纲!$BH$5:$BH$84,0),1)</f>
        <v>66.978083215330415</v>
      </c>
      <c r="I21" s="34">
        <f>INDEX(总纲!BB$5:BB$84,MATCH($C21,总纲!$BH$5:$BH$84,0),1)</f>
        <v>65.42062527862636</v>
      </c>
      <c r="J21" s="109">
        <v>0</v>
      </c>
      <c r="K21" s="109">
        <v>0</v>
      </c>
      <c r="L21" s="109">
        <v>0</v>
      </c>
      <c r="M21" s="109">
        <v>0</v>
      </c>
      <c r="N21" s="131">
        <f>SUM(J$7:J21)*$D21</f>
        <v>2800</v>
      </c>
      <c r="O21" s="131">
        <f>SUM(K$7:K21)*$D21</f>
        <v>0</v>
      </c>
      <c r="P21" s="131">
        <f>SUM(L$7:L21)*$D21</f>
        <v>0</v>
      </c>
      <c r="Q21" s="131">
        <f>SUM(M$7:M21)*$D21</f>
        <v>0</v>
      </c>
      <c r="R21" s="156">
        <f>SUM(圣人研究设计!$N88:$O88)*4</f>
        <v>120</v>
      </c>
      <c r="U21" s="28">
        <v>17</v>
      </c>
      <c r="V21" s="89">
        <f t="shared" si="0"/>
        <v>436.38706182998618</v>
      </c>
      <c r="W21" s="89">
        <f t="shared" si="1"/>
        <v>541.84297034137967</v>
      </c>
      <c r="X21" s="89">
        <f t="shared" si="2"/>
        <v>600</v>
      </c>
      <c r="Y21" s="89">
        <f t="shared" si="3"/>
        <v>600</v>
      </c>
      <c r="Z21" s="89">
        <f t="shared" si="4"/>
        <v>600</v>
      </c>
      <c r="AA21" s="89">
        <f t="shared" si="5"/>
        <v>0</v>
      </c>
      <c r="AB21" s="89">
        <f t="shared" si="6"/>
        <v>0</v>
      </c>
      <c r="AC21" s="89">
        <f t="shared" si="7"/>
        <v>0</v>
      </c>
      <c r="AD21" s="89">
        <f t="shared" si="8"/>
        <v>0</v>
      </c>
      <c r="AE21" s="89">
        <f t="shared" si="9"/>
        <v>0</v>
      </c>
      <c r="AF21" s="89">
        <f t="shared" si="10"/>
        <v>0</v>
      </c>
      <c r="AG21" s="89">
        <f t="shared" si="11"/>
        <v>0</v>
      </c>
      <c r="AH21" s="89">
        <f t="shared" si="12"/>
        <v>0</v>
      </c>
      <c r="AI21" s="89">
        <f t="shared" si="13"/>
        <v>0</v>
      </c>
      <c r="AJ21" s="89">
        <f t="shared" si="14"/>
        <v>0</v>
      </c>
      <c r="AK21" s="89">
        <f t="shared" si="15"/>
        <v>0</v>
      </c>
      <c r="AL21" s="89">
        <f t="shared" si="16"/>
        <v>0</v>
      </c>
      <c r="AM21" s="89">
        <f t="shared" si="17"/>
        <v>0</v>
      </c>
      <c r="AN21" s="89">
        <f t="shared" si="18"/>
        <v>0</v>
      </c>
      <c r="AO21" s="89">
        <f t="shared" si="19"/>
        <v>0</v>
      </c>
      <c r="AR21" s="35">
        <v>17</v>
      </c>
      <c r="AS21" s="35">
        <f t="shared" si="21"/>
        <v>436.38706182998618</v>
      </c>
      <c r="AT21" s="35">
        <f t="shared" si="22"/>
        <v>541.84297034137967</v>
      </c>
      <c r="AU21" s="35">
        <f t="shared" si="23"/>
        <v>600</v>
      </c>
      <c r="AV21" s="35">
        <f t="shared" si="24"/>
        <v>600</v>
      </c>
      <c r="AW21" s="35">
        <f t="shared" si="25"/>
        <v>600</v>
      </c>
      <c r="AX21" s="37">
        <f t="shared" si="26"/>
        <v>1</v>
      </c>
      <c r="AY21" s="37">
        <f t="shared" si="27"/>
        <v>0</v>
      </c>
      <c r="AZ21" s="37">
        <f t="shared" si="28"/>
        <v>0</v>
      </c>
      <c r="BA21" s="37">
        <f t="shared" si="29"/>
        <v>0</v>
      </c>
      <c r="BB21" s="35">
        <f>(AS21-AS20)/总纲!K21</f>
        <v>613.18855792577085</v>
      </c>
    </row>
    <row r="22" spans="3:54" x14ac:dyDescent="0.15">
      <c r="C22" s="91">
        <v>16</v>
      </c>
      <c r="D22" s="34">
        <f>基础状态预期!G26</f>
        <v>8</v>
      </c>
      <c r="E22" s="32">
        <f>INDEX(总纲!AX$5:AX$84,MATCH($C22,总纲!$BH$5:$BH$84,0),1)</f>
        <v>75.012735728019962</v>
      </c>
      <c r="F22" s="32">
        <f>INDEX(总纲!AY$5:AY$84,MATCH($C22,总纲!$BH$5:$BH$84,0),1)</f>
        <v>73.895779769437553</v>
      </c>
      <c r="G22" s="32">
        <f>INDEX(总纲!AZ$5:AZ$84,MATCH($C22,总纲!$BH$5:$BH$84,0),1)</f>
        <v>72.65984060067882</v>
      </c>
      <c r="H22" s="32">
        <f>INDEX(总纲!BA$5:BA$84,MATCH($C22,总纲!$BH$5:$BH$84,0),1)</f>
        <v>71.293724037797247</v>
      </c>
      <c r="I22" s="34">
        <f>INDEX(总纲!BB$5:BB$84,MATCH($C22,总纲!$BH$5:$BH$84,0),1)</f>
        <v>69.810299559768239</v>
      </c>
      <c r="J22" s="109">
        <v>0</v>
      </c>
      <c r="K22" s="109">
        <v>0</v>
      </c>
      <c r="L22" s="109">
        <v>0</v>
      </c>
      <c r="M22" s="109">
        <v>0</v>
      </c>
      <c r="N22" s="131">
        <f>SUM(J$7:J22)*$D22</f>
        <v>2800</v>
      </c>
      <c r="O22" s="131">
        <f>SUM(K$7:K22)*$D22</f>
        <v>0</v>
      </c>
      <c r="P22" s="131">
        <f>SUM(L$7:L22)*$D22</f>
        <v>0</v>
      </c>
      <c r="Q22" s="131">
        <f>SUM(M$7:M22)*$D22</f>
        <v>0</v>
      </c>
      <c r="R22" s="156">
        <f>SUM(圣人研究设计!$N89:$O89)*4</f>
        <v>120</v>
      </c>
      <c r="U22" s="28">
        <v>18</v>
      </c>
      <c r="V22" s="89">
        <f t="shared" si="0"/>
        <v>569.80245291828953</v>
      </c>
      <c r="W22" s="89">
        <f t="shared" si="1"/>
        <v>600</v>
      </c>
      <c r="X22" s="89">
        <f t="shared" si="2"/>
        <v>600</v>
      </c>
      <c r="Y22" s="89">
        <f t="shared" si="3"/>
        <v>600</v>
      </c>
      <c r="Z22" s="89">
        <f t="shared" si="4"/>
        <v>600</v>
      </c>
      <c r="AA22" s="89">
        <f t="shared" si="5"/>
        <v>0</v>
      </c>
      <c r="AB22" s="89">
        <f t="shared" si="6"/>
        <v>0</v>
      </c>
      <c r="AC22" s="89">
        <f t="shared" si="7"/>
        <v>0</v>
      </c>
      <c r="AD22" s="89">
        <f t="shared" si="8"/>
        <v>0</v>
      </c>
      <c r="AE22" s="89">
        <f t="shared" si="9"/>
        <v>0</v>
      </c>
      <c r="AF22" s="89">
        <f t="shared" si="10"/>
        <v>0</v>
      </c>
      <c r="AG22" s="89">
        <f t="shared" si="11"/>
        <v>0</v>
      </c>
      <c r="AH22" s="89">
        <f t="shared" si="12"/>
        <v>0</v>
      </c>
      <c r="AI22" s="89">
        <f t="shared" si="13"/>
        <v>0</v>
      </c>
      <c r="AJ22" s="89">
        <f t="shared" si="14"/>
        <v>0</v>
      </c>
      <c r="AK22" s="89">
        <f t="shared" si="15"/>
        <v>0</v>
      </c>
      <c r="AL22" s="89">
        <f t="shared" si="16"/>
        <v>0</v>
      </c>
      <c r="AM22" s="89">
        <f t="shared" si="17"/>
        <v>0</v>
      </c>
      <c r="AN22" s="89">
        <f t="shared" si="18"/>
        <v>0</v>
      </c>
      <c r="AO22" s="89">
        <f t="shared" si="19"/>
        <v>0</v>
      </c>
      <c r="AR22" s="35">
        <v>18</v>
      </c>
      <c r="AS22" s="35">
        <f t="shared" si="21"/>
        <v>569.80245291828953</v>
      </c>
      <c r="AT22" s="35">
        <f t="shared" si="22"/>
        <v>600</v>
      </c>
      <c r="AU22" s="35">
        <f t="shared" si="23"/>
        <v>600</v>
      </c>
      <c r="AV22" s="35">
        <f t="shared" si="24"/>
        <v>600</v>
      </c>
      <c r="AW22" s="35">
        <f t="shared" si="25"/>
        <v>600</v>
      </c>
      <c r="AX22" s="37">
        <f t="shared" si="26"/>
        <v>1</v>
      </c>
      <c r="AY22" s="37">
        <f t="shared" si="27"/>
        <v>0</v>
      </c>
      <c r="AZ22" s="37">
        <f t="shared" si="28"/>
        <v>0</v>
      </c>
      <c r="BA22" s="37">
        <f t="shared" si="29"/>
        <v>0</v>
      </c>
      <c r="BB22" s="35">
        <f>(AS22-AS21)/总纲!K22</f>
        <v>572.12515457762254</v>
      </c>
    </row>
    <row r="23" spans="3:54" x14ac:dyDescent="0.15">
      <c r="C23" s="91">
        <v>17</v>
      </c>
      <c r="D23" s="34">
        <f>基础状态预期!G27</f>
        <v>8</v>
      </c>
      <c r="E23" s="32">
        <f>INDEX(总纲!AX$5:AX$84,MATCH($C23,总纲!$BH$5:$BH$84,0),1)</f>
        <v>79.263479982320931</v>
      </c>
      <c r="F23" s="32">
        <f>INDEX(总纲!AY$5:AY$84,MATCH($C23,总纲!$BH$5:$BH$84,0),1)</f>
        <v>78.132225077256265</v>
      </c>
      <c r="G23" s="32">
        <f>INDEX(总纲!AZ$5:AZ$84,MATCH($C23,总纲!$BH$5:$BH$84,0),1)</f>
        <v>76.889385936298638</v>
      </c>
      <c r="H23" s="32">
        <f>INDEX(总纲!BA$5:BA$84,MATCH($C23,总纲!$BH$5:$BH$84,0),1)</f>
        <v>75.547388626818275</v>
      </c>
      <c r="I23" s="34">
        <f>INDEX(总纲!BB$5:BB$84,MATCH($C23,总纲!$BH$5:$BH$84,0),1)</f>
        <v>74.085064391446963</v>
      </c>
      <c r="J23" s="109">
        <v>0</v>
      </c>
      <c r="K23" s="109">
        <v>0</v>
      </c>
      <c r="L23" s="109">
        <v>0</v>
      </c>
      <c r="M23" s="109">
        <v>0</v>
      </c>
      <c r="N23" s="131">
        <f>SUM(J$7:J23)*$D23</f>
        <v>2800</v>
      </c>
      <c r="O23" s="131">
        <f>SUM(K$7:K23)*$D23</f>
        <v>0</v>
      </c>
      <c r="P23" s="131">
        <f>SUM(L$7:L23)*$D23</f>
        <v>0</v>
      </c>
      <c r="Q23" s="131">
        <f>SUM(M$7:M23)*$D23</f>
        <v>0</v>
      </c>
      <c r="R23" s="156">
        <f>SUM(圣人研究设计!$N90:$O90)*4</f>
        <v>160</v>
      </c>
      <c r="U23" s="28">
        <v>19</v>
      </c>
      <c r="V23" s="89">
        <f t="shared" si="0"/>
        <v>600</v>
      </c>
      <c r="W23" s="89">
        <f t="shared" si="1"/>
        <v>600</v>
      </c>
      <c r="X23" s="89">
        <f t="shared" si="2"/>
        <v>600</v>
      </c>
      <c r="Y23" s="89">
        <f t="shared" si="3"/>
        <v>600</v>
      </c>
      <c r="Z23" s="89">
        <f t="shared" si="4"/>
        <v>672.00945543089711</v>
      </c>
      <c r="AA23" s="89">
        <f t="shared" si="5"/>
        <v>0</v>
      </c>
      <c r="AB23" s="89">
        <f t="shared" si="6"/>
        <v>0</v>
      </c>
      <c r="AC23" s="89">
        <f t="shared" si="7"/>
        <v>0</v>
      </c>
      <c r="AD23" s="89">
        <f t="shared" si="8"/>
        <v>0</v>
      </c>
      <c r="AE23" s="89">
        <f t="shared" si="9"/>
        <v>0</v>
      </c>
      <c r="AF23" s="89">
        <f t="shared" si="10"/>
        <v>0</v>
      </c>
      <c r="AG23" s="89">
        <f t="shared" si="11"/>
        <v>0</v>
      </c>
      <c r="AH23" s="89">
        <f t="shared" si="12"/>
        <v>0</v>
      </c>
      <c r="AI23" s="89">
        <f t="shared" si="13"/>
        <v>0</v>
      </c>
      <c r="AJ23" s="89">
        <f t="shared" si="14"/>
        <v>0</v>
      </c>
      <c r="AK23" s="89">
        <f t="shared" si="15"/>
        <v>0</v>
      </c>
      <c r="AL23" s="89">
        <f t="shared" si="16"/>
        <v>0</v>
      </c>
      <c r="AM23" s="89">
        <f t="shared" si="17"/>
        <v>0</v>
      </c>
      <c r="AN23" s="89">
        <f t="shared" si="18"/>
        <v>0</v>
      </c>
      <c r="AO23" s="89">
        <f t="shared" si="19"/>
        <v>0</v>
      </c>
      <c r="AR23" s="35">
        <v>19</v>
      </c>
      <c r="AS23" s="35">
        <f t="shared" si="21"/>
        <v>600</v>
      </c>
      <c r="AT23" s="35">
        <f t="shared" si="22"/>
        <v>600</v>
      </c>
      <c r="AU23" s="35">
        <f t="shared" si="23"/>
        <v>600</v>
      </c>
      <c r="AV23" s="35">
        <f t="shared" si="24"/>
        <v>600</v>
      </c>
      <c r="AW23" s="35">
        <f t="shared" si="25"/>
        <v>672.00945543089711</v>
      </c>
      <c r="AX23" s="37">
        <f t="shared" si="26"/>
        <v>1</v>
      </c>
      <c r="AY23" s="37">
        <f t="shared" si="27"/>
        <v>0</v>
      </c>
      <c r="AZ23" s="37">
        <f t="shared" si="28"/>
        <v>0</v>
      </c>
      <c r="BA23" s="37">
        <f t="shared" si="29"/>
        <v>0</v>
      </c>
      <c r="BB23" s="35">
        <f>(AS23-AS22)/总纲!K23</f>
        <v>120.82415781517425</v>
      </c>
    </row>
    <row r="24" spans="3:54" x14ac:dyDescent="0.15">
      <c r="C24" s="91">
        <v>18</v>
      </c>
      <c r="D24" s="34">
        <f>基础状态预期!G28</f>
        <v>8</v>
      </c>
      <c r="E24" s="32">
        <f>INDEX(总纲!AX$5:AX$84,MATCH($C24,总纲!$BH$5:$BH$84,0),1)</f>
        <v>83.516605196495291</v>
      </c>
      <c r="F24" s="32">
        <f>INDEX(总纲!AY$5:AY$84,MATCH($C24,总纲!$BH$5:$BH$84,0),1)</f>
        <v>82.409830559291493</v>
      </c>
      <c r="G24" s="32">
        <f>INDEX(总纲!AZ$5:AZ$84,MATCH($C24,总纲!$BH$5:$BH$84,0),1)</f>
        <v>81.207352055772077</v>
      </c>
      <c r="H24" s="32">
        <f>INDEX(总纲!BA$5:BA$84,MATCH($C24,总纲!$BH$5:$BH$84,0),1)</f>
        <v>79.853954326796469</v>
      </c>
      <c r="I24" s="34">
        <f>INDEX(总纲!BB$5:BB$84,MATCH($C24,总纲!$BH$5:$BH$84,0),1)</f>
        <v>78.340013067243973</v>
      </c>
      <c r="J24" s="109">
        <v>0</v>
      </c>
      <c r="K24" s="109">
        <v>0</v>
      </c>
      <c r="L24" s="109">
        <v>0</v>
      </c>
      <c r="M24" s="109">
        <v>0</v>
      </c>
      <c r="N24" s="131">
        <f>SUM(J$7:J24)*$D24</f>
        <v>2800</v>
      </c>
      <c r="O24" s="131">
        <f>SUM(K$7:K24)*$D24</f>
        <v>0</v>
      </c>
      <c r="P24" s="131">
        <f>SUM(L$7:L24)*$D24</f>
        <v>0</v>
      </c>
      <c r="Q24" s="131">
        <f>SUM(M$7:M24)*$D24</f>
        <v>0</v>
      </c>
      <c r="R24" s="156">
        <f>SUM(圣人研究设计!$N91:$O91)*4</f>
        <v>160</v>
      </c>
      <c r="U24" s="28">
        <v>20</v>
      </c>
      <c r="V24" s="89">
        <f t="shared" si="0"/>
        <v>600</v>
      </c>
      <c r="W24" s="89">
        <f t="shared" si="1"/>
        <v>600</v>
      </c>
      <c r="X24" s="89">
        <f t="shared" si="2"/>
        <v>600</v>
      </c>
      <c r="Y24" s="89">
        <f t="shared" si="3"/>
        <v>661.06053825078254</v>
      </c>
      <c r="Z24" s="89">
        <f t="shared" si="4"/>
        <v>753.23103576704477</v>
      </c>
      <c r="AA24" s="89">
        <f t="shared" si="5"/>
        <v>0</v>
      </c>
      <c r="AB24" s="89">
        <f t="shared" si="6"/>
        <v>0</v>
      </c>
      <c r="AC24" s="89">
        <f t="shared" si="7"/>
        <v>0</v>
      </c>
      <c r="AD24" s="89">
        <f t="shared" si="8"/>
        <v>0</v>
      </c>
      <c r="AE24" s="89">
        <f t="shared" si="9"/>
        <v>0</v>
      </c>
      <c r="AF24" s="89">
        <f t="shared" si="10"/>
        <v>0</v>
      </c>
      <c r="AG24" s="89">
        <f t="shared" si="11"/>
        <v>0</v>
      </c>
      <c r="AH24" s="89">
        <f t="shared" si="12"/>
        <v>0</v>
      </c>
      <c r="AI24" s="89">
        <f t="shared" si="13"/>
        <v>0</v>
      </c>
      <c r="AJ24" s="89">
        <f t="shared" si="14"/>
        <v>0</v>
      </c>
      <c r="AK24" s="89">
        <f t="shared" si="15"/>
        <v>0</v>
      </c>
      <c r="AL24" s="89">
        <f t="shared" si="16"/>
        <v>0</v>
      </c>
      <c r="AM24" s="89">
        <f t="shared" si="17"/>
        <v>0</v>
      </c>
      <c r="AN24" s="89">
        <f t="shared" si="18"/>
        <v>0</v>
      </c>
      <c r="AO24" s="89">
        <f t="shared" si="19"/>
        <v>0</v>
      </c>
      <c r="AR24" s="35">
        <v>20</v>
      </c>
      <c r="AS24" s="35">
        <f t="shared" si="21"/>
        <v>600</v>
      </c>
      <c r="AT24" s="35">
        <f t="shared" si="22"/>
        <v>600</v>
      </c>
      <c r="AU24" s="35">
        <f t="shared" si="23"/>
        <v>600</v>
      </c>
      <c r="AV24" s="35">
        <f t="shared" si="24"/>
        <v>661.06053825078254</v>
      </c>
      <c r="AW24" s="35">
        <f t="shared" si="25"/>
        <v>753.23103576704477</v>
      </c>
      <c r="AX24" s="37">
        <f t="shared" si="26"/>
        <v>1</v>
      </c>
      <c r="AY24" s="37">
        <f t="shared" si="27"/>
        <v>0</v>
      </c>
      <c r="AZ24" s="37">
        <f t="shared" si="28"/>
        <v>0</v>
      </c>
      <c r="BA24" s="37">
        <f t="shared" si="29"/>
        <v>0</v>
      </c>
      <c r="BB24" s="35">
        <f>(AS24-AS23)/总纲!K24</f>
        <v>0</v>
      </c>
    </row>
    <row r="25" spans="3:54" x14ac:dyDescent="0.15">
      <c r="C25" s="91">
        <v>19</v>
      </c>
      <c r="D25" s="34">
        <f>基础状态预期!G29</f>
        <v>8</v>
      </c>
      <c r="E25" s="32">
        <f>INDEX(总纲!AX$5:AX$84,MATCH($C25,总纲!$BH$5:$BH$84,0),1)</f>
        <v>87.771500639866005</v>
      </c>
      <c r="F25" s="32">
        <f>INDEX(总纲!AY$5:AY$84,MATCH($C25,总纲!$BH$5:$BH$84,0),1)</f>
        <v>86.672065508292405</v>
      </c>
      <c r="G25" s="32">
        <f>INDEX(总纲!AZ$5:AZ$84,MATCH($C25,总纲!$BH$5:$BH$84,0),1)</f>
        <v>85.481735065071589</v>
      </c>
      <c r="H25" s="32">
        <f>INDEX(总纲!BA$5:BA$84,MATCH($C25,总纲!$BH$5:$BH$84,0),1)</f>
        <v>84.173317183629351</v>
      </c>
      <c r="I25" s="34">
        <f>INDEX(总纲!BB$5:BB$84,MATCH($C25,总纲!$BH$5:$BH$84,0),1)</f>
        <v>82.729418319864251</v>
      </c>
      <c r="J25" s="109">
        <v>0</v>
      </c>
      <c r="K25" s="109">
        <v>0</v>
      </c>
      <c r="L25" s="109">
        <v>0</v>
      </c>
      <c r="M25" s="109">
        <v>0</v>
      </c>
      <c r="N25" s="131">
        <f>SUM(J$7:J25)*$D25</f>
        <v>2800</v>
      </c>
      <c r="O25" s="131">
        <f>SUM(K$7:K25)*$D25</f>
        <v>0</v>
      </c>
      <c r="P25" s="131">
        <f>SUM(L$7:L25)*$D25</f>
        <v>0</v>
      </c>
      <c r="Q25" s="131">
        <f>SUM(M$7:M25)*$D25</f>
        <v>0</v>
      </c>
      <c r="R25" s="156">
        <f>SUM(圣人研究设计!$N92:$O92)*4</f>
        <v>160</v>
      </c>
      <c r="U25" s="28">
        <v>21</v>
      </c>
      <c r="V25" s="89">
        <f t="shared" si="0"/>
        <v>600</v>
      </c>
      <c r="W25" s="89">
        <f t="shared" si="1"/>
        <v>600</v>
      </c>
      <c r="X25" s="89">
        <f t="shared" si="2"/>
        <v>651.76184861420734</v>
      </c>
      <c r="Y25" s="89">
        <f t="shared" si="3"/>
        <v>738.02173375964821</v>
      </c>
      <c r="Z25" s="89">
        <f t="shared" si="4"/>
        <v>834.45261610319244</v>
      </c>
      <c r="AA25" s="89">
        <f t="shared" si="5"/>
        <v>0</v>
      </c>
      <c r="AB25" s="89">
        <f t="shared" si="6"/>
        <v>0</v>
      </c>
      <c r="AC25" s="89">
        <f t="shared" si="7"/>
        <v>0</v>
      </c>
      <c r="AD25" s="89">
        <f t="shared" si="8"/>
        <v>0</v>
      </c>
      <c r="AE25" s="89">
        <f t="shared" si="9"/>
        <v>0</v>
      </c>
      <c r="AF25" s="89">
        <f t="shared" si="10"/>
        <v>0</v>
      </c>
      <c r="AG25" s="89">
        <f t="shared" si="11"/>
        <v>0</v>
      </c>
      <c r="AH25" s="89">
        <f t="shared" si="12"/>
        <v>0</v>
      </c>
      <c r="AI25" s="89">
        <f t="shared" si="13"/>
        <v>0</v>
      </c>
      <c r="AJ25" s="89">
        <f t="shared" si="14"/>
        <v>0</v>
      </c>
      <c r="AK25" s="89">
        <f t="shared" si="15"/>
        <v>0</v>
      </c>
      <c r="AL25" s="89">
        <f t="shared" si="16"/>
        <v>0</v>
      </c>
      <c r="AM25" s="89">
        <f t="shared" si="17"/>
        <v>0</v>
      </c>
      <c r="AN25" s="89">
        <f t="shared" si="18"/>
        <v>0</v>
      </c>
      <c r="AO25" s="89">
        <f t="shared" si="19"/>
        <v>0</v>
      </c>
      <c r="AR25" s="35">
        <v>21</v>
      </c>
      <c r="AS25" s="35">
        <f t="shared" si="21"/>
        <v>600</v>
      </c>
      <c r="AT25" s="35">
        <f t="shared" si="22"/>
        <v>600</v>
      </c>
      <c r="AU25" s="35">
        <f t="shared" si="23"/>
        <v>651.76184861420734</v>
      </c>
      <c r="AV25" s="35">
        <f t="shared" si="24"/>
        <v>738.02173375964821</v>
      </c>
      <c r="AW25" s="35">
        <f t="shared" si="25"/>
        <v>834.45261610319244</v>
      </c>
      <c r="AX25" s="37">
        <f t="shared" si="26"/>
        <v>1</v>
      </c>
      <c r="AY25" s="37">
        <f t="shared" si="27"/>
        <v>0</v>
      </c>
      <c r="AZ25" s="37">
        <f t="shared" si="28"/>
        <v>0</v>
      </c>
      <c r="BA25" s="37">
        <f t="shared" si="29"/>
        <v>0</v>
      </c>
      <c r="BB25" s="35">
        <f>(AS25-AS24)/总纲!K25</f>
        <v>0</v>
      </c>
    </row>
    <row r="26" spans="3:54" x14ac:dyDescent="0.15">
      <c r="C26" s="91">
        <v>20</v>
      </c>
      <c r="D26" s="34">
        <f>基础状态预期!G40</f>
        <v>30</v>
      </c>
      <c r="E26" s="32">
        <f>INDEX(总纲!AX$5:AX$84,MATCH($C26,总纲!$BH$5:$BH$84,0),1)</f>
        <v>92.02585597384136</v>
      </c>
      <c r="F26" s="32">
        <f>INDEX(总纲!AY$5:AY$84,MATCH($C26,总纲!$BH$5:$BH$84,0),1)</f>
        <v>91.035286198044062</v>
      </c>
      <c r="G26" s="32">
        <f>INDEX(总纲!AZ$5:AZ$84,MATCH($C26,总纲!$BH$5:$BH$84,0),1)</f>
        <v>89.96076590451608</v>
      </c>
      <c r="H26" s="32">
        <f>INDEX(总纲!BA$5:BA$84,MATCH($C26,总纲!$BH$5:$BH$84,0),1)</f>
        <v>88.648964439402022</v>
      </c>
      <c r="I26" s="34">
        <f>INDEX(总纲!BB$5:BB$84,MATCH($C26,总纲!$BH$5:$BH$84,0),1)</f>
        <v>87.254811090446921</v>
      </c>
      <c r="J26" s="109">
        <v>0</v>
      </c>
      <c r="K26" s="109">
        <v>0</v>
      </c>
      <c r="L26" s="109">
        <v>0</v>
      </c>
      <c r="M26" s="109">
        <v>0</v>
      </c>
      <c r="N26" s="131">
        <f>SUM(J$7:J26)*$D26</f>
        <v>10500</v>
      </c>
      <c r="O26" s="131">
        <f>SUM(K$7:K26)*$D26</f>
        <v>0</v>
      </c>
      <c r="P26" s="131">
        <f>SUM(L$7:L26)*$D26</f>
        <v>0</v>
      </c>
      <c r="Q26" s="131">
        <f>SUM(M$7:M26)*$D26</f>
        <v>0</v>
      </c>
      <c r="R26" s="156">
        <f>SUM(圣人研究设计!$N103:$O103)*4</f>
        <v>240</v>
      </c>
      <c r="U26" s="28">
        <v>22</v>
      </c>
      <c r="V26" s="89">
        <f t="shared" si="0"/>
        <v>600</v>
      </c>
      <c r="W26" s="89">
        <f t="shared" si="1"/>
        <v>650.27671310632763</v>
      </c>
      <c r="X26" s="89">
        <f t="shared" si="2"/>
        <v>727.17747451307639</v>
      </c>
      <c r="Y26" s="89">
        <f t="shared" si="3"/>
        <v>814.98292926851389</v>
      </c>
      <c r="Z26" s="89">
        <f t="shared" si="4"/>
        <v>956.50852041990311</v>
      </c>
      <c r="AA26" s="89">
        <f t="shared" si="5"/>
        <v>0</v>
      </c>
      <c r="AB26" s="89">
        <f t="shared" si="6"/>
        <v>0</v>
      </c>
      <c r="AC26" s="89">
        <f t="shared" si="7"/>
        <v>0</v>
      </c>
      <c r="AD26" s="89">
        <f t="shared" si="8"/>
        <v>0</v>
      </c>
      <c r="AE26" s="89">
        <f t="shared" si="9"/>
        <v>0</v>
      </c>
      <c r="AF26" s="89">
        <f t="shared" si="10"/>
        <v>0</v>
      </c>
      <c r="AG26" s="89">
        <f t="shared" si="11"/>
        <v>0</v>
      </c>
      <c r="AH26" s="89">
        <f t="shared" si="12"/>
        <v>0</v>
      </c>
      <c r="AI26" s="89">
        <f t="shared" si="13"/>
        <v>0</v>
      </c>
      <c r="AJ26" s="89">
        <f t="shared" si="14"/>
        <v>0</v>
      </c>
      <c r="AK26" s="89">
        <f t="shared" si="15"/>
        <v>0</v>
      </c>
      <c r="AL26" s="89">
        <f t="shared" si="16"/>
        <v>0</v>
      </c>
      <c r="AM26" s="89">
        <f t="shared" si="17"/>
        <v>0</v>
      </c>
      <c r="AN26" s="89">
        <f t="shared" si="18"/>
        <v>0</v>
      </c>
      <c r="AO26" s="89">
        <f t="shared" si="19"/>
        <v>0</v>
      </c>
      <c r="AR26" s="35">
        <v>22</v>
      </c>
      <c r="AS26" s="35">
        <f t="shared" si="21"/>
        <v>600</v>
      </c>
      <c r="AT26" s="35">
        <f t="shared" si="22"/>
        <v>650.27671310632763</v>
      </c>
      <c r="AU26" s="35">
        <f t="shared" si="23"/>
        <v>727.17747451307639</v>
      </c>
      <c r="AV26" s="35">
        <f t="shared" si="24"/>
        <v>814.98292926851389</v>
      </c>
      <c r="AW26" s="35">
        <f t="shared" si="25"/>
        <v>956.50852041990311</v>
      </c>
      <c r="AX26" s="37">
        <f t="shared" si="26"/>
        <v>1</v>
      </c>
      <c r="AY26" s="37">
        <f t="shared" si="27"/>
        <v>0</v>
      </c>
      <c r="AZ26" s="37">
        <f t="shared" si="28"/>
        <v>0</v>
      </c>
      <c r="BA26" s="37">
        <f t="shared" si="29"/>
        <v>0</v>
      </c>
      <c r="BB26" s="35">
        <f>(AS26-AS25)/总纲!K26</f>
        <v>0</v>
      </c>
    </row>
    <row r="27" spans="3:54" x14ac:dyDescent="0.15">
      <c r="C27" s="89"/>
      <c r="D27" s="89"/>
      <c r="E27" s="89"/>
      <c r="F27" s="89"/>
      <c r="G27" s="89"/>
      <c r="H27" s="89"/>
      <c r="I27" s="89"/>
      <c r="N27" s="89"/>
      <c r="O27" s="89"/>
      <c r="P27" s="89"/>
      <c r="Q27" s="89"/>
      <c r="U27" s="28">
        <v>23</v>
      </c>
      <c r="V27" s="89">
        <f t="shared" si="0"/>
        <v>654.84938125769963</v>
      </c>
      <c r="W27" s="89">
        <f t="shared" si="1"/>
        <v>723.48493146877638</v>
      </c>
      <c r="X27" s="89">
        <f t="shared" si="2"/>
        <v>802.59310041194544</v>
      </c>
      <c r="Y27" s="89">
        <f t="shared" si="3"/>
        <v>891.94412477737956</v>
      </c>
      <c r="Z27" s="89">
        <f t="shared" si="4"/>
        <v>1249.3280820940458</v>
      </c>
      <c r="AA27" s="89">
        <f t="shared" si="5"/>
        <v>0</v>
      </c>
      <c r="AB27" s="89">
        <f t="shared" si="6"/>
        <v>0</v>
      </c>
      <c r="AC27" s="89">
        <f t="shared" si="7"/>
        <v>0</v>
      </c>
      <c r="AD27" s="89">
        <f t="shared" si="8"/>
        <v>0</v>
      </c>
      <c r="AE27" s="89">
        <f t="shared" si="9"/>
        <v>0</v>
      </c>
      <c r="AF27" s="89">
        <f t="shared" si="10"/>
        <v>0</v>
      </c>
      <c r="AG27" s="89">
        <f t="shared" si="11"/>
        <v>0</v>
      </c>
      <c r="AH27" s="89">
        <f t="shared" si="12"/>
        <v>0</v>
      </c>
      <c r="AI27" s="89">
        <f t="shared" si="13"/>
        <v>0</v>
      </c>
      <c r="AJ27" s="89">
        <f t="shared" si="14"/>
        <v>0</v>
      </c>
      <c r="AK27" s="89">
        <f t="shared" si="15"/>
        <v>0</v>
      </c>
      <c r="AL27" s="89">
        <f t="shared" si="16"/>
        <v>0</v>
      </c>
      <c r="AM27" s="89">
        <f t="shared" si="17"/>
        <v>0</v>
      </c>
      <c r="AN27" s="89">
        <f t="shared" si="18"/>
        <v>0</v>
      </c>
      <c r="AO27" s="89">
        <f t="shared" si="19"/>
        <v>0</v>
      </c>
      <c r="AR27" s="35">
        <v>23</v>
      </c>
      <c r="AS27" s="35">
        <f t="shared" si="21"/>
        <v>654.84938125769963</v>
      </c>
      <c r="AT27" s="35">
        <f t="shared" si="22"/>
        <v>723.48493146877638</v>
      </c>
      <c r="AU27" s="35">
        <f t="shared" si="23"/>
        <v>802.59310041194544</v>
      </c>
      <c r="AV27" s="35">
        <f t="shared" si="24"/>
        <v>891.94412477737956</v>
      </c>
      <c r="AW27" s="35">
        <f t="shared" si="25"/>
        <v>1249.3280820940458</v>
      </c>
      <c r="AX27" s="37">
        <f t="shared" si="26"/>
        <v>1</v>
      </c>
      <c r="AY27" s="37">
        <f t="shared" si="27"/>
        <v>0</v>
      </c>
      <c r="AZ27" s="37">
        <f t="shared" si="28"/>
        <v>0</v>
      </c>
      <c r="BA27" s="37">
        <f t="shared" si="29"/>
        <v>0</v>
      </c>
      <c r="BB27" s="35">
        <f>(AS27-AS26)/总纲!K27</f>
        <v>166.31899194702135</v>
      </c>
    </row>
    <row r="28" spans="3:54" x14ac:dyDescent="0.15">
      <c r="N28" s="35"/>
      <c r="O28" s="35"/>
      <c r="P28" s="35"/>
      <c r="Q28" s="35"/>
      <c r="U28" s="28">
        <v>24</v>
      </c>
      <c r="V28" s="89">
        <f t="shared" si="0"/>
        <v>726.32100365322469</v>
      </c>
      <c r="W28" s="89">
        <f t="shared" si="1"/>
        <v>796.69314983122501</v>
      </c>
      <c r="X28" s="89">
        <f t="shared" si="2"/>
        <v>878.00872631081438</v>
      </c>
      <c r="Y28" s="89">
        <f t="shared" si="3"/>
        <v>1160.5018188158701</v>
      </c>
      <c r="Z28" s="89">
        <f t="shared" si="4"/>
        <v>1542.147643768189</v>
      </c>
      <c r="AA28" s="89">
        <f t="shared" si="5"/>
        <v>0</v>
      </c>
      <c r="AB28" s="89">
        <f t="shared" si="6"/>
        <v>0</v>
      </c>
      <c r="AC28" s="89">
        <f t="shared" si="7"/>
        <v>0</v>
      </c>
      <c r="AD28" s="89">
        <f t="shared" si="8"/>
        <v>0</v>
      </c>
      <c r="AE28" s="89">
        <f t="shared" si="9"/>
        <v>0</v>
      </c>
      <c r="AF28" s="89">
        <f t="shared" si="10"/>
        <v>0</v>
      </c>
      <c r="AG28" s="89">
        <f t="shared" si="11"/>
        <v>0</v>
      </c>
      <c r="AH28" s="89">
        <f t="shared" si="12"/>
        <v>0</v>
      </c>
      <c r="AI28" s="89">
        <f t="shared" si="13"/>
        <v>0</v>
      </c>
      <c r="AJ28" s="89">
        <f t="shared" si="14"/>
        <v>0</v>
      </c>
      <c r="AK28" s="89">
        <f t="shared" si="15"/>
        <v>0</v>
      </c>
      <c r="AL28" s="89">
        <f t="shared" si="16"/>
        <v>0</v>
      </c>
      <c r="AM28" s="89">
        <f t="shared" si="17"/>
        <v>0</v>
      </c>
      <c r="AN28" s="89">
        <f t="shared" si="18"/>
        <v>0</v>
      </c>
      <c r="AO28" s="89">
        <f t="shared" si="19"/>
        <v>0</v>
      </c>
      <c r="AR28" s="35">
        <v>24</v>
      </c>
      <c r="AS28" s="35">
        <f t="shared" si="21"/>
        <v>726.32100365322469</v>
      </c>
      <c r="AT28" s="35">
        <f t="shared" si="22"/>
        <v>796.69314983122501</v>
      </c>
      <c r="AU28" s="35">
        <f t="shared" si="23"/>
        <v>878.00872631081438</v>
      </c>
      <c r="AV28" s="35">
        <f t="shared" si="24"/>
        <v>1160.5018188158701</v>
      </c>
      <c r="AW28" s="35">
        <f t="shared" si="25"/>
        <v>1542.147643768189</v>
      </c>
      <c r="AX28" s="37">
        <f t="shared" si="26"/>
        <v>1</v>
      </c>
      <c r="AY28" s="37">
        <f t="shared" si="27"/>
        <v>0</v>
      </c>
      <c r="AZ28" s="37">
        <f t="shared" si="28"/>
        <v>0</v>
      </c>
      <c r="BA28" s="37">
        <f t="shared" si="29"/>
        <v>0</v>
      </c>
      <c r="BB28" s="35">
        <f>(AS28-AS27)/总纲!K28</f>
        <v>202.20912615466298</v>
      </c>
    </row>
    <row r="29" spans="3:54" x14ac:dyDescent="0.15">
      <c r="U29" s="28">
        <v>25</v>
      </c>
      <c r="V29" s="89">
        <f t="shared" si="0"/>
        <v>797.79262604874964</v>
      </c>
      <c r="W29" s="89">
        <f t="shared" si="1"/>
        <v>869.90136819367376</v>
      </c>
      <c r="X29" s="89">
        <f t="shared" si="2"/>
        <v>1101.7749452894227</v>
      </c>
      <c r="Y29" s="89">
        <f t="shared" si="3"/>
        <v>1451.4594883400523</v>
      </c>
      <c r="Z29" s="89">
        <f t="shared" si="4"/>
        <v>1834.9672054423318</v>
      </c>
      <c r="AA29" s="89">
        <f t="shared" si="5"/>
        <v>0</v>
      </c>
      <c r="AB29" s="89">
        <f t="shared" si="6"/>
        <v>0</v>
      </c>
      <c r="AC29" s="89">
        <f t="shared" si="7"/>
        <v>0</v>
      </c>
      <c r="AD29" s="89">
        <f t="shared" si="8"/>
        <v>0</v>
      </c>
      <c r="AE29" s="89">
        <f t="shared" si="9"/>
        <v>0</v>
      </c>
      <c r="AF29" s="89">
        <f t="shared" si="10"/>
        <v>0</v>
      </c>
      <c r="AG29" s="89">
        <f t="shared" si="11"/>
        <v>0</v>
      </c>
      <c r="AH29" s="89">
        <f t="shared" si="12"/>
        <v>0</v>
      </c>
      <c r="AI29" s="89">
        <f t="shared" si="13"/>
        <v>0</v>
      </c>
      <c r="AJ29" s="89">
        <f t="shared" si="14"/>
        <v>0</v>
      </c>
      <c r="AK29" s="89">
        <f t="shared" si="15"/>
        <v>0</v>
      </c>
      <c r="AL29" s="89">
        <f t="shared" si="16"/>
        <v>0</v>
      </c>
      <c r="AM29" s="89">
        <f t="shared" si="17"/>
        <v>0</v>
      </c>
      <c r="AN29" s="89">
        <f t="shared" si="18"/>
        <v>0</v>
      </c>
      <c r="AO29" s="89">
        <f t="shared" si="19"/>
        <v>0</v>
      </c>
      <c r="AR29" s="35">
        <v>25</v>
      </c>
      <c r="AS29" s="35">
        <f t="shared" si="21"/>
        <v>797.79262604874964</v>
      </c>
      <c r="AT29" s="35">
        <f t="shared" si="22"/>
        <v>869.90136819367376</v>
      </c>
      <c r="AU29" s="35">
        <f t="shared" si="23"/>
        <v>1101.7749452894227</v>
      </c>
      <c r="AV29" s="35">
        <f t="shared" si="24"/>
        <v>1451.4594883400523</v>
      </c>
      <c r="AW29" s="35">
        <f t="shared" si="25"/>
        <v>1834.9672054423318</v>
      </c>
      <c r="AX29" s="37">
        <f t="shared" si="26"/>
        <v>1</v>
      </c>
      <c r="AY29" s="37">
        <f t="shared" si="27"/>
        <v>0</v>
      </c>
      <c r="AZ29" s="37">
        <f t="shared" si="28"/>
        <v>0</v>
      </c>
      <c r="BA29" s="37">
        <f t="shared" si="29"/>
        <v>0</v>
      </c>
      <c r="BB29" s="35">
        <f>(AS29-AS28)/总纲!K29</f>
        <v>188.66778589212859</v>
      </c>
    </row>
    <row r="30" spans="3:54" x14ac:dyDescent="0.15">
      <c r="U30" s="28">
        <v>26</v>
      </c>
      <c r="V30" s="89">
        <f t="shared" si="0"/>
        <v>869.26424844427459</v>
      </c>
      <c r="W30" s="89">
        <f t="shared" si="1"/>
        <v>1065.4433222115135</v>
      </c>
      <c r="X30" s="89">
        <f t="shared" si="2"/>
        <v>1386.6072953380906</v>
      </c>
      <c r="Y30" s="89">
        <f t="shared" si="3"/>
        <v>1742.4171578642347</v>
      </c>
      <c r="Z30" s="89">
        <f t="shared" si="4"/>
        <v>2116.363042793942</v>
      </c>
      <c r="AA30" s="89">
        <f t="shared" si="5"/>
        <v>0</v>
      </c>
      <c r="AB30" s="89">
        <f t="shared" si="6"/>
        <v>0</v>
      </c>
      <c r="AC30" s="89">
        <f t="shared" si="7"/>
        <v>0</v>
      </c>
      <c r="AD30" s="89">
        <f t="shared" si="8"/>
        <v>0</v>
      </c>
      <c r="AE30" s="89">
        <f t="shared" si="9"/>
        <v>0</v>
      </c>
      <c r="AF30" s="89">
        <f t="shared" si="10"/>
        <v>0</v>
      </c>
      <c r="AG30" s="89">
        <f t="shared" si="11"/>
        <v>0</v>
      </c>
      <c r="AH30" s="89">
        <f t="shared" si="12"/>
        <v>0</v>
      </c>
      <c r="AI30" s="89">
        <f t="shared" si="13"/>
        <v>0</v>
      </c>
      <c r="AJ30" s="89">
        <f t="shared" si="14"/>
        <v>0</v>
      </c>
      <c r="AK30" s="89">
        <f t="shared" si="15"/>
        <v>0</v>
      </c>
      <c r="AL30" s="89">
        <f t="shared" si="16"/>
        <v>0</v>
      </c>
      <c r="AM30" s="89">
        <f t="shared" si="17"/>
        <v>0</v>
      </c>
      <c r="AN30" s="89">
        <f t="shared" si="18"/>
        <v>0</v>
      </c>
      <c r="AO30" s="89">
        <f t="shared" si="19"/>
        <v>0</v>
      </c>
      <c r="AR30" s="35">
        <v>26</v>
      </c>
      <c r="AS30" s="35">
        <f t="shared" si="21"/>
        <v>869.26424844427459</v>
      </c>
      <c r="AT30" s="35">
        <f t="shared" si="22"/>
        <v>1065.4433222115135</v>
      </c>
      <c r="AU30" s="35">
        <f t="shared" si="23"/>
        <v>1386.6072953380906</v>
      </c>
      <c r="AV30" s="35">
        <f t="shared" si="24"/>
        <v>1742.4171578642347</v>
      </c>
      <c r="AW30" s="35">
        <f t="shared" si="25"/>
        <v>2116.363042793942</v>
      </c>
      <c r="AX30" s="37">
        <f t="shared" si="26"/>
        <v>1</v>
      </c>
      <c r="AY30" s="37">
        <f t="shared" si="27"/>
        <v>0</v>
      </c>
      <c r="AZ30" s="37">
        <f t="shared" si="28"/>
        <v>0</v>
      </c>
      <c r="BA30" s="37">
        <f t="shared" si="29"/>
        <v>0</v>
      </c>
      <c r="BB30" s="35">
        <f>(AS30-AS29)/总纲!K30</f>
        <v>176.03326867755922</v>
      </c>
    </row>
    <row r="31" spans="3:54" x14ac:dyDescent="0.15">
      <c r="C31" s="53"/>
      <c r="N31" s="51"/>
      <c r="U31" s="28">
        <v>27</v>
      </c>
      <c r="V31" s="89">
        <f t="shared" si="0"/>
        <v>1057.6340987686622</v>
      </c>
      <c r="W31" s="89">
        <f t="shared" si="1"/>
        <v>1346.397324015767</v>
      </c>
      <c r="X31" s="89">
        <f t="shared" si="2"/>
        <v>1671.4396453867587</v>
      </c>
      <c r="Y31" s="89">
        <f t="shared" si="3"/>
        <v>2033.3748273884171</v>
      </c>
      <c r="Z31" s="89">
        <f t="shared" si="4"/>
        <v>2288.7983246132699</v>
      </c>
      <c r="AA31" s="89">
        <f t="shared" si="5"/>
        <v>0</v>
      </c>
      <c r="AB31" s="89">
        <f t="shared" si="6"/>
        <v>0</v>
      </c>
      <c r="AC31" s="89">
        <f t="shared" si="7"/>
        <v>0</v>
      </c>
      <c r="AD31" s="89">
        <f t="shared" si="8"/>
        <v>0</v>
      </c>
      <c r="AE31" s="89">
        <f t="shared" si="9"/>
        <v>0</v>
      </c>
      <c r="AF31" s="89">
        <f t="shared" si="10"/>
        <v>0</v>
      </c>
      <c r="AG31" s="89">
        <f t="shared" si="11"/>
        <v>0</v>
      </c>
      <c r="AH31" s="89">
        <f t="shared" si="12"/>
        <v>0</v>
      </c>
      <c r="AI31" s="89">
        <f t="shared" si="13"/>
        <v>0</v>
      </c>
      <c r="AJ31" s="89">
        <f t="shared" si="14"/>
        <v>0</v>
      </c>
      <c r="AK31" s="89">
        <f t="shared" si="15"/>
        <v>0</v>
      </c>
      <c r="AL31" s="89">
        <f t="shared" si="16"/>
        <v>0</v>
      </c>
      <c r="AM31" s="89">
        <f t="shared" si="17"/>
        <v>0</v>
      </c>
      <c r="AN31" s="89">
        <f t="shared" si="18"/>
        <v>0</v>
      </c>
      <c r="AO31" s="89">
        <f t="shared" si="19"/>
        <v>0</v>
      </c>
      <c r="AR31" s="35">
        <v>27</v>
      </c>
      <c r="AS31" s="35">
        <f t="shared" si="21"/>
        <v>1057.6340987686622</v>
      </c>
      <c r="AT31" s="35">
        <f t="shared" si="22"/>
        <v>1346.397324015767</v>
      </c>
      <c r="AU31" s="35">
        <f t="shared" si="23"/>
        <v>1671.4396453867587</v>
      </c>
      <c r="AV31" s="35">
        <f t="shared" si="24"/>
        <v>2033.3748273884171</v>
      </c>
      <c r="AW31" s="35">
        <f t="shared" si="25"/>
        <v>2288.7983246132699</v>
      </c>
      <c r="AX31" s="37">
        <f t="shared" si="26"/>
        <v>1</v>
      </c>
      <c r="AY31" s="37">
        <f t="shared" si="27"/>
        <v>0</v>
      </c>
      <c r="AZ31" s="37">
        <f t="shared" si="28"/>
        <v>0</v>
      </c>
      <c r="BA31" s="37">
        <f t="shared" si="29"/>
        <v>0</v>
      </c>
      <c r="BB31" s="35">
        <f>(AS31-AS30)/总纲!K31</f>
        <v>432.88197836430442</v>
      </c>
    </row>
    <row r="32" spans="3:54" x14ac:dyDescent="0.15">
      <c r="C32" s="53"/>
      <c r="I32" s="51"/>
      <c r="N32" s="51"/>
      <c r="O32" s="51"/>
      <c r="P32" s="51"/>
      <c r="U32" s="28">
        <v>28</v>
      </c>
      <c r="V32" s="89">
        <f t="shared" si="0"/>
        <v>1334.2052030948594</v>
      </c>
      <c r="W32" s="89">
        <f t="shared" si="1"/>
        <v>1627.3513258200205</v>
      </c>
      <c r="X32" s="89">
        <f t="shared" si="2"/>
        <v>1956.2719954354266</v>
      </c>
      <c r="Y32" s="89">
        <f t="shared" si="3"/>
        <v>2228.9996867173591</v>
      </c>
      <c r="Z32" s="89">
        <f t="shared" si="4"/>
        <v>2461.2336064325978</v>
      </c>
      <c r="AA32" s="89">
        <f t="shared" si="5"/>
        <v>0</v>
      </c>
      <c r="AB32" s="89">
        <f t="shared" si="6"/>
        <v>0</v>
      </c>
      <c r="AC32" s="89">
        <f t="shared" si="7"/>
        <v>0</v>
      </c>
      <c r="AD32" s="89">
        <f t="shared" si="8"/>
        <v>0</v>
      </c>
      <c r="AE32" s="89">
        <f t="shared" si="9"/>
        <v>0</v>
      </c>
      <c r="AF32" s="89">
        <f t="shared" si="10"/>
        <v>0</v>
      </c>
      <c r="AG32" s="89">
        <f t="shared" si="11"/>
        <v>0</v>
      </c>
      <c r="AH32" s="89">
        <f t="shared" si="12"/>
        <v>0</v>
      </c>
      <c r="AI32" s="89">
        <f t="shared" si="13"/>
        <v>0</v>
      </c>
      <c r="AJ32" s="89">
        <f t="shared" si="14"/>
        <v>0</v>
      </c>
      <c r="AK32" s="89">
        <f t="shared" si="15"/>
        <v>0</v>
      </c>
      <c r="AL32" s="89">
        <f t="shared" si="16"/>
        <v>0</v>
      </c>
      <c r="AM32" s="89">
        <f t="shared" si="17"/>
        <v>0</v>
      </c>
      <c r="AN32" s="89">
        <f t="shared" si="18"/>
        <v>0</v>
      </c>
      <c r="AO32" s="89">
        <f t="shared" si="19"/>
        <v>0</v>
      </c>
      <c r="AR32" s="35">
        <v>28</v>
      </c>
      <c r="AS32" s="35">
        <f t="shared" si="21"/>
        <v>1334.2052030948594</v>
      </c>
      <c r="AT32" s="35">
        <f t="shared" si="22"/>
        <v>1627.3513258200205</v>
      </c>
      <c r="AU32" s="35">
        <f t="shared" si="23"/>
        <v>1956.2719954354266</v>
      </c>
      <c r="AV32" s="35">
        <f t="shared" si="24"/>
        <v>2228.9996867173591</v>
      </c>
      <c r="AW32" s="35">
        <f t="shared" si="25"/>
        <v>2461.2336064325978</v>
      </c>
      <c r="AX32" s="37">
        <f t="shared" si="26"/>
        <v>1</v>
      </c>
      <c r="AY32" s="37">
        <f t="shared" si="27"/>
        <v>0</v>
      </c>
      <c r="AZ32" s="37">
        <f t="shared" si="28"/>
        <v>0</v>
      </c>
      <c r="BA32" s="37">
        <f t="shared" si="29"/>
        <v>0</v>
      </c>
      <c r="BB32" s="35">
        <f>(AS32-AS31)/总纲!K32</f>
        <v>593.00986386795671</v>
      </c>
    </row>
    <row r="33" spans="3:54" x14ac:dyDescent="0.15">
      <c r="C33" s="53"/>
      <c r="I33" s="51"/>
      <c r="N33" s="51"/>
      <c r="O33" s="53"/>
      <c r="P33" s="51"/>
      <c r="U33" s="28">
        <v>29</v>
      </c>
      <c r="V33" s="89">
        <f t="shared" si="0"/>
        <v>1610.7763074210568</v>
      </c>
      <c r="W33" s="89">
        <f t="shared" si="1"/>
        <v>1908.3053276242742</v>
      </c>
      <c r="X33" s="89">
        <f t="shared" si="2"/>
        <v>2180.4201281970618</v>
      </c>
      <c r="Y33" s="89">
        <f t="shared" si="3"/>
        <v>2396.3113724213499</v>
      </c>
      <c r="Z33" s="89">
        <f t="shared" si="4"/>
        <v>2633.6688882519256</v>
      </c>
      <c r="AA33" s="89">
        <f t="shared" si="5"/>
        <v>0</v>
      </c>
      <c r="AB33" s="89">
        <f t="shared" si="6"/>
        <v>0</v>
      </c>
      <c r="AC33" s="89">
        <f t="shared" si="7"/>
        <v>0</v>
      </c>
      <c r="AD33" s="89">
        <f t="shared" si="8"/>
        <v>0</v>
      </c>
      <c r="AE33" s="89">
        <f t="shared" si="9"/>
        <v>0</v>
      </c>
      <c r="AF33" s="89">
        <f t="shared" si="10"/>
        <v>0</v>
      </c>
      <c r="AG33" s="89">
        <f t="shared" si="11"/>
        <v>0</v>
      </c>
      <c r="AH33" s="89">
        <f t="shared" si="12"/>
        <v>0</v>
      </c>
      <c r="AI33" s="89">
        <f t="shared" si="13"/>
        <v>0</v>
      </c>
      <c r="AJ33" s="89">
        <f t="shared" si="14"/>
        <v>0</v>
      </c>
      <c r="AK33" s="89">
        <f t="shared" si="15"/>
        <v>0</v>
      </c>
      <c r="AL33" s="89">
        <f t="shared" si="16"/>
        <v>0</v>
      </c>
      <c r="AM33" s="89">
        <f t="shared" si="17"/>
        <v>0</v>
      </c>
      <c r="AN33" s="89">
        <f t="shared" si="18"/>
        <v>0</v>
      </c>
      <c r="AO33" s="89">
        <f t="shared" si="19"/>
        <v>0</v>
      </c>
      <c r="AR33" s="35">
        <v>29</v>
      </c>
      <c r="AS33" s="35">
        <f t="shared" si="21"/>
        <v>1610.7763074210568</v>
      </c>
      <c r="AT33" s="35">
        <f t="shared" si="22"/>
        <v>1908.3053276242742</v>
      </c>
      <c r="AU33" s="35">
        <f t="shared" si="23"/>
        <v>2180.4201281970618</v>
      </c>
      <c r="AV33" s="35">
        <f t="shared" si="24"/>
        <v>2396.3113724213499</v>
      </c>
      <c r="AW33" s="35">
        <f t="shared" si="25"/>
        <v>2633.6688882519256</v>
      </c>
      <c r="AX33" s="37">
        <f t="shared" si="26"/>
        <v>1</v>
      </c>
      <c r="AY33" s="37">
        <f t="shared" si="27"/>
        <v>0</v>
      </c>
      <c r="AZ33" s="37">
        <f t="shared" si="28"/>
        <v>0</v>
      </c>
      <c r="BA33" s="37">
        <f t="shared" si="29"/>
        <v>0</v>
      </c>
      <c r="BB33" s="35">
        <f>(AS33-AS32)/总纲!K33</f>
        <v>553.29776729555408</v>
      </c>
    </row>
    <row r="34" spans="3:54" x14ac:dyDescent="0.15">
      <c r="C34" s="53"/>
      <c r="I34" s="51"/>
      <c r="N34" s="51"/>
      <c r="O34" s="53"/>
      <c r="U34" s="28">
        <v>30</v>
      </c>
      <c r="V34" s="89">
        <f t="shared" si="0"/>
        <v>1887.3474117472542</v>
      </c>
      <c r="W34" s="89">
        <f t="shared" si="1"/>
        <v>2150.6605618013127</v>
      </c>
      <c r="X34" s="89">
        <f t="shared" si="2"/>
        <v>2342.7556964391206</v>
      </c>
      <c r="Y34" s="89">
        <f t="shared" si="3"/>
        <v>2563.6230581253412</v>
      </c>
      <c r="Z34" s="89">
        <f t="shared" si="4"/>
        <v>2800</v>
      </c>
      <c r="AA34" s="89">
        <f t="shared" si="5"/>
        <v>0</v>
      </c>
      <c r="AB34" s="89">
        <f t="shared" si="6"/>
        <v>0</v>
      </c>
      <c r="AC34" s="89">
        <f t="shared" si="7"/>
        <v>0</v>
      </c>
      <c r="AD34" s="89">
        <f t="shared" si="8"/>
        <v>0</v>
      </c>
      <c r="AE34" s="89">
        <f t="shared" si="9"/>
        <v>0</v>
      </c>
      <c r="AF34" s="89">
        <f t="shared" si="10"/>
        <v>0</v>
      </c>
      <c r="AG34" s="89">
        <f t="shared" si="11"/>
        <v>0</v>
      </c>
      <c r="AH34" s="89">
        <f t="shared" si="12"/>
        <v>0</v>
      </c>
      <c r="AI34" s="89">
        <f t="shared" si="13"/>
        <v>0</v>
      </c>
      <c r="AJ34" s="89">
        <f t="shared" si="14"/>
        <v>0</v>
      </c>
      <c r="AK34" s="89">
        <f t="shared" si="15"/>
        <v>0</v>
      </c>
      <c r="AL34" s="89">
        <f t="shared" si="16"/>
        <v>0</v>
      </c>
      <c r="AM34" s="89">
        <f t="shared" si="17"/>
        <v>0</v>
      </c>
      <c r="AN34" s="89">
        <f t="shared" si="18"/>
        <v>0</v>
      </c>
      <c r="AO34" s="89">
        <f t="shared" si="19"/>
        <v>0</v>
      </c>
      <c r="AR34" s="35">
        <v>30</v>
      </c>
      <c r="AS34" s="35">
        <f t="shared" si="21"/>
        <v>1887.3474117472542</v>
      </c>
      <c r="AT34" s="35">
        <f t="shared" si="22"/>
        <v>2150.6605618013127</v>
      </c>
      <c r="AU34" s="35">
        <f t="shared" si="23"/>
        <v>2342.7556964391206</v>
      </c>
      <c r="AV34" s="35">
        <f t="shared" si="24"/>
        <v>2563.6230581253412</v>
      </c>
      <c r="AW34" s="35">
        <f t="shared" si="25"/>
        <v>2800</v>
      </c>
      <c r="AX34" s="37">
        <f t="shared" si="26"/>
        <v>1</v>
      </c>
      <c r="AY34" s="37">
        <f t="shared" si="27"/>
        <v>0</v>
      </c>
      <c r="AZ34" s="37">
        <f t="shared" si="28"/>
        <v>0</v>
      </c>
      <c r="BA34" s="37">
        <f t="shared" si="29"/>
        <v>0</v>
      </c>
      <c r="BB34" s="35">
        <f>(AS34-AS33)/总纲!K34</f>
        <v>516.24507103040457</v>
      </c>
    </row>
    <row r="35" spans="3:54" x14ac:dyDescent="0.15">
      <c r="C35" s="53"/>
      <c r="I35" s="51"/>
      <c r="N35" s="51"/>
      <c r="O35" s="48"/>
      <c r="U35" s="28">
        <v>31</v>
      </c>
      <c r="V35" s="89">
        <f t="shared" si="0"/>
        <v>2136.526124501816</v>
      </c>
      <c r="W35" s="89">
        <f t="shared" si="1"/>
        <v>2310.1205046762761</v>
      </c>
      <c r="X35" s="89">
        <f t="shared" si="2"/>
        <v>2505.0912646811794</v>
      </c>
      <c r="Y35" s="89">
        <f t="shared" si="3"/>
        <v>2730.9347438293321</v>
      </c>
      <c r="Z35" s="89">
        <f t="shared" si="4"/>
        <v>2800</v>
      </c>
      <c r="AA35" s="89">
        <f t="shared" si="5"/>
        <v>0</v>
      </c>
      <c r="AB35" s="89">
        <f t="shared" si="6"/>
        <v>0</v>
      </c>
      <c r="AC35" s="89">
        <f t="shared" si="7"/>
        <v>0</v>
      </c>
      <c r="AD35" s="89">
        <f t="shared" si="8"/>
        <v>0</v>
      </c>
      <c r="AE35" s="89">
        <f t="shared" si="9"/>
        <v>0</v>
      </c>
      <c r="AF35" s="89">
        <f t="shared" si="10"/>
        <v>0</v>
      </c>
      <c r="AG35" s="89">
        <f t="shared" si="11"/>
        <v>0</v>
      </c>
      <c r="AH35" s="89">
        <f t="shared" si="12"/>
        <v>0</v>
      </c>
      <c r="AI35" s="89">
        <f t="shared" si="13"/>
        <v>0</v>
      </c>
      <c r="AJ35" s="89">
        <f t="shared" si="14"/>
        <v>0</v>
      </c>
      <c r="AK35" s="89">
        <f t="shared" si="15"/>
        <v>0</v>
      </c>
      <c r="AL35" s="89">
        <f t="shared" si="16"/>
        <v>0</v>
      </c>
      <c r="AM35" s="89">
        <f t="shared" si="17"/>
        <v>0</v>
      </c>
      <c r="AN35" s="89">
        <f t="shared" si="18"/>
        <v>0</v>
      </c>
      <c r="AO35" s="89">
        <f t="shared" si="19"/>
        <v>0</v>
      </c>
      <c r="AR35" s="35">
        <v>31</v>
      </c>
      <c r="AS35" s="35">
        <f t="shared" si="21"/>
        <v>2136.526124501816</v>
      </c>
      <c r="AT35" s="35">
        <f t="shared" si="22"/>
        <v>2310.1205046762761</v>
      </c>
      <c r="AU35" s="35">
        <f t="shared" si="23"/>
        <v>2505.0912646811794</v>
      </c>
      <c r="AV35" s="35">
        <f t="shared" si="24"/>
        <v>2730.9347438293321</v>
      </c>
      <c r="AW35" s="35">
        <f t="shared" si="25"/>
        <v>2800</v>
      </c>
      <c r="AX35" s="37">
        <f t="shared" si="26"/>
        <v>1</v>
      </c>
      <c r="AY35" s="37">
        <f t="shared" si="27"/>
        <v>0</v>
      </c>
      <c r="AZ35" s="37">
        <f t="shared" si="28"/>
        <v>0</v>
      </c>
      <c r="BA35" s="37">
        <f t="shared" si="29"/>
        <v>0</v>
      </c>
      <c r="BB35" s="35">
        <f>(AS35-AS34)/总纲!K35</f>
        <v>433.96734661603205</v>
      </c>
    </row>
    <row r="36" spans="3:54" x14ac:dyDescent="0.15">
      <c r="C36" s="53"/>
      <c r="I36" s="51"/>
      <c r="N36" s="51"/>
      <c r="O36" s="48"/>
      <c r="U36" s="28">
        <v>32</v>
      </c>
      <c r="V36" s="89">
        <f t="shared" si="0"/>
        <v>2294.5721995798835</v>
      </c>
      <c r="W36" s="89">
        <f t="shared" si="1"/>
        <v>2469.5804475512396</v>
      </c>
      <c r="X36" s="89">
        <f t="shared" si="2"/>
        <v>2667.4268329232382</v>
      </c>
      <c r="Y36" s="89">
        <f t="shared" si="3"/>
        <v>2800</v>
      </c>
      <c r="Z36" s="89">
        <f t="shared" si="4"/>
        <v>2800</v>
      </c>
      <c r="AA36" s="89">
        <f t="shared" si="5"/>
        <v>0</v>
      </c>
      <c r="AB36" s="89">
        <f t="shared" si="6"/>
        <v>0</v>
      </c>
      <c r="AC36" s="89">
        <f t="shared" si="7"/>
        <v>0</v>
      </c>
      <c r="AD36" s="89">
        <f t="shared" si="8"/>
        <v>0</v>
      </c>
      <c r="AE36" s="89">
        <f t="shared" si="9"/>
        <v>0</v>
      </c>
      <c r="AF36" s="89">
        <f t="shared" si="10"/>
        <v>0</v>
      </c>
      <c r="AG36" s="89">
        <f t="shared" si="11"/>
        <v>0</v>
      </c>
      <c r="AH36" s="89">
        <f t="shared" si="12"/>
        <v>0</v>
      </c>
      <c r="AI36" s="89">
        <f t="shared" si="13"/>
        <v>0</v>
      </c>
      <c r="AJ36" s="89">
        <f t="shared" si="14"/>
        <v>0</v>
      </c>
      <c r="AK36" s="89">
        <f t="shared" si="15"/>
        <v>0</v>
      </c>
      <c r="AL36" s="89">
        <f t="shared" si="16"/>
        <v>0</v>
      </c>
      <c r="AM36" s="89">
        <f t="shared" si="17"/>
        <v>0</v>
      </c>
      <c r="AN36" s="89">
        <f t="shared" si="18"/>
        <v>0</v>
      </c>
      <c r="AO36" s="89">
        <f t="shared" si="19"/>
        <v>0</v>
      </c>
      <c r="AR36" s="35">
        <v>32</v>
      </c>
      <c r="AS36" s="35">
        <f t="shared" si="21"/>
        <v>2294.5721995798835</v>
      </c>
      <c r="AT36" s="35">
        <f t="shared" si="22"/>
        <v>2469.5804475512396</v>
      </c>
      <c r="AU36" s="35">
        <f t="shared" si="23"/>
        <v>2667.4268329232382</v>
      </c>
      <c r="AV36" s="35">
        <f t="shared" si="24"/>
        <v>2800</v>
      </c>
      <c r="AW36" s="35">
        <f t="shared" si="25"/>
        <v>2800</v>
      </c>
      <c r="AX36" s="37">
        <f t="shared" si="26"/>
        <v>1</v>
      </c>
      <c r="AY36" s="37">
        <f t="shared" si="27"/>
        <v>0</v>
      </c>
      <c r="AZ36" s="37">
        <f t="shared" si="28"/>
        <v>0</v>
      </c>
      <c r="BA36" s="37">
        <f t="shared" si="29"/>
        <v>0</v>
      </c>
      <c r="BB36" s="35">
        <f>(AS36-AS35)/总纲!K36</f>
        <v>256.81881056695204</v>
      </c>
    </row>
    <row r="37" spans="3:54" x14ac:dyDescent="0.15">
      <c r="C37" s="53"/>
      <c r="I37" s="51"/>
      <c r="N37" s="51"/>
      <c r="O37" s="48"/>
      <c r="U37" s="28">
        <v>33</v>
      </c>
      <c r="V37" s="89">
        <f t="shared" ref="V37:V68" si="30">求节点(E$7:E$26,$N$7:$N$26,$U37)</f>
        <v>2452.6182746579516</v>
      </c>
      <c r="W37" s="89">
        <f t="shared" ref="W37:W68" si="31">求节点(F$7:F$26,$N$7:$N$26,$U37)</f>
        <v>2629.0403904262025</v>
      </c>
      <c r="X37" s="89">
        <f t="shared" ref="X37:X68" si="32">求节点(G$7:G$26,$N$7:$N$26,$U37)</f>
        <v>2800</v>
      </c>
      <c r="Y37" s="89">
        <f t="shared" ref="Y37:Y68" si="33">求节点(H$7:H$26,$N$7:$N$26,$U37)</f>
        <v>2800</v>
      </c>
      <c r="Z37" s="89">
        <f t="shared" ref="Z37:Z68" si="34">求节点(I$7:I$26,$N$7:$N$26,$U37)</f>
        <v>2800</v>
      </c>
      <c r="AA37" s="89">
        <f t="shared" ref="AA37:AA68" si="35">求节点(E$7:E$26,$O$7:$O$26,$U37)</f>
        <v>0</v>
      </c>
      <c r="AB37" s="89">
        <f t="shared" ref="AB37:AB68" si="36">求节点(F$7:F$26,$O$7:$O$26,$U37)</f>
        <v>0</v>
      </c>
      <c r="AC37" s="89">
        <f t="shared" ref="AC37:AC68" si="37">求节点(G$7:G$26,$O$7:$O$26,$U37)</f>
        <v>0</v>
      </c>
      <c r="AD37" s="89">
        <f t="shared" ref="AD37:AD68" si="38">求节点(H$7:H$26,$O$7:$O$26,$U37)</f>
        <v>0</v>
      </c>
      <c r="AE37" s="89">
        <f t="shared" ref="AE37:AE68" si="39">求节点(I$7:I$26,$O$7:$O$26,$U37)</f>
        <v>0</v>
      </c>
      <c r="AF37" s="89">
        <f t="shared" ref="AF37:AF68" si="40">求节点(E$7:E$26,$P$7:$P$26,$U37)</f>
        <v>0</v>
      </c>
      <c r="AG37" s="89">
        <f t="shared" ref="AG37:AG68" si="41">求节点(F$7:F$26,$P$7:$P$26,$U37)</f>
        <v>0</v>
      </c>
      <c r="AH37" s="89">
        <f t="shared" ref="AH37:AH68" si="42">求节点(G$7:G$26,$P$7:$P$26,$U37)</f>
        <v>0</v>
      </c>
      <c r="AI37" s="89">
        <f t="shared" ref="AI37:AI68" si="43">求节点(H$7:H$26,$P$7:$P$26,$U37)</f>
        <v>0</v>
      </c>
      <c r="AJ37" s="89">
        <f t="shared" ref="AJ37:AJ68" si="44">求节点(I$7:I$26,$P$7:$P$26,$U37)</f>
        <v>0</v>
      </c>
      <c r="AK37" s="89">
        <f t="shared" ref="AK37:AK68" si="45">求节点(E$7:E$26,$Q$7:$Q$26,$U37)</f>
        <v>0</v>
      </c>
      <c r="AL37" s="89">
        <f t="shared" ref="AL37:AL68" si="46">求节点(F$7:F$26,$Q$7:$Q$26,$U37)</f>
        <v>0</v>
      </c>
      <c r="AM37" s="89">
        <f t="shared" ref="AM37:AM68" si="47">求节点(G$7:G$26,$Q$7:$Q$26,$U37)</f>
        <v>0</v>
      </c>
      <c r="AN37" s="89">
        <f t="shared" ref="AN37:AN68" si="48">求节点(H$7:H$26,$Q$7:$Q$26,$U37)</f>
        <v>0</v>
      </c>
      <c r="AO37" s="89">
        <f t="shared" ref="AO37:AO68" si="49">求节点(I$7:I$26,$Q$7:$Q$26,$U37)</f>
        <v>0</v>
      </c>
      <c r="AR37" s="35">
        <v>33</v>
      </c>
      <c r="AS37" s="35">
        <f t="shared" si="21"/>
        <v>2452.6182746579516</v>
      </c>
      <c r="AT37" s="35">
        <f t="shared" si="22"/>
        <v>2629.0403904262025</v>
      </c>
      <c r="AU37" s="35">
        <f t="shared" si="23"/>
        <v>2800</v>
      </c>
      <c r="AV37" s="35">
        <f t="shared" si="24"/>
        <v>2800</v>
      </c>
      <c r="AW37" s="35">
        <f t="shared" si="25"/>
        <v>2800</v>
      </c>
      <c r="AX37" s="37">
        <f t="shared" si="26"/>
        <v>1</v>
      </c>
      <c r="AY37" s="37">
        <f t="shared" si="27"/>
        <v>0</v>
      </c>
      <c r="AZ37" s="37">
        <f t="shared" si="28"/>
        <v>0</v>
      </c>
      <c r="BA37" s="37">
        <f t="shared" si="29"/>
        <v>0</v>
      </c>
      <c r="BB37" s="35">
        <f>(AS37-AS36)/总纲!K37</f>
        <v>239.62042310620919</v>
      </c>
    </row>
    <row r="38" spans="3:54" x14ac:dyDescent="0.15">
      <c r="C38" s="53"/>
      <c r="I38" s="51"/>
      <c r="N38" s="51"/>
      <c r="O38" s="48"/>
      <c r="U38" s="28">
        <v>34</v>
      </c>
      <c r="V38" s="89">
        <f t="shared" si="30"/>
        <v>2610.6643497360192</v>
      </c>
      <c r="W38" s="89">
        <f t="shared" si="31"/>
        <v>2788.5003333011659</v>
      </c>
      <c r="X38" s="89">
        <f t="shared" si="32"/>
        <v>2800</v>
      </c>
      <c r="Y38" s="89">
        <f t="shared" si="33"/>
        <v>2800</v>
      </c>
      <c r="Z38" s="89">
        <f t="shared" si="34"/>
        <v>2800</v>
      </c>
      <c r="AA38" s="89">
        <f t="shared" si="35"/>
        <v>0</v>
      </c>
      <c r="AB38" s="89">
        <f t="shared" si="36"/>
        <v>0</v>
      </c>
      <c r="AC38" s="89">
        <f t="shared" si="37"/>
        <v>0</v>
      </c>
      <c r="AD38" s="89">
        <f t="shared" si="38"/>
        <v>0</v>
      </c>
      <c r="AE38" s="89">
        <f t="shared" si="39"/>
        <v>0</v>
      </c>
      <c r="AF38" s="89">
        <f t="shared" si="40"/>
        <v>0</v>
      </c>
      <c r="AG38" s="89">
        <f t="shared" si="41"/>
        <v>0</v>
      </c>
      <c r="AH38" s="89">
        <f t="shared" si="42"/>
        <v>0</v>
      </c>
      <c r="AI38" s="89">
        <f t="shared" si="43"/>
        <v>0</v>
      </c>
      <c r="AJ38" s="89">
        <f t="shared" si="44"/>
        <v>0</v>
      </c>
      <c r="AK38" s="89">
        <f t="shared" si="45"/>
        <v>0</v>
      </c>
      <c r="AL38" s="89">
        <f t="shared" si="46"/>
        <v>0</v>
      </c>
      <c r="AM38" s="89">
        <f t="shared" si="47"/>
        <v>0</v>
      </c>
      <c r="AN38" s="89">
        <f t="shared" si="48"/>
        <v>0</v>
      </c>
      <c r="AO38" s="89">
        <f t="shared" si="49"/>
        <v>0</v>
      </c>
      <c r="AR38" s="35">
        <v>34</v>
      </c>
      <c r="AS38" s="35">
        <f t="shared" si="21"/>
        <v>2610.6643497360192</v>
      </c>
      <c r="AT38" s="35">
        <f t="shared" si="22"/>
        <v>2788.5003333011659</v>
      </c>
      <c r="AU38" s="35">
        <f t="shared" si="23"/>
        <v>2800</v>
      </c>
      <c r="AV38" s="35">
        <f t="shared" si="24"/>
        <v>2800</v>
      </c>
      <c r="AW38" s="35">
        <f t="shared" si="25"/>
        <v>2800</v>
      </c>
      <c r="AX38" s="37">
        <f t="shared" si="26"/>
        <v>1</v>
      </c>
      <c r="AY38" s="37">
        <f t="shared" si="27"/>
        <v>0</v>
      </c>
      <c r="AZ38" s="37">
        <f t="shared" si="28"/>
        <v>0</v>
      </c>
      <c r="BA38" s="37">
        <f t="shared" si="29"/>
        <v>0</v>
      </c>
      <c r="BB38" s="35">
        <f>(AS38-AS37)/总纲!K38</f>
        <v>223.57376020410129</v>
      </c>
    </row>
    <row r="39" spans="3:54" x14ac:dyDescent="0.15">
      <c r="C39" s="53"/>
      <c r="I39" s="51"/>
      <c r="N39" s="51"/>
      <c r="O39" s="48"/>
      <c r="U39" s="28">
        <v>35</v>
      </c>
      <c r="V39" s="89">
        <f t="shared" si="30"/>
        <v>2768.7104248140872</v>
      </c>
      <c r="W39" s="89">
        <f t="shared" si="31"/>
        <v>2800</v>
      </c>
      <c r="X39" s="89">
        <f t="shared" si="32"/>
        <v>2800</v>
      </c>
      <c r="Y39" s="89">
        <f t="shared" si="33"/>
        <v>2800</v>
      </c>
      <c r="Z39" s="89">
        <f t="shared" si="34"/>
        <v>2800</v>
      </c>
      <c r="AA39" s="89">
        <f t="shared" si="35"/>
        <v>0</v>
      </c>
      <c r="AB39" s="89">
        <f t="shared" si="36"/>
        <v>0</v>
      </c>
      <c r="AC39" s="89">
        <f t="shared" si="37"/>
        <v>0</v>
      </c>
      <c r="AD39" s="89">
        <f t="shared" si="38"/>
        <v>0</v>
      </c>
      <c r="AE39" s="89">
        <f t="shared" si="39"/>
        <v>0</v>
      </c>
      <c r="AF39" s="89">
        <f t="shared" si="40"/>
        <v>0</v>
      </c>
      <c r="AG39" s="89">
        <f t="shared" si="41"/>
        <v>0</v>
      </c>
      <c r="AH39" s="89">
        <f t="shared" si="42"/>
        <v>0</v>
      </c>
      <c r="AI39" s="89">
        <f t="shared" si="43"/>
        <v>0</v>
      </c>
      <c r="AJ39" s="89">
        <f t="shared" si="44"/>
        <v>0</v>
      </c>
      <c r="AK39" s="89">
        <f t="shared" si="45"/>
        <v>0</v>
      </c>
      <c r="AL39" s="89">
        <f t="shared" si="46"/>
        <v>0</v>
      </c>
      <c r="AM39" s="89">
        <f t="shared" si="47"/>
        <v>0</v>
      </c>
      <c r="AN39" s="89">
        <f t="shared" si="48"/>
        <v>0</v>
      </c>
      <c r="AO39" s="89">
        <f t="shared" si="49"/>
        <v>0</v>
      </c>
      <c r="AR39" s="35">
        <v>35</v>
      </c>
      <c r="AS39" s="35">
        <f t="shared" si="21"/>
        <v>2768.7104248140872</v>
      </c>
      <c r="AT39" s="35">
        <f t="shared" si="22"/>
        <v>2800</v>
      </c>
      <c r="AU39" s="35">
        <f t="shared" si="23"/>
        <v>2800</v>
      </c>
      <c r="AV39" s="35">
        <f t="shared" si="24"/>
        <v>2800</v>
      </c>
      <c r="AW39" s="35">
        <f t="shared" si="25"/>
        <v>2800</v>
      </c>
      <c r="AX39" s="37">
        <f t="shared" si="26"/>
        <v>1</v>
      </c>
      <c r="AY39" s="37">
        <f t="shared" si="27"/>
        <v>0</v>
      </c>
      <c r="AZ39" s="37">
        <f t="shared" si="28"/>
        <v>0</v>
      </c>
      <c r="BA39" s="37">
        <f t="shared" si="29"/>
        <v>0</v>
      </c>
      <c r="BB39" s="35">
        <f>(AS39-AS38)/总纲!K39</f>
        <v>208.60169431236548</v>
      </c>
    </row>
    <row r="40" spans="3:54" x14ac:dyDescent="0.15">
      <c r="C40" s="53"/>
      <c r="I40" s="51"/>
      <c r="N40" s="51"/>
      <c r="O40" s="48"/>
      <c r="U40" s="28">
        <v>36</v>
      </c>
      <c r="V40" s="89">
        <f t="shared" si="30"/>
        <v>2800</v>
      </c>
      <c r="W40" s="89">
        <f t="shared" si="31"/>
        <v>2800</v>
      </c>
      <c r="X40" s="89">
        <f t="shared" si="32"/>
        <v>2800</v>
      </c>
      <c r="Y40" s="89">
        <f t="shared" si="33"/>
        <v>2800</v>
      </c>
      <c r="Z40" s="89">
        <f t="shared" si="34"/>
        <v>2800</v>
      </c>
      <c r="AA40" s="89">
        <f t="shared" si="35"/>
        <v>0</v>
      </c>
      <c r="AB40" s="89">
        <f t="shared" si="36"/>
        <v>0</v>
      </c>
      <c r="AC40" s="89">
        <f t="shared" si="37"/>
        <v>0</v>
      </c>
      <c r="AD40" s="89">
        <f t="shared" si="38"/>
        <v>0</v>
      </c>
      <c r="AE40" s="89">
        <f t="shared" si="39"/>
        <v>0</v>
      </c>
      <c r="AF40" s="89">
        <f t="shared" si="40"/>
        <v>0</v>
      </c>
      <c r="AG40" s="89">
        <f t="shared" si="41"/>
        <v>0</v>
      </c>
      <c r="AH40" s="89">
        <f t="shared" si="42"/>
        <v>0</v>
      </c>
      <c r="AI40" s="89">
        <f t="shared" si="43"/>
        <v>0</v>
      </c>
      <c r="AJ40" s="89">
        <f t="shared" si="44"/>
        <v>0</v>
      </c>
      <c r="AK40" s="89">
        <f t="shared" si="45"/>
        <v>0</v>
      </c>
      <c r="AL40" s="89">
        <f t="shared" si="46"/>
        <v>0</v>
      </c>
      <c r="AM40" s="89">
        <f t="shared" si="47"/>
        <v>0</v>
      </c>
      <c r="AN40" s="89">
        <f t="shared" si="48"/>
        <v>0</v>
      </c>
      <c r="AO40" s="89">
        <f t="shared" si="49"/>
        <v>0</v>
      </c>
      <c r="AR40" s="35">
        <v>36</v>
      </c>
      <c r="AS40" s="35">
        <f t="shared" si="21"/>
        <v>2800</v>
      </c>
      <c r="AT40" s="35">
        <f t="shared" si="22"/>
        <v>2800</v>
      </c>
      <c r="AU40" s="35">
        <f t="shared" si="23"/>
        <v>2800</v>
      </c>
      <c r="AV40" s="35">
        <f t="shared" si="24"/>
        <v>2800</v>
      </c>
      <c r="AW40" s="35">
        <f t="shared" si="25"/>
        <v>2800</v>
      </c>
      <c r="AX40" s="37">
        <f t="shared" si="26"/>
        <v>1</v>
      </c>
      <c r="AY40" s="37">
        <f t="shared" si="27"/>
        <v>0</v>
      </c>
      <c r="AZ40" s="37">
        <f t="shared" si="28"/>
        <v>0</v>
      </c>
      <c r="BA40" s="37">
        <f t="shared" si="29"/>
        <v>0</v>
      </c>
      <c r="BB40" s="35">
        <f>(AS40-AS39)/总纲!K40</f>
        <v>38.532819116845289</v>
      </c>
    </row>
    <row r="41" spans="3:54" x14ac:dyDescent="0.15">
      <c r="C41" s="53"/>
      <c r="I41" s="51"/>
      <c r="N41" s="51"/>
      <c r="O41" s="48"/>
      <c r="U41" s="28">
        <v>37</v>
      </c>
      <c r="V41" s="89">
        <f t="shared" si="30"/>
        <v>2800</v>
      </c>
      <c r="W41" s="89">
        <f t="shared" si="31"/>
        <v>2800</v>
      </c>
      <c r="X41" s="89">
        <f t="shared" si="32"/>
        <v>2800</v>
      </c>
      <c r="Y41" s="89">
        <f t="shared" si="33"/>
        <v>2800</v>
      </c>
      <c r="Z41" s="89">
        <f t="shared" si="34"/>
        <v>2800</v>
      </c>
      <c r="AA41" s="89">
        <f t="shared" si="35"/>
        <v>0</v>
      </c>
      <c r="AB41" s="89">
        <f t="shared" si="36"/>
        <v>0</v>
      </c>
      <c r="AC41" s="89">
        <f t="shared" si="37"/>
        <v>0</v>
      </c>
      <c r="AD41" s="89">
        <f t="shared" si="38"/>
        <v>0</v>
      </c>
      <c r="AE41" s="89">
        <f t="shared" si="39"/>
        <v>0</v>
      </c>
      <c r="AF41" s="89">
        <f t="shared" si="40"/>
        <v>0</v>
      </c>
      <c r="AG41" s="89">
        <f t="shared" si="41"/>
        <v>0</v>
      </c>
      <c r="AH41" s="89">
        <f t="shared" si="42"/>
        <v>0</v>
      </c>
      <c r="AI41" s="89">
        <f t="shared" si="43"/>
        <v>0</v>
      </c>
      <c r="AJ41" s="89">
        <f t="shared" si="44"/>
        <v>0</v>
      </c>
      <c r="AK41" s="89">
        <f t="shared" si="45"/>
        <v>0</v>
      </c>
      <c r="AL41" s="89">
        <f t="shared" si="46"/>
        <v>0</v>
      </c>
      <c r="AM41" s="89">
        <f t="shared" si="47"/>
        <v>0</v>
      </c>
      <c r="AN41" s="89">
        <f t="shared" si="48"/>
        <v>0</v>
      </c>
      <c r="AO41" s="89">
        <f t="shared" si="49"/>
        <v>0</v>
      </c>
      <c r="AR41" s="35">
        <v>37</v>
      </c>
      <c r="AS41" s="35">
        <f t="shared" si="21"/>
        <v>2800</v>
      </c>
      <c r="AT41" s="35">
        <f t="shared" si="22"/>
        <v>2800</v>
      </c>
      <c r="AU41" s="35">
        <f t="shared" si="23"/>
        <v>2800</v>
      </c>
      <c r="AV41" s="35">
        <f t="shared" si="24"/>
        <v>2800</v>
      </c>
      <c r="AW41" s="35">
        <f t="shared" si="25"/>
        <v>2800</v>
      </c>
      <c r="AX41" s="37">
        <f t="shared" si="26"/>
        <v>1</v>
      </c>
      <c r="AY41" s="37">
        <f t="shared" si="27"/>
        <v>0</v>
      </c>
      <c r="AZ41" s="37">
        <f t="shared" si="28"/>
        <v>0</v>
      </c>
      <c r="BA41" s="37">
        <f t="shared" si="29"/>
        <v>0</v>
      </c>
      <c r="BB41" s="35">
        <f>(AS41-AS40)/总纲!K41</f>
        <v>0</v>
      </c>
    </row>
    <row r="42" spans="3:54" x14ac:dyDescent="0.15">
      <c r="C42" s="53"/>
      <c r="I42" s="51"/>
      <c r="N42" s="51"/>
      <c r="O42" s="48"/>
      <c r="U42" s="28">
        <v>38</v>
      </c>
      <c r="V42" s="89">
        <f t="shared" si="30"/>
        <v>2800</v>
      </c>
      <c r="W42" s="89">
        <f t="shared" si="31"/>
        <v>2800</v>
      </c>
      <c r="X42" s="89">
        <f t="shared" si="32"/>
        <v>2800</v>
      </c>
      <c r="Y42" s="89">
        <f t="shared" si="33"/>
        <v>2800</v>
      </c>
      <c r="Z42" s="89">
        <f t="shared" si="34"/>
        <v>2800</v>
      </c>
      <c r="AA42" s="89">
        <f t="shared" si="35"/>
        <v>0</v>
      </c>
      <c r="AB42" s="89">
        <f t="shared" si="36"/>
        <v>0</v>
      </c>
      <c r="AC42" s="89">
        <f t="shared" si="37"/>
        <v>0</v>
      </c>
      <c r="AD42" s="89">
        <f t="shared" si="38"/>
        <v>0</v>
      </c>
      <c r="AE42" s="89">
        <f t="shared" si="39"/>
        <v>0</v>
      </c>
      <c r="AF42" s="89">
        <f t="shared" si="40"/>
        <v>0</v>
      </c>
      <c r="AG42" s="89">
        <f t="shared" si="41"/>
        <v>0</v>
      </c>
      <c r="AH42" s="89">
        <f t="shared" si="42"/>
        <v>0</v>
      </c>
      <c r="AI42" s="89">
        <f t="shared" si="43"/>
        <v>0</v>
      </c>
      <c r="AJ42" s="89">
        <f t="shared" si="44"/>
        <v>0</v>
      </c>
      <c r="AK42" s="89">
        <f t="shared" si="45"/>
        <v>0</v>
      </c>
      <c r="AL42" s="89">
        <f t="shared" si="46"/>
        <v>0</v>
      </c>
      <c r="AM42" s="89">
        <f t="shared" si="47"/>
        <v>0</v>
      </c>
      <c r="AN42" s="89">
        <f t="shared" si="48"/>
        <v>0</v>
      </c>
      <c r="AO42" s="89">
        <f t="shared" si="49"/>
        <v>0</v>
      </c>
      <c r="AR42" s="35">
        <v>38</v>
      </c>
      <c r="AS42" s="35">
        <f t="shared" si="21"/>
        <v>2800</v>
      </c>
      <c r="AT42" s="35">
        <f t="shared" si="22"/>
        <v>2800</v>
      </c>
      <c r="AU42" s="35">
        <f t="shared" si="23"/>
        <v>2800</v>
      </c>
      <c r="AV42" s="35">
        <f t="shared" si="24"/>
        <v>2800</v>
      </c>
      <c r="AW42" s="35">
        <f t="shared" si="25"/>
        <v>2800</v>
      </c>
      <c r="AX42" s="37">
        <f t="shared" si="26"/>
        <v>1</v>
      </c>
      <c r="AY42" s="37">
        <f t="shared" si="27"/>
        <v>0</v>
      </c>
      <c r="AZ42" s="37">
        <f t="shared" si="28"/>
        <v>0</v>
      </c>
      <c r="BA42" s="37">
        <f t="shared" si="29"/>
        <v>0</v>
      </c>
      <c r="BB42" s="35">
        <f>(AS42-AS41)/总纲!K42</f>
        <v>0</v>
      </c>
    </row>
    <row r="43" spans="3:54" x14ac:dyDescent="0.15">
      <c r="C43" s="53"/>
      <c r="I43" s="51"/>
      <c r="N43" s="51"/>
      <c r="O43" s="48"/>
      <c r="U43" s="28">
        <v>39</v>
      </c>
      <c r="V43" s="89">
        <f t="shared" si="30"/>
        <v>2800</v>
      </c>
      <c r="W43" s="89">
        <f t="shared" si="31"/>
        <v>2800</v>
      </c>
      <c r="X43" s="89">
        <f t="shared" si="32"/>
        <v>2800</v>
      </c>
      <c r="Y43" s="89">
        <f t="shared" si="33"/>
        <v>2800</v>
      </c>
      <c r="Z43" s="89">
        <f t="shared" si="34"/>
        <v>2800</v>
      </c>
      <c r="AA43" s="89">
        <f t="shared" si="35"/>
        <v>0</v>
      </c>
      <c r="AB43" s="89">
        <f t="shared" si="36"/>
        <v>0</v>
      </c>
      <c r="AC43" s="89">
        <f t="shared" si="37"/>
        <v>0</v>
      </c>
      <c r="AD43" s="89">
        <f t="shared" si="38"/>
        <v>0</v>
      </c>
      <c r="AE43" s="89">
        <f t="shared" si="39"/>
        <v>0</v>
      </c>
      <c r="AF43" s="89">
        <f t="shared" si="40"/>
        <v>0</v>
      </c>
      <c r="AG43" s="89">
        <f t="shared" si="41"/>
        <v>0</v>
      </c>
      <c r="AH43" s="89">
        <f t="shared" si="42"/>
        <v>0</v>
      </c>
      <c r="AI43" s="89">
        <f t="shared" si="43"/>
        <v>0</v>
      </c>
      <c r="AJ43" s="89">
        <f t="shared" si="44"/>
        <v>0</v>
      </c>
      <c r="AK43" s="89">
        <f t="shared" si="45"/>
        <v>0</v>
      </c>
      <c r="AL43" s="89">
        <f t="shared" si="46"/>
        <v>0</v>
      </c>
      <c r="AM43" s="89">
        <f t="shared" si="47"/>
        <v>0</v>
      </c>
      <c r="AN43" s="89">
        <f t="shared" si="48"/>
        <v>0</v>
      </c>
      <c r="AO43" s="89">
        <f t="shared" si="49"/>
        <v>0</v>
      </c>
      <c r="AR43" s="35">
        <v>39</v>
      </c>
      <c r="AS43" s="35">
        <f t="shared" si="21"/>
        <v>2800</v>
      </c>
      <c r="AT43" s="35">
        <f t="shared" si="22"/>
        <v>2800</v>
      </c>
      <c r="AU43" s="35">
        <f t="shared" si="23"/>
        <v>2800</v>
      </c>
      <c r="AV43" s="35">
        <f t="shared" si="24"/>
        <v>2800</v>
      </c>
      <c r="AW43" s="35">
        <f t="shared" si="25"/>
        <v>2800</v>
      </c>
      <c r="AX43" s="37">
        <f t="shared" si="26"/>
        <v>1</v>
      </c>
      <c r="AY43" s="37">
        <f t="shared" si="27"/>
        <v>0</v>
      </c>
      <c r="AZ43" s="37">
        <f t="shared" si="28"/>
        <v>0</v>
      </c>
      <c r="BA43" s="37">
        <f t="shared" si="29"/>
        <v>0</v>
      </c>
      <c r="BB43" s="35">
        <f>(AS43-AS42)/总纲!K43</f>
        <v>0</v>
      </c>
    </row>
    <row r="44" spans="3:54" x14ac:dyDescent="0.15">
      <c r="C44" s="53"/>
      <c r="I44" s="51"/>
      <c r="N44" s="51"/>
      <c r="O44" s="48"/>
      <c r="U44" s="28">
        <v>40</v>
      </c>
      <c r="V44" s="89">
        <f t="shared" si="30"/>
        <v>2800</v>
      </c>
      <c r="W44" s="89">
        <f t="shared" si="31"/>
        <v>2800</v>
      </c>
      <c r="X44" s="89">
        <f t="shared" si="32"/>
        <v>2800</v>
      </c>
      <c r="Y44" s="89">
        <f t="shared" si="33"/>
        <v>2800</v>
      </c>
      <c r="Z44" s="89">
        <f t="shared" si="34"/>
        <v>2800</v>
      </c>
      <c r="AA44" s="89">
        <f t="shared" si="35"/>
        <v>0</v>
      </c>
      <c r="AB44" s="89">
        <f t="shared" si="36"/>
        <v>0</v>
      </c>
      <c r="AC44" s="89">
        <f t="shared" si="37"/>
        <v>0</v>
      </c>
      <c r="AD44" s="89">
        <f t="shared" si="38"/>
        <v>0</v>
      </c>
      <c r="AE44" s="89">
        <f t="shared" si="39"/>
        <v>0</v>
      </c>
      <c r="AF44" s="89">
        <f t="shared" si="40"/>
        <v>0</v>
      </c>
      <c r="AG44" s="89">
        <f t="shared" si="41"/>
        <v>0</v>
      </c>
      <c r="AH44" s="89">
        <f t="shared" si="42"/>
        <v>0</v>
      </c>
      <c r="AI44" s="89">
        <f t="shared" si="43"/>
        <v>0</v>
      </c>
      <c r="AJ44" s="89">
        <f t="shared" si="44"/>
        <v>0</v>
      </c>
      <c r="AK44" s="89">
        <f t="shared" si="45"/>
        <v>0</v>
      </c>
      <c r="AL44" s="89">
        <f t="shared" si="46"/>
        <v>0</v>
      </c>
      <c r="AM44" s="89">
        <f t="shared" si="47"/>
        <v>0</v>
      </c>
      <c r="AN44" s="89">
        <f t="shared" si="48"/>
        <v>0</v>
      </c>
      <c r="AO44" s="89">
        <f t="shared" si="49"/>
        <v>0</v>
      </c>
      <c r="AR44" s="35">
        <v>40</v>
      </c>
      <c r="AS44" s="35">
        <f t="shared" si="21"/>
        <v>2800</v>
      </c>
      <c r="AT44" s="35">
        <f t="shared" si="22"/>
        <v>2800</v>
      </c>
      <c r="AU44" s="35">
        <f t="shared" si="23"/>
        <v>2800</v>
      </c>
      <c r="AV44" s="35">
        <f t="shared" si="24"/>
        <v>2800</v>
      </c>
      <c r="AW44" s="35">
        <f t="shared" si="25"/>
        <v>2800</v>
      </c>
      <c r="AX44" s="37">
        <f t="shared" si="26"/>
        <v>1</v>
      </c>
      <c r="AY44" s="37">
        <f t="shared" si="27"/>
        <v>0</v>
      </c>
      <c r="AZ44" s="37">
        <f t="shared" si="28"/>
        <v>0</v>
      </c>
      <c r="BA44" s="37">
        <f t="shared" si="29"/>
        <v>0</v>
      </c>
      <c r="BB44" s="35">
        <f>(AS44-AS43)/总纲!K44</f>
        <v>0</v>
      </c>
    </row>
    <row r="45" spans="3:54" x14ac:dyDescent="0.15">
      <c r="C45" s="53"/>
      <c r="N45" s="48"/>
      <c r="O45" s="48"/>
      <c r="U45" s="28">
        <v>41</v>
      </c>
      <c r="V45" s="89">
        <f t="shared" si="30"/>
        <v>2800</v>
      </c>
      <c r="W45" s="89">
        <f t="shared" si="31"/>
        <v>2800</v>
      </c>
      <c r="X45" s="89">
        <f t="shared" si="32"/>
        <v>2800</v>
      </c>
      <c r="Y45" s="89">
        <f t="shared" si="33"/>
        <v>2800</v>
      </c>
      <c r="Z45" s="89">
        <f t="shared" si="34"/>
        <v>2800</v>
      </c>
      <c r="AA45" s="89">
        <f t="shared" si="35"/>
        <v>0</v>
      </c>
      <c r="AB45" s="89">
        <f t="shared" si="36"/>
        <v>0</v>
      </c>
      <c r="AC45" s="89">
        <f t="shared" si="37"/>
        <v>0</v>
      </c>
      <c r="AD45" s="89">
        <f t="shared" si="38"/>
        <v>0</v>
      </c>
      <c r="AE45" s="89">
        <f t="shared" si="39"/>
        <v>0</v>
      </c>
      <c r="AF45" s="89">
        <f t="shared" si="40"/>
        <v>0</v>
      </c>
      <c r="AG45" s="89">
        <f t="shared" si="41"/>
        <v>0</v>
      </c>
      <c r="AH45" s="89">
        <f t="shared" si="42"/>
        <v>0</v>
      </c>
      <c r="AI45" s="89">
        <f t="shared" si="43"/>
        <v>0</v>
      </c>
      <c r="AJ45" s="89">
        <f t="shared" si="44"/>
        <v>0</v>
      </c>
      <c r="AK45" s="89">
        <f t="shared" si="45"/>
        <v>0</v>
      </c>
      <c r="AL45" s="89">
        <f t="shared" si="46"/>
        <v>0</v>
      </c>
      <c r="AM45" s="89">
        <f t="shared" si="47"/>
        <v>0</v>
      </c>
      <c r="AN45" s="89">
        <f t="shared" si="48"/>
        <v>0</v>
      </c>
      <c r="AO45" s="89">
        <f t="shared" si="49"/>
        <v>0</v>
      </c>
      <c r="AR45" s="35">
        <v>41</v>
      </c>
      <c r="AS45" s="35">
        <f t="shared" si="21"/>
        <v>2800</v>
      </c>
      <c r="AT45" s="35">
        <f t="shared" si="22"/>
        <v>2800</v>
      </c>
      <c r="AU45" s="35">
        <f t="shared" si="23"/>
        <v>2800</v>
      </c>
      <c r="AV45" s="35">
        <f t="shared" si="24"/>
        <v>2800</v>
      </c>
      <c r="AW45" s="35">
        <f t="shared" si="25"/>
        <v>2800</v>
      </c>
      <c r="AX45" s="37">
        <f t="shared" si="26"/>
        <v>1</v>
      </c>
      <c r="AY45" s="37">
        <f t="shared" si="27"/>
        <v>0</v>
      </c>
      <c r="AZ45" s="37">
        <f t="shared" si="28"/>
        <v>0</v>
      </c>
      <c r="BA45" s="37">
        <f t="shared" si="29"/>
        <v>0</v>
      </c>
      <c r="BB45" s="35">
        <f>(AS45-AS44)/总纲!K45</f>
        <v>0</v>
      </c>
    </row>
    <row r="46" spans="3:54" x14ac:dyDescent="0.15">
      <c r="N46" s="48"/>
      <c r="U46" s="28">
        <v>42</v>
      </c>
      <c r="V46" s="89">
        <f t="shared" si="30"/>
        <v>2800</v>
      </c>
      <c r="W46" s="89">
        <f t="shared" si="31"/>
        <v>2800</v>
      </c>
      <c r="X46" s="89">
        <f t="shared" si="32"/>
        <v>2800</v>
      </c>
      <c r="Y46" s="89">
        <f t="shared" si="33"/>
        <v>2800</v>
      </c>
      <c r="Z46" s="89">
        <f t="shared" si="34"/>
        <v>2800</v>
      </c>
      <c r="AA46" s="89">
        <f t="shared" si="35"/>
        <v>0</v>
      </c>
      <c r="AB46" s="89">
        <f t="shared" si="36"/>
        <v>0</v>
      </c>
      <c r="AC46" s="89">
        <f t="shared" si="37"/>
        <v>0</v>
      </c>
      <c r="AD46" s="89">
        <f t="shared" si="38"/>
        <v>0</v>
      </c>
      <c r="AE46" s="89">
        <f t="shared" si="39"/>
        <v>0</v>
      </c>
      <c r="AF46" s="89">
        <f t="shared" si="40"/>
        <v>0</v>
      </c>
      <c r="AG46" s="89">
        <f t="shared" si="41"/>
        <v>0</v>
      </c>
      <c r="AH46" s="89">
        <f t="shared" si="42"/>
        <v>0</v>
      </c>
      <c r="AI46" s="89">
        <f t="shared" si="43"/>
        <v>0</v>
      </c>
      <c r="AJ46" s="89">
        <f t="shared" si="44"/>
        <v>0</v>
      </c>
      <c r="AK46" s="89">
        <f t="shared" si="45"/>
        <v>0</v>
      </c>
      <c r="AL46" s="89">
        <f t="shared" si="46"/>
        <v>0</v>
      </c>
      <c r="AM46" s="89">
        <f t="shared" si="47"/>
        <v>0</v>
      </c>
      <c r="AN46" s="89">
        <f t="shared" si="48"/>
        <v>0</v>
      </c>
      <c r="AO46" s="89">
        <f t="shared" si="49"/>
        <v>0</v>
      </c>
      <c r="AR46" s="35">
        <v>42</v>
      </c>
      <c r="AS46" s="35">
        <f t="shared" si="21"/>
        <v>2800</v>
      </c>
      <c r="AT46" s="35">
        <f t="shared" si="22"/>
        <v>2800</v>
      </c>
      <c r="AU46" s="35">
        <f t="shared" si="23"/>
        <v>2800</v>
      </c>
      <c r="AV46" s="35">
        <f t="shared" si="24"/>
        <v>2800</v>
      </c>
      <c r="AW46" s="35">
        <f t="shared" si="25"/>
        <v>2800</v>
      </c>
      <c r="AX46" s="37">
        <f t="shared" si="26"/>
        <v>1</v>
      </c>
      <c r="AY46" s="37">
        <f t="shared" si="27"/>
        <v>0</v>
      </c>
      <c r="AZ46" s="37">
        <f t="shared" si="28"/>
        <v>0</v>
      </c>
      <c r="BA46" s="37">
        <f t="shared" si="29"/>
        <v>0</v>
      </c>
      <c r="BB46" s="35">
        <f>(AS46-AS45)/总纲!K46</f>
        <v>0</v>
      </c>
    </row>
    <row r="47" spans="3:54" x14ac:dyDescent="0.15">
      <c r="U47" s="28">
        <v>43</v>
      </c>
      <c r="V47" s="89">
        <f t="shared" si="30"/>
        <v>2800</v>
      </c>
      <c r="W47" s="89">
        <f t="shared" si="31"/>
        <v>2800</v>
      </c>
      <c r="X47" s="89">
        <f t="shared" si="32"/>
        <v>2800</v>
      </c>
      <c r="Y47" s="89">
        <f t="shared" si="33"/>
        <v>2800</v>
      </c>
      <c r="Z47" s="89">
        <f t="shared" si="34"/>
        <v>2800</v>
      </c>
      <c r="AA47" s="89">
        <f t="shared" si="35"/>
        <v>0</v>
      </c>
      <c r="AB47" s="89">
        <f t="shared" si="36"/>
        <v>0</v>
      </c>
      <c r="AC47" s="89">
        <f t="shared" si="37"/>
        <v>0</v>
      </c>
      <c r="AD47" s="89">
        <f t="shared" si="38"/>
        <v>0</v>
      </c>
      <c r="AE47" s="89">
        <f t="shared" si="39"/>
        <v>0</v>
      </c>
      <c r="AF47" s="89">
        <f t="shared" si="40"/>
        <v>0</v>
      </c>
      <c r="AG47" s="89">
        <f t="shared" si="41"/>
        <v>0</v>
      </c>
      <c r="AH47" s="89">
        <f t="shared" si="42"/>
        <v>0</v>
      </c>
      <c r="AI47" s="89">
        <f t="shared" si="43"/>
        <v>0</v>
      </c>
      <c r="AJ47" s="89">
        <f t="shared" si="44"/>
        <v>0</v>
      </c>
      <c r="AK47" s="89">
        <f t="shared" si="45"/>
        <v>0</v>
      </c>
      <c r="AL47" s="89">
        <f t="shared" si="46"/>
        <v>0</v>
      </c>
      <c r="AM47" s="89">
        <f t="shared" si="47"/>
        <v>0</v>
      </c>
      <c r="AN47" s="89">
        <f t="shared" si="48"/>
        <v>0</v>
      </c>
      <c r="AO47" s="89">
        <f t="shared" si="49"/>
        <v>0</v>
      </c>
      <c r="AR47" s="35">
        <v>43</v>
      </c>
      <c r="AS47" s="35">
        <f t="shared" si="21"/>
        <v>2800</v>
      </c>
      <c r="AT47" s="35">
        <f t="shared" si="22"/>
        <v>2800</v>
      </c>
      <c r="AU47" s="35">
        <f t="shared" si="23"/>
        <v>2800</v>
      </c>
      <c r="AV47" s="35">
        <f t="shared" si="24"/>
        <v>2800</v>
      </c>
      <c r="AW47" s="35">
        <f t="shared" si="25"/>
        <v>2800</v>
      </c>
      <c r="AX47" s="37">
        <f t="shared" si="26"/>
        <v>1</v>
      </c>
      <c r="AY47" s="37">
        <f t="shared" si="27"/>
        <v>0</v>
      </c>
      <c r="AZ47" s="37">
        <f t="shared" si="28"/>
        <v>0</v>
      </c>
      <c r="BA47" s="37">
        <f t="shared" si="29"/>
        <v>0</v>
      </c>
      <c r="BB47" s="35">
        <f>(AS47-AS46)/总纲!K47</f>
        <v>0</v>
      </c>
    </row>
    <row r="48" spans="3:54" x14ac:dyDescent="0.15">
      <c r="U48" s="28">
        <v>44</v>
      </c>
      <c r="V48" s="89">
        <f t="shared" si="30"/>
        <v>2800</v>
      </c>
      <c r="W48" s="89">
        <f t="shared" si="31"/>
        <v>2800</v>
      </c>
      <c r="X48" s="89">
        <f t="shared" si="32"/>
        <v>2800</v>
      </c>
      <c r="Y48" s="89">
        <f t="shared" si="33"/>
        <v>2800</v>
      </c>
      <c r="Z48" s="89">
        <f t="shared" si="34"/>
        <v>2800</v>
      </c>
      <c r="AA48" s="89">
        <f t="shared" si="35"/>
        <v>0</v>
      </c>
      <c r="AB48" s="89">
        <f t="shared" si="36"/>
        <v>0</v>
      </c>
      <c r="AC48" s="89">
        <f t="shared" si="37"/>
        <v>0</v>
      </c>
      <c r="AD48" s="89">
        <f t="shared" si="38"/>
        <v>0</v>
      </c>
      <c r="AE48" s="89">
        <f t="shared" si="39"/>
        <v>0</v>
      </c>
      <c r="AF48" s="89">
        <f t="shared" si="40"/>
        <v>0</v>
      </c>
      <c r="AG48" s="89">
        <f t="shared" si="41"/>
        <v>0</v>
      </c>
      <c r="AH48" s="89">
        <f t="shared" si="42"/>
        <v>0</v>
      </c>
      <c r="AI48" s="89">
        <f t="shared" si="43"/>
        <v>0</v>
      </c>
      <c r="AJ48" s="89">
        <f t="shared" si="44"/>
        <v>0</v>
      </c>
      <c r="AK48" s="89">
        <f t="shared" si="45"/>
        <v>0</v>
      </c>
      <c r="AL48" s="89">
        <f t="shared" si="46"/>
        <v>0</v>
      </c>
      <c r="AM48" s="89">
        <f t="shared" si="47"/>
        <v>0</v>
      </c>
      <c r="AN48" s="89">
        <f t="shared" si="48"/>
        <v>0</v>
      </c>
      <c r="AO48" s="89">
        <f t="shared" si="49"/>
        <v>0</v>
      </c>
      <c r="AR48" s="35">
        <v>44</v>
      </c>
      <c r="AS48" s="35">
        <f t="shared" si="21"/>
        <v>2800</v>
      </c>
      <c r="AT48" s="35">
        <f t="shared" si="22"/>
        <v>2800</v>
      </c>
      <c r="AU48" s="35">
        <f t="shared" si="23"/>
        <v>2800</v>
      </c>
      <c r="AV48" s="35">
        <f t="shared" si="24"/>
        <v>2800</v>
      </c>
      <c r="AW48" s="35">
        <f t="shared" si="25"/>
        <v>2800</v>
      </c>
      <c r="AX48" s="37">
        <f t="shared" si="26"/>
        <v>1</v>
      </c>
      <c r="AY48" s="37">
        <f t="shared" si="27"/>
        <v>0</v>
      </c>
      <c r="AZ48" s="37">
        <f t="shared" si="28"/>
        <v>0</v>
      </c>
      <c r="BA48" s="37">
        <f t="shared" si="29"/>
        <v>0</v>
      </c>
      <c r="BB48" s="35">
        <f>(AS48-AS47)/总纲!K48</f>
        <v>0</v>
      </c>
    </row>
    <row r="49" spans="21:54" x14ac:dyDescent="0.15">
      <c r="U49" s="28">
        <v>45</v>
      </c>
      <c r="V49" s="89">
        <f t="shared" si="30"/>
        <v>2800</v>
      </c>
      <c r="W49" s="89">
        <f t="shared" si="31"/>
        <v>2800</v>
      </c>
      <c r="X49" s="89">
        <f t="shared" si="32"/>
        <v>2800</v>
      </c>
      <c r="Y49" s="89">
        <f t="shared" si="33"/>
        <v>2800</v>
      </c>
      <c r="Z49" s="89">
        <f t="shared" si="34"/>
        <v>2800</v>
      </c>
      <c r="AA49" s="89">
        <f t="shared" si="35"/>
        <v>0</v>
      </c>
      <c r="AB49" s="89">
        <f t="shared" si="36"/>
        <v>0</v>
      </c>
      <c r="AC49" s="89">
        <f t="shared" si="37"/>
        <v>0</v>
      </c>
      <c r="AD49" s="89">
        <f t="shared" si="38"/>
        <v>0</v>
      </c>
      <c r="AE49" s="89">
        <f t="shared" si="39"/>
        <v>0</v>
      </c>
      <c r="AF49" s="89">
        <f t="shared" si="40"/>
        <v>0</v>
      </c>
      <c r="AG49" s="89">
        <f t="shared" si="41"/>
        <v>0</v>
      </c>
      <c r="AH49" s="89">
        <f t="shared" si="42"/>
        <v>0</v>
      </c>
      <c r="AI49" s="89">
        <f t="shared" si="43"/>
        <v>0</v>
      </c>
      <c r="AJ49" s="89">
        <f t="shared" si="44"/>
        <v>0</v>
      </c>
      <c r="AK49" s="89">
        <f t="shared" si="45"/>
        <v>0</v>
      </c>
      <c r="AL49" s="89">
        <f t="shared" si="46"/>
        <v>0</v>
      </c>
      <c r="AM49" s="89">
        <f t="shared" si="47"/>
        <v>0</v>
      </c>
      <c r="AN49" s="89">
        <f t="shared" si="48"/>
        <v>0</v>
      </c>
      <c r="AO49" s="89">
        <f t="shared" si="49"/>
        <v>0</v>
      </c>
      <c r="AR49" s="35">
        <v>45</v>
      </c>
      <c r="AS49" s="35">
        <f t="shared" si="21"/>
        <v>2800</v>
      </c>
      <c r="AT49" s="35">
        <f t="shared" si="22"/>
        <v>2800</v>
      </c>
      <c r="AU49" s="35">
        <f t="shared" si="23"/>
        <v>2800</v>
      </c>
      <c r="AV49" s="35">
        <f t="shared" si="24"/>
        <v>2800</v>
      </c>
      <c r="AW49" s="35">
        <f t="shared" si="25"/>
        <v>2800</v>
      </c>
      <c r="AX49" s="37">
        <f t="shared" si="26"/>
        <v>1</v>
      </c>
      <c r="AY49" s="37">
        <f t="shared" si="27"/>
        <v>0</v>
      </c>
      <c r="AZ49" s="37">
        <f t="shared" si="28"/>
        <v>0</v>
      </c>
      <c r="BA49" s="37">
        <f t="shared" si="29"/>
        <v>0</v>
      </c>
      <c r="BB49" s="35">
        <f>(AS49-AS48)/总纲!K49</f>
        <v>0</v>
      </c>
    </row>
    <row r="50" spans="21:54" x14ac:dyDescent="0.15">
      <c r="U50" s="28">
        <v>46</v>
      </c>
      <c r="V50" s="89">
        <f t="shared" si="30"/>
        <v>2800</v>
      </c>
      <c r="W50" s="89">
        <f t="shared" si="31"/>
        <v>2800</v>
      </c>
      <c r="X50" s="89">
        <f t="shared" si="32"/>
        <v>2800</v>
      </c>
      <c r="Y50" s="89">
        <f t="shared" si="33"/>
        <v>2800</v>
      </c>
      <c r="Z50" s="89">
        <f t="shared" si="34"/>
        <v>2800</v>
      </c>
      <c r="AA50" s="89">
        <f t="shared" si="35"/>
        <v>0</v>
      </c>
      <c r="AB50" s="89">
        <f t="shared" si="36"/>
        <v>0</v>
      </c>
      <c r="AC50" s="89">
        <f t="shared" si="37"/>
        <v>0</v>
      </c>
      <c r="AD50" s="89">
        <f t="shared" si="38"/>
        <v>0</v>
      </c>
      <c r="AE50" s="89">
        <f t="shared" si="39"/>
        <v>0</v>
      </c>
      <c r="AF50" s="89">
        <f t="shared" si="40"/>
        <v>0</v>
      </c>
      <c r="AG50" s="89">
        <f t="shared" si="41"/>
        <v>0</v>
      </c>
      <c r="AH50" s="89">
        <f t="shared" si="42"/>
        <v>0</v>
      </c>
      <c r="AI50" s="89">
        <f t="shared" si="43"/>
        <v>0</v>
      </c>
      <c r="AJ50" s="89">
        <f t="shared" si="44"/>
        <v>0</v>
      </c>
      <c r="AK50" s="89">
        <f t="shared" si="45"/>
        <v>0</v>
      </c>
      <c r="AL50" s="89">
        <f t="shared" si="46"/>
        <v>0</v>
      </c>
      <c r="AM50" s="89">
        <f t="shared" si="47"/>
        <v>0</v>
      </c>
      <c r="AN50" s="89">
        <f t="shared" si="48"/>
        <v>0</v>
      </c>
      <c r="AO50" s="89">
        <f t="shared" si="49"/>
        <v>0</v>
      </c>
      <c r="AR50" s="35">
        <v>46</v>
      </c>
      <c r="AS50" s="35">
        <f t="shared" si="21"/>
        <v>2800</v>
      </c>
      <c r="AT50" s="35">
        <f t="shared" si="22"/>
        <v>2800</v>
      </c>
      <c r="AU50" s="35">
        <f t="shared" si="23"/>
        <v>2800</v>
      </c>
      <c r="AV50" s="35">
        <f t="shared" si="24"/>
        <v>2800</v>
      </c>
      <c r="AW50" s="35">
        <f t="shared" si="25"/>
        <v>2800</v>
      </c>
      <c r="AX50" s="37">
        <f t="shared" si="26"/>
        <v>1</v>
      </c>
      <c r="AY50" s="37">
        <f t="shared" si="27"/>
        <v>0</v>
      </c>
      <c r="AZ50" s="37">
        <f t="shared" si="28"/>
        <v>0</v>
      </c>
      <c r="BA50" s="37">
        <f t="shared" si="29"/>
        <v>0</v>
      </c>
      <c r="BB50" s="35">
        <f>(AS50-AS49)/总纲!K50</f>
        <v>0</v>
      </c>
    </row>
    <row r="51" spans="21:54" x14ac:dyDescent="0.15">
      <c r="U51" s="28">
        <v>47</v>
      </c>
      <c r="V51" s="89">
        <f t="shared" si="30"/>
        <v>2800</v>
      </c>
      <c r="W51" s="89">
        <f t="shared" si="31"/>
        <v>2800</v>
      </c>
      <c r="X51" s="89">
        <f t="shared" si="32"/>
        <v>2800</v>
      </c>
      <c r="Y51" s="89">
        <f t="shared" si="33"/>
        <v>2800</v>
      </c>
      <c r="Z51" s="89">
        <f t="shared" si="34"/>
        <v>2800</v>
      </c>
      <c r="AA51" s="89">
        <f t="shared" si="35"/>
        <v>0</v>
      </c>
      <c r="AB51" s="89">
        <f t="shared" si="36"/>
        <v>0</v>
      </c>
      <c r="AC51" s="89">
        <f t="shared" si="37"/>
        <v>0</v>
      </c>
      <c r="AD51" s="89">
        <f t="shared" si="38"/>
        <v>0</v>
      </c>
      <c r="AE51" s="89">
        <f t="shared" si="39"/>
        <v>0</v>
      </c>
      <c r="AF51" s="89">
        <f t="shared" si="40"/>
        <v>0</v>
      </c>
      <c r="AG51" s="89">
        <f t="shared" si="41"/>
        <v>0</v>
      </c>
      <c r="AH51" s="89">
        <f t="shared" si="42"/>
        <v>0</v>
      </c>
      <c r="AI51" s="89">
        <f t="shared" si="43"/>
        <v>0</v>
      </c>
      <c r="AJ51" s="89">
        <f t="shared" si="44"/>
        <v>0</v>
      </c>
      <c r="AK51" s="89">
        <f t="shared" si="45"/>
        <v>0</v>
      </c>
      <c r="AL51" s="89">
        <f t="shared" si="46"/>
        <v>0</v>
      </c>
      <c r="AM51" s="89">
        <f t="shared" si="47"/>
        <v>0</v>
      </c>
      <c r="AN51" s="89">
        <f t="shared" si="48"/>
        <v>0</v>
      </c>
      <c r="AO51" s="89">
        <f t="shared" si="49"/>
        <v>0</v>
      </c>
      <c r="AR51" s="35">
        <v>47</v>
      </c>
      <c r="AS51" s="35">
        <f t="shared" si="21"/>
        <v>2800</v>
      </c>
      <c r="AT51" s="35">
        <f t="shared" si="22"/>
        <v>2800</v>
      </c>
      <c r="AU51" s="35">
        <f t="shared" si="23"/>
        <v>2800</v>
      </c>
      <c r="AV51" s="35">
        <f t="shared" si="24"/>
        <v>2800</v>
      </c>
      <c r="AW51" s="35">
        <f t="shared" si="25"/>
        <v>2800</v>
      </c>
      <c r="AX51" s="37">
        <f t="shared" si="26"/>
        <v>1</v>
      </c>
      <c r="AY51" s="37">
        <f t="shared" si="27"/>
        <v>0</v>
      </c>
      <c r="AZ51" s="37">
        <f t="shared" si="28"/>
        <v>0</v>
      </c>
      <c r="BA51" s="37">
        <f t="shared" si="29"/>
        <v>0</v>
      </c>
      <c r="BB51" s="35">
        <f>(AS51-AS50)/总纲!K51</f>
        <v>0</v>
      </c>
    </row>
    <row r="52" spans="21:54" x14ac:dyDescent="0.15">
      <c r="U52" s="28">
        <v>48</v>
      </c>
      <c r="V52" s="89">
        <f t="shared" si="30"/>
        <v>2800</v>
      </c>
      <c r="W52" s="89">
        <f t="shared" si="31"/>
        <v>2800</v>
      </c>
      <c r="X52" s="89">
        <f t="shared" si="32"/>
        <v>2800</v>
      </c>
      <c r="Y52" s="89">
        <f t="shared" si="33"/>
        <v>2800</v>
      </c>
      <c r="Z52" s="89">
        <f t="shared" si="34"/>
        <v>2800</v>
      </c>
      <c r="AA52" s="89">
        <f t="shared" si="35"/>
        <v>0</v>
      </c>
      <c r="AB52" s="89">
        <f t="shared" si="36"/>
        <v>0</v>
      </c>
      <c r="AC52" s="89">
        <f t="shared" si="37"/>
        <v>0</v>
      </c>
      <c r="AD52" s="89">
        <f t="shared" si="38"/>
        <v>0</v>
      </c>
      <c r="AE52" s="89">
        <f t="shared" si="39"/>
        <v>0</v>
      </c>
      <c r="AF52" s="89">
        <f t="shared" si="40"/>
        <v>0</v>
      </c>
      <c r="AG52" s="89">
        <f t="shared" si="41"/>
        <v>0</v>
      </c>
      <c r="AH52" s="89">
        <f t="shared" si="42"/>
        <v>0</v>
      </c>
      <c r="AI52" s="89">
        <f t="shared" si="43"/>
        <v>0</v>
      </c>
      <c r="AJ52" s="89">
        <f t="shared" si="44"/>
        <v>0</v>
      </c>
      <c r="AK52" s="89">
        <f t="shared" si="45"/>
        <v>0</v>
      </c>
      <c r="AL52" s="89">
        <f t="shared" si="46"/>
        <v>0</v>
      </c>
      <c r="AM52" s="89">
        <f t="shared" si="47"/>
        <v>0</v>
      </c>
      <c r="AN52" s="89">
        <f t="shared" si="48"/>
        <v>0</v>
      </c>
      <c r="AO52" s="89">
        <f t="shared" si="49"/>
        <v>0</v>
      </c>
      <c r="AR52" s="35">
        <v>48</v>
      </c>
      <c r="AS52" s="35">
        <f t="shared" si="21"/>
        <v>2800</v>
      </c>
      <c r="AT52" s="35">
        <f t="shared" si="22"/>
        <v>2800</v>
      </c>
      <c r="AU52" s="35">
        <f t="shared" si="23"/>
        <v>2800</v>
      </c>
      <c r="AV52" s="35">
        <f t="shared" si="24"/>
        <v>2800</v>
      </c>
      <c r="AW52" s="35">
        <f t="shared" si="25"/>
        <v>2800</v>
      </c>
      <c r="AX52" s="37">
        <f t="shared" si="26"/>
        <v>1</v>
      </c>
      <c r="AY52" s="37">
        <f t="shared" si="27"/>
        <v>0</v>
      </c>
      <c r="AZ52" s="37">
        <f t="shared" si="28"/>
        <v>0</v>
      </c>
      <c r="BA52" s="37">
        <f t="shared" si="29"/>
        <v>0</v>
      </c>
      <c r="BB52" s="35">
        <f>(AS52-AS51)/总纲!K52</f>
        <v>0</v>
      </c>
    </row>
    <row r="53" spans="21:54" x14ac:dyDescent="0.15">
      <c r="U53" s="28">
        <v>49</v>
      </c>
      <c r="V53" s="89">
        <f t="shared" si="30"/>
        <v>2800</v>
      </c>
      <c r="W53" s="89">
        <f t="shared" si="31"/>
        <v>2800</v>
      </c>
      <c r="X53" s="89">
        <f t="shared" si="32"/>
        <v>2800</v>
      </c>
      <c r="Y53" s="89">
        <f t="shared" si="33"/>
        <v>2800</v>
      </c>
      <c r="Z53" s="89">
        <f t="shared" si="34"/>
        <v>2800</v>
      </c>
      <c r="AA53" s="89">
        <f t="shared" si="35"/>
        <v>0</v>
      </c>
      <c r="AB53" s="89">
        <f t="shared" si="36"/>
        <v>0</v>
      </c>
      <c r="AC53" s="89">
        <f t="shared" si="37"/>
        <v>0</v>
      </c>
      <c r="AD53" s="89">
        <f t="shared" si="38"/>
        <v>0</v>
      </c>
      <c r="AE53" s="89">
        <f t="shared" si="39"/>
        <v>0</v>
      </c>
      <c r="AF53" s="89">
        <f t="shared" si="40"/>
        <v>0</v>
      </c>
      <c r="AG53" s="89">
        <f t="shared" si="41"/>
        <v>0</v>
      </c>
      <c r="AH53" s="89">
        <f t="shared" si="42"/>
        <v>0</v>
      </c>
      <c r="AI53" s="89">
        <f t="shared" si="43"/>
        <v>0</v>
      </c>
      <c r="AJ53" s="89">
        <f t="shared" si="44"/>
        <v>0</v>
      </c>
      <c r="AK53" s="89">
        <f t="shared" si="45"/>
        <v>0</v>
      </c>
      <c r="AL53" s="89">
        <f t="shared" si="46"/>
        <v>0</v>
      </c>
      <c r="AM53" s="89">
        <f t="shared" si="47"/>
        <v>0</v>
      </c>
      <c r="AN53" s="89">
        <f t="shared" si="48"/>
        <v>0</v>
      </c>
      <c r="AO53" s="89">
        <f t="shared" si="49"/>
        <v>0</v>
      </c>
      <c r="AR53" s="35">
        <v>49</v>
      </c>
      <c r="AS53" s="35">
        <f t="shared" si="21"/>
        <v>2800</v>
      </c>
      <c r="AT53" s="35">
        <f t="shared" si="22"/>
        <v>2800</v>
      </c>
      <c r="AU53" s="35">
        <f t="shared" si="23"/>
        <v>2800</v>
      </c>
      <c r="AV53" s="35">
        <f t="shared" si="24"/>
        <v>2800</v>
      </c>
      <c r="AW53" s="35">
        <f t="shared" si="25"/>
        <v>2800</v>
      </c>
      <c r="AX53" s="37">
        <f t="shared" si="26"/>
        <v>1</v>
      </c>
      <c r="AY53" s="37">
        <f t="shared" si="27"/>
        <v>0</v>
      </c>
      <c r="AZ53" s="37">
        <f t="shared" si="28"/>
        <v>0</v>
      </c>
      <c r="BA53" s="37">
        <f t="shared" si="29"/>
        <v>0</v>
      </c>
      <c r="BB53" s="35">
        <f>(AS53-AS52)/总纲!K53</f>
        <v>0</v>
      </c>
    </row>
    <row r="54" spans="21:54" x14ac:dyDescent="0.15">
      <c r="U54" s="28">
        <v>50</v>
      </c>
      <c r="V54" s="89">
        <f t="shared" si="30"/>
        <v>2800</v>
      </c>
      <c r="W54" s="89">
        <f t="shared" si="31"/>
        <v>2800</v>
      </c>
      <c r="X54" s="89">
        <f t="shared" si="32"/>
        <v>2800</v>
      </c>
      <c r="Y54" s="89">
        <f t="shared" si="33"/>
        <v>2800</v>
      </c>
      <c r="Z54" s="89">
        <f t="shared" si="34"/>
        <v>2800</v>
      </c>
      <c r="AA54" s="89">
        <f t="shared" si="35"/>
        <v>0</v>
      </c>
      <c r="AB54" s="89">
        <f t="shared" si="36"/>
        <v>0</v>
      </c>
      <c r="AC54" s="89">
        <f t="shared" si="37"/>
        <v>0</v>
      </c>
      <c r="AD54" s="89">
        <f t="shared" si="38"/>
        <v>0</v>
      </c>
      <c r="AE54" s="89">
        <f t="shared" si="39"/>
        <v>0</v>
      </c>
      <c r="AF54" s="89">
        <f t="shared" si="40"/>
        <v>0</v>
      </c>
      <c r="AG54" s="89">
        <f t="shared" si="41"/>
        <v>0</v>
      </c>
      <c r="AH54" s="89">
        <f t="shared" si="42"/>
        <v>0</v>
      </c>
      <c r="AI54" s="89">
        <f t="shared" si="43"/>
        <v>0</v>
      </c>
      <c r="AJ54" s="89">
        <f t="shared" si="44"/>
        <v>0</v>
      </c>
      <c r="AK54" s="89">
        <f t="shared" si="45"/>
        <v>0</v>
      </c>
      <c r="AL54" s="89">
        <f t="shared" si="46"/>
        <v>0</v>
      </c>
      <c r="AM54" s="89">
        <f t="shared" si="47"/>
        <v>0</v>
      </c>
      <c r="AN54" s="89">
        <f t="shared" si="48"/>
        <v>0</v>
      </c>
      <c r="AO54" s="89">
        <f t="shared" si="49"/>
        <v>0</v>
      </c>
      <c r="AR54" s="35">
        <v>50</v>
      </c>
      <c r="AS54" s="35">
        <f t="shared" si="21"/>
        <v>2800</v>
      </c>
      <c r="AT54" s="35">
        <f t="shared" si="22"/>
        <v>2800</v>
      </c>
      <c r="AU54" s="35">
        <f t="shared" si="23"/>
        <v>2800</v>
      </c>
      <c r="AV54" s="35">
        <f t="shared" si="24"/>
        <v>2800</v>
      </c>
      <c r="AW54" s="35">
        <f t="shared" si="25"/>
        <v>2800</v>
      </c>
      <c r="AX54" s="37">
        <f t="shared" si="26"/>
        <v>1</v>
      </c>
      <c r="AY54" s="37">
        <f t="shared" si="27"/>
        <v>0</v>
      </c>
      <c r="AZ54" s="37">
        <f t="shared" si="28"/>
        <v>0</v>
      </c>
      <c r="BA54" s="37">
        <f t="shared" si="29"/>
        <v>0</v>
      </c>
      <c r="BB54" s="35">
        <f>(AS54-AS53)/总纲!K54</f>
        <v>0</v>
      </c>
    </row>
    <row r="55" spans="21:54" x14ac:dyDescent="0.15">
      <c r="U55" s="28">
        <v>51</v>
      </c>
      <c r="V55" s="89">
        <f t="shared" si="30"/>
        <v>2800</v>
      </c>
      <c r="W55" s="89">
        <f t="shared" si="31"/>
        <v>2800</v>
      </c>
      <c r="X55" s="89">
        <f t="shared" si="32"/>
        <v>2800</v>
      </c>
      <c r="Y55" s="89">
        <f t="shared" si="33"/>
        <v>2800</v>
      </c>
      <c r="Z55" s="89">
        <f t="shared" si="34"/>
        <v>2800</v>
      </c>
      <c r="AA55" s="89">
        <f t="shared" si="35"/>
        <v>0</v>
      </c>
      <c r="AB55" s="89">
        <f t="shared" si="36"/>
        <v>0</v>
      </c>
      <c r="AC55" s="89">
        <f t="shared" si="37"/>
        <v>0</v>
      </c>
      <c r="AD55" s="89">
        <f t="shared" si="38"/>
        <v>0</v>
      </c>
      <c r="AE55" s="89">
        <f t="shared" si="39"/>
        <v>0</v>
      </c>
      <c r="AF55" s="89">
        <f t="shared" si="40"/>
        <v>0</v>
      </c>
      <c r="AG55" s="89">
        <f t="shared" si="41"/>
        <v>0</v>
      </c>
      <c r="AH55" s="89">
        <f t="shared" si="42"/>
        <v>0</v>
      </c>
      <c r="AI55" s="89">
        <f t="shared" si="43"/>
        <v>0</v>
      </c>
      <c r="AJ55" s="89">
        <f t="shared" si="44"/>
        <v>0</v>
      </c>
      <c r="AK55" s="89">
        <f t="shared" si="45"/>
        <v>0</v>
      </c>
      <c r="AL55" s="89">
        <f t="shared" si="46"/>
        <v>0</v>
      </c>
      <c r="AM55" s="89">
        <f t="shared" si="47"/>
        <v>0</v>
      </c>
      <c r="AN55" s="89">
        <f t="shared" si="48"/>
        <v>0</v>
      </c>
      <c r="AO55" s="89">
        <f t="shared" si="49"/>
        <v>0</v>
      </c>
      <c r="AR55" s="35">
        <v>51</v>
      </c>
      <c r="AS55" s="35">
        <f t="shared" si="21"/>
        <v>2800</v>
      </c>
      <c r="AT55" s="35">
        <f t="shared" si="22"/>
        <v>2800</v>
      </c>
      <c r="AU55" s="35">
        <f t="shared" si="23"/>
        <v>2800</v>
      </c>
      <c r="AV55" s="35">
        <f t="shared" si="24"/>
        <v>2800</v>
      </c>
      <c r="AW55" s="35">
        <f t="shared" si="25"/>
        <v>2800</v>
      </c>
      <c r="AX55" s="37">
        <f t="shared" si="26"/>
        <v>1</v>
      </c>
      <c r="AY55" s="37">
        <f t="shared" si="27"/>
        <v>0</v>
      </c>
      <c r="AZ55" s="37">
        <f t="shared" si="28"/>
        <v>0</v>
      </c>
      <c r="BA55" s="37">
        <f t="shared" si="29"/>
        <v>0</v>
      </c>
      <c r="BB55" s="35">
        <f>(AS55-AS54)/总纲!K55</f>
        <v>0</v>
      </c>
    </row>
    <row r="56" spans="21:54" x14ac:dyDescent="0.15">
      <c r="U56" s="28">
        <v>52</v>
      </c>
      <c r="V56" s="89">
        <f t="shared" si="30"/>
        <v>2800</v>
      </c>
      <c r="W56" s="89">
        <f t="shared" si="31"/>
        <v>2800</v>
      </c>
      <c r="X56" s="89">
        <f t="shared" si="32"/>
        <v>2800</v>
      </c>
      <c r="Y56" s="89">
        <f t="shared" si="33"/>
        <v>2800</v>
      </c>
      <c r="Z56" s="89">
        <f t="shared" si="34"/>
        <v>2800</v>
      </c>
      <c r="AA56" s="89">
        <f t="shared" si="35"/>
        <v>0</v>
      </c>
      <c r="AB56" s="89">
        <f t="shared" si="36"/>
        <v>0</v>
      </c>
      <c r="AC56" s="89">
        <f t="shared" si="37"/>
        <v>0</v>
      </c>
      <c r="AD56" s="89">
        <f t="shared" si="38"/>
        <v>0</v>
      </c>
      <c r="AE56" s="89">
        <f t="shared" si="39"/>
        <v>0</v>
      </c>
      <c r="AF56" s="89">
        <f t="shared" si="40"/>
        <v>0</v>
      </c>
      <c r="AG56" s="89">
        <f t="shared" si="41"/>
        <v>0</v>
      </c>
      <c r="AH56" s="89">
        <f t="shared" si="42"/>
        <v>0</v>
      </c>
      <c r="AI56" s="89">
        <f t="shared" si="43"/>
        <v>0</v>
      </c>
      <c r="AJ56" s="89">
        <f t="shared" si="44"/>
        <v>0</v>
      </c>
      <c r="AK56" s="89">
        <f t="shared" si="45"/>
        <v>0</v>
      </c>
      <c r="AL56" s="89">
        <f t="shared" si="46"/>
        <v>0</v>
      </c>
      <c r="AM56" s="89">
        <f t="shared" si="47"/>
        <v>0</v>
      </c>
      <c r="AN56" s="89">
        <f t="shared" si="48"/>
        <v>0</v>
      </c>
      <c r="AO56" s="89">
        <f t="shared" si="49"/>
        <v>0</v>
      </c>
      <c r="AR56" s="35">
        <v>52</v>
      </c>
      <c r="AS56" s="35">
        <f t="shared" si="21"/>
        <v>2800</v>
      </c>
      <c r="AT56" s="35">
        <f t="shared" si="22"/>
        <v>2800</v>
      </c>
      <c r="AU56" s="35">
        <f t="shared" si="23"/>
        <v>2800</v>
      </c>
      <c r="AV56" s="35">
        <f t="shared" si="24"/>
        <v>2800</v>
      </c>
      <c r="AW56" s="35">
        <f t="shared" si="25"/>
        <v>2800</v>
      </c>
      <c r="AX56" s="37">
        <f t="shared" si="26"/>
        <v>1</v>
      </c>
      <c r="AY56" s="37">
        <f t="shared" si="27"/>
        <v>0</v>
      </c>
      <c r="AZ56" s="37">
        <f t="shared" si="28"/>
        <v>0</v>
      </c>
      <c r="BA56" s="37">
        <f t="shared" si="29"/>
        <v>0</v>
      </c>
      <c r="BB56" s="35">
        <f>(AS56-AS55)/总纲!K56</f>
        <v>0</v>
      </c>
    </row>
    <row r="57" spans="21:54" x14ac:dyDescent="0.15">
      <c r="U57" s="28">
        <v>53</v>
      </c>
      <c r="V57" s="89">
        <f t="shared" si="30"/>
        <v>2800</v>
      </c>
      <c r="W57" s="89">
        <f t="shared" si="31"/>
        <v>2800</v>
      </c>
      <c r="X57" s="89">
        <f t="shared" si="32"/>
        <v>2800</v>
      </c>
      <c r="Y57" s="89">
        <f t="shared" si="33"/>
        <v>2800</v>
      </c>
      <c r="Z57" s="89">
        <f t="shared" si="34"/>
        <v>2800</v>
      </c>
      <c r="AA57" s="89">
        <f t="shared" si="35"/>
        <v>0</v>
      </c>
      <c r="AB57" s="89">
        <f t="shared" si="36"/>
        <v>0</v>
      </c>
      <c r="AC57" s="89">
        <f t="shared" si="37"/>
        <v>0</v>
      </c>
      <c r="AD57" s="89">
        <f t="shared" si="38"/>
        <v>0</v>
      </c>
      <c r="AE57" s="89">
        <f t="shared" si="39"/>
        <v>0</v>
      </c>
      <c r="AF57" s="89">
        <f t="shared" si="40"/>
        <v>0</v>
      </c>
      <c r="AG57" s="89">
        <f t="shared" si="41"/>
        <v>0</v>
      </c>
      <c r="AH57" s="89">
        <f t="shared" si="42"/>
        <v>0</v>
      </c>
      <c r="AI57" s="89">
        <f t="shared" si="43"/>
        <v>0</v>
      </c>
      <c r="AJ57" s="89">
        <f t="shared" si="44"/>
        <v>0</v>
      </c>
      <c r="AK57" s="89">
        <f t="shared" si="45"/>
        <v>0</v>
      </c>
      <c r="AL57" s="89">
        <f t="shared" si="46"/>
        <v>0</v>
      </c>
      <c r="AM57" s="89">
        <f t="shared" si="47"/>
        <v>0</v>
      </c>
      <c r="AN57" s="89">
        <f t="shared" si="48"/>
        <v>0</v>
      </c>
      <c r="AO57" s="89">
        <f t="shared" si="49"/>
        <v>0</v>
      </c>
      <c r="AR57" s="35">
        <v>53</v>
      </c>
      <c r="AS57" s="35">
        <f t="shared" si="21"/>
        <v>2800</v>
      </c>
      <c r="AT57" s="35">
        <f t="shared" si="22"/>
        <v>2800</v>
      </c>
      <c r="AU57" s="35">
        <f t="shared" si="23"/>
        <v>2800</v>
      </c>
      <c r="AV57" s="35">
        <f t="shared" si="24"/>
        <v>2800</v>
      </c>
      <c r="AW57" s="35">
        <f t="shared" si="25"/>
        <v>2800</v>
      </c>
      <c r="AX57" s="37">
        <f t="shared" si="26"/>
        <v>1</v>
      </c>
      <c r="AY57" s="37">
        <f t="shared" si="27"/>
        <v>0</v>
      </c>
      <c r="AZ57" s="37">
        <f t="shared" si="28"/>
        <v>0</v>
      </c>
      <c r="BA57" s="37">
        <f t="shared" si="29"/>
        <v>0</v>
      </c>
      <c r="BB57" s="35">
        <f>(AS57-AS56)/总纲!K57</f>
        <v>0</v>
      </c>
    </row>
    <row r="58" spans="21:54" x14ac:dyDescent="0.15">
      <c r="U58" s="28">
        <v>54</v>
      </c>
      <c r="V58" s="89">
        <f t="shared" si="30"/>
        <v>2800</v>
      </c>
      <c r="W58" s="89">
        <f t="shared" si="31"/>
        <v>2800</v>
      </c>
      <c r="X58" s="89">
        <f t="shared" si="32"/>
        <v>2800</v>
      </c>
      <c r="Y58" s="89">
        <f t="shared" si="33"/>
        <v>2800</v>
      </c>
      <c r="Z58" s="89">
        <f t="shared" si="34"/>
        <v>2800</v>
      </c>
      <c r="AA58" s="89">
        <f t="shared" si="35"/>
        <v>0</v>
      </c>
      <c r="AB58" s="89">
        <f t="shared" si="36"/>
        <v>0</v>
      </c>
      <c r="AC58" s="89">
        <f t="shared" si="37"/>
        <v>0</v>
      </c>
      <c r="AD58" s="89">
        <f t="shared" si="38"/>
        <v>0</v>
      </c>
      <c r="AE58" s="89">
        <f t="shared" si="39"/>
        <v>0</v>
      </c>
      <c r="AF58" s="89">
        <f t="shared" si="40"/>
        <v>0</v>
      </c>
      <c r="AG58" s="89">
        <f t="shared" si="41"/>
        <v>0</v>
      </c>
      <c r="AH58" s="89">
        <f t="shared" si="42"/>
        <v>0</v>
      </c>
      <c r="AI58" s="89">
        <f t="shared" si="43"/>
        <v>0</v>
      </c>
      <c r="AJ58" s="89">
        <f t="shared" si="44"/>
        <v>0</v>
      </c>
      <c r="AK58" s="89">
        <f t="shared" si="45"/>
        <v>0</v>
      </c>
      <c r="AL58" s="89">
        <f t="shared" si="46"/>
        <v>0</v>
      </c>
      <c r="AM58" s="89">
        <f t="shared" si="47"/>
        <v>0</v>
      </c>
      <c r="AN58" s="89">
        <f t="shared" si="48"/>
        <v>0</v>
      </c>
      <c r="AO58" s="89">
        <f t="shared" si="49"/>
        <v>0</v>
      </c>
      <c r="AR58" s="35">
        <v>54</v>
      </c>
      <c r="AS58" s="35">
        <f t="shared" si="21"/>
        <v>2800</v>
      </c>
      <c r="AT58" s="35">
        <f t="shared" si="22"/>
        <v>2800</v>
      </c>
      <c r="AU58" s="35">
        <f t="shared" si="23"/>
        <v>2800</v>
      </c>
      <c r="AV58" s="35">
        <f t="shared" si="24"/>
        <v>2800</v>
      </c>
      <c r="AW58" s="35">
        <f t="shared" si="25"/>
        <v>2800</v>
      </c>
      <c r="AX58" s="37">
        <f t="shared" si="26"/>
        <v>1</v>
      </c>
      <c r="AY58" s="37">
        <f t="shared" si="27"/>
        <v>0</v>
      </c>
      <c r="AZ58" s="37">
        <f t="shared" si="28"/>
        <v>0</v>
      </c>
      <c r="BA58" s="37">
        <f t="shared" si="29"/>
        <v>0</v>
      </c>
      <c r="BB58" s="35">
        <f>(AS58-AS57)/总纲!K58</f>
        <v>0</v>
      </c>
    </row>
    <row r="59" spans="21:54" x14ac:dyDescent="0.15">
      <c r="U59" s="28">
        <v>55</v>
      </c>
      <c r="V59" s="89">
        <f t="shared" si="30"/>
        <v>2800</v>
      </c>
      <c r="W59" s="89">
        <f t="shared" si="31"/>
        <v>2800</v>
      </c>
      <c r="X59" s="89">
        <f t="shared" si="32"/>
        <v>2800</v>
      </c>
      <c r="Y59" s="89">
        <f t="shared" si="33"/>
        <v>2800</v>
      </c>
      <c r="Z59" s="89">
        <f t="shared" si="34"/>
        <v>2800</v>
      </c>
      <c r="AA59" s="89">
        <f t="shared" si="35"/>
        <v>0</v>
      </c>
      <c r="AB59" s="89">
        <f t="shared" si="36"/>
        <v>0</v>
      </c>
      <c r="AC59" s="89">
        <f t="shared" si="37"/>
        <v>0</v>
      </c>
      <c r="AD59" s="89">
        <f t="shared" si="38"/>
        <v>0</v>
      </c>
      <c r="AE59" s="89">
        <f t="shared" si="39"/>
        <v>0</v>
      </c>
      <c r="AF59" s="89">
        <f t="shared" si="40"/>
        <v>0</v>
      </c>
      <c r="AG59" s="89">
        <f t="shared" si="41"/>
        <v>0</v>
      </c>
      <c r="AH59" s="89">
        <f t="shared" si="42"/>
        <v>0</v>
      </c>
      <c r="AI59" s="89">
        <f t="shared" si="43"/>
        <v>0</v>
      </c>
      <c r="AJ59" s="89">
        <f t="shared" si="44"/>
        <v>0</v>
      </c>
      <c r="AK59" s="89">
        <f t="shared" si="45"/>
        <v>0</v>
      </c>
      <c r="AL59" s="89">
        <f t="shared" si="46"/>
        <v>0</v>
      </c>
      <c r="AM59" s="89">
        <f t="shared" si="47"/>
        <v>0</v>
      </c>
      <c r="AN59" s="89">
        <f t="shared" si="48"/>
        <v>0</v>
      </c>
      <c r="AO59" s="89">
        <f t="shared" si="49"/>
        <v>0</v>
      </c>
      <c r="AR59" s="35">
        <v>55</v>
      </c>
      <c r="AS59" s="35">
        <f t="shared" si="21"/>
        <v>2800</v>
      </c>
      <c r="AT59" s="35">
        <f t="shared" si="22"/>
        <v>2800</v>
      </c>
      <c r="AU59" s="35">
        <f t="shared" si="23"/>
        <v>2800</v>
      </c>
      <c r="AV59" s="35">
        <f t="shared" si="24"/>
        <v>2800</v>
      </c>
      <c r="AW59" s="35">
        <f t="shared" si="25"/>
        <v>2800</v>
      </c>
      <c r="AX59" s="37">
        <f t="shared" si="26"/>
        <v>1</v>
      </c>
      <c r="AY59" s="37">
        <f t="shared" si="27"/>
        <v>0</v>
      </c>
      <c r="AZ59" s="37">
        <f t="shared" si="28"/>
        <v>0</v>
      </c>
      <c r="BA59" s="37">
        <f t="shared" si="29"/>
        <v>0</v>
      </c>
      <c r="BB59" s="35">
        <f>(AS59-AS58)/总纲!K59</f>
        <v>0</v>
      </c>
    </row>
    <row r="60" spans="21:54" x14ac:dyDescent="0.15">
      <c r="U60" s="28">
        <v>56</v>
      </c>
      <c r="V60" s="89">
        <f t="shared" si="30"/>
        <v>2800</v>
      </c>
      <c r="W60" s="89">
        <f t="shared" si="31"/>
        <v>2800</v>
      </c>
      <c r="X60" s="89">
        <f t="shared" si="32"/>
        <v>2800</v>
      </c>
      <c r="Y60" s="89">
        <f t="shared" si="33"/>
        <v>2800</v>
      </c>
      <c r="Z60" s="89">
        <f t="shared" si="34"/>
        <v>2800</v>
      </c>
      <c r="AA60" s="89">
        <f t="shared" si="35"/>
        <v>0</v>
      </c>
      <c r="AB60" s="89">
        <f t="shared" si="36"/>
        <v>0</v>
      </c>
      <c r="AC60" s="89">
        <f t="shared" si="37"/>
        <v>0</v>
      </c>
      <c r="AD60" s="89">
        <f t="shared" si="38"/>
        <v>0</v>
      </c>
      <c r="AE60" s="89">
        <f t="shared" si="39"/>
        <v>0</v>
      </c>
      <c r="AF60" s="89">
        <f t="shared" si="40"/>
        <v>0</v>
      </c>
      <c r="AG60" s="89">
        <f t="shared" si="41"/>
        <v>0</v>
      </c>
      <c r="AH60" s="89">
        <f t="shared" si="42"/>
        <v>0</v>
      </c>
      <c r="AI60" s="89">
        <f t="shared" si="43"/>
        <v>0</v>
      </c>
      <c r="AJ60" s="89">
        <f t="shared" si="44"/>
        <v>0</v>
      </c>
      <c r="AK60" s="89">
        <f t="shared" si="45"/>
        <v>0</v>
      </c>
      <c r="AL60" s="89">
        <f t="shared" si="46"/>
        <v>0</v>
      </c>
      <c r="AM60" s="89">
        <f t="shared" si="47"/>
        <v>0</v>
      </c>
      <c r="AN60" s="89">
        <f t="shared" si="48"/>
        <v>0</v>
      </c>
      <c r="AO60" s="89">
        <f t="shared" si="49"/>
        <v>0</v>
      </c>
      <c r="AR60" s="35">
        <v>56</v>
      </c>
      <c r="AS60" s="35">
        <f t="shared" si="21"/>
        <v>2800</v>
      </c>
      <c r="AT60" s="35">
        <f t="shared" si="22"/>
        <v>2800</v>
      </c>
      <c r="AU60" s="35">
        <f t="shared" si="23"/>
        <v>2800</v>
      </c>
      <c r="AV60" s="35">
        <f t="shared" si="24"/>
        <v>2800</v>
      </c>
      <c r="AW60" s="35">
        <f t="shared" si="25"/>
        <v>2800</v>
      </c>
      <c r="AX60" s="37">
        <f t="shared" si="26"/>
        <v>1</v>
      </c>
      <c r="AY60" s="37">
        <f t="shared" si="27"/>
        <v>0</v>
      </c>
      <c r="AZ60" s="37">
        <f t="shared" si="28"/>
        <v>0</v>
      </c>
      <c r="BA60" s="37">
        <f t="shared" si="29"/>
        <v>0</v>
      </c>
      <c r="BB60" s="35">
        <f>(AS60-AS59)/总纲!K60</f>
        <v>0</v>
      </c>
    </row>
    <row r="61" spans="21:54" x14ac:dyDescent="0.15">
      <c r="U61" s="28">
        <v>57</v>
      </c>
      <c r="V61" s="89">
        <f t="shared" si="30"/>
        <v>2800</v>
      </c>
      <c r="W61" s="89">
        <f t="shared" si="31"/>
        <v>2800</v>
      </c>
      <c r="X61" s="89">
        <f t="shared" si="32"/>
        <v>2800</v>
      </c>
      <c r="Y61" s="89">
        <f t="shared" si="33"/>
        <v>2800</v>
      </c>
      <c r="Z61" s="89">
        <f t="shared" si="34"/>
        <v>2800</v>
      </c>
      <c r="AA61" s="89">
        <f t="shared" si="35"/>
        <v>0</v>
      </c>
      <c r="AB61" s="89">
        <f t="shared" si="36"/>
        <v>0</v>
      </c>
      <c r="AC61" s="89">
        <f t="shared" si="37"/>
        <v>0</v>
      </c>
      <c r="AD61" s="89">
        <f t="shared" si="38"/>
        <v>0</v>
      </c>
      <c r="AE61" s="89">
        <f t="shared" si="39"/>
        <v>0</v>
      </c>
      <c r="AF61" s="89">
        <f t="shared" si="40"/>
        <v>0</v>
      </c>
      <c r="AG61" s="89">
        <f t="shared" si="41"/>
        <v>0</v>
      </c>
      <c r="AH61" s="89">
        <f t="shared" si="42"/>
        <v>0</v>
      </c>
      <c r="AI61" s="89">
        <f t="shared" si="43"/>
        <v>0</v>
      </c>
      <c r="AJ61" s="89">
        <f t="shared" si="44"/>
        <v>0</v>
      </c>
      <c r="AK61" s="89">
        <f t="shared" si="45"/>
        <v>0</v>
      </c>
      <c r="AL61" s="89">
        <f t="shared" si="46"/>
        <v>0</v>
      </c>
      <c r="AM61" s="89">
        <f t="shared" si="47"/>
        <v>0</v>
      </c>
      <c r="AN61" s="89">
        <f t="shared" si="48"/>
        <v>0</v>
      </c>
      <c r="AO61" s="89">
        <f t="shared" si="49"/>
        <v>0</v>
      </c>
      <c r="AR61" s="35">
        <v>57</v>
      </c>
      <c r="AS61" s="35">
        <f t="shared" si="21"/>
        <v>2800</v>
      </c>
      <c r="AT61" s="35">
        <f t="shared" si="22"/>
        <v>2800</v>
      </c>
      <c r="AU61" s="35">
        <f t="shared" si="23"/>
        <v>2800</v>
      </c>
      <c r="AV61" s="35">
        <f t="shared" si="24"/>
        <v>2800</v>
      </c>
      <c r="AW61" s="35">
        <f t="shared" si="25"/>
        <v>2800</v>
      </c>
      <c r="AX61" s="37">
        <f t="shared" si="26"/>
        <v>1</v>
      </c>
      <c r="AY61" s="37">
        <f t="shared" si="27"/>
        <v>0</v>
      </c>
      <c r="AZ61" s="37">
        <f t="shared" si="28"/>
        <v>0</v>
      </c>
      <c r="BA61" s="37">
        <f t="shared" si="29"/>
        <v>0</v>
      </c>
      <c r="BB61" s="35">
        <f>(AS61-AS60)/总纲!K61</f>
        <v>0</v>
      </c>
    </row>
    <row r="62" spans="21:54" x14ac:dyDescent="0.15">
      <c r="U62" s="28">
        <v>58</v>
      </c>
      <c r="V62" s="89">
        <f t="shared" si="30"/>
        <v>2800</v>
      </c>
      <c r="W62" s="89">
        <f t="shared" si="31"/>
        <v>2800</v>
      </c>
      <c r="X62" s="89">
        <f t="shared" si="32"/>
        <v>2800</v>
      </c>
      <c r="Y62" s="89">
        <f t="shared" si="33"/>
        <v>2800</v>
      </c>
      <c r="Z62" s="89">
        <f t="shared" si="34"/>
        <v>2800</v>
      </c>
      <c r="AA62" s="89">
        <f t="shared" si="35"/>
        <v>0</v>
      </c>
      <c r="AB62" s="89">
        <f t="shared" si="36"/>
        <v>0</v>
      </c>
      <c r="AC62" s="89">
        <f t="shared" si="37"/>
        <v>0</v>
      </c>
      <c r="AD62" s="89">
        <f t="shared" si="38"/>
        <v>0</v>
      </c>
      <c r="AE62" s="89">
        <f t="shared" si="39"/>
        <v>0</v>
      </c>
      <c r="AF62" s="89">
        <f t="shared" si="40"/>
        <v>0</v>
      </c>
      <c r="AG62" s="89">
        <f t="shared" si="41"/>
        <v>0</v>
      </c>
      <c r="AH62" s="89">
        <f t="shared" si="42"/>
        <v>0</v>
      </c>
      <c r="AI62" s="89">
        <f t="shared" si="43"/>
        <v>0</v>
      </c>
      <c r="AJ62" s="89">
        <f t="shared" si="44"/>
        <v>0</v>
      </c>
      <c r="AK62" s="89">
        <f t="shared" si="45"/>
        <v>0</v>
      </c>
      <c r="AL62" s="89">
        <f t="shared" si="46"/>
        <v>0</v>
      </c>
      <c r="AM62" s="89">
        <f t="shared" si="47"/>
        <v>0</v>
      </c>
      <c r="AN62" s="89">
        <f t="shared" si="48"/>
        <v>0</v>
      </c>
      <c r="AO62" s="89">
        <f t="shared" si="49"/>
        <v>0</v>
      </c>
      <c r="AR62" s="35">
        <v>58</v>
      </c>
      <c r="AS62" s="35">
        <f t="shared" si="21"/>
        <v>2800</v>
      </c>
      <c r="AT62" s="35">
        <f t="shared" si="22"/>
        <v>2800</v>
      </c>
      <c r="AU62" s="35">
        <f t="shared" si="23"/>
        <v>2800</v>
      </c>
      <c r="AV62" s="35">
        <f t="shared" si="24"/>
        <v>2800</v>
      </c>
      <c r="AW62" s="35">
        <f t="shared" si="25"/>
        <v>2800</v>
      </c>
      <c r="AX62" s="37">
        <f t="shared" si="26"/>
        <v>1</v>
      </c>
      <c r="AY62" s="37">
        <f t="shared" si="27"/>
        <v>0</v>
      </c>
      <c r="AZ62" s="37">
        <f t="shared" si="28"/>
        <v>0</v>
      </c>
      <c r="BA62" s="37">
        <f t="shared" si="29"/>
        <v>0</v>
      </c>
      <c r="BB62" s="35">
        <f>(AS62-AS61)/总纲!K62</f>
        <v>0</v>
      </c>
    </row>
    <row r="63" spans="21:54" x14ac:dyDescent="0.15">
      <c r="U63" s="28">
        <v>59</v>
      </c>
      <c r="V63" s="89">
        <f t="shared" si="30"/>
        <v>2800</v>
      </c>
      <c r="W63" s="89">
        <f t="shared" si="31"/>
        <v>2800</v>
      </c>
      <c r="X63" s="89">
        <f t="shared" si="32"/>
        <v>2800</v>
      </c>
      <c r="Y63" s="89">
        <f t="shared" si="33"/>
        <v>2800</v>
      </c>
      <c r="Z63" s="89">
        <f t="shared" si="34"/>
        <v>2800</v>
      </c>
      <c r="AA63" s="89">
        <f t="shared" si="35"/>
        <v>0</v>
      </c>
      <c r="AB63" s="89">
        <f t="shared" si="36"/>
        <v>0</v>
      </c>
      <c r="AC63" s="89">
        <f t="shared" si="37"/>
        <v>0</v>
      </c>
      <c r="AD63" s="89">
        <f t="shared" si="38"/>
        <v>0</v>
      </c>
      <c r="AE63" s="89">
        <f t="shared" si="39"/>
        <v>0</v>
      </c>
      <c r="AF63" s="89">
        <f t="shared" si="40"/>
        <v>0</v>
      </c>
      <c r="AG63" s="89">
        <f t="shared" si="41"/>
        <v>0</v>
      </c>
      <c r="AH63" s="89">
        <f t="shared" si="42"/>
        <v>0</v>
      </c>
      <c r="AI63" s="89">
        <f t="shared" si="43"/>
        <v>0</v>
      </c>
      <c r="AJ63" s="89">
        <f t="shared" si="44"/>
        <v>0</v>
      </c>
      <c r="AK63" s="89">
        <f t="shared" si="45"/>
        <v>0</v>
      </c>
      <c r="AL63" s="89">
        <f t="shared" si="46"/>
        <v>0</v>
      </c>
      <c r="AM63" s="89">
        <f t="shared" si="47"/>
        <v>0</v>
      </c>
      <c r="AN63" s="89">
        <f t="shared" si="48"/>
        <v>0</v>
      </c>
      <c r="AO63" s="89">
        <f t="shared" si="49"/>
        <v>0</v>
      </c>
      <c r="AR63" s="35">
        <v>59</v>
      </c>
      <c r="AS63" s="35">
        <f t="shared" si="21"/>
        <v>2800</v>
      </c>
      <c r="AT63" s="35">
        <f t="shared" si="22"/>
        <v>2800</v>
      </c>
      <c r="AU63" s="35">
        <f t="shared" si="23"/>
        <v>2800</v>
      </c>
      <c r="AV63" s="35">
        <f t="shared" si="24"/>
        <v>2800</v>
      </c>
      <c r="AW63" s="35">
        <f t="shared" si="25"/>
        <v>2800</v>
      </c>
      <c r="AX63" s="37">
        <f t="shared" si="26"/>
        <v>1</v>
      </c>
      <c r="AY63" s="37">
        <f t="shared" si="27"/>
        <v>0</v>
      </c>
      <c r="AZ63" s="37">
        <f t="shared" si="28"/>
        <v>0</v>
      </c>
      <c r="BA63" s="37">
        <f t="shared" si="29"/>
        <v>0</v>
      </c>
      <c r="BB63" s="35">
        <f>(AS63-AS62)/总纲!K63</f>
        <v>0</v>
      </c>
    </row>
    <row r="64" spans="21:54" x14ac:dyDescent="0.15">
      <c r="U64" s="28">
        <v>60</v>
      </c>
      <c r="V64" s="89">
        <f t="shared" si="30"/>
        <v>2800</v>
      </c>
      <c r="W64" s="89">
        <f t="shared" si="31"/>
        <v>2800</v>
      </c>
      <c r="X64" s="89">
        <f t="shared" si="32"/>
        <v>2800</v>
      </c>
      <c r="Y64" s="89">
        <f t="shared" si="33"/>
        <v>2800</v>
      </c>
      <c r="Z64" s="89">
        <f t="shared" si="34"/>
        <v>2800</v>
      </c>
      <c r="AA64" s="89">
        <f t="shared" si="35"/>
        <v>0</v>
      </c>
      <c r="AB64" s="89">
        <f t="shared" si="36"/>
        <v>0</v>
      </c>
      <c r="AC64" s="89">
        <f t="shared" si="37"/>
        <v>0</v>
      </c>
      <c r="AD64" s="89">
        <f t="shared" si="38"/>
        <v>0</v>
      </c>
      <c r="AE64" s="89">
        <f t="shared" si="39"/>
        <v>0</v>
      </c>
      <c r="AF64" s="89">
        <f t="shared" si="40"/>
        <v>0</v>
      </c>
      <c r="AG64" s="89">
        <f t="shared" si="41"/>
        <v>0</v>
      </c>
      <c r="AH64" s="89">
        <f t="shared" si="42"/>
        <v>0</v>
      </c>
      <c r="AI64" s="89">
        <f t="shared" si="43"/>
        <v>0</v>
      </c>
      <c r="AJ64" s="89">
        <f t="shared" si="44"/>
        <v>0</v>
      </c>
      <c r="AK64" s="89">
        <f t="shared" si="45"/>
        <v>0</v>
      </c>
      <c r="AL64" s="89">
        <f t="shared" si="46"/>
        <v>0</v>
      </c>
      <c r="AM64" s="89">
        <f t="shared" si="47"/>
        <v>0</v>
      </c>
      <c r="AN64" s="89">
        <f t="shared" si="48"/>
        <v>0</v>
      </c>
      <c r="AO64" s="89">
        <f t="shared" si="49"/>
        <v>0</v>
      </c>
      <c r="AR64" s="35">
        <v>60</v>
      </c>
      <c r="AS64" s="35">
        <f t="shared" si="21"/>
        <v>2800</v>
      </c>
      <c r="AT64" s="35">
        <f t="shared" si="22"/>
        <v>2800</v>
      </c>
      <c r="AU64" s="35">
        <f t="shared" si="23"/>
        <v>2800</v>
      </c>
      <c r="AV64" s="35">
        <f t="shared" si="24"/>
        <v>2800</v>
      </c>
      <c r="AW64" s="35">
        <f t="shared" si="25"/>
        <v>2800</v>
      </c>
      <c r="AX64" s="37">
        <f t="shared" si="26"/>
        <v>1</v>
      </c>
      <c r="AY64" s="37">
        <f t="shared" si="27"/>
        <v>0</v>
      </c>
      <c r="AZ64" s="37">
        <f t="shared" si="28"/>
        <v>0</v>
      </c>
      <c r="BA64" s="37">
        <f t="shared" si="29"/>
        <v>0</v>
      </c>
      <c r="BB64" s="35">
        <f>(AS64-AS63)/总纲!K64</f>
        <v>0</v>
      </c>
    </row>
    <row r="65" spans="21:54" x14ac:dyDescent="0.15">
      <c r="U65" s="28">
        <v>61</v>
      </c>
      <c r="V65" s="89">
        <f t="shared" si="30"/>
        <v>2800</v>
      </c>
      <c r="W65" s="89">
        <f t="shared" si="31"/>
        <v>2800</v>
      </c>
      <c r="X65" s="89">
        <f t="shared" si="32"/>
        <v>2800</v>
      </c>
      <c r="Y65" s="89">
        <f t="shared" si="33"/>
        <v>2800</v>
      </c>
      <c r="Z65" s="89">
        <f t="shared" si="34"/>
        <v>2800</v>
      </c>
      <c r="AA65" s="89">
        <f t="shared" si="35"/>
        <v>0</v>
      </c>
      <c r="AB65" s="89">
        <f t="shared" si="36"/>
        <v>0</v>
      </c>
      <c r="AC65" s="89">
        <f t="shared" si="37"/>
        <v>0</v>
      </c>
      <c r="AD65" s="89">
        <f t="shared" si="38"/>
        <v>0</v>
      </c>
      <c r="AE65" s="89">
        <f t="shared" si="39"/>
        <v>0</v>
      </c>
      <c r="AF65" s="89">
        <f t="shared" si="40"/>
        <v>0</v>
      </c>
      <c r="AG65" s="89">
        <f t="shared" si="41"/>
        <v>0</v>
      </c>
      <c r="AH65" s="89">
        <f t="shared" si="42"/>
        <v>0</v>
      </c>
      <c r="AI65" s="89">
        <f t="shared" si="43"/>
        <v>0</v>
      </c>
      <c r="AJ65" s="89">
        <f t="shared" si="44"/>
        <v>0</v>
      </c>
      <c r="AK65" s="89">
        <f t="shared" si="45"/>
        <v>0</v>
      </c>
      <c r="AL65" s="89">
        <f t="shared" si="46"/>
        <v>0</v>
      </c>
      <c r="AM65" s="89">
        <f t="shared" si="47"/>
        <v>0</v>
      </c>
      <c r="AN65" s="89">
        <f t="shared" si="48"/>
        <v>0</v>
      </c>
      <c r="AO65" s="89">
        <f t="shared" si="49"/>
        <v>0</v>
      </c>
      <c r="AR65" s="35">
        <v>61</v>
      </c>
      <c r="AS65" s="35">
        <f t="shared" si="21"/>
        <v>2800</v>
      </c>
      <c r="AT65" s="35">
        <f t="shared" si="22"/>
        <v>2800</v>
      </c>
      <c r="AU65" s="35">
        <f t="shared" si="23"/>
        <v>2800</v>
      </c>
      <c r="AV65" s="35">
        <f t="shared" si="24"/>
        <v>2800</v>
      </c>
      <c r="AW65" s="35">
        <f t="shared" si="25"/>
        <v>2800</v>
      </c>
      <c r="AX65" s="37">
        <f t="shared" si="26"/>
        <v>1</v>
      </c>
      <c r="AY65" s="37">
        <f t="shared" si="27"/>
        <v>0</v>
      </c>
      <c r="AZ65" s="37">
        <f t="shared" si="28"/>
        <v>0</v>
      </c>
      <c r="BA65" s="37">
        <f t="shared" si="29"/>
        <v>0</v>
      </c>
      <c r="BB65" s="35">
        <f>(AS65-AS64)/总纲!K65</f>
        <v>0</v>
      </c>
    </row>
    <row r="66" spans="21:54" x14ac:dyDescent="0.15">
      <c r="U66" s="28">
        <v>62</v>
      </c>
      <c r="V66" s="89">
        <f t="shared" si="30"/>
        <v>2800</v>
      </c>
      <c r="W66" s="89">
        <f t="shared" si="31"/>
        <v>2800</v>
      </c>
      <c r="X66" s="89">
        <f t="shared" si="32"/>
        <v>2800</v>
      </c>
      <c r="Y66" s="89">
        <f t="shared" si="33"/>
        <v>2800</v>
      </c>
      <c r="Z66" s="89">
        <f t="shared" si="34"/>
        <v>2800</v>
      </c>
      <c r="AA66" s="89">
        <f t="shared" si="35"/>
        <v>0</v>
      </c>
      <c r="AB66" s="89">
        <f t="shared" si="36"/>
        <v>0</v>
      </c>
      <c r="AC66" s="89">
        <f t="shared" si="37"/>
        <v>0</v>
      </c>
      <c r="AD66" s="89">
        <f t="shared" si="38"/>
        <v>0</v>
      </c>
      <c r="AE66" s="89">
        <f t="shared" si="39"/>
        <v>0</v>
      </c>
      <c r="AF66" s="89">
        <f t="shared" si="40"/>
        <v>0</v>
      </c>
      <c r="AG66" s="89">
        <f t="shared" si="41"/>
        <v>0</v>
      </c>
      <c r="AH66" s="89">
        <f t="shared" si="42"/>
        <v>0</v>
      </c>
      <c r="AI66" s="89">
        <f t="shared" si="43"/>
        <v>0</v>
      </c>
      <c r="AJ66" s="89">
        <f t="shared" si="44"/>
        <v>0</v>
      </c>
      <c r="AK66" s="89">
        <f t="shared" si="45"/>
        <v>0</v>
      </c>
      <c r="AL66" s="89">
        <f t="shared" si="46"/>
        <v>0</v>
      </c>
      <c r="AM66" s="89">
        <f t="shared" si="47"/>
        <v>0</v>
      </c>
      <c r="AN66" s="89">
        <f t="shared" si="48"/>
        <v>0</v>
      </c>
      <c r="AO66" s="89">
        <f t="shared" si="49"/>
        <v>0</v>
      </c>
      <c r="AR66" s="35">
        <v>62</v>
      </c>
      <c r="AS66" s="35">
        <f t="shared" si="21"/>
        <v>2800</v>
      </c>
      <c r="AT66" s="35">
        <f t="shared" si="22"/>
        <v>2800</v>
      </c>
      <c r="AU66" s="35">
        <f t="shared" si="23"/>
        <v>2800</v>
      </c>
      <c r="AV66" s="35">
        <f t="shared" si="24"/>
        <v>2800</v>
      </c>
      <c r="AW66" s="35">
        <f t="shared" si="25"/>
        <v>2800</v>
      </c>
      <c r="AX66" s="37">
        <f t="shared" si="26"/>
        <v>1</v>
      </c>
      <c r="AY66" s="37">
        <f t="shared" si="27"/>
        <v>0</v>
      </c>
      <c r="AZ66" s="37">
        <f t="shared" si="28"/>
        <v>0</v>
      </c>
      <c r="BA66" s="37">
        <f t="shared" si="29"/>
        <v>0</v>
      </c>
      <c r="BB66" s="35">
        <f>(AS66-AS65)/总纲!K66</f>
        <v>0</v>
      </c>
    </row>
    <row r="67" spans="21:54" x14ac:dyDescent="0.15">
      <c r="U67" s="28">
        <v>63</v>
      </c>
      <c r="V67" s="89">
        <f t="shared" si="30"/>
        <v>2800</v>
      </c>
      <c r="W67" s="89">
        <f t="shared" si="31"/>
        <v>2800</v>
      </c>
      <c r="X67" s="89">
        <f t="shared" si="32"/>
        <v>2800</v>
      </c>
      <c r="Y67" s="89">
        <f t="shared" si="33"/>
        <v>2800</v>
      </c>
      <c r="Z67" s="89">
        <f t="shared" si="34"/>
        <v>2800</v>
      </c>
      <c r="AA67" s="89">
        <f t="shared" si="35"/>
        <v>0</v>
      </c>
      <c r="AB67" s="89">
        <f t="shared" si="36"/>
        <v>0</v>
      </c>
      <c r="AC67" s="89">
        <f t="shared" si="37"/>
        <v>0</v>
      </c>
      <c r="AD67" s="89">
        <f t="shared" si="38"/>
        <v>0</v>
      </c>
      <c r="AE67" s="89">
        <f t="shared" si="39"/>
        <v>0</v>
      </c>
      <c r="AF67" s="89">
        <f t="shared" si="40"/>
        <v>0</v>
      </c>
      <c r="AG67" s="89">
        <f t="shared" si="41"/>
        <v>0</v>
      </c>
      <c r="AH67" s="89">
        <f t="shared" si="42"/>
        <v>0</v>
      </c>
      <c r="AI67" s="89">
        <f t="shared" si="43"/>
        <v>0</v>
      </c>
      <c r="AJ67" s="89">
        <f t="shared" si="44"/>
        <v>0</v>
      </c>
      <c r="AK67" s="89">
        <f t="shared" si="45"/>
        <v>0</v>
      </c>
      <c r="AL67" s="89">
        <f t="shared" si="46"/>
        <v>0</v>
      </c>
      <c r="AM67" s="89">
        <f t="shared" si="47"/>
        <v>0</v>
      </c>
      <c r="AN67" s="89">
        <f t="shared" si="48"/>
        <v>0</v>
      </c>
      <c r="AO67" s="89">
        <f t="shared" si="49"/>
        <v>0</v>
      </c>
      <c r="AR67" s="35">
        <v>63</v>
      </c>
      <c r="AS67" s="35">
        <f t="shared" si="21"/>
        <v>2800</v>
      </c>
      <c r="AT67" s="35">
        <f t="shared" si="22"/>
        <v>2800</v>
      </c>
      <c r="AU67" s="35">
        <f t="shared" si="23"/>
        <v>2800</v>
      </c>
      <c r="AV67" s="35">
        <f t="shared" si="24"/>
        <v>2800</v>
      </c>
      <c r="AW67" s="35">
        <f t="shared" si="25"/>
        <v>2800</v>
      </c>
      <c r="AX67" s="37">
        <f t="shared" si="26"/>
        <v>1</v>
      </c>
      <c r="AY67" s="37">
        <f t="shared" si="27"/>
        <v>0</v>
      </c>
      <c r="AZ67" s="37">
        <f t="shared" si="28"/>
        <v>0</v>
      </c>
      <c r="BA67" s="37">
        <f t="shared" si="29"/>
        <v>0</v>
      </c>
      <c r="BB67" s="35">
        <f>(AS67-AS66)/总纲!K67</f>
        <v>0</v>
      </c>
    </row>
    <row r="68" spans="21:54" x14ac:dyDescent="0.15">
      <c r="U68" s="28">
        <v>64</v>
      </c>
      <c r="V68" s="89">
        <f t="shared" si="30"/>
        <v>2800</v>
      </c>
      <c r="W68" s="89">
        <f t="shared" si="31"/>
        <v>2800</v>
      </c>
      <c r="X68" s="89">
        <f t="shared" si="32"/>
        <v>2800</v>
      </c>
      <c r="Y68" s="89">
        <f t="shared" si="33"/>
        <v>2800</v>
      </c>
      <c r="Z68" s="89">
        <f t="shared" si="34"/>
        <v>2800</v>
      </c>
      <c r="AA68" s="89">
        <f t="shared" si="35"/>
        <v>0</v>
      </c>
      <c r="AB68" s="89">
        <f t="shared" si="36"/>
        <v>0</v>
      </c>
      <c r="AC68" s="89">
        <f t="shared" si="37"/>
        <v>0</v>
      </c>
      <c r="AD68" s="89">
        <f t="shared" si="38"/>
        <v>0</v>
      </c>
      <c r="AE68" s="89">
        <f t="shared" si="39"/>
        <v>0</v>
      </c>
      <c r="AF68" s="89">
        <f t="shared" si="40"/>
        <v>0</v>
      </c>
      <c r="AG68" s="89">
        <f t="shared" si="41"/>
        <v>0</v>
      </c>
      <c r="AH68" s="89">
        <f t="shared" si="42"/>
        <v>0</v>
      </c>
      <c r="AI68" s="89">
        <f t="shared" si="43"/>
        <v>0</v>
      </c>
      <c r="AJ68" s="89">
        <f t="shared" si="44"/>
        <v>0</v>
      </c>
      <c r="AK68" s="89">
        <f t="shared" si="45"/>
        <v>0</v>
      </c>
      <c r="AL68" s="89">
        <f t="shared" si="46"/>
        <v>0</v>
      </c>
      <c r="AM68" s="89">
        <f t="shared" si="47"/>
        <v>0</v>
      </c>
      <c r="AN68" s="89">
        <f t="shared" si="48"/>
        <v>0</v>
      </c>
      <c r="AO68" s="89">
        <f t="shared" si="49"/>
        <v>0</v>
      </c>
      <c r="AR68" s="35">
        <v>64</v>
      </c>
      <c r="AS68" s="35">
        <f t="shared" si="21"/>
        <v>2800</v>
      </c>
      <c r="AT68" s="35">
        <f t="shared" si="22"/>
        <v>2800</v>
      </c>
      <c r="AU68" s="35">
        <f t="shared" si="23"/>
        <v>2800</v>
      </c>
      <c r="AV68" s="35">
        <f t="shared" si="24"/>
        <v>2800</v>
      </c>
      <c r="AW68" s="35">
        <f t="shared" si="25"/>
        <v>2800</v>
      </c>
      <c r="AX68" s="37">
        <f t="shared" si="26"/>
        <v>1</v>
      </c>
      <c r="AY68" s="37">
        <f t="shared" si="27"/>
        <v>0</v>
      </c>
      <c r="AZ68" s="37">
        <f t="shared" si="28"/>
        <v>0</v>
      </c>
      <c r="BA68" s="37">
        <f t="shared" si="29"/>
        <v>0</v>
      </c>
      <c r="BB68" s="35">
        <f>(AS68-AS67)/总纲!K68</f>
        <v>0</v>
      </c>
    </row>
    <row r="69" spans="21:54" x14ac:dyDescent="0.15">
      <c r="U69" s="28">
        <v>65</v>
      </c>
      <c r="V69" s="89">
        <f t="shared" ref="V69:V104" si="50">求节点(E$7:E$26,$N$7:$N$26,$U69)</f>
        <v>2800</v>
      </c>
      <c r="W69" s="89">
        <f t="shared" ref="W69:W104" si="51">求节点(F$7:F$26,$N$7:$N$26,$U69)</f>
        <v>2800</v>
      </c>
      <c r="X69" s="89">
        <f t="shared" ref="X69:X104" si="52">求节点(G$7:G$26,$N$7:$N$26,$U69)</f>
        <v>2800</v>
      </c>
      <c r="Y69" s="89">
        <f t="shared" ref="Y69:Y104" si="53">求节点(H$7:H$26,$N$7:$N$26,$U69)</f>
        <v>2800</v>
      </c>
      <c r="Z69" s="89">
        <f t="shared" ref="Z69:Z104" si="54">求节点(I$7:I$26,$N$7:$N$26,$U69)</f>
        <v>2800</v>
      </c>
      <c r="AA69" s="89">
        <f t="shared" ref="AA69:AA104" si="55">求节点(E$7:E$26,$O$7:$O$26,$U69)</f>
        <v>0</v>
      </c>
      <c r="AB69" s="89">
        <f t="shared" ref="AB69:AB104" si="56">求节点(F$7:F$26,$O$7:$O$26,$U69)</f>
        <v>0</v>
      </c>
      <c r="AC69" s="89">
        <f t="shared" ref="AC69:AC104" si="57">求节点(G$7:G$26,$O$7:$O$26,$U69)</f>
        <v>0</v>
      </c>
      <c r="AD69" s="89">
        <f t="shared" ref="AD69:AD104" si="58">求节点(H$7:H$26,$O$7:$O$26,$U69)</f>
        <v>0</v>
      </c>
      <c r="AE69" s="89">
        <f t="shared" ref="AE69:AE104" si="59">求节点(I$7:I$26,$O$7:$O$26,$U69)</f>
        <v>0</v>
      </c>
      <c r="AF69" s="89">
        <f t="shared" ref="AF69:AF104" si="60">求节点(E$7:E$26,$P$7:$P$26,$U69)</f>
        <v>0</v>
      </c>
      <c r="AG69" s="89">
        <f t="shared" ref="AG69:AG104" si="61">求节点(F$7:F$26,$P$7:$P$26,$U69)</f>
        <v>0</v>
      </c>
      <c r="AH69" s="89">
        <f t="shared" ref="AH69:AH104" si="62">求节点(G$7:G$26,$P$7:$P$26,$U69)</f>
        <v>0</v>
      </c>
      <c r="AI69" s="89">
        <f t="shared" ref="AI69:AI104" si="63">求节点(H$7:H$26,$P$7:$P$26,$U69)</f>
        <v>0</v>
      </c>
      <c r="AJ69" s="89">
        <f t="shared" ref="AJ69:AJ104" si="64">求节点(I$7:I$26,$P$7:$P$26,$U69)</f>
        <v>0</v>
      </c>
      <c r="AK69" s="89">
        <f t="shared" ref="AK69:AK104" si="65">求节点(E$7:E$26,$Q$7:$Q$26,$U69)</f>
        <v>0</v>
      </c>
      <c r="AL69" s="89">
        <f t="shared" ref="AL69:AL104" si="66">求节点(F$7:F$26,$Q$7:$Q$26,$U69)</f>
        <v>0</v>
      </c>
      <c r="AM69" s="89">
        <f t="shared" ref="AM69:AM104" si="67">求节点(G$7:G$26,$Q$7:$Q$26,$U69)</f>
        <v>0</v>
      </c>
      <c r="AN69" s="89">
        <f t="shared" ref="AN69:AN104" si="68">求节点(H$7:H$26,$Q$7:$Q$26,$U69)</f>
        <v>0</v>
      </c>
      <c r="AO69" s="89">
        <f t="shared" ref="AO69:AO104" si="69">求节点(I$7:I$26,$Q$7:$Q$26,$U69)</f>
        <v>0</v>
      </c>
      <c r="AR69" s="35">
        <v>65</v>
      </c>
      <c r="AS69" s="35">
        <f t="shared" si="21"/>
        <v>2800</v>
      </c>
      <c r="AT69" s="35">
        <f t="shared" si="22"/>
        <v>2800</v>
      </c>
      <c r="AU69" s="35">
        <f t="shared" si="23"/>
        <v>2800</v>
      </c>
      <c r="AV69" s="35">
        <f t="shared" si="24"/>
        <v>2800</v>
      </c>
      <c r="AW69" s="35">
        <f t="shared" si="25"/>
        <v>2800</v>
      </c>
      <c r="AX69" s="37">
        <f t="shared" si="26"/>
        <v>1</v>
      </c>
      <c r="AY69" s="37">
        <f t="shared" si="27"/>
        <v>0</v>
      </c>
      <c r="AZ69" s="37">
        <f t="shared" si="28"/>
        <v>0</v>
      </c>
      <c r="BA69" s="37">
        <f t="shared" si="29"/>
        <v>0</v>
      </c>
      <c r="BB69" s="35">
        <f>(AS69-AS68)/总纲!K69</f>
        <v>0</v>
      </c>
    </row>
    <row r="70" spans="21:54" x14ac:dyDescent="0.15">
      <c r="U70" s="28">
        <v>66</v>
      </c>
      <c r="V70" s="89">
        <f t="shared" si="50"/>
        <v>2800</v>
      </c>
      <c r="W70" s="89">
        <f t="shared" si="51"/>
        <v>2800</v>
      </c>
      <c r="X70" s="89">
        <f t="shared" si="52"/>
        <v>2800</v>
      </c>
      <c r="Y70" s="89">
        <f t="shared" si="53"/>
        <v>2800</v>
      </c>
      <c r="Z70" s="89">
        <f t="shared" si="54"/>
        <v>2800</v>
      </c>
      <c r="AA70" s="89">
        <f t="shared" si="55"/>
        <v>0</v>
      </c>
      <c r="AB70" s="89">
        <f t="shared" si="56"/>
        <v>0</v>
      </c>
      <c r="AC70" s="89">
        <f t="shared" si="57"/>
        <v>0</v>
      </c>
      <c r="AD70" s="89">
        <f t="shared" si="58"/>
        <v>0</v>
      </c>
      <c r="AE70" s="89">
        <f t="shared" si="59"/>
        <v>0</v>
      </c>
      <c r="AF70" s="89">
        <f t="shared" si="60"/>
        <v>0</v>
      </c>
      <c r="AG70" s="89">
        <f t="shared" si="61"/>
        <v>0</v>
      </c>
      <c r="AH70" s="89">
        <f t="shared" si="62"/>
        <v>0</v>
      </c>
      <c r="AI70" s="89">
        <f t="shared" si="63"/>
        <v>0</v>
      </c>
      <c r="AJ70" s="89">
        <f t="shared" si="64"/>
        <v>0</v>
      </c>
      <c r="AK70" s="89">
        <f t="shared" si="65"/>
        <v>0</v>
      </c>
      <c r="AL70" s="89">
        <f t="shared" si="66"/>
        <v>0</v>
      </c>
      <c r="AM70" s="89">
        <f t="shared" si="67"/>
        <v>0</v>
      </c>
      <c r="AN70" s="89">
        <f t="shared" si="68"/>
        <v>0</v>
      </c>
      <c r="AO70" s="89">
        <f t="shared" si="69"/>
        <v>0</v>
      </c>
      <c r="AR70" s="35">
        <v>66</v>
      </c>
      <c r="AS70" s="35">
        <f t="shared" ref="AS70:AS104" si="70">V70+AA70+AF70+AK70</f>
        <v>2800</v>
      </c>
      <c r="AT70" s="35">
        <f t="shared" ref="AT70:AT104" si="71">W70+AB70+AG70+AL70</f>
        <v>2800</v>
      </c>
      <c r="AU70" s="35">
        <f t="shared" ref="AU70:AU104" si="72">X70+AC70+AH70+AM70</f>
        <v>2800</v>
      </c>
      <c r="AV70" s="35">
        <f t="shared" ref="AV70:AV104" si="73">Y70+AD70+AI70+AN70</f>
        <v>2800</v>
      </c>
      <c r="AW70" s="35">
        <f t="shared" ref="AW70:AW104" si="74">Z70+AE70+AJ70+AO70</f>
        <v>2800</v>
      </c>
      <c r="AX70" s="37">
        <f t="shared" ref="AX70:AX104" si="75">V70/AS70</f>
        <v>1</v>
      </c>
      <c r="AY70" s="37">
        <f t="shared" ref="AY70:AY104" si="76">AA70/AS70</f>
        <v>0</v>
      </c>
      <c r="AZ70" s="37">
        <f t="shared" ref="AZ70:AZ104" si="77">AF70/AS70</f>
        <v>0</v>
      </c>
      <c r="BA70" s="37">
        <f t="shared" ref="BA70:BA104" si="78">AK70/AS70</f>
        <v>0</v>
      </c>
      <c r="BB70" s="35">
        <f>(AS70-AS69)/总纲!K70</f>
        <v>0</v>
      </c>
    </row>
    <row r="71" spans="21:54" x14ac:dyDescent="0.15">
      <c r="U71" s="28">
        <v>67</v>
      </c>
      <c r="V71" s="89">
        <f t="shared" si="50"/>
        <v>2800</v>
      </c>
      <c r="W71" s="89">
        <f t="shared" si="51"/>
        <v>2800</v>
      </c>
      <c r="X71" s="89">
        <f t="shared" si="52"/>
        <v>2800</v>
      </c>
      <c r="Y71" s="89">
        <f t="shared" si="53"/>
        <v>2800</v>
      </c>
      <c r="Z71" s="89">
        <f t="shared" si="54"/>
        <v>2800</v>
      </c>
      <c r="AA71" s="89">
        <f t="shared" si="55"/>
        <v>0</v>
      </c>
      <c r="AB71" s="89">
        <f t="shared" si="56"/>
        <v>0</v>
      </c>
      <c r="AC71" s="89">
        <f t="shared" si="57"/>
        <v>0</v>
      </c>
      <c r="AD71" s="89">
        <f t="shared" si="58"/>
        <v>0</v>
      </c>
      <c r="AE71" s="89">
        <f t="shared" si="59"/>
        <v>0</v>
      </c>
      <c r="AF71" s="89">
        <f t="shared" si="60"/>
        <v>0</v>
      </c>
      <c r="AG71" s="89">
        <f t="shared" si="61"/>
        <v>0</v>
      </c>
      <c r="AH71" s="89">
        <f t="shared" si="62"/>
        <v>0</v>
      </c>
      <c r="AI71" s="89">
        <f t="shared" si="63"/>
        <v>0</v>
      </c>
      <c r="AJ71" s="89">
        <f t="shared" si="64"/>
        <v>0</v>
      </c>
      <c r="AK71" s="89">
        <f t="shared" si="65"/>
        <v>0</v>
      </c>
      <c r="AL71" s="89">
        <f t="shared" si="66"/>
        <v>0</v>
      </c>
      <c r="AM71" s="89">
        <f t="shared" si="67"/>
        <v>0</v>
      </c>
      <c r="AN71" s="89">
        <f t="shared" si="68"/>
        <v>0</v>
      </c>
      <c r="AO71" s="89">
        <f t="shared" si="69"/>
        <v>0</v>
      </c>
      <c r="AR71" s="35">
        <v>67</v>
      </c>
      <c r="AS71" s="35">
        <f t="shared" si="70"/>
        <v>2800</v>
      </c>
      <c r="AT71" s="35">
        <f t="shared" si="71"/>
        <v>2800</v>
      </c>
      <c r="AU71" s="35">
        <f t="shared" si="72"/>
        <v>2800</v>
      </c>
      <c r="AV71" s="35">
        <f t="shared" si="73"/>
        <v>2800</v>
      </c>
      <c r="AW71" s="35">
        <f t="shared" si="74"/>
        <v>2800</v>
      </c>
      <c r="AX71" s="37">
        <f t="shared" si="75"/>
        <v>1</v>
      </c>
      <c r="AY71" s="37">
        <f t="shared" si="76"/>
        <v>0</v>
      </c>
      <c r="AZ71" s="37">
        <f t="shared" si="77"/>
        <v>0</v>
      </c>
      <c r="BA71" s="37">
        <f t="shared" si="78"/>
        <v>0</v>
      </c>
      <c r="BB71" s="35">
        <f>(AS71-AS70)/总纲!K71</f>
        <v>0</v>
      </c>
    </row>
    <row r="72" spans="21:54" x14ac:dyDescent="0.15">
      <c r="U72" s="28">
        <v>68</v>
      </c>
      <c r="V72" s="89">
        <f t="shared" si="50"/>
        <v>2800</v>
      </c>
      <c r="W72" s="89">
        <f t="shared" si="51"/>
        <v>2800</v>
      </c>
      <c r="X72" s="89">
        <f t="shared" si="52"/>
        <v>2800</v>
      </c>
      <c r="Y72" s="89">
        <f t="shared" si="53"/>
        <v>2800</v>
      </c>
      <c r="Z72" s="89">
        <f t="shared" si="54"/>
        <v>2800</v>
      </c>
      <c r="AA72" s="89">
        <f t="shared" si="55"/>
        <v>0</v>
      </c>
      <c r="AB72" s="89">
        <f t="shared" si="56"/>
        <v>0</v>
      </c>
      <c r="AC72" s="89">
        <f t="shared" si="57"/>
        <v>0</v>
      </c>
      <c r="AD72" s="89">
        <f t="shared" si="58"/>
        <v>0</v>
      </c>
      <c r="AE72" s="89">
        <f t="shared" si="59"/>
        <v>0</v>
      </c>
      <c r="AF72" s="89">
        <f t="shared" si="60"/>
        <v>0</v>
      </c>
      <c r="AG72" s="89">
        <f t="shared" si="61"/>
        <v>0</v>
      </c>
      <c r="AH72" s="89">
        <f t="shared" si="62"/>
        <v>0</v>
      </c>
      <c r="AI72" s="89">
        <f t="shared" si="63"/>
        <v>0</v>
      </c>
      <c r="AJ72" s="89">
        <f t="shared" si="64"/>
        <v>0</v>
      </c>
      <c r="AK72" s="89">
        <f t="shared" si="65"/>
        <v>0</v>
      </c>
      <c r="AL72" s="89">
        <f t="shared" si="66"/>
        <v>0</v>
      </c>
      <c r="AM72" s="89">
        <f t="shared" si="67"/>
        <v>0</v>
      </c>
      <c r="AN72" s="89">
        <f t="shared" si="68"/>
        <v>0</v>
      </c>
      <c r="AO72" s="89">
        <f t="shared" si="69"/>
        <v>0</v>
      </c>
      <c r="AR72" s="35">
        <v>68</v>
      </c>
      <c r="AS72" s="35">
        <f t="shared" si="70"/>
        <v>2800</v>
      </c>
      <c r="AT72" s="35">
        <f t="shared" si="71"/>
        <v>2800</v>
      </c>
      <c r="AU72" s="35">
        <f t="shared" si="72"/>
        <v>2800</v>
      </c>
      <c r="AV72" s="35">
        <f t="shared" si="73"/>
        <v>2800</v>
      </c>
      <c r="AW72" s="35">
        <f t="shared" si="74"/>
        <v>2800</v>
      </c>
      <c r="AX72" s="37">
        <f t="shared" si="75"/>
        <v>1</v>
      </c>
      <c r="AY72" s="37">
        <f t="shared" si="76"/>
        <v>0</v>
      </c>
      <c r="AZ72" s="37">
        <f t="shared" si="77"/>
        <v>0</v>
      </c>
      <c r="BA72" s="37">
        <f t="shared" si="78"/>
        <v>0</v>
      </c>
      <c r="BB72" s="35">
        <f>(AS72-AS71)/总纲!K72</f>
        <v>0</v>
      </c>
    </row>
    <row r="73" spans="21:54" x14ac:dyDescent="0.15">
      <c r="U73" s="28">
        <v>69</v>
      </c>
      <c r="V73" s="89">
        <f t="shared" si="50"/>
        <v>2800</v>
      </c>
      <c r="W73" s="89">
        <f t="shared" si="51"/>
        <v>2800</v>
      </c>
      <c r="X73" s="89">
        <f t="shared" si="52"/>
        <v>2800</v>
      </c>
      <c r="Y73" s="89">
        <f t="shared" si="53"/>
        <v>2800</v>
      </c>
      <c r="Z73" s="89">
        <f t="shared" si="54"/>
        <v>2800</v>
      </c>
      <c r="AA73" s="89">
        <f t="shared" si="55"/>
        <v>0</v>
      </c>
      <c r="AB73" s="89">
        <f t="shared" si="56"/>
        <v>0</v>
      </c>
      <c r="AC73" s="89">
        <f t="shared" si="57"/>
        <v>0</v>
      </c>
      <c r="AD73" s="89">
        <f t="shared" si="58"/>
        <v>0</v>
      </c>
      <c r="AE73" s="89">
        <f t="shared" si="59"/>
        <v>0</v>
      </c>
      <c r="AF73" s="89">
        <f t="shared" si="60"/>
        <v>0</v>
      </c>
      <c r="AG73" s="89">
        <f t="shared" si="61"/>
        <v>0</v>
      </c>
      <c r="AH73" s="89">
        <f t="shared" si="62"/>
        <v>0</v>
      </c>
      <c r="AI73" s="89">
        <f t="shared" si="63"/>
        <v>0</v>
      </c>
      <c r="AJ73" s="89">
        <f t="shared" si="64"/>
        <v>0</v>
      </c>
      <c r="AK73" s="89">
        <f t="shared" si="65"/>
        <v>0</v>
      </c>
      <c r="AL73" s="89">
        <f t="shared" si="66"/>
        <v>0</v>
      </c>
      <c r="AM73" s="89">
        <f t="shared" si="67"/>
        <v>0</v>
      </c>
      <c r="AN73" s="89">
        <f t="shared" si="68"/>
        <v>0</v>
      </c>
      <c r="AO73" s="89">
        <f t="shared" si="69"/>
        <v>0</v>
      </c>
      <c r="AR73" s="35">
        <v>69</v>
      </c>
      <c r="AS73" s="35">
        <f t="shared" si="70"/>
        <v>2800</v>
      </c>
      <c r="AT73" s="35">
        <f t="shared" si="71"/>
        <v>2800</v>
      </c>
      <c r="AU73" s="35">
        <f t="shared" si="72"/>
        <v>2800</v>
      </c>
      <c r="AV73" s="35">
        <f t="shared" si="73"/>
        <v>2800</v>
      </c>
      <c r="AW73" s="35">
        <f t="shared" si="74"/>
        <v>2800</v>
      </c>
      <c r="AX73" s="37">
        <f t="shared" si="75"/>
        <v>1</v>
      </c>
      <c r="AY73" s="37">
        <f t="shared" si="76"/>
        <v>0</v>
      </c>
      <c r="AZ73" s="37">
        <f t="shared" si="77"/>
        <v>0</v>
      </c>
      <c r="BA73" s="37">
        <f t="shared" si="78"/>
        <v>0</v>
      </c>
      <c r="BB73" s="35">
        <f>(AS73-AS72)/总纲!K73</f>
        <v>0</v>
      </c>
    </row>
    <row r="74" spans="21:54" x14ac:dyDescent="0.15">
      <c r="U74" s="28">
        <v>70</v>
      </c>
      <c r="V74" s="89">
        <f t="shared" si="50"/>
        <v>2800</v>
      </c>
      <c r="W74" s="89">
        <f t="shared" si="51"/>
        <v>2800</v>
      </c>
      <c r="X74" s="89">
        <f t="shared" si="52"/>
        <v>2800</v>
      </c>
      <c r="Y74" s="89">
        <f t="shared" si="53"/>
        <v>2800</v>
      </c>
      <c r="Z74" s="89">
        <f t="shared" si="54"/>
        <v>2800</v>
      </c>
      <c r="AA74" s="89">
        <f t="shared" si="55"/>
        <v>0</v>
      </c>
      <c r="AB74" s="89">
        <f t="shared" si="56"/>
        <v>0</v>
      </c>
      <c r="AC74" s="89">
        <f t="shared" si="57"/>
        <v>0</v>
      </c>
      <c r="AD74" s="89">
        <f t="shared" si="58"/>
        <v>0</v>
      </c>
      <c r="AE74" s="89">
        <f t="shared" si="59"/>
        <v>0</v>
      </c>
      <c r="AF74" s="89">
        <f t="shared" si="60"/>
        <v>0</v>
      </c>
      <c r="AG74" s="89">
        <f t="shared" si="61"/>
        <v>0</v>
      </c>
      <c r="AH74" s="89">
        <f t="shared" si="62"/>
        <v>0</v>
      </c>
      <c r="AI74" s="89">
        <f t="shared" si="63"/>
        <v>0</v>
      </c>
      <c r="AJ74" s="89">
        <f t="shared" si="64"/>
        <v>0</v>
      </c>
      <c r="AK74" s="89">
        <f t="shared" si="65"/>
        <v>0</v>
      </c>
      <c r="AL74" s="89">
        <f t="shared" si="66"/>
        <v>0</v>
      </c>
      <c r="AM74" s="89">
        <f t="shared" si="67"/>
        <v>0</v>
      </c>
      <c r="AN74" s="89">
        <f t="shared" si="68"/>
        <v>0</v>
      </c>
      <c r="AO74" s="89">
        <f t="shared" si="69"/>
        <v>0</v>
      </c>
      <c r="AR74" s="35">
        <v>70</v>
      </c>
      <c r="AS74" s="35">
        <f t="shared" si="70"/>
        <v>2800</v>
      </c>
      <c r="AT74" s="35">
        <f t="shared" si="71"/>
        <v>2800</v>
      </c>
      <c r="AU74" s="35">
        <f t="shared" si="72"/>
        <v>2800</v>
      </c>
      <c r="AV74" s="35">
        <f t="shared" si="73"/>
        <v>2800</v>
      </c>
      <c r="AW74" s="35">
        <f t="shared" si="74"/>
        <v>2800</v>
      </c>
      <c r="AX74" s="37">
        <f t="shared" si="75"/>
        <v>1</v>
      </c>
      <c r="AY74" s="37">
        <f t="shared" si="76"/>
        <v>0</v>
      </c>
      <c r="AZ74" s="37">
        <f t="shared" si="77"/>
        <v>0</v>
      </c>
      <c r="BA74" s="37">
        <f t="shared" si="78"/>
        <v>0</v>
      </c>
      <c r="BB74" s="35">
        <f>(AS74-AS73)/总纲!K74</f>
        <v>0</v>
      </c>
    </row>
    <row r="75" spans="21:54" x14ac:dyDescent="0.15">
      <c r="U75" s="28">
        <v>71</v>
      </c>
      <c r="V75" s="89">
        <f t="shared" si="50"/>
        <v>2800</v>
      </c>
      <c r="W75" s="89">
        <f t="shared" si="51"/>
        <v>2800</v>
      </c>
      <c r="X75" s="89">
        <f t="shared" si="52"/>
        <v>2800</v>
      </c>
      <c r="Y75" s="89">
        <f t="shared" si="53"/>
        <v>2800</v>
      </c>
      <c r="Z75" s="89">
        <f t="shared" si="54"/>
        <v>2800</v>
      </c>
      <c r="AA75" s="89">
        <f t="shared" si="55"/>
        <v>0</v>
      </c>
      <c r="AB75" s="89">
        <f t="shared" si="56"/>
        <v>0</v>
      </c>
      <c r="AC75" s="89">
        <f t="shared" si="57"/>
        <v>0</v>
      </c>
      <c r="AD75" s="89">
        <f t="shared" si="58"/>
        <v>0</v>
      </c>
      <c r="AE75" s="89">
        <f t="shared" si="59"/>
        <v>0</v>
      </c>
      <c r="AF75" s="89">
        <f t="shared" si="60"/>
        <v>0</v>
      </c>
      <c r="AG75" s="89">
        <f t="shared" si="61"/>
        <v>0</v>
      </c>
      <c r="AH75" s="89">
        <f t="shared" si="62"/>
        <v>0</v>
      </c>
      <c r="AI75" s="89">
        <f t="shared" si="63"/>
        <v>0</v>
      </c>
      <c r="AJ75" s="89">
        <f t="shared" si="64"/>
        <v>0</v>
      </c>
      <c r="AK75" s="89">
        <f t="shared" si="65"/>
        <v>0</v>
      </c>
      <c r="AL75" s="89">
        <f t="shared" si="66"/>
        <v>0</v>
      </c>
      <c r="AM75" s="89">
        <f t="shared" si="67"/>
        <v>0</v>
      </c>
      <c r="AN75" s="89">
        <f t="shared" si="68"/>
        <v>0</v>
      </c>
      <c r="AO75" s="89">
        <f t="shared" si="69"/>
        <v>0</v>
      </c>
      <c r="AR75" s="35">
        <v>71</v>
      </c>
      <c r="AS75" s="35">
        <f t="shared" si="70"/>
        <v>2800</v>
      </c>
      <c r="AT75" s="35">
        <f t="shared" si="71"/>
        <v>2800</v>
      </c>
      <c r="AU75" s="35">
        <f t="shared" si="72"/>
        <v>2800</v>
      </c>
      <c r="AV75" s="35">
        <f t="shared" si="73"/>
        <v>2800</v>
      </c>
      <c r="AW75" s="35">
        <f t="shared" si="74"/>
        <v>2800</v>
      </c>
      <c r="AX75" s="37">
        <f t="shared" si="75"/>
        <v>1</v>
      </c>
      <c r="AY75" s="37">
        <f t="shared" si="76"/>
        <v>0</v>
      </c>
      <c r="AZ75" s="37">
        <f t="shared" si="77"/>
        <v>0</v>
      </c>
      <c r="BA75" s="37">
        <f t="shared" si="78"/>
        <v>0</v>
      </c>
      <c r="BB75" s="35">
        <f>(AS75-AS74)/总纲!K75</f>
        <v>0</v>
      </c>
    </row>
    <row r="76" spans="21:54" x14ac:dyDescent="0.15">
      <c r="U76" s="28">
        <v>72</v>
      </c>
      <c r="V76" s="89">
        <f t="shared" si="50"/>
        <v>2800</v>
      </c>
      <c r="W76" s="89">
        <f t="shared" si="51"/>
        <v>2800</v>
      </c>
      <c r="X76" s="89">
        <f t="shared" si="52"/>
        <v>2800</v>
      </c>
      <c r="Y76" s="89">
        <f t="shared" si="53"/>
        <v>2800</v>
      </c>
      <c r="Z76" s="89">
        <f t="shared" si="54"/>
        <v>2800</v>
      </c>
      <c r="AA76" s="89">
        <f t="shared" si="55"/>
        <v>0</v>
      </c>
      <c r="AB76" s="89">
        <f t="shared" si="56"/>
        <v>0</v>
      </c>
      <c r="AC76" s="89">
        <f t="shared" si="57"/>
        <v>0</v>
      </c>
      <c r="AD76" s="89">
        <f t="shared" si="58"/>
        <v>0</v>
      </c>
      <c r="AE76" s="89">
        <f t="shared" si="59"/>
        <v>0</v>
      </c>
      <c r="AF76" s="89">
        <f t="shared" si="60"/>
        <v>0</v>
      </c>
      <c r="AG76" s="89">
        <f t="shared" si="61"/>
        <v>0</v>
      </c>
      <c r="AH76" s="89">
        <f t="shared" si="62"/>
        <v>0</v>
      </c>
      <c r="AI76" s="89">
        <f t="shared" si="63"/>
        <v>0</v>
      </c>
      <c r="AJ76" s="89">
        <f t="shared" si="64"/>
        <v>0</v>
      </c>
      <c r="AK76" s="89">
        <f t="shared" si="65"/>
        <v>0</v>
      </c>
      <c r="AL76" s="89">
        <f t="shared" si="66"/>
        <v>0</v>
      </c>
      <c r="AM76" s="89">
        <f t="shared" si="67"/>
        <v>0</v>
      </c>
      <c r="AN76" s="89">
        <f t="shared" si="68"/>
        <v>0</v>
      </c>
      <c r="AO76" s="89">
        <f t="shared" si="69"/>
        <v>0</v>
      </c>
      <c r="AR76" s="35">
        <v>72</v>
      </c>
      <c r="AS76" s="35">
        <f t="shared" si="70"/>
        <v>2800</v>
      </c>
      <c r="AT76" s="35">
        <f t="shared" si="71"/>
        <v>2800</v>
      </c>
      <c r="AU76" s="35">
        <f t="shared" si="72"/>
        <v>2800</v>
      </c>
      <c r="AV76" s="35">
        <f t="shared" si="73"/>
        <v>2800</v>
      </c>
      <c r="AW76" s="35">
        <f t="shared" si="74"/>
        <v>2800</v>
      </c>
      <c r="AX76" s="37">
        <f t="shared" si="75"/>
        <v>1</v>
      </c>
      <c r="AY76" s="37">
        <f t="shared" si="76"/>
        <v>0</v>
      </c>
      <c r="AZ76" s="37">
        <f t="shared" si="77"/>
        <v>0</v>
      </c>
      <c r="BA76" s="37">
        <f t="shared" si="78"/>
        <v>0</v>
      </c>
      <c r="BB76" s="35">
        <f>(AS76-AS75)/总纲!K76</f>
        <v>0</v>
      </c>
    </row>
    <row r="77" spans="21:54" x14ac:dyDescent="0.15">
      <c r="U77" s="28">
        <v>73</v>
      </c>
      <c r="V77" s="89">
        <f t="shared" si="50"/>
        <v>2800</v>
      </c>
      <c r="W77" s="89">
        <f t="shared" si="51"/>
        <v>2800</v>
      </c>
      <c r="X77" s="89">
        <f t="shared" si="52"/>
        <v>2800</v>
      </c>
      <c r="Y77" s="89">
        <f t="shared" si="53"/>
        <v>2800</v>
      </c>
      <c r="Z77" s="89">
        <f t="shared" si="54"/>
        <v>2800</v>
      </c>
      <c r="AA77" s="89">
        <f t="shared" si="55"/>
        <v>0</v>
      </c>
      <c r="AB77" s="89">
        <f t="shared" si="56"/>
        <v>0</v>
      </c>
      <c r="AC77" s="89">
        <f t="shared" si="57"/>
        <v>0</v>
      </c>
      <c r="AD77" s="89">
        <f t="shared" si="58"/>
        <v>0</v>
      </c>
      <c r="AE77" s="89">
        <f t="shared" si="59"/>
        <v>0</v>
      </c>
      <c r="AF77" s="89">
        <f t="shared" si="60"/>
        <v>0</v>
      </c>
      <c r="AG77" s="89">
        <f t="shared" si="61"/>
        <v>0</v>
      </c>
      <c r="AH77" s="89">
        <f t="shared" si="62"/>
        <v>0</v>
      </c>
      <c r="AI77" s="89">
        <f t="shared" si="63"/>
        <v>0</v>
      </c>
      <c r="AJ77" s="89">
        <f t="shared" si="64"/>
        <v>0</v>
      </c>
      <c r="AK77" s="89">
        <f t="shared" si="65"/>
        <v>0</v>
      </c>
      <c r="AL77" s="89">
        <f t="shared" si="66"/>
        <v>0</v>
      </c>
      <c r="AM77" s="89">
        <f t="shared" si="67"/>
        <v>0</v>
      </c>
      <c r="AN77" s="89">
        <f t="shared" si="68"/>
        <v>0</v>
      </c>
      <c r="AO77" s="89">
        <f t="shared" si="69"/>
        <v>0</v>
      </c>
      <c r="AR77" s="35">
        <v>73</v>
      </c>
      <c r="AS77" s="35">
        <f t="shared" si="70"/>
        <v>2800</v>
      </c>
      <c r="AT77" s="35">
        <f t="shared" si="71"/>
        <v>2800</v>
      </c>
      <c r="AU77" s="35">
        <f t="shared" si="72"/>
        <v>2800</v>
      </c>
      <c r="AV77" s="35">
        <f t="shared" si="73"/>
        <v>2800</v>
      </c>
      <c r="AW77" s="35">
        <f t="shared" si="74"/>
        <v>2800</v>
      </c>
      <c r="AX77" s="37">
        <f t="shared" si="75"/>
        <v>1</v>
      </c>
      <c r="AY77" s="37">
        <f t="shared" si="76"/>
        <v>0</v>
      </c>
      <c r="AZ77" s="37">
        <f t="shared" si="77"/>
        <v>0</v>
      </c>
      <c r="BA77" s="37">
        <f t="shared" si="78"/>
        <v>0</v>
      </c>
      <c r="BB77" s="35">
        <f>(AS77-AS76)/总纲!K77</f>
        <v>0</v>
      </c>
    </row>
    <row r="78" spans="21:54" x14ac:dyDescent="0.15">
      <c r="U78" s="28">
        <v>74</v>
      </c>
      <c r="V78" s="89">
        <f t="shared" si="50"/>
        <v>2800</v>
      </c>
      <c r="W78" s="89">
        <f t="shared" si="51"/>
        <v>2800</v>
      </c>
      <c r="X78" s="89">
        <f t="shared" si="52"/>
        <v>2800</v>
      </c>
      <c r="Y78" s="89">
        <f t="shared" si="53"/>
        <v>2800</v>
      </c>
      <c r="Z78" s="89">
        <f t="shared" si="54"/>
        <v>2800</v>
      </c>
      <c r="AA78" s="89">
        <f t="shared" si="55"/>
        <v>0</v>
      </c>
      <c r="AB78" s="89">
        <f t="shared" si="56"/>
        <v>0</v>
      </c>
      <c r="AC78" s="89">
        <f t="shared" si="57"/>
        <v>0</v>
      </c>
      <c r="AD78" s="89">
        <f t="shared" si="58"/>
        <v>0</v>
      </c>
      <c r="AE78" s="89">
        <f t="shared" si="59"/>
        <v>0</v>
      </c>
      <c r="AF78" s="89">
        <f t="shared" si="60"/>
        <v>0</v>
      </c>
      <c r="AG78" s="89">
        <f t="shared" si="61"/>
        <v>0</v>
      </c>
      <c r="AH78" s="89">
        <f t="shared" si="62"/>
        <v>0</v>
      </c>
      <c r="AI78" s="89">
        <f t="shared" si="63"/>
        <v>0</v>
      </c>
      <c r="AJ78" s="89">
        <f t="shared" si="64"/>
        <v>0</v>
      </c>
      <c r="AK78" s="89">
        <f t="shared" si="65"/>
        <v>0</v>
      </c>
      <c r="AL78" s="89">
        <f t="shared" si="66"/>
        <v>0</v>
      </c>
      <c r="AM78" s="89">
        <f t="shared" si="67"/>
        <v>0</v>
      </c>
      <c r="AN78" s="89">
        <f t="shared" si="68"/>
        <v>0</v>
      </c>
      <c r="AO78" s="89">
        <f t="shared" si="69"/>
        <v>0</v>
      </c>
      <c r="AR78" s="35">
        <v>74</v>
      </c>
      <c r="AS78" s="35">
        <f t="shared" si="70"/>
        <v>2800</v>
      </c>
      <c r="AT78" s="35">
        <f t="shared" si="71"/>
        <v>2800</v>
      </c>
      <c r="AU78" s="35">
        <f t="shared" si="72"/>
        <v>2800</v>
      </c>
      <c r="AV78" s="35">
        <f t="shared" si="73"/>
        <v>2800</v>
      </c>
      <c r="AW78" s="35">
        <f t="shared" si="74"/>
        <v>2800</v>
      </c>
      <c r="AX78" s="37">
        <f t="shared" si="75"/>
        <v>1</v>
      </c>
      <c r="AY78" s="37">
        <f t="shared" si="76"/>
        <v>0</v>
      </c>
      <c r="AZ78" s="37">
        <f t="shared" si="77"/>
        <v>0</v>
      </c>
      <c r="BA78" s="37">
        <f t="shared" si="78"/>
        <v>0</v>
      </c>
      <c r="BB78" s="35">
        <f>(AS78-AS77)/总纲!K78</f>
        <v>0</v>
      </c>
    </row>
    <row r="79" spans="21:54" x14ac:dyDescent="0.15">
      <c r="U79" s="28">
        <v>75</v>
      </c>
      <c r="V79" s="89">
        <f t="shared" si="50"/>
        <v>2800</v>
      </c>
      <c r="W79" s="89">
        <f t="shared" si="51"/>
        <v>2800</v>
      </c>
      <c r="X79" s="89">
        <f t="shared" si="52"/>
        <v>2800</v>
      </c>
      <c r="Y79" s="89">
        <f t="shared" si="53"/>
        <v>2800</v>
      </c>
      <c r="Z79" s="89">
        <f t="shared" si="54"/>
        <v>2800</v>
      </c>
      <c r="AA79" s="89">
        <f t="shared" si="55"/>
        <v>0</v>
      </c>
      <c r="AB79" s="89">
        <f t="shared" si="56"/>
        <v>0</v>
      </c>
      <c r="AC79" s="89">
        <f t="shared" si="57"/>
        <v>0</v>
      </c>
      <c r="AD79" s="89">
        <f t="shared" si="58"/>
        <v>0</v>
      </c>
      <c r="AE79" s="89">
        <f t="shared" si="59"/>
        <v>0</v>
      </c>
      <c r="AF79" s="89">
        <f t="shared" si="60"/>
        <v>0</v>
      </c>
      <c r="AG79" s="89">
        <f t="shared" si="61"/>
        <v>0</v>
      </c>
      <c r="AH79" s="89">
        <f t="shared" si="62"/>
        <v>0</v>
      </c>
      <c r="AI79" s="89">
        <f t="shared" si="63"/>
        <v>0</v>
      </c>
      <c r="AJ79" s="89">
        <f t="shared" si="64"/>
        <v>0</v>
      </c>
      <c r="AK79" s="89">
        <f t="shared" si="65"/>
        <v>0</v>
      </c>
      <c r="AL79" s="89">
        <f t="shared" si="66"/>
        <v>0</v>
      </c>
      <c r="AM79" s="89">
        <f t="shared" si="67"/>
        <v>0</v>
      </c>
      <c r="AN79" s="89">
        <f t="shared" si="68"/>
        <v>0</v>
      </c>
      <c r="AO79" s="89">
        <f t="shared" si="69"/>
        <v>0</v>
      </c>
      <c r="AR79" s="35">
        <v>75</v>
      </c>
      <c r="AS79" s="35">
        <f t="shared" si="70"/>
        <v>2800</v>
      </c>
      <c r="AT79" s="35">
        <f t="shared" si="71"/>
        <v>2800</v>
      </c>
      <c r="AU79" s="35">
        <f t="shared" si="72"/>
        <v>2800</v>
      </c>
      <c r="AV79" s="35">
        <f t="shared" si="73"/>
        <v>2800</v>
      </c>
      <c r="AW79" s="35">
        <f t="shared" si="74"/>
        <v>2800</v>
      </c>
      <c r="AX79" s="37">
        <f t="shared" si="75"/>
        <v>1</v>
      </c>
      <c r="AY79" s="37">
        <f t="shared" si="76"/>
        <v>0</v>
      </c>
      <c r="AZ79" s="37">
        <f t="shared" si="77"/>
        <v>0</v>
      </c>
      <c r="BA79" s="37">
        <f t="shared" si="78"/>
        <v>0</v>
      </c>
      <c r="BB79" s="35">
        <f>(AS79-AS78)/总纲!K79</f>
        <v>0</v>
      </c>
    </row>
    <row r="80" spans="21:54" x14ac:dyDescent="0.15">
      <c r="U80" s="28">
        <v>76</v>
      </c>
      <c r="V80" s="89">
        <f t="shared" si="50"/>
        <v>2800</v>
      </c>
      <c r="W80" s="89">
        <f t="shared" si="51"/>
        <v>2800</v>
      </c>
      <c r="X80" s="89">
        <f t="shared" si="52"/>
        <v>2800</v>
      </c>
      <c r="Y80" s="89">
        <f t="shared" si="53"/>
        <v>2800</v>
      </c>
      <c r="Z80" s="89">
        <f t="shared" si="54"/>
        <v>2800</v>
      </c>
      <c r="AA80" s="89">
        <f t="shared" si="55"/>
        <v>0</v>
      </c>
      <c r="AB80" s="89">
        <f t="shared" si="56"/>
        <v>0</v>
      </c>
      <c r="AC80" s="89">
        <f t="shared" si="57"/>
        <v>0</v>
      </c>
      <c r="AD80" s="89">
        <f t="shared" si="58"/>
        <v>0</v>
      </c>
      <c r="AE80" s="89">
        <f t="shared" si="59"/>
        <v>0</v>
      </c>
      <c r="AF80" s="89">
        <f t="shared" si="60"/>
        <v>0</v>
      </c>
      <c r="AG80" s="89">
        <f t="shared" si="61"/>
        <v>0</v>
      </c>
      <c r="AH80" s="89">
        <f t="shared" si="62"/>
        <v>0</v>
      </c>
      <c r="AI80" s="89">
        <f t="shared" si="63"/>
        <v>0</v>
      </c>
      <c r="AJ80" s="89">
        <f t="shared" si="64"/>
        <v>0</v>
      </c>
      <c r="AK80" s="89">
        <f t="shared" si="65"/>
        <v>0</v>
      </c>
      <c r="AL80" s="89">
        <f t="shared" si="66"/>
        <v>0</v>
      </c>
      <c r="AM80" s="89">
        <f t="shared" si="67"/>
        <v>0</v>
      </c>
      <c r="AN80" s="89">
        <f t="shared" si="68"/>
        <v>0</v>
      </c>
      <c r="AO80" s="89">
        <f t="shared" si="69"/>
        <v>0</v>
      </c>
      <c r="AR80" s="35">
        <v>76</v>
      </c>
      <c r="AS80" s="35">
        <f t="shared" si="70"/>
        <v>2800</v>
      </c>
      <c r="AT80" s="35">
        <f t="shared" si="71"/>
        <v>2800</v>
      </c>
      <c r="AU80" s="35">
        <f t="shared" si="72"/>
        <v>2800</v>
      </c>
      <c r="AV80" s="35">
        <f t="shared" si="73"/>
        <v>2800</v>
      </c>
      <c r="AW80" s="35">
        <f t="shared" si="74"/>
        <v>2800</v>
      </c>
      <c r="AX80" s="37">
        <f t="shared" si="75"/>
        <v>1</v>
      </c>
      <c r="AY80" s="37">
        <f t="shared" si="76"/>
        <v>0</v>
      </c>
      <c r="AZ80" s="37">
        <f t="shared" si="77"/>
        <v>0</v>
      </c>
      <c r="BA80" s="37">
        <f t="shared" si="78"/>
        <v>0</v>
      </c>
      <c r="BB80" s="35">
        <f>(AS80-AS79)/总纲!K80</f>
        <v>0</v>
      </c>
    </row>
    <row r="81" spans="21:54" x14ac:dyDescent="0.15">
      <c r="U81" s="28">
        <v>77</v>
      </c>
      <c r="V81" s="89">
        <f t="shared" si="50"/>
        <v>2800</v>
      </c>
      <c r="W81" s="89">
        <f t="shared" si="51"/>
        <v>2800</v>
      </c>
      <c r="X81" s="89">
        <f t="shared" si="52"/>
        <v>2800</v>
      </c>
      <c r="Y81" s="89">
        <f t="shared" si="53"/>
        <v>2800</v>
      </c>
      <c r="Z81" s="89">
        <f t="shared" si="54"/>
        <v>2800</v>
      </c>
      <c r="AA81" s="89">
        <f t="shared" si="55"/>
        <v>0</v>
      </c>
      <c r="AB81" s="89">
        <f t="shared" si="56"/>
        <v>0</v>
      </c>
      <c r="AC81" s="89">
        <f t="shared" si="57"/>
        <v>0</v>
      </c>
      <c r="AD81" s="89">
        <f t="shared" si="58"/>
        <v>0</v>
      </c>
      <c r="AE81" s="89">
        <f t="shared" si="59"/>
        <v>0</v>
      </c>
      <c r="AF81" s="89">
        <f t="shared" si="60"/>
        <v>0</v>
      </c>
      <c r="AG81" s="89">
        <f t="shared" si="61"/>
        <v>0</v>
      </c>
      <c r="AH81" s="89">
        <f t="shared" si="62"/>
        <v>0</v>
      </c>
      <c r="AI81" s="89">
        <f t="shared" si="63"/>
        <v>0</v>
      </c>
      <c r="AJ81" s="89">
        <f t="shared" si="64"/>
        <v>0</v>
      </c>
      <c r="AK81" s="89">
        <f t="shared" si="65"/>
        <v>0</v>
      </c>
      <c r="AL81" s="89">
        <f t="shared" si="66"/>
        <v>0</v>
      </c>
      <c r="AM81" s="89">
        <f t="shared" si="67"/>
        <v>0</v>
      </c>
      <c r="AN81" s="89">
        <f t="shared" si="68"/>
        <v>0</v>
      </c>
      <c r="AO81" s="89">
        <f t="shared" si="69"/>
        <v>0</v>
      </c>
      <c r="AR81" s="35">
        <v>77</v>
      </c>
      <c r="AS81" s="35">
        <f t="shared" si="70"/>
        <v>2800</v>
      </c>
      <c r="AT81" s="35">
        <f t="shared" si="71"/>
        <v>2800</v>
      </c>
      <c r="AU81" s="35">
        <f t="shared" si="72"/>
        <v>2800</v>
      </c>
      <c r="AV81" s="35">
        <f t="shared" si="73"/>
        <v>2800</v>
      </c>
      <c r="AW81" s="35">
        <f t="shared" si="74"/>
        <v>2800</v>
      </c>
      <c r="AX81" s="37">
        <f t="shared" si="75"/>
        <v>1</v>
      </c>
      <c r="AY81" s="37">
        <f t="shared" si="76"/>
        <v>0</v>
      </c>
      <c r="AZ81" s="37">
        <f t="shared" si="77"/>
        <v>0</v>
      </c>
      <c r="BA81" s="37">
        <f t="shared" si="78"/>
        <v>0</v>
      </c>
      <c r="BB81" s="35">
        <f>(AS81-AS80)/总纲!K81</f>
        <v>0</v>
      </c>
    </row>
    <row r="82" spans="21:54" x14ac:dyDescent="0.15">
      <c r="U82" s="28">
        <v>78</v>
      </c>
      <c r="V82" s="89">
        <f t="shared" si="50"/>
        <v>2800</v>
      </c>
      <c r="W82" s="89">
        <f t="shared" si="51"/>
        <v>2800</v>
      </c>
      <c r="X82" s="89">
        <f t="shared" si="52"/>
        <v>2800</v>
      </c>
      <c r="Y82" s="89">
        <f t="shared" si="53"/>
        <v>2800</v>
      </c>
      <c r="Z82" s="89">
        <f t="shared" si="54"/>
        <v>2800</v>
      </c>
      <c r="AA82" s="89">
        <f t="shared" si="55"/>
        <v>0</v>
      </c>
      <c r="AB82" s="89">
        <f t="shared" si="56"/>
        <v>0</v>
      </c>
      <c r="AC82" s="89">
        <f t="shared" si="57"/>
        <v>0</v>
      </c>
      <c r="AD82" s="89">
        <f t="shared" si="58"/>
        <v>0</v>
      </c>
      <c r="AE82" s="89">
        <f t="shared" si="59"/>
        <v>0</v>
      </c>
      <c r="AF82" s="89">
        <f t="shared" si="60"/>
        <v>0</v>
      </c>
      <c r="AG82" s="89">
        <f t="shared" si="61"/>
        <v>0</v>
      </c>
      <c r="AH82" s="89">
        <f t="shared" si="62"/>
        <v>0</v>
      </c>
      <c r="AI82" s="89">
        <f t="shared" si="63"/>
        <v>0</v>
      </c>
      <c r="AJ82" s="89">
        <f t="shared" si="64"/>
        <v>0</v>
      </c>
      <c r="AK82" s="89">
        <f t="shared" si="65"/>
        <v>0</v>
      </c>
      <c r="AL82" s="89">
        <f t="shared" si="66"/>
        <v>0</v>
      </c>
      <c r="AM82" s="89">
        <f t="shared" si="67"/>
        <v>0</v>
      </c>
      <c r="AN82" s="89">
        <f t="shared" si="68"/>
        <v>0</v>
      </c>
      <c r="AO82" s="89">
        <f t="shared" si="69"/>
        <v>0</v>
      </c>
      <c r="AR82" s="35">
        <v>78</v>
      </c>
      <c r="AS82" s="35">
        <f t="shared" si="70"/>
        <v>2800</v>
      </c>
      <c r="AT82" s="35">
        <f t="shared" si="71"/>
        <v>2800</v>
      </c>
      <c r="AU82" s="35">
        <f t="shared" si="72"/>
        <v>2800</v>
      </c>
      <c r="AV82" s="35">
        <f t="shared" si="73"/>
        <v>2800</v>
      </c>
      <c r="AW82" s="35">
        <f t="shared" si="74"/>
        <v>2800</v>
      </c>
      <c r="AX82" s="37">
        <f t="shared" si="75"/>
        <v>1</v>
      </c>
      <c r="AY82" s="37">
        <f t="shared" si="76"/>
        <v>0</v>
      </c>
      <c r="AZ82" s="37">
        <f t="shared" si="77"/>
        <v>0</v>
      </c>
      <c r="BA82" s="37">
        <f t="shared" si="78"/>
        <v>0</v>
      </c>
      <c r="BB82" s="35">
        <f>(AS82-AS81)/总纲!K82</f>
        <v>0</v>
      </c>
    </row>
    <row r="83" spans="21:54" x14ac:dyDescent="0.15">
      <c r="U83" s="28">
        <v>79</v>
      </c>
      <c r="V83" s="89">
        <f t="shared" si="50"/>
        <v>2800</v>
      </c>
      <c r="W83" s="89">
        <f t="shared" si="51"/>
        <v>2800</v>
      </c>
      <c r="X83" s="89">
        <f t="shared" si="52"/>
        <v>2800</v>
      </c>
      <c r="Y83" s="89">
        <f t="shared" si="53"/>
        <v>2800</v>
      </c>
      <c r="Z83" s="89">
        <f t="shared" si="54"/>
        <v>2800</v>
      </c>
      <c r="AA83" s="89">
        <f t="shared" si="55"/>
        <v>0</v>
      </c>
      <c r="AB83" s="89">
        <f t="shared" si="56"/>
        <v>0</v>
      </c>
      <c r="AC83" s="89">
        <f t="shared" si="57"/>
        <v>0</v>
      </c>
      <c r="AD83" s="89">
        <f t="shared" si="58"/>
        <v>0</v>
      </c>
      <c r="AE83" s="89">
        <f t="shared" si="59"/>
        <v>0</v>
      </c>
      <c r="AF83" s="89">
        <f t="shared" si="60"/>
        <v>0</v>
      </c>
      <c r="AG83" s="89">
        <f t="shared" si="61"/>
        <v>0</v>
      </c>
      <c r="AH83" s="89">
        <f t="shared" si="62"/>
        <v>0</v>
      </c>
      <c r="AI83" s="89">
        <f t="shared" si="63"/>
        <v>0</v>
      </c>
      <c r="AJ83" s="89">
        <f t="shared" si="64"/>
        <v>0</v>
      </c>
      <c r="AK83" s="89">
        <f t="shared" si="65"/>
        <v>0</v>
      </c>
      <c r="AL83" s="89">
        <f t="shared" si="66"/>
        <v>0</v>
      </c>
      <c r="AM83" s="89">
        <f t="shared" si="67"/>
        <v>0</v>
      </c>
      <c r="AN83" s="89">
        <f t="shared" si="68"/>
        <v>0</v>
      </c>
      <c r="AO83" s="89">
        <f t="shared" si="69"/>
        <v>0</v>
      </c>
      <c r="AR83" s="35">
        <v>79</v>
      </c>
      <c r="AS83" s="35">
        <f t="shared" si="70"/>
        <v>2800</v>
      </c>
      <c r="AT83" s="35">
        <f t="shared" si="71"/>
        <v>2800</v>
      </c>
      <c r="AU83" s="35">
        <f t="shared" si="72"/>
        <v>2800</v>
      </c>
      <c r="AV83" s="35">
        <f t="shared" si="73"/>
        <v>2800</v>
      </c>
      <c r="AW83" s="35">
        <f t="shared" si="74"/>
        <v>2800</v>
      </c>
      <c r="AX83" s="37">
        <f t="shared" si="75"/>
        <v>1</v>
      </c>
      <c r="AY83" s="37">
        <f t="shared" si="76"/>
        <v>0</v>
      </c>
      <c r="AZ83" s="37">
        <f t="shared" si="77"/>
        <v>0</v>
      </c>
      <c r="BA83" s="37">
        <f t="shared" si="78"/>
        <v>0</v>
      </c>
      <c r="BB83" s="35">
        <f>(AS83-AS82)/总纲!K83</f>
        <v>0</v>
      </c>
    </row>
    <row r="84" spans="21:54" x14ac:dyDescent="0.15">
      <c r="U84" s="28">
        <v>80</v>
      </c>
      <c r="V84" s="89">
        <f t="shared" si="50"/>
        <v>2800</v>
      </c>
      <c r="W84" s="89">
        <f t="shared" si="51"/>
        <v>2800</v>
      </c>
      <c r="X84" s="89">
        <f t="shared" si="52"/>
        <v>2800</v>
      </c>
      <c r="Y84" s="89">
        <f t="shared" si="53"/>
        <v>2800</v>
      </c>
      <c r="Z84" s="89">
        <f t="shared" si="54"/>
        <v>2800</v>
      </c>
      <c r="AA84" s="89">
        <f t="shared" si="55"/>
        <v>0</v>
      </c>
      <c r="AB84" s="89">
        <f t="shared" si="56"/>
        <v>0</v>
      </c>
      <c r="AC84" s="89">
        <f t="shared" si="57"/>
        <v>0</v>
      </c>
      <c r="AD84" s="89">
        <f t="shared" si="58"/>
        <v>0</v>
      </c>
      <c r="AE84" s="89">
        <f t="shared" si="59"/>
        <v>0</v>
      </c>
      <c r="AF84" s="89">
        <f t="shared" si="60"/>
        <v>0</v>
      </c>
      <c r="AG84" s="89">
        <f t="shared" si="61"/>
        <v>0</v>
      </c>
      <c r="AH84" s="89">
        <f t="shared" si="62"/>
        <v>0</v>
      </c>
      <c r="AI84" s="89">
        <f t="shared" si="63"/>
        <v>0</v>
      </c>
      <c r="AJ84" s="89">
        <f t="shared" si="64"/>
        <v>0</v>
      </c>
      <c r="AK84" s="89">
        <f t="shared" si="65"/>
        <v>0</v>
      </c>
      <c r="AL84" s="89">
        <f t="shared" si="66"/>
        <v>0</v>
      </c>
      <c r="AM84" s="89">
        <f t="shared" si="67"/>
        <v>0</v>
      </c>
      <c r="AN84" s="89">
        <f t="shared" si="68"/>
        <v>0</v>
      </c>
      <c r="AO84" s="89">
        <f t="shared" si="69"/>
        <v>0</v>
      </c>
      <c r="AR84" s="35">
        <v>80</v>
      </c>
      <c r="AS84" s="35">
        <f t="shared" si="70"/>
        <v>2800</v>
      </c>
      <c r="AT84" s="35">
        <f t="shared" si="71"/>
        <v>2800</v>
      </c>
      <c r="AU84" s="35">
        <f t="shared" si="72"/>
        <v>2800</v>
      </c>
      <c r="AV84" s="35">
        <f t="shared" si="73"/>
        <v>2800</v>
      </c>
      <c r="AW84" s="35">
        <f t="shared" si="74"/>
        <v>2800</v>
      </c>
      <c r="AX84" s="37">
        <f t="shared" si="75"/>
        <v>1</v>
      </c>
      <c r="AY84" s="37">
        <f t="shared" si="76"/>
        <v>0</v>
      </c>
      <c r="AZ84" s="37">
        <f t="shared" si="77"/>
        <v>0</v>
      </c>
      <c r="BA84" s="37">
        <f t="shared" si="78"/>
        <v>0</v>
      </c>
      <c r="BB84" s="35">
        <f>(AS84-AS83)/总纲!K84</f>
        <v>0</v>
      </c>
    </row>
    <row r="85" spans="21:54" x14ac:dyDescent="0.15">
      <c r="U85" s="28">
        <v>81</v>
      </c>
      <c r="V85" s="89">
        <f t="shared" si="50"/>
        <v>2800</v>
      </c>
      <c r="W85" s="89">
        <f t="shared" si="51"/>
        <v>2800</v>
      </c>
      <c r="X85" s="89">
        <f t="shared" si="52"/>
        <v>2800</v>
      </c>
      <c r="Y85" s="89">
        <f t="shared" si="53"/>
        <v>2800</v>
      </c>
      <c r="Z85" s="89">
        <f t="shared" si="54"/>
        <v>2800</v>
      </c>
      <c r="AA85" s="89">
        <f t="shared" si="55"/>
        <v>0</v>
      </c>
      <c r="AB85" s="89">
        <f t="shared" si="56"/>
        <v>0</v>
      </c>
      <c r="AC85" s="89">
        <f t="shared" si="57"/>
        <v>0</v>
      </c>
      <c r="AD85" s="89">
        <f t="shared" si="58"/>
        <v>0</v>
      </c>
      <c r="AE85" s="89">
        <f t="shared" si="59"/>
        <v>0</v>
      </c>
      <c r="AF85" s="89">
        <f t="shared" si="60"/>
        <v>0</v>
      </c>
      <c r="AG85" s="89">
        <f t="shared" si="61"/>
        <v>0</v>
      </c>
      <c r="AH85" s="89">
        <f t="shared" si="62"/>
        <v>0</v>
      </c>
      <c r="AI85" s="89">
        <f t="shared" si="63"/>
        <v>0</v>
      </c>
      <c r="AJ85" s="89">
        <f t="shared" si="64"/>
        <v>0</v>
      </c>
      <c r="AK85" s="89">
        <f t="shared" si="65"/>
        <v>0</v>
      </c>
      <c r="AL85" s="89">
        <f t="shared" si="66"/>
        <v>0</v>
      </c>
      <c r="AM85" s="89">
        <f t="shared" si="67"/>
        <v>0</v>
      </c>
      <c r="AN85" s="89">
        <f t="shared" si="68"/>
        <v>0</v>
      </c>
      <c r="AO85" s="89">
        <f t="shared" si="69"/>
        <v>0</v>
      </c>
      <c r="AR85" s="35">
        <v>81</v>
      </c>
      <c r="AS85" s="35">
        <f t="shared" si="70"/>
        <v>2800</v>
      </c>
      <c r="AT85" s="35">
        <f t="shared" si="71"/>
        <v>2800</v>
      </c>
      <c r="AU85" s="35">
        <f t="shared" si="72"/>
        <v>2800</v>
      </c>
      <c r="AV85" s="35">
        <f t="shared" si="73"/>
        <v>2800</v>
      </c>
      <c r="AW85" s="35">
        <f t="shared" si="74"/>
        <v>2800</v>
      </c>
      <c r="AX85" s="37">
        <f t="shared" si="75"/>
        <v>1</v>
      </c>
      <c r="AY85" s="37">
        <f t="shared" si="76"/>
        <v>0</v>
      </c>
      <c r="AZ85" s="37">
        <f t="shared" si="77"/>
        <v>0</v>
      </c>
      <c r="BA85" s="37">
        <f t="shared" si="78"/>
        <v>0</v>
      </c>
      <c r="BB85" s="35">
        <f>(AS85-AS84)/总纲!K85</f>
        <v>0</v>
      </c>
    </row>
    <row r="86" spans="21:54" x14ac:dyDescent="0.15">
      <c r="U86" s="28">
        <v>82</v>
      </c>
      <c r="V86" s="89">
        <f t="shared" si="50"/>
        <v>2800</v>
      </c>
      <c r="W86" s="89">
        <f t="shared" si="51"/>
        <v>2800</v>
      </c>
      <c r="X86" s="89">
        <f t="shared" si="52"/>
        <v>2800</v>
      </c>
      <c r="Y86" s="89">
        <f t="shared" si="53"/>
        <v>2800</v>
      </c>
      <c r="Z86" s="89">
        <f t="shared" si="54"/>
        <v>2800</v>
      </c>
      <c r="AA86" s="89">
        <f t="shared" si="55"/>
        <v>0</v>
      </c>
      <c r="AB86" s="89">
        <f t="shared" si="56"/>
        <v>0</v>
      </c>
      <c r="AC86" s="89">
        <f t="shared" si="57"/>
        <v>0</v>
      </c>
      <c r="AD86" s="89">
        <f t="shared" si="58"/>
        <v>0</v>
      </c>
      <c r="AE86" s="89">
        <f t="shared" si="59"/>
        <v>0</v>
      </c>
      <c r="AF86" s="89">
        <f t="shared" si="60"/>
        <v>0</v>
      </c>
      <c r="AG86" s="89">
        <f t="shared" si="61"/>
        <v>0</v>
      </c>
      <c r="AH86" s="89">
        <f t="shared" si="62"/>
        <v>0</v>
      </c>
      <c r="AI86" s="89">
        <f t="shared" si="63"/>
        <v>0</v>
      </c>
      <c r="AJ86" s="89">
        <f t="shared" si="64"/>
        <v>0</v>
      </c>
      <c r="AK86" s="89">
        <f t="shared" si="65"/>
        <v>0</v>
      </c>
      <c r="AL86" s="89">
        <f t="shared" si="66"/>
        <v>0</v>
      </c>
      <c r="AM86" s="89">
        <f t="shared" si="67"/>
        <v>0</v>
      </c>
      <c r="AN86" s="89">
        <f t="shared" si="68"/>
        <v>0</v>
      </c>
      <c r="AO86" s="89">
        <f t="shared" si="69"/>
        <v>0</v>
      </c>
      <c r="AR86" s="35">
        <v>82</v>
      </c>
      <c r="AS86" s="35">
        <f t="shared" si="70"/>
        <v>2800</v>
      </c>
      <c r="AT86" s="35">
        <f t="shared" si="71"/>
        <v>2800</v>
      </c>
      <c r="AU86" s="35">
        <f t="shared" si="72"/>
        <v>2800</v>
      </c>
      <c r="AV86" s="35">
        <f t="shared" si="73"/>
        <v>2800</v>
      </c>
      <c r="AW86" s="35">
        <f t="shared" si="74"/>
        <v>2800</v>
      </c>
      <c r="AX86" s="37">
        <f t="shared" si="75"/>
        <v>1</v>
      </c>
      <c r="AY86" s="37">
        <f t="shared" si="76"/>
        <v>0</v>
      </c>
      <c r="AZ86" s="37">
        <f t="shared" si="77"/>
        <v>0</v>
      </c>
      <c r="BA86" s="37">
        <f t="shared" si="78"/>
        <v>0</v>
      </c>
      <c r="BB86" s="35">
        <f>(AS86-AS85)/总纲!K86</f>
        <v>0</v>
      </c>
    </row>
    <row r="87" spans="21:54" x14ac:dyDescent="0.15">
      <c r="U87" s="28">
        <v>83</v>
      </c>
      <c r="V87" s="89">
        <f t="shared" si="50"/>
        <v>2800</v>
      </c>
      <c r="W87" s="89">
        <f t="shared" si="51"/>
        <v>2800</v>
      </c>
      <c r="X87" s="89">
        <f t="shared" si="52"/>
        <v>2800</v>
      </c>
      <c r="Y87" s="89">
        <f t="shared" si="53"/>
        <v>2800</v>
      </c>
      <c r="Z87" s="89">
        <f t="shared" si="54"/>
        <v>3260.3973716025107</v>
      </c>
      <c r="AA87" s="89">
        <f t="shared" si="55"/>
        <v>0</v>
      </c>
      <c r="AB87" s="89">
        <f t="shared" si="56"/>
        <v>0</v>
      </c>
      <c r="AC87" s="89">
        <f t="shared" si="57"/>
        <v>0</v>
      </c>
      <c r="AD87" s="89">
        <f t="shared" si="58"/>
        <v>0</v>
      </c>
      <c r="AE87" s="89">
        <f t="shared" si="59"/>
        <v>0</v>
      </c>
      <c r="AF87" s="89">
        <f t="shared" si="60"/>
        <v>0</v>
      </c>
      <c r="AG87" s="89">
        <f t="shared" si="61"/>
        <v>0</v>
      </c>
      <c r="AH87" s="89">
        <f t="shared" si="62"/>
        <v>0</v>
      </c>
      <c r="AI87" s="89">
        <f t="shared" si="63"/>
        <v>0</v>
      </c>
      <c r="AJ87" s="89">
        <f t="shared" si="64"/>
        <v>0</v>
      </c>
      <c r="AK87" s="89">
        <f t="shared" si="65"/>
        <v>0</v>
      </c>
      <c r="AL87" s="89">
        <f t="shared" si="66"/>
        <v>0</v>
      </c>
      <c r="AM87" s="89">
        <f t="shared" si="67"/>
        <v>0</v>
      </c>
      <c r="AN87" s="89">
        <f t="shared" si="68"/>
        <v>0</v>
      </c>
      <c r="AO87" s="89">
        <f t="shared" si="69"/>
        <v>0</v>
      </c>
      <c r="AR87" s="35">
        <v>83</v>
      </c>
      <c r="AS87" s="35">
        <f t="shared" si="70"/>
        <v>2800</v>
      </c>
      <c r="AT87" s="35">
        <f t="shared" si="71"/>
        <v>2800</v>
      </c>
      <c r="AU87" s="35">
        <f t="shared" si="72"/>
        <v>2800</v>
      </c>
      <c r="AV87" s="35">
        <f t="shared" si="73"/>
        <v>2800</v>
      </c>
      <c r="AW87" s="35">
        <f t="shared" si="74"/>
        <v>3260.3973716025107</v>
      </c>
      <c r="AX87" s="37">
        <f t="shared" si="75"/>
        <v>1</v>
      </c>
      <c r="AY87" s="37">
        <f t="shared" si="76"/>
        <v>0</v>
      </c>
      <c r="AZ87" s="37">
        <f t="shared" si="77"/>
        <v>0</v>
      </c>
      <c r="BA87" s="37">
        <f t="shared" si="78"/>
        <v>0</v>
      </c>
      <c r="BB87" s="35">
        <f>(AS87-AS86)/总纲!K87</f>
        <v>0</v>
      </c>
    </row>
    <row r="88" spans="21:54" x14ac:dyDescent="0.15">
      <c r="U88" s="28">
        <v>84</v>
      </c>
      <c r="V88" s="89">
        <f t="shared" si="50"/>
        <v>2800</v>
      </c>
      <c r="W88" s="89">
        <f t="shared" si="51"/>
        <v>2800</v>
      </c>
      <c r="X88" s="89">
        <f t="shared" si="52"/>
        <v>2800</v>
      </c>
      <c r="Y88" s="89">
        <f t="shared" si="53"/>
        <v>2800</v>
      </c>
      <c r="Z88" s="89">
        <f t="shared" si="54"/>
        <v>4961.907138899147</v>
      </c>
      <c r="AA88" s="89">
        <f t="shared" si="55"/>
        <v>0</v>
      </c>
      <c r="AB88" s="89">
        <f t="shared" si="56"/>
        <v>0</v>
      </c>
      <c r="AC88" s="89">
        <f t="shared" si="57"/>
        <v>0</v>
      </c>
      <c r="AD88" s="89">
        <f t="shared" si="58"/>
        <v>0</v>
      </c>
      <c r="AE88" s="89">
        <f t="shared" si="59"/>
        <v>0</v>
      </c>
      <c r="AF88" s="89">
        <f t="shared" si="60"/>
        <v>0</v>
      </c>
      <c r="AG88" s="89">
        <f t="shared" si="61"/>
        <v>0</v>
      </c>
      <c r="AH88" s="89">
        <f t="shared" si="62"/>
        <v>0</v>
      </c>
      <c r="AI88" s="89">
        <f t="shared" si="63"/>
        <v>0</v>
      </c>
      <c r="AJ88" s="89">
        <f t="shared" si="64"/>
        <v>0</v>
      </c>
      <c r="AK88" s="89">
        <f t="shared" si="65"/>
        <v>0</v>
      </c>
      <c r="AL88" s="89">
        <f t="shared" si="66"/>
        <v>0</v>
      </c>
      <c r="AM88" s="89">
        <f t="shared" si="67"/>
        <v>0</v>
      </c>
      <c r="AN88" s="89">
        <f t="shared" si="68"/>
        <v>0</v>
      </c>
      <c r="AO88" s="89">
        <f t="shared" si="69"/>
        <v>0</v>
      </c>
      <c r="AR88" s="35">
        <v>84</v>
      </c>
      <c r="AS88" s="35">
        <f t="shared" si="70"/>
        <v>2800</v>
      </c>
      <c r="AT88" s="35">
        <f t="shared" si="71"/>
        <v>2800</v>
      </c>
      <c r="AU88" s="35">
        <f t="shared" si="72"/>
        <v>2800</v>
      </c>
      <c r="AV88" s="35">
        <f t="shared" si="73"/>
        <v>2800</v>
      </c>
      <c r="AW88" s="35">
        <f t="shared" si="74"/>
        <v>4961.907138899147</v>
      </c>
      <c r="AX88" s="37">
        <f t="shared" si="75"/>
        <v>1</v>
      </c>
      <c r="AY88" s="37">
        <f t="shared" si="76"/>
        <v>0</v>
      </c>
      <c r="AZ88" s="37">
        <f t="shared" si="77"/>
        <v>0</v>
      </c>
      <c r="BA88" s="37">
        <f t="shared" si="78"/>
        <v>0</v>
      </c>
      <c r="BB88" s="35">
        <f>(AS88-AS87)/总纲!K88</f>
        <v>0</v>
      </c>
    </row>
    <row r="89" spans="21:54" x14ac:dyDescent="0.15">
      <c r="U89" s="28">
        <v>85</v>
      </c>
      <c r="V89" s="89">
        <f t="shared" si="50"/>
        <v>2800</v>
      </c>
      <c r="W89" s="89">
        <f t="shared" si="51"/>
        <v>2800</v>
      </c>
      <c r="X89" s="89">
        <f t="shared" si="52"/>
        <v>2800</v>
      </c>
      <c r="Y89" s="89">
        <f t="shared" si="53"/>
        <v>4222.2429343250542</v>
      </c>
      <c r="Z89" s="89">
        <f t="shared" si="54"/>
        <v>6663.4169061957837</v>
      </c>
      <c r="AA89" s="89">
        <f t="shared" si="55"/>
        <v>0</v>
      </c>
      <c r="AB89" s="89">
        <f t="shared" si="56"/>
        <v>0</v>
      </c>
      <c r="AC89" s="89">
        <f t="shared" si="57"/>
        <v>0</v>
      </c>
      <c r="AD89" s="89">
        <f t="shared" si="58"/>
        <v>0</v>
      </c>
      <c r="AE89" s="89">
        <f t="shared" si="59"/>
        <v>0</v>
      </c>
      <c r="AF89" s="89">
        <f t="shared" si="60"/>
        <v>0</v>
      </c>
      <c r="AG89" s="89">
        <f t="shared" si="61"/>
        <v>0</v>
      </c>
      <c r="AH89" s="89">
        <f t="shared" si="62"/>
        <v>0</v>
      </c>
      <c r="AI89" s="89">
        <f t="shared" si="63"/>
        <v>0</v>
      </c>
      <c r="AJ89" s="89">
        <f t="shared" si="64"/>
        <v>0</v>
      </c>
      <c r="AK89" s="89">
        <f t="shared" si="65"/>
        <v>0</v>
      </c>
      <c r="AL89" s="89">
        <f t="shared" si="66"/>
        <v>0</v>
      </c>
      <c r="AM89" s="89">
        <f t="shared" si="67"/>
        <v>0</v>
      </c>
      <c r="AN89" s="89">
        <f t="shared" si="68"/>
        <v>0</v>
      </c>
      <c r="AO89" s="89">
        <f t="shared" si="69"/>
        <v>0</v>
      </c>
      <c r="AR89" s="35">
        <v>85</v>
      </c>
      <c r="AS89" s="35">
        <f t="shared" si="70"/>
        <v>2800</v>
      </c>
      <c r="AT89" s="35">
        <f t="shared" si="71"/>
        <v>2800</v>
      </c>
      <c r="AU89" s="35">
        <f t="shared" si="72"/>
        <v>2800</v>
      </c>
      <c r="AV89" s="35">
        <f t="shared" si="73"/>
        <v>4222.2429343250542</v>
      </c>
      <c r="AW89" s="35">
        <f t="shared" si="74"/>
        <v>6663.4169061957837</v>
      </c>
      <c r="AX89" s="37">
        <f t="shared" si="75"/>
        <v>1</v>
      </c>
      <c r="AY89" s="37">
        <f t="shared" si="76"/>
        <v>0</v>
      </c>
      <c r="AZ89" s="37">
        <f t="shared" si="77"/>
        <v>0</v>
      </c>
      <c r="BA89" s="37">
        <f t="shared" si="78"/>
        <v>0</v>
      </c>
      <c r="BB89" s="35">
        <f>(AS89-AS88)/总纲!K89</f>
        <v>0</v>
      </c>
    </row>
    <row r="90" spans="21:54" x14ac:dyDescent="0.15">
      <c r="U90" s="28">
        <v>86</v>
      </c>
      <c r="V90" s="89">
        <f t="shared" si="50"/>
        <v>2800</v>
      </c>
      <c r="W90" s="89">
        <f t="shared" si="51"/>
        <v>2800</v>
      </c>
      <c r="X90" s="89">
        <f t="shared" si="52"/>
        <v>3690.9605988432304</v>
      </c>
      <c r="Y90" s="89">
        <f t="shared" si="53"/>
        <v>5942.6644867761706</v>
      </c>
      <c r="Z90" s="89">
        <f t="shared" si="54"/>
        <v>8364.9266734924204</v>
      </c>
      <c r="AA90" s="89">
        <f t="shared" si="55"/>
        <v>0</v>
      </c>
      <c r="AB90" s="89">
        <f t="shared" si="56"/>
        <v>0</v>
      </c>
      <c r="AC90" s="89">
        <f t="shared" si="57"/>
        <v>0</v>
      </c>
      <c r="AD90" s="89">
        <f t="shared" si="58"/>
        <v>0</v>
      </c>
      <c r="AE90" s="89">
        <f t="shared" si="59"/>
        <v>0</v>
      </c>
      <c r="AF90" s="89">
        <f t="shared" si="60"/>
        <v>0</v>
      </c>
      <c r="AG90" s="89">
        <f t="shared" si="61"/>
        <v>0</v>
      </c>
      <c r="AH90" s="89">
        <f t="shared" si="62"/>
        <v>0</v>
      </c>
      <c r="AI90" s="89">
        <f t="shared" si="63"/>
        <v>0</v>
      </c>
      <c r="AJ90" s="89">
        <f t="shared" si="64"/>
        <v>0</v>
      </c>
      <c r="AK90" s="89">
        <f t="shared" si="65"/>
        <v>0</v>
      </c>
      <c r="AL90" s="89">
        <f t="shared" si="66"/>
        <v>0</v>
      </c>
      <c r="AM90" s="89">
        <f t="shared" si="67"/>
        <v>0</v>
      </c>
      <c r="AN90" s="89">
        <f t="shared" si="68"/>
        <v>0</v>
      </c>
      <c r="AO90" s="89">
        <f t="shared" si="69"/>
        <v>0</v>
      </c>
      <c r="AR90" s="35">
        <v>86</v>
      </c>
      <c r="AS90" s="35">
        <f t="shared" si="70"/>
        <v>2800</v>
      </c>
      <c r="AT90" s="35">
        <f t="shared" si="71"/>
        <v>2800</v>
      </c>
      <c r="AU90" s="35">
        <f t="shared" si="72"/>
        <v>3690.9605988432304</v>
      </c>
      <c r="AV90" s="35">
        <f t="shared" si="73"/>
        <v>5942.6644867761706</v>
      </c>
      <c r="AW90" s="35">
        <f t="shared" si="74"/>
        <v>8364.9266734924204</v>
      </c>
      <c r="AX90" s="37">
        <f t="shared" si="75"/>
        <v>1</v>
      </c>
      <c r="AY90" s="37">
        <f t="shared" si="76"/>
        <v>0</v>
      </c>
      <c r="AZ90" s="37">
        <f t="shared" si="77"/>
        <v>0</v>
      </c>
      <c r="BA90" s="37">
        <f t="shared" si="78"/>
        <v>0</v>
      </c>
      <c r="BB90" s="35">
        <f>(AS90-AS89)/总纲!K90</f>
        <v>0</v>
      </c>
    </row>
    <row r="91" spans="21:54" x14ac:dyDescent="0.15">
      <c r="U91" s="28">
        <v>87</v>
      </c>
      <c r="V91" s="89">
        <f t="shared" si="50"/>
        <v>2800</v>
      </c>
      <c r="W91" s="89">
        <f t="shared" si="51"/>
        <v>3378.7228668216185</v>
      </c>
      <c r="X91" s="89">
        <f t="shared" si="52"/>
        <v>5410.0824973106646</v>
      </c>
      <c r="Y91" s="89">
        <f t="shared" si="53"/>
        <v>7663.086039227288</v>
      </c>
      <c r="Z91" s="89">
        <f t="shared" si="54"/>
        <v>10066.436440789057</v>
      </c>
      <c r="AA91" s="89">
        <f t="shared" si="55"/>
        <v>0</v>
      </c>
      <c r="AB91" s="89">
        <f t="shared" si="56"/>
        <v>0</v>
      </c>
      <c r="AC91" s="89">
        <f t="shared" si="57"/>
        <v>0</v>
      </c>
      <c r="AD91" s="89">
        <f t="shared" si="58"/>
        <v>0</v>
      </c>
      <c r="AE91" s="89">
        <f t="shared" si="59"/>
        <v>0</v>
      </c>
      <c r="AF91" s="89">
        <f t="shared" si="60"/>
        <v>0</v>
      </c>
      <c r="AG91" s="89">
        <f t="shared" si="61"/>
        <v>0</v>
      </c>
      <c r="AH91" s="89">
        <f t="shared" si="62"/>
        <v>0</v>
      </c>
      <c r="AI91" s="89">
        <f t="shared" si="63"/>
        <v>0</v>
      </c>
      <c r="AJ91" s="89">
        <f t="shared" si="64"/>
        <v>0</v>
      </c>
      <c r="AK91" s="89">
        <f t="shared" si="65"/>
        <v>0</v>
      </c>
      <c r="AL91" s="89">
        <f t="shared" si="66"/>
        <v>0</v>
      </c>
      <c r="AM91" s="89">
        <f t="shared" si="67"/>
        <v>0</v>
      </c>
      <c r="AN91" s="89">
        <f t="shared" si="68"/>
        <v>0</v>
      </c>
      <c r="AO91" s="89">
        <f t="shared" si="69"/>
        <v>0</v>
      </c>
      <c r="AR91" s="35">
        <v>87</v>
      </c>
      <c r="AS91" s="35">
        <f t="shared" si="70"/>
        <v>2800</v>
      </c>
      <c r="AT91" s="35">
        <f t="shared" si="71"/>
        <v>3378.7228668216185</v>
      </c>
      <c r="AU91" s="35">
        <f t="shared" si="72"/>
        <v>5410.0824973106646</v>
      </c>
      <c r="AV91" s="35">
        <f t="shared" si="73"/>
        <v>7663.086039227288</v>
      </c>
      <c r="AW91" s="35">
        <f t="shared" si="74"/>
        <v>10066.436440789057</v>
      </c>
      <c r="AX91" s="37">
        <f t="shared" si="75"/>
        <v>1</v>
      </c>
      <c r="AY91" s="37">
        <f t="shared" si="76"/>
        <v>0</v>
      </c>
      <c r="AZ91" s="37">
        <f t="shared" si="77"/>
        <v>0</v>
      </c>
      <c r="BA91" s="37">
        <f t="shared" si="78"/>
        <v>0</v>
      </c>
      <c r="BB91" s="35">
        <f>(AS91-AS90)/总纲!K91</f>
        <v>0</v>
      </c>
    </row>
    <row r="92" spans="21:54" x14ac:dyDescent="0.15">
      <c r="U92" s="28">
        <v>88</v>
      </c>
      <c r="V92" s="89">
        <f t="shared" si="50"/>
        <v>3213.5632628005474</v>
      </c>
      <c r="W92" s="89">
        <f t="shared" si="51"/>
        <v>5143.4743079040691</v>
      </c>
      <c r="X92" s="89">
        <f t="shared" si="52"/>
        <v>7129.2043957780998</v>
      </c>
      <c r="Y92" s="89">
        <f t="shared" si="53"/>
        <v>9383.5075916784044</v>
      </c>
      <c r="Z92" s="89">
        <f t="shared" si="54"/>
        <v>10500</v>
      </c>
      <c r="AA92" s="89">
        <f t="shared" si="55"/>
        <v>0</v>
      </c>
      <c r="AB92" s="89">
        <f t="shared" si="56"/>
        <v>0</v>
      </c>
      <c r="AC92" s="89">
        <f t="shared" si="57"/>
        <v>0</v>
      </c>
      <c r="AD92" s="89">
        <f t="shared" si="58"/>
        <v>0</v>
      </c>
      <c r="AE92" s="89">
        <f t="shared" si="59"/>
        <v>0</v>
      </c>
      <c r="AF92" s="89">
        <f t="shared" si="60"/>
        <v>0</v>
      </c>
      <c r="AG92" s="89">
        <f t="shared" si="61"/>
        <v>0</v>
      </c>
      <c r="AH92" s="89">
        <f t="shared" si="62"/>
        <v>0</v>
      </c>
      <c r="AI92" s="89">
        <f t="shared" si="63"/>
        <v>0</v>
      </c>
      <c r="AJ92" s="89">
        <f t="shared" si="64"/>
        <v>0</v>
      </c>
      <c r="AK92" s="89">
        <f t="shared" si="65"/>
        <v>0</v>
      </c>
      <c r="AL92" s="89">
        <f t="shared" si="66"/>
        <v>0</v>
      </c>
      <c r="AM92" s="89">
        <f t="shared" si="67"/>
        <v>0</v>
      </c>
      <c r="AN92" s="89">
        <f t="shared" si="68"/>
        <v>0</v>
      </c>
      <c r="AO92" s="89">
        <f t="shared" si="69"/>
        <v>0</v>
      </c>
      <c r="AR92" s="35">
        <v>88</v>
      </c>
      <c r="AS92" s="35">
        <f t="shared" si="70"/>
        <v>3213.5632628005474</v>
      </c>
      <c r="AT92" s="35">
        <f t="shared" si="71"/>
        <v>5143.4743079040691</v>
      </c>
      <c r="AU92" s="35">
        <f t="shared" si="72"/>
        <v>7129.2043957780998</v>
      </c>
      <c r="AV92" s="35">
        <f t="shared" si="73"/>
        <v>9383.5075916784044</v>
      </c>
      <c r="AW92" s="35">
        <f t="shared" si="74"/>
        <v>10500</v>
      </c>
      <c r="AX92" s="37">
        <f t="shared" si="75"/>
        <v>1</v>
      </c>
      <c r="AY92" s="37">
        <f t="shared" si="76"/>
        <v>0</v>
      </c>
      <c r="AZ92" s="37">
        <f t="shared" si="77"/>
        <v>0</v>
      </c>
      <c r="BA92" s="37">
        <f t="shared" si="78"/>
        <v>0</v>
      </c>
      <c r="BB92" s="35">
        <f>(AS92-AS91)/总纲!K92</f>
        <v>13.855336969516946</v>
      </c>
    </row>
    <row r="93" spans="21:54" x14ac:dyDescent="0.15">
      <c r="U93" s="28">
        <v>89</v>
      </c>
      <c r="V93" s="89">
        <f t="shared" si="50"/>
        <v>5023.4732010954685</v>
      </c>
      <c r="W93" s="89">
        <f t="shared" si="51"/>
        <v>6908.2257489865196</v>
      </c>
      <c r="X93" s="89">
        <f t="shared" si="52"/>
        <v>8848.3262942455349</v>
      </c>
      <c r="Y93" s="89">
        <f t="shared" si="53"/>
        <v>10500</v>
      </c>
      <c r="Z93" s="89">
        <f t="shared" si="54"/>
        <v>10500</v>
      </c>
      <c r="AA93" s="89">
        <f t="shared" si="55"/>
        <v>0</v>
      </c>
      <c r="AB93" s="89">
        <f t="shared" si="56"/>
        <v>0</v>
      </c>
      <c r="AC93" s="89">
        <f t="shared" si="57"/>
        <v>0</v>
      </c>
      <c r="AD93" s="89">
        <f t="shared" si="58"/>
        <v>0</v>
      </c>
      <c r="AE93" s="89">
        <f t="shared" si="59"/>
        <v>0</v>
      </c>
      <c r="AF93" s="89">
        <f t="shared" si="60"/>
        <v>0</v>
      </c>
      <c r="AG93" s="89">
        <f t="shared" si="61"/>
        <v>0</v>
      </c>
      <c r="AH93" s="89">
        <f t="shared" si="62"/>
        <v>0</v>
      </c>
      <c r="AI93" s="89">
        <f t="shared" si="63"/>
        <v>0</v>
      </c>
      <c r="AJ93" s="89">
        <f t="shared" si="64"/>
        <v>0</v>
      </c>
      <c r="AK93" s="89">
        <f t="shared" si="65"/>
        <v>0</v>
      </c>
      <c r="AL93" s="89">
        <f t="shared" si="66"/>
        <v>0</v>
      </c>
      <c r="AM93" s="89">
        <f t="shared" si="67"/>
        <v>0</v>
      </c>
      <c r="AN93" s="89">
        <f t="shared" si="68"/>
        <v>0</v>
      </c>
      <c r="AO93" s="89">
        <f t="shared" si="69"/>
        <v>0</v>
      </c>
      <c r="AR93" s="35">
        <v>89</v>
      </c>
      <c r="AS93" s="35">
        <f t="shared" si="70"/>
        <v>5023.4732010954685</v>
      </c>
      <c r="AT93" s="35">
        <f t="shared" si="71"/>
        <v>6908.2257489865196</v>
      </c>
      <c r="AU93" s="35">
        <f t="shared" si="72"/>
        <v>8848.3262942455349</v>
      </c>
      <c r="AV93" s="35">
        <f t="shared" si="73"/>
        <v>10500</v>
      </c>
      <c r="AW93" s="35">
        <f t="shared" si="74"/>
        <v>10500</v>
      </c>
      <c r="AX93" s="37">
        <f t="shared" si="75"/>
        <v>1</v>
      </c>
      <c r="AY93" s="37">
        <f t="shared" si="76"/>
        <v>0</v>
      </c>
      <c r="AZ93" s="37">
        <f t="shared" si="77"/>
        <v>0</v>
      </c>
      <c r="BA93" s="37">
        <f t="shared" si="78"/>
        <v>0</v>
      </c>
      <c r="BB93" s="35">
        <f>(AS93-AS92)/总纲!K93</f>
        <v>56.575591694603617</v>
      </c>
    </row>
    <row r="94" spans="21:54" x14ac:dyDescent="0.15">
      <c r="U94" s="28">
        <v>90</v>
      </c>
      <c r="V94" s="89">
        <f t="shared" si="50"/>
        <v>6833.3831393903893</v>
      </c>
      <c r="W94" s="89">
        <f t="shared" si="51"/>
        <v>8672.9771900689702</v>
      </c>
      <c r="X94" s="89">
        <f t="shared" si="52"/>
        <v>10500</v>
      </c>
      <c r="Y94" s="89">
        <f t="shared" si="53"/>
        <v>10500</v>
      </c>
      <c r="Z94" s="89">
        <f t="shared" si="54"/>
        <v>10500</v>
      </c>
      <c r="AA94" s="89">
        <f t="shared" si="55"/>
        <v>0</v>
      </c>
      <c r="AB94" s="89">
        <f t="shared" si="56"/>
        <v>0</v>
      </c>
      <c r="AC94" s="89">
        <f t="shared" si="57"/>
        <v>0</v>
      </c>
      <c r="AD94" s="89">
        <f t="shared" si="58"/>
        <v>0</v>
      </c>
      <c r="AE94" s="89">
        <f t="shared" si="59"/>
        <v>0</v>
      </c>
      <c r="AF94" s="89">
        <f t="shared" si="60"/>
        <v>0</v>
      </c>
      <c r="AG94" s="89">
        <f t="shared" si="61"/>
        <v>0</v>
      </c>
      <c r="AH94" s="89">
        <f t="shared" si="62"/>
        <v>0</v>
      </c>
      <c r="AI94" s="89">
        <f t="shared" si="63"/>
        <v>0</v>
      </c>
      <c r="AJ94" s="89">
        <f t="shared" si="64"/>
        <v>0</v>
      </c>
      <c r="AK94" s="89">
        <f t="shared" si="65"/>
        <v>0</v>
      </c>
      <c r="AL94" s="89">
        <f t="shared" si="66"/>
        <v>0</v>
      </c>
      <c r="AM94" s="89">
        <f t="shared" si="67"/>
        <v>0</v>
      </c>
      <c r="AN94" s="89">
        <f t="shared" si="68"/>
        <v>0</v>
      </c>
      <c r="AO94" s="89">
        <f t="shared" si="69"/>
        <v>0</v>
      </c>
      <c r="AR94" s="35">
        <v>90</v>
      </c>
      <c r="AS94" s="35">
        <f t="shared" si="70"/>
        <v>6833.3831393903893</v>
      </c>
      <c r="AT94" s="35">
        <f t="shared" si="71"/>
        <v>8672.9771900689702</v>
      </c>
      <c r="AU94" s="35">
        <f t="shared" si="72"/>
        <v>10500</v>
      </c>
      <c r="AV94" s="35">
        <f t="shared" si="73"/>
        <v>10500</v>
      </c>
      <c r="AW94" s="35">
        <f t="shared" si="74"/>
        <v>10500</v>
      </c>
      <c r="AX94" s="37">
        <f t="shared" si="75"/>
        <v>1</v>
      </c>
      <c r="AY94" s="37">
        <f t="shared" si="76"/>
        <v>0</v>
      </c>
      <c r="AZ94" s="37">
        <f t="shared" si="77"/>
        <v>0</v>
      </c>
      <c r="BA94" s="37">
        <f t="shared" si="78"/>
        <v>0</v>
      </c>
      <c r="BB94" s="35">
        <f>(AS94-AS93)/总纲!K94</f>
        <v>52.786893566780876</v>
      </c>
    </row>
    <row r="95" spans="21:54" x14ac:dyDescent="0.15">
      <c r="U95" s="28">
        <v>91</v>
      </c>
      <c r="V95" s="89">
        <f t="shared" si="50"/>
        <v>8643.29307768531</v>
      </c>
      <c r="W95" s="89">
        <f t="shared" si="51"/>
        <v>10437.728631151422</v>
      </c>
      <c r="X95" s="89">
        <f t="shared" si="52"/>
        <v>10500</v>
      </c>
      <c r="Y95" s="89">
        <f t="shared" si="53"/>
        <v>10500</v>
      </c>
      <c r="Z95" s="89">
        <f t="shared" si="54"/>
        <v>10500</v>
      </c>
      <c r="AA95" s="89">
        <f t="shared" si="55"/>
        <v>0</v>
      </c>
      <c r="AB95" s="89">
        <f t="shared" si="56"/>
        <v>0</v>
      </c>
      <c r="AC95" s="89">
        <f t="shared" si="57"/>
        <v>0</v>
      </c>
      <c r="AD95" s="89">
        <f t="shared" si="58"/>
        <v>0</v>
      </c>
      <c r="AE95" s="89">
        <f t="shared" si="59"/>
        <v>0</v>
      </c>
      <c r="AF95" s="89">
        <f t="shared" si="60"/>
        <v>0</v>
      </c>
      <c r="AG95" s="89">
        <f t="shared" si="61"/>
        <v>0</v>
      </c>
      <c r="AH95" s="89">
        <f t="shared" si="62"/>
        <v>0</v>
      </c>
      <c r="AI95" s="89">
        <f t="shared" si="63"/>
        <v>0</v>
      </c>
      <c r="AJ95" s="89">
        <f t="shared" si="64"/>
        <v>0</v>
      </c>
      <c r="AK95" s="89">
        <f t="shared" si="65"/>
        <v>0</v>
      </c>
      <c r="AL95" s="89">
        <f t="shared" si="66"/>
        <v>0</v>
      </c>
      <c r="AM95" s="89">
        <f t="shared" si="67"/>
        <v>0</v>
      </c>
      <c r="AN95" s="89">
        <f t="shared" si="68"/>
        <v>0</v>
      </c>
      <c r="AO95" s="89">
        <f t="shared" si="69"/>
        <v>0</v>
      </c>
      <c r="AR95" s="35">
        <v>91</v>
      </c>
      <c r="AS95" s="35">
        <f t="shared" si="70"/>
        <v>8643.29307768531</v>
      </c>
      <c r="AT95" s="35">
        <f t="shared" si="71"/>
        <v>10437.728631151422</v>
      </c>
      <c r="AU95" s="35">
        <f t="shared" si="72"/>
        <v>10500</v>
      </c>
      <c r="AV95" s="35">
        <f t="shared" si="73"/>
        <v>10500</v>
      </c>
      <c r="AW95" s="35">
        <f t="shared" si="74"/>
        <v>10500</v>
      </c>
      <c r="AX95" s="37">
        <f t="shared" si="75"/>
        <v>1</v>
      </c>
      <c r="AY95" s="37">
        <f t="shared" si="76"/>
        <v>0</v>
      </c>
      <c r="AZ95" s="37">
        <f t="shared" si="77"/>
        <v>0</v>
      </c>
      <c r="BA95" s="37">
        <f t="shared" si="78"/>
        <v>0</v>
      </c>
      <c r="BB95" s="35">
        <f>(AS95-AS94)/总纲!K95</f>
        <v>49.251913218548722</v>
      </c>
    </row>
    <row r="96" spans="21:54" x14ac:dyDescent="0.15">
      <c r="U96" s="28">
        <v>92</v>
      </c>
      <c r="V96" s="89">
        <f t="shared" si="50"/>
        <v>10453.203015980231</v>
      </c>
      <c r="W96" s="89">
        <f t="shared" si="51"/>
        <v>10500</v>
      </c>
      <c r="X96" s="89">
        <f t="shared" si="52"/>
        <v>10500</v>
      </c>
      <c r="Y96" s="89">
        <f t="shared" si="53"/>
        <v>10500</v>
      </c>
      <c r="Z96" s="89">
        <f t="shared" si="54"/>
        <v>10500</v>
      </c>
      <c r="AA96" s="89">
        <f t="shared" si="55"/>
        <v>0</v>
      </c>
      <c r="AB96" s="89">
        <f t="shared" si="56"/>
        <v>0</v>
      </c>
      <c r="AC96" s="89">
        <f t="shared" si="57"/>
        <v>0</v>
      </c>
      <c r="AD96" s="89">
        <f t="shared" si="58"/>
        <v>0</v>
      </c>
      <c r="AE96" s="89">
        <f t="shared" si="59"/>
        <v>0</v>
      </c>
      <c r="AF96" s="89">
        <f t="shared" si="60"/>
        <v>0</v>
      </c>
      <c r="AG96" s="89">
        <f t="shared" si="61"/>
        <v>0</v>
      </c>
      <c r="AH96" s="89">
        <f t="shared" si="62"/>
        <v>0</v>
      </c>
      <c r="AI96" s="89">
        <f t="shared" si="63"/>
        <v>0</v>
      </c>
      <c r="AJ96" s="89">
        <f t="shared" si="64"/>
        <v>0</v>
      </c>
      <c r="AK96" s="89">
        <f t="shared" si="65"/>
        <v>0</v>
      </c>
      <c r="AL96" s="89">
        <f t="shared" si="66"/>
        <v>0</v>
      </c>
      <c r="AM96" s="89">
        <f t="shared" si="67"/>
        <v>0</v>
      </c>
      <c r="AN96" s="89">
        <f t="shared" si="68"/>
        <v>0</v>
      </c>
      <c r="AO96" s="89">
        <f t="shared" si="69"/>
        <v>0</v>
      </c>
      <c r="AR96" s="35">
        <v>92</v>
      </c>
      <c r="AS96" s="35">
        <f t="shared" si="70"/>
        <v>10453.203015980231</v>
      </c>
      <c r="AT96" s="35">
        <f t="shared" si="71"/>
        <v>10500</v>
      </c>
      <c r="AU96" s="35">
        <f t="shared" si="72"/>
        <v>10500</v>
      </c>
      <c r="AV96" s="35">
        <f t="shared" si="73"/>
        <v>10500</v>
      </c>
      <c r="AW96" s="35">
        <f t="shared" si="74"/>
        <v>10500</v>
      </c>
      <c r="AX96" s="37">
        <f t="shared" si="75"/>
        <v>1</v>
      </c>
      <c r="AY96" s="37">
        <f t="shared" si="76"/>
        <v>0</v>
      </c>
      <c r="AZ96" s="37">
        <f t="shared" si="77"/>
        <v>0</v>
      </c>
      <c r="BA96" s="37">
        <f t="shared" si="78"/>
        <v>0</v>
      </c>
      <c r="BB96" s="35">
        <f>(AS96-AS95)/总纲!K96</f>
        <v>45.953659929214311</v>
      </c>
    </row>
    <row r="97" spans="21:54" x14ac:dyDescent="0.15">
      <c r="U97" s="28">
        <v>93</v>
      </c>
      <c r="V97" s="89">
        <f t="shared" si="50"/>
        <v>10500</v>
      </c>
      <c r="W97" s="89">
        <f t="shared" si="51"/>
        <v>10500</v>
      </c>
      <c r="X97" s="89">
        <f t="shared" si="52"/>
        <v>10500</v>
      </c>
      <c r="Y97" s="89">
        <f t="shared" si="53"/>
        <v>10500</v>
      </c>
      <c r="Z97" s="89">
        <f t="shared" si="54"/>
        <v>10500</v>
      </c>
      <c r="AA97" s="89">
        <f t="shared" si="55"/>
        <v>0</v>
      </c>
      <c r="AB97" s="89">
        <f t="shared" si="56"/>
        <v>0</v>
      </c>
      <c r="AC97" s="89">
        <f t="shared" si="57"/>
        <v>0</v>
      </c>
      <c r="AD97" s="89">
        <f t="shared" si="58"/>
        <v>0</v>
      </c>
      <c r="AE97" s="89">
        <f t="shared" si="59"/>
        <v>0</v>
      </c>
      <c r="AF97" s="89">
        <f t="shared" si="60"/>
        <v>0</v>
      </c>
      <c r="AG97" s="89">
        <f t="shared" si="61"/>
        <v>0</v>
      </c>
      <c r="AH97" s="89">
        <f t="shared" si="62"/>
        <v>0</v>
      </c>
      <c r="AI97" s="89">
        <f t="shared" si="63"/>
        <v>0</v>
      </c>
      <c r="AJ97" s="89">
        <f t="shared" si="64"/>
        <v>0</v>
      </c>
      <c r="AK97" s="89">
        <f t="shared" si="65"/>
        <v>0</v>
      </c>
      <c r="AL97" s="89">
        <f t="shared" si="66"/>
        <v>0</v>
      </c>
      <c r="AM97" s="89">
        <f t="shared" si="67"/>
        <v>0</v>
      </c>
      <c r="AN97" s="89">
        <f t="shared" si="68"/>
        <v>0</v>
      </c>
      <c r="AO97" s="89">
        <f t="shared" si="69"/>
        <v>0</v>
      </c>
      <c r="AR97" s="35">
        <v>93</v>
      </c>
      <c r="AS97" s="35">
        <f t="shared" si="70"/>
        <v>10500</v>
      </c>
      <c r="AT97" s="35">
        <f t="shared" si="71"/>
        <v>10500</v>
      </c>
      <c r="AU97" s="35">
        <f t="shared" si="72"/>
        <v>10500</v>
      </c>
      <c r="AV97" s="35">
        <f t="shared" si="73"/>
        <v>10500</v>
      </c>
      <c r="AW97" s="35">
        <f t="shared" si="74"/>
        <v>10500</v>
      </c>
      <c r="AX97" s="37">
        <f t="shared" si="75"/>
        <v>1</v>
      </c>
      <c r="AY97" s="37">
        <f t="shared" si="76"/>
        <v>0</v>
      </c>
      <c r="AZ97" s="37">
        <f t="shared" si="77"/>
        <v>0</v>
      </c>
      <c r="BA97" s="37">
        <f t="shared" si="78"/>
        <v>0</v>
      </c>
      <c r="BB97" s="35">
        <f>(AS97-AS96)/总纲!K97</f>
        <v>1.1086079946714618</v>
      </c>
    </row>
    <row r="98" spans="21:54" x14ac:dyDescent="0.15">
      <c r="U98" s="28">
        <v>94</v>
      </c>
      <c r="V98" s="89">
        <f t="shared" si="50"/>
        <v>10500</v>
      </c>
      <c r="W98" s="89">
        <f t="shared" si="51"/>
        <v>10500</v>
      </c>
      <c r="X98" s="89">
        <f t="shared" si="52"/>
        <v>10500</v>
      </c>
      <c r="Y98" s="89">
        <f t="shared" si="53"/>
        <v>10500</v>
      </c>
      <c r="Z98" s="89">
        <f t="shared" si="54"/>
        <v>10500</v>
      </c>
      <c r="AA98" s="89">
        <f t="shared" si="55"/>
        <v>0</v>
      </c>
      <c r="AB98" s="89">
        <f t="shared" si="56"/>
        <v>0</v>
      </c>
      <c r="AC98" s="89">
        <f t="shared" si="57"/>
        <v>0</v>
      </c>
      <c r="AD98" s="89">
        <f t="shared" si="58"/>
        <v>0</v>
      </c>
      <c r="AE98" s="89">
        <f t="shared" si="59"/>
        <v>0</v>
      </c>
      <c r="AF98" s="89">
        <f t="shared" si="60"/>
        <v>0</v>
      </c>
      <c r="AG98" s="89">
        <f t="shared" si="61"/>
        <v>0</v>
      </c>
      <c r="AH98" s="89">
        <f t="shared" si="62"/>
        <v>0</v>
      </c>
      <c r="AI98" s="89">
        <f t="shared" si="63"/>
        <v>0</v>
      </c>
      <c r="AJ98" s="89">
        <f t="shared" si="64"/>
        <v>0</v>
      </c>
      <c r="AK98" s="89">
        <f t="shared" si="65"/>
        <v>0</v>
      </c>
      <c r="AL98" s="89">
        <f t="shared" si="66"/>
        <v>0</v>
      </c>
      <c r="AM98" s="89">
        <f t="shared" si="67"/>
        <v>0</v>
      </c>
      <c r="AN98" s="89">
        <f t="shared" si="68"/>
        <v>0</v>
      </c>
      <c r="AO98" s="89">
        <f t="shared" si="69"/>
        <v>0</v>
      </c>
      <c r="AR98" s="35">
        <v>94</v>
      </c>
      <c r="AS98" s="35">
        <f t="shared" si="70"/>
        <v>10500</v>
      </c>
      <c r="AT98" s="35">
        <f t="shared" si="71"/>
        <v>10500</v>
      </c>
      <c r="AU98" s="35">
        <f t="shared" si="72"/>
        <v>10500</v>
      </c>
      <c r="AV98" s="35">
        <f t="shared" si="73"/>
        <v>10500</v>
      </c>
      <c r="AW98" s="35">
        <f t="shared" si="74"/>
        <v>10500</v>
      </c>
      <c r="AX98" s="37">
        <f t="shared" si="75"/>
        <v>1</v>
      </c>
      <c r="AY98" s="37">
        <f t="shared" si="76"/>
        <v>0</v>
      </c>
      <c r="AZ98" s="37">
        <f t="shared" si="77"/>
        <v>0</v>
      </c>
      <c r="BA98" s="37">
        <f t="shared" si="78"/>
        <v>0</v>
      </c>
      <c r="BB98" s="35">
        <f>(AS98-AS97)/总纲!K98</f>
        <v>0</v>
      </c>
    </row>
    <row r="99" spans="21:54" x14ac:dyDescent="0.15">
      <c r="U99" s="28">
        <v>95</v>
      </c>
      <c r="V99" s="89">
        <f t="shared" si="50"/>
        <v>10500</v>
      </c>
      <c r="W99" s="89">
        <f t="shared" si="51"/>
        <v>10500</v>
      </c>
      <c r="X99" s="89">
        <f t="shared" si="52"/>
        <v>10500</v>
      </c>
      <c r="Y99" s="89">
        <f t="shared" si="53"/>
        <v>10500</v>
      </c>
      <c r="Z99" s="89">
        <f t="shared" si="54"/>
        <v>10500</v>
      </c>
      <c r="AA99" s="89">
        <f t="shared" si="55"/>
        <v>0</v>
      </c>
      <c r="AB99" s="89">
        <f t="shared" si="56"/>
        <v>0</v>
      </c>
      <c r="AC99" s="89">
        <f t="shared" si="57"/>
        <v>0</v>
      </c>
      <c r="AD99" s="89">
        <f t="shared" si="58"/>
        <v>0</v>
      </c>
      <c r="AE99" s="89">
        <f t="shared" si="59"/>
        <v>0</v>
      </c>
      <c r="AF99" s="89">
        <f t="shared" si="60"/>
        <v>0</v>
      </c>
      <c r="AG99" s="89">
        <f t="shared" si="61"/>
        <v>0</v>
      </c>
      <c r="AH99" s="89">
        <f t="shared" si="62"/>
        <v>0</v>
      </c>
      <c r="AI99" s="89">
        <f t="shared" si="63"/>
        <v>0</v>
      </c>
      <c r="AJ99" s="89">
        <f t="shared" si="64"/>
        <v>0</v>
      </c>
      <c r="AK99" s="89">
        <f t="shared" si="65"/>
        <v>0</v>
      </c>
      <c r="AL99" s="89">
        <f t="shared" si="66"/>
        <v>0</v>
      </c>
      <c r="AM99" s="89">
        <f t="shared" si="67"/>
        <v>0</v>
      </c>
      <c r="AN99" s="89">
        <f t="shared" si="68"/>
        <v>0</v>
      </c>
      <c r="AO99" s="89">
        <f t="shared" si="69"/>
        <v>0</v>
      </c>
      <c r="AR99" s="35">
        <v>95</v>
      </c>
      <c r="AS99" s="35">
        <f t="shared" si="70"/>
        <v>10500</v>
      </c>
      <c r="AT99" s="35">
        <f t="shared" si="71"/>
        <v>10500</v>
      </c>
      <c r="AU99" s="35">
        <f t="shared" si="72"/>
        <v>10500</v>
      </c>
      <c r="AV99" s="35">
        <f t="shared" si="73"/>
        <v>10500</v>
      </c>
      <c r="AW99" s="35">
        <f t="shared" si="74"/>
        <v>10500</v>
      </c>
      <c r="AX99" s="37">
        <f t="shared" si="75"/>
        <v>1</v>
      </c>
      <c r="AY99" s="37">
        <f t="shared" si="76"/>
        <v>0</v>
      </c>
      <c r="AZ99" s="37">
        <f t="shared" si="77"/>
        <v>0</v>
      </c>
      <c r="BA99" s="37">
        <f t="shared" si="78"/>
        <v>0</v>
      </c>
      <c r="BB99" s="35">
        <f>(AS99-AS98)/总纲!K99</f>
        <v>0</v>
      </c>
    </row>
    <row r="100" spans="21:54" x14ac:dyDescent="0.15">
      <c r="U100" s="28">
        <v>96</v>
      </c>
      <c r="V100" s="89">
        <f t="shared" si="50"/>
        <v>10500</v>
      </c>
      <c r="W100" s="89">
        <f t="shared" si="51"/>
        <v>10500</v>
      </c>
      <c r="X100" s="89">
        <f t="shared" si="52"/>
        <v>10500</v>
      </c>
      <c r="Y100" s="89">
        <f t="shared" si="53"/>
        <v>10500</v>
      </c>
      <c r="Z100" s="89">
        <f t="shared" si="54"/>
        <v>10500</v>
      </c>
      <c r="AA100" s="89">
        <f t="shared" si="55"/>
        <v>0</v>
      </c>
      <c r="AB100" s="89">
        <f t="shared" si="56"/>
        <v>0</v>
      </c>
      <c r="AC100" s="89">
        <f t="shared" si="57"/>
        <v>0</v>
      </c>
      <c r="AD100" s="89">
        <f t="shared" si="58"/>
        <v>0</v>
      </c>
      <c r="AE100" s="89">
        <f t="shared" si="59"/>
        <v>0</v>
      </c>
      <c r="AF100" s="89">
        <f t="shared" si="60"/>
        <v>0</v>
      </c>
      <c r="AG100" s="89">
        <f t="shared" si="61"/>
        <v>0</v>
      </c>
      <c r="AH100" s="89">
        <f t="shared" si="62"/>
        <v>0</v>
      </c>
      <c r="AI100" s="89">
        <f t="shared" si="63"/>
        <v>0</v>
      </c>
      <c r="AJ100" s="89">
        <f t="shared" si="64"/>
        <v>0</v>
      </c>
      <c r="AK100" s="89">
        <f t="shared" si="65"/>
        <v>0</v>
      </c>
      <c r="AL100" s="89">
        <f t="shared" si="66"/>
        <v>0</v>
      </c>
      <c r="AM100" s="89">
        <f t="shared" si="67"/>
        <v>0</v>
      </c>
      <c r="AN100" s="89">
        <f t="shared" si="68"/>
        <v>0</v>
      </c>
      <c r="AO100" s="89">
        <f t="shared" si="69"/>
        <v>0</v>
      </c>
      <c r="AR100" s="35">
        <v>96</v>
      </c>
      <c r="AS100" s="35">
        <f t="shared" si="70"/>
        <v>10500</v>
      </c>
      <c r="AT100" s="35">
        <f t="shared" si="71"/>
        <v>10500</v>
      </c>
      <c r="AU100" s="35">
        <f t="shared" si="72"/>
        <v>10500</v>
      </c>
      <c r="AV100" s="35">
        <f t="shared" si="73"/>
        <v>10500</v>
      </c>
      <c r="AW100" s="35">
        <f t="shared" si="74"/>
        <v>10500</v>
      </c>
      <c r="AX100" s="37">
        <f t="shared" si="75"/>
        <v>1</v>
      </c>
      <c r="AY100" s="37">
        <f t="shared" si="76"/>
        <v>0</v>
      </c>
      <c r="AZ100" s="37">
        <f t="shared" si="77"/>
        <v>0</v>
      </c>
      <c r="BA100" s="37">
        <f t="shared" si="78"/>
        <v>0</v>
      </c>
      <c r="BB100" s="35">
        <f>(AS100-AS99)/总纲!K100</f>
        <v>0</v>
      </c>
    </row>
    <row r="101" spans="21:54" x14ac:dyDescent="0.15">
      <c r="U101" s="28">
        <v>97</v>
      </c>
      <c r="V101" s="89">
        <f t="shared" si="50"/>
        <v>10500</v>
      </c>
      <c r="W101" s="89">
        <f t="shared" si="51"/>
        <v>10500</v>
      </c>
      <c r="X101" s="89">
        <f t="shared" si="52"/>
        <v>10500</v>
      </c>
      <c r="Y101" s="89">
        <f t="shared" si="53"/>
        <v>10500</v>
      </c>
      <c r="Z101" s="89">
        <f t="shared" si="54"/>
        <v>10500</v>
      </c>
      <c r="AA101" s="89">
        <f t="shared" si="55"/>
        <v>0</v>
      </c>
      <c r="AB101" s="89">
        <f t="shared" si="56"/>
        <v>0</v>
      </c>
      <c r="AC101" s="89">
        <f t="shared" si="57"/>
        <v>0</v>
      </c>
      <c r="AD101" s="89">
        <f t="shared" si="58"/>
        <v>0</v>
      </c>
      <c r="AE101" s="89">
        <f t="shared" si="59"/>
        <v>0</v>
      </c>
      <c r="AF101" s="89">
        <f t="shared" si="60"/>
        <v>0</v>
      </c>
      <c r="AG101" s="89">
        <f t="shared" si="61"/>
        <v>0</v>
      </c>
      <c r="AH101" s="89">
        <f t="shared" si="62"/>
        <v>0</v>
      </c>
      <c r="AI101" s="89">
        <f t="shared" si="63"/>
        <v>0</v>
      </c>
      <c r="AJ101" s="89">
        <f t="shared" si="64"/>
        <v>0</v>
      </c>
      <c r="AK101" s="89">
        <f t="shared" si="65"/>
        <v>0</v>
      </c>
      <c r="AL101" s="89">
        <f t="shared" si="66"/>
        <v>0</v>
      </c>
      <c r="AM101" s="89">
        <f t="shared" si="67"/>
        <v>0</v>
      </c>
      <c r="AN101" s="89">
        <f t="shared" si="68"/>
        <v>0</v>
      </c>
      <c r="AO101" s="89">
        <f t="shared" si="69"/>
        <v>0</v>
      </c>
      <c r="AR101" s="35">
        <v>97</v>
      </c>
      <c r="AS101" s="35">
        <f t="shared" si="70"/>
        <v>10500</v>
      </c>
      <c r="AT101" s="35">
        <f t="shared" si="71"/>
        <v>10500</v>
      </c>
      <c r="AU101" s="35">
        <f t="shared" si="72"/>
        <v>10500</v>
      </c>
      <c r="AV101" s="35">
        <f t="shared" si="73"/>
        <v>10500</v>
      </c>
      <c r="AW101" s="35">
        <f t="shared" si="74"/>
        <v>10500</v>
      </c>
      <c r="AX101" s="37">
        <f t="shared" si="75"/>
        <v>1</v>
      </c>
      <c r="AY101" s="37">
        <f t="shared" si="76"/>
        <v>0</v>
      </c>
      <c r="AZ101" s="37">
        <f t="shared" si="77"/>
        <v>0</v>
      </c>
      <c r="BA101" s="37">
        <f t="shared" si="78"/>
        <v>0</v>
      </c>
      <c r="BB101" s="35">
        <f>(AS101-AS100)/总纲!K101</f>
        <v>0</v>
      </c>
    </row>
    <row r="102" spans="21:54" x14ac:dyDescent="0.15">
      <c r="U102" s="28">
        <v>98</v>
      </c>
      <c r="V102" s="89">
        <f t="shared" si="50"/>
        <v>10500</v>
      </c>
      <c r="W102" s="89">
        <f t="shared" si="51"/>
        <v>10500</v>
      </c>
      <c r="X102" s="89">
        <f t="shared" si="52"/>
        <v>10500</v>
      </c>
      <c r="Y102" s="89">
        <f t="shared" si="53"/>
        <v>10500</v>
      </c>
      <c r="Z102" s="89">
        <f t="shared" si="54"/>
        <v>10500</v>
      </c>
      <c r="AA102" s="89">
        <f t="shared" si="55"/>
        <v>0</v>
      </c>
      <c r="AB102" s="89">
        <f t="shared" si="56"/>
        <v>0</v>
      </c>
      <c r="AC102" s="89">
        <f t="shared" si="57"/>
        <v>0</v>
      </c>
      <c r="AD102" s="89">
        <f t="shared" si="58"/>
        <v>0</v>
      </c>
      <c r="AE102" s="89">
        <f t="shared" si="59"/>
        <v>0</v>
      </c>
      <c r="AF102" s="89">
        <f t="shared" si="60"/>
        <v>0</v>
      </c>
      <c r="AG102" s="89">
        <f t="shared" si="61"/>
        <v>0</v>
      </c>
      <c r="AH102" s="89">
        <f t="shared" si="62"/>
        <v>0</v>
      </c>
      <c r="AI102" s="89">
        <f t="shared" si="63"/>
        <v>0</v>
      </c>
      <c r="AJ102" s="89">
        <f t="shared" si="64"/>
        <v>0</v>
      </c>
      <c r="AK102" s="89">
        <f t="shared" si="65"/>
        <v>0</v>
      </c>
      <c r="AL102" s="89">
        <f t="shared" si="66"/>
        <v>0</v>
      </c>
      <c r="AM102" s="89">
        <f t="shared" si="67"/>
        <v>0</v>
      </c>
      <c r="AN102" s="89">
        <f t="shared" si="68"/>
        <v>0</v>
      </c>
      <c r="AO102" s="89">
        <f t="shared" si="69"/>
        <v>0</v>
      </c>
      <c r="AR102" s="35">
        <v>98</v>
      </c>
      <c r="AS102" s="35">
        <f t="shared" si="70"/>
        <v>10500</v>
      </c>
      <c r="AT102" s="35">
        <f t="shared" si="71"/>
        <v>10500</v>
      </c>
      <c r="AU102" s="35">
        <f t="shared" si="72"/>
        <v>10500</v>
      </c>
      <c r="AV102" s="35">
        <f t="shared" si="73"/>
        <v>10500</v>
      </c>
      <c r="AW102" s="35">
        <f t="shared" si="74"/>
        <v>10500</v>
      </c>
      <c r="AX102" s="37">
        <f t="shared" si="75"/>
        <v>1</v>
      </c>
      <c r="AY102" s="37">
        <f t="shared" si="76"/>
        <v>0</v>
      </c>
      <c r="AZ102" s="37">
        <f t="shared" si="77"/>
        <v>0</v>
      </c>
      <c r="BA102" s="37">
        <f t="shared" si="78"/>
        <v>0</v>
      </c>
      <c r="BB102" s="35">
        <f>(AS102-AS101)/总纲!K102</f>
        <v>0</v>
      </c>
    </row>
    <row r="103" spans="21:54" x14ac:dyDescent="0.15">
      <c r="U103" s="28">
        <v>99</v>
      </c>
      <c r="V103" s="89">
        <f t="shared" si="50"/>
        <v>10500</v>
      </c>
      <c r="W103" s="89">
        <f t="shared" si="51"/>
        <v>10500</v>
      </c>
      <c r="X103" s="89">
        <f t="shared" si="52"/>
        <v>10500</v>
      </c>
      <c r="Y103" s="89">
        <f t="shared" si="53"/>
        <v>10500</v>
      </c>
      <c r="Z103" s="89">
        <f t="shared" si="54"/>
        <v>10500</v>
      </c>
      <c r="AA103" s="89">
        <f t="shared" si="55"/>
        <v>0</v>
      </c>
      <c r="AB103" s="89">
        <f t="shared" si="56"/>
        <v>0</v>
      </c>
      <c r="AC103" s="89">
        <f t="shared" si="57"/>
        <v>0</v>
      </c>
      <c r="AD103" s="89">
        <f t="shared" si="58"/>
        <v>0</v>
      </c>
      <c r="AE103" s="89">
        <f t="shared" si="59"/>
        <v>0</v>
      </c>
      <c r="AF103" s="89">
        <f t="shared" si="60"/>
        <v>0</v>
      </c>
      <c r="AG103" s="89">
        <f t="shared" si="61"/>
        <v>0</v>
      </c>
      <c r="AH103" s="89">
        <f t="shared" si="62"/>
        <v>0</v>
      </c>
      <c r="AI103" s="89">
        <f t="shared" si="63"/>
        <v>0</v>
      </c>
      <c r="AJ103" s="89">
        <f t="shared" si="64"/>
        <v>0</v>
      </c>
      <c r="AK103" s="89">
        <f t="shared" si="65"/>
        <v>0</v>
      </c>
      <c r="AL103" s="89">
        <f t="shared" si="66"/>
        <v>0</v>
      </c>
      <c r="AM103" s="89">
        <f t="shared" si="67"/>
        <v>0</v>
      </c>
      <c r="AN103" s="89">
        <f t="shared" si="68"/>
        <v>0</v>
      </c>
      <c r="AO103" s="89">
        <f t="shared" si="69"/>
        <v>0</v>
      </c>
      <c r="AR103" s="35">
        <v>99</v>
      </c>
      <c r="AS103" s="35">
        <f t="shared" si="70"/>
        <v>10500</v>
      </c>
      <c r="AT103" s="35">
        <f t="shared" si="71"/>
        <v>10500</v>
      </c>
      <c r="AU103" s="35">
        <f t="shared" si="72"/>
        <v>10500</v>
      </c>
      <c r="AV103" s="35">
        <f t="shared" si="73"/>
        <v>10500</v>
      </c>
      <c r="AW103" s="35">
        <f t="shared" si="74"/>
        <v>10500</v>
      </c>
      <c r="AX103" s="37">
        <f t="shared" si="75"/>
        <v>1</v>
      </c>
      <c r="AY103" s="37">
        <f t="shared" si="76"/>
        <v>0</v>
      </c>
      <c r="AZ103" s="37">
        <f t="shared" si="77"/>
        <v>0</v>
      </c>
      <c r="BA103" s="37">
        <f t="shared" si="78"/>
        <v>0</v>
      </c>
      <c r="BB103" s="35">
        <f>(AS103-AS102)/总纲!K103</f>
        <v>0</v>
      </c>
    </row>
    <row r="104" spans="21:54" x14ac:dyDescent="0.15">
      <c r="U104" s="28">
        <v>100</v>
      </c>
      <c r="V104" s="89">
        <f t="shared" si="50"/>
        <v>10500</v>
      </c>
      <c r="W104" s="89">
        <f t="shared" si="51"/>
        <v>10500</v>
      </c>
      <c r="X104" s="89">
        <f t="shared" si="52"/>
        <v>10500</v>
      </c>
      <c r="Y104" s="89">
        <f t="shared" si="53"/>
        <v>10500</v>
      </c>
      <c r="Z104" s="89">
        <f t="shared" si="54"/>
        <v>10500</v>
      </c>
      <c r="AA104" s="89">
        <f t="shared" si="55"/>
        <v>0</v>
      </c>
      <c r="AB104" s="89">
        <f t="shared" si="56"/>
        <v>0</v>
      </c>
      <c r="AC104" s="89">
        <f t="shared" si="57"/>
        <v>0</v>
      </c>
      <c r="AD104" s="89">
        <f t="shared" si="58"/>
        <v>0</v>
      </c>
      <c r="AE104" s="89">
        <f t="shared" si="59"/>
        <v>0</v>
      </c>
      <c r="AF104" s="89">
        <f t="shared" si="60"/>
        <v>0</v>
      </c>
      <c r="AG104" s="89">
        <f t="shared" si="61"/>
        <v>0</v>
      </c>
      <c r="AH104" s="89">
        <f t="shared" si="62"/>
        <v>0</v>
      </c>
      <c r="AI104" s="89">
        <f t="shared" si="63"/>
        <v>0</v>
      </c>
      <c r="AJ104" s="89">
        <f t="shared" si="64"/>
        <v>0</v>
      </c>
      <c r="AK104" s="89">
        <f t="shared" si="65"/>
        <v>0</v>
      </c>
      <c r="AL104" s="89">
        <f t="shared" si="66"/>
        <v>0</v>
      </c>
      <c r="AM104" s="89">
        <f t="shared" si="67"/>
        <v>0</v>
      </c>
      <c r="AN104" s="89">
        <f t="shared" si="68"/>
        <v>0</v>
      </c>
      <c r="AO104" s="89">
        <f t="shared" si="69"/>
        <v>0</v>
      </c>
      <c r="AR104" s="35">
        <v>100</v>
      </c>
      <c r="AS104" s="35">
        <f t="shared" si="70"/>
        <v>10500</v>
      </c>
      <c r="AT104" s="35">
        <f t="shared" si="71"/>
        <v>10500</v>
      </c>
      <c r="AU104" s="35">
        <f t="shared" si="72"/>
        <v>10500</v>
      </c>
      <c r="AV104" s="35">
        <f t="shared" si="73"/>
        <v>10500</v>
      </c>
      <c r="AW104" s="35">
        <f t="shared" si="74"/>
        <v>10500</v>
      </c>
      <c r="AX104" s="37">
        <f t="shared" si="75"/>
        <v>1</v>
      </c>
      <c r="AY104" s="37">
        <f t="shared" si="76"/>
        <v>0</v>
      </c>
      <c r="AZ104" s="37">
        <f t="shared" si="77"/>
        <v>0</v>
      </c>
      <c r="BA104" s="37">
        <f t="shared" si="78"/>
        <v>0</v>
      </c>
      <c r="BB104" s="35">
        <f>(AS104-AS103)/总纲!K104</f>
        <v>0</v>
      </c>
    </row>
  </sheetData>
  <mergeCells count="10">
    <mergeCell ref="AF3:AJ3"/>
    <mergeCell ref="AK3:AO3"/>
    <mergeCell ref="AS3:AW3"/>
    <mergeCell ref="AX3:BA3"/>
    <mergeCell ref="E5:I5"/>
    <mergeCell ref="N5:Q5"/>
    <mergeCell ref="V3:Z3"/>
    <mergeCell ref="AA3:AE3"/>
    <mergeCell ref="J5:M5"/>
    <mergeCell ref="R5:R6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1:AS104"/>
  <sheetViews>
    <sheetView topLeftCell="U1" workbookViewId="0">
      <selection activeCell="AU19" sqref="AU19"/>
    </sheetView>
  </sheetViews>
  <sheetFormatPr defaultColWidth="6.625" defaultRowHeight="11.25" x14ac:dyDescent="0.15"/>
  <cols>
    <col min="1" max="2" width="6.625" style="8"/>
    <col min="3" max="23" width="6.625" style="35"/>
    <col min="24" max="25" width="6.625" style="8"/>
    <col min="26" max="27" width="6.75" style="27" bestFit="1" customWidth="1"/>
    <col min="28" max="28" width="8.5" style="27" bestFit="1" customWidth="1"/>
    <col min="29" max="31" width="6.75" style="27" bestFit="1" customWidth="1"/>
    <col min="32" max="33" width="6.625" style="8"/>
    <col min="34" max="35" width="6.75" style="8" bestFit="1" customWidth="1"/>
    <col min="36" max="37" width="6.625" style="8"/>
    <col min="38" max="38" width="6.625" style="10"/>
    <col min="39" max="39" width="6.625" style="8"/>
    <col min="40" max="41" width="6.75" style="114" bestFit="1" customWidth="1"/>
    <col min="42" max="42" width="8.5" style="114" bestFit="1" customWidth="1"/>
    <col min="43" max="45" width="6.75" style="114" bestFit="1" customWidth="1"/>
    <col min="46" max="16384" width="6.625" style="8"/>
  </cols>
  <sheetData>
    <row r="1" spans="3:45" x14ac:dyDescent="0.15">
      <c r="C1" s="27" t="s">
        <v>113</v>
      </c>
      <c r="Z1" s="27" t="s">
        <v>113</v>
      </c>
    </row>
    <row r="3" spans="3:45" x14ac:dyDescent="0.15">
      <c r="C3" s="41"/>
      <c r="D3" s="189" t="s">
        <v>120</v>
      </c>
      <c r="E3" s="189"/>
      <c r="F3" s="189"/>
      <c r="G3" s="189"/>
      <c r="H3" s="189"/>
      <c r="I3" s="189" t="s">
        <v>115</v>
      </c>
      <c r="J3" s="189"/>
      <c r="K3" s="189"/>
      <c r="L3" s="189"/>
      <c r="M3" s="189"/>
      <c r="N3" s="189" t="s">
        <v>112</v>
      </c>
      <c r="O3" s="189"/>
      <c r="P3" s="189"/>
      <c r="Q3" s="189"/>
      <c r="R3" s="189"/>
      <c r="S3" s="189" t="s">
        <v>135</v>
      </c>
      <c r="T3" s="189"/>
      <c r="U3" s="189"/>
      <c r="V3" s="189"/>
      <c r="W3" s="189"/>
      <c r="AA3" s="182" t="s">
        <v>136</v>
      </c>
      <c r="AB3" s="182"/>
      <c r="AC3" s="182"/>
      <c r="AD3" s="182"/>
      <c r="AE3" s="182"/>
      <c r="AH3" s="8" t="s">
        <v>210</v>
      </c>
      <c r="AO3" s="182" t="s">
        <v>370</v>
      </c>
      <c r="AP3" s="182"/>
      <c r="AQ3" s="182"/>
      <c r="AR3" s="182"/>
      <c r="AS3" s="182"/>
    </row>
    <row r="4" spans="3:45" x14ac:dyDescent="0.15">
      <c r="C4" s="41" t="s">
        <v>298</v>
      </c>
      <c r="D4" s="41" t="s">
        <v>31</v>
      </c>
      <c r="E4" s="41" t="s">
        <v>32</v>
      </c>
      <c r="F4" s="41" t="s">
        <v>33</v>
      </c>
      <c r="G4" s="41" t="s">
        <v>34</v>
      </c>
      <c r="H4" s="41" t="s">
        <v>65</v>
      </c>
      <c r="I4" s="41" t="s">
        <v>31</v>
      </c>
      <c r="J4" s="41" t="s">
        <v>32</v>
      </c>
      <c r="K4" s="41" t="s">
        <v>33</v>
      </c>
      <c r="L4" s="41" t="s">
        <v>34</v>
      </c>
      <c r="M4" s="41" t="s">
        <v>65</v>
      </c>
      <c r="N4" s="41" t="s">
        <v>31</v>
      </c>
      <c r="O4" s="41" t="s">
        <v>32</v>
      </c>
      <c r="P4" s="41" t="s">
        <v>33</v>
      </c>
      <c r="Q4" s="41" t="s">
        <v>34</v>
      </c>
      <c r="R4" s="41" t="s">
        <v>65</v>
      </c>
      <c r="S4" s="41" t="s">
        <v>31</v>
      </c>
      <c r="T4" s="41" t="s">
        <v>32</v>
      </c>
      <c r="U4" s="41" t="s">
        <v>33</v>
      </c>
      <c r="V4" s="41" t="s">
        <v>34</v>
      </c>
      <c r="W4" s="41" t="s">
        <v>65</v>
      </c>
      <c r="Z4" s="27" t="s">
        <v>298</v>
      </c>
      <c r="AA4" s="27" t="s">
        <v>31</v>
      </c>
      <c r="AB4" s="27" t="s">
        <v>32</v>
      </c>
      <c r="AC4" s="27" t="s">
        <v>33</v>
      </c>
      <c r="AD4" s="27" t="s">
        <v>34</v>
      </c>
      <c r="AE4" s="27" t="s">
        <v>65</v>
      </c>
      <c r="AF4" s="8" t="s">
        <v>133</v>
      </c>
      <c r="AH4" s="27" t="s">
        <v>122</v>
      </c>
      <c r="AI4" s="27" t="s">
        <v>123</v>
      </c>
      <c r="AN4" s="114" t="s">
        <v>298</v>
      </c>
      <c r="AO4" s="114" t="s">
        <v>31</v>
      </c>
      <c r="AP4" s="114" t="s">
        <v>32</v>
      </c>
      <c r="AQ4" s="114" t="s">
        <v>33</v>
      </c>
      <c r="AR4" s="114" t="s">
        <v>34</v>
      </c>
      <c r="AS4" s="114" t="s">
        <v>35</v>
      </c>
    </row>
    <row r="5" spans="3:45" x14ac:dyDescent="0.15">
      <c r="C5" s="41">
        <v>1</v>
      </c>
      <c r="D5" s="41">
        <f>圣人事件!S5+传记奖励!V5</f>
        <v>9.0294360719185391</v>
      </c>
      <c r="E5" s="41">
        <f>圣人事件!T5+传记奖励!W5</f>
        <v>9.4772756946426853</v>
      </c>
      <c r="F5" s="41">
        <f>圣人事件!U5+传记奖励!X5</f>
        <v>9.966399954095408</v>
      </c>
      <c r="G5" s="41">
        <f>圣人事件!V5+传记奖励!Y5</f>
        <v>10.552559048693411</v>
      </c>
      <c r="H5" s="41">
        <f>圣人事件!W5+传记奖励!Z5</f>
        <v>11.14259119141748</v>
      </c>
      <c r="I5" s="41">
        <f>圣人事件!X5+传记奖励!AA5</f>
        <v>0</v>
      </c>
      <c r="J5" s="41">
        <f>圣人事件!Y5+传记奖励!AB5</f>
        <v>0</v>
      </c>
      <c r="K5" s="41">
        <f>圣人事件!Z5+传记奖励!AC5</f>
        <v>0</v>
      </c>
      <c r="L5" s="41">
        <f>圣人事件!AA5+传记奖励!AD5</f>
        <v>0</v>
      </c>
      <c r="M5" s="41">
        <f>圣人事件!AB5+传记奖励!AE5</f>
        <v>0</v>
      </c>
      <c r="N5" s="41">
        <f>圣人事件!AC5+传记奖励!AF5</f>
        <v>258.38446513065526</v>
      </c>
      <c r="O5" s="41">
        <f>圣人事件!AD5+传记奖励!AG5</f>
        <v>215.23425945383585</v>
      </c>
      <c r="P5" s="41">
        <f>圣人事件!AE5+传记奖励!AH5</f>
        <v>168.38915592564803</v>
      </c>
      <c r="Q5" s="41">
        <f>圣人事件!AF5+传记奖励!AI5</f>
        <v>117.3065471693175</v>
      </c>
      <c r="R5" s="41">
        <f>圣人事件!AG5+传记奖励!AJ5</f>
        <v>61.340472022017558</v>
      </c>
      <c r="S5" s="41">
        <f>传记奖励!AK5</f>
        <v>0</v>
      </c>
      <c r="T5" s="41">
        <f>传记奖励!AL5</f>
        <v>0</v>
      </c>
      <c r="U5" s="41">
        <f>传记奖励!AM5</f>
        <v>0</v>
      </c>
      <c r="V5" s="41">
        <f>传记奖励!AN5</f>
        <v>0</v>
      </c>
      <c r="W5" s="41">
        <f>传记奖励!AO5</f>
        <v>0</v>
      </c>
      <c r="Z5" s="27">
        <v>1</v>
      </c>
      <c r="AA5" s="27">
        <f>圣人事件!AL5+传记奖励!AS5</f>
        <v>9.0294360719185391</v>
      </c>
      <c r="AB5" s="27">
        <f>圣人事件!AM5+传记奖励!AT5</f>
        <v>9.4772756946426853</v>
      </c>
      <c r="AC5" s="27">
        <f>圣人事件!AN5+传记奖励!AU5</f>
        <v>9.966399954095408</v>
      </c>
      <c r="AD5" s="27">
        <f>圣人事件!AO5+传记奖励!AV5</f>
        <v>10.552559048693411</v>
      </c>
      <c r="AE5" s="27">
        <f>圣人事件!AP5+传记奖励!AW5</f>
        <v>11.14259119141748</v>
      </c>
      <c r="AF5" s="8">
        <f>AA5/总纲!K5</f>
        <v>125.80466028586393</v>
      </c>
      <c r="AH5" s="40">
        <f>圣人事件!AL5/AA5</f>
        <v>0</v>
      </c>
      <c r="AI5" s="40">
        <f>传记奖励!AS5/AA5</f>
        <v>1</v>
      </c>
      <c r="AN5" s="114">
        <v>1</v>
      </c>
      <c r="AO5" s="114">
        <f>圣人事件!AC5</f>
        <v>258.38446513065526</v>
      </c>
      <c r="AP5" s="114">
        <f>圣人事件!AD5</f>
        <v>215.23425945383585</v>
      </c>
      <c r="AQ5" s="114">
        <f>圣人事件!AE5</f>
        <v>168.38915592564803</v>
      </c>
      <c r="AR5" s="114">
        <f>圣人事件!AF5</f>
        <v>117.3065471693175</v>
      </c>
      <c r="AS5" s="114">
        <f>圣人事件!AG5</f>
        <v>61.340472022017558</v>
      </c>
    </row>
    <row r="6" spans="3:45" x14ac:dyDescent="0.15">
      <c r="C6" s="41">
        <v>2</v>
      </c>
      <c r="D6" s="41">
        <f>圣人事件!S6+传记奖励!V6</f>
        <v>18.058872143837092</v>
      </c>
      <c r="E6" s="41">
        <f>圣人事件!T6+传记奖励!W6</f>
        <v>18.954551389285356</v>
      </c>
      <c r="F6" s="41">
        <f>圣人事件!U6+传记奖励!X6</f>
        <v>19.932799908190802</v>
      </c>
      <c r="G6" s="41">
        <f>圣人事件!V6+传记奖励!Y6</f>
        <v>21.105118097386836</v>
      </c>
      <c r="H6" s="41">
        <f>圣人事件!W6+传记奖励!Z6</f>
        <v>22.285182382834975</v>
      </c>
      <c r="I6" s="41">
        <f>圣人事件!X6+传记奖励!AA6</f>
        <v>0</v>
      </c>
      <c r="J6" s="41">
        <f>圣人事件!Y6+传记奖励!AB6</f>
        <v>0</v>
      </c>
      <c r="K6" s="41">
        <f>圣人事件!Z6+传记奖励!AC6</f>
        <v>0</v>
      </c>
      <c r="L6" s="41">
        <f>圣人事件!AA6+传记奖励!AD6</f>
        <v>0</v>
      </c>
      <c r="M6" s="41">
        <f>圣人事件!AB6+传记奖励!AE6</f>
        <v>0</v>
      </c>
      <c r="N6" s="41">
        <f>圣人事件!AC6+传记奖励!AF6</f>
        <v>535.31407798932639</v>
      </c>
      <c r="O6" s="41">
        <f>圣人事件!AD6+传记奖励!AG6</f>
        <v>450.19913958902345</v>
      </c>
      <c r="P6" s="41">
        <f>圣人事件!AE6+传记奖励!AH6</f>
        <v>355.82326763950522</v>
      </c>
      <c r="Q6" s="41">
        <f>圣人事件!AF6+传记奖励!AI6</f>
        <v>251.38349102378766</v>
      </c>
      <c r="R6" s="41">
        <f>圣人事件!AG6+传记奖励!AJ6</f>
        <v>133.507331050538</v>
      </c>
      <c r="S6" s="41">
        <f>传记奖励!AK6</f>
        <v>0</v>
      </c>
      <c r="T6" s="41">
        <f>传记奖励!AL6</f>
        <v>0</v>
      </c>
      <c r="U6" s="41">
        <f>传记奖励!AM6</f>
        <v>0</v>
      </c>
      <c r="V6" s="41">
        <f>传记奖励!AN6</f>
        <v>0</v>
      </c>
      <c r="W6" s="41">
        <f>传记奖励!AO6</f>
        <v>0</v>
      </c>
      <c r="Z6" s="27">
        <v>2</v>
      </c>
      <c r="AA6" s="27">
        <f>圣人事件!AL6+传记奖励!AS6</f>
        <v>18.058872143837092</v>
      </c>
      <c r="AB6" s="27">
        <f>圣人事件!AM6+传记奖励!AT6</f>
        <v>18.954551389285356</v>
      </c>
      <c r="AC6" s="27">
        <f>圣人事件!AN6+传记奖励!AU6</f>
        <v>19.932799908190802</v>
      </c>
      <c r="AD6" s="27">
        <f>圣人事件!AO6+传记奖励!AV6</f>
        <v>21.105118097386836</v>
      </c>
      <c r="AE6" s="27">
        <f>圣人事件!AP6+传记奖励!AW6</f>
        <v>22.285182382834975</v>
      </c>
      <c r="AF6" s="8">
        <f>(AA6-AA5)/总纲!K6</f>
        <v>117.37989853579136</v>
      </c>
      <c r="AH6" s="40">
        <f>圣人事件!AL6/AA6</f>
        <v>0</v>
      </c>
      <c r="AI6" s="40">
        <f>传记奖励!AS6/AA6</f>
        <v>1</v>
      </c>
      <c r="AN6" s="114">
        <v>2</v>
      </c>
      <c r="AO6" s="114">
        <f>圣人事件!AC6</f>
        <v>535.31407798932639</v>
      </c>
      <c r="AP6" s="114">
        <f>圣人事件!AD6</f>
        <v>450.19913958902345</v>
      </c>
      <c r="AQ6" s="114">
        <f>圣人事件!AE6</f>
        <v>355.82326763950522</v>
      </c>
      <c r="AR6" s="114">
        <f>圣人事件!AF6</f>
        <v>251.38349102378766</v>
      </c>
      <c r="AS6" s="114">
        <f>圣人事件!AG6</f>
        <v>133.507331050538</v>
      </c>
    </row>
    <row r="7" spans="3:45" x14ac:dyDescent="0.15">
      <c r="C7" s="41">
        <v>3</v>
      </c>
      <c r="D7" s="41">
        <f>圣人事件!S7+传记奖励!V7</f>
        <v>27.088308215755632</v>
      </c>
      <c r="E7" s="41">
        <f>圣人事件!T7+传记奖励!W7</f>
        <v>28.431827083928042</v>
      </c>
      <c r="F7" s="41">
        <f>圣人事件!U7+传记奖励!X7</f>
        <v>29.89919986228621</v>
      </c>
      <c r="G7" s="41">
        <f>圣人事件!V7+传记奖励!Y7</f>
        <v>31.657677146080246</v>
      </c>
      <c r="H7" s="41">
        <f>圣人事件!W7+传记奖励!Z7</f>
        <v>33.427773574252456</v>
      </c>
      <c r="I7" s="41">
        <f>圣人事件!X7+传记奖励!AA7</f>
        <v>0</v>
      </c>
      <c r="J7" s="41">
        <f>圣人事件!Y7+传记奖励!AB7</f>
        <v>0</v>
      </c>
      <c r="K7" s="41">
        <f>圣人事件!Z7+传记奖励!AC7</f>
        <v>0</v>
      </c>
      <c r="L7" s="41">
        <f>圣人事件!AA7+传记奖励!AD7</f>
        <v>0</v>
      </c>
      <c r="M7" s="41">
        <f>圣人事件!AB7+传记奖励!AE7</f>
        <v>0</v>
      </c>
      <c r="N7" s="41">
        <f>圣人事件!AC7+传记奖励!AF7</f>
        <v>832.11988804169869</v>
      </c>
      <c r="O7" s="41">
        <f>圣人事件!AD7+传记奖励!AG7</f>
        <v>704.97196914892709</v>
      </c>
      <c r="P7" s="41">
        <f>圣人事件!AE7+传记奖励!AH7</f>
        <v>562.18019636097165</v>
      </c>
      <c r="Q7" s="41">
        <f>圣人事件!AF7+传记奖励!AI7</f>
        <v>400.33287813686127</v>
      </c>
      <c r="R7" s="41">
        <f>圣人事件!AG7+传记奖励!AJ7</f>
        <v>213.77159923791243</v>
      </c>
      <c r="S7" s="41">
        <f>传记奖励!AK7</f>
        <v>0</v>
      </c>
      <c r="T7" s="41">
        <f>传记奖励!AL7</f>
        <v>0</v>
      </c>
      <c r="U7" s="41">
        <f>传记奖励!AM7</f>
        <v>0</v>
      </c>
      <c r="V7" s="41">
        <f>传记奖励!AN7</f>
        <v>0</v>
      </c>
      <c r="W7" s="41">
        <f>传记奖励!AO7</f>
        <v>0</v>
      </c>
      <c r="Z7" s="27">
        <v>3</v>
      </c>
      <c r="AA7" s="27">
        <f>圣人事件!AL7+传记奖励!AS7</f>
        <v>27.088308215755632</v>
      </c>
      <c r="AB7" s="27">
        <f>圣人事件!AM7+传记奖励!AT7</f>
        <v>28.431827083928042</v>
      </c>
      <c r="AC7" s="27">
        <f>圣人事件!AN7+传记奖励!AU7</f>
        <v>29.89919986228621</v>
      </c>
      <c r="AD7" s="27">
        <f>圣人事件!AO7+传记奖励!AV7</f>
        <v>31.657677146080246</v>
      </c>
      <c r="AE7" s="27">
        <f>圣人事件!AP7+传记奖励!AW7</f>
        <v>33.427773574252456</v>
      </c>
      <c r="AF7" s="8">
        <f>(AA7-AA6)/总纲!K7</f>
        <v>109.51931787713642</v>
      </c>
      <c r="AH7" s="40">
        <f>圣人事件!AL7/AA7</f>
        <v>0</v>
      </c>
      <c r="AI7" s="40">
        <f>传记奖励!AS7/AA7</f>
        <v>1</v>
      </c>
      <c r="AN7" s="114">
        <v>3</v>
      </c>
      <c r="AO7" s="114">
        <f>圣人事件!AC7</f>
        <v>832.11988804169869</v>
      </c>
      <c r="AP7" s="114">
        <f>圣人事件!AD7</f>
        <v>704.97196914892709</v>
      </c>
      <c r="AQ7" s="114">
        <f>圣人事件!AE7</f>
        <v>562.18019636097165</v>
      </c>
      <c r="AR7" s="114">
        <f>圣人事件!AF7</f>
        <v>400.33287813686127</v>
      </c>
      <c r="AS7" s="114">
        <f>圣人事件!AG7</f>
        <v>213.77159923791243</v>
      </c>
    </row>
    <row r="8" spans="3:45" x14ac:dyDescent="0.15">
      <c r="C8" s="41">
        <v>4</v>
      </c>
      <c r="D8" s="41">
        <f>圣人事件!S8+传记奖励!V8</f>
        <v>36.117744287674178</v>
      </c>
      <c r="E8" s="41">
        <f>圣人事件!T8+传记奖励!W8</f>
        <v>37.909102778570713</v>
      </c>
      <c r="F8" s="41">
        <f>圣人事件!U8+传记奖励!X8</f>
        <v>39.865599816381611</v>
      </c>
      <c r="G8" s="41">
        <f>圣人事件!V8+传记奖励!Y8</f>
        <v>42.210236194773664</v>
      </c>
      <c r="H8" s="41">
        <f>圣人事件!W8+传记奖励!Z8</f>
        <v>44.570364765669943</v>
      </c>
      <c r="I8" s="41">
        <f>圣人事件!X8+传记奖励!AA8</f>
        <v>0</v>
      </c>
      <c r="J8" s="41">
        <f>圣人事件!Y8+传记奖励!AB8</f>
        <v>0</v>
      </c>
      <c r="K8" s="41">
        <f>圣人事件!Z8+传记奖励!AC8</f>
        <v>0</v>
      </c>
      <c r="L8" s="41">
        <f>圣人事件!AA8+传记奖励!AD8</f>
        <v>0</v>
      </c>
      <c r="M8" s="41">
        <f>圣人事件!AB8+传记奖励!AE8</f>
        <v>0</v>
      </c>
      <c r="N8" s="41">
        <f>圣人事件!AC8+传记奖励!AF8</f>
        <v>1150.2284787824192</v>
      </c>
      <c r="O8" s="41">
        <f>圣人事件!AD8+传记奖励!AG8</f>
        <v>979.07448113959504</v>
      </c>
      <c r="P8" s="41">
        <f>圣人事件!AE8+传记奖励!AH8</f>
        <v>785.3760053126357</v>
      </c>
      <c r="Q8" s="41">
        <f>圣人事件!AF8+传记奖励!AI8</f>
        <v>561.88661188521178</v>
      </c>
      <c r="R8" s="41">
        <f>圣人事件!AG8+传记奖励!AJ8</f>
        <v>302.62511276765446</v>
      </c>
      <c r="S8" s="41">
        <f>传记奖励!AK8</f>
        <v>0</v>
      </c>
      <c r="T8" s="41">
        <f>传记奖励!AL8</f>
        <v>0</v>
      </c>
      <c r="U8" s="41">
        <f>传记奖励!AM8</f>
        <v>0</v>
      </c>
      <c r="V8" s="41">
        <f>传记奖励!AN8</f>
        <v>0</v>
      </c>
      <c r="W8" s="41">
        <f>传记奖励!AO8</f>
        <v>0</v>
      </c>
      <c r="Z8" s="27">
        <v>4</v>
      </c>
      <c r="AA8" s="27">
        <f>圣人事件!AL8+传记奖励!AS8</f>
        <v>36.117744287674178</v>
      </c>
      <c r="AB8" s="27">
        <f>圣人事件!AM8+传记奖励!AT8</f>
        <v>37.909102778570713</v>
      </c>
      <c r="AC8" s="27">
        <f>圣人事件!AN8+传记奖励!AU8</f>
        <v>39.865599816381611</v>
      </c>
      <c r="AD8" s="27">
        <f>圣人事件!AO8+传记奖励!AV8</f>
        <v>42.210236194773664</v>
      </c>
      <c r="AE8" s="27">
        <f>圣人事件!AP8+传记奖励!AW8</f>
        <v>44.570364765669943</v>
      </c>
      <c r="AF8" s="8">
        <f>(AA8-AA7)/总纲!K8</f>
        <v>102.18513678997525</v>
      </c>
      <c r="AH8" s="40">
        <f>圣人事件!AL8/AA8</f>
        <v>0</v>
      </c>
      <c r="AI8" s="40">
        <f>传记奖励!AS8/AA8</f>
        <v>1</v>
      </c>
      <c r="AN8" s="114">
        <v>4</v>
      </c>
      <c r="AO8" s="114">
        <f>圣人事件!AC8</f>
        <v>1150.2284787824192</v>
      </c>
      <c r="AP8" s="114">
        <f>圣人事件!AD8</f>
        <v>979.07448113959504</v>
      </c>
      <c r="AQ8" s="114">
        <f>圣人事件!AE8</f>
        <v>785.3760053126357</v>
      </c>
      <c r="AR8" s="114">
        <f>圣人事件!AF8</f>
        <v>561.88661188521178</v>
      </c>
      <c r="AS8" s="114">
        <f>圣人事件!AG8</f>
        <v>302.62511276765446</v>
      </c>
    </row>
    <row r="9" spans="3:45" x14ac:dyDescent="0.15">
      <c r="C9" s="41">
        <v>5</v>
      </c>
      <c r="D9" s="41">
        <f>圣人事件!S9+传记奖励!V9</f>
        <v>45.147180359592717</v>
      </c>
      <c r="E9" s="41">
        <f>圣人事件!T9+传记奖励!W9</f>
        <v>47.386378473213391</v>
      </c>
      <c r="F9" s="41">
        <f>圣人事件!U9+传记奖励!X9</f>
        <v>49.831999770477012</v>
      </c>
      <c r="G9" s="41">
        <f>圣人事件!V9+传记奖励!Y9</f>
        <v>52.762795243467082</v>
      </c>
      <c r="H9" s="41">
        <f>圣人事件!W9+传记奖励!Z9</f>
        <v>55.712955957087424</v>
      </c>
      <c r="I9" s="41">
        <f>圣人事件!X9+传记奖励!AA9</f>
        <v>0</v>
      </c>
      <c r="J9" s="41">
        <f>圣人事件!Y9+传记奖励!AB9</f>
        <v>0</v>
      </c>
      <c r="K9" s="41">
        <f>圣人事件!Z9+传记奖励!AC9</f>
        <v>0</v>
      </c>
      <c r="L9" s="41">
        <f>圣人事件!AA9+传记奖励!AD9</f>
        <v>0</v>
      </c>
      <c r="M9" s="41">
        <f>圣人事件!AB9+传记奖励!AE9</f>
        <v>0</v>
      </c>
      <c r="N9" s="41">
        <f>圣人事件!AC9+传记奖励!AF9</f>
        <v>1491.1688245431426</v>
      </c>
      <c r="O9" s="41">
        <f>圣人事件!AD9+传记奖励!AG9</f>
        <v>1268.6864359213057</v>
      </c>
      <c r="P9" s="41">
        <f>圣人事件!AE9+传记奖励!AH9</f>
        <v>1019.3630084576921</v>
      </c>
      <c r="Q9" s="41">
        <f>圣人事件!AF9+传记奖励!AI9</f>
        <v>730.6727240261398</v>
      </c>
      <c r="R9" s="41">
        <f>圣人事件!AG9+传记奖励!AJ9</f>
        <v>394.26503720920692</v>
      </c>
      <c r="S9" s="41">
        <f>传记奖励!AK9</f>
        <v>0</v>
      </c>
      <c r="T9" s="41">
        <f>传记奖励!AL9</f>
        <v>0</v>
      </c>
      <c r="U9" s="41">
        <f>传记奖励!AM9</f>
        <v>0</v>
      </c>
      <c r="V9" s="41">
        <f>传记奖励!AN9</f>
        <v>0</v>
      </c>
      <c r="W9" s="41">
        <f>传记奖励!AO9</f>
        <v>0</v>
      </c>
      <c r="Z9" s="27">
        <v>5</v>
      </c>
      <c r="AA9" s="27">
        <f>圣人事件!AL9+传记奖励!AS9</f>
        <v>45.147180359592717</v>
      </c>
      <c r="AB9" s="27">
        <f>圣人事件!AM9+传记奖励!AT9</f>
        <v>47.386378473213391</v>
      </c>
      <c r="AC9" s="27">
        <f>圣人事件!AN9+传记奖励!AU9</f>
        <v>49.831999770477012</v>
      </c>
      <c r="AD9" s="27">
        <f>圣人事件!AO9+传记奖励!AV9</f>
        <v>52.762795243467082</v>
      </c>
      <c r="AE9" s="27">
        <f>圣人事件!AP9+传记奖励!AW9</f>
        <v>55.712955957087424</v>
      </c>
      <c r="AF9" s="8">
        <f>(AA9-AA8)/总纲!K9</f>
        <v>95.342103869748158</v>
      </c>
      <c r="AH9" s="40">
        <f>圣人事件!AL9/AA9</f>
        <v>0</v>
      </c>
      <c r="AI9" s="40">
        <f>传记奖励!AS9/AA9</f>
        <v>1</v>
      </c>
      <c r="AN9" s="114">
        <v>5</v>
      </c>
      <c r="AO9" s="114">
        <f>圣人事件!AC9</f>
        <v>1491.1688245431426</v>
      </c>
      <c r="AP9" s="114">
        <f>圣人事件!AD9</f>
        <v>1268.6864359213057</v>
      </c>
      <c r="AQ9" s="114">
        <f>圣人事件!AE9</f>
        <v>1019.3630084576921</v>
      </c>
      <c r="AR9" s="114">
        <f>圣人事件!AF9</f>
        <v>730.6727240261398</v>
      </c>
      <c r="AS9" s="114">
        <f>圣人事件!AG9</f>
        <v>394.26503720920692</v>
      </c>
    </row>
    <row r="10" spans="3:45" x14ac:dyDescent="0.15">
      <c r="C10" s="41">
        <v>6</v>
      </c>
      <c r="D10" s="41">
        <f>圣人事件!S10+传记奖励!V10</f>
        <v>54.176616431511263</v>
      </c>
      <c r="E10" s="41">
        <f>圣人事件!T10+传记奖励!W10</f>
        <v>56.863654167856069</v>
      </c>
      <c r="F10" s="41">
        <f>圣人事件!U10+传记奖励!X10</f>
        <v>59.798399724572413</v>
      </c>
      <c r="G10" s="41">
        <f>圣人事件!V10+传记奖励!Y10</f>
        <v>63.315354292160492</v>
      </c>
      <c r="H10" s="41">
        <f>圣人事件!W10+传记奖励!Z10</f>
        <v>66.855547148504911</v>
      </c>
      <c r="I10" s="41">
        <f>圣人事件!X10+传记奖励!AA10</f>
        <v>0</v>
      </c>
      <c r="J10" s="41">
        <f>圣人事件!Y10+传记奖励!AB10</f>
        <v>0</v>
      </c>
      <c r="K10" s="41">
        <f>圣人事件!Z10+传记奖励!AC10</f>
        <v>0</v>
      </c>
      <c r="L10" s="41">
        <f>圣人事件!AA10+传记奖励!AD10</f>
        <v>0</v>
      </c>
      <c r="M10" s="41">
        <f>圣人事件!AB10+传记奖励!AE10</f>
        <v>0</v>
      </c>
      <c r="N10" s="41">
        <f>圣人事件!AC10+传记奖励!AF10</f>
        <v>1856.5796394374327</v>
      </c>
      <c r="O10" s="41">
        <f>圣人事件!AD10+传记奖励!AG10</f>
        <v>1581.8058528006927</v>
      </c>
      <c r="P10" s="41">
        <f>圣人事件!AE10+传记奖励!AH10</f>
        <v>1272.1283689425291</v>
      </c>
      <c r="Q10" s="41">
        <f>圣人事件!AF10+传记奖励!AI10</f>
        <v>915.85073613448571</v>
      </c>
      <c r="R10" s="41">
        <f>圣人事件!AG10+传记奖励!AJ10</f>
        <v>498.12031726106324</v>
      </c>
      <c r="S10" s="41">
        <f>传记奖励!AK10</f>
        <v>0</v>
      </c>
      <c r="T10" s="41">
        <f>传记奖励!AL10</f>
        <v>0</v>
      </c>
      <c r="U10" s="41">
        <f>传记奖励!AM10</f>
        <v>0</v>
      </c>
      <c r="V10" s="41">
        <f>传记奖励!AN10</f>
        <v>0</v>
      </c>
      <c r="W10" s="41">
        <f>传记奖励!AO10</f>
        <v>0</v>
      </c>
      <c r="Z10" s="27">
        <v>6</v>
      </c>
      <c r="AA10" s="27">
        <f>圣人事件!AL10+传记奖励!AS10</f>
        <v>54.176616431511263</v>
      </c>
      <c r="AB10" s="27">
        <f>圣人事件!AM10+传记奖励!AT10</f>
        <v>56.863654167856069</v>
      </c>
      <c r="AC10" s="27">
        <f>圣人事件!AN10+传记奖励!AU10</f>
        <v>59.798399724572413</v>
      </c>
      <c r="AD10" s="27">
        <f>圣人事件!AO10+传记奖励!AV10</f>
        <v>63.315354292160492</v>
      </c>
      <c r="AE10" s="27">
        <f>圣人事件!AP10+传记奖励!AW10</f>
        <v>66.855547148504911</v>
      </c>
      <c r="AF10" s="8">
        <f>(AA10-AA9)/总纲!K10</f>
        <v>88.957328393004531</v>
      </c>
      <c r="AH10" s="40">
        <f>圣人事件!AL10/AA10</f>
        <v>0</v>
      </c>
      <c r="AI10" s="40">
        <f>传记奖励!AS10/AA10</f>
        <v>1</v>
      </c>
      <c r="AN10" s="114">
        <v>6</v>
      </c>
      <c r="AO10" s="114">
        <f>圣人事件!AC10</f>
        <v>1856.5796394374327</v>
      </c>
      <c r="AP10" s="114">
        <f>圣人事件!AD10</f>
        <v>1581.8058528006927</v>
      </c>
      <c r="AQ10" s="114">
        <f>圣人事件!AE10</f>
        <v>1272.1283689425291</v>
      </c>
      <c r="AR10" s="114">
        <f>圣人事件!AF10</f>
        <v>915.85073613448571</v>
      </c>
      <c r="AS10" s="114">
        <f>圣人事件!AG10</f>
        <v>498.12031726106324</v>
      </c>
    </row>
    <row r="11" spans="3:45" x14ac:dyDescent="0.15">
      <c r="C11" s="41">
        <v>7</v>
      </c>
      <c r="D11" s="41">
        <f>圣人事件!S11+传记奖励!V11</f>
        <v>63.20605250342981</v>
      </c>
      <c r="E11" s="41">
        <f>圣人事件!T11+传记奖励!W11</f>
        <v>66.34092986249874</v>
      </c>
      <c r="F11" s="41">
        <f>圣人事件!U11+传记奖励!X11</f>
        <v>69.764799678667814</v>
      </c>
      <c r="G11" s="41">
        <f>圣人事件!V11+传记奖励!Y11</f>
        <v>73.867913340853903</v>
      </c>
      <c r="H11" s="41">
        <f>圣人事件!W11+传记奖励!Z11</f>
        <v>77.998138339922406</v>
      </c>
      <c r="I11" s="41">
        <f>圣人事件!X11+传记奖励!AA11</f>
        <v>0</v>
      </c>
      <c r="J11" s="41">
        <f>圣人事件!Y11+传记奖励!AB11</f>
        <v>0</v>
      </c>
      <c r="K11" s="41">
        <f>圣人事件!Z11+传记奖励!AC11</f>
        <v>0</v>
      </c>
      <c r="L11" s="41">
        <f>圣人事件!AA11+传记奖励!AD11</f>
        <v>0</v>
      </c>
      <c r="M11" s="41">
        <f>圣人事件!AB11+传记奖励!AE11</f>
        <v>0</v>
      </c>
      <c r="N11" s="41">
        <f>圣人事件!AC11+传记奖励!AF11</f>
        <v>2248.2172537648953</v>
      </c>
      <c r="O11" s="41">
        <f>圣人事件!AD11+传记奖励!AG11</f>
        <v>1922.9002171451148</v>
      </c>
      <c r="P11" s="41">
        <f>圣人事件!AE11+传记奖励!AH11</f>
        <v>1550.5954399216482</v>
      </c>
      <c r="Q11" s="41">
        <f>圣人事件!AF11+传记奖励!AI11</f>
        <v>1114.2164709658821</v>
      </c>
      <c r="R11" s="41">
        <f>圣人事件!AG11+传记奖励!AJ11</f>
        <v>601.17329365673311</v>
      </c>
      <c r="S11" s="41">
        <f>传记奖励!AK11</f>
        <v>0</v>
      </c>
      <c r="T11" s="41">
        <f>传记奖励!AL11</f>
        <v>0</v>
      </c>
      <c r="U11" s="41">
        <f>传记奖励!AM11</f>
        <v>0</v>
      </c>
      <c r="V11" s="41">
        <f>传记奖励!AN11</f>
        <v>0</v>
      </c>
      <c r="W11" s="41">
        <f>传记奖励!AO11</f>
        <v>0</v>
      </c>
      <c r="Z11" s="27">
        <v>7</v>
      </c>
      <c r="AA11" s="27">
        <f>圣人事件!AL11+传记奖励!AS11</f>
        <v>63.20605250342981</v>
      </c>
      <c r="AB11" s="27">
        <f>圣人事件!AM11+传记奖励!AT11</f>
        <v>66.34092986249874</v>
      </c>
      <c r="AC11" s="27">
        <f>圣人事件!AN11+传记奖励!AU11</f>
        <v>69.764799678667814</v>
      </c>
      <c r="AD11" s="27">
        <f>圣人事件!AO11+传记奖励!AV11</f>
        <v>73.867913340853903</v>
      </c>
      <c r="AE11" s="27">
        <f>圣人事件!AP11+传记奖励!AW11</f>
        <v>77.998138339922406</v>
      </c>
      <c r="AF11" s="8">
        <f>(AA11-AA10)/总纲!K11</f>
        <v>83.000122229647033</v>
      </c>
      <c r="AH11" s="40">
        <f>圣人事件!AL11/AA11</f>
        <v>0</v>
      </c>
      <c r="AI11" s="40">
        <f>传记奖励!AS11/AA11</f>
        <v>1</v>
      </c>
      <c r="AN11" s="114">
        <v>7</v>
      </c>
      <c r="AO11" s="114">
        <f>圣人事件!AC11</f>
        <v>2248.2172537648953</v>
      </c>
      <c r="AP11" s="114">
        <f>圣人事件!AD11</f>
        <v>1922.9002171451148</v>
      </c>
      <c r="AQ11" s="114">
        <f>圣人事件!AE11</f>
        <v>1550.5954399216482</v>
      </c>
      <c r="AR11" s="114">
        <f>圣人事件!AF11</f>
        <v>1114.2164709658821</v>
      </c>
      <c r="AS11" s="114">
        <f>圣人事件!AG11</f>
        <v>601.17329365673311</v>
      </c>
    </row>
    <row r="12" spans="3:45" x14ac:dyDescent="0.15">
      <c r="C12" s="41">
        <v>8</v>
      </c>
      <c r="D12" s="41">
        <f>圣人事件!S12+传记奖励!V12</f>
        <v>72.235488575348356</v>
      </c>
      <c r="E12" s="41">
        <f>圣人事件!T12+传记奖励!W12</f>
        <v>75.818205557141425</v>
      </c>
      <c r="F12" s="41">
        <f>圣人事件!U12+传记奖励!X12</f>
        <v>79.731199632763207</v>
      </c>
      <c r="G12" s="41">
        <f>圣人事件!V12+传记奖励!Y12</f>
        <v>84.420472389547328</v>
      </c>
      <c r="H12" s="41">
        <f>圣人事件!W12+传记奖励!Z12</f>
        <v>89.140729531339886</v>
      </c>
      <c r="I12" s="41">
        <f>圣人事件!X12+传记奖励!AA12</f>
        <v>0</v>
      </c>
      <c r="J12" s="41">
        <f>圣人事件!Y12+传记奖励!AB12</f>
        <v>0</v>
      </c>
      <c r="K12" s="41">
        <f>圣人事件!Z12+传记奖励!AC12</f>
        <v>0</v>
      </c>
      <c r="L12" s="41">
        <f>圣人事件!AA12+传记奖励!AD12</f>
        <v>0</v>
      </c>
      <c r="M12" s="41">
        <f>圣人事件!AB12+传记奖励!AE12</f>
        <v>0</v>
      </c>
      <c r="N12" s="41">
        <f>圣人事件!AC12+传记奖励!AF12</f>
        <v>2667.9640557320936</v>
      </c>
      <c r="O12" s="41">
        <f>圣人事件!AD12+传记奖励!AG12</f>
        <v>2271.2378006447316</v>
      </c>
      <c r="P12" s="41">
        <f>圣人事件!AE12+传记奖励!AH12</f>
        <v>1819.818282414861</v>
      </c>
      <c r="Q12" s="41">
        <f>圣人事件!AF12+传记奖励!AI12</f>
        <v>1303.0336448195546</v>
      </c>
      <c r="R12" s="41">
        <f>圣人事件!AG12+传记奖励!AJ12</f>
        <v>704.87610352441914</v>
      </c>
      <c r="S12" s="41">
        <f>传记奖励!AK12</f>
        <v>0</v>
      </c>
      <c r="T12" s="41">
        <f>传记奖励!AL12</f>
        <v>0</v>
      </c>
      <c r="U12" s="41">
        <f>传记奖励!AM12</f>
        <v>0</v>
      </c>
      <c r="V12" s="41">
        <f>传记奖励!AN12</f>
        <v>0</v>
      </c>
      <c r="W12" s="41">
        <f>传记奖励!AO12</f>
        <v>0</v>
      </c>
      <c r="Z12" s="27">
        <v>8</v>
      </c>
      <c r="AA12" s="27">
        <f>圣人事件!AL12+传记奖励!AS12</f>
        <v>72.235488575348356</v>
      </c>
      <c r="AB12" s="27">
        <f>圣人事件!AM12+传记奖励!AT12</f>
        <v>75.818205557141425</v>
      </c>
      <c r="AC12" s="27">
        <f>圣人事件!AN12+传记奖励!AU12</f>
        <v>79.731199632763207</v>
      </c>
      <c r="AD12" s="27">
        <f>圣人事件!AO12+传记奖励!AV12</f>
        <v>84.420472389547328</v>
      </c>
      <c r="AE12" s="27">
        <f>圣人事件!AP12+传记奖励!AW12</f>
        <v>89.140729531339886</v>
      </c>
      <c r="AF12" s="8">
        <f>(AA12-AA11)/总纲!K12</f>
        <v>77.441852341848204</v>
      </c>
      <c r="AH12" s="40">
        <f>圣人事件!AL12/AA12</f>
        <v>0</v>
      </c>
      <c r="AI12" s="40">
        <f>传记奖励!AS12/AA12</f>
        <v>1</v>
      </c>
      <c r="AN12" s="114">
        <v>8</v>
      </c>
      <c r="AO12" s="114">
        <f>圣人事件!AC12</f>
        <v>2667.9640557320936</v>
      </c>
      <c r="AP12" s="114">
        <f>圣人事件!AD12</f>
        <v>2271.2378006447316</v>
      </c>
      <c r="AQ12" s="114">
        <f>圣人事件!AE12</f>
        <v>1819.818282414861</v>
      </c>
      <c r="AR12" s="114">
        <f>圣人事件!AF12</f>
        <v>1303.0336448195546</v>
      </c>
      <c r="AS12" s="114">
        <f>圣人事件!AG12</f>
        <v>704.87610352441914</v>
      </c>
    </row>
    <row r="13" spans="3:45" x14ac:dyDescent="0.15">
      <c r="C13" s="41">
        <v>9</v>
      </c>
      <c r="D13" s="41">
        <f>圣人事件!S13+传记奖励!V13</f>
        <v>81.264924647266895</v>
      </c>
      <c r="E13" s="41">
        <f>圣人事件!T13+传记奖励!W13</f>
        <v>85.295481251784096</v>
      </c>
      <c r="F13" s="41">
        <f>圣人事件!U13+传记奖励!X13</f>
        <v>89.697599586858615</v>
      </c>
      <c r="G13" s="41">
        <f>圣人事件!V13+传记奖励!Y13</f>
        <v>94.973031438240739</v>
      </c>
      <c r="H13" s="41">
        <f>圣人事件!W13+传记奖励!Z13</f>
        <v>100</v>
      </c>
      <c r="I13" s="41">
        <f>圣人事件!X13+传记奖励!AA13</f>
        <v>0</v>
      </c>
      <c r="J13" s="41">
        <f>圣人事件!Y13+传记奖励!AB13</f>
        <v>0</v>
      </c>
      <c r="K13" s="41">
        <f>圣人事件!Z13+传记奖励!AC13</f>
        <v>0</v>
      </c>
      <c r="L13" s="41">
        <f>圣人事件!AA13+传记奖励!AD13</f>
        <v>0</v>
      </c>
      <c r="M13" s="41">
        <f>圣人事件!AB13+传记奖励!AE13</f>
        <v>0</v>
      </c>
      <c r="N13" s="41">
        <f>圣人事件!AC13+传记奖励!AF13</f>
        <v>3117.8375390650135</v>
      </c>
      <c r="O13" s="41">
        <f>圣人事件!AD13+传记奖励!AG13</f>
        <v>2653.2797457443262</v>
      </c>
      <c r="P13" s="41">
        <f>圣人事件!AE13+传记奖励!AH13</f>
        <v>2134.1597954900017</v>
      </c>
      <c r="Q13" s="41">
        <f>圣人事件!AF13+传记奖励!AI13</f>
        <v>1539.5881767903036</v>
      </c>
      <c r="R13" s="41">
        <f>圣人事件!AG13+传记奖励!AJ13</f>
        <v>834.95689296161049</v>
      </c>
      <c r="S13" s="41">
        <f>传记奖励!AK13</f>
        <v>0</v>
      </c>
      <c r="T13" s="41">
        <f>传记奖励!AL13</f>
        <v>0</v>
      </c>
      <c r="U13" s="41">
        <f>传记奖励!AM13</f>
        <v>0</v>
      </c>
      <c r="V13" s="41">
        <f>传记奖励!AN13</f>
        <v>0</v>
      </c>
      <c r="W13" s="41">
        <f>传记奖励!AO13</f>
        <v>0</v>
      </c>
      <c r="Z13" s="27">
        <v>9</v>
      </c>
      <c r="AA13" s="27">
        <f>圣人事件!AL13+传记奖励!AS13</f>
        <v>81.264924647266895</v>
      </c>
      <c r="AB13" s="27">
        <f>圣人事件!AM13+传记奖励!AT13</f>
        <v>85.295481251784096</v>
      </c>
      <c r="AC13" s="27">
        <f>圣人事件!AN13+传记奖励!AU13</f>
        <v>89.697599586858615</v>
      </c>
      <c r="AD13" s="27">
        <f>圣人事件!AO13+传记奖励!AV13</f>
        <v>94.973031438240739</v>
      </c>
      <c r="AE13" s="27">
        <f>圣人事件!AP13+传记奖励!AW13</f>
        <v>100</v>
      </c>
      <c r="AF13" s="8">
        <f>(AA13-AA12)/总纲!K13</f>
        <v>72.255803160666318</v>
      </c>
      <c r="AH13" s="40">
        <f>圣人事件!AL13/AA13</f>
        <v>0</v>
      </c>
      <c r="AI13" s="40">
        <f>传记奖励!AS13/AA13</f>
        <v>1</v>
      </c>
      <c r="AN13" s="114">
        <v>9</v>
      </c>
      <c r="AO13" s="114">
        <f>圣人事件!AC13</f>
        <v>3117.8375390650135</v>
      </c>
      <c r="AP13" s="114">
        <f>圣人事件!AD13</f>
        <v>2653.2797457443262</v>
      </c>
      <c r="AQ13" s="114">
        <f>圣人事件!AE13</f>
        <v>2134.1597954900017</v>
      </c>
      <c r="AR13" s="114">
        <f>圣人事件!AF13</f>
        <v>1539.5881767903036</v>
      </c>
      <c r="AS13" s="114">
        <f>圣人事件!AG13</f>
        <v>834.95689296161049</v>
      </c>
    </row>
    <row r="14" spans="3:45" x14ac:dyDescent="0.15">
      <c r="C14" s="41">
        <v>10</v>
      </c>
      <c r="D14" s="41">
        <f>圣人事件!S14+传记奖励!V14</f>
        <v>90.294360719185448</v>
      </c>
      <c r="E14" s="41">
        <f>圣人事件!T14+传记奖励!W14</f>
        <v>94.772756946426767</v>
      </c>
      <c r="F14" s="41">
        <f>圣人事件!U14+传记奖励!X14</f>
        <v>99.663999540954009</v>
      </c>
      <c r="G14" s="41">
        <f>圣人事件!V14+传记奖励!Y14</f>
        <v>100</v>
      </c>
      <c r="H14" s="41">
        <f>圣人事件!W14+传记奖励!Z14</f>
        <v>100</v>
      </c>
      <c r="I14" s="41">
        <f>圣人事件!X14+传记奖励!AA14</f>
        <v>0</v>
      </c>
      <c r="J14" s="41">
        <f>圣人事件!Y14+传记奖励!AB14</f>
        <v>0</v>
      </c>
      <c r="K14" s="41">
        <f>圣人事件!Z14+传记奖励!AC14</f>
        <v>0</v>
      </c>
      <c r="L14" s="41">
        <f>圣人事件!AA14+传记奖励!AD14</f>
        <v>0</v>
      </c>
      <c r="M14" s="41">
        <f>圣人事件!AB14+传记奖励!AE14</f>
        <v>0</v>
      </c>
      <c r="N14" s="41">
        <f>圣人事件!AC14+传记奖励!AF14</f>
        <v>3600</v>
      </c>
      <c r="O14" s="41">
        <f>圣人事件!AD14+传记奖励!AG14</f>
        <v>3077.28</v>
      </c>
      <c r="P14" s="41">
        <f>圣人事件!AE14+传记奖励!AH14</f>
        <v>2482.1999999999998</v>
      </c>
      <c r="Q14" s="41">
        <f>圣人事件!AF14+传记奖励!AI14</f>
        <v>1799.28</v>
      </c>
      <c r="R14" s="41">
        <f>圣人事件!AG14+传记奖励!AJ14</f>
        <v>983.52</v>
      </c>
      <c r="S14" s="41">
        <f>传记奖励!AK14</f>
        <v>0</v>
      </c>
      <c r="T14" s="41">
        <f>传记奖励!AL14</f>
        <v>0</v>
      </c>
      <c r="U14" s="41">
        <f>传记奖励!AM14</f>
        <v>0</v>
      </c>
      <c r="V14" s="41">
        <f>传记奖励!AN14</f>
        <v>0</v>
      </c>
      <c r="W14" s="41">
        <f>传记奖励!AO14</f>
        <v>0</v>
      </c>
      <c r="Z14" s="27">
        <v>10</v>
      </c>
      <c r="AA14" s="27">
        <f>圣人事件!AL14+传记奖励!AS14</f>
        <v>90.294360719185448</v>
      </c>
      <c r="AB14" s="27">
        <f>圣人事件!AM14+传记奖励!AT14</f>
        <v>94.772756946426767</v>
      </c>
      <c r="AC14" s="27">
        <f>圣人事件!AN14+传记奖励!AU14</f>
        <v>99.663999540954009</v>
      </c>
      <c r="AD14" s="27">
        <f>圣人事件!AO14+传记奖励!AV14</f>
        <v>100</v>
      </c>
      <c r="AE14" s="27">
        <f>圣人事件!AP14+传记奖励!AW14</f>
        <v>100</v>
      </c>
      <c r="AF14" s="8">
        <f>(AA14-AA13)/总纲!K14</f>
        <v>67.417048178891307</v>
      </c>
      <c r="AH14" s="40">
        <f>圣人事件!AL14/AA14</f>
        <v>0</v>
      </c>
      <c r="AI14" s="40">
        <f>传记奖励!AS14/AA14</f>
        <v>1</v>
      </c>
      <c r="AN14" s="114">
        <v>10</v>
      </c>
      <c r="AO14" s="114">
        <f>圣人事件!AC14</f>
        <v>3600</v>
      </c>
      <c r="AP14" s="114">
        <f>圣人事件!AD14</f>
        <v>3077.28</v>
      </c>
      <c r="AQ14" s="114">
        <f>圣人事件!AE14</f>
        <v>2482.1999999999998</v>
      </c>
      <c r="AR14" s="114">
        <f>圣人事件!AF14</f>
        <v>1799.28</v>
      </c>
      <c r="AS14" s="114">
        <f>圣人事件!AG14</f>
        <v>983.52</v>
      </c>
    </row>
    <row r="15" spans="3:45" x14ac:dyDescent="0.15">
      <c r="C15" s="41">
        <v>11</v>
      </c>
      <c r="D15" s="41">
        <f>圣人事件!S15+传记奖励!V15</f>
        <v>99.323796791103987</v>
      </c>
      <c r="E15" s="41">
        <f>圣人事件!T15+传记奖励!W15</f>
        <v>100</v>
      </c>
      <c r="F15" s="41">
        <f>圣人事件!U15+传记奖励!X15</f>
        <v>100</v>
      </c>
      <c r="G15" s="41">
        <f>圣人事件!V15+传记奖励!Y15</f>
        <v>100</v>
      </c>
      <c r="H15" s="41">
        <f>圣人事件!W15+传记奖励!Z15</f>
        <v>100</v>
      </c>
      <c r="I15" s="41">
        <f>圣人事件!X15+传记奖励!AA15</f>
        <v>0</v>
      </c>
      <c r="J15" s="41">
        <f>圣人事件!Y15+传记奖励!AB15</f>
        <v>0</v>
      </c>
      <c r="K15" s="41">
        <f>圣人事件!Z15+传记奖励!AC15</f>
        <v>0</v>
      </c>
      <c r="L15" s="41">
        <f>圣人事件!AA15+传记奖励!AD15</f>
        <v>0</v>
      </c>
      <c r="M15" s="41">
        <f>圣人事件!AB15+传记奖励!AE15</f>
        <v>0</v>
      </c>
      <c r="N15" s="41">
        <f>圣人事件!AC15+传记奖励!AF15</f>
        <v>4116.7689302613107</v>
      </c>
      <c r="O15" s="41">
        <f>圣人事件!AD15+传记奖励!AG15</f>
        <v>3529.3060039130214</v>
      </c>
      <c r="P15" s="41">
        <f>圣人事件!AE15+传记奖励!AH15</f>
        <v>2860.3310527455583</v>
      </c>
      <c r="Q15" s="41">
        <f>圣人事件!AF15+传记奖励!AI15</f>
        <v>2072.7931563865695</v>
      </c>
      <c r="R15" s="41">
        <f>圣人事件!AG15+传记奖励!AJ15</f>
        <v>1143.638408826592</v>
      </c>
      <c r="S15" s="41">
        <f>传记奖励!AK15</f>
        <v>0</v>
      </c>
      <c r="T15" s="41">
        <f>传记奖励!AL15</f>
        <v>0</v>
      </c>
      <c r="U15" s="41">
        <f>传记奖励!AM15</f>
        <v>0</v>
      </c>
      <c r="V15" s="41">
        <f>传记奖励!AN15</f>
        <v>0</v>
      </c>
      <c r="W15" s="41">
        <f>传记奖励!AO15</f>
        <v>0</v>
      </c>
      <c r="Z15" s="27">
        <v>11</v>
      </c>
      <c r="AA15" s="27">
        <f>圣人事件!AL15+传记奖励!AS15</f>
        <v>99.323796791103987</v>
      </c>
      <c r="AB15" s="27">
        <f>圣人事件!AM15+传记奖励!AT15</f>
        <v>100</v>
      </c>
      <c r="AC15" s="27">
        <f>圣人事件!AN15+传记奖励!AU15</f>
        <v>100</v>
      </c>
      <c r="AD15" s="27">
        <f>圣人事件!AO15+传记奖励!AV15</f>
        <v>100</v>
      </c>
      <c r="AE15" s="27">
        <f>圣人事件!AP15+传记奖励!AW15</f>
        <v>100</v>
      </c>
      <c r="AF15" s="8">
        <f>(AA15-AA14)/总纲!K15</f>
        <v>62.902330142931966</v>
      </c>
      <c r="AH15" s="40">
        <f>圣人事件!AL15/AA15</f>
        <v>0</v>
      </c>
      <c r="AI15" s="40">
        <f>传记奖励!AS15/AA15</f>
        <v>1</v>
      </c>
      <c r="AN15" s="114">
        <v>11</v>
      </c>
      <c r="AO15" s="114">
        <f>圣人事件!AC15</f>
        <v>4116.7689302613107</v>
      </c>
      <c r="AP15" s="114">
        <f>圣人事件!AD15</f>
        <v>3529.3060039130214</v>
      </c>
      <c r="AQ15" s="114">
        <f>圣人事件!AE15</f>
        <v>2860.3310527455583</v>
      </c>
      <c r="AR15" s="114">
        <f>圣人事件!AF15</f>
        <v>2072.7931563865695</v>
      </c>
      <c r="AS15" s="114">
        <f>圣人事件!AG15</f>
        <v>1143.638408826592</v>
      </c>
    </row>
    <row r="16" spans="3:45" x14ac:dyDescent="0.15">
      <c r="C16" s="41">
        <v>12</v>
      </c>
      <c r="D16" s="41">
        <f>圣人事件!S16+传记奖励!V16</f>
        <v>100</v>
      </c>
      <c r="E16" s="41">
        <f>圣人事件!T16+传记奖励!W16</f>
        <v>100</v>
      </c>
      <c r="F16" s="41">
        <f>圣人事件!U16+传记奖励!X16</f>
        <v>100</v>
      </c>
      <c r="G16" s="41">
        <f>圣人事件!V16+传记奖励!Y16</f>
        <v>100</v>
      </c>
      <c r="H16" s="41">
        <f>圣人事件!W16+传记奖励!Z16</f>
        <v>166.58073924788275</v>
      </c>
      <c r="I16" s="41">
        <f>圣人事件!X16+传记奖励!AA16</f>
        <v>0</v>
      </c>
      <c r="J16" s="41">
        <f>圣人事件!Y16+传记奖励!AB16</f>
        <v>0</v>
      </c>
      <c r="K16" s="41">
        <f>圣人事件!Z16+传记奖励!AC16</f>
        <v>0</v>
      </c>
      <c r="L16" s="41">
        <f>圣人事件!AA16+传记奖励!AD16</f>
        <v>0</v>
      </c>
      <c r="M16" s="41">
        <f>圣人事件!AB16+传记奖励!AE16</f>
        <v>0</v>
      </c>
      <c r="N16" s="41">
        <f>圣人事件!AC16+传记奖励!AF16</f>
        <v>4670.628155978653</v>
      </c>
      <c r="O16" s="41">
        <f>圣人事件!AD16+传记奖励!AG16</f>
        <v>4005.5307065672923</v>
      </c>
      <c r="P16" s="41">
        <f>圣人事件!AE16+传记奖励!AH16</f>
        <v>3261.0325785042955</v>
      </c>
      <c r="Q16" s="41">
        <f>圣人事件!AF16+传记奖励!AI16</f>
        <v>2383.8886108115039</v>
      </c>
      <c r="R16" s="41">
        <f>圣人事件!AG16+传记奖励!AJ16</f>
        <v>1316.1830143547843</v>
      </c>
      <c r="S16" s="41">
        <f>传记奖励!AK16</f>
        <v>0</v>
      </c>
      <c r="T16" s="41">
        <f>传记奖励!AL16</f>
        <v>0</v>
      </c>
      <c r="U16" s="41">
        <f>传记奖励!AM16</f>
        <v>0</v>
      </c>
      <c r="V16" s="41">
        <f>传记奖励!AN16</f>
        <v>0</v>
      </c>
      <c r="W16" s="41">
        <f>传记奖励!AO16</f>
        <v>0</v>
      </c>
      <c r="Z16" s="27">
        <v>12</v>
      </c>
      <c r="AA16" s="27">
        <f>圣人事件!AL16+传记奖励!AS16</f>
        <v>100</v>
      </c>
      <c r="AB16" s="27">
        <f>圣人事件!AM16+传记奖励!AT16</f>
        <v>100</v>
      </c>
      <c r="AC16" s="27">
        <f>圣人事件!AN16+传记奖励!AU16</f>
        <v>100</v>
      </c>
      <c r="AD16" s="27">
        <f>圣人事件!AO16+传记奖励!AV16</f>
        <v>100</v>
      </c>
      <c r="AE16" s="27">
        <f>圣人事件!AP16+传记奖励!AW16</f>
        <v>166.58073924788275</v>
      </c>
      <c r="AF16" s="8">
        <f>(AA16-AA15)/总纲!K16</f>
        <v>4.3952171219550795</v>
      </c>
      <c r="AH16" s="40">
        <f>圣人事件!AL16/AA16</f>
        <v>0</v>
      </c>
      <c r="AI16" s="40">
        <f>传记奖励!AS16/AA16</f>
        <v>1</v>
      </c>
      <c r="AN16" s="114">
        <v>12</v>
      </c>
      <c r="AO16" s="114">
        <f>圣人事件!AC16</f>
        <v>4670.628155978653</v>
      </c>
      <c r="AP16" s="114">
        <f>圣人事件!AD16</f>
        <v>4005.5307065672923</v>
      </c>
      <c r="AQ16" s="114">
        <f>圣人事件!AE16</f>
        <v>3261.0325785042955</v>
      </c>
      <c r="AR16" s="114">
        <f>圣人事件!AF16</f>
        <v>2383.8886108115039</v>
      </c>
      <c r="AS16" s="114">
        <f>圣人事件!AG16</f>
        <v>1316.1830143547843</v>
      </c>
    </row>
    <row r="17" spans="3:45" x14ac:dyDescent="0.15">
      <c r="C17" s="41">
        <v>13</v>
      </c>
      <c r="D17" s="41">
        <f>圣人事件!S17+传记奖励!V17</f>
        <v>100</v>
      </c>
      <c r="E17" s="41">
        <f>圣人事件!T17+传记奖励!W17</f>
        <v>100</v>
      </c>
      <c r="F17" s="41">
        <f>圣人事件!U17+传记奖励!X17</f>
        <v>100</v>
      </c>
      <c r="G17" s="41">
        <f>圣人事件!V17+传记奖励!Y17</f>
        <v>204.2464081356693</v>
      </c>
      <c r="H17" s="41">
        <f>圣人事件!W17+传记奖励!Z17</f>
        <v>328.80752812465232</v>
      </c>
      <c r="I17" s="41">
        <f>圣人事件!X17+传记奖励!AA17</f>
        <v>0</v>
      </c>
      <c r="J17" s="41">
        <f>圣人事件!Y17+传记奖励!AB17</f>
        <v>0</v>
      </c>
      <c r="K17" s="41">
        <f>圣人事件!Z17+传记奖励!AC17</f>
        <v>0</v>
      </c>
      <c r="L17" s="41">
        <f>圣人事件!AA17+传记奖励!AD17</f>
        <v>0</v>
      </c>
      <c r="M17" s="41">
        <f>圣人事件!AB17+传记奖励!AE17</f>
        <v>0</v>
      </c>
      <c r="N17" s="41">
        <f>圣人事件!AC17+传记奖励!AF17</f>
        <v>5264.2397760833974</v>
      </c>
      <c r="O17" s="41">
        <f>圣人事件!AD17+传记奖励!AG17</f>
        <v>4546.1974706256224</v>
      </c>
      <c r="P17" s="41">
        <f>圣人事件!AE17+传记奖励!AH17</f>
        <v>3706.0248023627114</v>
      </c>
      <c r="Q17" s="41">
        <f>圣人事件!AF17+传记奖励!AI17</f>
        <v>2720.0326923022917</v>
      </c>
      <c r="R17" s="41">
        <f>圣人事件!AG17+传记奖励!AJ17</f>
        <v>1507.1518478926766</v>
      </c>
      <c r="S17" s="41">
        <f>传记奖励!AK17</f>
        <v>0</v>
      </c>
      <c r="T17" s="41">
        <f>传记奖励!AL17</f>
        <v>0</v>
      </c>
      <c r="U17" s="41">
        <f>传记奖励!AM17</f>
        <v>0</v>
      </c>
      <c r="V17" s="41">
        <f>传记奖励!AN17</f>
        <v>0</v>
      </c>
      <c r="W17" s="41">
        <f>传记奖励!AO17</f>
        <v>0</v>
      </c>
      <c r="Z17" s="27">
        <v>13</v>
      </c>
      <c r="AA17" s="27">
        <f>圣人事件!AL17+传记奖励!AS17</f>
        <v>100</v>
      </c>
      <c r="AB17" s="27">
        <f>圣人事件!AM17+传记奖励!AT17</f>
        <v>100</v>
      </c>
      <c r="AC17" s="27">
        <f>圣人事件!AN17+传记奖励!AU17</f>
        <v>100</v>
      </c>
      <c r="AD17" s="27">
        <f>圣人事件!AO17+传记奖励!AV17</f>
        <v>204.2464081356693</v>
      </c>
      <c r="AE17" s="27">
        <f>圣人事件!AP17+传记奖励!AW17</f>
        <v>328.80752812465232</v>
      </c>
      <c r="AF17" s="8">
        <f>(AA17-AA16)/总纲!K17</f>
        <v>0</v>
      </c>
      <c r="AH17" s="40">
        <f>圣人事件!AL17/AA17</f>
        <v>0</v>
      </c>
      <c r="AI17" s="40">
        <f>传记奖励!AS17/AA17</f>
        <v>1</v>
      </c>
      <c r="AN17" s="114">
        <v>13</v>
      </c>
      <c r="AO17" s="114">
        <f>圣人事件!AC17</f>
        <v>5264.2397760833974</v>
      </c>
      <c r="AP17" s="114">
        <f>圣人事件!AD17</f>
        <v>4546.1974706256224</v>
      </c>
      <c r="AQ17" s="114">
        <f>圣人事件!AE17</f>
        <v>3706.0248023627114</v>
      </c>
      <c r="AR17" s="114">
        <f>圣人事件!AF17</f>
        <v>2720.0326923022917</v>
      </c>
      <c r="AS17" s="114">
        <f>圣人事件!AG17</f>
        <v>1507.1518478926766</v>
      </c>
    </row>
    <row r="18" spans="3:45" x14ac:dyDescent="0.15">
      <c r="C18" s="41">
        <v>14</v>
      </c>
      <c r="D18" s="41">
        <f>圣人事件!S18+传记奖励!V18</f>
        <v>100</v>
      </c>
      <c r="E18" s="41">
        <f>圣人事件!T18+传记奖励!W18</f>
        <v>127.39671912605475</v>
      </c>
      <c r="F18" s="41">
        <f>圣人事件!U18+传记奖励!X18</f>
        <v>233.8186781024414</v>
      </c>
      <c r="G18" s="41">
        <f>圣人事件!V18+传记奖励!Y18</f>
        <v>357.06897667990916</v>
      </c>
      <c r="H18" s="41">
        <f>圣人事件!W18+传记奖励!Z18</f>
        <v>491.03431700142187</v>
      </c>
      <c r="I18" s="41">
        <f>圣人事件!X18+传记奖励!AA18</f>
        <v>0</v>
      </c>
      <c r="J18" s="41">
        <f>圣人事件!Y18+传记奖励!AB18</f>
        <v>0</v>
      </c>
      <c r="K18" s="41">
        <f>圣人事件!Z18+传记奖励!AC18</f>
        <v>0</v>
      </c>
      <c r="L18" s="41">
        <f>圣人事件!AA18+传记奖励!AD18</f>
        <v>0</v>
      </c>
      <c r="M18" s="41">
        <f>圣人事件!AB18+传记奖励!AE18</f>
        <v>0</v>
      </c>
      <c r="N18" s="41">
        <f>圣人事件!AC18+传记奖励!AF18</f>
        <v>5900.4569575648384</v>
      </c>
      <c r="O18" s="41">
        <f>圣人事件!AD18+传记奖励!AG18</f>
        <v>5089.1441258996738</v>
      </c>
      <c r="P18" s="41">
        <f>圣人事件!AE18+传记奖励!AH18</f>
        <v>4156.2818809086721</v>
      </c>
      <c r="Q18" s="41">
        <f>圣人事件!AF18+传记奖励!AI18</f>
        <v>3045.8158814949697</v>
      </c>
      <c r="R18" s="41">
        <f>圣人事件!AG18+传记奖励!AJ18</f>
        <v>1685.1705070805178</v>
      </c>
      <c r="S18" s="41">
        <f>传记奖励!AK18</f>
        <v>0</v>
      </c>
      <c r="T18" s="41">
        <f>传记奖励!AL18</f>
        <v>0</v>
      </c>
      <c r="U18" s="41">
        <f>传记奖励!AM18</f>
        <v>0</v>
      </c>
      <c r="V18" s="41">
        <f>传记奖励!AN18</f>
        <v>0</v>
      </c>
      <c r="W18" s="41">
        <f>传记奖励!AO18</f>
        <v>0</v>
      </c>
      <c r="Z18" s="27">
        <v>14</v>
      </c>
      <c r="AA18" s="27">
        <f>圣人事件!AL18+传记奖励!AS18</f>
        <v>100</v>
      </c>
      <c r="AB18" s="27">
        <f>圣人事件!AM18+传记奖励!AT18</f>
        <v>127.39671912605475</v>
      </c>
      <c r="AC18" s="27">
        <f>圣人事件!AN18+传记奖励!AU18</f>
        <v>233.8186781024414</v>
      </c>
      <c r="AD18" s="27">
        <f>圣人事件!AO18+传记奖励!AV18</f>
        <v>357.06897667990916</v>
      </c>
      <c r="AE18" s="27">
        <f>圣人事件!AP18+传记奖励!AW18</f>
        <v>491.03431700142187</v>
      </c>
      <c r="AF18" s="8">
        <f>(AA18-AA17)/总纲!K18</f>
        <v>0</v>
      </c>
      <c r="AH18" s="40">
        <f>圣人事件!AL18/AA18</f>
        <v>0</v>
      </c>
      <c r="AI18" s="40">
        <f>传记奖励!AS18/AA18</f>
        <v>1</v>
      </c>
      <c r="AN18" s="114">
        <v>14</v>
      </c>
      <c r="AO18" s="114">
        <f>圣人事件!AC18</f>
        <v>5900.4569575648384</v>
      </c>
      <c r="AP18" s="114">
        <f>圣人事件!AD18</f>
        <v>5089.1441258996738</v>
      </c>
      <c r="AQ18" s="114">
        <f>圣人事件!AE18</f>
        <v>4156.2818809086721</v>
      </c>
      <c r="AR18" s="114">
        <f>圣人事件!AF18</f>
        <v>3045.8158814949697</v>
      </c>
      <c r="AS18" s="114">
        <f>圣人事件!AG18</f>
        <v>1685.1705070805178</v>
      </c>
    </row>
    <row r="19" spans="3:45" x14ac:dyDescent="0.15">
      <c r="C19" s="41">
        <v>15</v>
      </c>
      <c r="D19" s="41">
        <f>圣人事件!S19+传记奖励!V19</f>
        <v>169.55627965337948</v>
      </c>
      <c r="E19" s="41">
        <f>圣人事件!T19+传记奖励!W19</f>
        <v>265.54546953116306</v>
      </c>
      <c r="F19" s="41">
        <f>圣人事件!U19+传记奖励!X19</f>
        <v>377.21666245386808</v>
      </c>
      <c r="G19" s="41">
        <f>圣人事件!V19+传记奖励!Y19</f>
        <v>509.89154522414907</v>
      </c>
      <c r="H19" s="41">
        <f>圣人事件!W19+传记奖励!Z19</f>
        <v>600</v>
      </c>
      <c r="I19" s="41">
        <f>圣人事件!X19+传记奖励!AA19</f>
        <v>0</v>
      </c>
      <c r="J19" s="41">
        <f>圣人事件!Y19+传记奖励!AB19</f>
        <v>0</v>
      </c>
      <c r="K19" s="41">
        <f>圣人事件!Z19+传记奖励!AC19</f>
        <v>0</v>
      </c>
      <c r="L19" s="41">
        <f>圣人事件!AA19+传记奖励!AD19</f>
        <v>0</v>
      </c>
      <c r="M19" s="41">
        <f>圣人事件!AB19+传记奖励!AE19</f>
        <v>0</v>
      </c>
      <c r="N19" s="41">
        <f>圣人事件!AC19+传记奖励!AF19</f>
        <v>6582.3376490862838</v>
      </c>
      <c r="O19" s="41">
        <f>圣人事件!AD19+传记奖励!AG19</f>
        <v>5685.8232612807315</v>
      </c>
      <c r="P19" s="41">
        <f>圣人事件!AE19+传记奖励!AH19</f>
        <v>4654.3709516689114</v>
      </c>
      <c r="Q19" s="41">
        <f>圣人事件!AF19+传记奖励!AI19</f>
        <v>3416.2332398757812</v>
      </c>
      <c r="R19" s="41">
        <f>圣人事件!AG19+传记奖励!AJ19</f>
        <v>1897.6879442315753</v>
      </c>
      <c r="S19" s="41">
        <f>传记奖励!AK19</f>
        <v>0</v>
      </c>
      <c r="T19" s="41">
        <f>传记奖励!AL19</f>
        <v>0</v>
      </c>
      <c r="U19" s="41">
        <f>传记奖励!AM19</f>
        <v>0</v>
      </c>
      <c r="V19" s="41">
        <f>传记奖励!AN19</f>
        <v>0</v>
      </c>
      <c r="W19" s="41">
        <f>传记奖励!AO19</f>
        <v>0</v>
      </c>
      <c r="Z19" s="27">
        <v>15</v>
      </c>
      <c r="AA19" s="27">
        <f>圣人事件!AL19+传记奖励!AS19</f>
        <v>169.55627965337948</v>
      </c>
      <c r="AB19" s="27">
        <f>圣人事件!AM19+传记奖励!AT19</f>
        <v>265.54546953116306</v>
      </c>
      <c r="AC19" s="27">
        <f>圣人事件!AN19+传记奖励!AU19</f>
        <v>377.21666245386808</v>
      </c>
      <c r="AD19" s="27">
        <f>圣人事件!AO19+传记奖励!AV19</f>
        <v>509.89154522414907</v>
      </c>
      <c r="AE19" s="27">
        <f>圣人事件!AP19+传记奖励!AW19</f>
        <v>600</v>
      </c>
      <c r="AF19" s="8">
        <f>(AA19-AA18)/总纲!K19</f>
        <v>367.223489190544</v>
      </c>
      <c r="AH19" s="40">
        <f>圣人事件!AL19/AA19</f>
        <v>0</v>
      </c>
      <c r="AI19" s="40">
        <f>传记奖励!AS19/AA19</f>
        <v>1</v>
      </c>
      <c r="AN19" s="114">
        <v>15</v>
      </c>
      <c r="AO19" s="114">
        <f>圣人事件!AC19</f>
        <v>6582.3376490862838</v>
      </c>
      <c r="AP19" s="114">
        <f>圣人事件!AD19</f>
        <v>5685.8232612807315</v>
      </c>
      <c r="AQ19" s="114">
        <f>圣人事件!AE19</f>
        <v>4654.3709516689114</v>
      </c>
      <c r="AR19" s="114">
        <f>圣人事件!AF19</f>
        <v>3416.2332398757812</v>
      </c>
      <c r="AS19" s="114">
        <f>圣人事件!AG19</f>
        <v>1897.6879442315753</v>
      </c>
    </row>
    <row r="20" spans="3:45" x14ac:dyDescent="0.15">
      <c r="C20" s="41">
        <v>16</v>
      </c>
      <c r="D20" s="41">
        <f>圣人事件!S20+传记奖励!V20</f>
        <v>302.97167074168283</v>
      </c>
      <c r="E20" s="41">
        <f>圣人事件!T20+传记奖励!W20</f>
        <v>403.69421993627139</v>
      </c>
      <c r="F20" s="41">
        <f>圣人事件!U20+传记奖励!X20</f>
        <v>520.6146468052948</v>
      </c>
      <c r="G20" s="41">
        <f>圣人事件!V20+传记奖励!Y20</f>
        <v>600</v>
      </c>
      <c r="H20" s="41">
        <f>圣人事件!W20+传记奖励!Z20</f>
        <v>600</v>
      </c>
      <c r="I20" s="41">
        <f>圣人事件!X20+传记奖励!AA20</f>
        <v>0</v>
      </c>
      <c r="J20" s="41">
        <f>圣人事件!Y20+传记奖励!AB20</f>
        <v>0</v>
      </c>
      <c r="K20" s="41">
        <f>圣人事件!Z20+传记奖励!AC20</f>
        <v>0</v>
      </c>
      <c r="L20" s="41">
        <f>圣人事件!AA20+传记奖励!AD20</f>
        <v>0</v>
      </c>
      <c r="M20" s="41">
        <f>圣人事件!AB20+传记奖励!AE20</f>
        <v>0</v>
      </c>
      <c r="N20" s="41">
        <f>圣人事件!AC20+传记奖励!AF20</f>
        <v>7313.1592788748658</v>
      </c>
      <c r="O20" s="41">
        <f>圣人事件!AD20+传记奖励!AG20</f>
        <v>6331.0019877219711</v>
      </c>
      <c r="P20" s="41">
        <f>圣人事件!AE20+传记奖励!AH20</f>
        <v>5183.5672968665049</v>
      </c>
      <c r="Q20" s="41">
        <f>圣人事件!AF20+传记奖励!AI20</f>
        <v>3822.5883550678927</v>
      </c>
      <c r="R20" s="41">
        <f>圣人事件!AG20+传记奖励!AJ20</f>
        <v>2140.5617209266734</v>
      </c>
      <c r="S20" s="41">
        <f>传记奖励!AK20</f>
        <v>0</v>
      </c>
      <c r="T20" s="41">
        <f>传记奖励!AL20</f>
        <v>0</v>
      </c>
      <c r="U20" s="41">
        <f>传记奖励!AM20</f>
        <v>0</v>
      </c>
      <c r="V20" s="41">
        <f>传记奖励!AN20</f>
        <v>0</v>
      </c>
      <c r="W20" s="41">
        <f>传记奖励!AO20</f>
        <v>0</v>
      </c>
      <c r="Z20" s="27">
        <v>16</v>
      </c>
      <c r="AA20" s="27">
        <f>圣人事件!AL20+传记奖励!AS20</f>
        <v>302.97167074168283</v>
      </c>
      <c r="AB20" s="27">
        <f>圣人事件!AM20+传记奖励!AT20</f>
        <v>403.69421993627139</v>
      </c>
      <c r="AC20" s="27">
        <f>圣人事件!AN20+传记奖励!AU20</f>
        <v>520.6146468052948</v>
      </c>
      <c r="AD20" s="27">
        <f>圣人事件!AO20+传记奖励!AV20</f>
        <v>600</v>
      </c>
      <c r="AE20" s="27">
        <f>圣人事件!AP20+传记奖励!AW20</f>
        <v>600</v>
      </c>
      <c r="AF20" s="8">
        <f>(AA20-AA19)/总纲!K20</f>
        <v>657.19922391573959</v>
      </c>
      <c r="AH20" s="40">
        <f>圣人事件!AL20/AA20</f>
        <v>0</v>
      </c>
      <c r="AI20" s="40">
        <f>传记奖励!AS20/AA20</f>
        <v>1</v>
      </c>
      <c r="AN20" s="114">
        <v>16</v>
      </c>
      <c r="AO20" s="114">
        <f>圣人事件!AC20</f>
        <v>7313.1592788748658</v>
      </c>
      <c r="AP20" s="114">
        <f>圣人事件!AD20</f>
        <v>6331.0019877219711</v>
      </c>
      <c r="AQ20" s="114">
        <f>圣人事件!AE20</f>
        <v>5183.5672968665049</v>
      </c>
      <c r="AR20" s="114">
        <f>圣人事件!AF20</f>
        <v>3822.5883550678927</v>
      </c>
      <c r="AS20" s="114">
        <f>圣人事件!AG20</f>
        <v>2140.5617209266734</v>
      </c>
    </row>
    <row r="21" spans="3:45" x14ac:dyDescent="0.15">
      <c r="C21" s="41">
        <v>17</v>
      </c>
      <c r="D21" s="41">
        <f>圣人事件!S21+传记奖励!V21</f>
        <v>436.38706182998618</v>
      </c>
      <c r="E21" s="41">
        <f>圣人事件!T21+传记奖励!W21</f>
        <v>541.84297034137967</v>
      </c>
      <c r="F21" s="41">
        <f>圣人事件!U21+传记奖励!X21</f>
        <v>600</v>
      </c>
      <c r="G21" s="41">
        <f>圣人事件!V21+传记奖励!Y21</f>
        <v>600</v>
      </c>
      <c r="H21" s="41">
        <f>圣人事件!W21+传记奖励!Z21</f>
        <v>600</v>
      </c>
      <c r="I21" s="41">
        <f>圣人事件!X21+传记奖励!AA21</f>
        <v>0</v>
      </c>
      <c r="J21" s="41">
        <f>圣人事件!Y21+传记奖励!AB21</f>
        <v>0</v>
      </c>
      <c r="K21" s="41">
        <f>圣人事件!Z21+传记奖励!AC21</f>
        <v>0</v>
      </c>
      <c r="L21" s="41">
        <f>圣人事件!AA21+传记奖励!AD21</f>
        <v>0</v>
      </c>
      <c r="M21" s="41">
        <f>圣人事件!AB21+传记奖励!AE21</f>
        <v>0</v>
      </c>
      <c r="N21" s="41">
        <f>圣人事件!AC21+传记奖励!AF21</f>
        <v>8096.4345075297906</v>
      </c>
      <c r="O21" s="41">
        <f>圣人事件!AD21+传记奖励!AG21</f>
        <v>6996.129057956492</v>
      </c>
      <c r="P21" s="41">
        <f>圣人事件!AE21+传记奖励!AH21</f>
        <v>5725.7984837250679</v>
      </c>
      <c r="Q21" s="41">
        <f>圣人事件!AF21+传记奖励!AI21</f>
        <v>4227.1484563813037</v>
      </c>
      <c r="R21" s="41">
        <f>圣人事件!AG21+传记奖励!AJ21</f>
        <v>2351.2045809866513</v>
      </c>
      <c r="S21" s="41">
        <f>传记奖励!AK21</f>
        <v>0</v>
      </c>
      <c r="T21" s="41">
        <f>传记奖励!AL21</f>
        <v>0</v>
      </c>
      <c r="U21" s="41">
        <f>传记奖励!AM21</f>
        <v>0</v>
      </c>
      <c r="V21" s="41">
        <f>传记奖励!AN21</f>
        <v>0</v>
      </c>
      <c r="W21" s="41">
        <f>传记奖励!AO21</f>
        <v>0</v>
      </c>
      <c r="Z21" s="27">
        <v>17</v>
      </c>
      <c r="AA21" s="27">
        <f>圣人事件!AL21+传记奖励!AS21</f>
        <v>436.38706182998618</v>
      </c>
      <c r="AB21" s="27">
        <f>圣人事件!AM21+传记奖励!AT21</f>
        <v>541.84297034137967</v>
      </c>
      <c r="AC21" s="27">
        <f>圣人事件!AN21+传记奖励!AU21</f>
        <v>600</v>
      </c>
      <c r="AD21" s="27">
        <f>圣人事件!AO21+传记奖励!AV21</f>
        <v>600</v>
      </c>
      <c r="AE21" s="27">
        <f>圣人事件!AP21+传记奖励!AW21</f>
        <v>600</v>
      </c>
      <c r="AF21" s="8">
        <f>(AA21-AA20)/总纲!K21</f>
        <v>613.18855792577085</v>
      </c>
      <c r="AH21" s="40">
        <f>圣人事件!AL21/AA21</f>
        <v>0</v>
      </c>
      <c r="AI21" s="40">
        <f>传记奖励!AS21/AA21</f>
        <v>1</v>
      </c>
      <c r="AN21" s="114">
        <v>17</v>
      </c>
      <c r="AO21" s="114">
        <f>圣人事件!AC21</f>
        <v>8096.4345075297906</v>
      </c>
      <c r="AP21" s="114">
        <f>圣人事件!AD21</f>
        <v>6996.129057956492</v>
      </c>
      <c r="AQ21" s="114">
        <f>圣人事件!AE21</f>
        <v>5725.7984837250679</v>
      </c>
      <c r="AR21" s="114">
        <f>圣人事件!AF21</f>
        <v>4227.1484563813037</v>
      </c>
      <c r="AS21" s="114">
        <f>圣人事件!AG21</f>
        <v>2351.2045809866513</v>
      </c>
    </row>
    <row r="22" spans="3:45" x14ac:dyDescent="0.15">
      <c r="C22" s="41">
        <v>18</v>
      </c>
      <c r="D22" s="41">
        <f>圣人事件!S22+传记奖励!V22</f>
        <v>569.80245291828953</v>
      </c>
      <c r="E22" s="41">
        <f>圣人事件!T22+传记奖励!W22</f>
        <v>600</v>
      </c>
      <c r="F22" s="41">
        <f>圣人事件!U22+传记奖励!X22</f>
        <v>600</v>
      </c>
      <c r="G22" s="41">
        <f>圣人事件!V22+传记奖励!Y22</f>
        <v>600</v>
      </c>
      <c r="H22" s="41">
        <f>圣人事件!W22+传记奖励!Z22</f>
        <v>600</v>
      </c>
      <c r="I22" s="41">
        <f>圣人事件!X22+传记奖励!AA22</f>
        <v>0</v>
      </c>
      <c r="J22" s="41">
        <f>圣人事件!Y22+传记奖励!AB22</f>
        <v>0</v>
      </c>
      <c r="K22" s="41">
        <f>圣人事件!Z22+传记奖励!AC22</f>
        <v>0</v>
      </c>
      <c r="L22" s="41">
        <f>圣人事件!AA22+传记奖励!AD22</f>
        <v>0</v>
      </c>
      <c r="M22" s="41">
        <f>圣人事件!AB22+传记奖励!AE22</f>
        <v>0</v>
      </c>
      <c r="N22" s="41">
        <f>圣人事件!AC22+传记奖励!AF22</f>
        <v>8935.9281114641872</v>
      </c>
      <c r="O22" s="41">
        <f>圣人事件!AD22+传记奖励!AG22</f>
        <v>7745.6624870171572</v>
      </c>
      <c r="P22" s="41">
        <f>圣人事件!AE22+传记奖励!AH22</f>
        <v>6368.6359650405266</v>
      </c>
      <c r="Q22" s="41">
        <f>圣人事件!AF22+传记奖励!AI22</f>
        <v>4703.8725578747481</v>
      </c>
      <c r="R22" s="41">
        <f>圣人事件!AG22+传记奖励!AJ22</f>
        <v>2611.971786980982</v>
      </c>
      <c r="S22" s="41">
        <f>传记奖励!AK22</f>
        <v>0</v>
      </c>
      <c r="T22" s="41">
        <f>传记奖励!AL22</f>
        <v>0</v>
      </c>
      <c r="U22" s="41">
        <f>传记奖励!AM22</f>
        <v>0</v>
      </c>
      <c r="V22" s="41">
        <f>传记奖励!AN22</f>
        <v>0</v>
      </c>
      <c r="W22" s="41">
        <f>传记奖励!AO22</f>
        <v>0</v>
      </c>
      <c r="Z22" s="27">
        <v>18</v>
      </c>
      <c r="AA22" s="27">
        <f>圣人事件!AL22+传记奖励!AS22</f>
        <v>569.80245291828953</v>
      </c>
      <c r="AB22" s="27">
        <f>圣人事件!AM22+传记奖励!AT22</f>
        <v>600</v>
      </c>
      <c r="AC22" s="27">
        <f>圣人事件!AN22+传记奖励!AU22</f>
        <v>600</v>
      </c>
      <c r="AD22" s="27">
        <f>圣人事件!AO22+传记奖励!AV22</f>
        <v>600</v>
      </c>
      <c r="AE22" s="27">
        <f>圣人事件!AP22+传记奖励!AW22</f>
        <v>600</v>
      </c>
      <c r="AF22" s="8">
        <f>(AA22-AA21)/总纲!K22</f>
        <v>572.12515457762254</v>
      </c>
      <c r="AH22" s="40">
        <f>圣人事件!AL22/AA22</f>
        <v>0</v>
      </c>
      <c r="AI22" s="40">
        <f>传记奖励!AS22/AA22</f>
        <v>1</v>
      </c>
      <c r="AN22" s="114">
        <v>18</v>
      </c>
      <c r="AO22" s="114">
        <f>圣人事件!AC22</f>
        <v>8935.9281114641872</v>
      </c>
      <c r="AP22" s="114">
        <f>圣人事件!AD22</f>
        <v>7745.6624870171572</v>
      </c>
      <c r="AQ22" s="114">
        <f>圣人事件!AE22</f>
        <v>6368.6359650405266</v>
      </c>
      <c r="AR22" s="114">
        <f>圣人事件!AF22</f>
        <v>4703.8725578747481</v>
      </c>
      <c r="AS22" s="114">
        <f>圣人事件!AG22</f>
        <v>2611.971786980982</v>
      </c>
    </row>
    <row r="23" spans="3:45" x14ac:dyDescent="0.15">
      <c r="C23" s="41">
        <v>19</v>
      </c>
      <c r="D23" s="41">
        <f>圣人事件!S23+传记奖励!V23</f>
        <v>600</v>
      </c>
      <c r="E23" s="41">
        <f>圣人事件!T23+传记奖励!W23</f>
        <v>600</v>
      </c>
      <c r="F23" s="41">
        <f>圣人事件!U23+传记奖励!X23</f>
        <v>600</v>
      </c>
      <c r="G23" s="41">
        <f>圣人事件!V23+传记奖励!Y23</f>
        <v>600</v>
      </c>
      <c r="H23" s="41">
        <f>圣人事件!W23+传记奖励!Z23</f>
        <v>672.00945543089711</v>
      </c>
      <c r="I23" s="41">
        <f>圣人事件!X23+传记奖励!AA23</f>
        <v>0</v>
      </c>
      <c r="J23" s="41">
        <f>圣人事件!Y23+传记奖励!AB23</f>
        <v>0</v>
      </c>
      <c r="K23" s="41">
        <f>圣人事件!Z23+传记奖励!AC23</f>
        <v>0</v>
      </c>
      <c r="L23" s="41">
        <f>圣人事件!AA23+传记奖励!AD23</f>
        <v>0</v>
      </c>
      <c r="M23" s="41">
        <f>圣人事件!AB23+传记奖励!AE23</f>
        <v>0</v>
      </c>
      <c r="N23" s="41">
        <f>圣人事件!AC23+传记奖励!AF23</f>
        <v>9835.675078130027</v>
      </c>
      <c r="O23" s="41">
        <f>圣人事件!AD23+传记奖励!AG23</f>
        <v>8544.2509403715558</v>
      </c>
      <c r="P23" s="41">
        <f>圣人事件!AE23+传记奖励!AH23</f>
        <v>7023.6555732926518</v>
      </c>
      <c r="Q23" s="41">
        <f>圣人事件!AF23+传记奖励!AI23</f>
        <v>5182.4171986667116</v>
      </c>
      <c r="R23" s="41">
        <f>圣人事件!AG23+传记奖励!AJ23</f>
        <v>2889.7213379546019</v>
      </c>
      <c r="S23" s="41">
        <f>传记奖励!AK23</f>
        <v>0</v>
      </c>
      <c r="T23" s="41">
        <f>传记奖励!AL23</f>
        <v>0</v>
      </c>
      <c r="U23" s="41">
        <f>传记奖励!AM23</f>
        <v>0</v>
      </c>
      <c r="V23" s="41">
        <f>传记奖励!AN23</f>
        <v>0</v>
      </c>
      <c r="W23" s="41">
        <f>传记奖励!AO23</f>
        <v>0</v>
      </c>
      <c r="Z23" s="27">
        <v>19</v>
      </c>
      <c r="AA23" s="27">
        <f>圣人事件!AL23+传记奖励!AS23</f>
        <v>600</v>
      </c>
      <c r="AB23" s="27">
        <f>圣人事件!AM23+传记奖励!AT23</f>
        <v>600</v>
      </c>
      <c r="AC23" s="27">
        <f>圣人事件!AN23+传记奖励!AU23</f>
        <v>600</v>
      </c>
      <c r="AD23" s="27">
        <f>圣人事件!AO23+传记奖励!AV23</f>
        <v>600</v>
      </c>
      <c r="AE23" s="27">
        <f>圣人事件!AP23+传记奖励!AW23</f>
        <v>672.00945543089711</v>
      </c>
      <c r="AF23" s="8">
        <f>(AA23-AA22)/总纲!K23</f>
        <v>120.82415781517425</v>
      </c>
      <c r="AH23" s="40">
        <f>圣人事件!AL23/AA23</f>
        <v>0</v>
      </c>
      <c r="AI23" s="40">
        <f>传记奖励!AS23/AA23</f>
        <v>1</v>
      </c>
      <c r="AN23" s="114">
        <v>19</v>
      </c>
      <c r="AO23" s="114">
        <f>圣人事件!AC23</f>
        <v>9835.675078130027</v>
      </c>
      <c r="AP23" s="114">
        <f>圣人事件!AD23</f>
        <v>8544.2509403715558</v>
      </c>
      <c r="AQ23" s="114">
        <f>圣人事件!AE23</f>
        <v>7023.6555732926518</v>
      </c>
      <c r="AR23" s="114">
        <f>圣人事件!AF23</f>
        <v>5182.4171986667116</v>
      </c>
      <c r="AS23" s="114">
        <f>圣人事件!AG23</f>
        <v>2889.7213379546019</v>
      </c>
    </row>
    <row r="24" spans="3:45" x14ac:dyDescent="0.15">
      <c r="C24" s="41">
        <v>20</v>
      </c>
      <c r="D24" s="41">
        <f>圣人事件!S24+传记奖励!V24</f>
        <v>600</v>
      </c>
      <c r="E24" s="41">
        <f>圣人事件!T24+传记奖励!W24</f>
        <v>600</v>
      </c>
      <c r="F24" s="41">
        <f>圣人事件!U24+传记奖励!X24</f>
        <v>600</v>
      </c>
      <c r="G24" s="41">
        <f>圣人事件!V24+传记奖励!Y24</f>
        <v>661.06053825078254</v>
      </c>
      <c r="H24" s="41">
        <f>圣人事件!W24+传记奖励!Z24</f>
        <v>753.23103576704477</v>
      </c>
      <c r="I24" s="41">
        <f>圣人事件!X24+传记奖励!AA24</f>
        <v>0</v>
      </c>
      <c r="J24" s="41">
        <f>圣人事件!Y24+传记奖励!AB24</f>
        <v>0</v>
      </c>
      <c r="K24" s="41">
        <f>圣人事件!Z24+传记奖励!AC24</f>
        <v>0</v>
      </c>
      <c r="L24" s="41">
        <f>圣人事件!AA24+传记奖励!AD24</f>
        <v>0</v>
      </c>
      <c r="M24" s="41">
        <f>圣人事件!AB24+传记奖励!AE24</f>
        <v>0</v>
      </c>
      <c r="N24" s="41">
        <f>圣人事件!AC24+传记奖励!AF24</f>
        <v>10800</v>
      </c>
      <c r="O24" s="41">
        <f>圣人事件!AD24+传记奖励!AG24</f>
        <v>9373.32</v>
      </c>
      <c r="P24" s="41">
        <f>圣人事件!AE24+传记奖励!AH24</f>
        <v>7693.92</v>
      </c>
      <c r="Q24" s="41">
        <f>圣人事件!AF24+传记奖励!AI24</f>
        <v>5688.36</v>
      </c>
      <c r="R24" s="41">
        <f>圣人事件!AG24+传记奖励!AJ24</f>
        <v>3167.64</v>
      </c>
      <c r="S24" s="41">
        <f>传记奖励!AK24</f>
        <v>0</v>
      </c>
      <c r="T24" s="41">
        <f>传记奖励!AL24</f>
        <v>0</v>
      </c>
      <c r="U24" s="41">
        <f>传记奖励!AM24</f>
        <v>0</v>
      </c>
      <c r="V24" s="41">
        <f>传记奖励!AN24</f>
        <v>0</v>
      </c>
      <c r="W24" s="41">
        <f>传记奖励!AO24</f>
        <v>0</v>
      </c>
      <c r="Z24" s="27">
        <v>20</v>
      </c>
      <c r="AA24" s="27">
        <f>圣人事件!AL24+传记奖励!AS24</f>
        <v>600</v>
      </c>
      <c r="AB24" s="27">
        <f>圣人事件!AM24+传记奖励!AT24</f>
        <v>600</v>
      </c>
      <c r="AC24" s="27">
        <f>圣人事件!AN24+传记奖励!AU24</f>
        <v>600</v>
      </c>
      <c r="AD24" s="27">
        <f>圣人事件!AO24+传记奖励!AV24</f>
        <v>661.06053825078254</v>
      </c>
      <c r="AE24" s="27">
        <f>圣人事件!AP24+传记奖励!AW24</f>
        <v>753.23103576704477</v>
      </c>
      <c r="AF24" s="8">
        <f>(AA24-AA23)/总纲!K24</f>
        <v>0</v>
      </c>
      <c r="AH24" s="40">
        <f>圣人事件!AL24/AA24</f>
        <v>0</v>
      </c>
      <c r="AI24" s="40">
        <f>传记奖励!AS24/AA24</f>
        <v>1</v>
      </c>
      <c r="AN24" s="114">
        <v>20</v>
      </c>
      <c r="AO24" s="114">
        <f>圣人事件!AC24</f>
        <v>10800</v>
      </c>
      <c r="AP24" s="114">
        <f>圣人事件!AD24</f>
        <v>9373.32</v>
      </c>
      <c r="AQ24" s="114">
        <f>圣人事件!AE24</f>
        <v>7693.92</v>
      </c>
      <c r="AR24" s="114">
        <f>圣人事件!AF24</f>
        <v>5688.36</v>
      </c>
      <c r="AS24" s="114">
        <f>圣人事件!AG24</f>
        <v>3167.64</v>
      </c>
    </row>
    <row r="25" spans="3:45" x14ac:dyDescent="0.15">
      <c r="C25" s="41">
        <v>21</v>
      </c>
      <c r="D25" s="41">
        <f>圣人事件!S25+传记奖励!V25</f>
        <v>600</v>
      </c>
      <c r="E25" s="41">
        <f>圣人事件!T25+传记奖励!W25</f>
        <v>600</v>
      </c>
      <c r="F25" s="41">
        <f>圣人事件!U25+传记奖励!X25</f>
        <v>651.76184861420734</v>
      </c>
      <c r="G25" s="41">
        <f>圣人事件!V25+传记奖励!Y25</f>
        <v>738.02173375964821</v>
      </c>
      <c r="H25" s="41">
        <f>圣人事件!W25+传记奖励!Z25</f>
        <v>834.45261610319244</v>
      </c>
      <c r="I25" s="41">
        <f>圣人事件!X25+传记奖励!AA25</f>
        <v>0</v>
      </c>
      <c r="J25" s="41">
        <f>圣人事件!Y25+传记奖励!AB25</f>
        <v>0</v>
      </c>
      <c r="K25" s="41">
        <f>圣人事件!Z25+传记奖励!AC25</f>
        <v>0</v>
      </c>
      <c r="L25" s="41">
        <f>圣人事件!AA25+传记奖励!AD25</f>
        <v>0</v>
      </c>
      <c r="M25" s="41">
        <f>圣人事件!AB25+传记奖励!AE25</f>
        <v>0</v>
      </c>
      <c r="N25" s="41">
        <f>圣人事件!AC25+传记奖励!AF25</f>
        <v>11833.537860522621</v>
      </c>
      <c r="O25" s="41">
        <f>圣人事件!AD25+传记奖励!AG25</f>
        <v>10266.777447789425</v>
      </c>
      <c r="P25" s="41">
        <f>圣人事件!AE25+传记奖励!AH25</f>
        <v>8447.9626786270983</v>
      </c>
      <c r="Q25" s="41">
        <f>圣人事件!AF25+传记奖励!AI25</f>
        <v>6251.658051714101</v>
      </c>
      <c r="R25" s="41">
        <f>圣人事件!AG25+传记奖励!AJ25</f>
        <v>3497.9937915704863</v>
      </c>
      <c r="S25" s="41">
        <f>传记奖励!AK25</f>
        <v>0</v>
      </c>
      <c r="T25" s="41">
        <f>传记奖励!AL25</f>
        <v>0</v>
      </c>
      <c r="U25" s="41">
        <f>传记奖励!AM25</f>
        <v>0</v>
      </c>
      <c r="V25" s="41">
        <f>传记奖励!AN25</f>
        <v>0</v>
      </c>
      <c r="W25" s="41">
        <f>传记奖励!AO25</f>
        <v>0</v>
      </c>
      <c r="Z25" s="27">
        <v>21</v>
      </c>
      <c r="AA25" s="27">
        <f>圣人事件!AL25+传记奖励!AS25</f>
        <v>600</v>
      </c>
      <c r="AB25" s="27">
        <f>圣人事件!AM25+传记奖励!AT25</f>
        <v>600</v>
      </c>
      <c r="AC25" s="27">
        <f>圣人事件!AN25+传记奖励!AU25</f>
        <v>651.76184861420734</v>
      </c>
      <c r="AD25" s="27">
        <f>圣人事件!AO25+传记奖励!AV25</f>
        <v>738.02173375964821</v>
      </c>
      <c r="AE25" s="27">
        <f>圣人事件!AP25+传记奖励!AW25</f>
        <v>834.45261610319244</v>
      </c>
      <c r="AF25" s="8">
        <f>(AA25-AA24)/总纲!K25</f>
        <v>0</v>
      </c>
      <c r="AH25" s="40">
        <f>圣人事件!AL25/AA25</f>
        <v>0</v>
      </c>
      <c r="AI25" s="40">
        <f>传记奖励!AS25/AA25</f>
        <v>1</v>
      </c>
      <c r="AN25" s="114">
        <v>21</v>
      </c>
      <c r="AO25" s="114">
        <f>圣人事件!AC25</f>
        <v>11833.537860522621</v>
      </c>
      <c r="AP25" s="114">
        <f>圣人事件!AD25</f>
        <v>10266.777447789425</v>
      </c>
      <c r="AQ25" s="114">
        <f>圣人事件!AE25</f>
        <v>8447.9626786270983</v>
      </c>
      <c r="AR25" s="114">
        <f>圣人事件!AF25</f>
        <v>6251.658051714101</v>
      </c>
      <c r="AS25" s="114">
        <f>圣人事件!AG25</f>
        <v>3497.9937915704863</v>
      </c>
    </row>
    <row r="26" spans="3:45" x14ac:dyDescent="0.15">
      <c r="C26" s="41">
        <v>22</v>
      </c>
      <c r="D26" s="41">
        <f>圣人事件!S26+传记奖励!V26</f>
        <v>600</v>
      </c>
      <c r="E26" s="41">
        <f>圣人事件!T26+传记奖励!W26</f>
        <v>650.27671310632763</v>
      </c>
      <c r="F26" s="41">
        <f>圣人事件!U26+传记奖励!X26</f>
        <v>727.17747451307639</v>
      </c>
      <c r="G26" s="41">
        <f>圣人事件!V26+传记奖励!Y26</f>
        <v>814.98292926851389</v>
      </c>
      <c r="H26" s="41">
        <f>圣人事件!W26+传记奖励!Z26</f>
        <v>956.50852041990311</v>
      </c>
      <c r="I26" s="41">
        <f>圣人事件!X26+传记奖励!AA26</f>
        <v>0</v>
      </c>
      <c r="J26" s="41">
        <f>圣人事件!Y26+传记奖励!AB26</f>
        <v>0</v>
      </c>
      <c r="K26" s="41">
        <f>圣人事件!Z26+传记奖励!AC26</f>
        <v>0</v>
      </c>
      <c r="L26" s="41">
        <f>圣人事件!AA26+传记奖励!AD26</f>
        <v>0</v>
      </c>
      <c r="M26" s="41">
        <f>圣人事件!AB26+传记奖励!AE26</f>
        <v>0</v>
      </c>
      <c r="N26" s="41">
        <f>圣人事件!AC26+传记奖励!AF26</f>
        <v>12941.256311957302</v>
      </c>
      <c r="O26" s="41">
        <f>圣人事件!AD26+传记奖励!AG26</f>
        <v>11247.245860722091</v>
      </c>
      <c r="P26" s="41">
        <f>圣人事件!AE26+传记奖励!AH26</f>
        <v>9269.8218962550163</v>
      </c>
      <c r="Q26" s="41">
        <f>圣人事件!AF26+传记奖励!AI26</f>
        <v>6867.9247247557396</v>
      </c>
      <c r="R26" s="41">
        <f>圣人事件!AG26+传记奖励!AJ26</f>
        <v>3847.4355015449059</v>
      </c>
      <c r="S26" s="41">
        <f>传记奖励!AK26</f>
        <v>0</v>
      </c>
      <c r="T26" s="41">
        <f>传记奖励!AL26</f>
        <v>0</v>
      </c>
      <c r="U26" s="41">
        <f>传记奖励!AM26</f>
        <v>0</v>
      </c>
      <c r="V26" s="41">
        <f>传记奖励!AN26</f>
        <v>0</v>
      </c>
      <c r="W26" s="41">
        <f>传记奖励!AO26</f>
        <v>0</v>
      </c>
      <c r="Z26" s="27">
        <v>22</v>
      </c>
      <c r="AA26" s="27">
        <f>圣人事件!AL26+传记奖励!AS26</f>
        <v>600</v>
      </c>
      <c r="AB26" s="27">
        <f>圣人事件!AM26+传记奖励!AT26</f>
        <v>650.27671310632763</v>
      </c>
      <c r="AC26" s="27">
        <f>圣人事件!AN26+传记奖励!AU26</f>
        <v>727.17747451307639</v>
      </c>
      <c r="AD26" s="27">
        <f>圣人事件!AO26+传记奖励!AV26</f>
        <v>814.98292926851389</v>
      </c>
      <c r="AE26" s="27">
        <f>圣人事件!AP26+传记奖励!AW26</f>
        <v>956.50852041990311</v>
      </c>
      <c r="AF26" s="8">
        <f>(AA26-AA25)/总纲!K26</f>
        <v>0</v>
      </c>
      <c r="AH26" s="40">
        <f>圣人事件!AL26/AA26</f>
        <v>0</v>
      </c>
      <c r="AI26" s="40">
        <f>传记奖励!AS26/AA26</f>
        <v>1</v>
      </c>
      <c r="AN26" s="114">
        <v>22</v>
      </c>
      <c r="AO26" s="114">
        <f>圣人事件!AC26</f>
        <v>12941.256311957302</v>
      </c>
      <c r="AP26" s="114">
        <f>圣人事件!AD26</f>
        <v>11247.245860722091</v>
      </c>
      <c r="AQ26" s="114">
        <f>圣人事件!AE26</f>
        <v>9269.8218962550163</v>
      </c>
      <c r="AR26" s="114">
        <f>圣人事件!AF26</f>
        <v>6867.9247247557396</v>
      </c>
      <c r="AS26" s="114">
        <f>圣人事件!AG26</f>
        <v>3847.4355015449059</v>
      </c>
    </row>
    <row r="27" spans="3:45" x14ac:dyDescent="0.15">
      <c r="C27" s="41">
        <v>23</v>
      </c>
      <c r="D27" s="41">
        <f>圣人事件!S27+传记奖励!V27</f>
        <v>654.84938125769963</v>
      </c>
      <c r="E27" s="41">
        <f>圣人事件!T27+传记奖励!W27</f>
        <v>723.48493146877638</v>
      </c>
      <c r="F27" s="41">
        <f>圣人事件!U27+传记奖励!X27</f>
        <v>802.59310041194544</v>
      </c>
      <c r="G27" s="41">
        <f>圣人事件!V27+传记奖励!Y27</f>
        <v>891.94412477737956</v>
      </c>
      <c r="H27" s="41">
        <f>圣人事件!W27+传记奖励!Z27</f>
        <v>1249.3280820940458</v>
      </c>
      <c r="I27" s="41">
        <f>圣人事件!X27+传记奖励!AA27</f>
        <v>0</v>
      </c>
      <c r="J27" s="41">
        <f>圣人事件!Y27+传记奖励!AB27</f>
        <v>0</v>
      </c>
      <c r="K27" s="41">
        <f>圣人事件!Z27+传记奖励!AC27</f>
        <v>0</v>
      </c>
      <c r="L27" s="41">
        <f>圣人事件!AA27+传记奖励!AD27</f>
        <v>0</v>
      </c>
      <c r="M27" s="41">
        <f>圣人事件!AB27+传记奖励!AE27</f>
        <v>0</v>
      </c>
      <c r="N27" s="41">
        <f>圣人事件!AC27+传记奖励!AF27</f>
        <v>14128.479552166791</v>
      </c>
      <c r="O27" s="41">
        <f>圣人事件!AD27+传记奖励!AG27</f>
        <v>12269.171643101641</v>
      </c>
      <c r="P27" s="41">
        <f>圣人事件!AE27+传记奖励!AH27</f>
        <v>10103.275727754472</v>
      </c>
      <c r="Q27" s="41">
        <f>圣人事件!AF27+传记奖励!AI27</f>
        <v>7486.6813146931827</v>
      </c>
      <c r="R27" s="41">
        <f>圣人事件!AG27+传记奖励!AJ27</f>
        <v>4179.2042515309367</v>
      </c>
      <c r="S27" s="41">
        <f>传记奖励!AK27</f>
        <v>0</v>
      </c>
      <c r="T27" s="41">
        <f>传记奖励!AL27</f>
        <v>0</v>
      </c>
      <c r="U27" s="41">
        <f>传记奖励!AM27</f>
        <v>0</v>
      </c>
      <c r="V27" s="41">
        <f>传记奖励!AN27</f>
        <v>0</v>
      </c>
      <c r="W27" s="41">
        <f>传记奖励!AO27</f>
        <v>0</v>
      </c>
      <c r="Z27" s="27">
        <v>23</v>
      </c>
      <c r="AA27" s="27">
        <f>圣人事件!AL27+传记奖励!AS27</f>
        <v>654.84938125769963</v>
      </c>
      <c r="AB27" s="27">
        <f>圣人事件!AM27+传记奖励!AT27</f>
        <v>723.48493146877638</v>
      </c>
      <c r="AC27" s="27">
        <f>圣人事件!AN27+传记奖励!AU27</f>
        <v>802.59310041194544</v>
      </c>
      <c r="AD27" s="27">
        <f>圣人事件!AO27+传记奖励!AV27</f>
        <v>891.94412477737956</v>
      </c>
      <c r="AE27" s="27">
        <f>圣人事件!AP27+传记奖励!AW27</f>
        <v>1249.3280820940458</v>
      </c>
      <c r="AF27" s="8">
        <f>(AA27-AA26)/总纲!K27</f>
        <v>166.31899194702135</v>
      </c>
      <c r="AH27" s="40">
        <f>圣人事件!AL27/AA27</f>
        <v>0</v>
      </c>
      <c r="AI27" s="40">
        <f>传记奖励!AS27/AA27</f>
        <v>1</v>
      </c>
      <c r="AN27" s="114">
        <v>23</v>
      </c>
      <c r="AO27" s="114">
        <f>圣人事件!AC27</f>
        <v>14128.479552166791</v>
      </c>
      <c r="AP27" s="114">
        <f>圣人事件!AD27</f>
        <v>12269.171643101641</v>
      </c>
      <c r="AQ27" s="114">
        <f>圣人事件!AE27</f>
        <v>10103.275727754472</v>
      </c>
      <c r="AR27" s="114">
        <f>圣人事件!AF27</f>
        <v>7486.6813146931827</v>
      </c>
      <c r="AS27" s="114">
        <f>圣人事件!AG27</f>
        <v>4179.2042515309367</v>
      </c>
    </row>
    <row r="28" spans="3:45" x14ac:dyDescent="0.15">
      <c r="C28" s="41">
        <v>24</v>
      </c>
      <c r="D28" s="41">
        <f>圣人事件!S28+传记奖励!V28</f>
        <v>726.32100365322469</v>
      </c>
      <c r="E28" s="41">
        <f>圣人事件!T28+传记奖励!W28</f>
        <v>796.69314983122501</v>
      </c>
      <c r="F28" s="41">
        <f>圣人事件!U28+传记奖励!X28</f>
        <v>878.00872631081438</v>
      </c>
      <c r="G28" s="41">
        <f>圣人事件!V28+传记奖励!Y28</f>
        <v>1160.5018188158701</v>
      </c>
      <c r="H28" s="41">
        <f>圣人事件!W28+传记奖励!Z28</f>
        <v>1542.147643768189</v>
      </c>
      <c r="I28" s="41">
        <f>圣人事件!X28+传记奖励!AA28</f>
        <v>0</v>
      </c>
      <c r="J28" s="41">
        <f>圣人事件!Y28+传记奖励!AB28</f>
        <v>0</v>
      </c>
      <c r="K28" s="41">
        <f>圣人事件!Z28+传记奖励!AC28</f>
        <v>0</v>
      </c>
      <c r="L28" s="41">
        <f>圣人事件!AA28+传记奖励!AD28</f>
        <v>0</v>
      </c>
      <c r="M28" s="41">
        <f>圣人事件!AB28+传记奖励!AE28</f>
        <v>0</v>
      </c>
      <c r="N28" s="41">
        <f>圣人事件!AC28+传记奖励!AF28</f>
        <v>15400.913915129677</v>
      </c>
      <c r="O28" s="41">
        <f>圣人事件!AD28+传记奖励!AG28</f>
        <v>13397.255014771306</v>
      </c>
      <c r="P28" s="41">
        <f>圣人事件!AE28+传记奖励!AH28</f>
        <v>11051.695825497056</v>
      </c>
      <c r="Q28" s="41">
        <f>圣人事件!AF28+传记奖励!AI28</f>
        <v>8187.1258372829352</v>
      </c>
      <c r="R28" s="41">
        <f>圣人事件!AG28+传记奖励!AJ28</f>
        <v>4569.4511586189756</v>
      </c>
      <c r="S28" s="41">
        <f>传记奖励!AK28</f>
        <v>0</v>
      </c>
      <c r="T28" s="41">
        <f>传记奖励!AL28</f>
        <v>0</v>
      </c>
      <c r="U28" s="41">
        <f>传记奖励!AM28</f>
        <v>0</v>
      </c>
      <c r="V28" s="41">
        <f>传记奖励!AN28</f>
        <v>0</v>
      </c>
      <c r="W28" s="41">
        <f>传记奖励!AO28</f>
        <v>0</v>
      </c>
      <c r="Z28" s="27">
        <v>24</v>
      </c>
      <c r="AA28" s="27">
        <f>圣人事件!AL28+传记奖励!AS28</f>
        <v>726.32100365322469</v>
      </c>
      <c r="AB28" s="27">
        <f>圣人事件!AM28+传记奖励!AT28</f>
        <v>796.69314983122501</v>
      </c>
      <c r="AC28" s="27">
        <f>圣人事件!AN28+传记奖励!AU28</f>
        <v>878.00872631081438</v>
      </c>
      <c r="AD28" s="27">
        <f>圣人事件!AO28+传记奖励!AV28</f>
        <v>1160.5018188158701</v>
      </c>
      <c r="AE28" s="27">
        <f>圣人事件!AP28+传记奖励!AW28</f>
        <v>1542.147643768189</v>
      </c>
      <c r="AF28" s="8">
        <f>(AA28-AA27)/总纲!K28</f>
        <v>202.20912615466298</v>
      </c>
      <c r="AH28" s="40">
        <f>圣人事件!AL28/AA28</f>
        <v>0</v>
      </c>
      <c r="AI28" s="40">
        <f>传记奖励!AS28/AA28</f>
        <v>1</v>
      </c>
      <c r="AN28" s="114">
        <v>24</v>
      </c>
      <c r="AO28" s="114">
        <f>圣人事件!AC28</f>
        <v>15400.913915129677</v>
      </c>
      <c r="AP28" s="114">
        <f>圣人事件!AD28</f>
        <v>13397.255014771306</v>
      </c>
      <c r="AQ28" s="114">
        <f>圣人事件!AE28</f>
        <v>11051.695825497056</v>
      </c>
      <c r="AR28" s="114">
        <f>圣人事件!AF28</f>
        <v>8187.1258372829352</v>
      </c>
      <c r="AS28" s="114">
        <f>圣人事件!AG28</f>
        <v>4569.4511586189756</v>
      </c>
    </row>
    <row r="29" spans="3:45" x14ac:dyDescent="0.15">
      <c r="C29" s="41">
        <v>25</v>
      </c>
      <c r="D29" s="41">
        <f>圣人事件!S29+传记奖励!V29</f>
        <v>797.79262604874964</v>
      </c>
      <c r="E29" s="41">
        <f>圣人事件!T29+传记奖励!W29</f>
        <v>869.90136819367376</v>
      </c>
      <c r="F29" s="41">
        <f>圣人事件!U29+传记奖励!X29</f>
        <v>1101.7749452894227</v>
      </c>
      <c r="G29" s="41">
        <f>圣人事件!V29+传记奖励!Y29</f>
        <v>1451.4594883400523</v>
      </c>
      <c r="H29" s="41">
        <f>圣人事件!W29+传记奖励!Z29</f>
        <v>1834.9672054423318</v>
      </c>
      <c r="I29" s="41">
        <f>圣人事件!X29+传记奖励!AA29</f>
        <v>0</v>
      </c>
      <c r="J29" s="41">
        <f>圣人事件!Y29+传记奖励!AB29</f>
        <v>0</v>
      </c>
      <c r="K29" s="41">
        <f>圣人事件!Z29+传记奖励!AC29</f>
        <v>0</v>
      </c>
      <c r="L29" s="41">
        <f>圣人事件!AA29+传记奖励!AD29</f>
        <v>0</v>
      </c>
      <c r="M29" s="41">
        <f>圣人事件!AB29+传记奖励!AE29</f>
        <v>0</v>
      </c>
      <c r="N29" s="41">
        <f>圣人事件!AC29+传记奖励!AF29</f>
        <v>16764.675298172569</v>
      </c>
      <c r="O29" s="41">
        <f>圣人事件!AD29+传记奖励!AG29</f>
        <v>14595.326314589041</v>
      </c>
      <c r="P29" s="41">
        <f>圣人事件!AE29+传记奖励!AH29</f>
        <v>12040.389799147539</v>
      </c>
      <c r="Q29" s="41">
        <f>圣人事件!AF29+传记奖励!AI29</f>
        <v>8922.1601936874413</v>
      </c>
      <c r="R29" s="41">
        <f>圣人事件!AG29+传记奖励!AJ29</f>
        <v>4969.049758378349</v>
      </c>
      <c r="S29" s="41">
        <f>传记奖励!AK29</f>
        <v>0</v>
      </c>
      <c r="T29" s="41">
        <f>传记奖励!AL29</f>
        <v>0</v>
      </c>
      <c r="U29" s="41">
        <f>传记奖励!AM29</f>
        <v>0</v>
      </c>
      <c r="V29" s="41">
        <f>传记奖励!AN29</f>
        <v>0</v>
      </c>
      <c r="W29" s="41">
        <f>传记奖励!AO29</f>
        <v>0</v>
      </c>
      <c r="Z29" s="27">
        <v>25</v>
      </c>
      <c r="AA29" s="27">
        <f>圣人事件!AL29+传记奖励!AS29</f>
        <v>797.79262604874964</v>
      </c>
      <c r="AB29" s="27">
        <f>圣人事件!AM29+传记奖励!AT29</f>
        <v>869.90136819367376</v>
      </c>
      <c r="AC29" s="27">
        <f>圣人事件!AN29+传记奖励!AU29</f>
        <v>1101.7749452894227</v>
      </c>
      <c r="AD29" s="27">
        <f>圣人事件!AO29+传记奖励!AV29</f>
        <v>1451.4594883400523</v>
      </c>
      <c r="AE29" s="27">
        <f>圣人事件!AP29+传记奖励!AW29</f>
        <v>1834.9672054423318</v>
      </c>
      <c r="AF29" s="8">
        <f>(AA29-AA28)/总纲!K29</f>
        <v>188.66778589212859</v>
      </c>
      <c r="AH29" s="40">
        <f>圣人事件!AL29/AA29</f>
        <v>0</v>
      </c>
      <c r="AI29" s="40">
        <f>传记奖励!AS29/AA29</f>
        <v>1</v>
      </c>
      <c r="AN29" s="114">
        <v>25</v>
      </c>
      <c r="AO29" s="114">
        <f>圣人事件!AC29</f>
        <v>16764.675298172569</v>
      </c>
      <c r="AP29" s="114">
        <f>圣人事件!AD29</f>
        <v>14595.326314589041</v>
      </c>
      <c r="AQ29" s="114">
        <f>圣人事件!AE29</f>
        <v>12040.389799147539</v>
      </c>
      <c r="AR29" s="114">
        <f>圣人事件!AF29</f>
        <v>8922.1601936874413</v>
      </c>
      <c r="AS29" s="114">
        <f>圣人事件!AG29</f>
        <v>4969.049758378349</v>
      </c>
    </row>
    <row r="30" spans="3:45" x14ac:dyDescent="0.15">
      <c r="C30" s="41">
        <v>26</v>
      </c>
      <c r="D30" s="41">
        <f>圣人事件!S30+传记奖励!V30</f>
        <v>869.26424844427459</v>
      </c>
      <c r="E30" s="41">
        <f>圣人事件!T30+传记奖励!W30</f>
        <v>1065.4433222115135</v>
      </c>
      <c r="F30" s="41">
        <f>圣人事件!U30+传记奖励!X30</f>
        <v>1386.6072953380906</v>
      </c>
      <c r="G30" s="41">
        <f>圣人事件!V30+传记奖励!Y30</f>
        <v>1742.4171578642347</v>
      </c>
      <c r="H30" s="41">
        <f>圣人事件!W30+传记奖励!Z30</f>
        <v>2116.363042793942</v>
      </c>
      <c r="I30" s="41">
        <f>圣人事件!X30+传记奖励!AA30</f>
        <v>0</v>
      </c>
      <c r="J30" s="41">
        <f>圣人事件!Y30+传记奖励!AB30</f>
        <v>0</v>
      </c>
      <c r="K30" s="41">
        <f>圣人事件!Z30+传记奖励!AC30</f>
        <v>0</v>
      </c>
      <c r="L30" s="41">
        <f>圣人事件!AA30+传记奖励!AD30</f>
        <v>0</v>
      </c>
      <c r="M30" s="41">
        <f>圣人事件!AB30+传记奖励!AE30</f>
        <v>0</v>
      </c>
      <c r="N30" s="41">
        <f>圣人事件!AC30+传记奖励!AF30</f>
        <v>18226.318557749732</v>
      </c>
      <c r="O30" s="41">
        <f>圣人事件!AD30+传记奖励!AG30</f>
        <v>15871.478200088464</v>
      </c>
      <c r="P30" s="41">
        <f>圣人事件!AE30+传记奖励!AH30</f>
        <v>13093.787251887408</v>
      </c>
      <c r="Q30" s="41">
        <f>圣人事件!AF30+传记奖励!AI30</f>
        <v>9689.1109452997553</v>
      </c>
      <c r="R30" s="41">
        <f>圣人事件!AG30+传记奖励!AJ30</f>
        <v>5398.6355568054705</v>
      </c>
      <c r="S30" s="41">
        <f>传记奖励!AK30</f>
        <v>0</v>
      </c>
      <c r="T30" s="41">
        <f>传记奖励!AL30</f>
        <v>0</v>
      </c>
      <c r="U30" s="41">
        <f>传记奖励!AM30</f>
        <v>0</v>
      </c>
      <c r="V30" s="41">
        <f>传记奖励!AN30</f>
        <v>0</v>
      </c>
      <c r="W30" s="41">
        <f>传记奖励!AO30</f>
        <v>0</v>
      </c>
      <c r="Z30" s="27">
        <v>26</v>
      </c>
      <c r="AA30" s="27">
        <f>圣人事件!AL30+传记奖励!AS30</f>
        <v>869.26424844427459</v>
      </c>
      <c r="AB30" s="27">
        <f>圣人事件!AM30+传记奖励!AT30</f>
        <v>1065.4433222115135</v>
      </c>
      <c r="AC30" s="27">
        <f>圣人事件!AN30+传记奖励!AU30</f>
        <v>1386.6072953380906</v>
      </c>
      <c r="AD30" s="27">
        <f>圣人事件!AO30+传记奖励!AV30</f>
        <v>1742.4171578642347</v>
      </c>
      <c r="AE30" s="27">
        <f>圣人事件!AP30+传记奖励!AW30</f>
        <v>2116.363042793942</v>
      </c>
      <c r="AF30" s="8">
        <f>(AA30-AA29)/总纲!K30</f>
        <v>176.03326867755922</v>
      </c>
      <c r="AH30" s="40">
        <f>圣人事件!AL30/AA30</f>
        <v>0</v>
      </c>
      <c r="AI30" s="40">
        <f>传记奖励!AS30/AA30</f>
        <v>1</v>
      </c>
      <c r="AN30" s="114">
        <v>26</v>
      </c>
      <c r="AO30" s="114">
        <f>圣人事件!AC30</f>
        <v>18226.318557749732</v>
      </c>
      <c r="AP30" s="114">
        <f>圣人事件!AD30</f>
        <v>15871.478200088464</v>
      </c>
      <c r="AQ30" s="114">
        <f>圣人事件!AE30</f>
        <v>13093.787251887408</v>
      </c>
      <c r="AR30" s="114">
        <f>圣人事件!AF30</f>
        <v>9689.1109452997553</v>
      </c>
      <c r="AS30" s="114">
        <f>圣人事件!AG30</f>
        <v>5398.6355568054705</v>
      </c>
    </row>
    <row r="31" spans="3:45" x14ac:dyDescent="0.15">
      <c r="C31" s="41">
        <v>27</v>
      </c>
      <c r="D31" s="41">
        <f>圣人事件!S31+传记奖励!V31</f>
        <v>1057.6340987686622</v>
      </c>
      <c r="E31" s="41">
        <f>圣人事件!T31+传记奖励!W31</f>
        <v>1346.397324015767</v>
      </c>
      <c r="F31" s="41">
        <f>圣人事件!U31+传记奖励!X31</f>
        <v>1671.4396453867587</v>
      </c>
      <c r="G31" s="41">
        <f>圣人事件!V31+传记奖励!Y31</f>
        <v>2033.3748273884171</v>
      </c>
      <c r="H31" s="41">
        <f>圣人事件!W31+传记奖励!Z31</f>
        <v>2288.7983246132699</v>
      </c>
      <c r="I31" s="41">
        <f>圣人事件!X31+传记奖励!AA31</f>
        <v>0</v>
      </c>
      <c r="J31" s="41">
        <f>圣人事件!Y31+传记奖励!AB31</f>
        <v>0</v>
      </c>
      <c r="K31" s="41">
        <f>圣人事件!Z31+传记奖励!AC31</f>
        <v>0</v>
      </c>
      <c r="L31" s="41">
        <f>圣人事件!AA31+传记奖励!AD31</f>
        <v>0</v>
      </c>
      <c r="M31" s="41">
        <f>圣人事件!AB31+传记奖励!AE31</f>
        <v>0</v>
      </c>
      <c r="N31" s="41">
        <f>圣人事件!AC31+传记奖励!AF31</f>
        <v>19792.869015059583</v>
      </c>
      <c r="O31" s="41">
        <f>圣人事件!AD31+传记奖励!AG31</f>
        <v>17237.609625215391</v>
      </c>
      <c r="P31" s="41">
        <f>圣人事件!AE31+传记奖励!AH31</f>
        <v>14217.217813517302</v>
      </c>
      <c r="Q31" s="41">
        <f>圣人事件!AF31+传记奖励!AI31</f>
        <v>10513.972020799651</v>
      </c>
      <c r="R31" s="41">
        <f>圣人事件!AG31+传记奖励!AJ31</f>
        <v>5864.6270891621543</v>
      </c>
      <c r="S31" s="41">
        <f>传记奖励!AK31</f>
        <v>0</v>
      </c>
      <c r="T31" s="41">
        <f>传记奖励!AL31</f>
        <v>0</v>
      </c>
      <c r="U31" s="41">
        <f>传记奖励!AM31</f>
        <v>0</v>
      </c>
      <c r="V31" s="41">
        <f>传记奖励!AN31</f>
        <v>0</v>
      </c>
      <c r="W31" s="41">
        <f>传记奖励!AO31</f>
        <v>0</v>
      </c>
      <c r="Z31" s="27">
        <v>27</v>
      </c>
      <c r="AA31" s="27">
        <f>圣人事件!AL31+传记奖励!AS31</f>
        <v>1057.6340987686622</v>
      </c>
      <c r="AB31" s="27">
        <f>圣人事件!AM31+传记奖励!AT31</f>
        <v>1346.397324015767</v>
      </c>
      <c r="AC31" s="27">
        <f>圣人事件!AN31+传记奖励!AU31</f>
        <v>1671.4396453867587</v>
      </c>
      <c r="AD31" s="27">
        <f>圣人事件!AO31+传记奖励!AV31</f>
        <v>2033.3748273884171</v>
      </c>
      <c r="AE31" s="27">
        <f>圣人事件!AP31+传记奖励!AW31</f>
        <v>2288.7983246132699</v>
      </c>
      <c r="AF31" s="8">
        <f>(AA31-AA30)/总纲!K31</f>
        <v>432.88197836430442</v>
      </c>
      <c r="AH31" s="40">
        <f>圣人事件!AL31/AA31</f>
        <v>0</v>
      </c>
      <c r="AI31" s="40">
        <f>传记奖励!AS31/AA31</f>
        <v>1</v>
      </c>
      <c r="AN31" s="114">
        <v>27</v>
      </c>
      <c r="AO31" s="114">
        <f>圣人事件!AC31</f>
        <v>19792.869015059583</v>
      </c>
      <c r="AP31" s="114">
        <f>圣人事件!AD31</f>
        <v>17237.609625215391</v>
      </c>
      <c r="AQ31" s="114">
        <f>圣人事件!AE31</f>
        <v>14217.217813517302</v>
      </c>
      <c r="AR31" s="114">
        <f>圣人事件!AF31</f>
        <v>10513.972020799651</v>
      </c>
      <c r="AS31" s="114">
        <f>圣人事件!AG31</f>
        <v>5864.6270891621543</v>
      </c>
    </row>
    <row r="32" spans="3:45" x14ac:dyDescent="0.15">
      <c r="C32" s="41">
        <v>28</v>
      </c>
      <c r="D32" s="41">
        <f>圣人事件!S32+传记奖励!V32</f>
        <v>1334.2052030948594</v>
      </c>
      <c r="E32" s="41">
        <f>圣人事件!T32+传记奖励!W32</f>
        <v>1627.3513258200205</v>
      </c>
      <c r="F32" s="41">
        <f>圣人事件!U32+传记奖励!X32</f>
        <v>1956.2719954354266</v>
      </c>
      <c r="G32" s="41">
        <f>圣人事件!V32+传记奖励!Y32</f>
        <v>2228.9996867173591</v>
      </c>
      <c r="H32" s="41">
        <f>圣人事件!W32+传记奖励!Z32</f>
        <v>2461.2336064325978</v>
      </c>
      <c r="I32" s="41">
        <f>圣人事件!X32+传记奖励!AA32</f>
        <v>0</v>
      </c>
      <c r="J32" s="41">
        <f>圣人事件!Y32+传记奖励!AB32</f>
        <v>0</v>
      </c>
      <c r="K32" s="41">
        <f>圣人事件!Z32+传记奖励!AC32</f>
        <v>0</v>
      </c>
      <c r="L32" s="41">
        <f>圣人事件!AA32+传记奖励!AD32</f>
        <v>0</v>
      </c>
      <c r="M32" s="41">
        <f>圣人事件!AB32+传记奖励!AE32</f>
        <v>0</v>
      </c>
      <c r="N32" s="41">
        <f>圣人事件!AC32+传记奖励!AF32</f>
        <v>21471.856222928371</v>
      </c>
      <c r="O32" s="41">
        <f>圣人事件!AD32+传记奖励!AG32</f>
        <v>18689.103656436855</v>
      </c>
      <c r="P32" s="41">
        <f>圣人事件!AE32+传记奖励!AH32</f>
        <v>15391.026540595058</v>
      </c>
      <c r="Q32" s="41">
        <f>圣人事件!AF32+传记奖励!AI32</f>
        <v>11395.114097508085</v>
      </c>
      <c r="R32" s="41">
        <f>圣人事件!AG32+传记奖励!AJ32</f>
        <v>6385.7300406988979</v>
      </c>
      <c r="S32" s="41">
        <f>传记奖励!AK32</f>
        <v>0</v>
      </c>
      <c r="T32" s="41">
        <f>传记奖励!AL32</f>
        <v>0</v>
      </c>
      <c r="U32" s="41">
        <f>传记奖励!AM32</f>
        <v>0</v>
      </c>
      <c r="V32" s="41">
        <f>传记奖励!AN32</f>
        <v>0</v>
      </c>
      <c r="W32" s="41">
        <f>传记奖励!AO32</f>
        <v>0</v>
      </c>
      <c r="Z32" s="27">
        <v>28</v>
      </c>
      <c r="AA32" s="27">
        <f>圣人事件!AL32+传记奖励!AS32</f>
        <v>1334.2052030948594</v>
      </c>
      <c r="AB32" s="27">
        <f>圣人事件!AM32+传记奖励!AT32</f>
        <v>1627.3513258200205</v>
      </c>
      <c r="AC32" s="27">
        <f>圣人事件!AN32+传记奖励!AU32</f>
        <v>1956.2719954354266</v>
      </c>
      <c r="AD32" s="27">
        <f>圣人事件!AO32+传记奖励!AV32</f>
        <v>2228.9996867173591</v>
      </c>
      <c r="AE32" s="27">
        <f>圣人事件!AP32+传记奖励!AW32</f>
        <v>2461.2336064325978</v>
      </c>
      <c r="AF32" s="8">
        <f>(AA32-AA31)/总纲!K32</f>
        <v>593.00986386795671</v>
      </c>
      <c r="AH32" s="40">
        <f>圣人事件!AL32/AA32</f>
        <v>0</v>
      </c>
      <c r="AI32" s="40">
        <f>传记奖励!AS32/AA32</f>
        <v>1</v>
      </c>
      <c r="AN32" s="114">
        <v>28</v>
      </c>
      <c r="AO32" s="114">
        <f>圣人事件!AC32</f>
        <v>21471.856222928371</v>
      </c>
      <c r="AP32" s="114">
        <f>圣人事件!AD32</f>
        <v>18689.103656436855</v>
      </c>
      <c r="AQ32" s="114">
        <f>圣人事件!AE32</f>
        <v>15391.026540595058</v>
      </c>
      <c r="AR32" s="114">
        <f>圣人事件!AF32</f>
        <v>11395.114097508085</v>
      </c>
      <c r="AS32" s="114">
        <f>圣人事件!AG32</f>
        <v>6385.7300406988979</v>
      </c>
    </row>
    <row r="33" spans="3:45" x14ac:dyDescent="0.15">
      <c r="C33" s="41">
        <v>29</v>
      </c>
      <c r="D33" s="41">
        <f>圣人事件!S33+传记奖励!V33</f>
        <v>1610.7763074210568</v>
      </c>
      <c r="E33" s="41">
        <f>圣人事件!T33+传记奖励!W33</f>
        <v>1908.3053276242742</v>
      </c>
      <c r="F33" s="41">
        <f>圣人事件!U33+传记奖励!X33</f>
        <v>2180.4201281970618</v>
      </c>
      <c r="G33" s="41">
        <f>圣人事件!V33+传记奖励!Y33</f>
        <v>2396.3113724213499</v>
      </c>
      <c r="H33" s="41">
        <f>圣人事件!W33+传记奖励!Z33</f>
        <v>2633.6688882519256</v>
      </c>
      <c r="I33" s="41">
        <f>圣人事件!X33+传记奖励!AA33</f>
        <v>0</v>
      </c>
      <c r="J33" s="41">
        <f>圣人事件!Y33+传记奖励!AB33</f>
        <v>0</v>
      </c>
      <c r="K33" s="41">
        <f>圣人事件!Z33+传记奖励!AC33</f>
        <v>0</v>
      </c>
      <c r="L33" s="41">
        <f>圣人事件!AA33+传记奖励!AD33</f>
        <v>0</v>
      </c>
      <c r="M33" s="41">
        <f>圣人事件!AB33+传记奖励!AE33</f>
        <v>0</v>
      </c>
      <c r="N33" s="41">
        <f>圣人事件!AC33+传记奖励!AF33</f>
        <v>23271.350156260047</v>
      </c>
      <c r="O33" s="41">
        <f>圣人事件!AD33+传记奖励!AG33</f>
        <v>20276.327391149378</v>
      </c>
      <c r="P33" s="41">
        <f>圣人事件!AE33+传记奖励!AH33</f>
        <v>16743.736437429103</v>
      </c>
      <c r="Q33" s="41">
        <f>圣人事件!AF33+传记奖励!AI33</f>
        <v>12431.555253474116</v>
      </c>
      <c r="R33" s="41">
        <f>圣人事件!AG33+传记奖励!AJ33</f>
        <v>6972.0965068155101</v>
      </c>
      <c r="S33" s="41">
        <f>传记奖励!AK33</f>
        <v>0</v>
      </c>
      <c r="T33" s="41">
        <f>传记奖励!AL33</f>
        <v>0</v>
      </c>
      <c r="U33" s="41">
        <f>传记奖励!AM33</f>
        <v>0</v>
      </c>
      <c r="V33" s="41">
        <f>传记奖励!AN33</f>
        <v>0</v>
      </c>
      <c r="W33" s="41">
        <f>传记奖励!AO33</f>
        <v>0</v>
      </c>
      <c r="Z33" s="27">
        <v>29</v>
      </c>
      <c r="AA33" s="27">
        <f>圣人事件!AL33+传记奖励!AS33</f>
        <v>1610.7763074210568</v>
      </c>
      <c r="AB33" s="27">
        <f>圣人事件!AM33+传记奖励!AT33</f>
        <v>1908.3053276242742</v>
      </c>
      <c r="AC33" s="27">
        <f>圣人事件!AN33+传记奖励!AU33</f>
        <v>2180.4201281970618</v>
      </c>
      <c r="AD33" s="27">
        <f>圣人事件!AO33+传记奖励!AV33</f>
        <v>2396.3113724213499</v>
      </c>
      <c r="AE33" s="27">
        <f>圣人事件!AP33+传记奖励!AW33</f>
        <v>2633.6688882519256</v>
      </c>
      <c r="AF33" s="8">
        <f>(AA33-AA32)/总纲!K33</f>
        <v>553.29776729555408</v>
      </c>
      <c r="AH33" s="40">
        <f>圣人事件!AL33/AA33</f>
        <v>0</v>
      </c>
      <c r="AI33" s="40">
        <f>传记奖励!AS33/AA33</f>
        <v>1</v>
      </c>
      <c r="AN33" s="114">
        <v>29</v>
      </c>
      <c r="AO33" s="114">
        <f>圣人事件!AC33</f>
        <v>23271.350156260047</v>
      </c>
      <c r="AP33" s="114">
        <f>圣人事件!AD33</f>
        <v>20276.327391149378</v>
      </c>
      <c r="AQ33" s="114">
        <f>圣人事件!AE33</f>
        <v>16743.736437429103</v>
      </c>
      <c r="AR33" s="114">
        <f>圣人事件!AF33</f>
        <v>12431.555253474116</v>
      </c>
      <c r="AS33" s="114">
        <f>圣人事件!AG33</f>
        <v>6972.0965068155101</v>
      </c>
    </row>
    <row r="34" spans="3:45" x14ac:dyDescent="0.15">
      <c r="C34" s="41">
        <v>30</v>
      </c>
      <c r="D34" s="41">
        <f>圣人事件!S34+传记奖励!V34</f>
        <v>1887.3474117472542</v>
      </c>
      <c r="E34" s="41">
        <f>圣人事件!T34+传记奖励!W34</f>
        <v>2150.6605618013127</v>
      </c>
      <c r="F34" s="41">
        <f>圣人事件!U34+传记奖励!X34</f>
        <v>2342.7556964391206</v>
      </c>
      <c r="G34" s="41">
        <f>圣人事件!V34+传记奖励!Y34</f>
        <v>2563.6230581253412</v>
      </c>
      <c r="H34" s="41">
        <f>圣人事件!W34+传记奖励!Z34</f>
        <v>2800</v>
      </c>
      <c r="I34" s="41">
        <f>圣人事件!X34+传记奖励!AA34</f>
        <v>0</v>
      </c>
      <c r="J34" s="41">
        <f>圣人事件!Y34+传记奖励!AB34</f>
        <v>0</v>
      </c>
      <c r="K34" s="41">
        <f>圣人事件!Z34+传记奖励!AC34</f>
        <v>0</v>
      </c>
      <c r="L34" s="41">
        <f>圣人事件!AA34+传记奖励!AD34</f>
        <v>0</v>
      </c>
      <c r="M34" s="41">
        <f>圣人事件!AB34+传记奖励!AE34</f>
        <v>0</v>
      </c>
      <c r="N34" s="41">
        <f>圣人事件!AC34+传记奖励!AF34</f>
        <v>25200</v>
      </c>
      <c r="O34" s="41">
        <f>圣人事件!AD34+传记奖励!AG34</f>
        <v>21969.360000000001</v>
      </c>
      <c r="P34" s="41">
        <f>圣人事件!AE34+传记奖励!AH34</f>
        <v>18151.560000000001</v>
      </c>
      <c r="Q34" s="41">
        <f>圣人事件!AF34+传记奖励!AI34</f>
        <v>13474.439999999999</v>
      </c>
      <c r="R34" s="41">
        <f>圣人事件!AG34+传记奖励!AJ34</f>
        <v>7562.5199999999995</v>
      </c>
      <c r="S34" s="41">
        <f>传记奖励!AK34</f>
        <v>0</v>
      </c>
      <c r="T34" s="41">
        <f>传记奖励!AL34</f>
        <v>0</v>
      </c>
      <c r="U34" s="41">
        <f>传记奖励!AM34</f>
        <v>0</v>
      </c>
      <c r="V34" s="41">
        <f>传记奖励!AN34</f>
        <v>0</v>
      </c>
      <c r="W34" s="41">
        <f>传记奖励!AO34</f>
        <v>0</v>
      </c>
      <c r="Z34" s="27">
        <v>30</v>
      </c>
      <c r="AA34" s="27">
        <f>圣人事件!AL34+传记奖励!AS34</f>
        <v>1887.3474117472542</v>
      </c>
      <c r="AB34" s="27">
        <f>圣人事件!AM34+传记奖励!AT34</f>
        <v>2150.6605618013127</v>
      </c>
      <c r="AC34" s="27">
        <f>圣人事件!AN34+传记奖励!AU34</f>
        <v>2342.7556964391206</v>
      </c>
      <c r="AD34" s="27">
        <f>圣人事件!AO34+传记奖励!AV34</f>
        <v>2563.6230581253412</v>
      </c>
      <c r="AE34" s="27">
        <f>圣人事件!AP34+传记奖励!AW34</f>
        <v>2800</v>
      </c>
      <c r="AF34" s="8">
        <f>(AA34-AA33)/总纲!K34</f>
        <v>516.24507103040457</v>
      </c>
      <c r="AH34" s="40">
        <f>圣人事件!AL34/AA34</f>
        <v>0</v>
      </c>
      <c r="AI34" s="40">
        <f>传记奖励!AS34/AA34</f>
        <v>1</v>
      </c>
      <c r="AN34" s="114">
        <v>30</v>
      </c>
      <c r="AO34" s="114">
        <f>圣人事件!AC34</f>
        <v>25200</v>
      </c>
      <c r="AP34" s="114">
        <f>圣人事件!AD34</f>
        <v>21969.360000000001</v>
      </c>
      <c r="AQ34" s="114">
        <f>圣人事件!AE34</f>
        <v>18151.560000000001</v>
      </c>
      <c r="AR34" s="114">
        <f>圣人事件!AF34</f>
        <v>13474.439999999999</v>
      </c>
      <c r="AS34" s="114">
        <f>圣人事件!AG34</f>
        <v>7562.5199999999995</v>
      </c>
    </row>
    <row r="35" spans="3:45" x14ac:dyDescent="0.15">
      <c r="C35" s="41">
        <v>31</v>
      </c>
      <c r="D35" s="41">
        <f>圣人事件!S35+传记奖励!V35</f>
        <v>2136.526124501816</v>
      </c>
      <c r="E35" s="41">
        <f>圣人事件!T35+传记奖励!W35</f>
        <v>2310.1205046762761</v>
      </c>
      <c r="F35" s="41">
        <f>圣人事件!U35+传记奖励!X35</f>
        <v>2505.0912646811794</v>
      </c>
      <c r="G35" s="41">
        <f>圣人事件!V35+传记奖励!Y35</f>
        <v>2730.9347438293321</v>
      </c>
      <c r="H35" s="41">
        <f>圣人事件!W35+传记奖励!Z35</f>
        <v>2800</v>
      </c>
      <c r="I35" s="41">
        <f>圣人事件!X35+传记奖励!AA35</f>
        <v>0</v>
      </c>
      <c r="J35" s="41">
        <f>圣人事件!Y35+传记奖励!AB35</f>
        <v>0</v>
      </c>
      <c r="K35" s="41">
        <f>圣人事件!Z35+传记奖励!AC35</f>
        <v>0</v>
      </c>
      <c r="L35" s="41">
        <f>圣人事件!AA35+传记奖励!AD35</f>
        <v>0</v>
      </c>
      <c r="M35" s="41">
        <f>圣人事件!AB35+传记奖励!AE35</f>
        <v>0</v>
      </c>
      <c r="N35" s="41">
        <f>圣人事件!AC35+传记奖励!AF35</f>
        <v>27267.075721045236</v>
      </c>
      <c r="O35" s="41">
        <f>圣人事件!AD35+传记奖励!AG35</f>
        <v>23801.430396900389</v>
      </c>
      <c r="P35" s="41">
        <f>圣人事件!AE35+传记奖励!AH35</f>
        <v>19667.741717589932</v>
      </c>
      <c r="Q35" s="41">
        <f>圣人事件!AF35+传记奖励!AI35</f>
        <v>14587.885510759203</v>
      </c>
      <c r="R35" s="41">
        <f>圣人事件!AG35+传记奖励!AJ35</f>
        <v>8201.9363768904077</v>
      </c>
      <c r="S35" s="41">
        <f>传记奖励!AK35</f>
        <v>0</v>
      </c>
      <c r="T35" s="41">
        <f>传记奖励!AL35</f>
        <v>0</v>
      </c>
      <c r="U35" s="41">
        <f>传记奖励!AM35</f>
        <v>0</v>
      </c>
      <c r="V35" s="41">
        <f>传记奖励!AN35</f>
        <v>0</v>
      </c>
      <c r="W35" s="41">
        <f>传记奖励!AO35</f>
        <v>0</v>
      </c>
      <c r="Z35" s="27">
        <v>31</v>
      </c>
      <c r="AA35" s="27">
        <f>圣人事件!AL35+传记奖励!AS35</f>
        <v>2136.526124501816</v>
      </c>
      <c r="AB35" s="27">
        <f>圣人事件!AM35+传记奖励!AT35</f>
        <v>2310.1205046762761</v>
      </c>
      <c r="AC35" s="27">
        <f>圣人事件!AN35+传记奖励!AU35</f>
        <v>2505.0912646811794</v>
      </c>
      <c r="AD35" s="27">
        <f>圣人事件!AO35+传记奖励!AV35</f>
        <v>2730.9347438293321</v>
      </c>
      <c r="AE35" s="27">
        <f>圣人事件!AP35+传记奖励!AW35</f>
        <v>2800</v>
      </c>
      <c r="AF35" s="8">
        <f>(AA35-AA34)/总纲!K35</f>
        <v>433.96734661603205</v>
      </c>
      <c r="AH35" s="40">
        <f>圣人事件!AL35/AA35</f>
        <v>0</v>
      </c>
      <c r="AI35" s="40">
        <f>传记奖励!AS35/AA35</f>
        <v>1</v>
      </c>
      <c r="AN35" s="114">
        <v>31</v>
      </c>
      <c r="AO35" s="114">
        <f>圣人事件!AC35</f>
        <v>27267.075721045236</v>
      </c>
      <c r="AP35" s="114">
        <f>圣人事件!AD35</f>
        <v>23801.430396900389</v>
      </c>
      <c r="AQ35" s="114">
        <f>圣人事件!AE35</f>
        <v>19667.741717589932</v>
      </c>
      <c r="AR35" s="114">
        <f>圣人事件!AF35</f>
        <v>14587.885510759203</v>
      </c>
      <c r="AS35" s="114">
        <f>圣人事件!AG35</f>
        <v>8201.9363768904077</v>
      </c>
    </row>
    <row r="36" spans="3:45" x14ac:dyDescent="0.15">
      <c r="C36" s="41">
        <v>32</v>
      </c>
      <c r="D36" s="41">
        <f>圣人事件!S36+传记奖励!V36</f>
        <v>2294.5721995798835</v>
      </c>
      <c r="E36" s="41">
        <f>圣人事件!T36+传记奖励!W36</f>
        <v>2469.5804475512396</v>
      </c>
      <c r="F36" s="41">
        <f>圣人事件!U36+传记奖励!X36</f>
        <v>2667.4268329232382</v>
      </c>
      <c r="G36" s="41">
        <f>圣人事件!V36+传记奖励!Y36</f>
        <v>2800</v>
      </c>
      <c r="H36" s="41">
        <f>圣人事件!W36+传记奖励!Z36</f>
        <v>2800</v>
      </c>
      <c r="I36" s="41">
        <f>圣人事件!X36+传记奖励!AA36</f>
        <v>0</v>
      </c>
      <c r="J36" s="41">
        <f>圣人事件!Y36+传记奖励!AB36</f>
        <v>0</v>
      </c>
      <c r="K36" s="41">
        <f>圣人事件!Z36+传记奖励!AC36</f>
        <v>0</v>
      </c>
      <c r="L36" s="41">
        <f>圣人事件!AA36+传记奖励!AD36</f>
        <v>0</v>
      </c>
      <c r="M36" s="41">
        <f>圣人事件!AB36+传记奖励!AE36</f>
        <v>0</v>
      </c>
      <c r="N36" s="41">
        <f>圣人事件!AC36+传记奖励!AF36</f>
        <v>29482.512623914605</v>
      </c>
      <c r="O36" s="41">
        <f>圣人事件!AD36+传记奖励!AG36</f>
        <v>25747.078274464624</v>
      </c>
      <c r="P36" s="41">
        <f>圣人事件!AE36+传记奖励!AH36</f>
        <v>21262.78810436721</v>
      </c>
      <c r="Q36" s="41">
        <f>圣人事件!AF36+传记奖励!AI36</f>
        <v>15787.885510106271</v>
      </c>
      <c r="R36" s="41">
        <f>圣人事件!AG36+传记奖励!AJ36</f>
        <v>8874.2362997982964</v>
      </c>
      <c r="S36" s="41">
        <f>传记奖励!AK36</f>
        <v>0</v>
      </c>
      <c r="T36" s="41">
        <f>传记奖励!AL36</f>
        <v>0</v>
      </c>
      <c r="U36" s="41">
        <f>传记奖励!AM36</f>
        <v>0</v>
      </c>
      <c r="V36" s="41">
        <f>传记奖励!AN36</f>
        <v>0</v>
      </c>
      <c r="W36" s="41">
        <f>传记奖励!AO36</f>
        <v>0</v>
      </c>
      <c r="Z36" s="27">
        <v>32</v>
      </c>
      <c r="AA36" s="27">
        <f>圣人事件!AL36+传记奖励!AS36</f>
        <v>2294.5721995798835</v>
      </c>
      <c r="AB36" s="27">
        <f>圣人事件!AM36+传记奖励!AT36</f>
        <v>2469.5804475512396</v>
      </c>
      <c r="AC36" s="27">
        <f>圣人事件!AN36+传记奖励!AU36</f>
        <v>2667.4268329232382</v>
      </c>
      <c r="AD36" s="27">
        <f>圣人事件!AO36+传记奖励!AV36</f>
        <v>2800</v>
      </c>
      <c r="AE36" s="27">
        <f>圣人事件!AP36+传记奖励!AW36</f>
        <v>2800</v>
      </c>
      <c r="AF36" s="8">
        <f>(AA36-AA35)/总纲!K36</f>
        <v>256.81881056695204</v>
      </c>
      <c r="AH36" s="40">
        <f>圣人事件!AL36/AA36</f>
        <v>0</v>
      </c>
      <c r="AI36" s="40">
        <f>传记奖励!AS36/AA36</f>
        <v>1</v>
      </c>
      <c r="AN36" s="114">
        <v>32</v>
      </c>
      <c r="AO36" s="114">
        <f>圣人事件!AC36</f>
        <v>29482.512623914605</v>
      </c>
      <c r="AP36" s="114">
        <f>圣人事件!AD36</f>
        <v>25747.078274464624</v>
      </c>
      <c r="AQ36" s="114">
        <f>圣人事件!AE36</f>
        <v>21262.78810436721</v>
      </c>
      <c r="AR36" s="114">
        <f>圣人事件!AF36</f>
        <v>15787.885510106271</v>
      </c>
      <c r="AS36" s="114">
        <f>圣人事件!AG36</f>
        <v>8874.2362997982964</v>
      </c>
    </row>
    <row r="37" spans="3:45" x14ac:dyDescent="0.15">
      <c r="C37" s="41">
        <v>33</v>
      </c>
      <c r="D37" s="41">
        <f>圣人事件!S37+传记奖励!V37</f>
        <v>2452.6182746579516</v>
      </c>
      <c r="E37" s="41">
        <f>圣人事件!T37+传记奖励!W37</f>
        <v>2629.0403904262025</v>
      </c>
      <c r="F37" s="41">
        <f>圣人事件!U37+传记奖励!X37</f>
        <v>2800</v>
      </c>
      <c r="G37" s="41">
        <f>圣人事件!V37+传记奖励!Y37</f>
        <v>2800</v>
      </c>
      <c r="H37" s="41">
        <f>圣人事件!W37+传记奖励!Z37</f>
        <v>2800</v>
      </c>
      <c r="I37" s="41">
        <f>圣人事件!X37+传记奖励!AA37</f>
        <v>0</v>
      </c>
      <c r="J37" s="41">
        <f>圣人事件!Y37+传记奖励!AB37</f>
        <v>0</v>
      </c>
      <c r="K37" s="41">
        <f>圣人事件!Z37+传记奖励!AC37</f>
        <v>0</v>
      </c>
      <c r="L37" s="41">
        <f>圣人事件!AA37+传记奖励!AD37</f>
        <v>0</v>
      </c>
      <c r="M37" s="41">
        <f>圣人事件!AB37+传记奖励!AE37</f>
        <v>0</v>
      </c>
      <c r="N37" s="41">
        <f>圣人事件!AC37+传记奖励!AF37</f>
        <v>31856.959104333582</v>
      </c>
      <c r="O37" s="41">
        <f>圣人事件!AD37+传记奖励!AG37</f>
        <v>27763.33985942672</v>
      </c>
      <c r="P37" s="41">
        <f>圣人事件!AE37+传记奖励!AH37</f>
        <v>22930.639163299315</v>
      </c>
      <c r="Q37" s="41">
        <f>圣人事件!AF37+传记奖励!AI37</f>
        <v>17049.844512639334</v>
      </c>
      <c r="R37" s="41">
        <f>圣人事件!AG37+传记奖励!AJ37</f>
        <v>9585.7589944939755</v>
      </c>
      <c r="S37" s="41">
        <f>传记奖励!AK37</f>
        <v>0</v>
      </c>
      <c r="T37" s="41">
        <f>传记奖励!AL37</f>
        <v>0</v>
      </c>
      <c r="U37" s="41">
        <f>传记奖励!AM37</f>
        <v>0</v>
      </c>
      <c r="V37" s="41">
        <f>传记奖励!AN37</f>
        <v>0</v>
      </c>
      <c r="W37" s="41">
        <f>传记奖励!AO37</f>
        <v>0</v>
      </c>
      <c r="Z37" s="27">
        <v>33</v>
      </c>
      <c r="AA37" s="27">
        <f>圣人事件!AL37+传记奖励!AS37</f>
        <v>2452.6182746579516</v>
      </c>
      <c r="AB37" s="27">
        <f>圣人事件!AM37+传记奖励!AT37</f>
        <v>2629.0403904262025</v>
      </c>
      <c r="AC37" s="27">
        <f>圣人事件!AN37+传记奖励!AU37</f>
        <v>2800</v>
      </c>
      <c r="AD37" s="27">
        <f>圣人事件!AO37+传记奖励!AV37</f>
        <v>2800</v>
      </c>
      <c r="AE37" s="27">
        <f>圣人事件!AP37+传记奖励!AW37</f>
        <v>2800</v>
      </c>
      <c r="AF37" s="8">
        <f>(AA37-AA36)/总纲!K37</f>
        <v>239.62042310620919</v>
      </c>
      <c r="AH37" s="40">
        <f>圣人事件!AL37/AA37</f>
        <v>0</v>
      </c>
      <c r="AI37" s="40">
        <f>传记奖励!AS37/AA37</f>
        <v>1</v>
      </c>
      <c r="AN37" s="114">
        <v>33</v>
      </c>
      <c r="AO37" s="114">
        <f>圣人事件!AC37</f>
        <v>31856.959104333582</v>
      </c>
      <c r="AP37" s="114">
        <f>圣人事件!AD37</f>
        <v>27763.33985942672</v>
      </c>
      <c r="AQ37" s="114">
        <f>圣人事件!AE37</f>
        <v>22930.639163299315</v>
      </c>
      <c r="AR37" s="114">
        <f>圣人事件!AF37</f>
        <v>17049.844512639334</v>
      </c>
      <c r="AS37" s="114">
        <f>圣人事件!AG37</f>
        <v>9585.7589944939755</v>
      </c>
    </row>
    <row r="38" spans="3:45" x14ac:dyDescent="0.15">
      <c r="C38" s="41">
        <v>34</v>
      </c>
      <c r="D38" s="41">
        <f>圣人事件!S38+传记奖励!V38</f>
        <v>2610.6643497360192</v>
      </c>
      <c r="E38" s="41">
        <f>圣人事件!T38+传记奖励!W38</f>
        <v>2788.5003333011659</v>
      </c>
      <c r="F38" s="41">
        <f>圣人事件!U38+传记奖励!X38</f>
        <v>2800</v>
      </c>
      <c r="G38" s="41">
        <f>圣人事件!V38+传记奖励!Y38</f>
        <v>2800</v>
      </c>
      <c r="H38" s="41">
        <f>圣人事件!W38+传记奖励!Z38</f>
        <v>2800</v>
      </c>
      <c r="I38" s="41">
        <f>圣人事件!X38+传记奖励!AA38</f>
        <v>0</v>
      </c>
      <c r="J38" s="41">
        <f>圣人事件!Y38+传记奖励!AB38</f>
        <v>0</v>
      </c>
      <c r="K38" s="41">
        <f>圣人事件!Z38+传记奖励!AC38</f>
        <v>0</v>
      </c>
      <c r="L38" s="41">
        <f>圣人事件!AA38+传记奖励!AD38</f>
        <v>0</v>
      </c>
      <c r="M38" s="41">
        <f>圣人事件!AB38+传记奖励!AE38</f>
        <v>0</v>
      </c>
      <c r="N38" s="41">
        <f>圣人事件!AC38+传记奖励!AF38</f>
        <v>34401.827830259346</v>
      </c>
      <c r="O38" s="41">
        <f>圣人事件!AD38+传记奖励!AG38</f>
        <v>29991.513502420097</v>
      </c>
      <c r="P38" s="41">
        <f>圣人事件!AE38+传记奖励!AH38</f>
        <v>24810.598231183038</v>
      </c>
      <c r="Q38" s="41">
        <f>圣人事件!AF38+传记奖励!AI38</f>
        <v>18463.460996500187</v>
      </c>
      <c r="R38" s="41">
        <f>圣人事件!AG38+传记奖励!AJ38</f>
        <v>10372.151090823192</v>
      </c>
      <c r="S38" s="41">
        <f>传记奖励!AK38</f>
        <v>0</v>
      </c>
      <c r="T38" s="41">
        <f>传记奖励!AL38</f>
        <v>0</v>
      </c>
      <c r="U38" s="41">
        <f>传记奖励!AM38</f>
        <v>0</v>
      </c>
      <c r="V38" s="41">
        <f>传记奖励!AN38</f>
        <v>0</v>
      </c>
      <c r="W38" s="41">
        <f>传记奖励!AO38</f>
        <v>0</v>
      </c>
      <c r="Z38" s="27">
        <v>34</v>
      </c>
      <c r="AA38" s="27">
        <f>圣人事件!AL38+传记奖励!AS38</f>
        <v>2610.6643497360192</v>
      </c>
      <c r="AB38" s="27">
        <f>圣人事件!AM38+传记奖励!AT38</f>
        <v>2788.5003333011659</v>
      </c>
      <c r="AC38" s="27">
        <f>圣人事件!AN38+传记奖励!AU38</f>
        <v>2800</v>
      </c>
      <c r="AD38" s="27">
        <f>圣人事件!AO38+传记奖励!AV38</f>
        <v>2800</v>
      </c>
      <c r="AE38" s="27">
        <f>圣人事件!AP38+传记奖励!AW38</f>
        <v>2800</v>
      </c>
      <c r="AF38" s="8">
        <f>(AA38-AA37)/总纲!K38</f>
        <v>223.57376020410129</v>
      </c>
      <c r="AH38" s="40">
        <f>圣人事件!AL38/AA38</f>
        <v>0</v>
      </c>
      <c r="AI38" s="40">
        <f>传记奖励!AS38/AA38</f>
        <v>1</v>
      </c>
      <c r="AN38" s="114">
        <v>34</v>
      </c>
      <c r="AO38" s="114">
        <f>圣人事件!AC38</f>
        <v>34401.827830259346</v>
      </c>
      <c r="AP38" s="114">
        <f>圣人事件!AD38</f>
        <v>29991.513502420097</v>
      </c>
      <c r="AQ38" s="114">
        <f>圣人事件!AE38</f>
        <v>24810.598231183038</v>
      </c>
      <c r="AR38" s="114">
        <f>圣人事件!AF38</f>
        <v>18463.460996500187</v>
      </c>
      <c r="AS38" s="114">
        <f>圣人事件!AG38</f>
        <v>10372.151090823192</v>
      </c>
    </row>
    <row r="39" spans="3:45" x14ac:dyDescent="0.15">
      <c r="C39" s="41">
        <v>35</v>
      </c>
      <c r="D39" s="41">
        <f>圣人事件!S39+传记奖励!V39</f>
        <v>2768.7104248140872</v>
      </c>
      <c r="E39" s="41">
        <f>圣人事件!T39+传记奖励!W39</f>
        <v>2800</v>
      </c>
      <c r="F39" s="41">
        <f>圣人事件!U39+传记奖励!X39</f>
        <v>2800</v>
      </c>
      <c r="G39" s="41">
        <f>圣人事件!V39+传记奖励!Y39</f>
        <v>2800</v>
      </c>
      <c r="H39" s="41">
        <f>圣人事件!W39+传记奖励!Z39</f>
        <v>2800</v>
      </c>
      <c r="I39" s="41">
        <f>圣人事件!X39+传记奖励!AA39</f>
        <v>0</v>
      </c>
      <c r="J39" s="41">
        <f>圣人事件!Y39+传记奖励!AB39</f>
        <v>0</v>
      </c>
      <c r="K39" s="41">
        <f>圣人事件!Z39+传记奖励!AC39</f>
        <v>0</v>
      </c>
      <c r="L39" s="41">
        <f>圣人事件!AA39+传记奖励!AD39</f>
        <v>0</v>
      </c>
      <c r="M39" s="41">
        <f>圣人事件!AB39+传记奖励!AE39</f>
        <v>0</v>
      </c>
      <c r="N39" s="41">
        <f>圣人事件!AC39+传记奖励!AF39</f>
        <v>37129.350596345132</v>
      </c>
      <c r="O39" s="41">
        <f>圣人事件!AD39+传记奖励!AG39</f>
        <v>32417.636005668937</v>
      </c>
      <c r="P39" s="41">
        <f>圣人事件!AE39+传记奖励!AH39</f>
        <v>26837.094611038261</v>
      </c>
      <c r="Q39" s="41">
        <f>圣人事件!AF39+传记奖励!AI39</f>
        <v>19945.887140356608</v>
      </c>
      <c r="R39" s="41">
        <f>圣人事件!AG39+传记奖励!AJ39</f>
        <v>11198.212139857691</v>
      </c>
      <c r="S39" s="41">
        <f>传记奖励!AK39</f>
        <v>0</v>
      </c>
      <c r="T39" s="41">
        <f>传记奖励!AL39</f>
        <v>0</v>
      </c>
      <c r="U39" s="41">
        <f>传记奖励!AM39</f>
        <v>0</v>
      </c>
      <c r="V39" s="41">
        <f>传记奖励!AN39</f>
        <v>0</v>
      </c>
      <c r="W39" s="41">
        <f>传记奖励!AO39</f>
        <v>0</v>
      </c>
      <c r="Z39" s="27">
        <v>35</v>
      </c>
      <c r="AA39" s="27">
        <f>圣人事件!AL39+传记奖励!AS39</f>
        <v>2768.7104248140872</v>
      </c>
      <c r="AB39" s="27">
        <f>圣人事件!AM39+传记奖励!AT39</f>
        <v>2800</v>
      </c>
      <c r="AC39" s="27">
        <f>圣人事件!AN39+传记奖励!AU39</f>
        <v>2800</v>
      </c>
      <c r="AD39" s="27">
        <f>圣人事件!AO39+传记奖励!AV39</f>
        <v>2800</v>
      </c>
      <c r="AE39" s="27">
        <f>圣人事件!AP39+传记奖励!AW39</f>
        <v>2800</v>
      </c>
      <c r="AF39" s="8">
        <f>(AA39-AA38)/总纲!K39</f>
        <v>208.60169431236548</v>
      </c>
      <c r="AH39" s="40">
        <f>圣人事件!AL39/AA39</f>
        <v>0</v>
      </c>
      <c r="AI39" s="40">
        <f>传记奖励!AS39/AA39</f>
        <v>1</v>
      </c>
      <c r="AN39" s="114">
        <v>35</v>
      </c>
      <c r="AO39" s="114">
        <f>圣人事件!AC39</f>
        <v>37129.350596345132</v>
      </c>
      <c r="AP39" s="114">
        <f>圣人事件!AD39</f>
        <v>32417.636005668937</v>
      </c>
      <c r="AQ39" s="114">
        <f>圣人事件!AE39</f>
        <v>26837.094611038261</v>
      </c>
      <c r="AR39" s="114">
        <f>圣人事件!AF39</f>
        <v>19945.887140356608</v>
      </c>
      <c r="AS39" s="114">
        <f>圣人事件!AG39</f>
        <v>11198.212139857691</v>
      </c>
    </row>
    <row r="40" spans="3:45" x14ac:dyDescent="0.15">
      <c r="C40" s="41">
        <v>36</v>
      </c>
      <c r="D40" s="41">
        <f>圣人事件!S40+传记奖励!V40</f>
        <v>2800</v>
      </c>
      <c r="E40" s="41">
        <f>圣人事件!T40+传记奖励!W40</f>
        <v>2800</v>
      </c>
      <c r="F40" s="41">
        <f>圣人事件!U40+传记奖励!X40</f>
        <v>2800</v>
      </c>
      <c r="G40" s="41">
        <f>圣人事件!V40+传记奖励!Y40</f>
        <v>2800</v>
      </c>
      <c r="H40" s="41">
        <f>圣人事件!W40+传记奖励!Z40</f>
        <v>2800</v>
      </c>
      <c r="I40" s="41">
        <f>圣人事件!X40+传记奖励!AA40</f>
        <v>0</v>
      </c>
      <c r="J40" s="41">
        <f>圣人事件!Y40+传记奖励!AB40</f>
        <v>0</v>
      </c>
      <c r="K40" s="41">
        <f>圣人事件!Z40+传记奖励!AC40</f>
        <v>0</v>
      </c>
      <c r="L40" s="41">
        <f>圣人事件!AA40+传记奖励!AD40</f>
        <v>0</v>
      </c>
      <c r="M40" s="41">
        <f>圣人事件!AB40+传记奖励!AE40</f>
        <v>0</v>
      </c>
      <c r="N40" s="41">
        <f>圣人事件!AC40+传记奖励!AF40</f>
        <v>40052.637115499463</v>
      </c>
      <c r="O40" s="41">
        <f>圣人事件!AD40+传记奖励!AG40</f>
        <v>35014.015366369626</v>
      </c>
      <c r="P40" s="41">
        <f>圣人事件!AE40+传记奖励!AH40</f>
        <v>28946.040843371458</v>
      </c>
      <c r="Q40" s="41">
        <f>圣人事件!AF40+传记奖励!AI40</f>
        <v>21492.245076177009</v>
      </c>
      <c r="R40" s="41">
        <f>圣人事件!AG40+传记奖励!AJ40</f>
        <v>12019.796398361388</v>
      </c>
      <c r="S40" s="41">
        <f>传记奖励!AK40</f>
        <v>0</v>
      </c>
      <c r="T40" s="41">
        <f>传记奖励!AL40</f>
        <v>0</v>
      </c>
      <c r="U40" s="41">
        <f>传记奖励!AM40</f>
        <v>0</v>
      </c>
      <c r="V40" s="41">
        <f>传记奖励!AN40</f>
        <v>0</v>
      </c>
      <c r="W40" s="41">
        <f>传记奖励!AO40</f>
        <v>0</v>
      </c>
      <c r="Z40" s="27">
        <v>36</v>
      </c>
      <c r="AA40" s="27">
        <f>圣人事件!AL40+传记奖励!AS40</f>
        <v>2800</v>
      </c>
      <c r="AB40" s="27">
        <f>圣人事件!AM40+传记奖励!AT40</f>
        <v>2800</v>
      </c>
      <c r="AC40" s="27">
        <f>圣人事件!AN40+传记奖励!AU40</f>
        <v>2800</v>
      </c>
      <c r="AD40" s="27">
        <f>圣人事件!AO40+传记奖励!AV40</f>
        <v>2800</v>
      </c>
      <c r="AE40" s="27">
        <f>圣人事件!AP40+传记奖励!AW40</f>
        <v>2800</v>
      </c>
      <c r="AF40" s="8">
        <f>(AA40-AA39)/总纲!K40</f>
        <v>38.532819116845289</v>
      </c>
      <c r="AH40" s="40">
        <f>圣人事件!AL40/AA40</f>
        <v>0</v>
      </c>
      <c r="AI40" s="40">
        <f>传记奖励!AS40/AA40</f>
        <v>1</v>
      </c>
      <c r="AN40" s="114">
        <v>36</v>
      </c>
      <c r="AO40" s="114">
        <f>圣人事件!AC40</f>
        <v>40052.637115499463</v>
      </c>
      <c r="AP40" s="114">
        <f>圣人事件!AD40</f>
        <v>35014.015366369626</v>
      </c>
      <c r="AQ40" s="114">
        <f>圣人事件!AE40</f>
        <v>28946.040843371458</v>
      </c>
      <c r="AR40" s="114">
        <f>圣人事件!AF40</f>
        <v>21492.245076177009</v>
      </c>
      <c r="AS40" s="114">
        <f>圣人事件!AG40</f>
        <v>12019.796398361388</v>
      </c>
    </row>
    <row r="41" spans="3:45" x14ac:dyDescent="0.15">
      <c r="C41" s="41">
        <v>37</v>
      </c>
      <c r="D41" s="41">
        <f>圣人事件!S41+传记奖励!V41</f>
        <v>2800</v>
      </c>
      <c r="E41" s="41">
        <f>圣人事件!T41+传记奖励!W41</f>
        <v>2800</v>
      </c>
      <c r="F41" s="41">
        <f>圣人事件!U41+传记奖励!X41</f>
        <v>2800</v>
      </c>
      <c r="G41" s="41">
        <f>圣人事件!V41+传记奖励!Y41</f>
        <v>2800</v>
      </c>
      <c r="H41" s="41">
        <f>圣人事件!W41+传记奖励!Z41</f>
        <v>2800</v>
      </c>
      <c r="I41" s="41">
        <f>圣人事件!X41+传记奖励!AA41</f>
        <v>0</v>
      </c>
      <c r="J41" s="41">
        <f>圣人事件!Y41+传记奖励!AB41</f>
        <v>0</v>
      </c>
      <c r="K41" s="41">
        <f>圣人事件!Z41+传记奖励!AC41</f>
        <v>0</v>
      </c>
      <c r="L41" s="41">
        <f>圣人事件!AA41+传记奖励!AD41</f>
        <v>0</v>
      </c>
      <c r="M41" s="41">
        <f>圣人事件!AB41+传记奖励!AE41</f>
        <v>0</v>
      </c>
      <c r="N41" s="41">
        <f>圣人事件!AC41+传记奖励!AF41</f>
        <v>43185.738030119166</v>
      </c>
      <c r="O41" s="41">
        <f>圣人事件!AD41+传记奖励!AG41</f>
        <v>37740.016464521133</v>
      </c>
      <c r="P41" s="41">
        <f>圣人事件!AE41+传记奖励!AH41</f>
        <v>31201.6957267611</v>
      </c>
      <c r="Q41" s="41">
        <f>圣人事件!AF41+传记奖励!AI41</f>
        <v>23100.051272310742</v>
      </c>
      <c r="R41" s="41">
        <f>圣人事件!AG41+传记奖励!AJ41</f>
        <v>12960.03998283876</v>
      </c>
      <c r="S41" s="41">
        <f>传记奖励!AK41</f>
        <v>0</v>
      </c>
      <c r="T41" s="41">
        <f>传记奖励!AL41</f>
        <v>0</v>
      </c>
      <c r="U41" s="41">
        <f>传记奖励!AM41</f>
        <v>0</v>
      </c>
      <c r="V41" s="41">
        <f>传记奖励!AN41</f>
        <v>0</v>
      </c>
      <c r="W41" s="41">
        <f>传记奖励!AO41</f>
        <v>0</v>
      </c>
      <c r="Z41" s="27">
        <v>37</v>
      </c>
      <c r="AA41" s="27">
        <f>圣人事件!AL41+传记奖励!AS41</f>
        <v>2800</v>
      </c>
      <c r="AB41" s="27">
        <f>圣人事件!AM41+传记奖励!AT41</f>
        <v>2800</v>
      </c>
      <c r="AC41" s="27">
        <f>圣人事件!AN41+传记奖励!AU41</f>
        <v>2800</v>
      </c>
      <c r="AD41" s="27">
        <f>圣人事件!AO41+传记奖励!AV41</f>
        <v>2800</v>
      </c>
      <c r="AE41" s="27">
        <f>圣人事件!AP41+传记奖励!AW41</f>
        <v>2800</v>
      </c>
      <c r="AF41" s="8">
        <f>(AA41-AA40)/总纲!K41</f>
        <v>0</v>
      </c>
      <c r="AH41" s="40">
        <f>圣人事件!AL41/AA41</f>
        <v>0</v>
      </c>
      <c r="AI41" s="40">
        <f>传记奖励!AS41/AA41</f>
        <v>1</v>
      </c>
      <c r="AN41" s="114">
        <v>37</v>
      </c>
      <c r="AO41" s="114">
        <f>圣人事件!AC41</f>
        <v>43185.738030119166</v>
      </c>
      <c r="AP41" s="114">
        <f>圣人事件!AD41</f>
        <v>37740.016464521133</v>
      </c>
      <c r="AQ41" s="114">
        <f>圣人事件!AE41</f>
        <v>31201.6957267611</v>
      </c>
      <c r="AR41" s="114">
        <f>圣人事件!AF41</f>
        <v>23100.051272310742</v>
      </c>
      <c r="AS41" s="114">
        <f>圣人事件!AG41</f>
        <v>12960.03998283876</v>
      </c>
    </row>
    <row r="42" spans="3:45" x14ac:dyDescent="0.15">
      <c r="C42" s="41">
        <v>38</v>
      </c>
      <c r="D42" s="41">
        <f>圣人事件!S42+传记奖励!V42</f>
        <v>2800</v>
      </c>
      <c r="E42" s="41">
        <f>圣人事件!T42+传记奖励!W42</f>
        <v>2800</v>
      </c>
      <c r="F42" s="41">
        <f>圣人事件!U42+传记奖励!X42</f>
        <v>2800</v>
      </c>
      <c r="G42" s="41">
        <f>圣人事件!V42+传记奖励!Y42</f>
        <v>2800</v>
      </c>
      <c r="H42" s="41">
        <f>圣人事件!W42+传记奖励!Z42</f>
        <v>2800</v>
      </c>
      <c r="I42" s="41">
        <f>圣人事件!X42+传记奖励!AA42</f>
        <v>0</v>
      </c>
      <c r="J42" s="41">
        <f>圣人事件!Y42+传记奖励!AB42</f>
        <v>0</v>
      </c>
      <c r="K42" s="41">
        <f>圣人事件!Z42+传记奖励!AC42</f>
        <v>0</v>
      </c>
      <c r="L42" s="41">
        <f>圣人事件!AA42+传记奖励!AD42</f>
        <v>0</v>
      </c>
      <c r="M42" s="41">
        <f>圣人事件!AB42+传记奖励!AE42</f>
        <v>0</v>
      </c>
      <c r="N42" s="41">
        <f>圣人事件!AC42+传记奖励!AF42</f>
        <v>46543.712445856741</v>
      </c>
      <c r="O42" s="41">
        <f>圣人事件!AD42+传记奖励!AG42</f>
        <v>40651.278450211277</v>
      </c>
      <c r="P42" s="41">
        <f>圣人事件!AE42+传记奖励!AH42</f>
        <v>33548.707930973542</v>
      </c>
      <c r="Q42" s="41">
        <f>圣人事件!AF42+传记奖励!AI42</f>
        <v>24826.416218619986</v>
      </c>
      <c r="R42" s="41">
        <f>圣人事件!AG42+传记奖励!AJ42</f>
        <v>13935.187506289509</v>
      </c>
      <c r="S42" s="41">
        <f>传记奖励!AK42</f>
        <v>0</v>
      </c>
      <c r="T42" s="41">
        <f>传记奖励!AL42</f>
        <v>0</v>
      </c>
      <c r="U42" s="41">
        <f>传记奖励!AM42</f>
        <v>0</v>
      </c>
      <c r="V42" s="41">
        <f>传记奖励!AN42</f>
        <v>0</v>
      </c>
      <c r="W42" s="41">
        <f>传记奖励!AO42</f>
        <v>0</v>
      </c>
      <c r="Z42" s="27">
        <v>38</v>
      </c>
      <c r="AA42" s="27">
        <f>圣人事件!AL42+传记奖励!AS42</f>
        <v>2800</v>
      </c>
      <c r="AB42" s="27">
        <f>圣人事件!AM42+传记奖励!AT42</f>
        <v>2800</v>
      </c>
      <c r="AC42" s="27">
        <f>圣人事件!AN42+传记奖励!AU42</f>
        <v>2800</v>
      </c>
      <c r="AD42" s="27">
        <f>圣人事件!AO42+传记奖励!AV42</f>
        <v>2800</v>
      </c>
      <c r="AE42" s="27">
        <f>圣人事件!AP42+传记奖励!AW42</f>
        <v>2800</v>
      </c>
      <c r="AF42" s="8">
        <f>(AA42-AA41)/总纲!K42</f>
        <v>0</v>
      </c>
      <c r="AH42" s="40">
        <f>圣人事件!AL42/AA42</f>
        <v>0</v>
      </c>
      <c r="AI42" s="40">
        <f>传记奖励!AS42/AA42</f>
        <v>1</v>
      </c>
      <c r="AN42" s="114">
        <v>38</v>
      </c>
      <c r="AO42" s="114">
        <f>圣人事件!AC42</f>
        <v>46543.712445856741</v>
      </c>
      <c r="AP42" s="114">
        <f>圣人事件!AD42</f>
        <v>40651.278450211277</v>
      </c>
      <c r="AQ42" s="114">
        <f>圣人事件!AE42</f>
        <v>33548.707930973542</v>
      </c>
      <c r="AR42" s="114">
        <f>圣人事件!AF42</f>
        <v>24826.416218619986</v>
      </c>
      <c r="AS42" s="114">
        <f>圣人事件!AG42</f>
        <v>13935.187506289509</v>
      </c>
    </row>
    <row r="43" spans="3:45" x14ac:dyDescent="0.15">
      <c r="C43" s="41">
        <v>39</v>
      </c>
      <c r="D43" s="41">
        <f>圣人事件!S43+传记奖励!V43</f>
        <v>2800</v>
      </c>
      <c r="E43" s="41">
        <f>圣人事件!T43+传记奖励!W43</f>
        <v>2800</v>
      </c>
      <c r="F43" s="41">
        <f>圣人事件!U43+传记奖励!X43</f>
        <v>2800</v>
      </c>
      <c r="G43" s="41">
        <f>圣人事件!V43+传记奖励!Y43</f>
        <v>2800</v>
      </c>
      <c r="H43" s="41">
        <f>圣人事件!W43+传记奖励!Z43</f>
        <v>2800</v>
      </c>
      <c r="I43" s="41">
        <f>圣人事件!X43+传记奖励!AA43</f>
        <v>0</v>
      </c>
      <c r="J43" s="41">
        <f>圣人事件!Y43+传记奖励!AB43</f>
        <v>0</v>
      </c>
      <c r="K43" s="41">
        <f>圣人事件!Z43+传记奖励!AC43</f>
        <v>0</v>
      </c>
      <c r="L43" s="41">
        <f>圣人事件!AA43+传记奖励!AD43</f>
        <v>0</v>
      </c>
      <c r="M43" s="41">
        <f>圣人事件!AB43+传记奖励!AE43</f>
        <v>0</v>
      </c>
      <c r="N43" s="41">
        <f>圣人事件!AC43+传记奖励!AF43</f>
        <v>50142.700312520101</v>
      </c>
      <c r="O43" s="41">
        <f>圣人事件!AD43+传记奖励!AG43</f>
        <v>43729.448942548777</v>
      </c>
      <c r="P43" s="41">
        <f>圣人事件!AE43+传记奖励!AH43</f>
        <v>36057.615794733203</v>
      </c>
      <c r="Q43" s="41">
        <f>圣人事件!AF43+传记奖励!AI43</f>
        <v>26711.016456479454</v>
      </c>
      <c r="R43" s="41">
        <f>圣人事件!AG43+传记奖励!AJ43</f>
        <v>15012.724473568518</v>
      </c>
      <c r="S43" s="41">
        <f>传记奖励!AK43</f>
        <v>0</v>
      </c>
      <c r="T43" s="41">
        <f>传记奖励!AL43</f>
        <v>0</v>
      </c>
      <c r="U43" s="41">
        <f>传记奖励!AM43</f>
        <v>0</v>
      </c>
      <c r="V43" s="41">
        <f>传记奖励!AN43</f>
        <v>0</v>
      </c>
      <c r="W43" s="41">
        <f>传记奖励!AO43</f>
        <v>0</v>
      </c>
      <c r="Z43" s="27">
        <v>39</v>
      </c>
      <c r="AA43" s="27">
        <f>圣人事件!AL43+传记奖励!AS43</f>
        <v>2800</v>
      </c>
      <c r="AB43" s="27">
        <f>圣人事件!AM43+传记奖励!AT43</f>
        <v>2800</v>
      </c>
      <c r="AC43" s="27">
        <f>圣人事件!AN43+传记奖励!AU43</f>
        <v>2800</v>
      </c>
      <c r="AD43" s="27">
        <f>圣人事件!AO43+传记奖励!AV43</f>
        <v>2800</v>
      </c>
      <c r="AE43" s="27">
        <f>圣人事件!AP43+传记奖励!AW43</f>
        <v>2800</v>
      </c>
      <c r="AF43" s="8">
        <f>(AA43-AA42)/总纲!K43</f>
        <v>0</v>
      </c>
      <c r="AH43" s="40">
        <f>圣人事件!AL43/AA43</f>
        <v>0</v>
      </c>
      <c r="AI43" s="40">
        <f>传记奖励!AS43/AA43</f>
        <v>1</v>
      </c>
      <c r="AN43" s="114">
        <v>39</v>
      </c>
      <c r="AO43" s="114">
        <f>圣人事件!AC43</f>
        <v>50142.700312520101</v>
      </c>
      <c r="AP43" s="114">
        <f>圣人事件!AD43</f>
        <v>43729.448942548777</v>
      </c>
      <c r="AQ43" s="114">
        <f>圣人事件!AE43</f>
        <v>36057.615794733203</v>
      </c>
      <c r="AR43" s="114">
        <f>圣人事件!AF43</f>
        <v>26711.016456479454</v>
      </c>
      <c r="AS43" s="114">
        <f>圣人事件!AG43</f>
        <v>15012.724473568518</v>
      </c>
    </row>
    <row r="44" spans="3:45" x14ac:dyDescent="0.15">
      <c r="C44" s="41">
        <v>40</v>
      </c>
      <c r="D44" s="41">
        <f>圣人事件!S44+传记奖励!V44</f>
        <v>2800</v>
      </c>
      <c r="E44" s="41">
        <f>圣人事件!T44+传记奖励!W44</f>
        <v>2800</v>
      </c>
      <c r="F44" s="41">
        <f>圣人事件!U44+传记奖励!X44</f>
        <v>2800</v>
      </c>
      <c r="G44" s="41">
        <f>圣人事件!V44+传记奖励!Y44</f>
        <v>2800</v>
      </c>
      <c r="H44" s="41">
        <f>圣人事件!W44+传记奖励!Z44</f>
        <v>2800</v>
      </c>
      <c r="I44" s="41">
        <f>圣人事件!X44+传记奖励!AA44</f>
        <v>0</v>
      </c>
      <c r="J44" s="41">
        <f>圣人事件!Y44+传记奖励!AB44</f>
        <v>0</v>
      </c>
      <c r="K44" s="41">
        <f>圣人事件!Z44+传记奖励!AC44</f>
        <v>0</v>
      </c>
      <c r="L44" s="41">
        <f>圣人事件!AA44+传记奖励!AD44</f>
        <v>0</v>
      </c>
      <c r="M44" s="41">
        <f>圣人事件!AB44+传记奖励!AE44</f>
        <v>0</v>
      </c>
      <c r="N44" s="41">
        <f>圣人事件!AC44+传记奖励!AF44</f>
        <v>54000</v>
      </c>
      <c r="O44" s="41">
        <f>圣人事件!AD44+传记奖励!AG44</f>
        <v>47012.4</v>
      </c>
      <c r="P44" s="41">
        <f>圣人事件!AE44+传记奖励!AH44</f>
        <v>38815.199999999997</v>
      </c>
      <c r="Q44" s="41">
        <f>圣人事件!AF44+传记奖励!AI44</f>
        <v>28803.599999999999</v>
      </c>
      <c r="R44" s="41">
        <f>圣人事件!AG44+传记奖励!AJ44</f>
        <v>16200</v>
      </c>
      <c r="S44" s="41">
        <f>传记奖励!AK44</f>
        <v>0</v>
      </c>
      <c r="T44" s="41">
        <f>传记奖励!AL44</f>
        <v>0</v>
      </c>
      <c r="U44" s="41">
        <f>传记奖励!AM44</f>
        <v>0</v>
      </c>
      <c r="V44" s="41">
        <f>传记奖励!AN44</f>
        <v>0</v>
      </c>
      <c r="W44" s="41">
        <f>传记奖励!AO44</f>
        <v>0</v>
      </c>
      <c r="Z44" s="27">
        <v>40</v>
      </c>
      <c r="AA44" s="27">
        <f>圣人事件!AL44+传记奖励!AS44</f>
        <v>2800</v>
      </c>
      <c r="AB44" s="27">
        <f>圣人事件!AM44+传记奖励!AT44</f>
        <v>2800</v>
      </c>
      <c r="AC44" s="27">
        <f>圣人事件!AN44+传记奖励!AU44</f>
        <v>2800</v>
      </c>
      <c r="AD44" s="27">
        <f>圣人事件!AO44+传记奖励!AV44</f>
        <v>2800</v>
      </c>
      <c r="AE44" s="27">
        <f>圣人事件!AP44+传记奖励!AW44</f>
        <v>2800</v>
      </c>
      <c r="AF44" s="8">
        <f>(AA44-AA43)/总纲!K44</f>
        <v>0</v>
      </c>
      <c r="AH44" s="40">
        <f>圣人事件!AL44/AA44</f>
        <v>0</v>
      </c>
      <c r="AI44" s="40">
        <f>传记奖励!AS44/AA44</f>
        <v>1</v>
      </c>
      <c r="AN44" s="114">
        <v>40</v>
      </c>
      <c r="AO44" s="114">
        <f>圣人事件!AC44</f>
        <v>54000</v>
      </c>
      <c r="AP44" s="114">
        <f>圣人事件!AD44</f>
        <v>47012.4</v>
      </c>
      <c r="AQ44" s="114">
        <f>圣人事件!AE44</f>
        <v>38815.199999999997</v>
      </c>
      <c r="AR44" s="114">
        <f>圣人事件!AF44</f>
        <v>28803.599999999999</v>
      </c>
      <c r="AS44" s="114">
        <f>圣人事件!AG44</f>
        <v>16200</v>
      </c>
    </row>
    <row r="45" spans="3:45" x14ac:dyDescent="0.15">
      <c r="C45" s="41">
        <v>41</v>
      </c>
      <c r="D45" s="41">
        <f>圣人事件!S45+传记奖励!V45</f>
        <v>2800</v>
      </c>
      <c r="E45" s="41">
        <f>圣人事件!T45+传记奖励!W45</f>
        <v>2800</v>
      </c>
      <c r="F45" s="41">
        <f>圣人事件!U45+传记奖励!X45</f>
        <v>2800</v>
      </c>
      <c r="G45" s="41">
        <f>圣人事件!V45+传记奖励!Y45</f>
        <v>2800</v>
      </c>
      <c r="H45" s="41">
        <f>圣人事件!W45+传记奖励!Z45</f>
        <v>2800</v>
      </c>
      <c r="I45" s="41">
        <f>圣人事件!X45+传记奖励!AA45</f>
        <v>0</v>
      </c>
      <c r="J45" s="41">
        <f>圣人事件!Y45+传记奖励!AB45</f>
        <v>0</v>
      </c>
      <c r="K45" s="41">
        <f>圣人事件!Z45+传记奖励!AC45</f>
        <v>0</v>
      </c>
      <c r="L45" s="41">
        <f>圣人事件!AA45+传记奖励!AD45</f>
        <v>0</v>
      </c>
      <c r="M45" s="41">
        <f>圣人事件!AB45+传记奖励!AE45</f>
        <v>0</v>
      </c>
      <c r="N45" s="41">
        <f>圣人事件!AC45+传记奖励!AF45</f>
        <v>58134.151442090457</v>
      </c>
      <c r="O45" s="41">
        <f>圣人事件!AD45+传记奖励!AG45</f>
        <v>50634.845906060786</v>
      </c>
      <c r="P45" s="41">
        <f>圣人事件!AE45+传记奖励!AH45</f>
        <v>41839.148792872504</v>
      </c>
      <c r="Q45" s="41">
        <f>圣人事件!AF45+传记奖励!AI45</f>
        <v>31066.890530653138</v>
      </c>
      <c r="R45" s="41">
        <f>圣人事件!AG45+传记奖励!AJ45</f>
        <v>17498.379584069229</v>
      </c>
      <c r="S45" s="41">
        <f>传记奖励!AK45</f>
        <v>0</v>
      </c>
      <c r="T45" s="41">
        <f>传记奖励!AL45</f>
        <v>0</v>
      </c>
      <c r="U45" s="41">
        <f>传记奖励!AM45</f>
        <v>0</v>
      </c>
      <c r="V45" s="41">
        <f>传记奖励!AN45</f>
        <v>0</v>
      </c>
      <c r="W45" s="41">
        <f>传记奖励!AO45</f>
        <v>0</v>
      </c>
      <c r="Z45" s="27">
        <v>41</v>
      </c>
      <c r="AA45" s="27">
        <f>圣人事件!AL45+传记奖励!AS45</f>
        <v>2800</v>
      </c>
      <c r="AB45" s="27">
        <f>圣人事件!AM45+传记奖励!AT45</f>
        <v>2800</v>
      </c>
      <c r="AC45" s="27">
        <f>圣人事件!AN45+传记奖励!AU45</f>
        <v>2800</v>
      </c>
      <c r="AD45" s="27">
        <f>圣人事件!AO45+传记奖励!AV45</f>
        <v>2800</v>
      </c>
      <c r="AE45" s="27">
        <f>圣人事件!AP45+传记奖励!AW45</f>
        <v>2800</v>
      </c>
      <c r="AF45" s="8">
        <f>(AA45-AA44)/总纲!K45</f>
        <v>0</v>
      </c>
      <c r="AH45" s="40">
        <f>圣人事件!AL45/AA45</f>
        <v>0</v>
      </c>
      <c r="AI45" s="40">
        <f>传记奖励!AS45/AA45</f>
        <v>1</v>
      </c>
      <c r="AN45" s="114">
        <v>41</v>
      </c>
      <c r="AO45" s="114">
        <f>圣人事件!AC45</f>
        <v>58134.151442090457</v>
      </c>
      <c r="AP45" s="114">
        <f>圣人事件!AD45</f>
        <v>50634.845906060786</v>
      </c>
      <c r="AQ45" s="114">
        <f>圣人事件!AE45</f>
        <v>41839.148792872504</v>
      </c>
      <c r="AR45" s="114">
        <f>圣人事件!AF45</f>
        <v>31066.890530653138</v>
      </c>
      <c r="AS45" s="114">
        <f>圣人事件!AG45</f>
        <v>17498.379584069229</v>
      </c>
    </row>
    <row r="46" spans="3:45" x14ac:dyDescent="0.15">
      <c r="C46" s="41">
        <v>42</v>
      </c>
      <c r="D46" s="41">
        <f>圣人事件!S46+传记奖励!V46</f>
        <v>2800</v>
      </c>
      <c r="E46" s="41">
        <f>圣人事件!T46+传记奖励!W46</f>
        <v>2800</v>
      </c>
      <c r="F46" s="41">
        <f>圣人事件!U46+传记奖励!X46</f>
        <v>2800</v>
      </c>
      <c r="G46" s="41">
        <f>圣人事件!V46+传记奖励!Y46</f>
        <v>2800</v>
      </c>
      <c r="H46" s="41">
        <f>圣人事件!W46+传记奖励!Z46</f>
        <v>2800</v>
      </c>
      <c r="I46" s="41">
        <f>圣人事件!X46+传记奖励!AA46</f>
        <v>0</v>
      </c>
      <c r="J46" s="41">
        <f>圣人事件!Y46+传记奖励!AB46</f>
        <v>0</v>
      </c>
      <c r="K46" s="41">
        <f>圣人事件!Z46+传记奖励!AC46</f>
        <v>0</v>
      </c>
      <c r="L46" s="41">
        <f>圣人事件!AA46+传记奖励!AD46</f>
        <v>0</v>
      </c>
      <c r="M46" s="41">
        <f>圣人事件!AB46+传记奖励!AE46</f>
        <v>0</v>
      </c>
      <c r="N46" s="41">
        <f>圣人事件!AC46+传记奖励!AF46</f>
        <v>62565.02524782921</v>
      </c>
      <c r="O46" s="41">
        <f>圣人事件!AD46+传记奖励!AG46</f>
        <v>54656.806056503599</v>
      </c>
      <c r="P46" s="41">
        <f>圣人事件!AE46+传记奖励!AH46</f>
        <v>45171.948228932692</v>
      </c>
      <c r="Q46" s="41">
        <f>圣人事件!AF46+传记奖励!AI46</f>
        <v>33559.879542935589</v>
      </c>
      <c r="R46" s="41">
        <f>圣人事件!AG46+传记奖励!AJ46</f>
        <v>18894.637624844421</v>
      </c>
      <c r="S46" s="41">
        <f>传记奖励!AK46</f>
        <v>0</v>
      </c>
      <c r="T46" s="41">
        <f>传记奖励!AL46</f>
        <v>0</v>
      </c>
      <c r="U46" s="41">
        <f>传记奖励!AM46</f>
        <v>0</v>
      </c>
      <c r="V46" s="41">
        <f>传记奖励!AN46</f>
        <v>0</v>
      </c>
      <c r="W46" s="41">
        <f>传记奖励!AO46</f>
        <v>0</v>
      </c>
      <c r="Z46" s="27">
        <v>42</v>
      </c>
      <c r="AA46" s="27">
        <f>圣人事件!AL46+传记奖励!AS46</f>
        <v>2800</v>
      </c>
      <c r="AB46" s="27">
        <f>圣人事件!AM46+传记奖励!AT46</f>
        <v>2800</v>
      </c>
      <c r="AC46" s="27">
        <f>圣人事件!AN46+传记奖励!AU46</f>
        <v>2800</v>
      </c>
      <c r="AD46" s="27">
        <f>圣人事件!AO46+传记奖励!AV46</f>
        <v>2800</v>
      </c>
      <c r="AE46" s="27">
        <f>圣人事件!AP46+传记奖励!AW46</f>
        <v>2800</v>
      </c>
      <c r="AF46" s="8">
        <f>(AA46-AA45)/总纲!K46</f>
        <v>0</v>
      </c>
      <c r="AH46" s="40">
        <f>圣人事件!AL46/AA46</f>
        <v>0</v>
      </c>
      <c r="AI46" s="40">
        <f>传记奖励!AS46/AA46</f>
        <v>1</v>
      </c>
      <c r="AN46" s="114">
        <v>42</v>
      </c>
      <c r="AO46" s="114">
        <f>圣人事件!AC46</f>
        <v>62565.02524782921</v>
      </c>
      <c r="AP46" s="114">
        <f>圣人事件!AD46</f>
        <v>54656.806056503599</v>
      </c>
      <c r="AQ46" s="114">
        <f>圣人事件!AE46</f>
        <v>45171.948228932692</v>
      </c>
      <c r="AR46" s="114">
        <f>圣人事件!AF46</f>
        <v>33559.879542935589</v>
      </c>
      <c r="AS46" s="114">
        <f>圣人事件!AG46</f>
        <v>18894.637624844421</v>
      </c>
    </row>
    <row r="47" spans="3:45" x14ac:dyDescent="0.15">
      <c r="C47" s="41">
        <v>43</v>
      </c>
      <c r="D47" s="41">
        <f>圣人事件!S47+传记奖励!V47</f>
        <v>2800</v>
      </c>
      <c r="E47" s="41">
        <f>圣人事件!T47+传记奖励!W47</f>
        <v>2800</v>
      </c>
      <c r="F47" s="41">
        <f>圣人事件!U47+传记奖励!X47</f>
        <v>2800</v>
      </c>
      <c r="G47" s="41">
        <f>圣人事件!V47+传记奖励!Y47</f>
        <v>2800</v>
      </c>
      <c r="H47" s="41">
        <f>圣人事件!W47+传记奖励!Z47</f>
        <v>2800</v>
      </c>
      <c r="I47" s="41">
        <f>圣人事件!X47+传记奖励!AA47</f>
        <v>0</v>
      </c>
      <c r="J47" s="41">
        <f>圣人事件!Y47+传记奖励!AB47</f>
        <v>0</v>
      </c>
      <c r="K47" s="41">
        <f>圣人事件!Z47+传记奖励!AC47</f>
        <v>0</v>
      </c>
      <c r="L47" s="41">
        <f>圣人事件!AA47+传记奖励!AD47</f>
        <v>0</v>
      </c>
      <c r="M47" s="41">
        <f>圣人事件!AB47+传记奖励!AE47</f>
        <v>0</v>
      </c>
      <c r="N47" s="41">
        <f>圣人事件!AC47+传记奖励!AF47</f>
        <v>67313.918208667179</v>
      </c>
      <c r="O47" s="41">
        <f>圣人事件!AD47+传记奖励!AG47</f>
        <v>58818.901730733378</v>
      </c>
      <c r="P47" s="41">
        <f>圣人事件!AE47+传记奖励!AH47</f>
        <v>48634.305905762041</v>
      </c>
      <c r="Q47" s="41">
        <f>圣人事件!AF47+传记奖励!AI47</f>
        <v>36073.528768024749</v>
      </c>
      <c r="R47" s="41">
        <f>圣人事件!AG47+传记奖励!AJ47</f>
        <v>20301.877731734021</v>
      </c>
      <c r="S47" s="41">
        <f>传记奖励!AK47</f>
        <v>0</v>
      </c>
      <c r="T47" s="41">
        <f>传记奖励!AL47</f>
        <v>0</v>
      </c>
      <c r="U47" s="41">
        <f>传记奖励!AM47</f>
        <v>0</v>
      </c>
      <c r="V47" s="41">
        <f>传记奖励!AN47</f>
        <v>0</v>
      </c>
      <c r="W47" s="41">
        <f>传记奖励!AO47</f>
        <v>0</v>
      </c>
      <c r="Z47" s="27">
        <v>43</v>
      </c>
      <c r="AA47" s="27">
        <f>圣人事件!AL47+传记奖励!AS47</f>
        <v>2800</v>
      </c>
      <c r="AB47" s="27">
        <f>圣人事件!AM47+传记奖励!AT47</f>
        <v>2800</v>
      </c>
      <c r="AC47" s="27">
        <f>圣人事件!AN47+传记奖励!AU47</f>
        <v>2800</v>
      </c>
      <c r="AD47" s="27">
        <f>圣人事件!AO47+传记奖励!AV47</f>
        <v>2800</v>
      </c>
      <c r="AE47" s="27">
        <f>圣人事件!AP47+传记奖励!AW47</f>
        <v>2800</v>
      </c>
      <c r="AF47" s="8">
        <f>(AA47-AA46)/总纲!K47</f>
        <v>0</v>
      </c>
      <c r="AH47" s="40">
        <f>圣人事件!AL47/AA47</f>
        <v>0</v>
      </c>
      <c r="AI47" s="40">
        <f>传记奖励!AS47/AA47</f>
        <v>1</v>
      </c>
      <c r="AN47" s="114">
        <v>43</v>
      </c>
      <c r="AO47" s="114">
        <f>圣人事件!AC47</f>
        <v>67313.918208667179</v>
      </c>
      <c r="AP47" s="114">
        <f>圣人事件!AD47</f>
        <v>58818.901730733378</v>
      </c>
      <c r="AQ47" s="114">
        <f>圣人事件!AE47</f>
        <v>48634.305905762041</v>
      </c>
      <c r="AR47" s="114">
        <f>圣人事件!AF47</f>
        <v>36073.528768024749</v>
      </c>
      <c r="AS47" s="114">
        <f>圣人事件!AG47</f>
        <v>20301.877731734021</v>
      </c>
    </row>
    <row r="48" spans="3:45" x14ac:dyDescent="0.15">
      <c r="C48" s="41">
        <v>44</v>
      </c>
      <c r="D48" s="41">
        <f>圣人事件!S48+传记奖励!V48</f>
        <v>2800</v>
      </c>
      <c r="E48" s="41">
        <f>圣人事件!T48+传记奖励!W48</f>
        <v>2800</v>
      </c>
      <c r="F48" s="41">
        <f>圣人事件!U48+传记奖励!X48</f>
        <v>2800</v>
      </c>
      <c r="G48" s="41">
        <f>圣人事件!V48+传记奖励!Y48</f>
        <v>2800</v>
      </c>
      <c r="H48" s="41">
        <f>圣人事件!W48+传记奖励!Z48</f>
        <v>2800</v>
      </c>
      <c r="I48" s="41">
        <f>圣人事件!X48+传记奖励!AA48</f>
        <v>0</v>
      </c>
      <c r="J48" s="41">
        <f>圣人事件!Y48+传记奖励!AB48</f>
        <v>0</v>
      </c>
      <c r="K48" s="41">
        <f>圣人事件!Z48+传记奖励!AC48</f>
        <v>0</v>
      </c>
      <c r="L48" s="41">
        <f>圣人事件!AA48+传记奖励!AD48</f>
        <v>0</v>
      </c>
      <c r="M48" s="41">
        <f>圣人事件!AB48+传记奖励!AE48</f>
        <v>0</v>
      </c>
      <c r="N48" s="41">
        <f>圣人事件!AC48+传记奖励!AF48</f>
        <v>72403.655660518707</v>
      </c>
      <c r="O48" s="41">
        <f>圣人事件!AD48+传记奖励!AG48</f>
        <v>63266.314316161239</v>
      </c>
      <c r="P48" s="41">
        <f>圣人事件!AE48+传记奖励!AH48</f>
        <v>52275.439386894504</v>
      </c>
      <c r="Q48" s="41">
        <f>圣人事件!AF48+传记奖励!AI48</f>
        <v>38764.917240641713</v>
      </c>
      <c r="R48" s="41">
        <f>圣人事件!AG48+传记奖励!AJ48</f>
        <v>21793.500353816129</v>
      </c>
      <c r="S48" s="41">
        <f>传记奖励!AK48</f>
        <v>0</v>
      </c>
      <c r="T48" s="41">
        <f>传记奖励!AL48</f>
        <v>0</v>
      </c>
      <c r="U48" s="41">
        <f>传记奖励!AM48</f>
        <v>0</v>
      </c>
      <c r="V48" s="41">
        <f>传记奖励!AN48</f>
        <v>0</v>
      </c>
      <c r="W48" s="41">
        <f>传记奖励!AO48</f>
        <v>0</v>
      </c>
      <c r="Z48" s="27">
        <v>44</v>
      </c>
      <c r="AA48" s="27">
        <f>圣人事件!AL48+传记奖励!AS48</f>
        <v>2800</v>
      </c>
      <c r="AB48" s="27">
        <f>圣人事件!AM48+传记奖励!AT48</f>
        <v>2800</v>
      </c>
      <c r="AC48" s="27">
        <f>圣人事件!AN48+传记奖励!AU48</f>
        <v>2800</v>
      </c>
      <c r="AD48" s="27">
        <f>圣人事件!AO48+传记奖励!AV48</f>
        <v>2800</v>
      </c>
      <c r="AE48" s="27">
        <f>圣人事件!AP48+传记奖励!AW48</f>
        <v>2800</v>
      </c>
      <c r="AF48" s="8">
        <f>(AA48-AA47)/总纲!K48</f>
        <v>0</v>
      </c>
      <c r="AH48" s="40">
        <f>圣人事件!AL48/AA48</f>
        <v>0</v>
      </c>
      <c r="AI48" s="40">
        <f>传记奖励!AS48/AA48</f>
        <v>1</v>
      </c>
      <c r="AN48" s="114">
        <v>44</v>
      </c>
      <c r="AO48" s="114">
        <f>圣人事件!AC48</f>
        <v>72403.655660518707</v>
      </c>
      <c r="AP48" s="114">
        <f>圣人事件!AD48</f>
        <v>63266.314316161239</v>
      </c>
      <c r="AQ48" s="114">
        <f>圣人事件!AE48</f>
        <v>52275.439386894504</v>
      </c>
      <c r="AR48" s="114">
        <f>圣人事件!AF48</f>
        <v>38764.917240641713</v>
      </c>
      <c r="AS48" s="114">
        <f>圣人事件!AG48</f>
        <v>21793.500353816129</v>
      </c>
    </row>
    <row r="49" spans="3:45" x14ac:dyDescent="0.15">
      <c r="C49" s="41">
        <v>45</v>
      </c>
      <c r="D49" s="41">
        <f>圣人事件!S49+传记奖励!V49</f>
        <v>2800</v>
      </c>
      <c r="E49" s="41">
        <f>圣人事件!T49+传记奖励!W49</f>
        <v>2800</v>
      </c>
      <c r="F49" s="41">
        <f>圣人事件!U49+传记奖励!X49</f>
        <v>2800</v>
      </c>
      <c r="G49" s="41">
        <f>圣人事件!V49+传记奖励!Y49</f>
        <v>2800</v>
      </c>
      <c r="H49" s="41">
        <f>圣人事件!W49+传记奖励!Z49</f>
        <v>2800</v>
      </c>
      <c r="I49" s="41">
        <f>圣人事件!X49+传记奖励!AA49</f>
        <v>0</v>
      </c>
      <c r="J49" s="41">
        <f>圣人事件!Y49+传记奖励!AB49</f>
        <v>0</v>
      </c>
      <c r="K49" s="41">
        <f>圣人事件!Z49+传记奖励!AC49</f>
        <v>0</v>
      </c>
      <c r="L49" s="41">
        <f>圣人事件!AA49+传记奖励!AD49</f>
        <v>0</v>
      </c>
      <c r="M49" s="41">
        <f>圣人事件!AB49+传记奖励!AE49</f>
        <v>0</v>
      </c>
      <c r="N49" s="41">
        <f>圣人事件!AC49+传记奖励!AF49</f>
        <v>77858.701192690263</v>
      </c>
      <c r="O49" s="41">
        <f>圣人事件!AD49+传记奖励!AG49</f>
        <v>68040.71897229203</v>
      </c>
      <c r="P49" s="41">
        <f>圣人事件!AE49+传记奖励!AH49</f>
        <v>56175.052910526028</v>
      </c>
      <c r="Q49" s="41">
        <f>圣人事件!AF49+传记奖励!AI49</f>
        <v>41662.19100820856</v>
      </c>
      <c r="R49" s="41">
        <f>圣人事件!AG49+传记奖励!AJ49</f>
        <v>23396.539708403423</v>
      </c>
      <c r="S49" s="41">
        <f>传记奖励!AK49</f>
        <v>0</v>
      </c>
      <c r="T49" s="41">
        <f>传记奖励!AL49</f>
        <v>0</v>
      </c>
      <c r="U49" s="41">
        <f>传记奖励!AM49</f>
        <v>0</v>
      </c>
      <c r="V49" s="41">
        <f>传记奖励!AN49</f>
        <v>0</v>
      </c>
      <c r="W49" s="41">
        <f>传记奖励!AO49</f>
        <v>0</v>
      </c>
      <c r="Z49" s="27">
        <v>45</v>
      </c>
      <c r="AA49" s="27">
        <f>圣人事件!AL49+传记奖励!AS49</f>
        <v>2800</v>
      </c>
      <c r="AB49" s="27">
        <f>圣人事件!AM49+传记奖励!AT49</f>
        <v>2800</v>
      </c>
      <c r="AC49" s="27">
        <f>圣人事件!AN49+传记奖励!AU49</f>
        <v>2800</v>
      </c>
      <c r="AD49" s="27">
        <f>圣人事件!AO49+传记奖励!AV49</f>
        <v>2800</v>
      </c>
      <c r="AE49" s="27">
        <f>圣人事件!AP49+传记奖励!AW49</f>
        <v>2800</v>
      </c>
      <c r="AF49" s="8">
        <f>(AA49-AA48)/总纲!K49</f>
        <v>0</v>
      </c>
      <c r="AH49" s="40">
        <f>圣人事件!AL49/AA49</f>
        <v>0</v>
      </c>
      <c r="AI49" s="40">
        <f>传记奖励!AS49/AA49</f>
        <v>1</v>
      </c>
      <c r="AN49" s="114">
        <v>45</v>
      </c>
      <c r="AO49" s="114">
        <f>圣人事件!AC49</f>
        <v>77858.701192690263</v>
      </c>
      <c r="AP49" s="114">
        <f>圣人事件!AD49</f>
        <v>68040.71897229203</v>
      </c>
      <c r="AQ49" s="114">
        <f>圣人事件!AE49</f>
        <v>56175.052910526028</v>
      </c>
      <c r="AR49" s="114">
        <f>圣人事件!AF49</f>
        <v>41662.19100820856</v>
      </c>
      <c r="AS49" s="114">
        <f>圣人事件!AG49</f>
        <v>23396.539708403423</v>
      </c>
    </row>
    <row r="50" spans="3:45" x14ac:dyDescent="0.15">
      <c r="C50" s="41">
        <v>46</v>
      </c>
      <c r="D50" s="41">
        <f>圣人事件!S50+传记奖励!V50</f>
        <v>2800</v>
      </c>
      <c r="E50" s="41">
        <f>圣人事件!T50+传记奖励!W50</f>
        <v>2800</v>
      </c>
      <c r="F50" s="41">
        <f>圣人事件!U50+传记奖励!X50</f>
        <v>2800</v>
      </c>
      <c r="G50" s="41">
        <f>圣人事件!V50+传记奖励!Y50</f>
        <v>2800</v>
      </c>
      <c r="H50" s="41">
        <f>圣人事件!W50+传记奖励!Z50</f>
        <v>2800</v>
      </c>
      <c r="I50" s="41">
        <f>圣人事件!X50+传记奖励!AA50</f>
        <v>0</v>
      </c>
      <c r="J50" s="41">
        <f>圣人事件!Y50+传记奖励!AB50</f>
        <v>0</v>
      </c>
      <c r="K50" s="41">
        <f>圣人事件!Z50+传记奖励!AC50</f>
        <v>0</v>
      </c>
      <c r="L50" s="41">
        <f>圣人事件!AA50+传记奖励!AD50</f>
        <v>0</v>
      </c>
      <c r="M50" s="41">
        <f>圣人事件!AB50+传记奖励!AE50</f>
        <v>0</v>
      </c>
      <c r="N50" s="41">
        <f>圣人事件!AC50+传记奖励!AF50</f>
        <v>83705.274230998883</v>
      </c>
      <c r="O50" s="41">
        <f>圣人事件!AD50+传记奖励!AG50</f>
        <v>73116.557040777538</v>
      </c>
      <c r="P50" s="41">
        <f>圣人事件!AE50+传记奖励!AH50</f>
        <v>60326.391138280895</v>
      </c>
      <c r="Q50" s="41">
        <f>圣人事件!AF50+传记奖励!AI50</f>
        <v>44732.098549045804</v>
      </c>
      <c r="R50" s="41">
        <f>圣人事件!AG50+传记奖励!AJ50</f>
        <v>25036.247522491765</v>
      </c>
      <c r="S50" s="41">
        <f>传记奖励!AK50</f>
        <v>0</v>
      </c>
      <c r="T50" s="41">
        <f>传记奖励!AL50</f>
        <v>0</v>
      </c>
      <c r="U50" s="41">
        <f>传记奖励!AM50</f>
        <v>0</v>
      </c>
      <c r="V50" s="41">
        <f>传记奖励!AN50</f>
        <v>0</v>
      </c>
      <c r="W50" s="41">
        <f>传记奖励!AO50</f>
        <v>0</v>
      </c>
      <c r="Z50" s="27">
        <v>46</v>
      </c>
      <c r="AA50" s="27">
        <f>圣人事件!AL50+传记奖励!AS50</f>
        <v>2800</v>
      </c>
      <c r="AB50" s="27">
        <f>圣人事件!AM50+传记奖励!AT50</f>
        <v>2800</v>
      </c>
      <c r="AC50" s="27">
        <f>圣人事件!AN50+传记奖励!AU50</f>
        <v>2800</v>
      </c>
      <c r="AD50" s="27">
        <f>圣人事件!AO50+传记奖励!AV50</f>
        <v>2800</v>
      </c>
      <c r="AE50" s="27">
        <f>圣人事件!AP50+传记奖励!AW50</f>
        <v>2800</v>
      </c>
      <c r="AF50" s="8">
        <f>(AA50-AA49)/总纲!K50</f>
        <v>0</v>
      </c>
      <c r="AH50" s="40">
        <f>圣人事件!AL50/AA50</f>
        <v>0</v>
      </c>
      <c r="AI50" s="40">
        <f>传记奖励!AS50/AA50</f>
        <v>1</v>
      </c>
      <c r="AN50" s="114">
        <v>46</v>
      </c>
      <c r="AO50" s="114">
        <f>圣人事件!AC50</f>
        <v>83705.274230998883</v>
      </c>
      <c r="AP50" s="114">
        <f>圣人事件!AD50</f>
        <v>73116.557040777538</v>
      </c>
      <c r="AQ50" s="114">
        <f>圣人事件!AE50</f>
        <v>60326.391138280895</v>
      </c>
      <c r="AR50" s="114">
        <f>圣人事件!AF50</f>
        <v>44732.098549045804</v>
      </c>
      <c r="AS50" s="114">
        <f>圣人事件!AG50</f>
        <v>25036.247522491765</v>
      </c>
    </row>
    <row r="51" spans="3:45" x14ac:dyDescent="0.15">
      <c r="C51" s="41">
        <v>47</v>
      </c>
      <c r="D51" s="41">
        <f>圣人事件!S51+传记奖励!V51</f>
        <v>2800</v>
      </c>
      <c r="E51" s="41">
        <f>圣人事件!T51+传记奖励!W51</f>
        <v>2800</v>
      </c>
      <c r="F51" s="41">
        <f>圣人事件!U51+传记奖励!X51</f>
        <v>2800</v>
      </c>
      <c r="G51" s="41">
        <f>圣人事件!V51+传记奖励!Y51</f>
        <v>2800</v>
      </c>
      <c r="H51" s="41">
        <f>圣人事件!W51+传记奖励!Z51</f>
        <v>2800</v>
      </c>
      <c r="I51" s="41">
        <f>圣人事件!X51+传记奖励!AA51</f>
        <v>0</v>
      </c>
      <c r="J51" s="41">
        <f>圣人事件!Y51+传记奖励!AB51</f>
        <v>0</v>
      </c>
      <c r="K51" s="41">
        <f>圣人事件!Z51+传记奖励!AC51</f>
        <v>0</v>
      </c>
      <c r="L51" s="41">
        <f>圣人事件!AA51+传记奖励!AD51</f>
        <v>0</v>
      </c>
      <c r="M51" s="41">
        <f>圣人事件!AB51+传记奖励!AE51</f>
        <v>0</v>
      </c>
      <c r="N51" s="41">
        <f>圣人事件!AC51+传记奖励!AF51</f>
        <v>89971.476060238332</v>
      </c>
      <c r="O51" s="41">
        <f>圣人事件!AD51+传记奖励!AG51</f>
        <v>78563.092895800102</v>
      </c>
      <c r="P51" s="41">
        <f>圣人事件!AE51+传记奖励!AH51</f>
        <v>64788.45991097761</v>
      </c>
      <c r="Q51" s="41">
        <f>圣人事件!AF51+传记奖励!AI51</f>
        <v>48008.779625743169</v>
      </c>
      <c r="R51" s="41">
        <f>圣人事件!AG51+传记奖励!AJ51</f>
        <v>26793.505570738977</v>
      </c>
      <c r="S51" s="41">
        <f>传记奖励!AK51</f>
        <v>0</v>
      </c>
      <c r="T51" s="41">
        <f>传记奖励!AL51</f>
        <v>0</v>
      </c>
      <c r="U51" s="41">
        <f>传记奖励!AM51</f>
        <v>0</v>
      </c>
      <c r="V51" s="41">
        <f>传记奖励!AN51</f>
        <v>0</v>
      </c>
      <c r="W51" s="41">
        <f>传记奖励!AO51</f>
        <v>0</v>
      </c>
      <c r="Z51" s="27">
        <v>47</v>
      </c>
      <c r="AA51" s="27">
        <f>圣人事件!AL51+传记奖励!AS51</f>
        <v>2800</v>
      </c>
      <c r="AB51" s="27">
        <f>圣人事件!AM51+传记奖励!AT51</f>
        <v>2800</v>
      </c>
      <c r="AC51" s="27">
        <f>圣人事件!AN51+传记奖励!AU51</f>
        <v>2800</v>
      </c>
      <c r="AD51" s="27">
        <f>圣人事件!AO51+传记奖励!AV51</f>
        <v>2800</v>
      </c>
      <c r="AE51" s="27">
        <f>圣人事件!AP51+传记奖励!AW51</f>
        <v>2800</v>
      </c>
      <c r="AF51" s="8">
        <f>(AA51-AA50)/总纲!K51</f>
        <v>0</v>
      </c>
      <c r="AH51" s="40">
        <f>圣人事件!AL51/AA51</f>
        <v>0</v>
      </c>
      <c r="AI51" s="40">
        <f>传记奖励!AS51/AA51</f>
        <v>1</v>
      </c>
      <c r="AN51" s="114">
        <v>47</v>
      </c>
      <c r="AO51" s="114">
        <f>圣人事件!AC51</f>
        <v>89971.476060238332</v>
      </c>
      <c r="AP51" s="114">
        <f>圣人事件!AD51</f>
        <v>78563.092895800102</v>
      </c>
      <c r="AQ51" s="114">
        <f>圣人事件!AE51</f>
        <v>64788.45991097761</v>
      </c>
      <c r="AR51" s="114">
        <f>圣人事件!AF51</f>
        <v>48008.779625743169</v>
      </c>
      <c r="AS51" s="114">
        <f>圣人事件!AG51</f>
        <v>26793.505570738977</v>
      </c>
    </row>
    <row r="52" spans="3:45" x14ac:dyDescent="0.15">
      <c r="C52" s="41">
        <v>48</v>
      </c>
      <c r="D52" s="41">
        <f>圣人事件!S52+传记奖励!V52</f>
        <v>2800</v>
      </c>
      <c r="E52" s="41">
        <f>圣人事件!T52+传记奖励!W52</f>
        <v>2800</v>
      </c>
      <c r="F52" s="41">
        <f>圣人事件!U52+传记奖励!X52</f>
        <v>2800</v>
      </c>
      <c r="G52" s="41">
        <f>圣人事件!V52+传记奖励!Y52</f>
        <v>2800</v>
      </c>
      <c r="H52" s="41">
        <f>圣人事件!W52+传记奖励!Z52</f>
        <v>2800</v>
      </c>
      <c r="I52" s="41">
        <f>圣人事件!X52+传记奖励!AA52</f>
        <v>0</v>
      </c>
      <c r="J52" s="41">
        <f>圣人事件!Y52+传记奖励!AB52</f>
        <v>0</v>
      </c>
      <c r="K52" s="41">
        <f>圣人事件!Z52+传记奖励!AC52</f>
        <v>0</v>
      </c>
      <c r="L52" s="41">
        <f>圣人事件!AA52+传记奖励!AD52</f>
        <v>0</v>
      </c>
      <c r="M52" s="41">
        <f>圣人事件!AB52+传记奖励!AE52</f>
        <v>0</v>
      </c>
      <c r="N52" s="41">
        <f>圣人事件!AC52+传记奖励!AF52</f>
        <v>96687.424891713497</v>
      </c>
      <c r="O52" s="41">
        <f>圣人事件!AD52+传记奖励!AG52</f>
        <v>84330.771990552515</v>
      </c>
      <c r="P52" s="41">
        <f>圣人事件!AE52+传记奖励!AH52</f>
        <v>69585.939694566201</v>
      </c>
      <c r="Q52" s="41">
        <f>圣人事件!AF52+传记奖励!AI52</f>
        <v>51370.028844967383</v>
      </c>
      <c r="R52" s="41">
        <f>圣人事件!AG52+传记奖励!AJ52</f>
        <v>28658.152737903882</v>
      </c>
      <c r="S52" s="41">
        <f>传记奖励!AK52</f>
        <v>0</v>
      </c>
      <c r="T52" s="41">
        <f>传记奖励!AL52</f>
        <v>0</v>
      </c>
      <c r="U52" s="41">
        <f>传记奖励!AM52</f>
        <v>0</v>
      </c>
      <c r="V52" s="41">
        <f>传记奖励!AN52</f>
        <v>0</v>
      </c>
      <c r="W52" s="41">
        <f>传记奖励!AO52</f>
        <v>0</v>
      </c>
      <c r="Z52" s="27">
        <v>48</v>
      </c>
      <c r="AA52" s="27">
        <f>圣人事件!AL52+传记奖励!AS52</f>
        <v>2800</v>
      </c>
      <c r="AB52" s="27">
        <f>圣人事件!AM52+传记奖励!AT52</f>
        <v>2800</v>
      </c>
      <c r="AC52" s="27">
        <f>圣人事件!AN52+传记奖励!AU52</f>
        <v>2800</v>
      </c>
      <c r="AD52" s="27">
        <f>圣人事件!AO52+传记奖励!AV52</f>
        <v>2800</v>
      </c>
      <c r="AE52" s="27">
        <f>圣人事件!AP52+传记奖励!AW52</f>
        <v>2800</v>
      </c>
      <c r="AF52" s="8">
        <f>(AA52-AA51)/总纲!K52</f>
        <v>0</v>
      </c>
      <c r="AH52" s="40">
        <f>圣人事件!AL52/AA52</f>
        <v>0</v>
      </c>
      <c r="AI52" s="40">
        <f>传记奖励!AS52/AA52</f>
        <v>1</v>
      </c>
      <c r="AN52" s="114">
        <v>48</v>
      </c>
      <c r="AO52" s="114">
        <f>圣人事件!AC52</f>
        <v>96687.424891713497</v>
      </c>
      <c r="AP52" s="114">
        <f>圣人事件!AD52</f>
        <v>84330.771990552515</v>
      </c>
      <c r="AQ52" s="114">
        <f>圣人事件!AE52</f>
        <v>69585.939694566201</v>
      </c>
      <c r="AR52" s="114">
        <f>圣人事件!AF52</f>
        <v>51370.028844967383</v>
      </c>
      <c r="AS52" s="114">
        <f>圣人事件!AG52</f>
        <v>28658.152737903882</v>
      </c>
    </row>
    <row r="53" spans="3:45" x14ac:dyDescent="0.15">
      <c r="C53" s="41">
        <v>49</v>
      </c>
      <c r="D53" s="41">
        <f>圣人事件!S53+传记奖励!V53</f>
        <v>2800</v>
      </c>
      <c r="E53" s="41">
        <f>圣人事件!T53+传记奖励!W53</f>
        <v>2800</v>
      </c>
      <c r="F53" s="41">
        <f>圣人事件!U53+传记奖励!X53</f>
        <v>2800</v>
      </c>
      <c r="G53" s="41">
        <f>圣人事件!V53+传记奖励!Y53</f>
        <v>2800</v>
      </c>
      <c r="H53" s="41">
        <f>圣人事件!W53+传记奖励!Z53</f>
        <v>2800</v>
      </c>
      <c r="I53" s="41">
        <f>圣人事件!X53+传记奖励!AA53</f>
        <v>0</v>
      </c>
      <c r="J53" s="41">
        <f>圣人事件!Y53+传记奖励!AB53</f>
        <v>0</v>
      </c>
      <c r="K53" s="41">
        <f>圣人事件!Z53+传记奖励!AC53</f>
        <v>0</v>
      </c>
      <c r="L53" s="41">
        <f>圣人事件!AA53+传记奖励!AD53</f>
        <v>0</v>
      </c>
      <c r="M53" s="41">
        <f>圣人事件!AB53+传记奖励!AE53</f>
        <v>0</v>
      </c>
      <c r="N53" s="41">
        <f>圣人事件!AC53+传记奖励!AF53</f>
        <v>103885.40062504022</v>
      </c>
      <c r="O53" s="41">
        <f>圣人事件!AD53+传记奖励!AG53</f>
        <v>90598.457885097567</v>
      </c>
      <c r="P53" s="41">
        <f>圣人事件!AE53+传记奖励!AH53</f>
        <v>74589.717648778867</v>
      </c>
      <c r="Q53" s="41">
        <f>圣人事件!AF53+传记奖励!AI53</f>
        <v>54965.765470708779</v>
      </c>
      <c r="R53" s="41">
        <f>圣人事件!AG53+传记奖励!AJ53</f>
        <v>30770.855665136914</v>
      </c>
      <c r="S53" s="41">
        <f>传记奖励!AK53</f>
        <v>0</v>
      </c>
      <c r="T53" s="41">
        <f>传记奖励!AL53</f>
        <v>0</v>
      </c>
      <c r="U53" s="41">
        <f>传记奖励!AM53</f>
        <v>0</v>
      </c>
      <c r="V53" s="41">
        <f>传记奖励!AN53</f>
        <v>0</v>
      </c>
      <c r="W53" s="41">
        <f>传记奖励!AO53</f>
        <v>0</v>
      </c>
      <c r="Z53" s="27">
        <v>49</v>
      </c>
      <c r="AA53" s="27">
        <f>圣人事件!AL53+传记奖励!AS53</f>
        <v>2800</v>
      </c>
      <c r="AB53" s="27">
        <f>圣人事件!AM53+传记奖励!AT53</f>
        <v>2800</v>
      </c>
      <c r="AC53" s="27">
        <f>圣人事件!AN53+传记奖励!AU53</f>
        <v>2800</v>
      </c>
      <c r="AD53" s="27">
        <f>圣人事件!AO53+传记奖励!AV53</f>
        <v>2800</v>
      </c>
      <c r="AE53" s="27">
        <f>圣人事件!AP53+传记奖励!AW53</f>
        <v>2800</v>
      </c>
      <c r="AF53" s="8">
        <f>(AA53-AA52)/总纲!K53</f>
        <v>0</v>
      </c>
      <c r="AH53" s="40">
        <f>圣人事件!AL53/AA53</f>
        <v>0</v>
      </c>
      <c r="AI53" s="40">
        <f>传记奖励!AS53/AA53</f>
        <v>1</v>
      </c>
      <c r="AN53" s="114">
        <v>49</v>
      </c>
      <c r="AO53" s="114">
        <f>圣人事件!AC53</f>
        <v>103885.40062504022</v>
      </c>
      <c r="AP53" s="114">
        <f>圣人事件!AD53</f>
        <v>90598.457885097567</v>
      </c>
      <c r="AQ53" s="114">
        <f>圣人事件!AE53</f>
        <v>74589.717648778867</v>
      </c>
      <c r="AR53" s="114">
        <f>圣人事件!AF53</f>
        <v>54965.765470708779</v>
      </c>
      <c r="AS53" s="114">
        <f>圣人事件!AG53</f>
        <v>30770.855665136914</v>
      </c>
    </row>
    <row r="54" spans="3:45" x14ac:dyDescent="0.15">
      <c r="C54" s="41">
        <v>50</v>
      </c>
      <c r="D54" s="41">
        <f>圣人事件!S54+传记奖励!V54</f>
        <v>2800</v>
      </c>
      <c r="E54" s="41">
        <f>圣人事件!T54+传记奖励!W54</f>
        <v>2800</v>
      </c>
      <c r="F54" s="41">
        <f>圣人事件!U54+传记奖励!X54</f>
        <v>2800</v>
      </c>
      <c r="G54" s="41">
        <f>圣人事件!V54+传记奖励!Y54</f>
        <v>2800</v>
      </c>
      <c r="H54" s="41">
        <f>圣人事件!W54+传记奖励!Z54</f>
        <v>2800</v>
      </c>
      <c r="I54" s="41">
        <f>圣人事件!X54+传记奖励!AA54</f>
        <v>0</v>
      </c>
      <c r="J54" s="41">
        <f>圣人事件!Y54+传记奖励!AB54</f>
        <v>0</v>
      </c>
      <c r="K54" s="41">
        <f>圣人事件!Z54+传记奖励!AC54</f>
        <v>0</v>
      </c>
      <c r="L54" s="41">
        <f>圣人事件!AA54+传记奖励!AD54</f>
        <v>0</v>
      </c>
      <c r="M54" s="41">
        <f>圣人事件!AB54+传记奖励!AE54</f>
        <v>0</v>
      </c>
      <c r="N54" s="41">
        <f>圣人事件!AC54+传记奖励!AF54</f>
        <v>111600</v>
      </c>
      <c r="O54" s="41">
        <f>圣人事件!AD54+传记奖励!AG54</f>
        <v>97326.36</v>
      </c>
      <c r="P54" s="41">
        <f>圣人事件!AE54+传记奖励!AH54</f>
        <v>79939.08</v>
      </c>
      <c r="Q54" s="41">
        <f>圣人事件!AF54+传记奖励!AI54</f>
        <v>58991.759999999995</v>
      </c>
      <c r="R54" s="41">
        <f>圣人事件!AG54+传记奖励!AJ54</f>
        <v>33078.239999999998</v>
      </c>
      <c r="S54" s="41">
        <f>传记奖励!AK54</f>
        <v>0</v>
      </c>
      <c r="T54" s="41">
        <f>传记奖励!AL54</f>
        <v>0</v>
      </c>
      <c r="U54" s="41">
        <f>传记奖励!AM54</f>
        <v>0</v>
      </c>
      <c r="V54" s="41">
        <f>传记奖励!AN54</f>
        <v>0</v>
      </c>
      <c r="W54" s="41">
        <f>传记奖励!AO54</f>
        <v>0</v>
      </c>
      <c r="Z54" s="27">
        <v>50</v>
      </c>
      <c r="AA54" s="27">
        <f>圣人事件!AL54+传记奖励!AS54</f>
        <v>2800</v>
      </c>
      <c r="AB54" s="27">
        <f>圣人事件!AM54+传记奖励!AT54</f>
        <v>2800</v>
      </c>
      <c r="AC54" s="27">
        <f>圣人事件!AN54+传记奖励!AU54</f>
        <v>2800</v>
      </c>
      <c r="AD54" s="27">
        <f>圣人事件!AO54+传记奖励!AV54</f>
        <v>2800</v>
      </c>
      <c r="AE54" s="27">
        <f>圣人事件!AP54+传记奖励!AW54</f>
        <v>2800</v>
      </c>
      <c r="AF54" s="8">
        <f>(AA54-AA53)/总纲!K54</f>
        <v>0</v>
      </c>
      <c r="AH54" s="40">
        <f>圣人事件!AL54/AA54</f>
        <v>0</v>
      </c>
      <c r="AI54" s="40">
        <f>传记奖励!AS54/AA54</f>
        <v>1</v>
      </c>
      <c r="AN54" s="114">
        <v>50</v>
      </c>
      <c r="AO54" s="114">
        <f>圣人事件!AC54</f>
        <v>111600</v>
      </c>
      <c r="AP54" s="114">
        <f>圣人事件!AD54</f>
        <v>97326.36</v>
      </c>
      <c r="AQ54" s="114">
        <f>圣人事件!AE54</f>
        <v>79939.08</v>
      </c>
      <c r="AR54" s="114">
        <f>圣人事件!AF54</f>
        <v>58991.759999999995</v>
      </c>
      <c r="AS54" s="114">
        <f>圣人事件!AG54</f>
        <v>33078.239999999998</v>
      </c>
    </row>
    <row r="55" spans="3:45" x14ac:dyDescent="0.15">
      <c r="C55" s="41">
        <v>51</v>
      </c>
      <c r="D55" s="41">
        <f>圣人事件!S55+传记奖励!V55</f>
        <v>2800</v>
      </c>
      <c r="E55" s="41">
        <f>圣人事件!T55+传记奖励!W55</f>
        <v>2800</v>
      </c>
      <c r="F55" s="41">
        <f>圣人事件!U55+传记奖励!X55</f>
        <v>2800</v>
      </c>
      <c r="G55" s="41">
        <f>圣人事件!V55+传记奖励!Y55</f>
        <v>2800</v>
      </c>
      <c r="H55" s="41">
        <f>圣人事件!W55+传记奖励!Z55</f>
        <v>2800</v>
      </c>
      <c r="I55" s="41">
        <f>圣人事件!X55+传记奖励!AA55</f>
        <v>0</v>
      </c>
      <c r="J55" s="41">
        <f>圣人事件!Y55+传记奖励!AB55</f>
        <v>0</v>
      </c>
      <c r="K55" s="41">
        <f>圣人事件!Z55+传记奖励!AC55</f>
        <v>0</v>
      </c>
      <c r="L55" s="41">
        <f>圣人事件!AA55+传记奖励!AD55</f>
        <v>0</v>
      </c>
      <c r="M55" s="41">
        <f>圣人事件!AB55+传记奖励!AE55</f>
        <v>0</v>
      </c>
      <c r="N55" s="41">
        <f>圣人事件!AC55+传记奖励!AF55</f>
        <v>119868.30288418091</v>
      </c>
      <c r="O55" s="41">
        <f>圣人事件!AD55+传记奖励!AG55</f>
        <v>104141.58154577638</v>
      </c>
      <c r="P55" s="41">
        <f>圣人事件!AE55+传记奖励!AH55</f>
        <v>85621.928750170438</v>
      </c>
      <c r="Q55" s="41">
        <f>圣人事件!AF55+传记奖励!AI55</f>
        <v>63314.437583424362</v>
      </c>
      <c r="R55" s="41">
        <f>圣人事件!AG55+传记奖励!AJ55</f>
        <v>35445.057162852303</v>
      </c>
      <c r="S55" s="41">
        <f>传记奖励!AK55</f>
        <v>0</v>
      </c>
      <c r="T55" s="41">
        <f>传记奖励!AL55</f>
        <v>0</v>
      </c>
      <c r="U55" s="41">
        <f>传记奖励!AM55</f>
        <v>0</v>
      </c>
      <c r="V55" s="41">
        <f>传记奖励!AN55</f>
        <v>0</v>
      </c>
      <c r="W55" s="41">
        <f>传记奖励!AO55</f>
        <v>0</v>
      </c>
      <c r="Z55" s="27">
        <v>51</v>
      </c>
      <c r="AA55" s="27">
        <f>圣人事件!AL55+传记奖励!AS55</f>
        <v>2800</v>
      </c>
      <c r="AB55" s="27">
        <f>圣人事件!AM55+传记奖励!AT55</f>
        <v>2800</v>
      </c>
      <c r="AC55" s="27">
        <f>圣人事件!AN55+传记奖励!AU55</f>
        <v>2800</v>
      </c>
      <c r="AD55" s="27">
        <f>圣人事件!AO55+传记奖励!AV55</f>
        <v>2800</v>
      </c>
      <c r="AE55" s="27">
        <f>圣人事件!AP55+传记奖励!AW55</f>
        <v>2800</v>
      </c>
      <c r="AF55" s="8">
        <f>(AA55-AA54)/总纲!K55</f>
        <v>0</v>
      </c>
      <c r="AH55" s="40">
        <f>圣人事件!AL55/AA55</f>
        <v>0</v>
      </c>
      <c r="AI55" s="40">
        <f>传记奖励!AS55/AA55</f>
        <v>1</v>
      </c>
      <c r="AN55" s="114">
        <v>51</v>
      </c>
      <c r="AO55" s="114">
        <f>圣人事件!AC55</f>
        <v>119868.30288418091</v>
      </c>
      <c r="AP55" s="114">
        <f>圣人事件!AD55</f>
        <v>104141.58154577638</v>
      </c>
      <c r="AQ55" s="114">
        <f>圣人事件!AE55</f>
        <v>85621.928750170438</v>
      </c>
      <c r="AR55" s="114">
        <f>圣人事件!AF55</f>
        <v>63314.437583424362</v>
      </c>
      <c r="AS55" s="114">
        <f>圣人事件!AG55</f>
        <v>35445.057162852303</v>
      </c>
    </row>
    <row r="56" spans="3:45" x14ac:dyDescent="0.15">
      <c r="C56" s="41">
        <v>52</v>
      </c>
      <c r="D56" s="41">
        <f>圣人事件!S56+传记奖励!V56</f>
        <v>2800</v>
      </c>
      <c r="E56" s="41">
        <f>圣人事件!T56+传记奖励!W56</f>
        <v>2800</v>
      </c>
      <c r="F56" s="41">
        <f>圣人事件!U56+传记奖励!X56</f>
        <v>2800</v>
      </c>
      <c r="G56" s="41">
        <f>圣人事件!V56+传记奖励!Y56</f>
        <v>2800</v>
      </c>
      <c r="H56" s="41">
        <f>圣人事件!W56+传记奖励!Z56</f>
        <v>2800</v>
      </c>
      <c r="I56" s="41">
        <f>圣人事件!X56+传记奖励!AA56</f>
        <v>0</v>
      </c>
      <c r="J56" s="41">
        <f>圣人事件!Y56+传记奖励!AB56</f>
        <v>0</v>
      </c>
      <c r="K56" s="41">
        <f>圣人事件!Z56+传记奖励!AC56</f>
        <v>0</v>
      </c>
      <c r="L56" s="41">
        <f>圣人事件!AA56+传记奖励!AD56</f>
        <v>0</v>
      </c>
      <c r="M56" s="41">
        <f>圣人事件!AB56+传记奖励!AE56</f>
        <v>0</v>
      </c>
      <c r="N56" s="41">
        <f>圣人事件!AC56+传记奖励!AF56</f>
        <v>128730.05049565845</v>
      </c>
      <c r="O56" s="41">
        <f>圣人事件!AD56+传记奖励!AG56</f>
        <v>111892.15989082633</v>
      </c>
      <c r="P56" s="41">
        <f>圣人事件!AE56+传记奖励!AH56</f>
        <v>92183.58915994101</v>
      </c>
      <c r="Q56" s="41">
        <f>圣人事件!AF56+传记奖励!AI56</f>
        <v>68149.688732401584</v>
      </c>
      <c r="R56" s="41">
        <f>圣人事件!AG56+传记奖励!AJ56</f>
        <v>38052.602926516629</v>
      </c>
      <c r="S56" s="41">
        <f>传记奖励!AK56</f>
        <v>0</v>
      </c>
      <c r="T56" s="41">
        <f>传记奖励!AL56</f>
        <v>0</v>
      </c>
      <c r="U56" s="41">
        <f>传记奖励!AM56</f>
        <v>0</v>
      </c>
      <c r="V56" s="41">
        <f>传记奖励!AN56</f>
        <v>0</v>
      </c>
      <c r="W56" s="41">
        <f>传记奖励!AO56</f>
        <v>0</v>
      </c>
      <c r="Z56" s="27">
        <v>52</v>
      </c>
      <c r="AA56" s="27">
        <f>圣人事件!AL56+传记奖励!AS56</f>
        <v>2800</v>
      </c>
      <c r="AB56" s="27">
        <f>圣人事件!AM56+传记奖励!AT56</f>
        <v>2800</v>
      </c>
      <c r="AC56" s="27">
        <f>圣人事件!AN56+传记奖励!AU56</f>
        <v>2800</v>
      </c>
      <c r="AD56" s="27">
        <f>圣人事件!AO56+传记奖励!AV56</f>
        <v>2800</v>
      </c>
      <c r="AE56" s="27">
        <f>圣人事件!AP56+传记奖励!AW56</f>
        <v>2800</v>
      </c>
      <c r="AF56" s="8">
        <f>(AA56-AA55)/总纲!K56</f>
        <v>0</v>
      </c>
      <c r="AH56" s="40">
        <f>圣人事件!AL56/AA56</f>
        <v>0</v>
      </c>
      <c r="AI56" s="40">
        <f>传记奖励!AS56/AA56</f>
        <v>1</v>
      </c>
      <c r="AN56" s="114">
        <v>52</v>
      </c>
      <c r="AO56" s="114">
        <f>圣人事件!AC56</f>
        <v>128730.05049565845</v>
      </c>
      <c r="AP56" s="114">
        <f>圣人事件!AD56</f>
        <v>111892.15989082633</v>
      </c>
      <c r="AQ56" s="114">
        <f>圣人事件!AE56</f>
        <v>92183.58915994101</v>
      </c>
      <c r="AR56" s="114">
        <f>圣人事件!AF56</f>
        <v>68149.688732401584</v>
      </c>
      <c r="AS56" s="114">
        <f>圣人事件!AG56</f>
        <v>38052.602926516629</v>
      </c>
    </row>
    <row r="57" spans="3:45" x14ac:dyDescent="0.15">
      <c r="C57" s="41">
        <v>53</v>
      </c>
      <c r="D57" s="41">
        <f>圣人事件!S57+传记奖励!V57</f>
        <v>2800</v>
      </c>
      <c r="E57" s="41">
        <f>圣人事件!T57+传记奖励!W57</f>
        <v>2800</v>
      </c>
      <c r="F57" s="41">
        <f>圣人事件!U57+传记奖励!X57</f>
        <v>2800</v>
      </c>
      <c r="G57" s="41">
        <f>圣人事件!V57+传记奖励!Y57</f>
        <v>2800</v>
      </c>
      <c r="H57" s="41">
        <f>圣人事件!W57+传记奖励!Z57</f>
        <v>2800</v>
      </c>
      <c r="I57" s="41">
        <f>圣人事件!X57+传记奖励!AA57</f>
        <v>0</v>
      </c>
      <c r="J57" s="41">
        <f>圣人事件!Y57+传记奖励!AB57</f>
        <v>0</v>
      </c>
      <c r="K57" s="41">
        <f>圣人事件!Z57+传记奖励!AC57</f>
        <v>0</v>
      </c>
      <c r="L57" s="41">
        <f>圣人事件!AA57+传记奖励!AD57</f>
        <v>0</v>
      </c>
      <c r="M57" s="41">
        <f>圣人事件!AB57+传记奖励!AE57</f>
        <v>0</v>
      </c>
      <c r="N57" s="41">
        <f>圣人事件!AC57+传记奖励!AF57</f>
        <v>138227.8364173343</v>
      </c>
      <c r="O57" s="41">
        <f>圣人事件!AD57+传记奖励!AG57</f>
        <v>120341.15438493124</v>
      </c>
      <c r="P57" s="41">
        <f>圣人事件!AE57+传记奖励!AH57</f>
        <v>99289.054898571238</v>
      </c>
      <c r="Q57" s="41">
        <f>圣人事件!AF57+传记奖励!AI57</f>
        <v>73150.171032053317</v>
      </c>
      <c r="R57" s="41">
        <f>圣人事件!AG57+传记奖励!AJ57</f>
        <v>40818.680094038828</v>
      </c>
      <c r="S57" s="41">
        <f>传记奖励!AK57</f>
        <v>0</v>
      </c>
      <c r="T57" s="41">
        <f>传记奖励!AL57</f>
        <v>0</v>
      </c>
      <c r="U57" s="41">
        <f>传记奖励!AM57</f>
        <v>0</v>
      </c>
      <c r="V57" s="41">
        <f>传记奖励!AN57</f>
        <v>0</v>
      </c>
      <c r="W57" s="41">
        <f>传记奖励!AO57</f>
        <v>0</v>
      </c>
      <c r="Z57" s="27">
        <v>53</v>
      </c>
      <c r="AA57" s="27">
        <f>圣人事件!AL57+传记奖励!AS57</f>
        <v>2800</v>
      </c>
      <c r="AB57" s="27">
        <f>圣人事件!AM57+传记奖励!AT57</f>
        <v>2800</v>
      </c>
      <c r="AC57" s="27">
        <f>圣人事件!AN57+传记奖励!AU57</f>
        <v>2800</v>
      </c>
      <c r="AD57" s="27">
        <f>圣人事件!AO57+传记奖励!AV57</f>
        <v>2800</v>
      </c>
      <c r="AE57" s="27">
        <f>圣人事件!AP57+传记奖励!AW57</f>
        <v>2800</v>
      </c>
      <c r="AF57" s="8">
        <f>(AA57-AA56)/总纲!K57</f>
        <v>0</v>
      </c>
      <c r="AH57" s="40">
        <f>圣人事件!AL57/AA57</f>
        <v>0</v>
      </c>
      <c r="AI57" s="40">
        <f>传记奖励!AS57/AA57</f>
        <v>1</v>
      </c>
      <c r="AN57" s="114">
        <v>53</v>
      </c>
      <c r="AO57" s="114">
        <f>圣人事件!AC57</f>
        <v>138227.8364173343</v>
      </c>
      <c r="AP57" s="114">
        <f>圣人事件!AD57</f>
        <v>120341.15438493124</v>
      </c>
      <c r="AQ57" s="114">
        <f>圣人事件!AE57</f>
        <v>99289.054898571238</v>
      </c>
      <c r="AR57" s="114">
        <f>圣人事件!AF57</f>
        <v>73150.171032053317</v>
      </c>
      <c r="AS57" s="114">
        <f>圣人事件!AG57</f>
        <v>40818.680094038828</v>
      </c>
    </row>
    <row r="58" spans="3:45" x14ac:dyDescent="0.15">
      <c r="C58" s="41">
        <v>54</v>
      </c>
      <c r="D58" s="41">
        <f>圣人事件!S58+传记奖励!V58</f>
        <v>2800</v>
      </c>
      <c r="E58" s="41">
        <f>圣人事件!T58+传记奖励!W58</f>
        <v>2800</v>
      </c>
      <c r="F58" s="41">
        <f>圣人事件!U58+传记奖励!X58</f>
        <v>2800</v>
      </c>
      <c r="G58" s="41">
        <f>圣人事件!V58+传记奖励!Y58</f>
        <v>2800</v>
      </c>
      <c r="H58" s="41">
        <f>圣人事件!W58+传记奖励!Z58</f>
        <v>2800</v>
      </c>
      <c r="I58" s="41">
        <f>圣人事件!X58+传记奖励!AA58</f>
        <v>0</v>
      </c>
      <c r="J58" s="41">
        <f>圣人事件!Y58+传记奖励!AB58</f>
        <v>0</v>
      </c>
      <c r="K58" s="41">
        <f>圣人事件!Z58+传记奖励!AC58</f>
        <v>0</v>
      </c>
      <c r="L58" s="41">
        <f>圣人事件!AA58+传记奖励!AD58</f>
        <v>0</v>
      </c>
      <c r="M58" s="41">
        <f>圣人事件!AB58+传记奖励!AE58</f>
        <v>0</v>
      </c>
      <c r="N58" s="41">
        <f>圣人事件!AC58+传记奖励!AF58</f>
        <v>148407.31132103741</v>
      </c>
      <c r="O58" s="41">
        <f>圣人事件!AD58+传记奖励!AG58</f>
        <v>129411.17547194463</v>
      </c>
      <c r="P58" s="41">
        <f>圣人事件!AE58+传记奖励!AH58</f>
        <v>106393.20148605172</v>
      </c>
      <c r="Q58" s="41">
        <f>圣人事件!AF58+传记奖励!AI58</f>
        <v>78344.219646375655</v>
      </c>
      <c r="R58" s="41">
        <f>圣人事件!AG58+传记奖励!AJ58</f>
        <v>43602.068066120788</v>
      </c>
      <c r="S58" s="41">
        <f>传记奖励!AK58</f>
        <v>0</v>
      </c>
      <c r="T58" s="41">
        <f>传记奖励!AL58</f>
        <v>0</v>
      </c>
      <c r="U58" s="41">
        <f>传记奖励!AM58</f>
        <v>0</v>
      </c>
      <c r="V58" s="41">
        <f>传记奖励!AN58</f>
        <v>0</v>
      </c>
      <c r="W58" s="41">
        <f>传记奖励!AO58</f>
        <v>0</v>
      </c>
      <c r="Z58" s="27">
        <v>54</v>
      </c>
      <c r="AA58" s="27">
        <f>圣人事件!AL58+传记奖励!AS58</f>
        <v>2800</v>
      </c>
      <c r="AB58" s="27">
        <f>圣人事件!AM58+传记奖励!AT58</f>
        <v>2800</v>
      </c>
      <c r="AC58" s="27">
        <f>圣人事件!AN58+传记奖励!AU58</f>
        <v>2800</v>
      </c>
      <c r="AD58" s="27">
        <f>圣人事件!AO58+传记奖励!AV58</f>
        <v>2800</v>
      </c>
      <c r="AE58" s="27">
        <f>圣人事件!AP58+传记奖励!AW58</f>
        <v>2800</v>
      </c>
      <c r="AF58" s="8">
        <f>(AA58-AA57)/总纲!K58</f>
        <v>0</v>
      </c>
      <c r="AH58" s="40">
        <f>圣人事件!AL58/AA58</f>
        <v>0</v>
      </c>
      <c r="AI58" s="40">
        <f>传记奖励!AS58/AA58</f>
        <v>1</v>
      </c>
      <c r="AN58" s="114">
        <v>54</v>
      </c>
      <c r="AO58" s="114">
        <f>圣人事件!AC58</f>
        <v>148407.31132103741</v>
      </c>
      <c r="AP58" s="114">
        <f>圣人事件!AD58</f>
        <v>129411.17547194463</v>
      </c>
      <c r="AQ58" s="114">
        <f>圣人事件!AE58</f>
        <v>106393.20148605172</v>
      </c>
      <c r="AR58" s="114">
        <f>圣人事件!AF58</f>
        <v>78344.219646375655</v>
      </c>
      <c r="AS58" s="114">
        <f>圣人事件!AG58</f>
        <v>43602.068066120788</v>
      </c>
    </row>
    <row r="59" spans="3:45" x14ac:dyDescent="0.15">
      <c r="C59" s="41">
        <v>55</v>
      </c>
      <c r="D59" s="41">
        <f>圣人事件!S59+传记奖励!V59</f>
        <v>2800</v>
      </c>
      <c r="E59" s="41">
        <f>圣人事件!T59+传记奖励!W59</f>
        <v>2800</v>
      </c>
      <c r="F59" s="41">
        <f>圣人事件!U59+传记奖励!X59</f>
        <v>2800</v>
      </c>
      <c r="G59" s="41">
        <f>圣人事件!V59+传记奖励!Y59</f>
        <v>2800</v>
      </c>
      <c r="H59" s="41">
        <f>圣人事件!W59+传记奖励!Z59</f>
        <v>2800</v>
      </c>
      <c r="I59" s="41">
        <f>圣人事件!X59+传记奖励!AA59</f>
        <v>0</v>
      </c>
      <c r="J59" s="41">
        <f>圣人事件!Y59+传记奖励!AB59</f>
        <v>0</v>
      </c>
      <c r="K59" s="41">
        <f>圣人事件!Z59+传记奖励!AC59</f>
        <v>0</v>
      </c>
      <c r="L59" s="41">
        <f>圣人事件!AA59+传记奖励!AD59</f>
        <v>0</v>
      </c>
      <c r="M59" s="41">
        <f>圣人事件!AB59+传记奖励!AE59</f>
        <v>0</v>
      </c>
      <c r="N59" s="41">
        <f>圣人事件!AC59+传记奖励!AF59</f>
        <v>159317.40238538056</v>
      </c>
      <c r="O59" s="41">
        <f>圣人事件!AD59+传记奖励!AG59</f>
        <v>138717.66225695086</v>
      </c>
      <c r="P59" s="41">
        <f>圣人事件!AE59+传记奖励!AH59</f>
        <v>113911.9427055471</v>
      </c>
      <c r="Q59" s="41">
        <f>圣人事件!AF59+传记奖励!AI59</f>
        <v>83816.885394948709</v>
      </c>
      <c r="R59" s="41">
        <f>圣人事件!AG59+传记奖励!AJ59</f>
        <v>46600.34019772381</v>
      </c>
      <c r="S59" s="41">
        <f>传记奖励!AK59</f>
        <v>0</v>
      </c>
      <c r="T59" s="41">
        <f>传记奖励!AL59</f>
        <v>0</v>
      </c>
      <c r="U59" s="41">
        <f>传记奖励!AM59</f>
        <v>0</v>
      </c>
      <c r="V59" s="41">
        <f>传记奖励!AN59</f>
        <v>0</v>
      </c>
      <c r="W59" s="41">
        <f>传记奖励!AO59</f>
        <v>0</v>
      </c>
      <c r="Z59" s="27">
        <v>55</v>
      </c>
      <c r="AA59" s="27">
        <f>圣人事件!AL59+传记奖励!AS59</f>
        <v>2800</v>
      </c>
      <c r="AB59" s="27">
        <f>圣人事件!AM59+传记奖励!AT59</f>
        <v>2800</v>
      </c>
      <c r="AC59" s="27">
        <f>圣人事件!AN59+传记奖励!AU59</f>
        <v>2800</v>
      </c>
      <c r="AD59" s="27">
        <f>圣人事件!AO59+传记奖励!AV59</f>
        <v>2800</v>
      </c>
      <c r="AE59" s="27">
        <f>圣人事件!AP59+传记奖励!AW59</f>
        <v>2800</v>
      </c>
      <c r="AF59" s="8">
        <f>(AA59-AA58)/总纲!K59</f>
        <v>0</v>
      </c>
      <c r="AH59" s="40">
        <f>圣人事件!AL59/AA59</f>
        <v>0</v>
      </c>
      <c r="AI59" s="40">
        <f>传记奖励!AS59/AA59</f>
        <v>1</v>
      </c>
      <c r="AN59" s="114">
        <v>55</v>
      </c>
      <c r="AO59" s="114">
        <f>圣人事件!AC59</f>
        <v>159317.40238538056</v>
      </c>
      <c r="AP59" s="114">
        <f>圣人事件!AD59</f>
        <v>138717.66225695086</v>
      </c>
      <c r="AQ59" s="114">
        <f>圣人事件!AE59</f>
        <v>113911.9427055471</v>
      </c>
      <c r="AR59" s="114">
        <f>圣人事件!AF59</f>
        <v>83816.885394948709</v>
      </c>
      <c r="AS59" s="114">
        <f>圣人事件!AG59</f>
        <v>46600.34019772381</v>
      </c>
    </row>
    <row r="60" spans="3:45" x14ac:dyDescent="0.15">
      <c r="C60" s="41">
        <v>56</v>
      </c>
      <c r="D60" s="41">
        <f>圣人事件!S60+传记奖励!V60</f>
        <v>2800</v>
      </c>
      <c r="E60" s="41">
        <f>圣人事件!T60+传记奖励!W60</f>
        <v>2800</v>
      </c>
      <c r="F60" s="41">
        <f>圣人事件!U60+传记奖励!X60</f>
        <v>2800</v>
      </c>
      <c r="G60" s="41">
        <f>圣人事件!V60+传记奖励!Y60</f>
        <v>2800</v>
      </c>
      <c r="H60" s="41">
        <f>圣人事件!W60+传记奖励!Z60</f>
        <v>2800</v>
      </c>
      <c r="I60" s="41">
        <f>圣人事件!X60+传记奖励!AA60</f>
        <v>0</v>
      </c>
      <c r="J60" s="41">
        <f>圣人事件!Y60+传记奖励!AB60</f>
        <v>0</v>
      </c>
      <c r="K60" s="41">
        <f>圣人事件!Z60+传记奖励!AC60</f>
        <v>0</v>
      </c>
      <c r="L60" s="41">
        <f>圣人事件!AA60+传记奖励!AD60</f>
        <v>0</v>
      </c>
      <c r="M60" s="41">
        <f>圣人事件!AB60+传记奖励!AE60</f>
        <v>0</v>
      </c>
      <c r="N60" s="41">
        <f>圣人事件!AC60+传记奖励!AF60</f>
        <v>171010.54846199779</v>
      </c>
      <c r="O60" s="41">
        <f>圣人事件!AD60+传记奖励!AG60</f>
        <v>148591.0655586299</v>
      </c>
      <c r="P60" s="41">
        <f>圣人事件!AE60+传记奖励!AH60</f>
        <v>121998.92527278923</v>
      </c>
      <c r="Q60" s="41">
        <f>圣人事件!AF60+传记奖励!AI60</f>
        <v>89677.93161347165</v>
      </c>
      <c r="R60" s="41">
        <f>圣人事件!AG60+传记奖励!AJ60</f>
        <v>49815.372766979963</v>
      </c>
      <c r="S60" s="41">
        <f>传记奖励!AK60</f>
        <v>0</v>
      </c>
      <c r="T60" s="41">
        <f>传记奖励!AL60</f>
        <v>0</v>
      </c>
      <c r="U60" s="41">
        <f>传记奖励!AM60</f>
        <v>0</v>
      </c>
      <c r="V60" s="41">
        <f>传记奖励!AN60</f>
        <v>0</v>
      </c>
      <c r="W60" s="41">
        <f>传记奖励!AO60</f>
        <v>0</v>
      </c>
      <c r="Z60" s="27">
        <v>56</v>
      </c>
      <c r="AA60" s="27">
        <f>圣人事件!AL60+传记奖励!AS60</f>
        <v>2800</v>
      </c>
      <c r="AB60" s="27">
        <f>圣人事件!AM60+传记奖励!AT60</f>
        <v>2800</v>
      </c>
      <c r="AC60" s="27">
        <f>圣人事件!AN60+传记奖励!AU60</f>
        <v>2800</v>
      </c>
      <c r="AD60" s="27">
        <f>圣人事件!AO60+传记奖励!AV60</f>
        <v>2800</v>
      </c>
      <c r="AE60" s="27">
        <f>圣人事件!AP60+传记奖励!AW60</f>
        <v>2800</v>
      </c>
      <c r="AF60" s="8">
        <f>(AA60-AA59)/总纲!K60</f>
        <v>0</v>
      </c>
      <c r="AH60" s="40">
        <f>圣人事件!AL60/AA60</f>
        <v>0</v>
      </c>
      <c r="AI60" s="40">
        <f>传记奖励!AS60/AA60</f>
        <v>1</v>
      </c>
      <c r="AN60" s="114">
        <v>56</v>
      </c>
      <c r="AO60" s="114">
        <f>圣人事件!AC60</f>
        <v>171010.54846199779</v>
      </c>
      <c r="AP60" s="114">
        <f>圣人事件!AD60</f>
        <v>148591.0655586299</v>
      </c>
      <c r="AQ60" s="114">
        <f>圣人事件!AE60</f>
        <v>121998.92527278923</v>
      </c>
      <c r="AR60" s="114">
        <f>圣人事件!AF60</f>
        <v>89677.93161347165</v>
      </c>
      <c r="AS60" s="114">
        <f>圣人事件!AG60</f>
        <v>49815.372766979963</v>
      </c>
    </row>
    <row r="61" spans="3:45" x14ac:dyDescent="0.15">
      <c r="C61" s="41">
        <v>57</v>
      </c>
      <c r="D61" s="41">
        <f>圣人事件!S61+传记奖励!V61</f>
        <v>2800</v>
      </c>
      <c r="E61" s="41">
        <f>圣人事件!T61+传记奖励!W61</f>
        <v>2800</v>
      </c>
      <c r="F61" s="41">
        <f>圣人事件!U61+传记奖励!X61</f>
        <v>2800</v>
      </c>
      <c r="G61" s="41">
        <f>圣人事件!V61+传记奖励!Y61</f>
        <v>2800</v>
      </c>
      <c r="H61" s="41">
        <f>圣人事件!W61+传记奖励!Z61</f>
        <v>2800</v>
      </c>
      <c r="I61" s="41">
        <f>圣人事件!X61+传记奖励!AA61</f>
        <v>0</v>
      </c>
      <c r="J61" s="41">
        <f>圣人事件!Y61+传记奖励!AB61</f>
        <v>0</v>
      </c>
      <c r="K61" s="41">
        <f>圣人事件!Z61+传记奖励!AC61</f>
        <v>0</v>
      </c>
      <c r="L61" s="41">
        <f>圣人事件!AA61+传记奖励!AD61</f>
        <v>0</v>
      </c>
      <c r="M61" s="41">
        <f>圣人事件!AB61+传记奖励!AE61</f>
        <v>0</v>
      </c>
      <c r="N61" s="41">
        <f>圣人事件!AC61+传记奖励!AF61</f>
        <v>183542.95212047666</v>
      </c>
      <c r="O61" s="41">
        <f>圣人事件!AD61+传记奖励!AG61</f>
        <v>159517.17968790629</v>
      </c>
      <c r="P61" s="41">
        <f>圣人事件!AE61+传记奖励!AH61</f>
        <v>130737.64479541554</v>
      </c>
      <c r="Q61" s="41">
        <f>圣人事件!AF61+传记奖励!AI61</f>
        <v>95992.963959009314</v>
      </c>
      <c r="R61" s="41">
        <f>圣人事件!AG61+传记奖励!AJ61</f>
        <v>53337.58188621053</v>
      </c>
      <c r="S61" s="41">
        <f>传记奖励!AK61</f>
        <v>0</v>
      </c>
      <c r="T61" s="41">
        <f>传记奖励!AL61</f>
        <v>0</v>
      </c>
      <c r="U61" s="41">
        <f>传记奖励!AM61</f>
        <v>0</v>
      </c>
      <c r="V61" s="41">
        <f>传记奖励!AN61</f>
        <v>0</v>
      </c>
      <c r="W61" s="41">
        <f>传记奖励!AO61</f>
        <v>0</v>
      </c>
      <c r="Z61" s="27">
        <v>57</v>
      </c>
      <c r="AA61" s="27">
        <f>圣人事件!AL61+传记奖励!AS61</f>
        <v>2800</v>
      </c>
      <c r="AB61" s="27">
        <f>圣人事件!AM61+传记奖励!AT61</f>
        <v>2800</v>
      </c>
      <c r="AC61" s="27">
        <f>圣人事件!AN61+传记奖励!AU61</f>
        <v>2800</v>
      </c>
      <c r="AD61" s="27">
        <f>圣人事件!AO61+传记奖励!AV61</f>
        <v>2800</v>
      </c>
      <c r="AE61" s="27">
        <f>圣人事件!AP61+传记奖励!AW61</f>
        <v>2800</v>
      </c>
      <c r="AF61" s="8">
        <f>(AA61-AA60)/总纲!K61</f>
        <v>0</v>
      </c>
      <c r="AH61" s="40">
        <f>圣人事件!AL61/AA61</f>
        <v>0</v>
      </c>
      <c r="AI61" s="40">
        <f>传记奖励!AS61/AA61</f>
        <v>1</v>
      </c>
      <c r="AN61" s="114">
        <v>57</v>
      </c>
      <c r="AO61" s="114">
        <f>圣人事件!AC61</f>
        <v>183542.95212047666</v>
      </c>
      <c r="AP61" s="114">
        <f>圣人事件!AD61</f>
        <v>159517.17968790629</v>
      </c>
      <c r="AQ61" s="114">
        <f>圣人事件!AE61</f>
        <v>130737.64479541554</v>
      </c>
      <c r="AR61" s="114">
        <f>圣人事件!AF61</f>
        <v>95992.963959009314</v>
      </c>
      <c r="AS61" s="114">
        <f>圣人事件!AG61</f>
        <v>53337.58188621053</v>
      </c>
    </row>
    <row r="62" spans="3:45" x14ac:dyDescent="0.15">
      <c r="C62" s="41">
        <v>58</v>
      </c>
      <c r="D62" s="41">
        <f>圣人事件!S62+传记奖励!V62</f>
        <v>2800</v>
      </c>
      <c r="E62" s="41">
        <f>圣人事件!T62+传记奖励!W62</f>
        <v>2800</v>
      </c>
      <c r="F62" s="41">
        <f>圣人事件!U62+传记奖励!X62</f>
        <v>2800</v>
      </c>
      <c r="G62" s="41">
        <f>圣人事件!V62+传记奖励!Y62</f>
        <v>2800</v>
      </c>
      <c r="H62" s="41">
        <f>圣人事件!W62+传记奖励!Z62</f>
        <v>2800</v>
      </c>
      <c r="I62" s="41">
        <f>圣人事件!X62+传记奖励!AA62</f>
        <v>0</v>
      </c>
      <c r="J62" s="41">
        <f>圣人事件!Y62+传记奖励!AB62</f>
        <v>0</v>
      </c>
      <c r="K62" s="41">
        <f>圣人事件!Z62+传记奖励!AC62</f>
        <v>0</v>
      </c>
      <c r="L62" s="41">
        <f>圣人事件!AA62+传记奖励!AD62</f>
        <v>0</v>
      </c>
      <c r="M62" s="41">
        <f>圣人事件!AB62+传记奖励!AE62</f>
        <v>0</v>
      </c>
      <c r="N62" s="41">
        <f>圣人事件!AC62+传记奖励!AF62</f>
        <v>196974.84978342691</v>
      </c>
      <c r="O62" s="41">
        <f>圣人事件!AD62+传记奖励!AG62</f>
        <v>170855.98470214452</v>
      </c>
      <c r="P62" s="41">
        <f>圣人事件!AE62+传记奖励!AH62</f>
        <v>140088.51316597324</v>
      </c>
      <c r="Q62" s="41">
        <f>圣人事件!AF62+传记奖励!AI62</f>
        <v>102860.26655690554</v>
      </c>
      <c r="R62" s="41">
        <f>圣人事件!AG62+传记奖励!AJ62</f>
        <v>57083.311467237123</v>
      </c>
      <c r="S62" s="41">
        <f>传记奖励!AK62</f>
        <v>0</v>
      </c>
      <c r="T62" s="41">
        <f>传记奖励!AL62</f>
        <v>0</v>
      </c>
      <c r="U62" s="41">
        <f>传记奖励!AM62</f>
        <v>0</v>
      </c>
      <c r="V62" s="41">
        <f>传记奖励!AN62</f>
        <v>0</v>
      </c>
      <c r="W62" s="41">
        <f>传记奖励!AO62</f>
        <v>0</v>
      </c>
      <c r="Z62" s="27">
        <v>58</v>
      </c>
      <c r="AA62" s="27">
        <f>圣人事件!AL62+传记奖励!AS62</f>
        <v>2800</v>
      </c>
      <c r="AB62" s="27">
        <f>圣人事件!AM62+传记奖励!AT62</f>
        <v>2800</v>
      </c>
      <c r="AC62" s="27">
        <f>圣人事件!AN62+传记奖励!AU62</f>
        <v>2800</v>
      </c>
      <c r="AD62" s="27">
        <f>圣人事件!AO62+传记奖励!AV62</f>
        <v>2800</v>
      </c>
      <c r="AE62" s="27">
        <f>圣人事件!AP62+传记奖励!AW62</f>
        <v>2800</v>
      </c>
      <c r="AF62" s="8">
        <f>(AA62-AA61)/总纲!K62</f>
        <v>0</v>
      </c>
      <c r="AH62" s="40">
        <f>圣人事件!AL62/AA62</f>
        <v>0</v>
      </c>
      <c r="AI62" s="40">
        <f>传记奖励!AS62/AA62</f>
        <v>1</v>
      </c>
      <c r="AN62" s="114">
        <v>58</v>
      </c>
      <c r="AO62" s="114">
        <f>圣人事件!AC62</f>
        <v>196974.84978342691</v>
      </c>
      <c r="AP62" s="114">
        <f>圣人事件!AD62</f>
        <v>170855.98470214452</v>
      </c>
      <c r="AQ62" s="114">
        <f>圣人事件!AE62</f>
        <v>140088.51316597324</v>
      </c>
      <c r="AR62" s="114">
        <f>圣人事件!AF62</f>
        <v>102860.26655690554</v>
      </c>
      <c r="AS62" s="114">
        <f>圣人事件!AG62</f>
        <v>57083.311467237123</v>
      </c>
    </row>
    <row r="63" spans="3:45" x14ac:dyDescent="0.15">
      <c r="C63" s="41">
        <v>59</v>
      </c>
      <c r="D63" s="41">
        <f>圣人事件!S63+传记奖励!V63</f>
        <v>2800</v>
      </c>
      <c r="E63" s="41">
        <f>圣人事件!T63+传记奖励!W63</f>
        <v>2800</v>
      </c>
      <c r="F63" s="41">
        <f>圣人事件!U63+传记奖励!X63</f>
        <v>2800</v>
      </c>
      <c r="G63" s="41">
        <f>圣人事件!V63+传记奖励!Y63</f>
        <v>2800</v>
      </c>
      <c r="H63" s="41">
        <f>圣人事件!W63+传记奖励!Z63</f>
        <v>2800</v>
      </c>
      <c r="I63" s="41">
        <f>圣人事件!X63+传记奖励!AA63</f>
        <v>0</v>
      </c>
      <c r="J63" s="41">
        <f>圣人事件!Y63+传记奖励!AB63</f>
        <v>0</v>
      </c>
      <c r="K63" s="41">
        <f>圣人事件!Z63+传记奖励!AC63</f>
        <v>0</v>
      </c>
      <c r="L63" s="41">
        <f>圣人事件!AA63+传记奖励!AD63</f>
        <v>0</v>
      </c>
      <c r="M63" s="41">
        <f>圣人事件!AB63+传记奖励!AE63</f>
        <v>0</v>
      </c>
      <c r="N63" s="41">
        <f>圣人事件!AC63+传记奖励!AF63</f>
        <v>211370.80125008052</v>
      </c>
      <c r="O63" s="41">
        <f>圣人事件!AD63+传记奖励!AG63</f>
        <v>183385.30716456988</v>
      </c>
      <c r="P63" s="41">
        <f>圣人事件!AE63+传记奖励!AH63</f>
        <v>150221.22844843223</v>
      </c>
      <c r="Q63" s="41">
        <f>圣人事件!AF63+传记奖励!AI63</f>
        <v>110187.59869166698</v>
      </c>
      <c r="R63" s="41">
        <f>圣人事件!AG63+传记奖励!AJ63</f>
        <v>61212.98404202333</v>
      </c>
      <c r="S63" s="41">
        <f>传记奖励!AK63</f>
        <v>0</v>
      </c>
      <c r="T63" s="41">
        <f>传记奖励!AL63</f>
        <v>0</v>
      </c>
      <c r="U63" s="41">
        <f>传记奖励!AM63</f>
        <v>0</v>
      </c>
      <c r="V63" s="41">
        <f>传记奖励!AN63</f>
        <v>0</v>
      </c>
      <c r="W63" s="41">
        <f>传记奖励!AO63</f>
        <v>0</v>
      </c>
      <c r="Z63" s="27">
        <v>59</v>
      </c>
      <c r="AA63" s="27">
        <f>圣人事件!AL63+传记奖励!AS63</f>
        <v>2800</v>
      </c>
      <c r="AB63" s="27">
        <f>圣人事件!AM63+传记奖励!AT63</f>
        <v>2800</v>
      </c>
      <c r="AC63" s="27">
        <f>圣人事件!AN63+传记奖励!AU63</f>
        <v>2800</v>
      </c>
      <c r="AD63" s="27">
        <f>圣人事件!AO63+传记奖励!AV63</f>
        <v>2800</v>
      </c>
      <c r="AE63" s="27">
        <f>圣人事件!AP63+传记奖励!AW63</f>
        <v>2800</v>
      </c>
      <c r="AF63" s="8">
        <f>(AA63-AA62)/总纲!K63</f>
        <v>0</v>
      </c>
      <c r="AH63" s="40">
        <f>圣人事件!AL63/AA63</f>
        <v>0</v>
      </c>
      <c r="AI63" s="40">
        <f>传记奖励!AS63/AA63</f>
        <v>1</v>
      </c>
      <c r="AN63" s="114">
        <v>59</v>
      </c>
      <c r="AO63" s="114">
        <f>圣人事件!AC63</f>
        <v>211370.80125008052</v>
      </c>
      <c r="AP63" s="114">
        <f>圣人事件!AD63</f>
        <v>183385.30716456988</v>
      </c>
      <c r="AQ63" s="114">
        <f>圣人事件!AE63</f>
        <v>150221.22844843223</v>
      </c>
      <c r="AR63" s="114">
        <f>圣人事件!AF63</f>
        <v>110187.59869166698</v>
      </c>
      <c r="AS63" s="114">
        <f>圣人事件!AG63</f>
        <v>61212.98404202333</v>
      </c>
    </row>
    <row r="64" spans="3:45" x14ac:dyDescent="0.15">
      <c r="C64" s="41">
        <v>60</v>
      </c>
      <c r="D64" s="41">
        <f>圣人事件!S64+传记奖励!V64</f>
        <v>2800</v>
      </c>
      <c r="E64" s="41">
        <f>圣人事件!T64+传记奖励!W64</f>
        <v>2800</v>
      </c>
      <c r="F64" s="41">
        <f>圣人事件!U64+传记奖励!X64</f>
        <v>2800</v>
      </c>
      <c r="G64" s="41">
        <f>圣人事件!V64+传记奖励!Y64</f>
        <v>2800</v>
      </c>
      <c r="H64" s="41">
        <f>圣人事件!W64+传记奖励!Z64</f>
        <v>2800</v>
      </c>
      <c r="I64" s="41">
        <f>圣人事件!X64+传记奖励!AA64</f>
        <v>0</v>
      </c>
      <c r="J64" s="41">
        <f>圣人事件!Y64+传记奖励!AB64</f>
        <v>0</v>
      </c>
      <c r="K64" s="41">
        <f>圣人事件!Z64+传记奖励!AC64</f>
        <v>0</v>
      </c>
      <c r="L64" s="41">
        <f>圣人事件!AA64+传记奖励!AD64</f>
        <v>0</v>
      </c>
      <c r="M64" s="41">
        <f>圣人事件!AB64+传记奖励!AE64</f>
        <v>0</v>
      </c>
      <c r="N64" s="41">
        <f>圣人事件!AC64+传记奖励!AF64</f>
        <v>226800</v>
      </c>
      <c r="O64" s="41">
        <f>圣人事件!AD64+传记奖励!AG64</f>
        <v>196522.2</v>
      </c>
      <c r="P64" s="41">
        <f>圣人事件!AE64+传记奖励!AH64</f>
        <v>160982.63999999998</v>
      </c>
      <c r="Q64" s="41">
        <f>圣人事件!AF64+传记奖励!AI64</f>
        <v>118117.44</v>
      </c>
      <c r="R64" s="41">
        <f>圣人事件!AG64+传记奖励!AJ64</f>
        <v>65794.680000000008</v>
      </c>
      <c r="S64" s="41">
        <f>传记奖励!AK64</f>
        <v>0</v>
      </c>
      <c r="T64" s="41">
        <f>传记奖励!AL64</f>
        <v>0</v>
      </c>
      <c r="U64" s="41">
        <f>传记奖励!AM64</f>
        <v>0</v>
      </c>
      <c r="V64" s="41">
        <f>传记奖励!AN64</f>
        <v>0</v>
      </c>
      <c r="W64" s="41">
        <f>传记奖励!AO64</f>
        <v>0</v>
      </c>
      <c r="Z64" s="27">
        <v>60</v>
      </c>
      <c r="AA64" s="27">
        <f>圣人事件!AL64+传记奖励!AS64</f>
        <v>2800</v>
      </c>
      <c r="AB64" s="27">
        <f>圣人事件!AM64+传记奖励!AT64</f>
        <v>2800</v>
      </c>
      <c r="AC64" s="27">
        <f>圣人事件!AN64+传记奖励!AU64</f>
        <v>2800</v>
      </c>
      <c r="AD64" s="27">
        <f>圣人事件!AO64+传记奖励!AV64</f>
        <v>2800</v>
      </c>
      <c r="AE64" s="27">
        <f>圣人事件!AP64+传记奖励!AW64</f>
        <v>2800</v>
      </c>
      <c r="AF64" s="8">
        <f>(AA64-AA63)/总纲!K64</f>
        <v>0</v>
      </c>
      <c r="AH64" s="40">
        <f>圣人事件!AL64/AA64</f>
        <v>0</v>
      </c>
      <c r="AI64" s="40">
        <f>传记奖励!AS64/AA64</f>
        <v>1</v>
      </c>
      <c r="AN64" s="114">
        <v>60</v>
      </c>
      <c r="AO64" s="114">
        <f>圣人事件!AC64</f>
        <v>226800</v>
      </c>
      <c r="AP64" s="114">
        <f>圣人事件!AD64</f>
        <v>196522.2</v>
      </c>
      <c r="AQ64" s="114">
        <f>圣人事件!AE64</f>
        <v>160982.63999999998</v>
      </c>
      <c r="AR64" s="114">
        <f>圣人事件!AF64</f>
        <v>118117.44</v>
      </c>
      <c r="AS64" s="114">
        <f>圣人事件!AG64</f>
        <v>65794.680000000008</v>
      </c>
    </row>
    <row r="65" spans="3:45" x14ac:dyDescent="0.15">
      <c r="C65" s="41">
        <v>61</v>
      </c>
      <c r="D65" s="41">
        <f>圣人事件!S65+传记奖励!V65</f>
        <v>2800</v>
      </c>
      <c r="E65" s="41">
        <f>圣人事件!T65+传记奖励!W65</f>
        <v>2800</v>
      </c>
      <c r="F65" s="41">
        <f>圣人事件!U65+传记奖励!X65</f>
        <v>2800</v>
      </c>
      <c r="G65" s="41">
        <f>圣人事件!V65+传记奖励!Y65</f>
        <v>2800</v>
      </c>
      <c r="H65" s="41">
        <f>圣人事件!W65+传记奖励!Z65</f>
        <v>2800</v>
      </c>
      <c r="I65" s="41">
        <f>圣人事件!X65+传记奖励!AA65</f>
        <v>0</v>
      </c>
      <c r="J65" s="41">
        <f>圣人事件!Y65+传记奖励!AB65</f>
        <v>0</v>
      </c>
      <c r="K65" s="41">
        <f>圣人事件!Z65+传记奖励!AC65</f>
        <v>0</v>
      </c>
      <c r="L65" s="41">
        <f>圣人事件!AA65+传记奖励!AD65</f>
        <v>0</v>
      </c>
      <c r="M65" s="41">
        <f>圣人事件!AB65+传记奖励!AE65</f>
        <v>0</v>
      </c>
      <c r="N65" s="41">
        <f>圣人事件!AC65+传记奖励!AF65</f>
        <v>243336.60576836183</v>
      </c>
      <c r="O65" s="41">
        <f>圣人事件!AD65+传记奖励!AG65</f>
        <v>210948.50354059288</v>
      </c>
      <c r="P65" s="41">
        <f>圣人事件!AE65+传记奖励!AH65</f>
        <v>172720.32277438324</v>
      </c>
      <c r="Q65" s="41">
        <f>圣人事件!AF65+传记奖励!AI65</f>
        <v>126827.03892647018</v>
      </c>
      <c r="R65" s="41">
        <f>圣人事件!AG65+传记奖励!AJ65</f>
        <v>70567.615672824933</v>
      </c>
      <c r="S65" s="41">
        <f>传记奖励!AK65</f>
        <v>0</v>
      </c>
      <c r="T65" s="41">
        <f>传记奖励!AL65</f>
        <v>0</v>
      </c>
      <c r="U65" s="41">
        <f>传记奖励!AM65</f>
        <v>0</v>
      </c>
      <c r="V65" s="41">
        <f>传记奖励!AN65</f>
        <v>0</v>
      </c>
      <c r="W65" s="41">
        <f>传记奖励!AO65</f>
        <v>0</v>
      </c>
      <c r="Z65" s="27">
        <v>61</v>
      </c>
      <c r="AA65" s="27">
        <f>圣人事件!AL65+传记奖励!AS65</f>
        <v>2800</v>
      </c>
      <c r="AB65" s="27">
        <f>圣人事件!AM65+传记奖励!AT65</f>
        <v>2800</v>
      </c>
      <c r="AC65" s="27">
        <f>圣人事件!AN65+传记奖励!AU65</f>
        <v>2800</v>
      </c>
      <c r="AD65" s="27">
        <f>圣人事件!AO65+传记奖励!AV65</f>
        <v>2800</v>
      </c>
      <c r="AE65" s="27">
        <f>圣人事件!AP65+传记奖励!AW65</f>
        <v>2800</v>
      </c>
      <c r="AF65" s="8">
        <f>(AA65-AA64)/总纲!K65</f>
        <v>0</v>
      </c>
      <c r="AH65" s="40">
        <f>圣人事件!AL65/AA65</f>
        <v>0</v>
      </c>
      <c r="AI65" s="40">
        <f>传记奖励!AS65/AA65</f>
        <v>1</v>
      </c>
      <c r="AN65" s="114">
        <v>61</v>
      </c>
      <c r="AO65" s="114">
        <f>圣人事件!AC65</f>
        <v>243336.60576836183</v>
      </c>
      <c r="AP65" s="114">
        <f>圣人事件!AD65</f>
        <v>210948.50354059288</v>
      </c>
      <c r="AQ65" s="114">
        <f>圣人事件!AE65</f>
        <v>172720.32277438324</v>
      </c>
      <c r="AR65" s="114">
        <f>圣人事件!AF65</f>
        <v>126827.03892647018</v>
      </c>
      <c r="AS65" s="114">
        <f>圣人事件!AG65</f>
        <v>70567.615672824933</v>
      </c>
    </row>
    <row r="66" spans="3:45" x14ac:dyDescent="0.15">
      <c r="C66" s="41">
        <v>62</v>
      </c>
      <c r="D66" s="41">
        <f>圣人事件!S66+传记奖励!V66</f>
        <v>2800</v>
      </c>
      <c r="E66" s="41">
        <f>圣人事件!T66+传记奖励!W66</f>
        <v>2800</v>
      </c>
      <c r="F66" s="41">
        <f>圣人事件!U66+传记奖励!X66</f>
        <v>2800</v>
      </c>
      <c r="G66" s="41">
        <f>圣人事件!V66+传记奖励!Y66</f>
        <v>2800</v>
      </c>
      <c r="H66" s="41">
        <f>圣人事件!W66+传记奖励!Z66</f>
        <v>2800</v>
      </c>
      <c r="I66" s="41">
        <f>圣人事件!X66+传记奖励!AA66</f>
        <v>0</v>
      </c>
      <c r="J66" s="41">
        <f>圣人事件!Y66+传记奖励!AB66</f>
        <v>0</v>
      </c>
      <c r="K66" s="41">
        <f>圣人事件!Z66+传记奖励!AC66</f>
        <v>0</v>
      </c>
      <c r="L66" s="41">
        <f>圣人事件!AA66+传记奖励!AD66</f>
        <v>0</v>
      </c>
      <c r="M66" s="41">
        <f>圣人事件!AB66+传记奖励!AE66</f>
        <v>0</v>
      </c>
      <c r="N66" s="41">
        <f>圣人事件!AC66+传记奖励!AF66</f>
        <v>261060.10099131678</v>
      </c>
      <c r="O66" s="41">
        <f>圣人事件!AD66+传记奖励!AG66</f>
        <v>226234.68351907513</v>
      </c>
      <c r="P66" s="41">
        <f>圣人事件!AE66+传记奖励!AH66</f>
        <v>185430.98973413231</v>
      </c>
      <c r="Q66" s="41">
        <f>圣人事件!AF66+传记奖励!AI66</f>
        <v>136247.26670736822</v>
      </c>
      <c r="R66" s="41">
        <f>圣人事件!AG66+传记奖励!AJ66</f>
        <v>76046.807418770579</v>
      </c>
      <c r="S66" s="41">
        <f>传记奖励!AK66</f>
        <v>0</v>
      </c>
      <c r="T66" s="41">
        <f>传记奖励!AL66</f>
        <v>0</v>
      </c>
      <c r="U66" s="41">
        <f>传记奖励!AM66</f>
        <v>0</v>
      </c>
      <c r="V66" s="41">
        <f>传记奖励!AN66</f>
        <v>0</v>
      </c>
      <c r="W66" s="41">
        <f>传记奖励!AO66</f>
        <v>0</v>
      </c>
      <c r="Z66" s="27">
        <v>62</v>
      </c>
      <c r="AA66" s="27">
        <f>圣人事件!AL66+传记奖励!AS66</f>
        <v>2800</v>
      </c>
      <c r="AB66" s="27">
        <f>圣人事件!AM66+传记奖励!AT66</f>
        <v>2800</v>
      </c>
      <c r="AC66" s="27">
        <f>圣人事件!AN66+传记奖励!AU66</f>
        <v>2800</v>
      </c>
      <c r="AD66" s="27">
        <f>圣人事件!AO66+传记奖励!AV66</f>
        <v>2800</v>
      </c>
      <c r="AE66" s="27">
        <f>圣人事件!AP66+传记奖励!AW66</f>
        <v>2800</v>
      </c>
      <c r="AF66" s="8">
        <f>(AA66-AA65)/总纲!K66</f>
        <v>0</v>
      </c>
      <c r="AH66" s="40">
        <f>圣人事件!AL66/AA66</f>
        <v>0</v>
      </c>
      <c r="AI66" s="40">
        <f>传记奖励!AS66/AA66</f>
        <v>1</v>
      </c>
      <c r="AN66" s="114">
        <v>62</v>
      </c>
      <c r="AO66" s="114">
        <f>圣人事件!AC66</f>
        <v>261060.10099131678</v>
      </c>
      <c r="AP66" s="114">
        <f>圣人事件!AD66</f>
        <v>226234.68351907513</v>
      </c>
      <c r="AQ66" s="114">
        <f>圣人事件!AE66</f>
        <v>185430.98973413231</v>
      </c>
      <c r="AR66" s="114">
        <f>圣人事件!AF66</f>
        <v>136247.26670736822</v>
      </c>
      <c r="AS66" s="114">
        <f>圣人事件!AG66</f>
        <v>76046.807418770579</v>
      </c>
    </row>
    <row r="67" spans="3:45" x14ac:dyDescent="0.15">
      <c r="C67" s="41">
        <v>63</v>
      </c>
      <c r="D67" s="41">
        <f>圣人事件!S67+传记奖励!V67</f>
        <v>2800</v>
      </c>
      <c r="E67" s="41">
        <f>圣人事件!T67+传记奖励!W67</f>
        <v>2800</v>
      </c>
      <c r="F67" s="41">
        <f>圣人事件!U67+传记奖励!X67</f>
        <v>2800</v>
      </c>
      <c r="G67" s="41">
        <f>圣人事件!V67+传记奖励!Y67</f>
        <v>2800</v>
      </c>
      <c r="H67" s="41">
        <f>圣人事件!W67+传记奖励!Z67</f>
        <v>2800</v>
      </c>
      <c r="I67" s="41">
        <f>圣人事件!X67+传记奖励!AA67</f>
        <v>0</v>
      </c>
      <c r="J67" s="41">
        <f>圣人事件!Y67+传记奖励!AB67</f>
        <v>0</v>
      </c>
      <c r="K67" s="41">
        <f>圣人事件!Z67+传记奖励!AC67</f>
        <v>0</v>
      </c>
      <c r="L67" s="41">
        <f>圣人事件!AA67+传记奖励!AD67</f>
        <v>0</v>
      </c>
      <c r="M67" s="41">
        <f>圣人事件!AB67+传记奖励!AE67</f>
        <v>0</v>
      </c>
      <c r="N67" s="41">
        <f>圣人事件!AC67+传记奖励!AF67</f>
        <v>280055.6728346686</v>
      </c>
      <c r="O67" s="41">
        <f>圣人事件!AD67+传记奖励!AG67</f>
        <v>242892.28504950806</v>
      </c>
      <c r="P67" s="41">
        <f>圣人事件!AE67+传记奖励!AH67</f>
        <v>199007.56111631551</v>
      </c>
      <c r="Q67" s="41">
        <f>圣人事件!AF67+传记奖励!AI67</f>
        <v>146441.11132524823</v>
      </c>
      <c r="R67" s="41">
        <f>圣人事件!AG67+传记奖励!AJ67</f>
        <v>81720.245333156316</v>
      </c>
      <c r="S67" s="41">
        <f>传记奖励!AK67</f>
        <v>0</v>
      </c>
      <c r="T67" s="41">
        <f>传记奖励!AL67</f>
        <v>0</v>
      </c>
      <c r="U67" s="41">
        <f>传记奖励!AM67</f>
        <v>0</v>
      </c>
      <c r="V67" s="41">
        <f>传记奖励!AN67</f>
        <v>0</v>
      </c>
      <c r="W67" s="41">
        <f>传记奖励!AO67</f>
        <v>0</v>
      </c>
      <c r="Z67" s="27">
        <v>63</v>
      </c>
      <c r="AA67" s="27">
        <f>圣人事件!AL67+传记奖励!AS67</f>
        <v>2800</v>
      </c>
      <c r="AB67" s="27">
        <f>圣人事件!AM67+传记奖励!AT67</f>
        <v>2800</v>
      </c>
      <c r="AC67" s="27">
        <f>圣人事件!AN67+传记奖励!AU67</f>
        <v>2800</v>
      </c>
      <c r="AD67" s="27">
        <f>圣人事件!AO67+传记奖励!AV67</f>
        <v>2800</v>
      </c>
      <c r="AE67" s="27">
        <f>圣人事件!AP67+传记奖励!AW67</f>
        <v>2800</v>
      </c>
      <c r="AF67" s="8">
        <f>(AA67-AA66)/总纲!K67</f>
        <v>0</v>
      </c>
      <c r="AH67" s="40">
        <f>圣人事件!AL67/AA67</f>
        <v>0</v>
      </c>
      <c r="AI67" s="40">
        <f>传记奖励!AS67/AA67</f>
        <v>1</v>
      </c>
      <c r="AN67" s="114">
        <v>63</v>
      </c>
      <c r="AO67" s="114">
        <f>圣人事件!AC67</f>
        <v>280055.6728346686</v>
      </c>
      <c r="AP67" s="114">
        <f>圣人事件!AD67</f>
        <v>242892.28504950806</v>
      </c>
      <c r="AQ67" s="114">
        <f>圣人事件!AE67</f>
        <v>199007.56111631551</v>
      </c>
      <c r="AR67" s="114">
        <f>圣人事件!AF67</f>
        <v>146441.11132524823</v>
      </c>
      <c r="AS67" s="114">
        <f>圣人事件!AG67</f>
        <v>81720.245333156316</v>
      </c>
    </row>
    <row r="68" spans="3:45" x14ac:dyDescent="0.15">
      <c r="C68" s="41">
        <v>64</v>
      </c>
      <c r="D68" s="41">
        <f>圣人事件!S68+传记奖励!V68</f>
        <v>2800</v>
      </c>
      <c r="E68" s="41">
        <f>圣人事件!T68+传记奖励!W68</f>
        <v>2800</v>
      </c>
      <c r="F68" s="41">
        <f>圣人事件!U68+传记奖励!X68</f>
        <v>2800</v>
      </c>
      <c r="G68" s="41">
        <f>圣人事件!V68+传记奖励!Y68</f>
        <v>2800</v>
      </c>
      <c r="H68" s="41">
        <f>圣人事件!W68+传记奖励!Z68</f>
        <v>2800</v>
      </c>
      <c r="I68" s="41">
        <f>圣人事件!X68+传记奖励!AA68</f>
        <v>0</v>
      </c>
      <c r="J68" s="41">
        <f>圣人事件!Y68+传记奖励!AB68</f>
        <v>0</v>
      </c>
      <c r="K68" s="41">
        <f>圣人事件!Z68+传记奖励!AC68</f>
        <v>0</v>
      </c>
      <c r="L68" s="41">
        <f>圣人事件!AA68+传记奖励!AD68</f>
        <v>0</v>
      </c>
      <c r="M68" s="41">
        <f>圣人事件!AB68+传记奖励!AE68</f>
        <v>0</v>
      </c>
      <c r="N68" s="41">
        <f>圣人事件!AC68+传记奖励!AF68</f>
        <v>300414.62264207471</v>
      </c>
      <c r="O68" s="41">
        <f>圣人事件!AD68+传记奖励!AG68</f>
        <v>260639.72660426403</v>
      </c>
      <c r="P68" s="41">
        <f>圣人事件!AE68+传记奖励!AH68</f>
        <v>213714.96254757198</v>
      </c>
      <c r="Q68" s="41">
        <f>圣人事件!AF68+传记奖励!AI68</f>
        <v>157387.22080218294</v>
      </c>
      <c r="R68" s="41">
        <f>圣人事件!AG68+传记奖励!AJ68</f>
        <v>87630.9454246932</v>
      </c>
      <c r="S68" s="41">
        <f>传记奖励!AK68</f>
        <v>0</v>
      </c>
      <c r="T68" s="41">
        <f>传记奖励!AL68</f>
        <v>0</v>
      </c>
      <c r="U68" s="41">
        <f>传记奖励!AM68</f>
        <v>0</v>
      </c>
      <c r="V68" s="41">
        <f>传记奖励!AN68</f>
        <v>0</v>
      </c>
      <c r="W68" s="41">
        <f>传记奖励!AO68</f>
        <v>0</v>
      </c>
      <c r="Z68" s="27">
        <v>64</v>
      </c>
      <c r="AA68" s="27">
        <f>圣人事件!AL68+传记奖励!AS68</f>
        <v>2800</v>
      </c>
      <c r="AB68" s="27">
        <f>圣人事件!AM68+传记奖励!AT68</f>
        <v>2800</v>
      </c>
      <c r="AC68" s="27">
        <f>圣人事件!AN68+传记奖励!AU68</f>
        <v>2800</v>
      </c>
      <c r="AD68" s="27">
        <f>圣人事件!AO68+传记奖励!AV68</f>
        <v>2800</v>
      </c>
      <c r="AE68" s="27">
        <f>圣人事件!AP68+传记奖励!AW68</f>
        <v>2800</v>
      </c>
      <c r="AF68" s="8">
        <f>(AA68-AA67)/总纲!K68</f>
        <v>0</v>
      </c>
      <c r="AH68" s="40">
        <f>圣人事件!AL68/AA68</f>
        <v>0</v>
      </c>
      <c r="AI68" s="40">
        <f>传记奖励!AS68/AA68</f>
        <v>1</v>
      </c>
      <c r="AN68" s="114">
        <v>64</v>
      </c>
      <c r="AO68" s="114">
        <f>圣人事件!AC68</f>
        <v>300414.62264207471</v>
      </c>
      <c r="AP68" s="114">
        <f>圣人事件!AD68</f>
        <v>260639.72660426403</v>
      </c>
      <c r="AQ68" s="114">
        <f>圣人事件!AE68</f>
        <v>213714.96254757198</v>
      </c>
      <c r="AR68" s="114">
        <f>圣人事件!AF68</f>
        <v>157387.22080218294</v>
      </c>
      <c r="AS68" s="114">
        <f>圣人事件!AG68</f>
        <v>87630.9454246932</v>
      </c>
    </row>
    <row r="69" spans="3:45" x14ac:dyDescent="0.15">
      <c r="C69" s="41">
        <v>65</v>
      </c>
      <c r="D69" s="41">
        <f>圣人事件!S69+传记奖励!V69</f>
        <v>2800</v>
      </c>
      <c r="E69" s="41">
        <f>圣人事件!T69+传记奖励!W69</f>
        <v>2800</v>
      </c>
      <c r="F69" s="41">
        <f>圣人事件!U69+传记奖励!X69</f>
        <v>2800</v>
      </c>
      <c r="G69" s="41">
        <f>圣人事件!V69+传记奖励!Y69</f>
        <v>2800</v>
      </c>
      <c r="H69" s="41">
        <f>圣人事件!W69+传记奖励!Z69</f>
        <v>2800</v>
      </c>
      <c r="I69" s="41">
        <f>圣人事件!X69+传记奖励!AA69</f>
        <v>0</v>
      </c>
      <c r="J69" s="41">
        <f>圣人事件!Y69+传记奖励!AB69</f>
        <v>0</v>
      </c>
      <c r="K69" s="41">
        <f>圣人事件!Z69+传记奖励!AC69</f>
        <v>0</v>
      </c>
      <c r="L69" s="41">
        <f>圣人事件!AA69+传记奖励!AD69</f>
        <v>0</v>
      </c>
      <c r="M69" s="41">
        <f>圣人事件!AB69+传记奖励!AE69</f>
        <v>0</v>
      </c>
      <c r="N69" s="41">
        <f>圣人事件!AC69+传记奖励!AF69</f>
        <v>322234.80477076099</v>
      </c>
      <c r="O69" s="41">
        <f>圣人事件!AD69+传记奖励!AG69</f>
        <v>279538.69313863519</v>
      </c>
      <c r="P69" s="41">
        <f>圣人事件!AE69+传记奖励!AH69</f>
        <v>229688.96884059845</v>
      </c>
      <c r="Q69" s="41">
        <f>圣人事件!AF69+传记奖励!AI69</f>
        <v>168947.70814130999</v>
      </c>
      <c r="R69" s="41">
        <f>圣人事件!AG69+传记奖励!AJ69</f>
        <v>93576.987305428993</v>
      </c>
      <c r="S69" s="41">
        <f>传记奖励!AK69</f>
        <v>0</v>
      </c>
      <c r="T69" s="41">
        <f>传记奖励!AL69</f>
        <v>0</v>
      </c>
      <c r="U69" s="41">
        <f>传记奖励!AM69</f>
        <v>0</v>
      </c>
      <c r="V69" s="41">
        <f>传记奖励!AN69</f>
        <v>0</v>
      </c>
      <c r="W69" s="41">
        <f>传记奖励!AO69</f>
        <v>0</v>
      </c>
      <c r="Z69" s="27">
        <v>65</v>
      </c>
      <c r="AA69" s="27">
        <f>圣人事件!AL69+传记奖励!AS69</f>
        <v>2800</v>
      </c>
      <c r="AB69" s="27">
        <f>圣人事件!AM69+传记奖励!AT69</f>
        <v>2800</v>
      </c>
      <c r="AC69" s="27">
        <f>圣人事件!AN69+传记奖励!AU69</f>
        <v>2800</v>
      </c>
      <c r="AD69" s="27">
        <f>圣人事件!AO69+传记奖励!AV69</f>
        <v>2800</v>
      </c>
      <c r="AE69" s="27">
        <f>圣人事件!AP69+传记奖励!AW69</f>
        <v>2800</v>
      </c>
      <c r="AF69" s="8">
        <f>(AA69-AA68)/总纲!K69</f>
        <v>0</v>
      </c>
      <c r="AH69" s="40">
        <f>圣人事件!AL69/AA69</f>
        <v>0</v>
      </c>
      <c r="AI69" s="40">
        <f>传记奖励!AS69/AA69</f>
        <v>1</v>
      </c>
      <c r="AN69" s="114">
        <v>65</v>
      </c>
      <c r="AO69" s="114">
        <f>圣人事件!AC69</f>
        <v>322234.80477076099</v>
      </c>
      <c r="AP69" s="114">
        <f>圣人事件!AD69</f>
        <v>279538.69313863519</v>
      </c>
      <c r="AQ69" s="114">
        <f>圣人事件!AE69</f>
        <v>229688.96884059845</v>
      </c>
      <c r="AR69" s="114">
        <f>圣人事件!AF69</f>
        <v>168947.70814130999</v>
      </c>
      <c r="AS69" s="114">
        <f>圣人事件!AG69</f>
        <v>93576.987305428993</v>
      </c>
    </row>
    <row r="70" spans="3:45" x14ac:dyDescent="0.15">
      <c r="C70" s="41">
        <v>66</v>
      </c>
      <c r="D70" s="41">
        <f>圣人事件!S70+传记奖励!V70</f>
        <v>2800</v>
      </c>
      <c r="E70" s="41">
        <f>圣人事件!T70+传记奖励!W70</f>
        <v>2800</v>
      </c>
      <c r="F70" s="41">
        <f>圣人事件!U70+传记奖励!X70</f>
        <v>2800</v>
      </c>
      <c r="G70" s="41">
        <f>圣人事件!V70+传记奖励!Y70</f>
        <v>2800</v>
      </c>
      <c r="H70" s="41">
        <f>圣人事件!W70+传记奖励!Z70</f>
        <v>2800</v>
      </c>
      <c r="I70" s="41">
        <f>圣人事件!X70+传记奖励!AA70</f>
        <v>0</v>
      </c>
      <c r="J70" s="41">
        <f>圣人事件!Y70+传记奖励!AB70</f>
        <v>0</v>
      </c>
      <c r="K70" s="41">
        <f>圣人事件!Z70+传记奖励!AC70</f>
        <v>0</v>
      </c>
      <c r="L70" s="41">
        <f>圣人事件!AA70+传记奖励!AD70</f>
        <v>0</v>
      </c>
      <c r="M70" s="41">
        <f>圣人事件!AB70+传记奖励!AE70</f>
        <v>0</v>
      </c>
      <c r="N70" s="41">
        <f>圣人事件!AC70+传记奖励!AF70</f>
        <v>345621.09692399559</v>
      </c>
      <c r="O70" s="41">
        <f>圣人事件!AD70+传记奖励!AG70</f>
        <v>300068.23634941294</v>
      </c>
      <c r="P70" s="41">
        <f>圣人事件!AE70+传记奖励!AH70</f>
        <v>246566.09054557845</v>
      </c>
      <c r="Q70" s="41">
        <f>圣人事件!AF70+传记奖励!AI70</f>
        <v>180587.02314278769</v>
      </c>
      <c r="R70" s="41">
        <f>圣人事件!AG70+传记奖励!AJ70</f>
        <v>100264.68021765113</v>
      </c>
      <c r="S70" s="41">
        <f>传记奖励!AK70</f>
        <v>0</v>
      </c>
      <c r="T70" s="41">
        <f>传记奖励!AL70</f>
        <v>0</v>
      </c>
      <c r="U70" s="41">
        <f>传记奖励!AM70</f>
        <v>0</v>
      </c>
      <c r="V70" s="41">
        <f>传记奖励!AN70</f>
        <v>0</v>
      </c>
      <c r="W70" s="41">
        <f>传记奖励!AO70</f>
        <v>0</v>
      </c>
      <c r="Z70" s="27">
        <v>66</v>
      </c>
      <c r="AA70" s="27">
        <f>圣人事件!AL70+传记奖励!AS70</f>
        <v>2800</v>
      </c>
      <c r="AB70" s="27">
        <f>圣人事件!AM70+传记奖励!AT70</f>
        <v>2800</v>
      </c>
      <c r="AC70" s="27">
        <f>圣人事件!AN70+传记奖励!AU70</f>
        <v>2800</v>
      </c>
      <c r="AD70" s="27">
        <f>圣人事件!AO70+传记奖励!AV70</f>
        <v>2800</v>
      </c>
      <c r="AE70" s="27">
        <f>圣人事件!AP70+传记奖励!AW70</f>
        <v>2800</v>
      </c>
      <c r="AF70" s="8">
        <f>(AA70-AA69)/总纲!K70</f>
        <v>0</v>
      </c>
      <c r="AH70" s="40">
        <f>圣人事件!AL70/AA70</f>
        <v>0</v>
      </c>
      <c r="AI70" s="40">
        <f>传记奖励!AS70/AA70</f>
        <v>1</v>
      </c>
      <c r="AN70" s="114">
        <v>66</v>
      </c>
      <c r="AO70" s="114">
        <f>圣人事件!AC70</f>
        <v>345621.09692399559</v>
      </c>
      <c r="AP70" s="114">
        <f>圣人事件!AD70</f>
        <v>300068.23634941294</v>
      </c>
      <c r="AQ70" s="114">
        <f>圣人事件!AE70</f>
        <v>246566.09054557845</v>
      </c>
      <c r="AR70" s="114">
        <f>圣人事件!AF70</f>
        <v>180587.02314278769</v>
      </c>
      <c r="AS70" s="114">
        <f>圣人事件!AG70</f>
        <v>100264.68021765113</v>
      </c>
    </row>
    <row r="71" spans="3:45" x14ac:dyDescent="0.15">
      <c r="C71" s="41">
        <v>67</v>
      </c>
      <c r="D71" s="41">
        <f>圣人事件!S71+传记奖励!V71</f>
        <v>2800</v>
      </c>
      <c r="E71" s="41">
        <f>圣人事件!T71+传记奖励!W71</f>
        <v>2800</v>
      </c>
      <c r="F71" s="41">
        <f>圣人事件!U71+传记奖励!X71</f>
        <v>2800</v>
      </c>
      <c r="G71" s="41">
        <f>圣人事件!V71+传记奖励!Y71</f>
        <v>2800</v>
      </c>
      <c r="H71" s="41">
        <f>圣人事件!W71+传记奖励!Z71</f>
        <v>2800</v>
      </c>
      <c r="I71" s="41">
        <f>圣人事件!X71+传记奖励!AA71</f>
        <v>0</v>
      </c>
      <c r="J71" s="41">
        <f>圣人事件!Y71+传记奖励!AB71</f>
        <v>0</v>
      </c>
      <c r="K71" s="41">
        <f>圣人事件!Z71+传记奖励!AC71</f>
        <v>0</v>
      </c>
      <c r="L71" s="41">
        <f>圣人事件!AA71+传记奖励!AD71</f>
        <v>0</v>
      </c>
      <c r="M71" s="41">
        <f>圣人事件!AB71+传记奖励!AE71</f>
        <v>0</v>
      </c>
      <c r="N71" s="41">
        <f>圣人事件!AC71+传记奖励!AF71</f>
        <v>370685.90424095321</v>
      </c>
      <c r="O71" s="41">
        <f>圣人事件!AD71+传记奖励!AG71</f>
        <v>322088.98219496419</v>
      </c>
      <c r="P71" s="41">
        <f>圣人事件!AE71+传记奖励!AH71</f>
        <v>263854.22663871048</v>
      </c>
      <c r="Q71" s="41">
        <f>圣人事件!AF71+传记奖励!AI71</f>
        <v>193053.21892868844</v>
      </c>
      <c r="R71" s="41">
        <f>圣人事件!AG71+传记奖励!AJ71</f>
        <v>107276.50068733185</v>
      </c>
      <c r="S71" s="41">
        <f>传记奖励!AK71</f>
        <v>0</v>
      </c>
      <c r="T71" s="41">
        <f>传记奖励!AL71</f>
        <v>0</v>
      </c>
      <c r="U71" s="41">
        <f>传记奖励!AM71</f>
        <v>0</v>
      </c>
      <c r="V71" s="41">
        <f>传记奖励!AN71</f>
        <v>0</v>
      </c>
      <c r="W71" s="41">
        <f>传记奖励!AO71</f>
        <v>0</v>
      </c>
      <c r="Z71" s="27">
        <v>67</v>
      </c>
      <c r="AA71" s="27">
        <f>圣人事件!AL71+传记奖励!AS71</f>
        <v>2800</v>
      </c>
      <c r="AB71" s="27">
        <f>圣人事件!AM71+传记奖励!AT71</f>
        <v>2800</v>
      </c>
      <c r="AC71" s="27">
        <f>圣人事件!AN71+传记奖励!AU71</f>
        <v>2800</v>
      </c>
      <c r="AD71" s="27">
        <f>圣人事件!AO71+传记奖励!AV71</f>
        <v>2800</v>
      </c>
      <c r="AE71" s="27">
        <f>圣人事件!AP71+传记奖励!AW71</f>
        <v>2800</v>
      </c>
      <c r="AF71" s="8">
        <f>(AA71-AA70)/总纲!K71</f>
        <v>0</v>
      </c>
      <c r="AH71" s="40">
        <f>圣人事件!AL71/AA71</f>
        <v>0</v>
      </c>
      <c r="AI71" s="40">
        <f>传记奖励!AS71/AA71</f>
        <v>1</v>
      </c>
      <c r="AN71" s="114">
        <v>67</v>
      </c>
      <c r="AO71" s="114">
        <f>圣人事件!AC71</f>
        <v>370685.90424095321</v>
      </c>
      <c r="AP71" s="114">
        <f>圣人事件!AD71</f>
        <v>322088.98219496419</v>
      </c>
      <c r="AQ71" s="114">
        <f>圣人事件!AE71</f>
        <v>263854.22663871048</v>
      </c>
      <c r="AR71" s="114">
        <f>圣人事件!AF71</f>
        <v>193053.21892868844</v>
      </c>
      <c r="AS71" s="114">
        <f>圣人事件!AG71</f>
        <v>107276.50068733185</v>
      </c>
    </row>
    <row r="72" spans="3:45" x14ac:dyDescent="0.15">
      <c r="C72" s="41">
        <v>68</v>
      </c>
      <c r="D72" s="41">
        <f>圣人事件!S72+传记奖励!V72</f>
        <v>2800</v>
      </c>
      <c r="E72" s="41">
        <f>圣人事件!T72+传记奖励!W72</f>
        <v>2800</v>
      </c>
      <c r="F72" s="41">
        <f>圣人事件!U72+传记奖励!X72</f>
        <v>2800</v>
      </c>
      <c r="G72" s="41">
        <f>圣人事件!V72+传记奖励!Y72</f>
        <v>2800</v>
      </c>
      <c r="H72" s="41">
        <f>圣人事件!W72+传记奖励!Z72</f>
        <v>2800</v>
      </c>
      <c r="I72" s="41">
        <f>圣人事件!X72+传记奖励!AA72</f>
        <v>0</v>
      </c>
      <c r="J72" s="41">
        <f>圣人事件!Y72+传记奖励!AB72</f>
        <v>0</v>
      </c>
      <c r="K72" s="41">
        <f>圣人事件!Z72+传记奖励!AC72</f>
        <v>0</v>
      </c>
      <c r="L72" s="41">
        <f>圣人事件!AA72+传记奖励!AD72</f>
        <v>0</v>
      </c>
      <c r="M72" s="41">
        <f>圣人事件!AB72+传记奖励!AE72</f>
        <v>0</v>
      </c>
      <c r="N72" s="41">
        <f>圣人事件!AC72+传记奖励!AF72</f>
        <v>397549.69956685387</v>
      </c>
      <c r="O72" s="41">
        <f>圣人事件!AD72+传记奖励!AG72</f>
        <v>344993.6292841158</v>
      </c>
      <c r="P72" s="41">
        <f>圣人事件!AE72+传记奖励!AH72</f>
        <v>281703.71711307269</v>
      </c>
      <c r="Q72" s="41">
        <f>圣人事件!AF72+传记奖励!AI72</f>
        <v>206686.08880480734</v>
      </c>
      <c r="R72" s="41">
        <f>圣人事件!AG72+传记奖励!AJ72</f>
        <v>114693.08832503734</v>
      </c>
      <c r="S72" s="41">
        <f>传记奖励!AK72</f>
        <v>0</v>
      </c>
      <c r="T72" s="41">
        <f>传记奖励!AL72</f>
        <v>0</v>
      </c>
      <c r="U72" s="41">
        <f>传记奖励!AM72</f>
        <v>0</v>
      </c>
      <c r="V72" s="41">
        <f>传记奖励!AN72</f>
        <v>0</v>
      </c>
      <c r="W72" s="41">
        <f>传记奖励!AO72</f>
        <v>0</v>
      </c>
      <c r="Z72" s="27">
        <v>68</v>
      </c>
      <c r="AA72" s="27">
        <f>圣人事件!AL72+传记奖励!AS72</f>
        <v>2800</v>
      </c>
      <c r="AB72" s="27">
        <f>圣人事件!AM72+传记奖励!AT72</f>
        <v>2800</v>
      </c>
      <c r="AC72" s="27">
        <f>圣人事件!AN72+传记奖励!AU72</f>
        <v>2800</v>
      </c>
      <c r="AD72" s="27">
        <f>圣人事件!AO72+传记奖励!AV72</f>
        <v>2800</v>
      </c>
      <c r="AE72" s="27">
        <f>圣人事件!AP72+传记奖励!AW72</f>
        <v>2800</v>
      </c>
      <c r="AF72" s="8">
        <f>(AA72-AA71)/总纲!K72</f>
        <v>0</v>
      </c>
      <c r="AH72" s="40">
        <f>圣人事件!AL72/AA72</f>
        <v>0</v>
      </c>
      <c r="AI72" s="40">
        <f>传记奖励!AS72/AA72</f>
        <v>1</v>
      </c>
      <c r="AN72" s="114">
        <v>68</v>
      </c>
      <c r="AO72" s="114">
        <f>圣人事件!AC72</f>
        <v>397549.69956685387</v>
      </c>
      <c r="AP72" s="114">
        <f>圣人事件!AD72</f>
        <v>344993.6292841158</v>
      </c>
      <c r="AQ72" s="114">
        <f>圣人事件!AE72</f>
        <v>281703.71711307269</v>
      </c>
      <c r="AR72" s="114">
        <f>圣人事件!AF72</f>
        <v>206686.08880480734</v>
      </c>
      <c r="AS72" s="114">
        <f>圣人事件!AG72</f>
        <v>114693.08832503734</v>
      </c>
    </row>
    <row r="73" spans="3:45" x14ac:dyDescent="0.15">
      <c r="C73" s="41">
        <v>69</v>
      </c>
      <c r="D73" s="41">
        <f>圣人事件!S73+传记奖励!V73</f>
        <v>2800</v>
      </c>
      <c r="E73" s="41">
        <f>圣人事件!T73+传记奖励!W73</f>
        <v>2800</v>
      </c>
      <c r="F73" s="41">
        <f>圣人事件!U73+传记奖励!X73</f>
        <v>2800</v>
      </c>
      <c r="G73" s="41">
        <f>圣人事件!V73+传记奖励!Y73</f>
        <v>2800</v>
      </c>
      <c r="H73" s="41">
        <f>圣人事件!W73+传记奖励!Z73</f>
        <v>2800</v>
      </c>
      <c r="I73" s="41">
        <f>圣人事件!X73+传记奖励!AA73</f>
        <v>0</v>
      </c>
      <c r="J73" s="41">
        <f>圣人事件!Y73+传记奖励!AB73</f>
        <v>0</v>
      </c>
      <c r="K73" s="41">
        <f>圣人事件!Z73+传记奖励!AC73</f>
        <v>0</v>
      </c>
      <c r="L73" s="41">
        <f>圣人事件!AA73+传记奖励!AD73</f>
        <v>0</v>
      </c>
      <c r="M73" s="41">
        <f>圣人事件!AB73+传记奖励!AE73</f>
        <v>0</v>
      </c>
      <c r="N73" s="41">
        <f>圣人事件!AC73+传记奖励!AF73</f>
        <v>426341.60250016075</v>
      </c>
      <c r="O73" s="41">
        <f>圣人事件!AD73+传记奖励!AG73</f>
        <v>369041.29112413916</v>
      </c>
      <c r="P73" s="41">
        <f>圣人事件!AE73+传记奖励!AH73</f>
        <v>302020.39121111389</v>
      </c>
      <c r="Q73" s="41">
        <f>圣人事件!AF73+传记奖励!AI73</f>
        <v>221527.0966590835</v>
      </c>
      <c r="R73" s="41">
        <f>圣人事件!AG73+传记奖励!AJ73</f>
        <v>122615.84487904623</v>
      </c>
      <c r="S73" s="41">
        <f>传记奖励!AK73</f>
        <v>0</v>
      </c>
      <c r="T73" s="41">
        <f>传记奖励!AL73</f>
        <v>0</v>
      </c>
      <c r="U73" s="41">
        <f>传记奖励!AM73</f>
        <v>0</v>
      </c>
      <c r="V73" s="41">
        <f>传记奖励!AN73</f>
        <v>0</v>
      </c>
      <c r="W73" s="41">
        <f>传记奖励!AO73</f>
        <v>0</v>
      </c>
      <c r="Z73" s="27">
        <v>69</v>
      </c>
      <c r="AA73" s="27">
        <f>圣人事件!AL73+传记奖励!AS73</f>
        <v>2800</v>
      </c>
      <c r="AB73" s="27">
        <f>圣人事件!AM73+传记奖励!AT73</f>
        <v>2800</v>
      </c>
      <c r="AC73" s="27">
        <f>圣人事件!AN73+传记奖励!AU73</f>
        <v>2800</v>
      </c>
      <c r="AD73" s="27">
        <f>圣人事件!AO73+传记奖励!AV73</f>
        <v>2800</v>
      </c>
      <c r="AE73" s="27">
        <f>圣人事件!AP73+传记奖励!AW73</f>
        <v>2800</v>
      </c>
      <c r="AF73" s="8">
        <f>(AA73-AA72)/总纲!K73</f>
        <v>0</v>
      </c>
      <c r="AH73" s="40">
        <f>圣人事件!AL73/AA73</f>
        <v>0</v>
      </c>
      <c r="AI73" s="40">
        <f>传记奖励!AS73/AA73</f>
        <v>1</v>
      </c>
      <c r="AN73" s="114">
        <v>69</v>
      </c>
      <c r="AO73" s="114">
        <f>圣人事件!AC73</f>
        <v>426341.60250016075</v>
      </c>
      <c r="AP73" s="114">
        <f>圣人事件!AD73</f>
        <v>369041.29112413916</v>
      </c>
      <c r="AQ73" s="114">
        <f>圣人事件!AE73</f>
        <v>302020.39121111389</v>
      </c>
      <c r="AR73" s="114">
        <f>圣人事件!AF73</f>
        <v>221527.0966590835</v>
      </c>
      <c r="AS73" s="114">
        <f>圣人事件!AG73</f>
        <v>122615.84487904623</v>
      </c>
    </row>
    <row r="74" spans="3:45" x14ac:dyDescent="0.15">
      <c r="C74" s="41">
        <v>70</v>
      </c>
      <c r="D74" s="41">
        <f>圣人事件!S74+传记奖励!V74</f>
        <v>2800</v>
      </c>
      <c r="E74" s="41">
        <f>圣人事件!T74+传记奖励!W74</f>
        <v>2800</v>
      </c>
      <c r="F74" s="41">
        <f>圣人事件!U74+传记奖励!X74</f>
        <v>2800</v>
      </c>
      <c r="G74" s="41">
        <f>圣人事件!V74+传记奖励!Y74</f>
        <v>2800</v>
      </c>
      <c r="H74" s="41">
        <f>圣人事件!W74+传记奖励!Z74</f>
        <v>2800</v>
      </c>
      <c r="I74" s="41">
        <f>圣人事件!X74+传记奖励!AA74</f>
        <v>0</v>
      </c>
      <c r="J74" s="41">
        <f>圣人事件!Y74+传记奖励!AB74</f>
        <v>0</v>
      </c>
      <c r="K74" s="41">
        <f>圣人事件!Z74+传记奖励!AC74</f>
        <v>0</v>
      </c>
      <c r="L74" s="41">
        <f>圣人事件!AA74+传记奖励!AD74</f>
        <v>0</v>
      </c>
      <c r="M74" s="41">
        <f>圣人事件!AB74+传记奖励!AE74</f>
        <v>0</v>
      </c>
      <c r="N74" s="41">
        <f>圣人事件!AC74+传记奖励!AF74</f>
        <v>457200</v>
      </c>
      <c r="O74" s="41">
        <f>圣人事件!AD74+传记奖励!AG74</f>
        <v>395889.48000000004</v>
      </c>
      <c r="P74" s="41">
        <f>圣人事件!AE74+传记奖励!AH74</f>
        <v>324383.39999999997</v>
      </c>
      <c r="Q74" s="41">
        <f>圣人事件!AF74+传记奖励!AI74</f>
        <v>237332.52000000002</v>
      </c>
      <c r="R74" s="41">
        <f>圣人事件!AG74+传记奖励!AJ74</f>
        <v>131399.28</v>
      </c>
      <c r="S74" s="41">
        <f>传记奖励!AK74</f>
        <v>0</v>
      </c>
      <c r="T74" s="41">
        <f>传记奖励!AL74</f>
        <v>0</v>
      </c>
      <c r="U74" s="41">
        <f>传记奖励!AM74</f>
        <v>0</v>
      </c>
      <c r="V74" s="41">
        <f>传记奖励!AN74</f>
        <v>0</v>
      </c>
      <c r="W74" s="41">
        <f>传记奖励!AO74</f>
        <v>0</v>
      </c>
      <c r="Z74" s="27">
        <v>70</v>
      </c>
      <c r="AA74" s="27">
        <f>圣人事件!AL74+传记奖励!AS74</f>
        <v>2800</v>
      </c>
      <c r="AB74" s="27">
        <f>圣人事件!AM74+传记奖励!AT74</f>
        <v>2800</v>
      </c>
      <c r="AC74" s="27">
        <f>圣人事件!AN74+传记奖励!AU74</f>
        <v>2800</v>
      </c>
      <c r="AD74" s="27">
        <f>圣人事件!AO74+传记奖励!AV74</f>
        <v>2800</v>
      </c>
      <c r="AE74" s="27">
        <f>圣人事件!AP74+传记奖励!AW74</f>
        <v>2800</v>
      </c>
      <c r="AF74" s="8">
        <f>(AA74-AA73)/总纲!K74</f>
        <v>0</v>
      </c>
      <c r="AH74" s="40">
        <f>圣人事件!AL74/AA74</f>
        <v>0</v>
      </c>
      <c r="AI74" s="40">
        <f>传记奖励!AS74/AA74</f>
        <v>1</v>
      </c>
      <c r="AN74" s="114">
        <v>70</v>
      </c>
      <c r="AO74" s="114">
        <f>圣人事件!AC74</f>
        <v>457200</v>
      </c>
      <c r="AP74" s="114">
        <f>圣人事件!AD74</f>
        <v>395889.48000000004</v>
      </c>
      <c r="AQ74" s="114">
        <f>圣人事件!AE74</f>
        <v>324383.39999999997</v>
      </c>
      <c r="AR74" s="114">
        <f>圣人事件!AF74</f>
        <v>237332.52000000002</v>
      </c>
      <c r="AS74" s="114">
        <f>圣人事件!AG74</f>
        <v>131399.28</v>
      </c>
    </row>
    <row r="75" spans="3:45" x14ac:dyDescent="0.15">
      <c r="C75" s="41">
        <v>71</v>
      </c>
      <c r="D75" s="41">
        <f>圣人事件!S75+传记奖励!V75</f>
        <v>2800</v>
      </c>
      <c r="E75" s="41">
        <f>圣人事件!T75+传记奖励!W75</f>
        <v>2800</v>
      </c>
      <c r="F75" s="41">
        <f>圣人事件!U75+传记奖励!X75</f>
        <v>2800</v>
      </c>
      <c r="G75" s="41">
        <f>圣人事件!V75+传记奖励!Y75</f>
        <v>2800</v>
      </c>
      <c r="H75" s="41">
        <f>圣人事件!W75+传记奖励!Z75</f>
        <v>2800</v>
      </c>
      <c r="I75" s="41">
        <f>圣人事件!X75+传记奖励!AA75</f>
        <v>0</v>
      </c>
      <c r="J75" s="41">
        <f>圣人事件!Y75+传记奖励!AB75</f>
        <v>0</v>
      </c>
      <c r="K75" s="41">
        <f>圣人事件!Z75+传记奖励!AC75</f>
        <v>0</v>
      </c>
      <c r="L75" s="41">
        <f>圣人事件!AA75+传记奖励!AD75</f>
        <v>0</v>
      </c>
      <c r="M75" s="41">
        <f>圣人事件!AB75+传记奖励!AE75</f>
        <v>0</v>
      </c>
      <c r="N75" s="41">
        <f>圣人事件!AC75+传记奖励!AF75</f>
        <v>490273.21153672377</v>
      </c>
      <c r="O75" s="41">
        <f>圣人事件!AD75+传记奖励!AG75</f>
        <v>424919.7924388785</v>
      </c>
      <c r="P75" s="41">
        <f>圣人事件!AE75+传记奖励!AH75</f>
        <v>347701.76162184449</v>
      </c>
      <c r="Q75" s="41">
        <f>圣人事件!AF75+传记奖励!AI75</f>
        <v>254206.66018179126</v>
      </c>
      <c r="R75" s="41">
        <f>圣人事件!AG75+传记奖励!AJ75</f>
        <v>140855.49367450073</v>
      </c>
      <c r="S75" s="41">
        <f>传记奖励!AK75</f>
        <v>0</v>
      </c>
      <c r="T75" s="41">
        <f>传记奖励!AL75</f>
        <v>0</v>
      </c>
      <c r="U75" s="41">
        <f>传记奖励!AM75</f>
        <v>0</v>
      </c>
      <c r="V75" s="41">
        <f>传记奖励!AN75</f>
        <v>0</v>
      </c>
      <c r="W75" s="41">
        <f>传记奖励!AO75</f>
        <v>0</v>
      </c>
      <c r="Z75" s="27">
        <v>71</v>
      </c>
      <c r="AA75" s="27">
        <f>圣人事件!AL75+传记奖励!AS75</f>
        <v>2800</v>
      </c>
      <c r="AB75" s="27">
        <f>圣人事件!AM75+传记奖励!AT75</f>
        <v>2800</v>
      </c>
      <c r="AC75" s="27">
        <f>圣人事件!AN75+传记奖励!AU75</f>
        <v>2800</v>
      </c>
      <c r="AD75" s="27">
        <f>圣人事件!AO75+传记奖励!AV75</f>
        <v>2800</v>
      </c>
      <c r="AE75" s="27">
        <f>圣人事件!AP75+传记奖励!AW75</f>
        <v>2800</v>
      </c>
      <c r="AF75" s="8">
        <f>(AA75-AA74)/总纲!K75</f>
        <v>0</v>
      </c>
      <c r="AH75" s="40">
        <f>圣人事件!AL75/AA75</f>
        <v>0</v>
      </c>
      <c r="AI75" s="40">
        <f>传记奖励!AS75/AA75</f>
        <v>1</v>
      </c>
      <c r="AN75" s="114">
        <v>71</v>
      </c>
      <c r="AO75" s="114">
        <f>圣人事件!AC75</f>
        <v>490273.21153672377</v>
      </c>
      <c r="AP75" s="114">
        <f>圣人事件!AD75</f>
        <v>424919.7924388785</v>
      </c>
      <c r="AQ75" s="114">
        <f>圣人事件!AE75</f>
        <v>347701.76162184449</v>
      </c>
      <c r="AR75" s="114">
        <f>圣人事件!AF75</f>
        <v>254206.66018179126</v>
      </c>
      <c r="AS75" s="114">
        <f>圣人事件!AG75</f>
        <v>140855.49367450073</v>
      </c>
    </row>
    <row r="76" spans="3:45" x14ac:dyDescent="0.15">
      <c r="C76" s="41">
        <v>72</v>
      </c>
      <c r="D76" s="41">
        <f>圣人事件!S76+传记奖励!V76</f>
        <v>2800</v>
      </c>
      <c r="E76" s="41">
        <f>圣人事件!T76+传记奖励!W76</f>
        <v>2800</v>
      </c>
      <c r="F76" s="41">
        <f>圣人事件!U76+传记奖励!X76</f>
        <v>2800</v>
      </c>
      <c r="G76" s="41">
        <f>圣人事件!V76+传记奖励!Y76</f>
        <v>2800</v>
      </c>
      <c r="H76" s="41">
        <f>圣人事件!W76+传记奖励!Z76</f>
        <v>2800</v>
      </c>
      <c r="I76" s="41">
        <f>圣人事件!X76+传记奖励!AA76</f>
        <v>0</v>
      </c>
      <c r="J76" s="41">
        <f>圣人事件!Y76+传记奖励!AB76</f>
        <v>0</v>
      </c>
      <c r="K76" s="41">
        <f>圣人事件!Z76+传记奖励!AC76</f>
        <v>0</v>
      </c>
      <c r="L76" s="41">
        <f>圣人事件!AA76+传记奖励!AD76</f>
        <v>0</v>
      </c>
      <c r="M76" s="41">
        <f>圣人事件!AB76+传记奖励!AE76</f>
        <v>0</v>
      </c>
      <c r="N76" s="41">
        <f>圣人事件!AC76+传记奖励!AF76</f>
        <v>525720.20198263356</v>
      </c>
      <c r="O76" s="41">
        <f>圣人事件!AD76+传记奖励!AG76</f>
        <v>455694.27107854676</v>
      </c>
      <c r="P76" s="41">
        <f>圣人事件!AE76+传记奖励!AH76</f>
        <v>371947.04290271329</v>
      </c>
      <c r="Q76" s="41">
        <f>圣人事件!AF76+传记奖励!AI76</f>
        <v>272112.7765462111</v>
      </c>
      <c r="R76" s="41">
        <f>圣人事件!AG76+传记奖励!AJ76</f>
        <v>150829.12594881756</v>
      </c>
      <c r="S76" s="41">
        <f>传记奖励!AK76</f>
        <v>0</v>
      </c>
      <c r="T76" s="41">
        <f>传记奖励!AL76</f>
        <v>0</v>
      </c>
      <c r="U76" s="41">
        <f>传记奖励!AM76</f>
        <v>0</v>
      </c>
      <c r="V76" s="41">
        <f>传记奖励!AN76</f>
        <v>0</v>
      </c>
      <c r="W76" s="41">
        <f>传记奖励!AO76</f>
        <v>0</v>
      </c>
      <c r="Z76" s="27">
        <v>72</v>
      </c>
      <c r="AA76" s="27">
        <f>圣人事件!AL76+传记奖励!AS76</f>
        <v>2800</v>
      </c>
      <c r="AB76" s="27">
        <f>圣人事件!AM76+传记奖励!AT76</f>
        <v>2800</v>
      </c>
      <c r="AC76" s="27">
        <f>圣人事件!AN76+传记奖励!AU76</f>
        <v>2800</v>
      </c>
      <c r="AD76" s="27">
        <f>圣人事件!AO76+传记奖励!AV76</f>
        <v>2800</v>
      </c>
      <c r="AE76" s="27">
        <f>圣人事件!AP76+传记奖励!AW76</f>
        <v>2800</v>
      </c>
      <c r="AF76" s="8">
        <f>(AA76-AA75)/总纲!K76</f>
        <v>0</v>
      </c>
      <c r="AH76" s="40">
        <f>圣人事件!AL76/AA76</f>
        <v>0</v>
      </c>
      <c r="AI76" s="40">
        <f>传记奖励!AS76/AA76</f>
        <v>1</v>
      </c>
      <c r="AN76" s="114">
        <v>72</v>
      </c>
      <c r="AO76" s="114">
        <f>圣人事件!AC76</f>
        <v>525720.20198263356</v>
      </c>
      <c r="AP76" s="114">
        <f>圣人事件!AD76</f>
        <v>455694.27107854676</v>
      </c>
      <c r="AQ76" s="114">
        <f>圣人事件!AE76</f>
        <v>371947.04290271329</v>
      </c>
      <c r="AR76" s="114">
        <f>圣人事件!AF76</f>
        <v>272112.7765462111</v>
      </c>
      <c r="AS76" s="114">
        <f>圣人事件!AG76</f>
        <v>150829.12594881756</v>
      </c>
    </row>
    <row r="77" spans="3:45" x14ac:dyDescent="0.15">
      <c r="C77" s="41">
        <v>73</v>
      </c>
      <c r="D77" s="41">
        <f>圣人事件!S77+传记奖励!V77</f>
        <v>2800</v>
      </c>
      <c r="E77" s="41">
        <f>圣人事件!T77+传记奖励!W77</f>
        <v>2800</v>
      </c>
      <c r="F77" s="41">
        <f>圣人事件!U77+传记奖励!X77</f>
        <v>2800</v>
      </c>
      <c r="G77" s="41">
        <f>圣人事件!V77+传记奖励!Y77</f>
        <v>2800</v>
      </c>
      <c r="H77" s="41">
        <f>圣人事件!W77+传记奖励!Z77</f>
        <v>2800</v>
      </c>
      <c r="I77" s="41">
        <f>圣人事件!X77+传记奖励!AA77</f>
        <v>0</v>
      </c>
      <c r="J77" s="41">
        <f>圣人事件!Y77+传记奖励!AB77</f>
        <v>0</v>
      </c>
      <c r="K77" s="41">
        <f>圣人事件!Z77+传记奖励!AC77</f>
        <v>0</v>
      </c>
      <c r="L77" s="41">
        <f>圣人事件!AA77+传记奖励!AD77</f>
        <v>0</v>
      </c>
      <c r="M77" s="41">
        <f>圣人事件!AB77+传记奖励!AE77</f>
        <v>0</v>
      </c>
      <c r="N77" s="41">
        <f>圣人事件!AC77+传记奖励!AF77</f>
        <v>563711.34566933732</v>
      </c>
      <c r="O77" s="41">
        <f>圣人事件!AD77+传记奖励!AG77</f>
        <v>487497.57173484296</v>
      </c>
      <c r="P77" s="41">
        <f>圣人事件!AE77+传记奖励!AH77</f>
        <v>398092.95231168607</v>
      </c>
      <c r="Q77" s="41">
        <f>圣人事件!AF77+传记奖励!AI77</f>
        <v>291438.76571104745</v>
      </c>
      <c r="R77" s="41">
        <f>圣人事件!AG77+传记奖励!AJ77</f>
        <v>161559.67166883207</v>
      </c>
      <c r="S77" s="41">
        <f>传记奖励!AK77</f>
        <v>0</v>
      </c>
      <c r="T77" s="41">
        <f>传记奖励!AL77</f>
        <v>0</v>
      </c>
      <c r="U77" s="41">
        <f>传记奖励!AM77</f>
        <v>0</v>
      </c>
      <c r="V77" s="41">
        <f>传记奖励!AN77</f>
        <v>0</v>
      </c>
      <c r="W77" s="41">
        <f>传记奖励!AO77</f>
        <v>0</v>
      </c>
      <c r="Z77" s="27">
        <v>73</v>
      </c>
      <c r="AA77" s="27">
        <f>圣人事件!AL77+传记奖励!AS77</f>
        <v>2800</v>
      </c>
      <c r="AB77" s="27">
        <f>圣人事件!AM77+传记奖励!AT77</f>
        <v>2800</v>
      </c>
      <c r="AC77" s="27">
        <f>圣人事件!AN77+传记奖励!AU77</f>
        <v>2800</v>
      </c>
      <c r="AD77" s="27">
        <f>圣人事件!AO77+传记奖励!AV77</f>
        <v>2800</v>
      </c>
      <c r="AE77" s="27">
        <f>圣人事件!AP77+传记奖励!AW77</f>
        <v>2800</v>
      </c>
      <c r="AF77" s="8">
        <f>(AA77-AA76)/总纲!K77</f>
        <v>0</v>
      </c>
      <c r="AH77" s="40">
        <f>圣人事件!AL77/AA77</f>
        <v>0</v>
      </c>
      <c r="AI77" s="40">
        <f>传记奖励!AS77/AA77</f>
        <v>1</v>
      </c>
      <c r="AN77" s="114">
        <v>73</v>
      </c>
      <c r="AO77" s="114">
        <f>圣人事件!AC77</f>
        <v>563711.34566933732</v>
      </c>
      <c r="AP77" s="114">
        <f>圣人事件!AD77</f>
        <v>487497.57173484296</v>
      </c>
      <c r="AQ77" s="114">
        <f>圣人事件!AE77</f>
        <v>398092.95231168607</v>
      </c>
      <c r="AR77" s="114">
        <f>圣人事件!AF77</f>
        <v>291438.76571104745</v>
      </c>
      <c r="AS77" s="114">
        <f>圣人事件!AG77</f>
        <v>161559.67166883207</v>
      </c>
    </row>
    <row r="78" spans="3:45" x14ac:dyDescent="0.15">
      <c r="C78" s="41">
        <v>74</v>
      </c>
      <c r="D78" s="41">
        <f>圣人事件!S78+传记奖励!V78</f>
        <v>2800</v>
      </c>
      <c r="E78" s="41">
        <f>圣人事件!T78+传记奖励!W78</f>
        <v>2800</v>
      </c>
      <c r="F78" s="41">
        <f>圣人事件!U78+传记奖励!X78</f>
        <v>2800</v>
      </c>
      <c r="G78" s="41">
        <f>圣人事件!V78+传记奖励!Y78</f>
        <v>2800</v>
      </c>
      <c r="H78" s="41">
        <f>圣人事件!W78+传记奖励!Z78</f>
        <v>2800</v>
      </c>
      <c r="I78" s="41">
        <f>圣人事件!X78+传记奖励!AA78</f>
        <v>0</v>
      </c>
      <c r="J78" s="41">
        <f>圣人事件!Y78+传记奖励!AB78</f>
        <v>0</v>
      </c>
      <c r="K78" s="41">
        <f>圣人事件!Z78+传记奖励!AC78</f>
        <v>0</v>
      </c>
      <c r="L78" s="41">
        <f>圣人事件!AA78+传记奖励!AD78</f>
        <v>0</v>
      </c>
      <c r="M78" s="41">
        <f>圣人事件!AB78+传记奖励!AE78</f>
        <v>0</v>
      </c>
      <c r="N78" s="41">
        <f>圣人事件!AC78+传记奖励!AF78</f>
        <v>604429.24528414954</v>
      </c>
      <c r="O78" s="41">
        <f>圣人事件!AD78+传记奖励!AG78</f>
        <v>522589.52547267574</v>
      </c>
      <c r="P78" s="41">
        <f>圣人事件!AE78+传记奖励!AH78</f>
        <v>427331.4764158937</v>
      </c>
      <c r="Q78" s="41">
        <f>圣人事件!AF78+传记奖励!AI78</f>
        <v>312731.69151001895</v>
      </c>
      <c r="R78" s="41">
        <f>圣人事件!AG78+传记奖励!AJ78</f>
        <v>173410.75047202248</v>
      </c>
      <c r="S78" s="41">
        <f>传记奖励!AK78</f>
        <v>0</v>
      </c>
      <c r="T78" s="41">
        <f>传记奖励!AL78</f>
        <v>0</v>
      </c>
      <c r="U78" s="41">
        <f>传记奖励!AM78</f>
        <v>0</v>
      </c>
      <c r="V78" s="41">
        <f>传记奖励!AN78</f>
        <v>0</v>
      </c>
      <c r="W78" s="41">
        <f>传记奖励!AO78</f>
        <v>0</v>
      </c>
      <c r="Z78" s="27">
        <v>74</v>
      </c>
      <c r="AA78" s="27">
        <f>圣人事件!AL78+传记奖励!AS78</f>
        <v>2800</v>
      </c>
      <c r="AB78" s="27">
        <f>圣人事件!AM78+传记奖励!AT78</f>
        <v>2800</v>
      </c>
      <c r="AC78" s="27">
        <f>圣人事件!AN78+传记奖励!AU78</f>
        <v>2800</v>
      </c>
      <c r="AD78" s="27">
        <f>圣人事件!AO78+传记奖励!AV78</f>
        <v>2800</v>
      </c>
      <c r="AE78" s="27">
        <f>圣人事件!AP78+传记奖励!AW78</f>
        <v>2800</v>
      </c>
      <c r="AF78" s="8">
        <f>(AA78-AA77)/总纲!K78</f>
        <v>0</v>
      </c>
      <c r="AH78" s="40">
        <f>圣人事件!AL78/AA78</f>
        <v>0</v>
      </c>
      <c r="AI78" s="40">
        <f>传记奖励!AS78/AA78</f>
        <v>1</v>
      </c>
      <c r="AN78" s="114">
        <v>74</v>
      </c>
      <c r="AO78" s="114">
        <f>圣人事件!AC78</f>
        <v>604429.24528414954</v>
      </c>
      <c r="AP78" s="114">
        <f>圣人事件!AD78</f>
        <v>522589.52547267574</v>
      </c>
      <c r="AQ78" s="114">
        <f>圣人事件!AE78</f>
        <v>427331.4764158937</v>
      </c>
      <c r="AR78" s="114">
        <f>圣人事件!AF78</f>
        <v>312731.69151001895</v>
      </c>
      <c r="AS78" s="114">
        <f>圣人事件!AG78</f>
        <v>173410.75047202248</v>
      </c>
    </row>
    <row r="79" spans="3:45" x14ac:dyDescent="0.15">
      <c r="C79" s="41">
        <v>75</v>
      </c>
      <c r="D79" s="41">
        <f>圣人事件!S79+传记奖励!V79</f>
        <v>2800</v>
      </c>
      <c r="E79" s="41">
        <f>圣人事件!T79+传记奖励!W79</f>
        <v>2800</v>
      </c>
      <c r="F79" s="41">
        <f>圣人事件!U79+传记奖励!X79</f>
        <v>2800</v>
      </c>
      <c r="G79" s="41">
        <f>圣人事件!V79+传记奖励!Y79</f>
        <v>2800</v>
      </c>
      <c r="H79" s="41">
        <f>圣人事件!W79+传记奖励!Z79</f>
        <v>2800</v>
      </c>
      <c r="I79" s="41">
        <f>圣人事件!X79+传记奖励!AA79</f>
        <v>0</v>
      </c>
      <c r="J79" s="41">
        <f>圣人事件!Y79+传记奖励!AB79</f>
        <v>0</v>
      </c>
      <c r="K79" s="41">
        <f>圣人事件!Z79+传记奖励!AC79</f>
        <v>0</v>
      </c>
      <c r="L79" s="41">
        <f>圣人事件!AA79+传记奖励!AD79</f>
        <v>0</v>
      </c>
      <c r="M79" s="41">
        <f>圣人事件!AB79+传记奖励!AE79</f>
        <v>0</v>
      </c>
      <c r="N79" s="41">
        <f>圣人事件!AC79+传记奖励!AF79</f>
        <v>648069.60954152199</v>
      </c>
      <c r="O79" s="41">
        <f>圣人事件!AD79+传记奖励!AG79</f>
        <v>560709.82617532485</v>
      </c>
      <c r="P79" s="41">
        <f>圣人事件!AE79+传记奖励!AH79</f>
        <v>458574.05571158096</v>
      </c>
      <c r="Q79" s="41">
        <f>圣人事件!AF79+传记奖励!AI79</f>
        <v>335570.44382060017</v>
      </c>
      <c r="R79" s="41">
        <f>圣人事件!AG79+传记奖励!AJ79</f>
        <v>186320.01274318757</v>
      </c>
      <c r="S79" s="41">
        <f>传记奖励!AK79</f>
        <v>0</v>
      </c>
      <c r="T79" s="41">
        <f>传记奖励!AL79</f>
        <v>0</v>
      </c>
      <c r="U79" s="41">
        <f>传记奖励!AM79</f>
        <v>0</v>
      </c>
      <c r="V79" s="41">
        <f>传记奖励!AN79</f>
        <v>0</v>
      </c>
      <c r="W79" s="41">
        <f>传记奖励!AO79</f>
        <v>0</v>
      </c>
      <c r="Z79" s="27">
        <v>75</v>
      </c>
      <c r="AA79" s="27">
        <f>圣人事件!AL79+传记奖励!AS79</f>
        <v>2800</v>
      </c>
      <c r="AB79" s="27">
        <f>圣人事件!AM79+传记奖励!AT79</f>
        <v>2800</v>
      </c>
      <c r="AC79" s="27">
        <f>圣人事件!AN79+传记奖励!AU79</f>
        <v>2800</v>
      </c>
      <c r="AD79" s="27">
        <f>圣人事件!AO79+传记奖励!AV79</f>
        <v>2800</v>
      </c>
      <c r="AE79" s="27">
        <f>圣人事件!AP79+传记奖励!AW79</f>
        <v>2800</v>
      </c>
      <c r="AF79" s="8">
        <f>(AA79-AA78)/总纲!K79</f>
        <v>0</v>
      </c>
      <c r="AH79" s="40">
        <f>圣人事件!AL79/AA79</f>
        <v>0</v>
      </c>
      <c r="AI79" s="40">
        <f>传记奖励!AS79/AA79</f>
        <v>1</v>
      </c>
      <c r="AN79" s="114">
        <v>75</v>
      </c>
      <c r="AO79" s="114">
        <f>圣人事件!AC79</f>
        <v>648069.60954152199</v>
      </c>
      <c r="AP79" s="114">
        <f>圣人事件!AD79</f>
        <v>560709.82617532485</v>
      </c>
      <c r="AQ79" s="114">
        <f>圣人事件!AE79</f>
        <v>458574.05571158096</v>
      </c>
      <c r="AR79" s="114">
        <f>圣人事件!AF79</f>
        <v>335570.44382060017</v>
      </c>
      <c r="AS79" s="114">
        <f>圣人事件!AG79</f>
        <v>186320.01274318757</v>
      </c>
    </row>
    <row r="80" spans="3:45" x14ac:dyDescent="0.15">
      <c r="C80" s="41">
        <v>76</v>
      </c>
      <c r="D80" s="41">
        <f>圣人事件!S80+传记奖励!V80</f>
        <v>2800</v>
      </c>
      <c r="E80" s="41">
        <f>圣人事件!T80+传记奖励!W80</f>
        <v>2800</v>
      </c>
      <c r="F80" s="41">
        <f>圣人事件!U80+传记奖励!X80</f>
        <v>2800</v>
      </c>
      <c r="G80" s="41">
        <f>圣人事件!V80+传记奖励!Y80</f>
        <v>2800</v>
      </c>
      <c r="H80" s="41">
        <f>圣人事件!W80+传记奖励!Z80</f>
        <v>2800</v>
      </c>
      <c r="I80" s="41">
        <f>圣人事件!X80+传记奖励!AA80</f>
        <v>0</v>
      </c>
      <c r="J80" s="41">
        <f>圣人事件!Y80+传记奖励!AB80</f>
        <v>0</v>
      </c>
      <c r="K80" s="41">
        <f>圣人事件!Z80+传记奖励!AC80</f>
        <v>0</v>
      </c>
      <c r="L80" s="41">
        <f>圣人事件!AA80+传记奖励!AD80</f>
        <v>0</v>
      </c>
      <c r="M80" s="41">
        <f>圣人事件!AB80+传记奖励!AE80</f>
        <v>0</v>
      </c>
      <c r="N80" s="41">
        <f>圣人事件!AC80+传记奖励!AF80</f>
        <v>694842.19384799129</v>
      </c>
      <c r="O80" s="41">
        <f>圣人事件!AD80+传记奖励!AG80</f>
        <v>601107.9818978972</v>
      </c>
      <c r="P80" s="41">
        <f>圣人事件!AE80+传记奖励!AH80</f>
        <v>491461.88370868424</v>
      </c>
      <c r="Q80" s="41">
        <f>圣人事件!AF80+传记奖励!AI80</f>
        <v>360136.70907141385</v>
      </c>
      <c r="R80" s="41">
        <f>圣人事件!AG80+传记奖励!AJ80</f>
        <v>200392.48870576068</v>
      </c>
      <c r="S80" s="41">
        <f>传记奖励!AK80</f>
        <v>0</v>
      </c>
      <c r="T80" s="41">
        <f>传记奖励!AL80</f>
        <v>0</v>
      </c>
      <c r="U80" s="41">
        <f>传记奖励!AM80</f>
        <v>0</v>
      </c>
      <c r="V80" s="41">
        <f>传记奖励!AN80</f>
        <v>0</v>
      </c>
      <c r="W80" s="41">
        <f>传记奖励!AO80</f>
        <v>0</v>
      </c>
      <c r="Z80" s="27">
        <v>76</v>
      </c>
      <c r="AA80" s="27">
        <f>圣人事件!AL80+传记奖励!AS80</f>
        <v>2800</v>
      </c>
      <c r="AB80" s="27">
        <f>圣人事件!AM80+传记奖励!AT80</f>
        <v>2800</v>
      </c>
      <c r="AC80" s="27">
        <f>圣人事件!AN80+传记奖励!AU80</f>
        <v>2800</v>
      </c>
      <c r="AD80" s="27">
        <f>圣人事件!AO80+传记奖励!AV80</f>
        <v>2800</v>
      </c>
      <c r="AE80" s="27">
        <f>圣人事件!AP80+传记奖励!AW80</f>
        <v>2800</v>
      </c>
      <c r="AF80" s="8">
        <f>(AA80-AA79)/总纲!K80</f>
        <v>0</v>
      </c>
      <c r="AH80" s="40">
        <f>圣人事件!AL80/AA80</f>
        <v>0</v>
      </c>
      <c r="AI80" s="40">
        <f>传记奖励!AS80/AA80</f>
        <v>1</v>
      </c>
      <c r="AN80" s="114">
        <v>76</v>
      </c>
      <c r="AO80" s="114">
        <f>圣人事件!AC80</f>
        <v>694842.19384799129</v>
      </c>
      <c r="AP80" s="114">
        <f>圣人事件!AD80</f>
        <v>601107.9818978972</v>
      </c>
      <c r="AQ80" s="114">
        <f>圣人事件!AE80</f>
        <v>491461.88370868424</v>
      </c>
      <c r="AR80" s="114">
        <f>圣人事件!AF80</f>
        <v>360136.70907141385</v>
      </c>
      <c r="AS80" s="114">
        <f>圣人事件!AG80</f>
        <v>200392.48870576068</v>
      </c>
    </row>
    <row r="81" spans="3:45" x14ac:dyDescent="0.15">
      <c r="C81" s="41">
        <v>77</v>
      </c>
      <c r="D81" s="41">
        <f>圣人事件!S81+传记奖励!V81</f>
        <v>2800</v>
      </c>
      <c r="E81" s="41">
        <f>圣人事件!T81+传记奖励!W81</f>
        <v>2800</v>
      </c>
      <c r="F81" s="41">
        <f>圣人事件!U81+传记奖励!X81</f>
        <v>2800</v>
      </c>
      <c r="G81" s="41">
        <f>圣人事件!V81+传记奖励!Y81</f>
        <v>2800</v>
      </c>
      <c r="H81" s="41">
        <f>圣人事件!W81+传记奖励!Z81</f>
        <v>2800</v>
      </c>
      <c r="I81" s="41">
        <f>圣人事件!X81+传记奖励!AA81</f>
        <v>0</v>
      </c>
      <c r="J81" s="41">
        <f>圣人事件!Y81+传记奖励!AB81</f>
        <v>0</v>
      </c>
      <c r="K81" s="41">
        <f>圣人事件!Z81+传记奖励!AC81</f>
        <v>0</v>
      </c>
      <c r="L81" s="41">
        <f>圣人事件!AA81+传记奖励!AD81</f>
        <v>0</v>
      </c>
      <c r="M81" s="41">
        <f>圣人事件!AB81+传记奖励!AE81</f>
        <v>0</v>
      </c>
      <c r="N81" s="41">
        <f>圣人事件!AC81+传记奖励!AF81</f>
        <v>744971.80848190654</v>
      </c>
      <c r="O81" s="41">
        <f>圣人事件!AD81+传记奖励!AG81</f>
        <v>644847.59742193832</v>
      </c>
      <c r="P81" s="41">
        <f>圣人事件!AE81+传记奖励!AH81</f>
        <v>527514.537586038</v>
      </c>
      <c r="Q81" s="41">
        <f>圣人事件!AF81+传记奖励!AI81</f>
        <v>386714.8657829577</v>
      </c>
      <c r="R81" s="41">
        <f>圣人事件!AG81+传记奖励!AJ81</f>
        <v>214328.38930024451</v>
      </c>
      <c r="S81" s="41">
        <f>传记奖励!AK81</f>
        <v>0</v>
      </c>
      <c r="T81" s="41">
        <f>传记奖励!AL81</f>
        <v>0</v>
      </c>
      <c r="U81" s="41">
        <f>传记奖励!AM81</f>
        <v>0</v>
      </c>
      <c r="V81" s="41">
        <f>传记奖励!AN81</f>
        <v>0</v>
      </c>
      <c r="W81" s="41">
        <f>传记奖励!AO81</f>
        <v>0</v>
      </c>
      <c r="Z81" s="27">
        <v>77</v>
      </c>
      <c r="AA81" s="27">
        <f>圣人事件!AL81+传记奖励!AS81</f>
        <v>2800</v>
      </c>
      <c r="AB81" s="27">
        <f>圣人事件!AM81+传记奖励!AT81</f>
        <v>2800</v>
      </c>
      <c r="AC81" s="27">
        <f>圣人事件!AN81+传记奖励!AU81</f>
        <v>2800</v>
      </c>
      <c r="AD81" s="27">
        <f>圣人事件!AO81+传记奖励!AV81</f>
        <v>2800</v>
      </c>
      <c r="AE81" s="27">
        <f>圣人事件!AP81+传记奖励!AW81</f>
        <v>2800</v>
      </c>
      <c r="AF81" s="8">
        <f>(AA81-AA80)/总纲!K81</f>
        <v>0</v>
      </c>
      <c r="AH81" s="40">
        <f>圣人事件!AL81/AA81</f>
        <v>0</v>
      </c>
      <c r="AI81" s="40">
        <f>传记奖励!AS81/AA81</f>
        <v>1</v>
      </c>
      <c r="AN81" s="114">
        <v>77</v>
      </c>
      <c r="AO81" s="114">
        <f>圣人事件!AC81</f>
        <v>744971.80848190654</v>
      </c>
      <c r="AP81" s="114">
        <f>圣人事件!AD81</f>
        <v>644847.59742193832</v>
      </c>
      <c r="AQ81" s="114">
        <f>圣人事件!AE81</f>
        <v>527514.537586038</v>
      </c>
      <c r="AR81" s="114">
        <f>圣人事件!AF81</f>
        <v>386714.8657829577</v>
      </c>
      <c r="AS81" s="114">
        <f>圣人事件!AG81</f>
        <v>214328.38930024451</v>
      </c>
    </row>
    <row r="82" spans="3:45" x14ac:dyDescent="0.15">
      <c r="C82" s="41">
        <v>78</v>
      </c>
      <c r="D82" s="41">
        <f>圣人事件!S82+传记奖励!V82</f>
        <v>2800</v>
      </c>
      <c r="E82" s="41">
        <f>圣人事件!T82+传记奖励!W82</f>
        <v>2800</v>
      </c>
      <c r="F82" s="41">
        <f>圣人事件!U82+传记奖励!X82</f>
        <v>2800</v>
      </c>
      <c r="G82" s="41">
        <f>圣人事件!V82+传记奖励!Y82</f>
        <v>2800</v>
      </c>
      <c r="H82" s="41">
        <f>圣人事件!W82+传记奖励!Z82</f>
        <v>2800</v>
      </c>
      <c r="I82" s="41">
        <f>圣人事件!X82+传记奖励!AA82</f>
        <v>0</v>
      </c>
      <c r="J82" s="41">
        <f>圣人事件!Y82+传记奖励!AB82</f>
        <v>0</v>
      </c>
      <c r="K82" s="41">
        <f>圣人事件!Z82+传记奖励!AC82</f>
        <v>0</v>
      </c>
      <c r="L82" s="41">
        <f>圣人事件!AA82+传记奖励!AD82</f>
        <v>0</v>
      </c>
      <c r="M82" s="41">
        <f>圣人事件!AB82+传记奖励!AE82</f>
        <v>0</v>
      </c>
      <c r="N82" s="41">
        <f>圣人事件!AC82+传记奖励!AF82</f>
        <v>798699.39913370786</v>
      </c>
      <c r="O82" s="41">
        <f>圣人事件!AD82+传记奖励!AG82</f>
        <v>691354.19989013765</v>
      </c>
      <c r="P82" s="41">
        <f>圣人事件!AE82+传记奖励!AH82</f>
        <v>566038.26416605874</v>
      </c>
      <c r="Q82" s="41">
        <f>圣人事件!AF82+传记奖励!AI82</f>
        <v>414604.85809030774</v>
      </c>
      <c r="R82" s="41">
        <f>圣人事件!AG82+传记奖励!AJ82</f>
        <v>229146.85761146079</v>
      </c>
      <c r="S82" s="41">
        <f>传记奖励!AK82</f>
        <v>0</v>
      </c>
      <c r="T82" s="41">
        <f>传记奖励!AL82</f>
        <v>0</v>
      </c>
      <c r="U82" s="41">
        <f>传记奖励!AM82</f>
        <v>0</v>
      </c>
      <c r="V82" s="41">
        <f>传记奖励!AN82</f>
        <v>0</v>
      </c>
      <c r="W82" s="41">
        <f>传记奖励!AO82</f>
        <v>0</v>
      </c>
      <c r="Z82" s="27">
        <v>78</v>
      </c>
      <c r="AA82" s="27">
        <f>圣人事件!AL82+传记奖励!AS82</f>
        <v>2800</v>
      </c>
      <c r="AB82" s="27">
        <f>圣人事件!AM82+传记奖励!AT82</f>
        <v>2800</v>
      </c>
      <c r="AC82" s="27">
        <f>圣人事件!AN82+传记奖励!AU82</f>
        <v>2800</v>
      </c>
      <c r="AD82" s="27">
        <f>圣人事件!AO82+传记奖励!AV82</f>
        <v>2800</v>
      </c>
      <c r="AE82" s="27">
        <f>圣人事件!AP82+传记奖励!AW82</f>
        <v>2800</v>
      </c>
      <c r="AF82" s="8">
        <f>(AA82-AA81)/总纲!K82</f>
        <v>0</v>
      </c>
      <c r="AH82" s="40">
        <f>圣人事件!AL82/AA82</f>
        <v>0</v>
      </c>
      <c r="AI82" s="40">
        <f>传记奖励!AS82/AA82</f>
        <v>1</v>
      </c>
      <c r="AN82" s="114">
        <v>78</v>
      </c>
      <c r="AO82" s="114">
        <f>圣人事件!AC82</f>
        <v>798699.39913370786</v>
      </c>
      <c r="AP82" s="114">
        <f>圣人事件!AD82</f>
        <v>691354.19989013765</v>
      </c>
      <c r="AQ82" s="114">
        <f>圣人事件!AE82</f>
        <v>566038.26416605874</v>
      </c>
      <c r="AR82" s="114">
        <f>圣人事件!AF82</f>
        <v>414604.85809030774</v>
      </c>
      <c r="AS82" s="114">
        <f>圣人事件!AG82</f>
        <v>229146.85761146079</v>
      </c>
    </row>
    <row r="83" spans="3:45" x14ac:dyDescent="0.15">
      <c r="C83" s="41">
        <v>79</v>
      </c>
      <c r="D83" s="41">
        <f>圣人事件!S83+传记奖励!V83</f>
        <v>2800</v>
      </c>
      <c r="E83" s="41">
        <f>圣人事件!T83+传记奖励!W83</f>
        <v>2800</v>
      </c>
      <c r="F83" s="41">
        <f>圣人事件!U83+传记奖励!X83</f>
        <v>2800</v>
      </c>
      <c r="G83" s="41">
        <f>圣人事件!V83+传记奖励!Y83</f>
        <v>2800</v>
      </c>
      <c r="H83" s="41">
        <f>圣人事件!W83+传记奖励!Z83</f>
        <v>2800</v>
      </c>
      <c r="I83" s="41">
        <f>圣人事件!X83+传记奖励!AA83</f>
        <v>0</v>
      </c>
      <c r="J83" s="41">
        <f>圣人事件!Y83+传记奖励!AB83</f>
        <v>0</v>
      </c>
      <c r="K83" s="41">
        <f>圣人事件!Z83+传记奖励!AC83</f>
        <v>0</v>
      </c>
      <c r="L83" s="41">
        <f>圣人事件!AA83+传记奖励!AD83</f>
        <v>0</v>
      </c>
      <c r="M83" s="41">
        <f>圣人事件!AB83+传记奖励!AE83</f>
        <v>0</v>
      </c>
      <c r="N83" s="41">
        <f>圣人事件!AC83+传记奖励!AF83</f>
        <v>856283.2050003215</v>
      </c>
      <c r="O83" s="41">
        <f>圣人事件!AD83+传记奖励!AG83</f>
        <v>741883.76881227852</v>
      </c>
      <c r="P83" s="41">
        <f>圣人事件!AE83+传记奖励!AH83</f>
        <v>607447.30562722811</v>
      </c>
      <c r="Q83" s="41">
        <f>圣人事件!AF83+传记奖励!AI83</f>
        <v>443212.18690816633</v>
      </c>
      <c r="R83" s="41">
        <f>圣人事件!AG83+传记奖励!AJ83</f>
        <v>245239.50991209203</v>
      </c>
      <c r="S83" s="41">
        <f>传记奖励!AK83</f>
        <v>0</v>
      </c>
      <c r="T83" s="41">
        <f>传记奖励!AL83</f>
        <v>0</v>
      </c>
      <c r="U83" s="41">
        <f>传记奖励!AM83</f>
        <v>0</v>
      </c>
      <c r="V83" s="41">
        <f>传记奖励!AN83</f>
        <v>0</v>
      </c>
      <c r="W83" s="41">
        <f>传记奖励!AO83</f>
        <v>0</v>
      </c>
      <c r="Z83" s="27">
        <v>79</v>
      </c>
      <c r="AA83" s="27">
        <f>圣人事件!AL83+传记奖励!AS83</f>
        <v>2800</v>
      </c>
      <c r="AB83" s="27">
        <f>圣人事件!AM83+传记奖励!AT83</f>
        <v>2800</v>
      </c>
      <c r="AC83" s="27">
        <f>圣人事件!AN83+传记奖励!AU83</f>
        <v>2800</v>
      </c>
      <c r="AD83" s="27">
        <f>圣人事件!AO83+传记奖励!AV83</f>
        <v>2800</v>
      </c>
      <c r="AE83" s="27">
        <f>圣人事件!AP83+传记奖励!AW83</f>
        <v>2800</v>
      </c>
      <c r="AF83" s="8">
        <f>(AA83-AA82)/总纲!K83</f>
        <v>0</v>
      </c>
      <c r="AH83" s="40">
        <f>圣人事件!AL83/AA83</f>
        <v>0</v>
      </c>
      <c r="AI83" s="40">
        <f>传记奖励!AS83/AA83</f>
        <v>1</v>
      </c>
      <c r="AN83" s="114">
        <v>79</v>
      </c>
      <c r="AO83" s="114">
        <f>圣人事件!AC83</f>
        <v>856283.2050003215</v>
      </c>
      <c r="AP83" s="114">
        <f>圣人事件!AD83</f>
        <v>741883.76881227852</v>
      </c>
      <c r="AQ83" s="114">
        <f>圣人事件!AE83</f>
        <v>607447.30562722811</v>
      </c>
      <c r="AR83" s="114">
        <f>圣人事件!AF83</f>
        <v>443212.18690816633</v>
      </c>
      <c r="AS83" s="114">
        <f>圣人事件!AG83</f>
        <v>245239.50991209203</v>
      </c>
    </row>
    <row r="84" spans="3:45" x14ac:dyDescent="0.15">
      <c r="C84" s="41">
        <v>80</v>
      </c>
      <c r="D84" s="41">
        <f>圣人事件!S84+传记奖励!V84</f>
        <v>2800</v>
      </c>
      <c r="E84" s="41">
        <f>圣人事件!T84+传记奖励!W84</f>
        <v>2800</v>
      </c>
      <c r="F84" s="41">
        <f>圣人事件!U84+传记奖励!X84</f>
        <v>2800</v>
      </c>
      <c r="G84" s="41">
        <f>圣人事件!V84+传记奖励!Y84</f>
        <v>2800</v>
      </c>
      <c r="H84" s="41">
        <f>圣人事件!W84+传记奖励!Z84</f>
        <v>2800</v>
      </c>
      <c r="I84" s="41">
        <f>圣人事件!X84+传记奖励!AA84</f>
        <v>0</v>
      </c>
      <c r="J84" s="41">
        <f>圣人事件!Y84+传记奖励!AB84</f>
        <v>0</v>
      </c>
      <c r="K84" s="41">
        <f>圣人事件!Z84+传记奖励!AC84</f>
        <v>0</v>
      </c>
      <c r="L84" s="41">
        <f>圣人事件!AA84+传记奖励!AD84</f>
        <v>0</v>
      </c>
      <c r="M84" s="41">
        <f>圣人事件!AB84+传记奖励!AE84</f>
        <v>0</v>
      </c>
      <c r="N84" s="41">
        <f>圣人事件!AC84+传记奖励!AF84</f>
        <v>918000</v>
      </c>
      <c r="O84" s="41">
        <f>圣人事件!AD84+传记奖励!AG84</f>
        <v>795906</v>
      </c>
      <c r="P84" s="41">
        <f>圣人事件!AE84+传记奖励!AH84</f>
        <v>649209.60000000009</v>
      </c>
      <c r="Q84" s="41">
        <f>圣人事件!AF84+传记奖励!AI84</f>
        <v>473688.00000000006</v>
      </c>
      <c r="R84" s="41">
        <f>圣人事件!AG84+传记奖励!AJ84</f>
        <v>261997.2</v>
      </c>
      <c r="S84" s="41">
        <f>传记奖励!AK84</f>
        <v>0</v>
      </c>
      <c r="T84" s="41">
        <f>传记奖励!AL84</f>
        <v>0</v>
      </c>
      <c r="U84" s="41">
        <f>传记奖励!AM84</f>
        <v>0</v>
      </c>
      <c r="V84" s="41">
        <f>传记奖励!AN84</f>
        <v>0</v>
      </c>
      <c r="W84" s="41">
        <f>传记奖励!AO84</f>
        <v>0</v>
      </c>
      <c r="Z84" s="27">
        <v>80</v>
      </c>
      <c r="AA84" s="27">
        <f>圣人事件!AL84+传记奖励!AS84</f>
        <v>2800</v>
      </c>
      <c r="AB84" s="27">
        <f>圣人事件!AM84+传记奖励!AT84</f>
        <v>2800</v>
      </c>
      <c r="AC84" s="27">
        <f>圣人事件!AN84+传记奖励!AU84</f>
        <v>2800</v>
      </c>
      <c r="AD84" s="27">
        <f>圣人事件!AO84+传记奖励!AV84</f>
        <v>2800</v>
      </c>
      <c r="AE84" s="27">
        <f>圣人事件!AP84+传记奖励!AW84</f>
        <v>2800</v>
      </c>
      <c r="AF84" s="8">
        <f>(AA84-AA83)/总纲!K84</f>
        <v>0</v>
      </c>
      <c r="AH84" s="40">
        <f>圣人事件!AL84/AA84</f>
        <v>0</v>
      </c>
      <c r="AI84" s="40">
        <f>传记奖励!AS84/AA84</f>
        <v>1</v>
      </c>
      <c r="AN84" s="114">
        <v>80</v>
      </c>
      <c r="AO84" s="114">
        <f>圣人事件!AC84</f>
        <v>918000</v>
      </c>
      <c r="AP84" s="114">
        <f>圣人事件!AD84</f>
        <v>795906</v>
      </c>
      <c r="AQ84" s="114">
        <f>圣人事件!AE84</f>
        <v>649209.60000000009</v>
      </c>
      <c r="AR84" s="114">
        <f>圣人事件!AF84</f>
        <v>473688.00000000006</v>
      </c>
      <c r="AS84" s="114">
        <f>圣人事件!AG84</f>
        <v>261997.2</v>
      </c>
    </row>
    <row r="85" spans="3:45" x14ac:dyDescent="0.15">
      <c r="C85" s="41">
        <v>81</v>
      </c>
      <c r="D85" s="41">
        <f>圣人事件!S85+传记奖励!V85</f>
        <v>2800</v>
      </c>
      <c r="E85" s="41">
        <f>圣人事件!T85+传记奖励!W85</f>
        <v>2800</v>
      </c>
      <c r="F85" s="41">
        <f>圣人事件!U85+传记奖励!X85</f>
        <v>2800</v>
      </c>
      <c r="G85" s="41">
        <f>圣人事件!V85+传记奖励!Y85</f>
        <v>2800</v>
      </c>
      <c r="H85" s="41">
        <f>圣人事件!W85+传记奖励!Z85</f>
        <v>2800</v>
      </c>
      <c r="I85" s="41">
        <f>圣人事件!X85+传记奖励!AA85</f>
        <v>0</v>
      </c>
      <c r="J85" s="41">
        <f>圣人事件!Y85+传记奖励!AB85</f>
        <v>0</v>
      </c>
      <c r="K85" s="41">
        <f>圣人事件!Z85+传记奖励!AC85</f>
        <v>0</v>
      </c>
      <c r="L85" s="41">
        <f>圣人事件!AA85+传记奖励!AD85</f>
        <v>0</v>
      </c>
      <c r="M85" s="41">
        <f>圣人事件!AB85+传记奖励!AE85</f>
        <v>0</v>
      </c>
      <c r="N85" s="41">
        <f>圣人事件!AC85+传记奖励!AF85</f>
        <v>984146.42307344754</v>
      </c>
      <c r="O85" s="41">
        <f>圣人事件!AD85+传记奖励!AG85</f>
        <v>850892.99738930282</v>
      </c>
      <c r="P85" s="41">
        <f>圣人事件!AE85+传记奖励!AH85</f>
        <v>693626.39898216585</v>
      </c>
      <c r="Q85" s="41">
        <f>圣人事件!AF85+传记奖励!AI85</f>
        <v>506736.9932405182</v>
      </c>
      <c r="R85" s="41">
        <f>圣人事件!AG85+传记奖励!AJ85</f>
        <v>280284.90129131789</v>
      </c>
      <c r="S85" s="41">
        <f>传记奖励!AK85</f>
        <v>0</v>
      </c>
      <c r="T85" s="41">
        <f>传记奖励!AL85</f>
        <v>0</v>
      </c>
      <c r="U85" s="41">
        <f>传记奖励!AM85</f>
        <v>0</v>
      </c>
      <c r="V85" s="41">
        <f>传记奖励!AN85</f>
        <v>0</v>
      </c>
      <c r="W85" s="41">
        <f>传记奖励!AO85</f>
        <v>0</v>
      </c>
      <c r="Z85" s="27">
        <v>81</v>
      </c>
      <c r="AA85" s="27">
        <f>圣人事件!AL85+传记奖励!AS85</f>
        <v>2800</v>
      </c>
      <c r="AB85" s="27">
        <f>圣人事件!AM85+传记奖励!AT85</f>
        <v>2800</v>
      </c>
      <c r="AC85" s="27">
        <f>圣人事件!AN85+传记奖励!AU85</f>
        <v>2800</v>
      </c>
      <c r="AD85" s="27">
        <f>圣人事件!AO85+传记奖励!AV85</f>
        <v>2800</v>
      </c>
      <c r="AE85" s="27">
        <f>圣人事件!AP85+传记奖励!AW85</f>
        <v>2800</v>
      </c>
      <c r="AF85" s="8">
        <f>(AA85-AA84)/总纲!K85</f>
        <v>0</v>
      </c>
      <c r="AH85" s="40">
        <f>圣人事件!AL85/AA85</f>
        <v>0</v>
      </c>
      <c r="AI85" s="40">
        <f>传记奖励!AS85/AA85</f>
        <v>1</v>
      </c>
      <c r="AN85" s="114">
        <v>81</v>
      </c>
      <c r="AO85" s="114">
        <f>圣人事件!AC85</f>
        <v>984146.42307344754</v>
      </c>
      <c r="AP85" s="114">
        <f>圣人事件!AD85</f>
        <v>850892.99738930282</v>
      </c>
      <c r="AQ85" s="114">
        <f>圣人事件!AE85</f>
        <v>693626.39898216585</v>
      </c>
      <c r="AR85" s="114">
        <f>圣人事件!AF85</f>
        <v>506736.9932405182</v>
      </c>
      <c r="AS85" s="114">
        <f>圣人事件!AG85</f>
        <v>280284.90129131789</v>
      </c>
    </row>
    <row r="86" spans="3:45" x14ac:dyDescent="0.15">
      <c r="C86" s="41">
        <v>82</v>
      </c>
      <c r="D86" s="41">
        <f>圣人事件!S86+传记奖励!V86</f>
        <v>2800</v>
      </c>
      <c r="E86" s="41">
        <f>圣人事件!T86+传记奖励!W86</f>
        <v>2800</v>
      </c>
      <c r="F86" s="41">
        <f>圣人事件!U86+传记奖励!X86</f>
        <v>2800</v>
      </c>
      <c r="G86" s="41">
        <f>圣人事件!V86+传记奖励!Y86</f>
        <v>2800</v>
      </c>
      <c r="H86" s="41">
        <f>圣人事件!W86+传记奖励!Z86</f>
        <v>2800</v>
      </c>
      <c r="I86" s="41">
        <f>圣人事件!X86+传记奖励!AA86</f>
        <v>0</v>
      </c>
      <c r="J86" s="41">
        <f>圣人事件!Y86+传记奖励!AB86</f>
        <v>0</v>
      </c>
      <c r="K86" s="41">
        <f>圣人事件!Z86+传记奖励!AC86</f>
        <v>0</v>
      </c>
      <c r="L86" s="41">
        <f>圣人事件!AA86+传记奖励!AD86</f>
        <v>0</v>
      </c>
      <c r="M86" s="41">
        <f>圣人事件!AB86+传记奖励!AE86</f>
        <v>0</v>
      </c>
      <c r="N86" s="41">
        <f>圣人事件!AC86+传记奖励!AF86</f>
        <v>1055040.4039652664</v>
      </c>
      <c r="O86" s="41">
        <f>圣人事件!AD86+传记奖励!AG86</f>
        <v>911343.90094519709</v>
      </c>
      <c r="P86" s="41">
        <f>圣人事件!AE86+传记奖励!AH86</f>
        <v>742959.45247234055</v>
      </c>
      <c r="Q86" s="41">
        <f>圣人事件!AF86+传记奖励!AI86</f>
        <v>542923.791880526</v>
      </c>
      <c r="R86" s="41">
        <f>圣人事件!AG86+传记奖励!AJ86</f>
        <v>299631.47472613561</v>
      </c>
      <c r="S86" s="41">
        <f>传记奖励!AK86</f>
        <v>0</v>
      </c>
      <c r="T86" s="41">
        <f>传记奖励!AL86</f>
        <v>0</v>
      </c>
      <c r="U86" s="41">
        <f>传记奖励!AM86</f>
        <v>0</v>
      </c>
      <c r="V86" s="41">
        <f>传记奖励!AN86</f>
        <v>0</v>
      </c>
      <c r="W86" s="41">
        <f>传记奖励!AO86</f>
        <v>0</v>
      </c>
      <c r="Z86" s="27">
        <v>82</v>
      </c>
      <c r="AA86" s="27">
        <f>圣人事件!AL86+传记奖励!AS86</f>
        <v>2800</v>
      </c>
      <c r="AB86" s="27">
        <f>圣人事件!AM86+传记奖励!AT86</f>
        <v>2800</v>
      </c>
      <c r="AC86" s="27">
        <f>圣人事件!AN86+传记奖励!AU86</f>
        <v>2800</v>
      </c>
      <c r="AD86" s="27">
        <f>圣人事件!AO86+传记奖励!AV86</f>
        <v>2800</v>
      </c>
      <c r="AE86" s="27">
        <f>圣人事件!AP86+传记奖励!AW86</f>
        <v>2800</v>
      </c>
      <c r="AF86" s="8">
        <f>(AA86-AA85)/总纲!K86</f>
        <v>0</v>
      </c>
      <c r="AH86" s="40">
        <f>圣人事件!AL86/AA86</f>
        <v>0</v>
      </c>
      <c r="AI86" s="40">
        <f>传记奖励!AS86/AA86</f>
        <v>1</v>
      </c>
      <c r="AN86" s="114">
        <v>82</v>
      </c>
      <c r="AO86" s="114">
        <f>圣人事件!AC86</f>
        <v>1055040.4039652664</v>
      </c>
      <c r="AP86" s="114">
        <f>圣人事件!AD86</f>
        <v>911343.90094519709</v>
      </c>
      <c r="AQ86" s="114">
        <f>圣人事件!AE86</f>
        <v>742959.45247234055</v>
      </c>
      <c r="AR86" s="114">
        <f>圣人事件!AF86</f>
        <v>542923.791880526</v>
      </c>
      <c r="AS86" s="114">
        <f>圣人事件!AG86</f>
        <v>299631.47472613561</v>
      </c>
    </row>
    <row r="87" spans="3:45" x14ac:dyDescent="0.15">
      <c r="C87" s="41">
        <v>83</v>
      </c>
      <c r="D87" s="41">
        <f>圣人事件!S87+传记奖励!V87</f>
        <v>2800</v>
      </c>
      <c r="E87" s="41">
        <f>圣人事件!T87+传记奖励!W87</f>
        <v>2800</v>
      </c>
      <c r="F87" s="41">
        <f>圣人事件!U87+传记奖励!X87</f>
        <v>2800</v>
      </c>
      <c r="G87" s="41">
        <f>圣人事件!V87+传记奖励!Y87</f>
        <v>2800</v>
      </c>
      <c r="H87" s="41">
        <f>圣人事件!W87+传记奖励!Z87</f>
        <v>3260.3973716025107</v>
      </c>
      <c r="I87" s="41">
        <f>圣人事件!X87+传记奖励!AA87</f>
        <v>0</v>
      </c>
      <c r="J87" s="41">
        <f>圣人事件!Y87+传记奖励!AB87</f>
        <v>0</v>
      </c>
      <c r="K87" s="41">
        <f>圣人事件!Z87+传记奖励!AC87</f>
        <v>0</v>
      </c>
      <c r="L87" s="41">
        <f>圣人事件!AA87+传记奖励!AD87</f>
        <v>0</v>
      </c>
      <c r="M87" s="41">
        <f>圣人事件!AB87+传记奖励!AE87</f>
        <v>0</v>
      </c>
      <c r="N87" s="41">
        <f>圣人事件!AC87+传记奖励!AF87</f>
        <v>1131022.6913386758</v>
      </c>
      <c r="O87" s="41">
        <f>圣人事件!AD87+传记奖励!AG87</f>
        <v>977542.91212401725</v>
      </c>
      <c r="P87" s="41">
        <f>圣人事件!AE87+传记奖励!AH87</f>
        <v>797597.20193203411</v>
      </c>
      <c r="Q87" s="41">
        <f>圣人事件!AF87+传记奖励!AI87</f>
        <v>581684.9701554809</v>
      </c>
      <c r="R87" s="41">
        <f>圣人事件!AG87+传记奖励!AJ87</f>
        <v>321097.34207105002</v>
      </c>
      <c r="S87" s="41">
        <f>传记奖励!AK87</f>
        <v>0</v>
      </c>
      <c r="T87" s="41">
        <f>传记奖励!AL87</f>
        <v>0</v>
      </c>
      <c r="U87" s="41">
        <f>传记奖励!AM87</f>
        <v>0</v>
      </c>
      <c r="V87" s="41">
        <f>传记奖励!AN87</f>
        <v>0</v>
      </c>
      <c r="W87" s="41">
        <f>传记奖励!AO87</f>
        <v>0</v>
      </c>
      <c r="Z87" s="27">
        <v>83</v>
      </c>
      <c r="AA87" s="27">
        <f>圣人事件!AL87+传记奖励!AS87</f>
        <v>2800</v>
      </c>
      <c r="AB87" s="27">
        <f>圣人事件!AM87+传记奖励!AT87</f>
        <v>2800</v>
      </c>
      <c r="AC87" s="27">
        <f>圣人事件!AN87+传记奖励!AU87</f>
        <v>2800</v>
      </c>
      <c r="AD87" s="27">
        <f>圣人事件!AO87+传记奖励!AV87</f>
        <v>2800</v>
      </c>
      <c r="AE87" s="27">
        <f>圣人事件!AP87+传记奖励!AW87</f>
        <v>3260.3973716025107</v>
      </c>
      <c r="AF87" s="8">
        <f>(AA87-AA86)/总纲!K87</f>
        <v>0</v>
      </c>
      <c r="AH87" s="40">
        <f>圣人事件!AL87/AA87</f>
        <v>0</v>
      </c>
      <c r="AI87" s="40">
        <f>传记奖励!AS87/AA87</f>
        <v>1</v>
      </c>
      <c r="AN87" s="114">
        <v>83</v>
      </c>
      <c r="AO87" s="114">
        <f>圣人事件!AC87</f>
        <v>1131022.6913386758</v>
      </c>
      <c r="AP87" s="114">
        <f>圣人事件!AD87</f>
        <v>977542.91212401725</v>
      </c>
      <c r="AQ87" s="114">
        <f>圣人事件!AE87</f>
        <v>797597.20193203411</v>
      </c>
      <c r="AR87" s="114">
        <f>圣人事件!AF87</f>
        <v>581684.9701554809</v>
      </c>
      <c r="AS87" s="114">
        <f>圣人事件!AG87</f>
        <v>321097.34207105002</v>
      </c>
    </row>
    <row r="88" spans="3:45" x14ac:dyDescent="0.15">
      <c r="C88" s="41">
        <v>84</v>
      </c>
      <c r="D88" s="41">
        <f>圣人事件!S88+传记奖励!V88</f>
        <v>2800</v>
      </c>
      <c r="E88" s="41">
        <f>圣人事件!T88+传记奖励!W88</f>
        <v>2800</v>
      </c>
      <c r="F88" s="41">
        <f>圣人事件!U88+传记奖励!X88</f>
        <v>2800</v>
      </c>
      <c r="G88" s="41">
        <f>圣人事件!V88+传记奖励!Y88</f>
        <v>2800</v>
      </c>
      <c r="H88" s="41">
        <f>圣人事件!W88+传记奖励!Z88</f>
        <v>4961.907138899147</v>
      </c>
      <c r="I88" s="41">
        <f>圣人事件!X88+传记奖励!AA88</f>
        <v>0</v>
      </c>
      <c r="J88" s="41">
        <f>圣人事件!Y88+传记奖励!AB88</f>
        <v>0</v>
      </c>
      <c r="K88" s="41">
        <f>圣人事件!Z88+传记奖励!AC88</f>
        <v>0</v>
      </c>
      <c r="L88" s="41">
        <f>圣人事件!AA88+传记奖励!AD88</f>
        <v>0</v>
      </c>
      <c r="M88" s="41">
        <f>圣人事件!AB88+传记奖励!AE88</f>
        <v>0</v>
      </c>
      <c r="N88" s="41">
        <f>圣人事件!AC88+传记奖励!AF88</f>
        <v>1212458.4905682991</v>
      </c>
      <c r="O88" s="41">
        <f>圣人事件!AD88+传记奖励!AG88</f>
        <v>1048534.1026434652</v>
      </c>
      <c r="P88" s="41">
        <f>圣人事件!AE88+传记奖励!AH88</f>
        <v>854177.00660536671</v>
      </c>
      <c r="Q88" s="41">
        <f>圣人事件!AF88+传记奖励!AI88</f>
        <v>622718.68075587833</v>
      </c>
      <c r="R88" s="41">
        <f>圣人事件!AG88+传记奖励!AJ88</f>
        <v>344338.21132139693</v>
      </c>
      <c r="S88" s="41">
        <f>传记奖励!AK88</f>
        <v>0</v>
      </c>
      <c r="T88" s="41">
        <f>传记奖励!AL88</f>
        <v>0</v>
      </c>
      <c r="U88" s="41">
        <f>传记奖励!AM88</f>
        <v>0</v>
      </c>
      <c r="V88" s="41">
        <f>传记奖励!AN88</f>
        <v>0</v>
      </c>
      <c r="W88" s="41">
        <f>传记奖励!AO88</f>
        <v>0</v>
      </c>
      <c r="Z88" s="27">
        <v>84</v>
      </c>
      <c r="AA88" s="27">
        <f>圣人事件!AL88+传记奖励!AS88</f>
        <v>2800</v>
      </c>
      <c r="AB88" s="27">
        <f>圣人事件!AM88+传记奖励!AT88</f>
        <v>2800</v>
      </c>
      <c r="AC88" s="27">
        <f>圣人事件!AN88+传记奖励!AU88</f>
        <v>2800</v>
      </c>
      <c r="AD88" s="27">
        <f>圣人事件!AO88+传记奖励!AV88</f>
        <v>2800</v>
      </c>
      <c r="AE88" s="27">
        <f>圣人事件!AP88+传记奖励!AW88</f>
        <v>4961.907138899147</v>
      </c>
      <c r="AF88" s="8">
        <f>(AA88-AA87)/总纲!K88</f>
        <v>0</v>
      </c>
      <c r="AH88" s="40">
        <f>圣人事件!AL88/AA88</f>
        <v>0</v>
      </c>
      <c r="AI88" s="40">
        <f>传记奖励!AS88/AA88</f>
        <v>1</v>
      </c>
      <c r="AN88" s="114">
        <v>84</v>
      </c>
      <c r="AO88" s="114">
        <f>圣人事件!AC88</f>
        <v>1212458.4905682991</v>
      </c>
      <c r="AP88" s="114">
        <f>圣人事件!AD88</f>
        <v>1048534.1026434652</v>
      </c>
      <c r="AQ88" s="114">
        <f>圣人事件!AE88</f>
        <v>854177.00660536671</v>
      </c>
      <c r="AR88" s="114">
        <f>圣人事件!AF88</f>
        <v>622718.68075587833</v>
      </c>
      <c r="AS88" s="114">
        <f>圣人事件!AG88</f>
        <v>344338.21132139693</v>
      </c>
    </row>
    <row r="89" spans="3:45" x14ac:dyDescent="0.15">
      <c r="C89" s="41">
        <v>85</v>
      </c>
      <c r="D89" s="41">
        <f>圣人事件!S89+传记奖励!V89</f>
        <v>2800</v>
      </c>
      <c r="E89" s="41">
        <f>圣人事件!T89+传记奖励!W89</f>
        <v>2800</v>
      </c>
      <c r="F89" s="41">
        <f>圣人事件!U89+传记奖励!X89</f>
        <v>2800</v>
      </c>
      <c r="G89" s="41">
        <f>圣人事件!V89+传记奖励!Y89</f>
        <v>4222.2429343250542</v>
      </c>
      <c r="H89" s="41">
        <f>圣人事件!W89+传记奖励!Z89</f>
        <v>6663.4169061957837</v>
      </c>
      <c r="I89" s="41">
        <f>圣人事件!X89+传记奖励!AA89</f>
        <v>0</v>
      </c>
      <c r="J89" s="41">
        <f>圣人事件!Y89+传记奖励!AB89</f>
        <v>0</v>
      </c>
      <c r="K89" s="41">
        <f>圣人事件!Z89+传记奖励!AC89</f>
        <v>0</v>
      </c>
      <c r="L89" s="41">
        <f>圣人事件!AA89+传记奖励!AD89</f>
        <v>0</v>
      </c>
      <c r="M89" s="41">
        <f>圣人事件!AB89+传记奖励!AE89</f>
        <v>0</v>
      </c>
      <c r="N89" s="41">
        <f>圣人事件!AC89+传记奖励!AF89</f>
        <v>1299739.2190830442</v>
      </c>
      <c r="O89" s="41">
        <f>圣人事件!AD89+传记奖励!AG89</f>
        <v>1122194.8417563003</v>
      </c>
      <c r="P89" s="41">
        <f>圣人事件!AE89+传记奖励!AH89</f>
        <v>914106.59278110508</v>
      </c>
      <c r="Q89" s="41">
        <f>圣人事件!AF89+传记奖励!AI89</f>
        <v>668065.95860868471</v>
      </c>
      <c r="R89" s="41">
        <f>圣人事件!AG89+传记奖励!AJ89</f>
        <v>369125.93821958458</v>
      </c>
      <c r="S89" s="41">
        <f>传记奖励!AK89</f>
        <v>0</v>
      </c>
      <c r="T89" s="41">
        <f>传记奖励!AL89</f>
        <v>0</v>
      </c>
      <c r="U89" s="41">
        <f>传记奖励!AM89</f>
        <v>0</v>
      </c>
      <c r="V89" s="41">
        <f>传记奖励!AN89</f>
        <v>0</v>
      </c>
      <c r="W89" s="41">
        <f>传记奖励!AO89</f>
        <v>0</v>
      </c>
      <c r="Z89" s="27">
        <v>85</v>
      </c>
      <c r="AA89" s="27">
        <f>圣人事件!AL89+传记奖励!AS89</f>
        <v>2800</v>
      </c>
      <c r="AB89" s="27">
        <f>圣人事件!AM89+传记奖励!AT89</f>
        <v>2800</v>
      </c>
      <c r="AC89" s="27">
        <f>圣人事件!AN89+传记奖励!AU89</f>
        <v>2800</v>
      </c>
      <c r="AD89" s="27">
        <f>圣人事件!AO89+传记奖励!AV89</f>
        <v>4222.2429343250542</v>
      </c>
      <c r="AE89" s="27">
        <f>圣人事件!AP89+传记奖励!AW89</f>
        <v>6663.4169061957837</v>
      </c>
      <c r="AF89" s="8">
        <f>(AA89-AA88)/总纲!K89</f>
        <v>0</v>
      </c>
      <c r="AH89" s="40">
        <f>圣人事件!AL89/AA89</f>
        <v>0</v>
      </c>
      <c r="AI89" s="40">
        <f>传记奖励!AS89/AA89</f>
        <v>1</v>
      </c>
      <c r="AN89" s="114">
        <v>85</v>
      </c>
      <c r="AO89" s="114">
        <f>圣人事件!AC89</f>
        <v>1299739.2190830442</v>
      </c>
      <c r="AP89" s="114">
        <f>圣人事件!AD89</f>
        <v>1122194.8417563003</v>
      </c>
      <c r="AQ89" s="114">
        <f>圣人事件!AE89</f>
        <v>914106.59278110508</v>
      </c>
      <c r="AR89" s="114">
        <f>圣人事件!AF89</f>
        <v>668065.95860868471</v>
      </c>
      <c r="AS89" s="114">
        <f>圣人事件!AG89</f>
        <v>369125.93821958458</v>
      </c>
    </row>
    <row r="90" spans="3:45" x14ac:dyDescent="0.15">
      <c r="C90" s="41">
        <v>86</v>
      </c>
      <c r="D90" s="41">
        <f>圣人事件!S90+传记奖励!V90</f>
        <v>2800</v>
      </c>
      <c r="E90" s="41">
        <f>圣人事件!T90+传记奖励!W90</f>
        <v>2800</v>
      </c>
      <c r="F90" s="41">
        <f>圣人事件!U90+传记奖励!X90</f>
        <v>3690.9605988432304</v>
      </c>
      <c r="G90" s="41">
        <f>圣人事件!V90+传记奖励!Y90</f>
        <v>5942.6644867761706</v>
      </c>
      <c r="H90" s="41">
        <f>圣人事件!W90+传记奖励!Z90</f>
        <v>8364.9266734924204</v>
      </c>
      <c r="I90" s="41">
        <f>圣人事件!X90+传记奖励!AA90</f>
        <v>0</v>
      </c>
      <c r="J90" s="41">
        <f>圣人事件!Y90+传记奖励!AB90</f>
        <v>0</v>
      </c>
      <c r="K90" s="41">
        <f>圣人事件!Z90+传记奖励!AC90</f>
        <v>0</v>
      </c>
      <c r="L90" s="41">
        <f>圣人事件!AA90+传记奖励!AD90</f>
        <v>0</v>
      </c>
      <c r="M90" s="41">
        <f>圣人事件!AB90+传记奖励!AE90</f>
        <v>0</v>
      </c>
      <c r="N90" s="41">
        <f>圣人事件!AC90+传记奖励!AF90</f>
        <v>1393284.3876959828</v>
      </c>
      <c r="O90" s="41">
        <f>圣人事件!AD90+传记奖励!AG90</f>
        <v>1202404.426581633</v>
      </c>
      <c r="P90" s="41">
        <f>圣人事件!AE90+传记奖励!AH90</f>
        <v>980036.23830535437</v>
      </c>
      <c r="Q90" s="41">
        <f>圣人事件!AF90+传记奖励!AI90</f>
        <v>717820.11654097028</v>
      </c>
      <c r="R90" s="41">
        <f>圣人事件!AG90+传记奖励!AJ90</f>
        <v>392209.55513641913</v>
      </c>
      <c r="S90" s="41">
        <f>传记奖励!AK90</f>
        <v>0</v>
      </c>
      <c r="T90" s="41">
        <f>传记奖励!AL90</f>
        <v>0</v>
      </c>
      <c r="U90" s="41">
        <f>传记奖励!AM90</f>
        <v>0</v>
      </c>
      <c r="V90" s="41">
        <f>传记奖励!AN90</f>
        <v>0</v>
      </c>
      <c r="W90" s="41">
        <f>传记奖励!AO90</f>
        <v>0</v>
      </c>
      <c r="Z90" s="27">
        <v>86</v>
      </c>
      <c r="AA90" s="27">
        <f>圣人事件!AL90+传记奖励!AS90</f>
        <v>2800</v>
      </c>
      <c r="AB90" s="27">
        <f>圣人事件!AM90+传记奖励!AT90</f>
        <v>2800</v>
      </c>
      <c r="AC90" s="27">
        <f>圣人事件!AN90+传记奖励!AU90</f>
        <v>3690.9605988432304</v>
      </c>
      <c r="AD90" s="27">
        <f>圣人事件!AO90+传记奖励!AV90</f>
        <v>5942.6644867761706</v>
      </c>
      <c r="AE90" s="27">
        <f>圣人事件!AP90+传记奖励!AW90</f>
        <v>8364.9266734924204</v>
      </c>
      <c r="AF90" s="8">
        <f>(AA90-AA89)/总纲!K90</f>
        <v>0</v>
      </c>
      <c r="AH90" s="40">
        <f>圣人事件!AL90/AA90</f>
        <v>0</v>
      </c>
      <c r="AI90" s="40">
        <f>传记奖励!AS90/AA90</f>
        <v>1</v>
      </c>
      <c r="AN90" s="114">
        <v>86</v>
      </c>
      <c r="AO90" s="114">
        <f>圣人事件!AC90</f>
        <v>1393284.3876959828</v>
      </c>
      <c r="AP90" s="114">
        <f>圣人事件!AD90</f>
        <v>1202404.426581633</v>
      </c>
      <c r="AQ90" s="114">
        <f>圣人事件!AE90</f>
        <v>980036.23830535437</v>
      </c>
      <c r="AR90" s="114">
        <f>圣人事件!AF90</f>
        <v>717820.11654097028</v>
      </c>
      <c r="AS90" s="114">
        <f>圣人事件!AG90</f>
        <v>392209.55513641913</v>
      </c>
    </row>
    <row r="91" spans="3:45" x14ac:dyDescent="0.15">
      <c r="C91" s="41">
        <v>87</v>
      </c>
      <c r="D91" s="41">
        <f>圣人事件!S91+传记奖励!V91</f>
        <v>2800</v>
      </c>
      <c r="E91" s="41">
        <f>圣人事件!T91+传记奖励!W91</f>
        <v>3378.7228668216185</v>
      </c>
      <c r="F91" s="41">
        <f>圣人事件!U91+传记奖励!X91</f>
        <v>5410.0824973106646</v>
      </c>
      <c r="G91" s="41">
        <f>圣人事件!V91+传记奖励!Y91</f>
        <v>7663.086039227288</v>
      </c>
      <c r="H91" s="41">
        <f>圣人事件!W91+传记奖励!Z91</f>
        <v>10066.436440789057</v>
      </c>
      <c r="I91" s="41">
        <f>圣人事件!X91+传记奖励!AA91</f>
        <v>0</v>
      </c>
      <c r="J91" s="41">
        <f>圣人事件!Y91+传记奖励!AB91</f>
        <v>0</v>
      </c>
      <c r="K91" s="41">
        <f>圣人事件!Z91+传记奖励!AC91</f>
        <v>0</v>
      </c>
      <c r="L91" s="41">
        <f>圣人事件!AA91+传记奖励!AD91</f>
        <v>0</v>
      </c>
      <c r="M91" s="41">
        <f>圣人事件!AB91+传记奖励!AE91</f>
        <v>0</v>
      </c>
      <c r="N91" s="41">
        <f>圣人事件!AC91+传记奖励!AF91</f>
        <v>1493543.6169638117</v>
      </c>
      <c r="O91" s="41">
        <f>圣人事件!AD91+传记奖励!AG91</f>
        <v>1289824.2676099478</v>
      </c>
      <c r="P91" s="41">
        <f>圣人事件!AE91+传记奖励!AH91</f>
        <v>1052649.5412360944</v>
      </c>
      <c r="Q91" s="41">
        <f>圣人事件!AF91+传记奖励!AI91</f>
        <v>765291.74933225708</v>
      </c>
      <c r="R91" s="41">
        <f>圣人事件!AG91+传记奖励!AJ91</f>
        <v>416698.66913290351</v>
      </c>
      <c r="S91" s="41">
        <f>传记奖励!AK91</f>
        <v>0</v>
      </c>
      <c r="T91" s="41">
        <f>传记奖励!AL91</f>
        <v>0</v>
      </c>
      <c r="U91" s="41">
        <f>传记奖励!AM91</f>
        <v>0</v>
      </c>
      <c r="V91" s="41">
        <f>传记奖励!AN91</f>
        <v>0</v>
      </c>
      <c r="W91" s="41">
        <f>传记奖励!AO91</f>
        <v>0</v>
      </c>
      <c r="Z91" s="27">
        <v>87</v>
      </c>
      <c r="AA91" s="27">
        <f>圣人事件!AL91+传记奖励!AS91</f>
        <v>2800</v>
      </c>
      <c r="AB91" s="27">
        <f>圣人事件!AM91+传记奖励!AT91</f>
        <v>3378.7228668216185</v>
      </c>
      <c r="AC91" s="27">
        <f>圣人事件!AN91+传记奖励!AU91</f>
        <v>5410.0824973106646</v>
      </c>
      <c r="AD91" s="27">
        <f>圣人事件!AO91+传记奖励!AV91</f>
        <v>7663.086039227288</v>
      </c>
      <c r="AE91" s="27">
        <f>圣人事件!AP91+传记奖励!AW91</f>
        <v>10066.436440789057</v>
      </c>
      <c r="AF91" s="8">
        <f>(AA91-AA90)/总纲!K91</f>
        <v>0</v>
      </c>
      <c r="AH91" s="40">
        <f>圣人事件!AL91/AA91</f>
        <v>0</v>
      </c>
      <c r="AI91" s="40">
        <f>传记奖励!AS91/AA91</f>
        <v>1</v>
      </c>
      <c r="AN91" s="114">
        <v>87</v>
      </c>
      <c r="AO91" s="114">
        <f>圣人事件!AC91</f>
        <v>1493543.6169638117</v>
      </c>
      <c r="AP91" s="114">
        <f>圣人事件!AD91</f>
        <v>1289824.2676099478</v>
      </c>
      <c r="AQ91" s="114">
        <f>圣人事件!AE91</f>
        <v>1052649.5412360944</v>
      </c>
      <c r="AR91" s="114">
        <f>圣人事件!AF91</f>
        <v>765291.74933225708</v>
      </c>
      <c r="AS91" s="114">
        <f>圣人事件!AG91</f>
        <v>416698.66913290351</v>
      </c>
    </row>
    <row r="92" spans="3:45" x14ac:dyDescent="0.15">
      <c r="C92" s="41">
        <v>88</v>
      </c>
      <c r="D92" s="41">
        <f>圣人事件!S92+传记奖励!V92</f>
        <v>3213.5632628005474</v>
      </c>
      <c r="E92" s="41">
        <f>圣人事件!T92+传记奖励!W92</f>
        <v>5143.4743079040691</v>
      </c>
      <c r="F92" s="41">
        <f>圣人事件!U92+传记奖励!X92</f>
        <v>7129.2043957780998</v>
      </c>
      <c r="G92" s="41">
        <f>圣人事件!V92+传记奖励!Y92</f>
        <v>9383.5075916784044</v>
      </c>
      <c r="H92" s="41">
        <f>圣人事件!W92+传记奖励!Z92</f>
        <v>10500</v>
      </c>
      <c r="I92" s="41">
        <f>圣人事件!X92+传记奖励!AA92</f>
        <v>0</v>
      </c>
      <c r="J92" s="41">
        <f>圣人事件!Y92+传记奖励!AB92</f>
        <v>0</v>
      </c>
      <c r="K92" s="41">
        <f>圣人事件!Z92+传记奖励!AC92</f>
        <v>0</v>
      </c>
      <c r="L92" s="41">
        <f>圣人事件!AA92+传记奖励!AD92</f>
        <v>0</v>
      </c>
      <c r="M92" s="41">
        <f>圣人事件!AB92+传记奖励!AE92</f>
        <v>0</v>
      </c>
      <c r="N92" s="41">
        <f>圣人事件!AC92+传记奖励!AF92</f>
        <v>1600998.7982674157</v>
      </c>
      <c r="O92" s="41">
        <f>圣人事件!AD92+传记奖励!AG92</f>
        <v>1385184.1602609681</v>
      </c>
      <c r="P92" s="41">
        <f>圣人事件!AE92+传记奖励!AH92</f>
        <v>1126462.7544609539</v>
      </c>
      <c r="Q92" s="41">
        <f>圣人事件!AF92+传记奖励!AI92</f>
        <v>813627.58927950077</v>
      </c>
      <c r="R92" s="41">
        <f>圣人事件!AG92+传记奖励!AJ92</f>
        <v>443476.66712007421</v>
      </c>
      <c r="S92" s="41">
        <f>传记奖励!AK92</f>
        <v>0</v>
      </c>
      <c r="T92" s="41">
        <f>传记奖励!AL92</f>
        <v>0</v>
      </c>
      <c r="U92" s="41">
        <f>传记奖励!AM92</f>
        <v>0</v>
      </c>
      <c r="V92" s="41">
        <f>传记奖励!AN92</f>
        <v>0</v>
      </c>
      <c r="W92" s="41">
        <f>传记奖励!AO92</f>
        <v>0</v>
      </c>
      <c r="Z92" s="27">
        <v>88</v>
      </c>
      <c r="AA92" s="27">
        <f>圣人事件!AL92+传记奖励!AS92</f>
        <v>3213.5632628005474</v>
      </c>
      <c r="AB92" s="27">
        <f>圣人事件!AM92+传记奖励!AT92</f>
        <v>5143.4743079040691</v>
      </c>
      <c r="AC92" s="27">
        <f>圣人事件!AN92+传记奖励!AU92</f>
        <v>7129.2043957780998</v>
      </c>
      <c r="AD92" s="27">
        <f>圣人事件!AO92+传记奖励!AV92</f>
        <v>9383.5075916784044</v>
      </c>
      <c r="AE92" s="27">
        <f>圣人事件!AP92+传记奖励!AW92</f>
        <v>10500</v>
      </c>
      <c r="AF92" s="8">
        <f>(AA92-AA91)/总纲!K92</f>
        <v>13.855336969516946</v>
      </c>
      <c r="AH92" s="40">
        <f>圣人事件!AL92/AA92</f>
        <v>0</v>
      </c>
      <c r="AI92" s="40">
        <f>传记奖励!AS92/AA92</f>
        <v>1</v>
      </c>
      <c r="AN92" s="114">
        <v>88</v>
      </c>
      <c r="AO92" s="114">
        <f>圣人事件!AC92</f>
        <v>1600998.7982674157</v>
      </c>
      <c r="AP92" s="114">
        <f>圣人事件!AD92</f>
        <v>1385184.1602609681</v>
      </c>
      <c r="AQ92" s="114">
        <f>圣人事件!AE92</f>
        <v>1126462.7544609539</v>
      </c>
      <c r="AR92" s="114">
        <f>圣人事件!AF92</f>
        <v>813627.58927950077</v>
      </c>
      <c r="AS92" s="114">
        <f>圣人事件!AG92</f>
        <v>443476.66712007421</v>
      </c>
    </row>
    <row r="93" spans="3:45" x14ac:dyDescent="0.15">
      <c r="C93" s="41">
        <v>89</v>
      </c>
      <c r="D93" s="41">
        <f>圣人事件!S93+传记奖励!V93</f>
        <v>5023.4732010954685</v>
      </c>
      <c r="E93" s="41">
        <f>圣人事件!T93+传记奖励!W93</f>
        <v>6908.2257489865196</v>
      </c>
      <c r="F93" s="41">
        <f>圣人事件!U93+传记奖励!X93</f>
        <v>8848.3262942455349</v>
      </c>
      <c r="G93" s="41">
        <f>圣人事件!V93+传记奖励!Y93</f>
        <v>10500</v>
      </c>
      <c r="H93" s="41">
        <f>圣人事件!W93+传记奖励!Z93</f>
        <v>10500</v>
      </c>
      <c r="I93" s="41">
        <f>圣人事件!X93+传记奖励!AA93</f>
        <v>0</v>
      </c>
      <c r="J93" s="41">
        <f>圣人事件!Y93+传记奖励!AB93</f>
        <v>0</v>
      </c>
      <c r="K93" s="41">
        <f>圣人事件!Z93+传记奖励!AC93</f>
        <v>0</v>
      </c>
      <c r="L93" s="41">
        <f>圣人事件!AA93+传记奖励!AD93</f>
        <v>0</v>
      </c>
      <c r="M93" s="41">
        <f>圣人事件!AB93+传记奖励!AE93</f>
        <v>0</v>
      </c>
      <c r="N93" s="41">
        <f>圣人事件!AC93+传记奖励!AF93</f>
        <v>1716166.4100006432</v>
      </c>
      <c r="O93" s="41">
        <f>圣人事件!AD93+传记奖励!AG93</f>
        <v>1482424.5449585556</v>
      </c>
      <c r="P93" s="41">
        <f>圣人事件!AE93+传记奖励!AH93</f>
        <v>1197369.3042574488</v>
      </c>
      <c r="Q93" s="41">
        <f>圣人事件!AF93+传记奖励!AI93</f>
        <v>865119.48728132423</v>
      </c>
      <c r="R93" s="41">
        <f>圣人事件!AG93+传记奖励!AJ93</f>
        <v>470229.59634017624</v>
      </c>
      <c r="S93" s="41">
        <f>传记奖励!AK93</f>
        <v>0</v>
      </c>
      <c r="T93" s="41">
        <f>传记奖励!AL93</f>
        <v>0</v>
      </c>
      <c r="U93" s="41">
        <f>传记奖励!AM93</f>
        <v>0</v>
      </c>
      <c r="V93" s="41">
        <f>传记奖励!AN93</f>
        <v>0</v>
      </c>
      <c r="W93" s="41">
        <f>传记奖励!AO93</f>
        <v>0</v>
      </c>
      <c r="Z93" s="27">
        <v>89</v>
      </c>
      <c r="AA93" s="27">
        <f>圣人事件!AL93+传记奖励!AS93</f>
        <v>5023.4732010954685</v>
      </c>
      <c r="AB93" s="27">
        <f>圣人事件!AM93+传记奖励!AT93</f>
        <v>6908.2257489865196</v>
      </c>
      <c r="AC93" s="27">
        <f>圣人事件!AN93+传记奖励!AU93</f>
        <v>8848.3262942455349</v>
      </c>
      <c r="AD93" s="27">
        <f>圣人事件!AO93+传记奖励!AV93</f>
        <v>10500</v>
      </c>
      <c r="AE93" s="27">
        <f>圣人事件!AP93+传记奖励!AW93</f>
        <v>10500</v>
      </c>
      <c r="AF93" s="8">
        <f>(AA93-AA92)/总纲!K93</f>
        <v>56.575591694603617</v>
      </c>
      <c r="AH93" s="40">
        <f>圣人事件!AL93/AA93</f>
        <v>0</v>
      </c>
      <c r="AI93" s="40">
        <f>传记奖励!AS93/AA93</f>
        <v>1</v>
      </c>
      <c r="AN93" s="114">
        <v>89</v>
      </c>
      <c r="AO93" s="114">
        <f>圣人事件!AC93</f>
        <v>1716166.4100006432</v>
      </c>
      <c r="AP93" s="114">
        <f>圣人事件!AD93</f>
        <v>1482424.5449585556</v>
      </c>
      <c r="AQ93" s="114">
        <f>圣人事件!AE93</f>
        <v>1197369.3042574488</v>
      </c>
      <c r="AR93" s="114">
        <f>圣人事件!AF93</f>
        <v>865119.48728132423</v>
      </c>
      <c r="AS93" s="114">
        <f>圣人事件!AG93</f>
        <v>470229.59634017624</v>
      </c>
    </row>
    <row r="94" spans="3:45" x14ac:dyDescent="0.15">
      <c r="C94" s="41">
        <v>90</v>
      </c>
      <c r="D94" s="41">
        <f>圣人事件!S94+传记奖励!V94</f>
        <v>6833.3831393903893</v>
      </c>
      <c r="E94" s="41">
        <f>圣人事件!T94+传记奖励!W94</f>
        <v>8672.9771900689702</v>
      </c>
      <c r="F94" s="41">
        <f>圣人事件!U94+传记奖励!X94</f>
        <v>10500</v>
      </c>
      <c r="G94" s="41">
        <f>圣人事件!V94+传记奖励!Y94</f>
        <v>10500</v>
      </c>
      <c r="H94" s="41">
        <f>圣人事件!W94+传记奖励!Z94</f>
        <v>10500</v>
      </c>
      <c r="I94" s="41">
        <f>圣人事件!X94+传记奖励!AA94</f>
        <v>0</v>
      </c>
      <c r="J94" s="41">
        <f>圣人事件!Y94+传记奖励!AB94</f>
        <v>0</v>
      </c>
      <c r="K94" s="41">
        <f>圣人事件!Z94+传记奖励!AC94</f>
        <v>0</v>
      </c>
      <c r="L94" s="41">
        <f>圣人事件!AA94+传记奖励!AD94</f>
        <v>0</v>
      </c>
      <c r="M94" s="41">
        <f>圣人事件!AB94+传记奖励!AE94</f>
        <v>0</v>
      </c>
      <c r="N94" s="41">
        <f>圣人事件!AC94+传记奖励!AF94</f>
        <v>1839600</v>
      </c>
      <c r="O94" s="41">
        <f>圣人事件!AD94+传记奖励!AG94</f>
        <v>1577273.04</v>
      </c>
      <c r="P94" s="41">
        <f>圣人事件!AE94+传记奖励!AH94</f>
        <v>1274842.8</v>
      </c>
      <c r="Q94" s="41">
        <f>圣人事件!AF94+传记奖励!AI94</f>
        <v>917592.4800000001</v>
      </c>
      <c r="R94" s="41">
        <f>圣人事件!AG94+传记奖励!AJ94</f>
        <v>498531.60000000009</v>
      </c>
      <c r="S94" s="41">
        <f>传记奖励!AK94</f>
        <v>0</v>
      </c>
      <c r="T94" s="41">
        <f>传记奖励!AL94</f>
        <v>0</v>
      </c>
      <c r="U94" s="41">
        <f>传记奖励!AM94</f>
        <v>0</v>
      </c>
      <c r="V94" s="41">
        <f>传记奖励!AN94</f>
        <v>0</v>
      </c>
      <c r="W94" s="41">
        <f>传记奖励!AO94</f>
        <v>0</v>
      </c>
      <c r="Z94" s="27">
        <v>90</v>
      </c>
      <c r="AA94" s="27">
        <f>圣人事件!AL94+传记奖励!AS94</f>
        <v>6833.3831393903893</v>
      </c>
      <c r="AB94" s="27">
        <f>圣人事件!AM94+传记奖励!AT94</f>
        <v>8672.9771900689702</v>
      </c>
      <c r="AC94" s="27">
        <f>圣人事件!AN94+传记奖励!AU94</f>
        <v>10500</v>
      </c>
      <c r="AD94" s="27">
        <f>圣人事件!AO94+传记奖励!AV94</f>
        <v>10500</v>
      </c>
      <c r="AE94" s="27">
        <f>圣人事件!AP94+传记奖励!AW94</f>
        <v>10500</v>
      </c>
      <c r="AF94" s="8">
        <f>(AA94-AA93)/总纲!K94</f>
        <v>52.786893566780876</v>
      </c>
      <c r="AH94" s="40">
        <f>圣人事件!AL94/AA94</f>
        <v>0</v>
      </c>
      <c r="AI94" s="40">
        <f>传记奖励!AS94/AA94</f>
        <v>1</v>
      </c>
      <c r="AN94" s="114">
        <v>90</v>
      </c>
      <c r="AO94" s="114">
        <f>圣人事件!AC94</f>
        <v>1839600</v>
      </c>
      <c r="AP94" s="114">
        <f>圣人事件!AD94</f>
        <v>1577273.04</v>
      </c>
      <c r="AQ94" s="114">
        <f>圣人事件!AE94</f>
        <v>1274842.8</v>
      </c>
      <c r="AR94" s="114">
        <f>圣人事件!AF94</f>
        <v>917592.4800000001</v>
      </c>
      <c r="AS94" s="114">
        <f>圣人事件!AG94</f>
        <v>498531.60000000009</v>
      </c>
    </row>
    <row r="95" spans="3:45" x14ac:dyDescent="0.15">
      <c r="C95" s="41">
        <v>91</v>
      </c>
      <c r="D95" s="41">
        <f>圣人事件!S95+传记奖励!V95</f>
        <v>8643.29307768531</v>
      </c>
      <c r="E95" s="41">
        <f>圣人事件!T95+传记奖励!W95</f>
        <v>10437.728631151422</v>
      </c>
      <c r="F95" s="41">
        <f>圣人事件!U95+传记奖励!X95</f>
        <v>10500</v>
      </c>
      <c r="G95" s="41">
        <f>圣人事件!V95+传记奖励!Y95</f>
        <v>10500</v>
      </c>
      <c r="H95" s="41">
        <f>圣人事件!W95+传记奖励!Z95</f>
        <v>10500</v>
      </c>
      <c r="I95" s="41">
        <f>圣人事件!X95+传记奖励!AA95</f>
        <v>0</v>
      </c>
      <c r="J95" s="41">
        <f>圣人事件!Y95+传记奖励!AB95</f>
        <v>0</v>
      </c>
      <c r="K95" s="41">
        <f>圣人事件!Z95+传记奖励!AC95</f>
        <v>0</v>
      </c>
      <c r="L95" s="41">
        <f>圣人事件!AA95+传记奖励!AD95</f>
        <v>0</v>
      </c>
      <c r="M95" s="41">
        <f>圣人事件!AB95+传记奖励!AE95</f>
        <v>0</v>
      </c>
      <c r="N95" s="41">
        <f>圣人事件!AC95+传记奖励!AF95</f>
        <v>1971892.8461468956</v>
      </c>
      <c r="O95" s="41">
        <f>圣人事件!AD95+传记奖励!AG95</f>
        <v>1690700.9262863484</v>
      </c>
      <c r="P95" s="41">
        <f>圣人事件!AE95+传记奖励!AH95</f>
        <v>1362380.7674028901</v>
      </c>
      <c r="Q95" s="41">
        <f>圣人事件!AF95+传记奖励!AI95</f>
        <v>981411.06952730974</v>
      </c>
      <c r="R95" s="41">
        <f>圣人事件!AG95+传记奖励!AJ95</f>
        <v>532411.06845966191</v>
      </c>
      <c r="S95" s="41">
        <f>传记奖励!AK95</f>
        <v>0</v>
      </c>
      <c r="T95" s="41">
        <f>传记奖励!AL95</f>
        <v>0</v>
      </c>
      <c r="U95" s="41">
        <f>传记奖励!AM95</f>
        <v>0</v>
      </c>
      <c r="V95" s="41">
        <f>传记奖励!AN95</f>
        <v>0</v>
      </c>
      <c r="W95" s="41">
        <f>传记奖励!AO95</f>
        <v>0</v>
      </c>
      <c r="Z95" s="27">
        <v>91</v>
      </c>
      <c r="AA95" s="27">
        <f>圣人事件!AL95+传记奖励!AS95</f>
        <v>8643.29307768531</v>
      </c>
      <c r="AB95" s="27">
        <f>圣人事件!AM95+传记奖励!AT95</f>
        <v>10437.728631151422</v>
      </c>
      <c r="AC95" s="27">
        <f>圣人事件!AN95+传记奖励!AU95</f>
        <v>10500</v>
      </c>
      <c r="AD95" s="27">
        <f>圣人事件!AO95+传记奖励!AV95</f>
        <v>10500</v>
      </c>
      <c r="AE95" s="27">
        <f>圣人事件!AP95+传记奖励!AW95</f>
        <v>10500</v>
      </c>
      <c r="AF95" s="8">
        <f>(AA95-AA94)/总纲!K95</f>
        <v>49.251913218548722</v>
      </c>
      <c r="AH95" s="40">
        <f>圣人事件!AL95/AA95</f>
        <v>0</v>
      </c>
      <c r="AI95" s="40">
        <f>传记奖励!AS95/AA95</f>
        <v>1</v>
      </c>
      <c r="AN95" s="114">
        <v>91</v>
      </c>
      <c r="AO95" s="114">
        <f>圣人事件!AC95</f>
        <v>1971892.8461468956</v>
      </c>
      <c r="AP95" s="114">
        <f>圣人事件!AD95</f>
        <v>1690700.9262863484</v>
      </c>
      <c r="AQ95" s="114">
        <f>圣人事件!AE95</f>
        <v>1362380.7674028901</v>
      </c>
      <c r="AR95" s="114">
        <f>圣人事件!AF95</f>
        <v>981411.06952730974</v>
      </c>
      <c r="AS95" s="114">
        <f>圣人事件!AG95</f>
        <v>532411.06845966191</v>
      </c>
    </row>
    <row r="96" spans="3:45" x14ac:dyDescent="0.15">
      <c r="C96" s="41">
        <v>92</v>
      </c>
      <c r="D96" s="41">
        <f>圣人事件!S96+传记奖励!V96</f>
        <v>10453.203015980231</v>
      </c>
      <c r="E96" s="41">
        <f>圣人事件!T96+传记奖励!W96</f>
        <v>10500</v>
      </c>
      <c r="F96" s="41">
        <f>圣人事件!U96+传记奖励!X96</f>
        <v>10500</v>
      </c>
      <c r="G96" s="41">
        <f>圣人事件!V96+传记奖励!Y96</f>
        <v>10500</v>
      </c>
      <c r="H96" s="41">
        <f>圣人事件!W96+传记奖励!Z96</f>
        <v>10500</v>
      </c>
      <c r="I96" s="41">
        <f>圣人事件!X96+传记奖励!AA96</f>
        <v>0</v>
      </c>
      <c r="J96" s="41">
        <f>圣人事件!Y96+传记奖励!AB96</f>
        <v>0</v>
      </c>
      <c r="K96" s="41">
        <f>圣人事件!Z96+传记奖励!AC96</f>
        <v>0</v>
      </c>
      <c r="L96" s="41">
        <f>圣人事件!AA96+传记奖励!AD96</f>
        <v>0</v>
      </c>
      <c r="M96" s="41">
        <f>圣人事件!AB96+传记奖励!AE96</f>
        <v>0</v>
      </c>
      <c r="N96" s="41">
        <f>圣人事件!AC96+传记奖励!AF96</f>
        <v>2113680.8079305328</v>
      </c>
      <c r="O96" s="41">
        <f>圣人事件!AD96+传记奖励!AG96</f>
        <v>1808253.931184571</v>
      </c>
      <c r="P96" s="41">
        <f>圣人事件!AE96+传记奖励!AH96</f>
        <v>1458439.7574720676</v>
      </c>
      <c r="Q96" s="41">
        <f>圣人事件!AF96+传记奖励!AI96</f>
        <v>1049653.8892183027</v>
      </c>
      <c r="R96" s="41">
        <f>圣人事件!AG96+传记奖励!AJ96</f>
        <v>567523.29692934814</v>
      </c>
      <c r="S96" s="41">
        <f>传记奖励!AK96</f>
        <v>0</v>
      </c>
      <c r="T96" s="41">
        <f>传记奖励!AL96</f>
        <v>0</v>
      </c>
      <c r="U96" s="41">
        <f>传记奖励!AM96</f>
        <v>0</v>
      </c>
      <c r="V96" s="41">
        <f>传记奖励!AN96</f>
        <v>0</v>
      </c>
      <c r="W96" s="41">
        <f>传记奖励!AO96</f>
        <v>0</v>
      </c>
      <c r="Z96" s="27">
        <v>92</v>
      </c>
      <c r="AA96" s="27">
        <f>圣人事件!AL96+传记奖励!AS96</f>
        <v>10453.203015980231</v>
      </c>
      <c r="AB96" s="27">
        <f>圣人事件!AM96+传记奖励!AT96</f>
        <v>10500</v>
      </c>
      <c r="AC96" s="27">
        <f>圣人事件!AN96+传记奖励!AU96</f>
        <v>10500</v>
      </c>
      <c r="AD96" s="27">
        <f>圣人事件!AO96+传记奖励!AV96</f>
        <v>10500</v>
      </c>
      <c r="AE96" s="27">
        <f>圣人事件!AP96+传记奖励!AW96</f>
        <v>10500</v>
      </c>
      <c r="AF96" s="8">
        <f>(AA96-AA95)/总纲!K96</f>
        <v>45.953659929214311</v>
      </c>
      <c r="AH96" s="40">
        <f>圣人事件!AL96/AA96</f>
        <v>0</v>
      </c>
      <c r="AI96" s="40">
        <f>传记奖励!AS96/AA96</f>
        <v>1</v>
      </c>
      <c r="AN96" s="114">
        <v>92</v>
      </c>
      <c r="AO96" s="114">
        <f>圣人事件!AC96</f>
        <v>2113680.8079305328</v>
      </c>
      <c r="AP96" s="114">
        <f>圣人事件!AD96</f>
        <v>1808253.931184571</v>
      </c>
      <c r="AQ96" s="114">
        <f>圣人事件!AE96</f>
        <v>1458439.7574720676</v>
      </c>
      <c r="AR96" s="114">
        <f>圣人事件!AF96</f>
        <v>1049653.8892183027</v>
      </c>
      <c r="AS96" s="114">
        <f>圣人事件!AG96</f>
        <v>567523.29692934814</v>
      </c>
    </row>
    <row r="97" spans="3:45" x14ac:dyDescent="0.15">
      <c r="C97" s="41">
        <v>93</v>
      </c>
      <c r="D97" s="41">
        <f>圣人事件!S97+传记奖励!V97</f>
        <v>10500</v>
      </c>
      <c r="E97" s="41">
        <f>圣人事件!T97+传记奖励!W97</f>
        <v>10500</v>
      </c>
      <c r="F97" s="41">
        <f>圣人事件!U97+传记奖励!X97</f>
        <v>10500</v>
      </c>
      <c r="G97" s="41">
        <f>圣人事件!V97+传记奖励!Y97</f>
        <v>10500</v>
      </c>
      <c r="H97" s="41">
        <f>圣人事件!W97+传记奖励!Z97</f>
        <v>10500</v>
      </c>
      <c r="I97" s="41">
        <f>圣人事件!X97+传记奖励!AA97</f>
        <v>0</v>
      </c>
      <c r="J97" s="41">
        <f>圣人事件!Y97+传记奖励!AB97</f>
        <v>0</v>
      </c>
      <c r="K97" s="41">
        <f>圣人事件!Z97+传记奖励!AC97</f>
        <v>0</v>
      </c>
      <c r="L97" s="41">
        <f>圣人事件!AA97+传记奖励!AD97</f>
        <v>0</v>
      </c>
      <c r="M97" s="41">
        <f>圣人事件!AB97+传记奖励!AE97</f>
        <v>0</v>
      </c>
      <c r="N97" s="41">
        <f>圣人事件!AC97+传记奖励!AF97</f>
        <v>2265645.3826773493</v>
      </c>
      <c r="O97" s="41">
        <f>圣人事件!AD97+传记奖励!AG97</f>
        <v>1938033.0603422048</v>
      </c>
      <c r="P97" s="41">
        <f>圣人事件!AE97+传记奖励!AH97</f>
        <v>1561256.2332029615</v>
      </c>
      <c r="Q97" s="41">
        <f>圣人事件!AF97+传记奖励!AI97</f>
        <v>1121494.4644252879</v>
      </c>
      <c r="R97" s="41">
        <f>圣人事件!AG97+传记奖励!AJ97</f>
        <v>606060.13986619096</v>
      </c>
      <c r="S97" s="41">
        <f>传记奖励!AK97</f>
        <v>0</v>
      </c>
      <c r="T97" s="41">
        <f>传记奖励!AL97</f>
        <v>0</v>
      </c>
      <c r="U97" s="41">
        <f>传记奖励!AM97</f>
        <v>0</v>
      </c>
      <c r="V97" s="41">
        <f>传记奖励!AN97</f>
        <v>0</v>
      </c>
      <c r="W97" s="41">
        <f>传记奖励!AO97</f>
        <v>0</v>
      </c>
      <c r="Z97" s="27">
        <v>93</v>
      </c>
      <c r="AA97" s="27">
        <f>圣人事件!AL97+传记奖励!AS97</f>
        <v>10500</v>
      </c>
      <c r="AB97" s="27">
        <f>圣人事件!AM97+传记奖励!AT97</f>
        <v>10500</v>
      </c>
      <c r="AC97" s="27">
        <f>圣人事件!AN97+传记奖励!AU97</f>
        <v>10500</v>
      </c>
      <c r="AD97" s="27">
        <f>圣人事件!AO97+传记奖励!AV97</f>
        <v>10500</v>
      </c>
      <c r="AE97" s="27">
        <f>圣人事件!AP97+传记奖励!AW97</f>
        <v>10500</v>
      </c>
      <c r="AF97" s="8">
        <f>(AA97-AA96)/总纲!K97</f>
        <v>1.1086079946714618</v>
      </c>
      <c r="AH97" s="40">
        <f>圣人事件!AL97/AA97</f>
        <v>0</v>
      </c>
      <c r="AI97" s="40">
        <f>传记奖励!AS97/AA97</f>
        <v>1</v>
      </c>
      <c r="AN97" s="114">
        <v>93</v>
      </c>
      <c r="AO97" s="114">
        <f>圣人事件!AC97</f>
        <v>2265645.3826773493</v>
      </c>
      <c r="AP97" s="114">
        <f>圣人事件!AD97</f>
        <v>1938033.0603422048</v>
      </c>
      <c r="AQ97" s="114">
        <f>圣人事件!AE97</f>
        <v>1561256.2332029615</v>
      </c>
      <c r="AR97" s="114">
        <f>圣人事件!AF97</f>
        <v>1121494.4644252879</v>
      </c>
      <c r="AS97" s="114">
        <f>圣人事件!AG97</f>
        <v>606060.13986619096</v>
      </c>
    </row>
    <row r="98" spans="3:45" x14ac:dyDescent="0.15">
      <c r="C98" s="41">
        <v>94</v>
      </c>
      <c r="D98" s="41">
        <f>圣人事件!S98+传记奖励!V98</f>
        <v>10500</v>
      </c>
      <c r="E98" s="41">
        <f>圣人事件!T98+传记奖励!W98</f>
        <v>10500</v>
      </c>
      <c r="F98" s="41">
        <f>圣人事件!U98+传记奖励!X98</f>
        <v>10500</v>
      </c>
      <c r="G98" s="41">
        <f>圣人事件!V98+传记奖励!Y98</f>
        <v>10500</v>
      </c>
      <c r="H98" s="41">
        <f>圣人事件!W98+传记奖励!Z98</f>
        <v>10500</v>
      </c>
      <c r="I98" s="41">
        <f>圣人事件!X98+传记奖励!AA98</f>
        <v>0</v>
      </c>
      <c r="J98" s="41">
        <f>圣人事件!Y98+传记奖励!AB98</f>
        <v>0</v>
      </c>
      <c r="K98" s="41">
        <f>圣人事件!Z98+传记奖励!AC98</f>
        <v>0</v>
      </c>
      <c r="L98" s="41">
        <f>圣人事件!AA98+传记奖励!AD98</f>
        <v>0</v>
      </c>
      <c r="M98" s="41">
        <f>圣人事件!AB98+传记奖励!AE98</f>
        <v>0</v>
      </c>
      <c r="N98" s="41">
        <f>圣人事件!AC98+传记奖励!AF98</f>
        <v>2428516.9811365986</v>
      </c>
      <c r="O98" s="41">
        <f>圣人事件!AD98+传记奖励!AG98</f>
        <v>2074682.0569849962</v>
      </c>
      <c r="P98" s="41">
        <f>圣人事件!AE98+传记奖励!AH98</f>
        <v>1670576.831323866</v>
      </c>
      <c r="Q98" s="41">
        <f>圣人事件!AF98+传记奖励!AI98</f>
        <v>1197744.5750965704</v>
      </c>
      <c r="R98" s="41">
        <f>圣人事件!AG98+传记奖励!AJ98</f>
        <v>646714.07207667618</v>
      </c>
      <c r="S98" s="41">
        <f>传记奖励!AK98</f>
        <v>0</v>
      </c>
      <c r="T98" s="41">
        <f>传记奖励!AL98</f>
        <v>0</v>
      </c>
      <c r="U98" s="41">
        <f>传记奖励!AM98</f>
        <v>0</v>
      </c>
      <c r="V98" s="41">
        <f>传记奖励!AN98</f>
        <v>0</v>
      </c>
      <c r="W98" s="41">
        <f>传记奖励!AO98</f>
        <v>0</v>
      </c>
      <c r="Z98" s="27">
        <v>94</v>
      </c>
      <c r="AA98" s="27">
        <f>圣人事件!AL98+传记奖励!AS98</f>
        <v>10500</v>
      </c>
      <c r="AB98" s="27">
        <f>圣人事件!AM98+传记奖励!AT98</f>
        <v>10500</v>
      </c>
      <c r="AC98" s="27">
        <f>圣人事件!AN98+传记奖励!AU98</f>
        <v>10500</v>
      </c>
      <c r="AD98" s="27">
        <f>圣人事件!AO98+传记奖励!AV98</f>
        <v>10500</v>
      </c>
      <c r="AE98" s="27">
        <f>圣人事件!AP98+传记奖励!AW98</f>
        <v>10500</v>
      </c>
      <c r="AF98" s="8">
        <f>(AA98-AA97)/总纲!K98</f>
        <v>0</v>
      </c>
      <c r="AH98" s="40">
        <f>圣人事件!AL98/AA98</f>
        <v>0</v>
      </c>
      <c r="AI98" s="40">
        <f>传记奖励!AS98/AA98</f>
        <v>1</v>
      </c>
      <c r="AN98" s="114">
        <v>94</v>
      </c>
      <c r="AO98" s="114">
        <f>圣人事件!AC98</f>
        <v>2428516.9811365986</v>
      </c>
      <c r="AP98" s="114">
        <f>圣人事件!AD98</f>
        <v>2074682.0569849962</v>
      </c>
      <c r="AQ98" s="114">
        <f>圣人事件!AE98</f>
        <v>1670576.831323866</v>
      </c>
      <c r="AR98" s="114">
        <f>圣人事件!AF98</f>
        <v>1197744.5750965704</v>
      </c>
      <c r="AS98" s="114">
        <f>圣人事件!AG98</f>
        <v>646714.07207667618</v>
      </c>
    </row>
    <row r="99" spans="3:45" x14ac:dyDescent="0.15">
      <c r="C99" s="41">
        <v>95</v>
      </c>
      <c r="D99" s="41">
        <f>圣人事件!S99+传记奖励!V99</f>
        <v>10500</v>
      </c>
      <c r="E99" s="41">
        <f>圣人事件!T99+传记奖励!W99</f>
        <v>10500</v>
      </c>
      <c r="F99" s="41">
        <f>圣人事件!U99+传记奖励!X99</f>
        <v>10500</v>
      </c>
      <c r="G99" s="41">
        <f>圣人事件!V99+传记奖励!Y99</f>
        <v>10500</v>
      </c>
      <c r="H99" s="41">
        <f>圣人事件!W99+传记奖励!Z99</f>
        <v>10500</v>
      </c>
      <c r="I99" s="41">
        <f>圣人事件!X99+传记奖励!AA99</f>
        <v>0</v>
      </c>
      <c r="J99" s="41">
        <f>圣人事件!Y99+传记奖励!AB99</f>
        <v>0</v>
      </c>
      <c r="K99" s="41">
        <f>圣人事件!Z99+传记奖励!AC99</f>
        <v>0</v>
      </c>
      <c r="L99" s="41">
        <f>圣人事件!AA99+传记奖励!AD99</f>
        <v>0</v>
      </c>
      <c r="M99" s="41">
        <f>圣人事件!AB99+传记奖励!AE99</f>
        <v>0</v>
      </c>
      <c r="N99" s="41">
        <f>圣人事件!AC99+传记奖励!AF99</f>
        <v>2603078.4381660884</v>
      </c>
      <c r="O99" s="41">
        <f>圣人事件!AD99+传记奖励!AG99</f>
        <v>2225371.7567881891</v>
      </c>
      <c r="P99" s="41">
        <f>圣人事件!AE99+传记奖励!AH99</f>
        <v>1785451.5007381202</v>
      </c>
      <c r="Q99" s="41">
        <f>圣人事件!AF99+传记奖励!AI99</f>
        <v>1279413.0523586324</v>
      </c>
      <c r="R99" s="41">
        <f>圣人事件!AG99+传记奖励!AJ99</f>
        <v>694241.01945889578</v>
      </c>
      <c r="S99" s="41">
        <f>传记奖励!AK99</f>
        <v>0</v>
      </c>
      <c r="T99" s="41">
        <f>传记奖励!AL99</f>
        <v>0</v>
      </c>
      <c r="U99" s="41">
        <f>传记奖励!AM99</f>
        <v>0</v>
      </c>
      <c r="V99" s="41">
        <f>传记奖励!AN99</f>
        <v>0</v>
      </c>
      <c r="W99" s="41">
        <f>传记奖励!AO99</f>
        <v>0</v>
      </c>
      <c r="Z99" s="27">
        <v>95</v>
      </c>
      <c r="AA99" s="27">
        <f>圣人事件!AL99+传记奖励!AS99</f>
        <v>10500</v>
      </c>
      <c r="AB99" s="27">
        <f>圣人事件!AM99+传记奖励!AT99</f>
        <v>10500</v>
      </c>
      <c r="AC99" s="27">
        <f>圣人事件!AN99+传记奖励!AU99</f>
        <v>10500</v>
      </c>
      <c r="AD99" s="27">
        <f>圣人事件!AO99+传记奖励!AV99</f>
        <v>10500</v>
      </c>
      <c r="AE99" s="27">
        <f>圣人事件!AP99+传记奖励!AW99</f>
        <v>10500</v>
      </c>
      <c r="AF99" s="8">
        <f>(AA99-AA98)/总纲!K99</f>
        <v>0</v>
      </c>
      <c r="AH99" s="40">
        <f>圣人事件!AL99/AA99</f>
        <v>0</v>
      </c>
      <c r="AI99" s="40">
        <f>传记奖励!AS99/AA99</f>
        <v>1</v>
      </c>
      <c r="AN99" s="114">
        <v>95</v>
      </c>
      <c r="AO99" s="114">
        <f>圣人事件!AC99</f>
        <v>2603078.4381660884</v>
      </c>
      <c r="AP99" s="114">
        <f>圣人事件!AD99</f>
        <v>2225371.7567881891</v>
      </c>
      <c r="AQ99" s="114">
        <f>圣人事件!AE99</f>
        <v>1785451.5007381202</v>
      </c>
      <c r="AR99" s="114">
        <f>圣人事件!AF99</f>
        <v>1279413.0523586324</v>
      </c>
      <c r="AS99" s="114">
        <f>圣人事件!AG99</f>
        <v>694241.01945889578</v>
      </c>
    </row>
    <row r="100" spans="3:45" x14ac:dyDescent="0.15">
      <c r="C100" s="41">
        <v>96</v>
      </c>
      <c r="D100" s="41">
        <f>圣人事件!S100+传记奖励!V100</f>
        <v>10500</v>
      </c>
      <c r="E100" s="41">
        <f>圣人事件!T100+传记奖励!W100</f>
        <v>10500</v>
      </c>
      <c r="F100" s="41">
        <f>圣人事件!U100+传记奖励!X100</f>
        <v>10500</v>
      </c>
      <c r="G100" s="41">
        <f>圣人事件!V100+传记奖励!Y100</f>
        <v>10500</v>
      </c>
      <c r="H100" s="41">
        <f>圣人事件!W100+传记奖励!Z100</f>
        <v>10500</v>
      </c>
      <c r="I100" s="41">
        <f>圣人事件!X100+传记奖励!AA100</f>
        <v>0</v>
      </c>
      <c r="J100" s="41">
        <f>圣人事件!Y100+传记奖励!AB100</f>
        <v>0</v>
      </c>
      <c r="K100" s="41">
        <f>圣人事件!Z100+传记奖励!AC100</f>
        <v>0</v>
      </c>
      <c r="L100" s="41">
        <f>圣人事件!AA100+传记奖励!AD100</f>
        <v>0</v>
      </c>
      <c r="M100" s="41">
        <f>圣人事件!AB100+传记奖励!AE100</f>
        <v>0</v>
      </c>
      <c r="N100" s="41">
        <f>圣人事件!AC100+传记奖励!AF100</f>
        <v>2790168.7753919656</v>
      </c>
      <c r="O100" s="41">
        <f>圣人事件!AD100+传记奖励!AG100</f>
        <v>2379734.9485318074</v>
      </c>
      <c r="P100" s="41">
        <f>圣人事件!AE100+传记奖励!AH100</f>
        <v>1907917.4086130261</v>
      </c>
      <c r="Q100" s="41">
        <f>圣人事件!AF100+传记奖励!AI100</f>
        <v>1370530.9024725335</v>
      </c>
      <c r="R100" s="41">
        <f>圣人事件!AG100+传记奖励!AJ100</f>
        <v>744696.04615211568</v>
      </c>
      <c r="S100" s="41">
        <f>传记奖励!AK100</f>
        <v>0</v>
      </c>
      <c r="T100" s="41">
        <f>传记奖励!AL100</f>
        <v>0</v>
      </c>
      <c r="U100" s="41">
        <f>传记奖励!AM100</f>
        <v>0</v>
      </c>
      <c r="V100" s="41">
        <f>传记奖励!AN100</f>
        <v>0</v>
      </c>
      <c r="W100" s="41">
        <f>传记奖励!AO100</f>
        <v>0</v>
      </c>
      <c r="Z100" s="27">
        <v>96</v>
      </c>
      <c r="AA100" s="27">
        <f>圣人事件!AL100+传记奖励!AS100</f>
        <v>10500</v>
      </c>
      <c r="AB100" s="27">
        <f>圣人事件!AM100+传记奖励!AT100</f>
        <v>10500</v>
      </c>
      <c r="AC100" s="27">
        <f>圣人事件!AN100+传记奖励!AU100</f>
        <v>10500</v>
      </c>
      <c r="AD100" s="27">
        <f>圣人事件!AO100+传记奖励!AV100</f>
        <v>10500</v>
      </c>
      <c r="AE100" s="27">
        <f>圣人事件!AP100+传记奖励!AW100</f>
        <v>10500</v>
      </c>
      <c r="AF100" s="8">
        <f>(AA100-AA99)/总纲!K100</f>
        <v>0</v>
      </c>
      <c r="AH100" s="40">
        <f>圣人事件!AL100/AA100</f>
        <v>0</v>
      </c>
      <c r="AI100" s="40">
        <f>传记奖励!AS100/AA100</f>
        <v>1</v>
      </c>
      <c r="AN100" s="114">
        <v>96</v>
      </c>
      <c r="AO100" s="114">
        <f>圣人事件!AC100</f>
        <v>2790168.7753919656</v>
      </c>
      <c r="AP100" s="114">
        <f>圣人事件!AD100</f>
        <v>2379734.9485318074</v>
      </c>
      <c r="AQ100" s="114">
        <f>圣人事件!AE100</f>
        <v>1907917.4086130261</v>
      </c>
      <c r="AR100" s="114">
        <f>圣人事件!AF100</f>
        <v>1370530.9024725335</v>
      </c>
      <c r="AS100" s="114">
        <f>圣人事件!AG100</f>
        <v>744696.04615211568</v>
      </c>
    </row>
    <row r="101" spans="3:45" x14ac:dyDescent="0.15">
      <c r="C101" s="41">
        <v>97</v>
      </c>
      <c r="D101" s="41">
        <f>圣人事件!S101+传记奖励!V101</f>
        <v>10500</v>
      </c>
      <c r="E101" s="41">
        <f>圣人事件!T101+传记奖励!W101</f>
        <v>10500</v>
      </c>
      <c r="F101" s="41">
        <f>圣人事件!U101+传记奖励!X101</f>
        <v>10500</v>
      </c>
      <c r="G101" s="41">
        <f>圣人事件!V101+传记奖励!Y101</f>
        <v>10500</v>
      </c>
      <c r="H101" s="41">
        <f>圣人事件!W101+传记奖励!Z101</f>
        <v>10500</v>
      </c>
      <c r="I101" s="41">
        <f>圣人事件!X101+传记奖励!AA101</f>
        <v>0</v>
      </c>
      <c r="J101" s="41">
        <f>圣人事件!Y101+传记奖励!AB101</f>
        <v>0</v>
      </c>
      <c r="K101" s="41">
        <f>圣人事件!Z101+传记奖励!AC101</f>
        <v>0</v>
      </c>
      <c r="L101" s="41">
        <f>圣人事件!AA101+传记奖励!AD101</f>
        <v>0</v>
      </c>
      <c r="M101" s="41">
        <f>圣人事件!AB101+传记奖励!AE101</f>
        <v>0</v>
      </c>
      <c r="N101" s="41">
        <f>圣人事件!AC101+传记奖励!AF101</f>
        <v>2990687.2339276238</v>
      </c>
      <c r="O101" s="41">
        <f>圣人事件!AD101+传记奖励!AG101</f>
        <v>2547766.4545829426</v>
      </c>
      <c r="P101" s="41">
        <f>圣人事件!AE101+传记奖励!AH101</f>
        <v>2049517.9614106009</v>
      </c>
      <c r="Q101" s="41">
        <f>圣人事件!AF101+传记奖励!AI101</f>
        <v>1475306.012496497</v>
      </c>
      <c r="R101" s="41">
        <f>圣人事件!AG101+传记奖励!AJ101</f>
        <v>803896.72847974522</v>
      </c>
      <c r="S101" s="41">
        <f>传记奖励!AK101</f>
        <v>0</v>
      </c>
      <c r="T101" s="41">
        <f>传记奖励!AL101</f>
        <v>0</v>
      </c>
      <c r="U101" s="41">
        <f>传记奖励!AM101</f>
        <v>0</v>
      </c>
      <c r="V101" s="41">
        <f>传记奖励!AN101</f>
        <v>0</v>
      </c>
      <c r="W101" s="41">
        <f>传记奖励!AO101</f>
        <v>0</v>
      </c>
      <c r="Z101" s="27">
        <v>97</v>
      </c>
      <c r="AA101" s="27">
        <f>圣人事件!AL101+传记奖励!AS101</f>
        <v>10500</v>
      </c>
      <c r="AB101" s="27">
        <f>圣人事件!AM101+传记奖励!AT101</f>
        <v>10500</v>
      </c>
      <c r="AC101" s="27">
        <f>圣人事件!AN101+传记奖励!AU101</f>
        <v>10500</v>
      </c>
      <c r="AD101" s="27">
        <f>圣人事件!AO101+传记奖励!AV101</f>
        <v>10500</v>
      </c>
      <c r="AE101" s="27">
        <f>圣人事件!AP101+传记奖励!AW101</f>
        <v>10500</v>
      </c>
      <c r="AF101" s="8">
        <f>(AA101-AA100)/总纲!K101</f>
        <v>0</v>
      </c>
      <c r="AH101" s="40">
        <f>圣人事件!AL101/AA101</f>
        <v>0</v>
      </c>
      <c r="AI101" s="40">
        <f>传记奖励!AS101/AA101</f>
        <v>1</v>
      </c>
      <c r="AN101" s="114">
        <v>97</v>
      </c>
      <c r="AO101" s="114">
        <f>圣人事件!AC101</f>
        <v>2990687.2339276238</v>
      </c>
      <c r="AP101" s="114">
        <f>圣人事件!AD101</f>
        <v>2547766.4545829426</v>
      </c>
      <c r="AQ101" s="114">
        <f>圣人事件!AE101</f>
        <v>2049517.9614106009</v>
      </c>
      <c r="AR101" s="114">
        <f>圣人事件!AF101</f>
        <v>1475306.012496497</v>
      </c>
      <c r="AS101" s="114">
        <f>圣人事件!AG101</f>
        <v>803896.72847974522</v>
      </c>
    </row>
    <row r="102" spans="3:45" x14ac:dyDescent="0.15">
      <c r="C102" s="41">
        <v>98</v>
      </c>
      <c r="D102" s="41">
        <f>圣人事件!S102+传记奖励!V102</f>
        <v>10500</v>
      </c>
      <c r="E102" s="41">
        <f>圣人事件!T102+传记奖励!W102</f>
        <v>10500</v>
      </c>
      <c r="F102" s="41">
        <f>圣人事件!U102+传记奖励!X102</f>
        <v>10500</v>
      </c>
      <c r="G102" s="41">
        <f>圣人事件!V102+传记奖励!Y102</f>
        <v>10500</v>
      </c>
      <c r="H102" s="41">
        <f>圣人事件!W102+传记奖励!Z102</f>
        <v>10500</v>
      </c>
      <c r="I102" s="41">
        <f>圣人事件!X102+传记奖励!AA102</f>
        <v>0</v>
      </c>
      <c r="J102" s="41">
        <f>圣人事件!Y102+传记奖励!AB102</f>
        <v>0</v>
      </c>
      <c r="K102" s="41">
        <f>圣人事件!Z102+传记奖励!AC102</f>
        <v>0</v>
      </c>
      <c r="L102" s="41">
        <f>圣人事件!AA102+传记奖励!AD102</f>
        <v>0</v>
      </c>
      <c r="M102" s="41">
        <f>圣人事件!AB102+传记奖励!AE102</f>
        <v>0</v>
      </c>
      <c r="N102" s="41">
        <f>圣人事件!AC102+传记奖励!AF102</f>
        <v>3205597.5965348319</v>
      </c>
      <c r="O102" s="41">
        <f>圣人事件!AD102+传记奖励!AG102</f>
        <v>2737259.787681093</v>
      </c>
      <c r="P102" s="41">
        <f>圣人事件!AE102+传记奖励!AH102</f>
        <v>2206733.3854545783</v>
      </c>
      <c r="Q102" s="41">
        <f>圣人事件!AF102+传记奖励!AI102</f>
        <v>1590938.0871602371</v>
      </c>
      <c r="R102" s="41">
        <f>圣人事件!AG102+传记奖励!AJ102</f>
        <v>866793.59010301845</v>
      </c>
      <c r="S102" s="41">
        <f>传记奖励!AK102</f>
        <v>0</v>
      </c>
      <c r="T102" s="41">
        <f>传记奖励!AL102</f>
        <v>0</v>
      </c>
      <c r="U102" s="41">
        <f>传记奖励!AM102</f>
        <v>0</v>
      </c>
      <c r="V102" s="41">
        <f>传记奖励!AN102</f>
        <v>0</v>
      </c>
      <c r="W102" s="41">
        <f>传记奖励!AO102</f>
        <v>0</v>
      </c>
      <c r="Z102" s="27">
        <v>98</v>
      </c>
      <c r="AA102" s="27">
        <f>圣人事件!AL102+传记奖励!AS102</f>
        <v>10500</v>
      </c>
      <c r="AB102" s="27">
        <f>圣人事件!AM102+传记奖励!AT102</f>
        <v>10500</v>
      </c>
      <c r="AC102" s="27">
        <f>圣人事件!AN102+传记奖励!AU102</f>
        <v>10500</v>
      </c>
      <c r="AD102" s="27">
        <f>圣人事件!AO102+传记奖励!AV102</f>
        <v>10500</v>
      </c>
      <c r="AE102" s="27">
        <f>圣人事件!AP102+传记奖励!AW102</f>
        <v>10500</v>
      </c>
      <c r="AF102" s="8">
        <f>(AA102-AA101)/总纲!K102</f>
        <v>0</v>
      </c>
      <c r="AH102" s="40">
        <f>圣人事件!AL102/AA102</f>
        <v>0</v>
      </c>
      <c r="AI102" s="40">
        <f>传记奖励!AS102/AA102</f>
        <v>1</v>
      </c>
      <c r="AN102" s="114">
        <v>98</v>
      </c>
      <c r="AO102" s="114">
        <f>圣人事件!AC102</f>
        <v>3205597.5965348319</v>
      </c>
      <c r="AP102" s="114">
        <f>圣人事件!AD102</f>
        <v>2737259.787681093</v>
      </c>
      <c r="AQ102" s="114">
        <f>圣人事件!AE102</f>
        <v>2206733.3854545783</v>
      </c>
      <c r="AR102" s="114">
        <f>圣人事件!AF102</f>
        <v>1590938.0871602371</v>
      </c>
      <c r="AS102" s="114">
        <f>圣人事件!AG102</f>
        <v>866793.59010301845</v>
      </c>
    </row>
    <row r="103" spans="3:45" x14ac:dyDescent="0.15">
      <c r="C103" s="41">
        <v>99</v>
      </c>
      <c r="D103" s="41">
        <f>圣人事件!S103+传记奖励!V103</f>
        <v>10500</v>
      </c>
      <c r="E103" s="41">
        <f>圣人事件!T103+传记奖励!W103</f>
        <v>10500</v>
      </c>
      <c r="F103" s="41">
        <f>圣人事件!U103+传记奖励!X103</f>
        <v>10500</v>
      </c>
      <c r="G103" s="41">
        <f>圣人事件!V103+传记奖励!Y103</f>
        <v>10500</v>
      </c>
      <c r="H103" s="41">
        <f>圣人事件!W103+传记奖励!Z103</f>
        <v>10500</v>
      </c>
      <c r="I103" s="41">
        <f>圣人事件!X103+传记奖励!AA103</f>
        <v>0</v>
      </c>
      <c r="J103" s="41">
        <f>圣人事件!Y103+传记奖励!AB103</f>
        <v>0</v>
      </c>
      <c r="K103" s="41">
        <f>圣人事件!Z103+传记奖励!AC103</f>
        <v>0</v>
      </c>
      <c r="L103" s="41">
        <f>圣人事件!AA103+传记奖励!AD103</f>
        <v>0</v>
      </c>
      <c r="M103" s="41">
        <f>圣人事件!AB103+传记奖励!AE103</f>
        <v>0</v>
      </c>
      <c r="N103" s="41">
        <f>圣人事件!AC103+传记奖励!AF103</f>
        <v>3435932.8200012869</v>
      </c>
      <c r="O103" s="41">
        <f>圣人事件!AD103+传记奖励!AG103</f>
        <v>2939440.5275111012</v>
      </c>
      <c r="P103" s="41">
        <f>圣人事件!AE103+传记奖励!AH103</f>
        <v>2371137.2390828882</v>
      </c>
      <c r="Q103" s="41">
        <f>圣人事件!AF103+传记奖励!AI103</f>
        <v>1711438.1376426411</v>
      </c>
      <c r="R103" s="41">
        <f>圣人事件!AG103+传记奖励!AJ103</f>
        <v>927358.26811834716</v>
      </c>
      <c r="S103" s="41">
        <f>传记奖励!AK103</f>
        <v>0</v>
      </c>
      <c r="T103" s="41">
        <f>传记奖励!AL103</f>
        <v>0</v>
      </c>
      <c r="U103" s="41">
        <f>传记奖励!AM103</f>
        <v>0</v>
      </c>
      <c r="V103" s="41">
        <f>传记奖励!AN103</f>
        <v>0</v>
      </c>
      <c r="W103" s="41">
        <f>传记奖励!AO103</f>
        <v>0</v>
      </c>
      <c r="Z103" s="27">
        <v>99</v>
      </c>
      <c r="AA103" s="27">
        <f>圣人事件!AL103+传记奖励!AS103</f>
        <v>10500</v>
      </c>
      <c r="AB103" s="27">
        <f>圣人事件!AM103+传记奖励!AT103</f>
        <v>10500</v>
      </c>
      <c r="AC103" s="27">
        <f>圣人事件!AN103+传记奖励!AU103</f>
        <v>10500</v>
      </c>
      <c r="AD103" s="27">
        <f>圣人事件!AO103+传记奖励!AV103</f>
        <v>10500</v>
      </c>
      <c r="AE103" s="27">
        <f>圣人事件!AP103+传记奖励!AW103</f>
        <v>10500</v>
      </c>
      <c r="AF103" s="8">
        <f>(AA103-AA102)/总纲!K103</f>
        <v>0</v>
      </c>
      <c r="AH103" s="40">
        <f>圣人事件!AL103/AA103</f>
        <v>0</v>
      </c>
      <c r="AI103" s="40">
        <f>传记奖励!AS103/AA103</f>
        <v>1</v>
      </c>
      <c r="AN103" s="114">
        <v>99</v>
      </c>
      <c r="AO103" s="114">
        <f>圣人事件!AC103</f>
        <v>3435932.8200012869</v>
      </c>
      <c r="AP103" s="114">
        <f>圣人事件!AD103</f>
        <v>2939440.5275111012</v>
      </c>
      <c r="AQ103" s="114">
        <f>圣人事件!AE103</f>
        <v>2371137.2390828882</v>
      </c>
      <c r="AR103" s="114">
        <f>圣人事件!AF103</f>
        <v>1711438.1376426411</v>
      </c>
      <c r="AS103" s="114">
        <f>圣人事件!AG103</f>
        <v>927358.26811834716</v>
      </c>
    </row>
    <row r="104" spans="3:45" x14ac:dyDescent="0.15">
      <c r="C104" s="41">
        <v>100</v>
      </c>
      <c r="D104" s="41">
        <f>圣人事件!S104+传记奖励!V104</f>
        <v>10500</v>
      </c>
      <c r="E104" s="41">
        <f>圣人事件!T104+传记奖励!W104</f>
        <v>10500</v>
      </c>
      <c r="F104" s="41">
        <f>圣人事件!U104+传记奖励!X104</f>
        <v>10500</v>
      </c>
      <c r="G104" s="41">
        <f>圣人事件!V104+传记奖励!Y104</f>
        <v>10500</v>
      </c>
      <c r="H104" s="41">
        <f>圣人事件!W104+传记奖励!Z104</f>
        <v>10500</v>
      </c>
      <c r="I104" s="41">
        <f>圣人事件!X104+传记奖励!AA104</f>
        <v>0</v>
      </c>
      <c r="J104" s="41">
        <f>圣人事件!Y104+传记奖励!AB104</f>
        <v>0</v>
      </c>
      <c r="K104" s="41">
        <f>圣人事件!Z104+传记奖励!AC104</f>
        <v>0</v>
      </c>
      <c r="L104" s="41">
        <f>圣人事件!AA104+传记奖励!AD104</f>
        <v>0</v>
      </c>
      <c r="M104" s="41">
        <f>圣人事件!AB104+传记奖励!AE104</f>
        <v>0</v>
      </c>
      <c r="N104" s="41">
        <f>圣人事件!AC104+传记奖励!AF104</f>
        <v>3682800</v>
      </c>
      <c r="O104" s="41">
        <f>圣人事件!AD104+传记奖励!AG104</f>
        <v>3151371.9600000004</v>
      </c>
      <c r="P104" s="41">
        <f>圣人事件!AE104+传记奖励!AH104</f>
        <v>2544078.2400000002</v>
      </c>
      <c r="Q104" s="41">
        <f>圣人事件!AF104+传记奖励!AI104</f>
        <v>1829615.04</v>
      </c>
      <c r="R104" s="41">
        <f>圣人事件!AG104+传记奖励!AJ104</f>
        <v>989200.08000000007</v>
      </c>
      <c r="S104" s="41">
        <f>传记奖励!AK104</f>
        <v>0</v>
      </c>
      <c r="T104" s="41">
        <f>传记奖励!AL104</f>
        <v>0</v>
      </c>
      <c r="U104" s="41">
        <f>传记奖励!AM104</f>
        <v>0</v>
      </c>
      <c r="V104" s="41">
        <f>传记奖励!AN104</f>
        <v>0</v>
      </c>
      <c r="W104" s="41">
        <f>传记奖励!AO104</f>
        <v>0</v>
      </c>
      <c r="Z104" s="27">
        <v>100</v>
      </c>
      <c r="AA104" s="27">
        <f>圣人事件!AL104+传记奖励!AS104</f>
        <v>10500</v>
      </c>
      <c r="AB104" s="27">
        <f>圣人事件!AM104+传记奖励!AT104</f>
        <v>10500</v>
      </c>
      <c r="AC104" s="27">
        <f>圣人事件!AN104+传记奖励!AU104</f>
        <v>10500</v>
      </c>
      <c r="AD104" s="27">
        <f>圣人事件!AO104+传记奖励!AV104</f>
        <v>10500</v>
      </c>
      <c r="AE104" s="27">
        <f>圣人事件!AP104+传记奖励!AW104</f>
        <v>10500</v>
      </c>
      <c r="AF104" s="8">
        <f>(AA104-AA103)/总纲!K104</f>
        <v>0</v>
      </c>
      <c r="AH104" s="40">
        <f>圣人事件!AL104/AA104</f>
        <v>0</v>
      </c>
      <c r="AI104" s="40">
        <f>传记奖励!AS104/AA104</f>
        <v>1</v>
      </c>
      <c r="AN104" s="114">
        <v>100</v>
      </c>
      <c r="AO104" s="114">
        <f>圣人事件!AC104</f>
        <v>3682800</v>
      </c>
      <c r="AP104" s="114">
        <f>圣人事件!AD104</f>
        <v>3151371.9600000004</v>
      </c>
      <c r="AQ104" s="114">
        <f>圣人事件!AE104</f>
        <v>2544078.2400000002</v>
      </c>
      <c r="AR104" s="114">
        <f>圣人事件!AF104</f>
        <v>1829615.04</v>
      </c>
      <c r="AS104" s="114">
        <f>圣人事件!AG104</f>
        <v>989200.08000000007</v>
      </c>
    </row>
  </sheetData>
  <mergeCells count="6">
    <mergeCell ref="AO3:AS3"/>
    <mergeCell ref="D3:H3"/>
    <mergeCell ref="I3:M3"/>
    <mergeCell ref="N3:R3"/>
    <mergeCell ref="S3:W3"/>
    <mergeCell ref="AA3:AE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C1:H8"/>
  <sheetViews>
    <sheetView workbookViewId="0">
      <selection activeCell="K37" sqref="K37"/>
    </sheetView>
  </sheetViews>
  <sheetFormatPr defaultColWidth="6.625" defaultRowHeight="11.25" x14ac:dyDescent="0.15"/>
  <cols>
    <col min="1" max="7" width="6.625" style="27"/>
    <col min="8" max="8" width="6.625" style="25"/>
    <col min="9" max="16384" width="6.625" style="27"/>
  </cols>
  <sheetData>
    <row r="1" spans="3:6" x14ac:dyDescent="0.15">
      <c r="C1" s="27" t="s">
        <v>87</v>
      </c>
    </row>
    <row r="3" spans="3:6" x14ac:dyDescent="0.15">
      <c r="D3" s="190" t="s">
        <v>106</v>
      </c>
      <c r="E3" s="190"/>
      <c r="F3" s="190"/>
    </row>
    <row r="4" spans="3:6" x14ac:dyDescent="0.15">
      <c r="C4" s="22" t="s">
        <v>88</v>
      </c>
      <c r="D4" s="22" t="s">
        <v>89</v>
      </c>
      <c r="E4" s="22" t="s">
        <v>90</v>
      </c>
      <c r="F4" s="22" t="s">
        <v>298</v>
      </c>
    </row>
    <row r="5" spans="3:6" x14ac:dyDescent="0.15">
      <c r="C5" s="22">
        <v>1</v>
      </c>
      <c r="D5" s="22">
        <f>基础状态预期!H11</f>
        <v>1</v>
      </c>
      <c r="E5" s="22">
        <f>INDEX(总纲!$BG$5:$BG$84,MATCH($D5,总纲!$BH$5:$BH$84,0))</f>
        <v>12</v>
      </c>
      <c r="F5" s="22">
        <f>INT(INDEX(总纲!$AX$5:$AX$84,E5,1))</f>
        <v>11</v>
      </c>
    </row>
    <row r="6" spans="3:6" x14ac:dyDescent="0.15">
      <c r="C6" s="22">
        <v>2</v>
      </c>
      <c r="D6" s="47">
        <f>基础状态预期!H12</f>
        <v>1</v>
      </c>
      <c r="E6" s="22">
        <f>INDEX(总纲!$BG$5:$BG$84,MATCH($D6,总纲!$BH$5:$BH$84,0))</f>
        <v>12</v>
      </c>
      <c r="F6" s="22">
        <f>INT(INDEX(总纲!$AX$5:$AX$84,E6,1))</f>
        <v>11</v>
      </c>
    </row>
    <row r="7" spans="3:6" x14ac:dyDescent="0.15">
      <c r="C7" s="22">
        <v>3</v>
      </c>
      <c r="D7" s="47">
        <f>基础状态预期!H13</f>
        <v>2</v>
      </c>
      <c r="E7" s="22">
        <f>INDEX(总纲!$BG$5:$BG$84,MATCH($D7,总纲!$BH$5:$BH$84,0))</f>
        <v>14</v>
      </c>
      <c r="F7" s="22">
        <f>INT(INDEX(总纲!$AX$5:$AX$84,E7,1))</f>
        <v>14</v>
      </c>
    </row>
    <row r="8" spans="3:6" x14ac:dyDescent="0.15">
      <c r="C8" s="22">
        <v>4</v>
      </c>
      <c r="D8" s="47">
        <f>基础状态预期!H14</f>
        <v>2</v>
      </c>
      <c r="E8" s="22">
        <f>INDEX(总纲!$BG$5:$BG$84,MATCH($D8,总纲!$BH$5:$BH$84,0))</f>
        <v>14</v>
      </c>
      <c r="F8" s="22">
        <f>INT(INDEX(总纲!$AX$5:$AX$84,E8,1))</f>
        <v>14</v>
      </c>
    </row>
  </sheetData>
  <mergeCells count="1">
    <mergeCell ref="D3:F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0" tint="-0.499984740745262"/>
  </sheetPr>
  <dimension ref="B2:Y37"/>
  <sheetViews>
    <sheetView workbookViewId="0">
      <selection activeCell="U10" sqref="U10"/>
    </sheetView>
  </sheetViews>
  <sheetFormatPr defaultRowHeight="11.25" x14ac:dyDescent="0.15"/>
  <cols>
    <col min="1" max="14" width="9" style="115"/>
    <col min="15" max="15" width="10.375" style="115" customWidth="1"/>
    <col min="16" max="16384" width="9" style="115"/>
  </cols>
  <sheetData>
    <row r="2" spans="2:25" x14ac:dyDescent="0.15">
      <c r="L2" s="116"/>
    </row>
    <row r="3" spans="2:25" x14ac:dyDescent="0.15">
      <c r="B3" s="115" t="s">
        <v>145</v>
      </c>
    </row>
    <row r="4" spans="2:25" x14ac:dyDescent="0.15">
      <c r="E4" s="24" t="s">
        <v>78</v>
      </c>
      <c r="J4" s="24" t="s">
        <v>77</v>
      </c>
      <c r="O4" s="24" t="s">
        <v>79</v>
      </c>
      <c r="T4" s="24" t="s">
        <v>80</v>
      </c>
    </row>
    <row r="5" spans="2:25" ht="39" customHeight="1" x14ac:dyDescent="0.15">
      <c r="D5" s="23">
        <v>1</v>
      </c>
      <c r="E5" s="117" t="s">
        <v>244</v>
      </c>
      <c r="F5" s="117" t="s">
        <v>137</v>
      </c>
      <c r="G5" s="118" t="s">
        <v>250</v>
      </c>
      <c r="H5" s="119"/>
      <c r="I5" s="119"/>
      <c r="J5" s="118" t="s">
        <v>248</v>
      </c>
      <c r="K5" s="118" t="s">
        <v>252</v>
      </c>
      <c r="L5" s="118" t="s">
        <v>272</v>
      </c>
      <c r="M5" s="119"/>
      <c r="O5" s="118" t="s">
        <v>256</v>
      </c>
      <c r="P5" s="118" t="s">
        <v>279</v>
      </c>
      <c r="Q5" s="118" t="s">
        <v>273</v>
      </c>
      <c r="R5" s="119"/>
      <c r="S5" s="119"/>
      <c r="T5" s="118" t="s">
        <v>257</v>
      </c>
      <c r="U5" s="118" t="s">
        <v>267</v>
      </c>
      <c r="V5" s="118" t="s">
        <v>260</v>
      </c>
      <c r="W5" s="119"/>
    </row>
    <row r="6" spans="2:25" ht="51" customHeight="1" x14ac:dyDescent="0.15">
      <c r="D6" s="23">
        <v>2</v>
      </c>
      <c r="E6" s="117" t="s">
        <v>245</v>
      </c>
      <c r="F6" s="117" t="s">
        <v>246</v>
      </c>
      <c r="G6" s="118" t="s">
        <v>144</v>
      </c>
      <c r="H6" s="119"/>
      <c r="I6" s="119"/>
      <c r="J6" s="118" t="s">
        <v>253</v>
      </c>
      <c r="K6" s="118" t="s">
        <v>254</v>
      </c>
      <c r="L6" s="118" t="s">
        <v>265</v>
      </c>
      <c r="M6" s="119"/>
      <c r="O6" s="120" t="s">
        <v>291</v>
      </c>
      <c r="P6" s="118" t="s">
        <v>264</v>
      </c>
      <c r="Q6" s="118" t="s">
        <v>266</v>
      </c>
      <c r="R6" s="119"/>
      <c r="S6" s="119"/>
      <c r="T6" s="118" t="s">
        <v>258</v>
      </c>
      <c r="U6" s="118" t="s">
        <v>268</v>
      </c>
      <c r="V6" s="118" t="s">
        <v>259</v>
      </c>
      <c r="W6" s="119"/>
      <c r="Y6" s="121" t="s">
        <v>239</v>
      </c>
    </row>
    <row r="7" spans="2:25" ht="37.5" customHeight="1" x14ac:dyDescent="0.15">
      <c r="D7" s="23">
        <v>3</v>
      </c>
      <c r="E7" s="117" t="s">
        <v>251</v>
      </c>
      <c r="F7" s="117" t="s">
        <v>247</v>
      </c>
      <c r="G7" s="118" t="s">
        <v>261</v>
      </c>
      <c r="H7" s="119"/>
      <c r="I7" s="119"/>
      <c r="J7" s="118" t="s">
        <v>138</v>
      </c>
      <c r="K7" s="118" t="s">
        <v>255</v>
      </c>
      <c r="L7" s="118" t="s">
        <v>270</v>
      </c>
      <c r="M7" s="119"/>
      <c r="N7" s="119"/>
      <c r="O7" s="118" t="s">
        <v>289</v>
      </c>
      <c r="P7" s="120" t="s">
        <v>292</v>
      </c>
      <c r="Q7" s="118" t="s">
        <v>249</v>
      </c>
      <c r="R7" s="119"/>
      <c r="S7" s="119"/>
      <c r="T7" s="118" t="s">
        <v>290</v>
      </c>
      <c r="U7" s="118" t="s">
        <v>236</v>
      </c>
      <c r="V7" s="118" t="s">
        <v>141</v>
      </c>
      <c r="W7" s="119"/>
    </row>
    <row r="9" spans="2:25" x14ac:dyDescent="0.15">
      <c r="C9" s="115" t="s">
        <v>139</v>
      </c>
      <c r="E9" s="116">
        <f>75%*[2]效果!$D$27</f>
        <v>7623.6954891650585</v>
      </c>
      <c r="F9" s="116" t="e">
        <f>5%/[2]效果!$T$13*[2]效果!$G$13</f>
        <v>#DIV/0!</v>
      </c>
      <c r="G9" s="116" t="e">
        <f>2/24/[2]效果!$AC$13*[2]效果!$G$13*4</f>
        <v>#DIV/0!</v>
      </c>
      <c r="J9" s="116">
        <f>$E$9</f>
        <v>7623.6954891650585</v>
      </c>
      <c r="K9" s="116">
        <f>50%*[2]效果!$D$23</f>
        <v>7724.0128258888963</v>
      </c>
      <c r="L9" s="116">
        <f>2*'[1]功能-付费相关'!$J$6*总纲!$F$84</f>
        <v>14896.846545454548</v>
      </c>
      <c r="O9" s="23">
        <f>30%*[2]效果!$D$16</f>
        <v>23937.993424494391</v>
      </c>
      <c r="P9" s="23">
        <f>40%*[2]效果!$D$35</f>
        <v>24436.070280032203</v>
      </c>
      <c r="Q9" s="23">
        <f>1*50*总纲!$F$84</f>
        <v>9016.8000000000011</v>
      </c>
      <c r="T9" s="23">
        <f>5%*[2]效果!$D$37</f>
        <v>30606.955320729132</v>
      </c>
      <c r="U9" s="23" t="e">
        <f>50%*[2]效果!$D$43</f>
        <v>#VALUE!</v>
      </c>
      <c r="V9" s="23" t="e">
        <f>10%*[2]效果!$D$46/4</f>
        <v>#VALUE!</v>
      </c>
    </row>
    <row r="10" spans="2:25" x14ac:dyDescent="0.15">
      <c r="E10" s="116">
        <f>$E$9</f>
        <v>7623.6954891650585</v>
      </c>
      <c r="F10" s="116">
        <f>$E$9</f>
        <v>7623.6954891650585</v>
      </c>
      <c r="G10" s="116">
        <f>15%*[2]效果!$D$39*50%*'[1]功能-战损相关'!$D$4/'[1]功能-战损相关'!$D$3</f>
        <v>36610.815702426458</v>
      </c>
      <c r="J10" s="116">
        <f>$K$9</f>
        <v>7724.0128258888963</v>
      </c>
      <c r="K10" s="116">
        <f>$K$9</f>
        <v>7724.0128258888963</v>
      </c>
      <c r="L10" s="116">
        <f>10%*([2]效果!$D$50+[2]效果!$D$54)*50%</f>
        <v>42204.510292347863</v>
      </c>
      <c r="O10" s="23">
        <f>300%*[2]效果!$D$57*1/6</f>
        <v>9102.1254347001723</v>
      </c>
      <c r="P10" s="23">
        <f>25%*[2]效果!$D$56*0.75</f>
        <v>8533.24259503141</v>
      </c>
      <c r="Q10" s="23">
        <f>K9</f>
        <v>7724.0128258888963</v>
      </c>
      <c r="T10" s="23">
        <f>5%*[2]效果!$D$12*4</f>
        <v>15079.318323128522</v>
      </c>
      <c r="U10" s="23">
        <f>20%*[2]效果!$D$56*0.75</f>
        <v>6826.5940760251287</v>
      </c>
      <c r="V10" s="23">
        <f>30%*[2]效果!$D$44</f>
        <v>17320.814747536591</v>
      </c>
    </row>
    <row r="11" spans="2:25" x14ac:dyDescent="0.15">
      <c r="E11" s="116">
        <f>100%*[2]效果!$D$34</f>
        <v>24436.0702800322</v>
      </c>
      <c r="F11" s="116">
        <f>$E$9*1.5</f>
        <v>11435.543233747587</v>
      </c>
      <c r="G11" s="116">
        <f>10%*([2]效果!$D$51+[2]效果!$D$55)*50%</f>
        <v>42204.510292347863</v>
      </c>
      <c r="J11" s="116">
        <f>$K$9</f>
        <v>7724.0128258888963</v>
      </c>
      <c r="K11" s="116">
        <f>50%*[2]效果!$D$26</f>
        <v>11586.019238833345</v>
      </c>
      <c r="L11" s="116">
        <f>5%*[2]效果!$D$39*50%</f>
        <v>17085.047327799013</v>
      </c>
      <c r="O11" s="116">
        <f>30%*([2]效果!$D$51+[2]效果!$D$55)*15%</f>
        <v>37984.059263113071</v>
      </c>
      <c r="P11" s="23">
        <f>60%*[2]效果!$D$57*5/6</f>
        <v>9102.1254347001723</v>
      </c>
      <c r="Q11" s="23">
        <f>10%*[2]效果!$D$39*1/5</f>
        <v>13668.037862239211</v>
      </c>
      <c r="T11" s="116">
        <f>15%*([2]效果!$D$50+[2]效果!$D$54)*20%</f>
        <v>25322.706175408715</v>
      </c>
      <c r="U11" s="23">
        <f>5%*[2]效果!$D$39*4/5</f>
        <v>27336.075724478422</v>
      </c>
      <c r="V11" s="23">
        <f>25%*[2]效果!$D$41</f>
        <v>6527.8167785584801</v>
      </c>
    </row>
    <row r="12" spans="2:25" x14ac:dyDescent="0.15">
      <c r="J12" s="116"/>
      <c r="T12" s="23"/>
    </row>
    <row r="13" spans="2:25" x14ac:dyDescent="0.15">
      <c r="C13" s="115" t="s">
        <v>263</v>
      </c>
      <c r="F13" s="115" t="e">
        <f>SUM(E9:G11)</f>
        <v>#DIV/0!</v>
      </c>
      <c r="K13" s="115">
        <f>SUM(J9:L11)</f>
        <v>124292.1701971554</v>
      </c>
      <c r="P13" s="115">
        <f>SUM(O9:Q11)</f>
        <v>143504.46712019952</v>
      </c>
      <c r="U13" s="115" t="e">
        <f>SUM(T9:V11)</f>
        <v>#VALUE!</v>
      </c>
    </row>
    <row r="14" spans="2:25" x14ac:dyDescent="0.15">
      <c r="C14" s="115" t="s">
        <v>262</v>
      </c>
      <c r="F14" s="115">
        <f>27500*(8+2/5)</f>
        <v>231000</v>
      </c>
      <c r="K14" s="115">
        <f>F14</f>
        <v>231000</v>
      </c>
      <c r="P14" s="115">
        <f>K14</f>
        <v>231000</v>
      </c>
      <c r="U14" s="115">
        <f>P14</f>
        <v>231000</v>
      </c>
    </row>
    <row r="16" spans="2:25" x14ac:dyDescent="0.15">
      <c r="B16" s="115" t="s">
        <v>146</v>
      </c>
      <c r="E16" s="23" t="s">
        <v>78</v>
      </c>
      <c r="G16" s="23"/>
      <c r="H16" s="23"/>
      <c r="I16" s="23"/>
      <c r="J16" s="23" t="s">
        <v>77</v>
      </c>
      <c r="K16" s="23"/>
      <c r="L16" s="23"/>
      <c r="M16" s="23"/>
      <c r="O16" s="23" t="s">
        <v>79</v>
      </c>
      <c r="P16" s="23"/>
      <c r="Q16" s="23"/>
      <c r="R16" s="23"/>
      <c r="T16" s="23" t="s">
        <v>80</v>
      </c>
      <c r="U16" s="23"/>
      <c r="V16" s="23"/>
      <c r="W16" s="23"/>
    </row>
    <row r="17" spans="2:25" ht="56.25" x14ac:dyDescent="0.15">
      <c r="E17" s="52" t="s">
        <v>274</v>
      </c>
      <c r="F17" s="52" t="s">
        <v>275</v>
      </c>
      <c r="G17" s="52" t="s">
        <v>276</v>
      </c>
      <c r="H17" s="52"/>
      <c r="J17" s="52" t="s">
        <v>271</v>
      </c>
      <c r="K17" s="117" t="s">
        <v>277</v>
      </c>
      <c r="L17" s="52" t="s">
        <v>280</v>
      </c>
      <c r="M17" s="52"/>
      <c r="O17" s="52" t="s">
        <v>371</v>
      </c>
      <c r="P17" s="52" t="s">
        <v>237</v>
      </c>
      <c r="Q17" s="52" t="s">
        <v>81</v>
      </c>
      <c r="R17" s="52"/>
      <c r="T17" s="117" t="s">
        <v>278</v>
      </c>
      <c r="U17" s="52" t="s">
        <v>269</v>
      </c>
      <c r="V17" s="52" t="s">
        <v>238</v>
      </c>
      <c r="W17" s="52"/>
    </row>
    <row r="18" spans="2:25" ht="22.5" x14ac:dyDescent="0.15">
      <c r="E18" s="20"/>
      <c r="F18" s="20"/>
      <c r="G18" s="20"/>
      <c r="H18" s="20"/>
      <c r="J18" s="82"/>
      <c r="K18" s="82"/>
      <c r="L18" s="20"/>
      <c r="M18" s="20"/>
      <c r="O18" s="20"/>
      <c r="P18" s="20"/>
      <c r="Q18" s="20" t="s">
        <v>281</v>
      </c>
      <c r="R18" s="20"/>
      <c r="T18" s="20"/>
      <c r="U18" s="20"/>
      <c r="V18" s="20"/>
      <c r="W18" s="20"/>
    </row>
    <row r="19" spans="2:25" x14ac:dyDescent="0.15">
      <c r="E19" s="115">
        <f>E21/163</f>
        <v>105.61673072702185</v>
      </c>
    </row>
    <row r="21" spans="2:25" x14ac:dyDescent="0.15">
      <c r="C21" s="115" t="s">
        <v>139</v>
      </c>
      <c r="E21" s="23">
        <f>15%*[2]效果!$E$27*4</f>
        <v>17215.527108504561</v>
      </c>
      <c r="F21" s="83">
        <f>150%*[2]效果!$E$33</f>
        <v>93429.449999999983</v>
      </c>
      <c r="G21" s="23">
        <f>30%*[2]效果!$E$32</f>
        <v>19693.136988398506</v>
      </c>
      <c r="J21" s="23">
        <f>100%*[2]效果!$E$41*0.25</f>
        <v>11750.070201405264</v>
      </c>
      <c r="K21" s="116">
        <f>3%*[2]效果!$E$39</f>
        <v>21741.968652136438</v>
      </c>
      <c r="L21" s="23">
        <f>总纲!F84*60*2</f>
        <v>21640.32</v>
      </c>
      <c r="O21" s="23">
        <f>20%*[2]效果!$E$56</f>
        <v>9102.1254347001723</v>
      </c>
      <c r="P21" s="122">
        <f>5/20*[2]效果!$E$56*0.75</f>
        <v>8533.24259503141</v>
      </c>
      <c r="Q21" s="23">
        <f>50%*([2]效果!$D$48+[2]效果!$D$49)/6*50%</f>
        <v>37925.522644584045</v>
      </c>
      <c r="T21" s="23">
        <f>150%*J21/1.5</f>
        <v>11750.070201405264</v>
      </c>
      <c r="U21" s="23">
        <f>50%*[2]效果!$D$41*0.75</f>
        <v>9791.7251678377197</v>
      </c>
      <c r="V21" s="23">
        <f>P21</f>
        <v>8533.24259503141</v>
      </c>
    </row>
    <row r="22" spans="2:25" x14ac:dyDescent="0.15">
      <c r="E22" s="23"/>
      <c r="F22" s="23"/>
      <c r="G22" s="23"/>
      <c r="J22" s="23"/>
      <c r="K22" s="23"/>
      <c r="L22" s="23"/>
      <c r="O22" s="23"/>
      <c r="P22" s="23"/>
      <c r="Q22" s="23"/>
      <c r="T22" s="23"/>
      <c r="U22" s="23"/>
      <c r="V22" s="23"/>
    </row>
    <row r="23" spans="2:25" x14ac:dyDescent="0.15">
      <c r="F23" s="23">
        <f>SUM(E21:G21)</f>
        <v>130338.11409690304</v>
      </c>
      <c r="K23" s="23">
        <f>SUM(J21:L21)</f>
        <v>55132.3588535417</v>
      </c>
      <c r="P23" s="23">
        <f>SUM(O21:Q21)</f>
        <v>55560.890674315626</v>
      </c>
      <c r="U23" s="23">
        <f>SUM(T21:V21)</f>
        <v>30075.037964274394</v>
      </c>
    </row>
    <row r="24" spans="2:25" x14ac:dyDescent="0.15">
      <c r="F24" s="23">
        <f>SUM($E$14:$U$14)*8%</f>
        <v>73920</v>
      </c>
      <c r="K24" s="23">
        <f>SUM($E$14:$U$14)*8%</f>
        <v>73920</v>
      </c>
      <c r="P24" s="23">
        <f>SUM($E$14:$U$14)*8%</f>
        <v>73920</v>
      </c>
      <c r="U24" s="23">
        <f>SUM($E$14:$U$14)*8%</f>
        <v>73920</v>
      </c>
    </row>
    <row r="25" spans="2:25" x14ac:dyDescent="0.15">
      <c r="X25" s="116"/>
      <c r="Y25" s="116"/>
    </row>
    <row r="26" spans="2:25" x14ac:dyDescent="0.15">
      <c r="X26" s="123"/>
      <c r="Y26" s="116"/>
    </row>
    <row r="27" spans="2:25" x14ac:dyDescent="0.15">
      <c r="B27" s="115" t="s">
        <v>142</v>
      </c>
    </row>
    <row r="28" spans="2:25" x14ac:dyDescent="0.15">
      <c r="C28" s="115" t="s">
        <v>140</v>
      </c>
    </row>
    <row r="29" spans="2:25" x14ac:dyDescent="0.15">
      <c r="C29" s="115" t="s">
        <v>143</v>
      </c>
    </row>
    <row r="30" spans="2:25" x14ac:dyDescent="0.15">
      <c r="E30" s="115" t="s">
        <v>163</v>
      </c>
      <c r="G30" s="115" t="s">
        <v>162</v>
      </c>
    </row>
    <row r="31" spans="2:25" x14ac:dyDescent="0.15">
      <c r="D31" s="115" t="s">
        <v>164</v>
      </c>
      <c r="E31" s="23">
        <f>基础状态预期!L14</f>
        <v>20</v>
      </c>
      <c r="G31" s="23">
        <v>5</v>
      </c>
    </row>
    <row r="32" spans="2:25" x14ac:dyDescent="0.15">
      <c r="D32" s="115" t="s">
        <v>165</v>
      </c>
      <c r="E32" s="23">
        <f>基础状态预期!L15</f>
        <v>40</v>
      </c>
      <c r="G32" s="23">
        <v>10</v>
      </c>
    </row>
    <row r="33" spans="3:15" x14ac:dyDescent="0.15">
      <c r="D33" s="115" t="s">
        <v>166</v>
      </c>
      <c r="E33" s="23">
        <f>基础状态预期!L16</f>
        <v>60</v>
      </c>
      <c r="G33" s="23">
        <v>15</v>
      </c>
    </row>
    <row r="34" spans="3:15" x14ac:dyDescent="0.15">
      <c r="E34" s="23"/>
    </row>
    <row r="35" spans="3:15" x14ac:dyDescent="0.15">
      <c r="C35" s="115" t="s">
        <v>196</v>
      </c>
    </row>
    <row r="37" spans="3:15" x14ac:dyDescent="0.15">
      <c r="N37" s="115">
        <f>100%</f>
        <v>1</v>
      </c>
      <c r="O37" s="115">
        <f>1/(1+N37)</f>
        <v>0.5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BC233"/>
  <sheetViews>
    <sheetView tabSelected="1" topLeftCell="A37" workbookViewId="0">
      <selection activeCell="F44" sqref="F44"/>
    </sheetView>
  </sheetViews>
  <sheetFormatPr defaultColWidth="6.625" defaultRowHeight="11.25" x14ac:dyDescent="0.15"/>
  <cols>
    <col min="1" max="44" width="6.625" style="57"/>
    <col min="45" max="45" width="6.625" style="132"/>
    <col min="46" max="16384" width="6.625" style="57"/>
  </cols>
  <sheetData>
    <row r="2" spans="2:16" x14ac:dyDescent="0.15">
      <c r="B2" s="57" t="s">
        <v>305</v>
      </c>
    </row>
    <row r="3" spans="2:16" x14ac:dyDescent="0.15">
      <c r="C3" s="57" t="s">
        <v>306</v>
      </c>
    </row>
    <row r="4" spans="2:16" x14ac:dyDescent="0.15">
      <c r="D4" s="57" t="s">
        <v>311</v>
      </c>
    </row>
    <row r="5" spans="2:16" x14ac:dyDescent="0.15">
      <c r="E5" s="57" t="s">
        <v>78</v>
      </c>
      <c r="F5" s="57" t="s">
        <v>307</v>
      </c>
      <c r="G5" s="57" t="s">
        <v>314</v>
      </c>
    </row>
    <row r="6" spans="2:16" x14ac:dyDescent="0.15">
      <c r="E6" s="57" t="s">
        <v>77</v>
      </c>
      <c r="F6" s="57" t="s">
        <v>308</v>
      </c>
      <c r="G6" s="57" t="s">
        <v>314</v>
      </c>
    </row>
    <row r="7" spans="2:16" x14ac:dyDescent="0.15">
      <c r="E7" s="57" t="s">
        <v>79</v>
      </c>
      <c r="F7" s="57" t="s">
        <v>309</v>
      </c>
      <c r="G7" s="57" t="s">
        <v>314</v>
      </c>
    </row>
    <row r="8" spans="2:16" x14ac:dyDescent="0.15">
      <c r="E8" s="57" t="s">
        <v>80</v>
      </c>
      <c r="F8" s="57" t="s">
        <v>310</v>
      </c>
      <c r="G8" s="57" t="s">
        <v>314</v>
      </c>
    </row>
    <row r="10" spans="2:16" x14ac:dyDescent="0.15">
      <c r="C10" s="57" t="s">
        <v>312</v>
      </c>
    </row>
    <row r="11" spans="2:16" x14ac:dyDescent="0.15">
      <c r="D11" s="57" t="s">
        <v>313</v>
      </c>
    </row>
    <row r="13" spans="2:16" x14ac:dyDescent="0.15">
      <c r="E13" s="57" t="s">
        <v>352</v>
      </c>
      <c r="F13" s="57" t="s">
        <v>372</v>
      </c>
      <c r="G13" s="57" t="s">
        <v>373</v>
      </c>
      <c r="H13" s="57" t="s">
        <v>374</v>
      </c>
      <c r="I13" s="57" t="s">
        <v>375</v>
      </c>
      <c r="J13" s="57" t="s">
        <v>377</v>
      </c>
      <c r="K13" s="57" t="s">
        <v>378</v>
      </c>
      <c r="L13" s="57" t="s">
        <v>379</v>
      </c>
      <c r="M13" s="57" t="s">
        <v>380</v>
      </c>
      <c r="O13" s="57" t="s">
        <v>404</v>
      </c>
      <c r="P13" s="57" t="s">
        <v>405</v>
      </c>
    </row>
    <row r="14" spans="2:16" ht="40.5" customHeight="1" x14ac:dyDescent="0.15">
      <c r="E14" s="57" t="s">
        <v>350</v>
      </c>
      <c r="F14" s="125" t="s">
        <v>389</v>
      </c>
      <c r="G14" s="125" t="s">
        <v>390</v>
      </c>
      <c r="H14" s="125" t="s">
        <v>391</v>
      </c>
      <c r="I14" s="125" t="s">
        <v>392</v>
      </c>
      <c r="J14" s="125">
        <f>150%*[2]效果!$D$27</f>
        <v>15247.390978330117</v>
      </c>
      <c r="K14" s="57">
        <f>J14</f>
        <v>15247.390978330117</v>
      </c>
      <c r="L14" s="57">
        <f>K14</f>
        <v>15247.390978330117</v>
      </c>
      <c r="M14" s="132">
        <f>L14</f>
        <v>15247.390978330117</v>
      </c>
      <c r="O14" s="132">
        <f>SUM(J14:M14)</f>
        <v>60989.563913320468</v>
      </c>
    </row>
    <row r="15" spans="2:16" ht="71.25" customHeight="1" x14ac:dyDescent="0.15">
      <c r="E15" s="57" t="s">
        <v>351</v>
      </c>
      <c r="F15" s="125" t="s">
        <v>448</v>
      </c>
      <c r="G15" s="167" t="s">
        <v>450</v>
      </c>
      <c r="H15" s="125" t="s">
        <v>449</v>
      </c>
      <c r="I15" s="125" t="s">
        <v>459</v>
      </c>
      <c r="J15" s="125">
        <f>100%*[2]效果!$D$34</f>
        <v>24436.0702800322</v>
      </c>
      <c r="K15" s="57">
        <f>10%*[2]效果!$D$18</f>
        <v>95112.931244896914</v>
      </c>
      <c r="L15" s="57">
        <f>20%*([2]效果!$D$51+[2]效果!$D$55)*20%</f>
        <v>33763.608233878294</v>
      </c>
      <c r="M15" s="132">
        <f>30%*[2]效果!$D$39*40%*0.5</f>
        <v>41004.113586717634</v>
      </c>
      <c r="O15" s="132">
        <f>SUM(J15:M15)</f>
        <v>194316.72334552504</v>
      </c>
      <c r="P15" s="57">
        <f>27500*(8+2/5)</f>
        <v>231000</v>
      </c>
    </row>
    <row r="18" spans="3:16" x14ac:dyDescent="0.15">
      <c r="E18" s="57" t="s">
        <v>353</v>
      </c>
    </row>
    <row r="19" spans="3:16" ht="40.5" customHeight="1" x14ac:dyDescent="0.15">
      <c r="E19" s="57" t="s">
        <v>350</v>
      </c>
      <c r="F19" s="125" t="s">
        <v>393</v>
      </c>
      <c r="G19" s="125" t="s">
        <v>394</v>
      </c>
      <c r="H19" s="125" t="s">
        <v>395</v>
      </c>
      <c r="I19" s="125" t="s">
        <v>381</v>
      </c>
      <c r="J19" s="57">
        <f>100%*[2]效果!$D$23</f>
        <v>15448.025651777793</v>
      </c>
      <c r="K19" s="57">
        <f>J19</f>
        <v>15448.025651777793</v>
      </c>
      <c r="L19" s="57">
        <f t="shared" ref="L19:M19" si="0">K19</f>
        <v>15448.025651777793</v>
      </c>
      <c r="M19" s="57">
        <f t="shared" si="0"/>
        <v>15448.025651777793</v>
      </c>
      <c r="O19" s="132">
        <f>SUM(J19:M19)</f>
        <v>61792.10260711117</v>
      </c>
    </row>
    <row r="20" spans="3:16" ht="66" customHeight="1" x14ac:dyDescent="0.15">
      <c r="E20" s="57" t="s">
        <v>351</v>
      </c>
      <c r="F20" s="125" t="s">
        <v>397</v>
      </c>
      <c r="G20" s="125" t="s">
        <v>458</v>
      </c>
      <c r="H20" s="167" t="s">
        <v>447</v>
      </c>
      <c r="I20" s="125" t="s">
        <v>396</v>
      </c>
      <c r="J20" s="132">
        <f>20%*([2]效果!$D$51+[2]效果!$D$55)*20%</f>
        <v>33763.608233878294</v>
      </c>
      <c r="K20" s="132">
        <f>20%*[2]效果!$D$39*40%</f>
        <v>54672.151448956844</v>
      </c>
      <c r="L20" s="57">
        <f>150%*[2]效果!$D$31</f>
        <v>22871.086467495174</v>
      </c>
      <c r="M20" s="57">
        <f>100%*[2]效果!$D$26</f>
        <v>23172.038477666691</v>
      </c>
      <c r="O20" s="132">
        <f>SUM(J20:M20)</f>
        <v>134478.884627997</v>
      </c>
      <c r="P20" s="57">
        <f>P15</f>
        <v>231000</v>
      </c>
    </row>
    <row r="21" spans="3:16" x14ac:dyDescent="0.15">
      <c r="L21" s="132"/>
    </row>
    <row r="23" spans="3:16" x14ac:dyDescent="0.15">
      <c r="E23" s="57" t="s">
        <v>354</v>
      </c>
    </row>
    <row r="24" spans="3:16" ht="62.25" customHeight="1" x14ac:dyDescent="0.15">
      <c r="E24" s="57" t="s">
        <v>350</v>
      </c>
      <c r="F24" s="125" t="s">
        <v>451</v>
      </c>
      <c r="G24" s="125" t="s">
        <v>489</v>
      </c>
      <c r="H24" s="125" t="s">
        <v>452</v>
      </c>
      <c r="I24" s="125" t="s">
        <v>399</v>
      </c>
      <c r="J24" s="57">
        <f>60%*[2]效果!$D$57*5/6</f>
        <v>9102.1254347001723</v>
      </c>
      <c r="K24" s="57">
        <f>40%*[2]效果!$D$56*0.75</f>
        <v>13653.188152050257</v>
      </c>
      <c r="L24" s="57">
        <f>40%*[2]效果!$D$16</f>
        <v>31917.324565992523</v>
      </c>
      <c r="M24" s="57">
        <f>J19</f>
        <v>15448.025651777793</v>
      </c>
      <c r="O24" s="132">
        <f>SUM(J24:M24)</f>
        <v>70120.663804520751</v>
      </c>
    </row>
    <row r="25" spans="3:16" ht="40.5" customHeight="1" x14ac:dyDescent="0.15">
      <c r="E25" s="57" t="s">
        <v>351</v>
      </c>
      <c r="F25" s="125" t="s">
        <v>453</v>
      </c>
      <c r="G25" s="125" t="s">
        <v>398</v>
      </c>
      <c r="H25" s="125" t="s">
        <v>289</v>
      </c>
      <c r="I25" s="125" t="s">
        <v>382</v>
      </c>
      <c r="J25" s="57">
        <f>300%*[2]效果!$D$57*1/6</f>
        <v>9102.1254347001723</v>
      </c>
      <c r="K25" s="57">
        <f>20%*[2]效果!$D$39*1/5</f>
        <v>27336.075724478422</v>
      </c>
      <c r="L25" s="57">
        <f>30%*([2]效果!$D$51+[2]效果!$D$55)*20%*0.6</f>
        <v>30387.247410490458</v>
      </c>
      <c r="M25" s="57">
        <f>40%*[2]效果!$D$35</f>
        <v>24436.070280032203</v>
      </c>
      <c r="O25" s="132">
        <f>SUM(J25:M25)</f>
        <v>91261.518849701257</v>
      </c>
      <c r="P25" s="57">
        <f>P20</f>
        <v>231000</v>
      </c>
    </row>
    <row r="28" spans="3:16" x14ac:dyDescent="0.15">
      <c r="E28" s="57" t="s">
        <v>355</v>
      </c>
    </row>
    <row r="29" spans="3:16" ht="40.5" customHeight="1" x14ac:dyDescent="0.15">
      <c r="E29" s="57" t="s">
        <v>350</v>
      </c>
      <c r="F29" s="125" t="s">
        <v>455</v>
      </c>
      <c r="G29" s="125" t="s">
        <v>456</v>
      </c>
      <c r="H29" s="125" t="s">
        <v>457</v>
      </c>
      <c r="I29" s="125" t="s">
        <v>454</v>
      </c>
      <c r="J29" s="57">
        <f>30%*[2]效果!$D$12*2.5</f>
        <v>56547.443711731961</v>
      </c>
      <c r="K29" s="57">
        <f>10%*[2]效果!$D$37</f>
        <v>61213.910641458264</v>
      </c>
      <c r="L29" s="132">
        <f>10%*[2]效果!$D$39*4/5</f>
        <v>54672.151448956844</v>
      </c>
      <c r="M29" s="132">
        <f>20%*([2]效果!$D$51+[2]效果!$D$55)*20%</f>
        <v>33763.608233878294</v>
      </c>
      <c r="O29" s="132">
        <f>SUM(J29:M29)</f>
        <v>206197.11403602536</v>
      </c>
    </row>
    <row r="30" spans="3:16" ht="40.5" customHeight="1" x14ac:dyDescent="0.15">
      <c r="E30" s="57" t="s">
        <v>351</v>
      </c>
      <c r="F30" s="129" t="s">
        <v>411</v>
      </c>
      <c r="G30" s="125" t="s">
        <v>400</v>
      </c>
      <c r="H30" s="125" t="s">
        <v>401</v>
      </c>
      <c r="I30" s="125" t="s">
        <v>402</v>
      </c>
      <c r="J30" s="57">
        <f>20%*[2]效果!$D$40</f>
        <v>39675.052199651036</v>
      </c>
      <c r="K30" s="57" t="e">
        <f>40%*[2]效果!$D$43</f>
        <v>#VALUE!</v>
      </c>
      <c r="L30" s="132">
        <f>40%*[2]效果!$D$56*0.5</f>
        <v>9102.1254347001723</v>
      </c>
      <c r="M30" s="57">
        <f>40%*[2]效果!$D$41</f>
        <v>10444.50684569357</v>
      </c>
      <c r="O30" s="132" t="e">
        <f>SUM(J30:M30)</f>
        <v>#VALUE!</v>
      </c>
      <c r="P30" s="57">
        <f>P25</f>
        <v>231000</v>
      </c>
    </row>
    <row r="32" spans="3:16" x14ac:dyDescent="0.15">
      <c r="C32" s="57" t="s">
        <v>383</v>
      </c>
    </row>
    <row r="33" spans="1:26" x14ac:dyDescent="0.15">
      <c r="E33" s="57" t="s">
        <v>384</v>
      </c>
      <c r="F33" s="57" t="s">
        <v>385</v>
      </c>
      <c r="G33" s="57" t="s">
        <v>376</v>
      </c>
    </row>
    <row r="34" spans="1:26" ht="54.75" customHeight="1" x14ac:dyDescent="0.15">
      <c r="E34" s="57" t="s">
        <v>78</v>
      </c>
      <c r="F34" s="125" t="s">
        <v>431</v>
      </c>
      <c r="G34" s="57">
        <f>3/24*[2]效果!$E$27*4*1.3</f>
        <v>18650.154367546609</v>
      </c>
    </row>
    <row r="35" spans="1:26" ht="54.75" customHeight="1" x14ac:dyDescent="0.15">
      <c r="E35" s="57" t="s">
        <v>77</v>
      </c>
      <c r="F35" s="125" t="s">
        <v>386</v>
      </c>
      <c r="G35" s="57">
        <f>2*'[1]功能-付费相关'!$J$6*总纲!$F$84</f>
        <v>14896.846545454548</v>
      </c>
    </row>
    <row r="36" spans="1:26" ht="54.75" customHeight="1" x14ac:dyDescent="0.15">
      <c r="E36" s="57" t="s">
        <v>79</v>
      </c>
      <c r="F36" s="125" t="s">
        <v>387</v>
      </c>
      <c r="G36" s="57">
        <f>1*100*总纲!$F$84</f>
        <v>18033.600000000002</v>
      </c>
    </row>
    <row r="37" spans="1:26" ht="54.75" customHeight="1" x14ac:dyDescent="0.15">
      <c r="E37" s="57" t="s">
        <v>80</v>
      </c>
      <c r="F37" s="125" t="s">
        <v>430</v>
      </c>
      <c r="G37" s="57" t="e">
        <f>20%*[2]效果!$D$46/4</f>
        <v>#VALUE!</v>
      </c>
    </row>
    <row r="39" spans="1:26" x14ac:dyDescent="0.15">
      <c r="C39" s="57" t="s">
        <v>388</v>
      </c>
    </row>
    <row r="40" spans="1:26" x14ac:dyDescent="0.15">
      <c r="Z40" s="132"/>
    </row>
    <row r="41" spans="1:26" x14ac:dyDescent="0.15">
      <c r="A41" s="124"/>
      <c r="B41" s="124"/>
      <c r="C41" s="124"/>
      <c r="D41" s="124"/>
      <c r="E41" s="23" t="s">
        <v>78</v>
      </c>
      <c r="F41" s="23"/>
      <c r="G41" s="23"/>
      <c r="H41" s="23"/>
      <c r="I41" s="23"/>
      <c r="J41" s="23" t="s">
        <v>77</v>
      </c>
      <c r="K41" s="23"/>
      <c r="L41" s="23"/>
      <c r="M41" s="23"/>
      <c r="N41" s="23"/>
      <c r="O41" s="23" t="s">
        <v>79</v>
      </c>
      <c r="P41" s="23"/>
      <c r="Q41" s="23"/>
      <c r="R41" s="23"/>
      <c r="S41" s="23"/>
      <c r="T41" s="23" t="s">
        <v>80</v>
      </c>
      <c r="U41" s="23"/>
      <c r="V41" s="23"/>
      <c r="W41" s="23"/>
      <c r="Z41" s="157" t="s">
        <v>423</v>
      </c>
    </row>
    <row r="42" spans="1:26" ht="67.5" x14ac:dyDescent="0.15">
      <c r="A42" s="124"/>
      <c r="B42" s="124"/>
      <c r="C42" s="124"/>
      <c r="D42" s="124"/>
      <c r="E42" s="117" t="s">
        <v>403</v>
      </c>
      <c r="F42" s="117" t="s">
        <v>425</v>
      </c>
      <c r="G42" s="117" t="s">
        <v>276</v>
      </c>
      <c r="H42" s="117"/>
      <c r="I42" s="161"/>
      <c r="J42" s="117" t="s">
        <v>432</v>
      </c>
      <c r="K42" s="117" t="s">
        <v>424</v>
      </c>
      <c r="L42" s="117" t="s">
        <v>280</v>
      </c>
      <c r="M42" s="117"/>
      <c r="N42" s="161"/>
      <c r="O42" s="117" t="s">
        <v>433</v>
      </c>
      <c r="P42" s="117" t="s">
        <v>426</v>
      </c>
      <c r="Q42" s="117" t="s">
        <v>427</v>
      </c>
      <c r="R42" s="117"/>
      <c r="S42" s="161"/>
      <c r="T42" s="117" t="s">
        <v>428</v>
      </c>
      <c r="U42" s="117" t="s">
        <v>429</v>
      </c>
      <c r="V42" s="155" t="s">
        <v>488</v>
      </c>
      <c r="W42" s="52"/>
      <c r="Z42" s="135" t="s">
        <v>81</v>
      </c>
    </row>
    <row r="43" spans="1:26" ht="123.75" x14ac:dyDescent="0.15">
      <c r="A43" s="124"/>
      <c r="B43" s="124"/>
      <c r="C43" s="124"/>
      <c r="D43" s="124"/>
      <c r="E43" s="126"/>
      <c r="F43" s="136" t="s">
        <v>490</v>
      </c>
      <c r="G43" s="126"/>
      <c r="H43" s="126"/>
      <c r="I43" s="124"/>
      <c r="J43" s="127"/>
      <c r="K43" s="127"/>
      <c r="L43" s="126"/>
      <c r="M43" s="126"/>
      <c r="N43" s="124"/>
      <c r="O43" s="126"/>
      <c r="P43" s="126"/>
      <c r="Q43" s="126"/>
      <c r="R43" s="126"/>
      <c r="S43" s="124"/>
      <c r="T43" s="126"/>
      <c r="U43" s="126"/>
      <c r="V43" s="126"/>
      <c r="W43" s="126"/>
      <c r="Z43" s="136" t="s">
        <v>281</v>
      </c>
    </row>
    <row r="44" spans="1:26" x14ac:dyDescent="0.15">
      <c r="A44" s="124"/>
      <c r="B44" s="124"/>
      <c r="C44" s="124"/>
      <c r="D44" s="124"/>
      <c r="E44" s="124">
        <f>E46/163</f>
        <v>176.02788454503641</v>
      </c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Z44" s="132"/>
    </row>
    <row r="45" spans="1:26" x14ac:dyDescent="0.15">
      <c r="A45" s="124"/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Z45" s="132"/>
    </row>
    <row r="46" spans="1:26" x14ac:dyDescent="0.15">
      <c r="A46" s="124"/>
      <c r="B46" s="124"/>
      <c r="D46" s="124" t="s">
        <v>139</v>
      </c>
      <c r="E46" s="124">
        <f>25%*[2]效果!$E$27*4</f>
        <v>28692.545180840934</v>
      </c>
      <c r="F46" s="128">
        <f>33%*[2]效果!$E$33</f>
        <v>20554.478999999996</v>
      </c>
      <c r="G46" s="124">
        <f>30%*[2]效果!$E$32</f>
        <v>19693.136988398506</v>
      </c>
      <c r="H46" s="124"/>
      <c r="I46" s="124"/>
      <c r="J46" s="124">
        <f>50%*[2]效果!$E$41*0.2</f>
        <v>4700.028080562106</v>
      </c>
      <c r="K46" s="124">
        <f>3%*[2]效果!$E$39</f>
        <v>21741.968652136438</v>
      </c>
      <c r="L46" s="124">
        <f>总纲!$F$84*60*2</f>
        <v>21640.32</v>
      </c>
      <c r="M46" s="124"/>
      <c r="N46" s="124"/>
      <c r="O46" s="124">
        <f>10%*[2]效果!$E$56</f>
        <v>4551.0627173500861</v>
      </c>
      <c r="P46" s="124">
        <f>20%*[2]效果!$E$57*5/6</f>
        <v>3034.0418115667239</v>
      </c>
      <c r="Q46" s="124">
        <f>50%*[2]效果!$E$48/6*0.3</f>
        <v>11377.656793375214</v>
      </c>
      <c r="R46" s="124"/>
      <c r="S46" s="124"/>
      <c r="T46" s="124">
        <f>50%*[2]效果!$E$41*0.25/1.5</f>
        <v>3916.6900671350882</v>
      </c>
      <c r="U46" s="124">
        <f>12%*[2]效果!$E$41*0.75</f>
        <v>4230.0252725058945</v>
      </c>
      <c r="V46" s="124"/>
      <c r="W46" s="124"/>
      <c r="Z46" s="157">
        <f>50%*([2]效果!$E$48+[2]效果!$E$49)/6*50%</f>
        <v>37925.522644584045</v>
      </c>
    </row>
    <row r="47" spans="1:26" x14ac:dyDescent="0.15">
      <c r="A47" s="124"/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</row>
    <row r="48" spans="1:26" x14ac:dyDescent="0.15">
      <c r="A48" s="124"/>
      <c r="B48" s="124"/>
      <c r="C48" s="124"/>
      <c r="D48" s="124"/>
      <c r="E48" s="124"/>
      <c r="F48" s="124">
        <f>SUM(E46:G46)</f>
        <v>68940.161169239436</v>
      </c>
      <c r="G48" s="124"/>
      <c r="H48" s="124"/>
      <c r="I48" s="124"/>
      <c r="J48" s="124"/>
      <c r="K48" s="124">
        <f>SUM(J46:L46)</f>
        <v>48082.316732698542</v>
      </c>
      <c r="L48" s="124"/>
      <c r="M48" s="124"/>
      <c r="N48" s="124"/>
      <c r="O48" s="124"/>
      <c r="P48" s="124">
        <f>SUM(O46:Q46)</f>
        <v>18962.761322292026</v>
      </c>
      <c r="Q48" s="124"/>
      <c r="R48" s="124"/>
      <c r="S48" s="124"/>
      <c r="T48" s="124"/>
      <c r="U48" s="124">
        <f>SUM(T46:V46)</f>
        <v>8146.7153396409831</v>
      </c>
      <c r="V48" s="124"/>
      <c r="W48" s="124"/>
    </row>
    <row r="49" spans="1:22" x14ac:dyDescent="0.15">
      <c r="A49" s="124"/>
      <c r="B49" s="124"/>
      <c r="C49" s="124"/>
      <c r="D49" s="124"/>
      <c r="F49" s="124">
        <f>SUM($P$14:$P$30)*8%</f>
        <v>73920</v>
      </c>
      <c r="G49" s="124"/>
      <c r="H49" s="124"/>
      <c r="I49" s="124"/>
      <c r="K49" s="124">
        <f>SUM($P$14:$P$30)*8%</f>
        <v>73920</v>
      </c>
      <c r="L49" s="124"/>
      <c r="M49" s="124"/>
      <c r="N49" s="124"/>
      <c r="P49" s="124">
        <f>SUM($P$14:$P$30)*8%</f>
        <v>73920</v>
      </c>
      <c r="Q49" s="124"/>
      <c r="R49" s="124"/>
      <c r="S49" s="124"/>
      <c r="U49" s="124">
        <f>SUM($P$14:$P$30)*8%</f>
        <v>73920</v>
      </c>
      <c r="V49" s="124"/>
    </row>
    <row r="51" spans="1:22" s="132" customFormat="1" x14ac:dyDescent="0.15"/>
    <row r="52" spans="1:22" s="132" customFormat="1" x14ac:dyDescent="0.15"/>
    <row r="53" spans="1:22" s="132" customFormat="1" x14ac:dyDescent="0.15"/>
    <row r="54" spans="1:22" s="132" customFormat="1" x14ac:dyDescent="0.15"/>
    <row r="55" spans="1:22" s="132" customFormat="1" x14ac:dyDescent="0.15">
      <c r="C55" s="57" t="s">
        <v>484</v>
      </c>
      <c r="D55" s="124"/>
      <c r="E55" s="124"/>
      <c r="F55" s="124"/>
      <c r="G55" s="124"/>
      <c r="H55" s="124"/>
      <c r="I55" s="124"/>
      <c r="J55" s="124"/>
    </row>
    <row r="56" spans="1:22" s="132" customFormat="1" x14ac:dyDescent="0.15">
      <c r="C56" s="57"/>
      <c r="D56" s="124"/>
      <c r="E56" s="124" t="s">
        <v>140</v>
      </c>
      <c r="F56" s="124"/>
      <c r="G56" s="124"/>
      <c r="H56" s="124"/>
      <c r="I56" s="124"/>
      <c r="J56" s="124"/>
    </row>
    <row r="57" spans="1:22" s="132" customFormat="1" x14ac:dyDescent="0.15">
      <c r="C57" s="57"/>
      <c r="D57" s="124"/>
      <c r="E57" s="124" t="s">
        <v>143</v>
      </c>
      <c r="F57" s="124"/>
      <c r="G57" s="124"/>
      <c r="H57" s="124"/>
      <c r="I57" s="124"/>
      <c r="J57" s="124"/>
    </row>
    <row r="58" spans="1:22" s="132" customFormat="1" x14ac:dyDescent="0.15">
      <c r="C58" s="57"/>
      <c r="D58" s="124"/>
      <c r="E58" s="124"/>
      <c r="F58" s="23"/>
      <c r="G58" s="23" t="s">
        <v>409</v>
      </c>
      <c r="H58" s="124"/>
      <c r="I58" s="124"/>
      <c r="J58" s="23" t="s">
        <v>409</v>
      </c>
    </row>
    <row r="59" spans="1:22" s="132" customFormat="1" x14ac:dyDescent="0.15">
      <c r="C59" s="57"/>
      <c r="D59" s="124"/>
      <c r="E59" s="124"/>
      <c r="F59" s="23" t="s">
        <v>164</v>
      </c>
      <c r="G59" s="23">
        <f>基础状态预期!L14</f>
        <v>20</v>
      </c>
      <c r="H59" s="124"/>
      <c r="I59" s="23" t="s">
        <v>410</v>
      </c>
      <c r="J59" s="23">
        <f>基础状态预期!$L$13</f>
        <v>10</v>
      </c>
    </row>
    <row r="60" spans="1:22" s="132" customFormat="1" x14ac:dyDescent="0.15">
      <c r="C60" s="57"/>
      <c r="D60" s="124"/>
      <c r="E60" s="124"/>
      <c r="F60" s="23" t="s">
        <v>165</v>
      </c>
      <c r="G60" s="23">
        <f>基础状态预期!L15</f>
        <v>40</v>
      </c>
      <c r="H60" s="124"/>
      <c r="I60" s="124"/>
      <c r="J60" s="124"/>
    </row>
    <row r="61" spans="1:22" s="132" customFormat="1" x14ac:dyDescent="0.15">
      <c r="C61" s="57"/>
      <c r="D61" s="124"/>
      <c r="E61" s="124"/>
      <c r="F61" s="23" t="s">
        <v>166</v>
      </c>
      <c r="G61" s="23">
        <f>基础状态预期!L16</f>
        <v>60</v>
      </c>
      <c r="H61" s="124"/>
      <c r="I61" s="124"/>
      <c r="J61" s="124"/>
    </row>
    <row r="62" spans="1:22" s="132" customFormat="1" x14ac:dyDescent="0.15">
      <c r="C62" s="57"/>
      <c r="D62" s="124"/>
      <c r="E62" s="124"/>
      <c r="F62" s="124"/>
      <c r="G62" s="124"/>
      <c r="H62" s="124"/>
      <c r="I62" s="124"/>
      <c r="J62" s="124"/>
    </row>
    <row r="63" spans="1:22" s="132" customFormat="1" x14ac:dyDescent="0.15">
      <c r="C63" s="57"/>
      <c r="D63" s="124"/>
      <c r="E63" s="124" t="s">
        <v>406</v>
      </c>
      <c r="F63" s="124"/>
      <c r="G63" s="124"/>
      <c r="H63" s="124"/>
      <c r="I63" s="124"/>
      <c r="J63" s="124"/>
    </row>
    <row r="64" spans="1:22" s="132" customFormat="1" x14ac:dyDescent="0.15"/>
    <row r="65" spans="3:54" s="132" customFormat="1" x14ac:dyDescent="0.15"/>
    <row r="66" spans="3:54" s="132" customFormat="1" x14ac:dyDescent="0.15"/>
    <row r="67" spans="3:54" s="132" customFormat="1" x14ac:dyDescent="0.15"/>
    <row r="68" spans="3:54" x14ac:dyDescent="0.15">
      <c r="C68" s="57" t="s">
        <v>483</v>
      </c>
    </row>
    <row r="71" spans="3:54" x14ac:dyDescent="0.15">
      <c r="Z71" s="57" t="s">
        <v>444</v>
      </c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8"/>
      <c r="AT71" s="162"/>
      <c r="AU71" s="162"/>
      <c r="AV71" s="162"/>
    </row>
    <row r="72" spans="3:54" x14ac:dyDescent="0.15">
      <c r="F72" s="183" t="s">
        <v>365</v>
      </c>
      <c r="G72" s="183"/>
      <c r="H72" s="183"/>
      <c r="I72" s="183"/>
      <c r="J72" s="183"/>
      <c r="K72" s="183"/>
      <c r="L72" s="183"/>
      <c r="M72" s="183"/>
      <c r="N72" s="183" t="s">
        <v>366</v>
      </c>
      <c r="O72" s="183"/>
      <c r="P72" s="183"/>
      <c r="Q72" s="183"/>
      <c r="R72" s="183"/>
      <c r="S72" s="183"/>
      <c r="T72" s="183"/>
      <c r="U72" s="183"/>
      <c r="AA72" s="162" t="s">
        <v>357</v>
      </c>
      <c r="AB72" s="162" t="s">
        <v>440</v>
      </c>
      <c r="AC72" s="162"/>
      <c r="AD72" s="162" t="s">
        <v>441</v>
      </c>
      <c r="AE72" s="162" t="s">
        <v>358</v>
      </c>
      <c r="AF72" s="162" t="s">
        <v>440</v>
      </c>
      <c r="AG72" s="162" t="s">
        <v>359</v>
      </c>
      <c r="AH72" s="162" t="s">
        <v>440</v>
      </c>
      <c r="AI72" s="162" t="s">
        <v>441</v>
      </c>
      <c r="AJ72" s="162" t="s">
        <v>360</v>
      </c>
      <c r="AK72" s="162" t="s">
        <v>443</v>
      </c>
      <c r="AL72" s="162" t="s">
        <v>443</v>
      </c>
      <c r="AM72" s="162" t="s">
        <v>360</v>
      </c>
      <c r="AN72" s="162" t="s">
        <v>359</v>
      </c>
      <c r="AO72" s="162" t="s">
        <v>360</v>
      </c>
      <c r="AP72" s="162" t="s">
        <v>360</v>
      </c>
      <c r="AQ72" s="162" t="s">
        <v>442</v>
      </c>
      <c r="AR72" s="162" t="s">
        <v>359</v>
      </c>
      <c r="AS72" s="168" t="s">
        <v>360</v>
      </c>
      <c r="AT72" s="162" t="s">
        <v>443</v>
      </c>
      <c r="AU72" s="162" t="s">
        <v>359</v>
      </c>
      <c r="AV72" s="162" t="s">
        <v>442</v>
      </c>
      <c r="AW72" s="57" t="s">
        <v>357</v>
      </c>
      <c r="AX72" s="57" t="s">
        <v>443</v>
      </c>
      <c r="AZ72" s="57" t="s">
        <v>442</v>
      </c>
      <c r="BA72" s="57" t="s">
        <v>440</v>
      </c>
      <c r="BB72" s="57" t="s">
        <v>357</v>
      </c>
    </row>
    <row r="73" spans="3:54" s="125" customFormat="1" ht="45" x14ac:dyDescent="0.15">
      <c r="E73" s="164" t="s">
        <v>356</v>
      </c>
      <c r="F73" s="164" t="s">
        <v>357</v>
      </c>
      <c r="G73" s="164" t="s">
        <v>361</v>
      </c>
      <c r="H73" s="164" t="s">
        <v>358</v>
      </c>
      <c r="I73" s="164" t="s">
        <v>362</v>
      </c>
      <c r="J73" s="164" t="s">
        <v>359</v>
      </c>
      <c r="K73" s="164" t="s">
        <v>363</v>
      </c>
      <c r="L73" s="164" t="s">
        <v>360</v>
      </c>
      <c r="M73" s="164" t="s">
        <v>364</v>
      </c>
      <c r="N73" s="164" t="s">
        <v>357</v>
      </c>
      <c r="O73" s="164" t="s">
        <v>361</v>
      </c>
      <c r="P73" s="164" t="s">
        <v>358</v>
      </c>
      <c r="Q73" s="164" t="s">
        <v>362</v>
      </c>
      <c r="R73" s="164" t="s">
        <v>359</v>
      </c>
      <c r="S73" s="164" t="s">
        <v>363</v>
      </c>
      <c r="T73" s="164" t="s">
        <v>360</v>
      </c>
      <c r="U73" s="164" t="s">
        <v>364</v>
      </c>
      <c r="V73" s="164" t="s">
        <v>408</v>
      </c>
      <c r="Z73" s="164" t="s">
        <v>333</v>
      </c>
      <c r="AA73" s="164" t="s">
        <v>152</v>
      </c>
      <c r="AB73" s="164" t="s">
        <v>153</v>
      </c>
      <c r="AC73" s="164" t="s">
        <v>158</v>
      </c>
      <c r="AD73" s="164" t="s">
        <v>436</v>
      </c>
      <c r="AE73" s="164" t="s">
        <v>475</v>
      </c>
      <c r="AF73" s="164" t="s">
        <v>477</v>
      </c>
      <c r="AG73" s="164" t="s">
        <v>154</v>
      </c>
      <c r="AH73" s="164" t="s">
        <v>471</v>
      </c>
      <c r="AI73" s="164" t="s">
        <v>473</v>
      </c>
      <c r="AJ73" s="164" t="s">
        <v>464</v>
      </c>
      <c r="AK73" s="164" t="s">
        <v>466</v>
      </c>
      <c r="AL73" s="164" t="s">
        <v>460</v>
      </c>
      <c r="AM73" s="164" t="s">
        <v>462</v>
      </c>
      <c r="AN73" s="164" t="s">
        <v>147</v>
      </c>
      <c r="AO73" s="164" t="s">
        <v>148</v>
      </c>
      <c r="AP73" s="164" t="s">
        <v>149</v>
      </c>
      <c r="AQ73" s="164" t="s">
        <v>150</v>
      </c>
      <c r="AR73" s="164" t="s">
        <v>479</v>
      </c>
      <c r="AS73" s="169" t="s">
        <v>481</v>
      </c>
      <c r="AT73" s="164" t="s">
        <v>437</v>
      </c>
      <c r="AU73" s="164" t="s">
        <v>151</v>
      </c>
      <c r="AV73" s="164" t="s">
        <v>155</v>
      </c>
      <c r="AW73" s="125" t="s">
        <v>156</v>
      </c>
      <c r="AX73" s="125" t="s">
        <v>157</v>
      </c>
      <c r="AY73" s="125" t="s">
        <v>438</v>
      </c>
      <c r="AZ73" s="125" t="s">
        <v>439</v>
      </c>
      <c r="BA73" s="125" t="s">
        <v>468</v>
      </c>
      <c r="BB73" s="125" t="s">
        <v>470</v>
      </c>
    </row>
    <row r="74" spans="3:54" x14ac:dyDescent="0.15">
      <c r="E74" s="130">
        <v>1</v>
      </c>
      <c r="F74" s="130">
        <v>5</v>
      </c>
      <c r="G74" s="130"/>
      <c r="H74" s="130"/>
      <c r="I74" s="130"/>
      <c r="J74" s="130"/>
      <c r="K74" s="130"/>
      <c r="L74" s="130"/>
      <c r="M74" s="130"/>
      <c r="N74" s="130">
        <f>MAX(F$74:F74)</f>
        <v>5</v>
      </c>
      <c r="O74" s="130">
        <f>MAX(G$74:G74)</f>
        <v>0</v>
      </c>
      <c r="P74" s="130">
        <f>MAX(H$74:H74)</f>
        <v>0</v>
      </c>
      <c r="Q74" s="130">
        <f>MAX(I$74:I74)</f>
        <v>0</v>
      </c>
      <c r="R74" s="130">
        <f>MAX(J$74:J74)</f>
        <v>0</v>
      </c>
      <c r="S74" s="130">
        <f>MAX(K$74:K74)</f>
        <v>0</v>
      </c>
      <c r="T74" s="130">
        <f>MAX(L$74:L74)</f>
        <v>0</v>
      </c>
      <c r="U74" s="130">
        <f>MAX(M$74:M74)</f>
        <v>0</v>
      </c>
      <c r="V74" s="130">
        <f t="shared" ref="V74:V92" si="1">SUM(N74:U74)*4</f>
        <v>20</v>
      </c>
      <c r="Z74" s="162">
        <v>1</v>
      </c>
      <c r="AA74" s="162">
        <f>IFERROR(INDEX($N$74:$U$103,MATCH(INT(求节点(总纲!$BG$5:$BG$84,总纲!$BH$5:$BH$84,总纲!$BM5)),$E$74:$E$103,0),MATCH(AA$72,$N$73:$U$73,0)),0)</f>
        <v>0</v>
      </c>
      <c r="AB74" s="168">
        <f>IFERROR(INDEX($N$74:$U$103,MATCH(INT(求节点(总纲!$BG$5:$BG$84,总纲!$BH$5:$BH$84,总纲!$BM5)),$E$74:$E$103,0),MATCH(AB$72,$N$73:$U$73,0)),0)</f>
        <v>0</v>
      </c>
      <c r="AC74" s="168">
        <f>IFERROR(INDEX($N$74:$U$103,MATCH(INT(求节点(总纲!$BG$5:$BG$84,总纲!$BH$5:$BH$84,总纲!$BM5)),$E$74:$E$103,0),MATCH(AC$72,$N$73:$U$73,0)),0)</f>
        <v>0</v>
      </c>
      <c r="AD74" s="168">
        <f>IFERROR(INDEX($N$74:$U$103,MATCH(INT(求节点(总纲!$BG$5:$BG$84,总纲!$BH$5:$BH$84,总纲!$BM5)),$E$74:$E$103,0),MATCH(AD$72,$N$73:$U$73,0)),0)</f>
        <v>0</v>
      </c>
      <c r="AE74" s="168">
        <f>IFERROR(INDEX($N$74:$U$103,MATCH(INT(求节点(总纲!$BG$5:$BG$84,总纲!$BH$5:$BH$84,总纲!$BM5)),$E$74:$E$103,0),MATCH(AE$72,$N$73:$U$73,0)),0)</f>
        <v>0</v>
      </c>
      <c r="AF74" s="168">
        <f>IFERROR(INDEX($N$74:$U$103,MATCH(INT(求节点(总纲!$BG$5:$BG$84,总纲!$BH$5:$BH$84,总纲!$BM5)),$E$74:$E$103,0),MATCH(AF$72,$N$73:$U$73,0)),0)</f>
        <v>0</v>
      </c>
      <c r="AG74" s="168">
        <f>IFERROR(INDEX($N$74:$U$103,MATCH(INT(求节点(总纲!$BG$5:$BG$84,总纲!$BH$5:$BH$84,总纲!$BM5)),$E$74:$E$103,0),MATCH(AG$72,$N$73:$U$73,0)),0)</f>
        <v>0</v>
      </c>
      <c r="AH74" s="168">
        <f>IFERROR(INDEX($N$74:$U$103,MATCH(INT(求节点(总纲!$BG$5:$BG$84,总纲!$BH$5:$BH$84,总纲!$BM5)),$E$74:$E$103,0),MATCH(AH$72,$N$73:$U$73,0)),0)</f>
        <v>0</v>
      </c>
      <c r="AI74" s="168">
        <f>IFERROR(INDEX($N$74:$U$103,MATCH(INT(求节点(总纲!$BG$5:$BG$84,总纲!$BH$5:$BH$84,总纲!$BM5)),$E$74:$E$103,0),MATCH(AI$72,$N$73:$U$73,0)),0)</f>
        <v>0</v>
      </c>
      <c r="AJ74" s="168">
        <f>IFERROR(INDEX($N$74:$U$103,MATCH(INT(求节点(总纲!$BG$5:$BG$84,总纲!$BH$5:$BH$84,总纲!$BM5)),$E$74:$E$103,0),MATCH(AJ$72,$N$73:$U$73,0)),0)</f>
        <v>0</v>
      </c>
      <c r="AK74" s="168">
        <f>IFERROR(INDEX($N$74:$U$103,MATCH(INT(求节点(总纲!$BG$5:$BG$84,总纲!$BH$5:$BH$84,总纲!$BM5)),$E$74:$E$103,0),MATCH(AK$72,$N$73:$U$73,0)),0)</f>
        <v>0</v>
      </c>
      <c r="AL74" s="168">
        <f>IFERROR(INDEX($N$74:$U$103,MATCH(INT(求节点(总纲!$BG$5:$BG$84,总纲!$BH$5:$BH$84,总纲!$BM5)),$E$74:$E$103,0),MATCH(AL$72,$N$73:$U$73,0)),0)</f>
        <v>0</v>
      </c>
      <c r="AM74" s="168">
        <f>IFERROR(INDEX($N$74:$U$103,MATCH(INT(求节点(总纲!$BG$5:$BG$84,总纲!$BH$5:$BH$84,总纲!$BM5)),$E$74:$E$103,0),MATCH(AM$72,$N$73:$U$73,0)),0)</f>
        <v>0</v>
      </c>
      <c r="AN74" s="168">
        <f>IFERROR(INDEX($N$74:$U$103,MATCH(INT(求节点(总纲!$BG$5:$BG$84,总纲!$BH$5:$BH$84,总纲!$BM5)),$E$74:$E$103,0),MATCH(AN$72,$N$73:$U$73,0)),0)</f>
        <v>0</v>
      </c>
      <c r="AO74" s="168">
        <f>IFERROR(INDEX($N$74:$U$103,MATCH(INT(求节点(总纲!$BG$5:$BG$84,总纲!$BH$5:$BH$84,总纲!$BM5)),$E$74:$E$103,0),MATCH(AO$72,$N$73:$U$73,0)),0)</f>
        <v>0</v>
      </c>
      <c r="AP74" s="168">
        <f>IFERROR(INDEX($N$74:$U$103,MATCH(INT(求节点(总纲!$BG$5:$BG$84,总纲!$BH$5:$BH$84,总纲!$BM5)),$E$74:$E$103,0),MATCH(AP$72,$N$73:$U$73,0)),0)</f>
        <v>0</v>
      </c>
      <c r="AQ74" s="168">
        <f>IFERROR(INDEX($N$74:$U$103,MATCH(INT(求节点(总纲!$BG$5:$BG$84,总纲!$BH$5:$BH$84,总纲!$BM5)),$E$74:$E$103,0),MATCH(AQ$72,$N$73:$U$73,0)),0)</f>
        <v>0</v>
      </c>
      <c r="AR74" s="168">
        <f>IFERROR(INDEX($N$74:$U$103,MATCH(INT(求节点(总纲!$BG$5:$BG$84,总纲!$BH$5:$BH$84,总纲!$BM5)),$E$74:$E$103,0),MATCH(AR$72,$N$73:$U$73,0)),0)</f>
        <v>0</v>
      </c>
      <c r="AS74" s="168">
        <f>IFERROR(INDEX($N$74:$U$103,MATCH(INT(求节点(总纲!$BG$5:$BG$84,总纲!$BH$5:$BH$84,总纲!$BM5)),$E$74:$E$103,0),MATCH(AS$72,$N$73:$U$73,0)),0)</f>
        <v>0</v>
      </c>
      <c r="AT74" s="168">
        <f>IFERROR(INDEX($N$74:$U$103,MATCH(INT(求节点(总纲!$BG$5:$BG$84,总纲!$BH$5:$BH$84,总纲!$BM5)),$E$74:$E$103,0),MATCH(AT$72,$N$73:$U$73,0)),0)</f>
        <v>0</v>
      </c>
      <c r="AU74" s="168">
        <f>IFERROR(INDEX($N$74:$U$103,MATCH(INT(求节点(总纲!$BG$5:$BG$84,总纲!$BH$5:$BH$84,总纲!$BM5)),$E$74:$E$103,0),MATCH(AU$72,$N$73:$U$73,0)),0)</f>
        <v>0</v>
      </c>
      <c r="AV74" s="168">
        <f>IFERROR(INDEX($N$74:$U$103,MATCH(INT(求节点(总纲!$BG$5:$BG$84,总纲!$BH$5:$BH$84,总纲!$BM5)),$E$74:$E$103,0),MATCH(AV$72,$N$73:$U$73,0)),0)</f>
        <v>0</v>
      </c>
      <c r="AW74" s="168">
        <f>IFERROR(INDEX($N$74:$U$103,MATCH(INT(求节点(总纲!$BG$5:$BG$84,总纲!$BH$5:$BH$84,总纲!$BM5)),$E$74:$E$103,0),MATCH(AW$72,$N$73:$U$73,0)),0)</f>
        <v>0</v>
      </c>
      <c r="AX74" s="168">
        <f>IFERROR(INDEX($N$74:$U$103,MATCH(INT(求节点(总纲!$BG$5:$BG$84,总纲!$BH$5:$BH$84,总纲!$BM5)),$E$74:$E$103,0),MATCH(AX$72,$N$73:$U$73,0)),0)</f>
        <v>0</v>
      </c>
      <c r="AY74" s="168">
        <f>IFERROR(INDEX($N$74:$U$103,MATCH(INT(求节点(总纲!$BG$5:$BG$84,总纲!$BH$5:$BH$84,总纲!$BM5)),$E$74:$E$103,0),MATCH(AY$72,$N$73:$U$73,0)),0)</f>
        <v>0</v>
      </c>
      <c r="AZ74" s="168">
        <f>IFERROR(INDEX($N$74:$U$103,MATCH(INT(求节点(总纲!$BG$5:$BG$84,总纲!$BH$5:$BH$84,总纲!$BM5)),$E$74:$E$103,0),MATCH(AZ$72,$N$73:$U$73,0)),0)</f>
        <v>0</v>
      </c>
      <c r="BA74" s="168">
        <f>IFERROR(INDEX($N$74:$U$103,MATCH(INT(求节点(总纲!$BG$5:$BG$84,总纲!$BH$5:$BH$84,总纲!$BM5)),$E$74:$E$103,0),MATCH(BA$72,$N$73:$U$73,0)),0)</f>
        <v>0</v>
      </c>
      <c r="BB74" s="168">
        <f>IFERROR(INDEX($N$74:$U$103,MATCH(INT(求节点(总纲!$BG$5:$BG$84,总纲!$BH$5:$BH$84,总纲!$BM5)),$E$74:$E$103,0),MATCH(BB$72,$N$73:$U$73,0)),0)</f>
        <v>0</v>
      </c>
    </row>
    <row r="75" spans="3:54" x14ac:dyDescent="0.15">
      <c r="E75" s="130">
        <v>2</v>
      </c>
      <c r="F75" s="130">
        <v>8</v>
      </c>
      <c r="G75" s="130"/>
      <c r="H75" s="130"/>
      <c r="I75" s="130"/>
      <c r="J75" s="130"/>
      <c r="K75" s="130"/>
      <c r="L75" s="130"/>
      <c r="M75" s="130"/>
      <c r="N75" s="130">
        <f>MAX(F$74:F75)</f>
        <v>8</v>
      </c>
      <c r="O75" s="130">
        <f>MAX(G$74:G75)</f>
        <v>0</v>
      </c>
      <c r="P75" s="130">
        <f>MAX(H$74:H75)</f>
        <v>0</v>
      </c>
      <c r="Q75" s="130">
        <f>MAX(I$74:I75)</f>
        <v>0</v>
      </c>
      <c r="R75" s="130">
        <f>MAX(J$74:J75)</f>
        <v>0</v>
      </c>
      <c r="S75" s="130">
        <f>MAX(K$74:K75)</f>
        <v>0</v>
      </c>
      <c r="T75" s="130">
        <f>MAX(L$74:L75)</f>
        <v>0</v>
      </c>
      <c r="U75" s="130">
        <f>MAX(M$74:M75)</f>
        <v>0</v>
      </c>
      <c r="V75" s="130">
        <f t="shared" si="1"/>
        <v>32</v>
      </c>
      <c r="W75" s="132"/>
      <c r="Y75" s="132"/>
      <c r="Z75" s="162">
        <v>2</v>
      </c>
      <c r="AA75" s="172">
        <f>IFERROR(INDEX($N$74:$U$103,MATCH(INT(求节点(总纲!$BG$5:$BG$84,总纲!$BH$5:$BH$84,总纲!$BM6)),$E$74:$E$103,0),MATCH(AA$72,$N$73:$U$73,0)),0)</f>
        <v>0</v>
      </c>
      <c r="AB75" s="172">
        <f>IFERROR(INDEX($N$74:$U$103,MATCH(INT(求节点(总纲!$BG$5:$BG$84,总纲!$BH$5:$BH$84,总纲!$BM6)),$E$74:$E$103,0),MATCH(AB$72,$N$73:$U$73,0)),0)</f>
        <v>0</v>
      </c>
      <c r="AC75" s="172">
        <f>IFERROR(INDEX($N$74:$U$103,MATCH(INT(求节点(总纲!$BG$5:$BG$84,总纲!$BH$5:$BH$84,总纲!$BM6)),$E$74:$E$103,0),MATCH(AC$72,$N$73:$U$73,0)),0)</f>
        <v>0</v>
      </c>
      <c r="AD75" s="172">
        <f>IFERROR(INDEX($N$74:$U$103,MATCH(INT(求节点(总纲!$BG$5:$BG$84,总纲!$BH$5:$BH$84,总纲!$BM6)),$E$74:$E$103,0),MATCH(AD$72,$N$73:$U$73,0)),0)</f>
        <v>0</v>
      </c>
      <c r="AE75" s="172">
        <f>IFERROR(INDEX($N$74:$U$103,MATCH(INT(求节点(总纲!$BG$5:$BG$84,总纲!$BH$5:$BH$84,总纲!$BM6)),$E$74:$E$103,0),MATCH(AE$72,$N$73:$U$73,0)),0)</f>
        <v>0</v>
      </c>
      <c r="AF75" s="172">
        <f>IFERROR(INDEX($N$74:$U$103,MATCH(INT(求节点(总纲!$BG$5:$BG$84,总纲!$BH$5:$BH$84,总纲!$BM6)),$E$74:$E$103,0),MATCH(AF$72,$N$73:$U$73,0)),0)</f>
        <v>0</v>
      </c>
      <c r="AG75" s="172">
        <f>IFERROR(INDEX($N$74:$U$103,MATCH(INT(求节点(总纲!$BG$5:$BG$84,总纲!$BH$5:$BH$84,总纲!$BM6)),$E$74:$E$103,0),MATCH(AG$72,$N$73:$U$73,0)),0)</f>
        <v>0</v>
      </c>
      <c r="AH75" s="172">
        <f>IFERROR(INDEX($N$74:$U$103,MATCH(INT(求节点(总纲!$BG$5:$BG$84,总纲!$BH$5:$BH$84,总纲!$BM6)),$E$74:$E$103,0),MATCH(AH$72,$N$73:$U$73,0)),0)</f>
        <v>0</v>
      </c>
      <c r="AI75" s="172">
        <f>IFERROR(INDEX($N$74:$U$103,MATCH(INT(求节点(总纲!$BG$5:$BG$84,总纲!$BH$5:$BH$84,总纲!$BM6)),$E$74:$E$103,0),MATCH(AI$72,$N$73:$U$73,0)),0)</f>
        <v>0</v>
      </c>
      <c r="AJ75" s="172">
        <f>IFERROR(INDEX($N$74:$U$103,MATCH(INT(求节点(总纲!$BG$5:$BG$84,总纲!$BH$5:$BH$84,总纲!$BM6)),$E$74:$E$103,0),MATCH(AJ$72,$N$73:$U$73,0)),0)</f>
        <v>0</v>
      </c>
      <c r="AK75" s="172">
        <f>IFERROR(INDEX($N$74:$U$103,MATCH(INT(求节点(总纲!$BG$5:$BG$84,总纲!$BH$5:$BH$84,总纲!$BM6)),$E$74:$E$103,0),MATCH(AK$72,$N$73:$U$73,0)),0)</f>
        <v>0</v>
      </c>
      <c r="AL75" s="172">
        <f>IFERROR(INDEX($N$74:$U$103,MATCH(INT(求节点(总纲!$BG$5:$BG$84,总纲!$BH$5:$BH$84,总纲!$BM6)),$E$74:$E$103,0),MATCH(AL$72,$N$73:$U$73,0)),0)</f>
        <v>0</v>
      </c>
      <c r="AM75" s="172">
        <f>IFERROR(INDEX($N$74:$U$103,MATCH(INT(求节点(总纲!$BG$5:$BG$84,总纲!$BH$5:$BH$84,总纲!$BM6)),$E$74:$E$103,0),MATCH(AM$72,$N$73:$U$73,0)),0)</f>
        <v>0</v>
      </c>
      <c r="AN75" s="172">
        <f>IFERROR(INDEX($N$74:$U$103,MATCH(INT(求节点(总纲!$BG$5:$BG$84,总纲!$BH$5:$BH$84,总纲!$BM6)),$E$74:$E$103,0),MATCH(AN$72,$N$73:$U$73,0)),0)</f>
        <v>0</v>
      </c>
      <c r="AO75" s="172">
        <f>IFERROR(INDEX($N$74:$U$103,MATCH(INT(求节点(总纲!$BG$5:$BG$84,总纲!$BH$5:$BH$84,总纲!$BM6)),$E$74:$E$103,0),MATCH(AO$72,$N$73:$U$73,0)),0)</f>
        <v>0</v>
      </c>
      <c r="AP75" s="172">
        <f>IFERROR(INDEX($N$74:$U$103,MATCH(INT(求节点(总纲!$BG$5:$BG$84,总纲!$BH$5:$BH$84,总纲!$BM6)),$E$74:$E$103,0),MATCH(AP$72,$N$73:$U$73,0)),0)</f>
        <v>0</v>
      </c>
      <c r="AQ75" s="172">
        <f>IFERROR(INDEX($N$74:$U$103,MATCH(INT(求节点(总纲!$BG$5:$BG$84,总纲!$BH$5:$BH$84,总纲!$BM6)),$E$74:$E$103,0),MATCH(AQ$72,$N$73:$U$73,0)),0)</f>
        <v>0</v>
      </c>
      <c r="AR75" s="172">
        <f>IFERROR(INDEX($N$74:$U$103,MATCH(INT(求节点(总纲!$BG$5:$BG$84,总纲!$BH$5:$BH$84,总纲!$BM6)),$E$74:$E$103,0),MATCH(AR$72,$N$73:$U$73,0)),0)</f>
        <v>0</v>
      </c>
      <c r="AS75" s="172">
        <f>IFERROR(INDEX($N$74:$U$103,MATCH(INT(求节点(总纲!$BG$5:$BG$84,总纲!$BH$5:$BH$84,总纲!$BM6)),$E$74:$E$103,0),MATCH(AS$72,$N$73:$U$73,0)),0)</f>
        <v>0</v>
      </c>
      <c r="AT75" s="172">
        <f>IFERROR(INDEX($N$74:$U$103,MATCH(INT(求节点(总纲!$BG$5:$BG$84,总纲!$BH$5:$BH$84,总纲!$BM6)),$E$74:$E$103,0),MATCH(AT$72,$N$73:$U$73,0)),0)</f>
        <v>0</v>
      </c>
      <c r="AU75" s="172">
        <f>IFERROR(INDEX($N$74:$U$103,MATCH(INT(求节点(总纲!$BG$5:$BG$84,总纲!$BH$5:$BH$84,总纲!$BM6)),$E$74:$E$103,0),MATCH(AU$72,$N$73:$U$73,0)),0)</f>
        <v>0</v>
      </c>
      <c r="AV75" s="172">
        <f>IFERROR(INDEX($N$74:$U$103,MATCH(INT(求节点(总纲!$BG$5:$BG$84,总纲!$BH$5:$BH$84,总纲!$BM6)),$E$74:$E$103,0),MATCH(AV$72,$N$73:$U$73,0)),0)</f>
        <v>0</v>
      </c>
      <c r="AW75" s="172">
        <f>IFERROR(INDEX($N$74:$U$103,MATCH(INT(求节点(总纲!$BG$5:$BG$84,总纲!$BH$5:$BH$84,总纲!$BM6)),$E$74:$E$103,0),MATCH(AW$72,$N$73:$U$73,0)),0)</f>
        <v>0</v>
      </c>
      <c r="AX75" s="172">
        <f>IFERROR(INDEX($N$74:$U$103,MATCH(INT(求节点(总纲!$BG$5:$BG$84,总纲!$BH$5:$BH$84,总纲!$BM6)),$E$74:$E$103,0),MATCH(AX$72,$N$73:$U$73,0)),0)</f>
        <v>0</v>
      </c>
      <c r="AY75" s="172">
        <f>IFERROR(INDEX($N$74:$U$103,MATCH(INT(求节点(总纲!$BG$5:$BG$84,总纲!$BH$5:$BH$84,总纲!$BM6)),$E$74:$E$103,0),MATCH(AY$72,$N$73:$U$73,0)),0)</f>
        <v>0</v>
      </c>
      <c r="AZ75" s="172">
        <f>IFERROR(INDEX($N$74:$U$103,MATCH(INT(求节点(总纲!$BG$5:$BG$84,总纲!$BH$5:$BH$84,总纲!$BM6)),$E$74:$E$103,0),MATCH(AZ$72,$N$73:$U$73,0)),0)</f>
        <v>0</v>
      </c>
      <c r="BA75" s="172">
        <f>IFERROR(INDEX($N$74:$U$103,MATCH(INT(求节点(总纲!$BG$5:$BG$84,总纲!$BH$5:$BH$84,总纲!$BM6)),$E$74:$E$103,0),MATCH(BA$72,$N$73:$U$73,0)),0)</f>
        <v>0</v>
      </c>
      <c r="BB75" s="172">
        <f>IFERROR(INDEX($N$74:$U$103,MATCH(INT(求节点(总纲!$BG$5:$BG$84,总纲!$BH$5:$BH$84,总纲!$BM6)),$E$74:$E$103,0),MATCH(BB$72,$N$73:$U$73,0)),0)</f>
        <v>0</v>
      </c>
    </row>
    <row r="76" spans="3:54" x14ac:dyDescent="0.15">
      <c r="E76" s="130">
        <v>3</v>
      </c>
      <c r="F76" s="130"/>
      <c r="G76" s="130"/>
      <c r="H76" s="130">
        <v>5</v>
      </c>
      <c r="I76" s="130"/>
      <c r="J76" s="130"/>
      <c r="K76" s="130"/>
      <c r="L76" s="130"/>
      <c r="M76" s="130"/>
      <c r="N76" s="130">
        <f>MAX(F$74:F76)</f>
        <v>8</v>
      </c>
      <c r="O76" s="130">
        <f>MAX(G$74:G76)</f>
        <v>0</v>
      </c>
      <c r="P76" s="130">
        <f>MAX(H$74:H76)</f>
        <v>5</v>
      </c>
      <c r="Q76" s="130">
        <f>MAX(I$74:I76)</f>
        <v>0</v>
      </c>
      <c r="R76" s="130">
        <f>MAX(J$74:J76)</f>
        <v>0</v>
      </c>
      <c r="S76" s="130">
        <f>MAX(K$74:K76)</f>
        <v>0</v>
      </c>
      <c r="T76" s="130">
        <f>MAX(L$74:L76)</f>
        <v>0</v>
      </c>
      <c r="U76" s="130">
        <f>MAX(M$74:M76)</f>
        <v>0</v>
      </c>
      <c r="V76" s="130">
        <f t="shared" si="1"/>
        <v>52</v>
      </c>
      <c r="W76" s="132"/>
      <c r="Y76" s="132"/>
      <c r="Z76" s="162">
        <v>3</v>
      </c>
      <c r="AA76" s="172">
        <f>IFERROR(INDEX($N$74:$U$103,MATCH(INT(求节点(总纲!$BG$5:$BG$84,总纲!$BH$5:$BH$84,总纲!$BM7)),$E$74:$E$103,0),MATCH(AA$72,$N$73:$U$73,0)),0)</f>
        <v>0</v>
      </c>
      <c r="AB76" s="172">
        <f>IFERROR(INDEX($N$74:$U$103,MATCH(INT(求节点(总纲!$BG$5:$BG$84,总纲!$BH$5:$BH$84,总纲!$BM7)),$E$74:$E$103,0),MATCH(AB$72,$N$73:$U$73,0)),0)</f>
        <v>0</v>
      </c>
      <c r="AC76" s="172">
        <f>IFERROR(INDEX($N$74:$U$103,MATCH(INT(求节点(总纲!$BG$5:$BG$84,总纲!$BH$5:$BH$84,总纲!$BM7)),$E$74:$E$103,0),MATCH(AC$72,$N$73:$U$73,0)),0)</f>
        <v>0</v>
      </c>
      <c r="AD76" s="172">
        <f>IFERROR(INDEX($N$74:$U$103,MATCH(INT(求节点(总纲!$BG$5:$BG$84,总纲!$BH$5:$BH$84,总纲!$BM7)),$E$74:$E$103,0),MATCH(AD$72,$N$73:$U$73,0)),0)</f>
        <v>0</v>
      </c>
      <c r="AE76" s="172">
        <f>IFERROR(INDEX($N$74:$U$103,MATCH(INT(求节点(总纲!$BG$5:$BG$84,总纲!$BH$5:$BH$84,总纲!$BM7)),$E$74:$E$103,0),MATCH(AE$72,$N$73:$U$73,0)),0)</f>
        <v>0</v>
      </c>
      <c r="AF76" s="172">
        <f>IFERROR(INDEX($N$74:$U$103,MATCH(INT(求节点(总纲!$BG$5:$BG$84,总纲!$BH$5:$BH$84,总纲!$BM7)),$E$74:$E$103,0),MATCH(AF$72,$N$73:$U$73,0)),0)</f>
        <v>0</v>
      </c>
      <c r="AG76" s="172">
        <f>IFERROR(INDEX($N$74:$U$103,MATCH(INT(求节点(总纲!$BG$5:$BG$84,总纲!$BH$5:$BH$84,总纲!$BM7)),$E$74:$E$103,0),MATCH(AG$72,$N$73:$U$73,0)),0)</f>
        <v>0</v>
      </c>
      <c r="AH76" s="172">
        <f>IFERROR(INDEX($N$74:$U$103,MATCH(INT(求节点(总纲!$BG$5:$BG$84,总纲!$BH$5:$BH$84,总纲!$BM7)),$E$74:$E$103,0),MATCH(AH$72,$N$73:$U$73,0)),0)</f>
        <v>0</v>
      </c>
      <c r="AI76" s="172">
        <f>IFERROR(INDEX($N$74:$U$103,MATCH(INT(求节点(总纲!$BG$5:$BG$84,总纲!$BH$5:$BH$84,总纲!$BM7)),$E$74:$E$103,0),MATCH(AI$72,$N$73:$U$73,0)),0)</f>
        <v>0</v>
      </c>
      <c r="AJ76" s="172">
        <f>IFERROR(INDEX($N$74:$U$103,MATCH(INT(求节点(总纲!$BG$5:$BG$84,总纲!$BH$5:$BH$84,总纲!$BM7)),$E$74:$E$103,0),MATCH(AJ$72,$N$73:$U$73,0)),0)</f>
        <v>0</v>
      </c>
      <c r="AK76" s="172">
        <f>IFERROR(INDEX($N$74:$U$103,MATCH(INT(求节点(总纲!$BG$5:$BG$84,总纲!$BH$5:$BH$84,总纲!$BM7)),$E$74:$E$103,0),MATCH(AK$72,$N$73:$U$73,0)),0)</f>
        <v>0</v>
      </c>
      <c r="AL76" s="172">
        <f>IFERROR(INDEX($N$74:$U$103,MATCH(INT(求节点(总纲!$BG$5:$BG$84,总纲!$BH$5:$BH$84,总纲!$BM7)),$E$74:$E$103,0),MATCH(AL$72,$N$73:$U$73,0)),0)</f>
        <v>0</v>
      </c>
      <c r="AM76" s="172">
        <f>IFERROR(INDEX($N$74:$U$103,MATCH(INT(求节点(总纲!$BG$5:$BG$84,总纲!$BH$5:$BH$84,总纲!$BM7)),$E$74:$E$103,0),MATCH(AM$72,$N$73:$U$73,0)),0)</f>
        <v>0</v>
      </c>
      <c r="AN76" s="172">
        <f>IFERROR(INDEX($N$74:$U$103,MATCH(INT(求节点(总纲!$BG$5:$BG$84,总纲!$BH$5:$BH$84,总纲!$BM7)),$E$74:$E$103,0),MATCH(AN$72,$N$73:$U$73,0)),0)</f>
        <v>0</v>
      </c>
      <c r="AO76" s="172">
        <f>IFERROR(INDEX($N$74:$U$103,MATCH(INT(求节点(总纲!$BG$5:$BG$84,总纲!$BH$5:$BH$84,总纲!$BM7)),$E$74:$E$103,0),MATCH(AO$72,$N$73:$U$73,0)),0)</f>
        <v>0</v>
      </c>
      <c r="AP76" s="172">
        <f>IFERROR(INDEX($N$74:$U$103,MATCH(INT(求节点(总纲!$BG$5:$BG$84,总纲!$BH$5:$BH$84,总纲!$BM7)),$E$74:$E$103,0),MATCH(AP$72,$N$73:$U$73,0)),0)</f>
        <v>0</v>
      </c>
      <c r="AQ76" s="172">
        <f>IFERROR(INDEX($N$74:$U$103,MATCH(INT(求节点(总纲!$BG$5:$BG$84,总纲!$BH$5:$BH$84,总纲!$BM7)),$E$74:$E$103,0),MATCH(AQ$72,$N$73:$U$73,0)),0)</f>
        <v>0</v>
      </c>
      <c r="AR76" s="172">
        <f>IFERROR(INDEX($N$74:$U$103,MATCH(INT(求节点(总纲!$BG$5:$BG$84,总纲!$BH$5:$BH$84,总纲!$BM7)),$E$74:$E$103,0),MATCH(AR$72,$N$73:$U$73,0)),0)</f>
        <v>0</v>
      </c>
      <c r="AS76" s="172">
        <f>IFERROR(INDEX($N$74:$U$103,MATCH(INT(求节点(总纲!$BG$5:$BG$84,总纲!$BH$5:$BH$84,总纲!$BM7)),$E$74:$E$103,0),MATCH(AS$72,$N$73:$U$73,0)),0)</f>
        <v>0</v>
      </c>
      <c r="AT76" s="172">
        <f>IFERROR(INDEX($N$74:$U$103,MATCH(INT(求节点(总纲!$BG$5:$BG$84,总纲!$BH$5:$BH$84,总纲!$BM7)),$E$74:$E$103,0),MATCH(AT$72,$N$73:$U$73,0)),0)</f>
        <v>0</v>
      </c>
      <c r="AU76" s="172">
        <f>IFERROR(INDEX($N$74:$U$103,MATCH(INT(求节点(总纲!$BG$5:$BG$84,总纲!$BH$5:$BH$84,总纲!$BM7)),$E$74:$E$103,0),MATCH(AU$72,$N$73:$U$73,0)),0)</f>
        <v>0</v>
      </c>
      <c r="AV76" s="172">
        <f>IFERROR(INDEX($N$74:$U$103,MATCH(INT(求节点(总纲!$BG$5:$BG$84,总纲!$BH$5:$BH$84,总纲!$BM7)),$E$74:$E$103,0),MATCH(AV$72,$N$73:$U$73,0)),0)</f>
        <v>0</v>
      </c>
      <c r="AW76" s="172">
        <f>IFERROR(INDEX($N$74:$U$103,MATCH(INT(求节点(总纲!$BG$5:$BG$84,总纲!$BH$5:$BH$84,总纲!$BM7)),$E$74:$E$103,0),MATCH(AW$72,$N$73:$U$73,0)),0)</f>
        <v>0</v>
      </c>
      <c r="AX76" s="172">
        <f>IFERROR(INDEX($N$74:$U$103,MATCH(INT(求节点(总纲!$BG$5:$BG$84,总纲!$BH$5:$BH$84,总纲!$BM7)),$E$74:$E$103,0),MATCH(AX$72,$N$73:$U$73,0)),0)</f>
        <v>0</v>
      </c>
      <c r="AY76" s="172">
        <f>IFERROR(INDEX($N$74:$U$103,MATCH(INT(求节点(总纲!$BG$5:$BG$84,总纲!$BH$5:$BH$84,总纲!$BM7)),$E$74:$E$103,0),MATCH(AY$72,$N$73:$U$73,0)),0)</f>
        <v>0</v>
      </c>
      <c r="AZ76" s="172">
        <f>IFERROR(INDEX($N$74:$U$103,MATCH(INT(求节点(总纲!$BG$5:$BG$84,总纲!$BH$5:$BH$84,总纲!$BM7)),$E$74:$E$103,0),MATCH(AZ$72,$N$73:$U$73,0)),0)</f>
        <v>0</v>
      </c>
      <c r="BA76" s="172">
        <f>IFERROR(INDEX($N$74:$U$103,MATCH(INT(求节点(总纲!$BG$5:$BG$84,总纲!$BH$5:$BH$84,总纲!$BM7)),$E$74:$E$103,0),MATCH(BA$72,$N$73:$U$73,0)),0)</f>
        <v>0</v>
      </c>
      <c r="BB76" s="172">
        <f>IFERROR(INDEX($N$74:$U$103,MATCH(INT(求节点(总纲!$BG$5:$BG$84,总纲!$BH$5:$BH$84,总纲!$BM7)),$E$74:$E$103,0),MATCH(BB$72,$N$73:$U$73,0)),0)</f>
        <v>0</v>
      </c>
    </row>
    <row r="77" spans="3:54" x14ac:dyDescent="0.15">
      <c r="E77" s="130">
        <v>4</v>
      </c>
      <c r="F77" s="130"/>
      <c r="G77" s="130"/>
      <c r="H77" s="130">
        <v>8</v>
      </c>
      <c r="I77" s="130"/>
      <c r="J77" s="130"/>
      <c r="K77" s="130"/>
      <c r="L77" s="130"/>
      <c r="M77" s="130"/>
      <c r="N77" s="130">
        <f>MAX(F$74:F77)</f>
        <v>8</v>
      </c>
      <c r="O77" s="130">
        <f>MAX(G$74:G77)</f>
        <v>0</v>
      </c>
      <c r="P77" s="130">
        <f>MAX(H$74:H77)</f>
        <v>8</v>
      </c>
      <c r="Q77" s="130">
        <f>MAX(I$74:I77)</f>
        <v>0</v>
      </c>
      <c r="R77" s="130">
        <f>MAX(J$74:J77)</f>
        <v>0</v>
      </c>
      <c r="S77" s="130">
        <f>MAX(K$74:K77)</f>
        <v>0</v>
      </c>
      <c r="T77" s="130">
        <f>MAX(L$74:L77)</f>
        <v>0</v>
      </c>
      <c r="U77" s="130">
        <f>MAX(M$74:M77)</f>
        <v>0</v>
      </c>
      <c r="V77" s="130">
        <f t="shared" si="1"/>
        <v>64</v>
      </c>
      <c r="W77" s="132"/>
      <c r="Y77" s="132"/>
      <c r="Z77" s="162">
        <v>4</v>
      </c>
      <c r="AA77" s="172">
        <f>IFERROR(INDEX($N$74:$U$103,MATCH(INT(求节点(总纲!$BG$5:$BG$84,总纲!$BH$5:$BH$84,总纲!$BM8)),$E$74:$E$103,0),MATCH(AA$72,$N$73:$U$73,0)),0)</f>
        <v>0</v>
      </c>
      <c r="AB77" s="172">
        <f>IFERROR(INDEX($N$74:$U$103,MATCH(INT(求节点(总纲!$BG$5:$BG$84,总纲!$BH$5:$BH$84,总纲!$BM8)),$E$74:$E$103,0),MATCH(AB$72,$N$73:$U$73,0)),0)</f>
        <v>0</v>
      </c>
      <c r="AC77" s="172">
        <f>IFERROR(INDEX($N$74:$U$103,MATCH(INT(求节点(总纲!$BG$5:$BG$84,总纲!$BH$5:$BH$84,总纲!$BM8)),$E$74:$E$103,0),MATCH(AC$72,$N$73:$U$73,0)),0)</f>
        <v>0</v>
      </c>
      <c r="AD77" s="172">
        <f>IFERROR(INDEX($N$74:$U$103,MATCH(INT(求节点(总纲!$BG$5:$BG$84,总纲!$BH$5:$BH$84,总纲!$BM8)),$E$74:$E$103,0),MATCH(AD$72,$N$73:$U$73,0)),0)</f>
        <v>0</v>
      </c>
      <c r="AE77" s="172">
        <f>IFERROR(INDEX($N$74:$U$103,MATCH(INT(求节点(总纲!$BG$5:$BG$84,总纲!$BH$5:$BH$84,总纲!$BM8)),$E$74:$E$103,0),MATCH(AE$72,$N$73:$U$73,0)),0)</f>
        <v>0</v>
      </c>
      <c r="AF77" s="172">
        <f>IFERROR(INDEX($N$74:$U$103,MATCH(INT(求节点(总纲!$BG$5:$BG$84,总纲!$BH$5:$BH$84,总纲!$BM8)),$E$74:$E$103,0),MATCH(AF$72,$N$73:$U$73,0)),0)</f>
        <v>0</v>
      </c>
      <c r="AG77" s="172">
        <f>IFERROR(INDEX($N$74:$U$103,MATCH(INT(求节点(总纲!$BG$5:$BG$84,总纲!$BH$5:$BH$84,总纲!$BM8)),$E$74:$E$103,0),MATCH(AG$72,$N$73:$U$73,0)),0)</f>
        <v>0</v>
      </c>
      <c r="AH77" s="172">
        <f>IFERROR(INDEX($N$74:$U$103,MATCH(INT(求节点(总纲!$BG$5:$BG$84,总纲!$BH$5:$BH$84,总纲!$BM8)),$E$74:$E$103,0),MATCH(AH$72,$N$73:$U$73,0)),0)</f>
        <v>0</v>
      </c>
      <c r="AI77" s="172">
        <f>IFERROR(INDEX($N$74:$U$103,MATCH(INT(求节点(总纲!$BG$5:$BG$84,总纲!$BH$5:$BH$84,总纲!$BM8)),$E$74:$E$103,0),MATCH(AI$72,$N$73:$U$73,0)),0)</f>
        <v>0</v>
      </c>
      <c r="AJ77" s="172">
        <f>IFERROR(INDEX($N$74:$U$103,MATCH(INT(求节点(总纲!$BG$5:$BG$84,总纲!$BH$5:$BH$84,总纲!$BM8)),$E$74:$E$103,0),MATCH(AJ$72,$N$73:$U$73,0)),0)</f>
        <v>0</v>
      </c>
      <c r="AK77" s="172">
        <f>IFERROR(INDEX($N$74:$U$103,MATCH(INT(求节点(总纲!$BG$5:$BG$84,总纲!$BH$5:$BH$84,总纲!$BM8)),$E$74:$E$103,0),MATCH(AK$72,$N$73:$U$73,0)),0)</f>
        <v>0</v>
      </c>
      <c r="AL77" s="172">
        <f>IFERROR(INDEX($N$74:$U$103,MATCH(INT(求节点(总纲!$BG$5:$BG$84,总纲!$BH$5:$BH$84,总纲!$BM8)),$E$74:$E$103,0),MATCH(AL$72,$N$73:$U$73,0)),0)</f>
        <v>0</v>
      </c>
      <c r="AM77" s="172">
        <f>IFERROR(INDEX($N$74:$U$103,MATCH(INT(求节点(总纲!$BG$5:$BG$84,总纲!$BH$5:$BH$84,总纲!$BM8)),$E$74:$E$103,0),MATCH(AM$72,$N$73:$U$73,0)),0)</f>
        <v>0</v>
      </c>
      <c r="AN77" s="172">
        <f>IFERROR(INDEX($N$74:$U$103,MATCH(INT(求节点(总纲!$BG$5:$BG$84,总纲!$BH$5:$BH$84,总纲!$BM8)),$E$74:$E$103,0),MATCH(AN$72,$N$73:$U$73,0)),0)</f>
        <v>0</v>
      </c>
      <c r="AO77" s="172">
        <f>IFERROR(INDEX($N$74:$U$103,MATCH(INT(求节点(总纲!$BG$5:$BG$84,总纲!$BH$5:$BH$84,总纲!$BM8)),$E$74:$E$103,0),MATCH(AO$72,$N$73:$U$73,0)),0)</f>
        <v>0</v>
      </c>
      <c r="AP77" s="172">
        <f>IFERROR(INDEX($N$74:$U$103,MATCH(INT(求节点(总纲!$BG$5:$BG$84,总纲!$BH$5:$BH$84,总纲!$BM8)),$E$74:$E$103,0),MATCH(AP$72,$N$73:$U$73,0)),0)</f>
        <v>0</v>
      </c>
      <c r="AQ77" s="172">
        <f>IFERROR(INDEX($N$74:$U$103,MATCH(INT(求节点(总纲!$BG$5:$BG$84,总纲!$BH$5:$BH$84,总纲!$BM8)),$E$74:$E$103,0),MATCH(AQ$72,$N$73:$U$73,0)),0)</f>
        <v>0</v>
      </c>
      <c r="AR77" s="172">
        <f>IFERROR(INDEX($N$74:$U$103,MATCH(INT(求节点(总纲!$BG$5:$BG$84,总纲!$BH$5:$BH$84,总纲!$BM8)),$E$74:$E$103,0),MATCH(AR$72,$N$73:$U$73,0)),0)</f>
        <v>0</v>
      </c>
      <c r="AS77" s="172">
        <f>IFERROR(INDEX($N$74:$U$103,MATCH(INT(求节点(总纲!$BG$5:$BG$84,总纲!$BH$5:$BH$84,总纲!$BM8)),$E$74:$E$103,0),MATCH(AS$72,$N$73:$U$73,0)),0)</f>
        <v>0</v>
      </c>
      <c r="AT77" s="172">
        <f>IFERROR(INDEX($N$74:$U$103,MATCH(INT(求节点(总纲!$BG$5:$BG$84,总纲!$BH$5:$BH$84,总纲!$BM8)),$E$74:$E$103,0),MATCH(AT$72,$N$73:$U$73,0)),0)</f>
        <v>0</v>
      </c>
      <c r="AU77" s="172">
        <f>IFERROR(INDEX($N$74:$U$103,MATCH(INT(求节点(总纲!$BG$5:$BG$84,总纲!$BH$5:$BH$84,总纲!$BM8)),$E$74:$E$103,0),MATCH(AU$72,$N$73:$U$73,0)),0)</f>
        <v>0</v>
      </c>
      <c r="AV77" s="172">
        <f>IFERROR(INDEX($N$74:$U$103,MATCH(INT(求节点(总纲!$BG$5:$BG$84,总纲!$BH$5:$BH$84,总纲!$BM8)),$E$74:$E$103,0),MATCH(AV$72,$N$73:$U$73,0)),0)</f>
        <v>0</v>
      </c>
      <c r="AW77" s="172">
        <f>IFERROR(INDEX($N$74:$U$103,MATCH(INT(求节点(总纲!$BG$5:$BG$84,总纲!$BH$5:$BH$84,总纲!$BM8)),$E$74:$E$103,0),MATCH(AW$72,$N$73:$U$73,0)),0)</f>
        <v>0</v>
      </c>
      <c r="AX77" s="172">
        <f>IFERROR(INDEX($N$74:$U$103,MATCH(INT(求节点(总纲!$BG$5:$BG$84,总纲!$BH$5:$BH$84,总纲!$BM8)),$E$74:$E$103,0),MATCH(AX$72,$N$73:$U$73,0)),0)</f>
        <v>0</v>
      </c>
      <c r="AY77" s="172">
        <f>IFERROR(INDEX($N$74:$U$103,MATCH(INT(求节点(总纲!$BG$5:$BG$84,总纲!$BH$5:$BH$84,总纲!$BM8)),$E$74:$E$103,0),MATCH(AY$72,$N$73:$U$73,0)),0)</f>
        <v>0</v>
      </c>
      <c r="AZ77" s="172">
        <f>IFERROR(INDEX($N$74:$U$103,MATCH(INT(求节点(总纲!$BG$5:$BG$84,总纲!$BH$5:$BH$84,总纲!$BM8)),$E$74:$E$103,0),MATCH(AZ$72,$N$73:$U$73,0)),0)</f>
        <v>0</v>
      </c>
      <c r="BA77" s="172">
        <f>IFERROR(INDEX($N$74:$U$103,MATCH(INT(求节点(总纲!$BG$5:$BG$84,总纲!$BH$5:$BH$84,总纲!$BM8)),$E$74:$E$103,0),MATCH(BA$72,$N$73:$U$73,0)),0)</f>
        <v>0</v>
      </c>
      <c r="BB77" s="172">
        <f>IFERROR(INDEX($N$74:$U$103,MATCH(INT(求节点(总纲!$BG$5:$BG$84,总纲!$BH$5:$BH$84,总纲!$BM8)),$E$74:$E$103,0),MATCH(BB$72,$N$73:$U$73,0)),0)</f>
        <v>0</v>
      </c>
    </row>
    <row r="78" spans="3:54" x14ac:dyDescent="0.15">
      <c r="E78" s="130">
        <v>5</v>
      </c>
      <c r="F78" s="130"/>
      <c r="G78" s="130"/>
      <c r="H78" s="130"/>
      <c r="I78" s="130"/>
      <c r="J78" s="130">
        <v>5</v>
      </c>
      <c r="K78" s="130"/>
      <c r="L78" s="130"/>
      <c r="M78" s="130"/>
      <c r="N78" s="130">
        <f>MAX(F$74:F78)</f>
        <v>8</v>
      </c>
      <c r="O78" s="130">
        <f>MAX(G$74:G78)</f>
        <v>0</v>
      </c>
      <c r="P78" s="130">
        <f>MAX(H$74:H78)</f>
        <v>8</v>
      </c>
      <c r="Q78" s="130">
        <f>MAX(I$74:I78)</f>
        <v>0</v>
      </c>
      <c r="R78" s="130">
        <f>MAX(J$74:J78)</f>
        <v>5</v>
      </c>
      <c r="S78" s="130">
        <f>MAX(K$74:K78)</f>
        <v>0</v>
      </c>
      <c r="T78" s="130">
        <f>MAX(L$74:L78)</f>
        <v>0</v>
      </c>
      <c r="U78" s="130">
        <f>MAX(M$74:M78)</f>
        <v>0</v>
      </c>
      <c r="V78" s="130">
        <f t="shared" si="1"/>
        <v>84</v>
      </c>
      <c r="W78" s="132"/>
      <c r="Y78" s="132"/>
      <c r="Z78" s="162">
        <v>5</v>
      </c>
      <c r="AA78" s="172">
        <f>IFERROR(INDEX($N$74:$U$103,MATCH(INT(求节点(总纲!$BG$5:$BG$84,总纲!$BH$5:$BH$84,总纲!$BM9)),$E$74:$E$103,0),MATCH(AA$72,$N$73:$U$73,0)),0)</f>
        <v>0</v>
      </c>
      <c r="AB78" s="172">
        <f>IFERROR(INDEX($N$74:$U$103,MATCH(INT(求节点(总纲!$BG$5:$BG$84,总纲!$BH$5:$BH$84,总纲!$BM9)),$E$74:$E$103,0),MATCH(AB$72,$N$73:$U$73,0)),0)</f>
        <v>0</v>
      </c>
      <c r="AC78" s="172">
        <f>IFERROR(INDEX($N$74:$U$103,MATCH(INT(求节点(总纲!$BG$5:$BG$84,总纲!$BH$5:$BH$84,总纲!$BM9)),$E$74:$E$103,0),MATCH(AC$72,$N$73:$U$73,0)),0)</f>
        <v>0</v>
      </c>
      <c r="AD78" s="172">
        <f>IFERROR(INDEX($N$74:$U$103,MATCH(INT(求节点(总纲!$BG$5:$BG$84,总纲!$BH$5:$BH$84,总纲!$BM9)),$E$74:$E$103,0),MATCH(AD$72,$N$73:$U$73,0)),0)</f>
        <v>0</v>
      </c>
      <c r="AE78" s="172">
        <f>IFERROR(INDEX($N$74:$U$103,MATCH(INT(求节点(总纲!$BG$5:$BG$84,总纲!$BH$5:$BH$84,总纲!$BM9)),$E$74:$E$103,0),MATCH(AE$72,$N$73:$U$73,0)),0)</f>
        <v>0</v>
      </c>
      <c r="AF78" s="172">
        <f>IFERROR(INDEX($N$74:$U$103,MATCH(INT(求节点(总纲!$BG$5:$BG$84,总纲!$BH$5:$BH$84,总纲!$BM9)),$E$74:$E$103,0),MATCH(AF$72,$N$73:$U$73,0)),0)</f>
        <v>0</v>
      </c>
      <c r="AG78" s="172">
        <f>IFERROR(INDEX($N$74:$U$103,MATCH(INT(求节点(总纲!$BG$5:$BG$84,总纲!$BH$5:$BH$84,总纲!$BM9)),$E$74:$E$103,0),MATCH(AG$72,$N$73:$U$73,0)),0)</f>
        <v>0</v>
      </c>
      <c r="AH78" s="172">
        <f>IFERROR(INDEX($N$74:$U$103,MATCH(INT(求节点(总纲!$BG$5:$BG$84,总纲!$BH$5:$BH$84,总纲!$BM9)),$E$74:$E$103,0),MATCH(AH$72,$N$73:$U$73,0)),0)</f>
        <v>0</v>
      </c>
      <c r="AI78" s="172">
        <f>IFERROR(INDEX($N$74:$U$103,MATCH(INT(求节点(总纲!$BG$5:$BG$84,总纲!$BH$5:$BH$84,总纲!$BM9)),$E$74:$E$103,0),MATCH(AI$72,$N$73:$U$73,0)),0)</f>
        <v>0</v>
      </c>
      <c r="AJ78" s="172">
        <f>IFERROR(INDEX($N$74:$U$103,MATCH(INT(求节点(总纲!$BG$5:$BG$84,总纲!$BH$5:$BH$84,总纲!$BM9)),$E$74:$E$103,0),MATCH(AJ$72,$N$73:$U$73,0)),0)</f>
        <v>0</v>
      </c>
      <c r="AK78" s="172">
        <f>IFERROR(INDEX($N$74:$U$103,MATCH(INT(求节点(总纲!$BG$5:$BG$84,总纲!$BH$5:$BH$84,总纲!$BM9)),$E$74:$E$103,0),MATCH(AK$72,$N$73:$U$73,0)),0)</f>
        <v>0</v>
      </c>
      <c r="AL78" s="172">
        <f>IFERROR(INDEX($N$74:$U$103,MATCH(INT(求节点(总纲!$BG$5:$BG$84,总纲!$BH$5:$BH$84,总纲!$BM9)),$E$74:$E$103,0),MATCH(AL$72,$N$73:$U$73,0)),0)</f>
        <v>0</v>
      </c>
      <c r="AM78" s="172">
        <f>IFERROR(INDEX($N$74:$U$103,MATCH(INT(求节点(总纲!$BG$5:$BG$84,总纲!$BH$5:$BH$84,总纲!$BM9)),$E$74:$E$103,0),MATCH(AM$72,$N$73:$U$73,0)),0)</f>
        <v>0</v>
      </c>
      <c r="AN78" s="172">
        <f>IFERROR(INDEX($N$74:$U$103,MATCH(INT(求节点(总纲!$BG$5:$BG$84,总纲!$BH$5:$BH$84,总纲!$BM9)),$E$74:$E$103,0),MATCH(AN$72,$N$73:$U$73,0)),0)</f>
        <v>0</v>
      </c>
      <c r="AO78" s="172">
        <f>IFERROR(INDEX($N$74:$U$103,MATCH(INT(求节点(总纲!$BG$5:$BG$84,总纲!$BH$5:$BH$84,总纲!$BM9)),$E$74:$E$103,0),MATCH(AO$72,$N$73:$U$73,0)),0)</f>
        <v>0</v>
      </c>
      <c r="AP78" s="172">
        <f>IFERROR(INDEX($N$74:$U$103,MATCH(INT(求节点(总纲!$BG$5:$BG$84,总纲!$BH$5:$BH$84,总纲!$BM9)),$E$74:$E$103,0),MATCH(AP$72,$N$73:$U$73,0)),0)</f>
        <v>0</v>
      </c>
      <c r="AQ78" s="172">
        <f>IFERROR(INDEX($N$74:$U$103,MATCH(INT(求节点(总纲!$BG$5:$BG$84,总纲!$BH$5:$BH$84,总纲!$BM9)),$E$74:$E$103,0),MATCH(AQ$72,$N$73:$U$73,0)),0)</f>
        <v>0</v>
      </c>
      <c r="AR78" s="172">
        <f>IFERROR(INDEX($N$74:$U$103,MATCH(INT(求节点(总纲!$BG$5:$BG$84,总纲!$BH$5:$BH$84,总纲!$BM9)),$E$74:$E$103,0),MATCH(AR$72,$N$73:$U$73,0)),0)</f>
        <v>0</v>
      </c>
      <c r="AS78" s="172">
        <f>IFERROR(INDEX($N$74:$U$103,MATCH(INT(求节点(总纲!$BG$5:$BG$84,总纲!$BH$5:$BH$84,总纲!$BM9)),$E$74:$E$103,0),MATCH(AS$72,$N$73:$U$73,0)),0)</f>
        <v>0</v>
      </c>
      <c r="AT78" s="172">
        <f>IFERROR(INDEX($N$74:$U$103,MATCH(INT(求节点(总纲!$BG$5:$BG$84,总纲!$BH$5:$BH$84,总纲!$BM9)),$E$74:$E$103,0),MATCH(AT$72,$N$73:$U$73,0)),0)</f>
        <v>0</v>
      </c>
      <c r="AU78" s="172">
        <f>IFERROR(INDEX($N$74:$U$103,MATCH(INT(求节点(总纲!$BG$5:$BG$84,总纲!$BH$5:$BH$84,总纲!$BM9)),$E$74:$E$103,0),MATCH(AU$72,$N$73:$U$73,0)),0)</f>
        <v>0</v>
      </c>
      <c r="AV78" s="172">
        <f>IFERROR(INDEX($N$74:$U$103,MATCH(INT(求节点(总纲!$BG$5:$BG$84,总纲!$BH$5:$BH$84,总纲!$BM9)),$E$74:$E$103,0),MATCH(AV$72,$N$73:$U$73,0)),0)</f>
        <v>0</v>
      </c>
      <c r="AW78" s="172">
        <f>IFERROR(INDEX($N$74:$U$103,MATCH(INT(求节点(总纲!$BG$5:$BG$84,总纲!$BH$5:$BH$84,总纲!$BM9)),$E$74:$E$103,0),MATCH(AW$72,$N$73:$U$73,0)),0)</f>
        <v>0</v>
      </c>
      <c r="AX78" s="172">
        <f>IFERROR(INDEX($N$74:$U$103,MATCH(INT(求节点(总纲!$BG$5:$BG$84,总纲!$BH$5:$BH$84,总纲!$BM9)),$E$74:$E$103,0),MATCH(AX$72,$N$73:$U$73,0)),0)</f>
        <v>0</v>
      </c>
      <c r="AY78" s="172">
        <f>IFERROR(INDEX($N$74:$U$103,MATCH(INT(求节点(总纲!$BG$5:$BG$84,总纲!$BH$5:$BH$84,总纲!$BM9)),$E$74:$E$103,0),MATCH(AY$72,$N$73:$U$73,0)),0)</f>
        <v>0</v>
      </c>
      <c r="AZ78" s="172">
        <f>IFERROR(INDEX($N$74:$U$103,MATCH(INT(求节点(总纲!$BG$5:$BG$84,总纲!$BH$5:$BH$84,总纲!$BM9)),$E$74:$E$103,0),MATCH(AZ$72,$N$73:$U$73,0)),0)</f>
        <v>0</v>
      </c>
      <c r="BA78" s="172">
        <f>IFERROR(INDEX($N$74:$U$103,MATCH(INT(求节点(总纲!$BG$5:$BG$84,总纲!$BH$5:$BH$84,总纲!$BM9)),$E$74:$E$103,0),MATCH(BA$72,$N$73:$U$73,0)),0)</f>
        <v>0</v>
      </c>
      <c r="BB78" s="172">
        <f>IFERROR(INDEX($N$74:$U$103,MATCH(INT(求节点(总纲!$BG$5:$BG$84,总纲!$BH$5:$BH$84,总纲!$BM9)),$E$74:$E$103,0),MATCH(BB$72,$N$73:$U$73,0)),0)</f>
        <v>0</v>
      </c>
    </row>
    <row r="79" spans="3:54" x14ac:dyDescent="0.15">
      <c r="E79" s="130">
        <v>6</v>
      </c>
      <c r="F79" s="130"/>
      <c r="G79" s="130"/>
      <c r="H79" s="130"/>
      <c r="I79" s="130"/>
      <c r="J79" s="130">
        <v>8</v>
      </c>
      <c r="K79" s="130"/>
      <c r="L79" s="130"/>
      <c r="M79" s="130"/>
      <c r="N79" s="130">
        <f>MAX(F$74:F79)</f>
        <v>8</v>
      </c>
      <c r="O79" s="130">
        <f>MAX(G$74:G79)</f>
        <v>0</v>
      </c>
      <c r="P79" s="130">
        <f>MAX(H$74:H79)</f>
        <v>8</v>
      </c>
      <c r="Q79" s="130">
        <f>MAX(I$74:I79)</f>
        <v>0</v>
      </c>
      <c r="R79" s="130">
        <f>MAX(J$74:J79)</f>
        <v>8</v>
      </c>
      <c r="S79" s="130">
        <f>MAX(K$74:K79)</f>
        <v>0</v>
      </c>
      <c r="T79" s="130">
        <f>MAX(L$74:L79)</f>
        <v>0</v>
      </c>
      <c r="U79" s="130">
        <f>MAX(M$74:M79)</f>
        <v>0</v>
      </c>
      <c r="V79" s="130">
        <f t="shared" si="1"/>
        <v>96</v>
      </c>
      <c r="W79" s="132"/>
      <c r="Y79" s="132"/>
      <c r="Z79" s="162">
        <v>6</v>
      </c>
      <c r="AA79" s="172">
        <f>IFERROR(INDEX($N$74:$U$103,MATCH(INT(求节点(总纲!$BG$5:$BG$84,总纲!$BH$5:$BH$84,总纲!$BM10)),$E$74:$E$103,0),MATCH(AA$72,$N$73:$U$73,0)),0)</f>
        <v>0</v>
      </c>
      <c r="AB79" s="172">
        <f>IFERROR(INDEX($N$74:$U$103,MATCH(INT(求节点(总纲!$BG$5:$BG$84,总纲!$BH$5:$BH$84,总纲!$BM10)),$E$74:$E$103,0),MATCH(AB$72,$N$73:$U$73,0)),0)</f>
        <v>0</v>
      </c>
      <c r="AC79" s="172">
        <f>IFERROR(INDEX($N$74:$U$103,MATCH(INT(求节点(总纲!$BG$5:$BG$84,总纲!$BH$5:$BH$84,总纲!$BM10)),$E$74:$E$103,0),MATCH(AC$72,$N$73:$U$73,0)),0)</f>
        <v>0</v>
      </c>
      <c r="AD79" s="172">
        <f>IFERROR(INDEX($N$74:$U$103,MATCH(INT(求节点(总纲!$BG$5:$BG$84,总纲!$BH$5:$BH$84,总纲!$BM10)),$E$74:$E$103,0),MATCH(AD$72,$N$73:$U$73,0)),0)</f>
        <v>0</v>
      </c>
      <c r="AE79" s="172">
        <f>IFERROR(INDEX($N$74:$U$103,MATCH(INT(求节点(总纲!$BG$5:$BG$84,总纲!$BH$5:$BH$84,总纲!$BM10)),$E$74:$E$103,0),MATCH(AE$72,$N$73:$U$73,0)),0)</f>
        <v>0</v>
      </c>
      <c r="AF79" s="172">
        <f>IFERROR(INDEX($N$74:$U$103,MATCH(INT(求节点(总纲!$BG$5:$BG$84,总纲!$BH$5:$BH$84,总纲!$BM10)),$E$74:$E$103,0),MATCH(AF$72,$N$73:$U$73,0)),0)</f>
        <v>0</v>
      </c>
      <c r="AG79" s="172">
        <f>IFERROR(INDEX($N$74:$U$103,MATCH(INT(求节点(总纲!$BG$5:$BG$84,总纲!$BH$5:$BH$84,总纲!$BM10)),$E$74:$E$103,0),MATCH(AG$72,$N$73:$U$73,0)),0)</f>
        <v>0</v>
      </c>
      <c r="AH79" s="172">
        <f>IFERROR(INDEX($N$74:$U$103,MATCH(INT(求节点(总纲!$BG$5:$BG$84,总纲!$BH$5:$BH$84,总纲!$BM10)),$E$74:$E$103,0),MATCH(AH$72,$N$73:$U$73,0)),0)</f>
        <v>0</v>
      </c>
      <c r="AI79" s="172">
        <f>IFERROR(INDEX($N$74:$U$103,MATCH(INT(求节点(总纲!$BG$5:$BG$84,总纲!$BH$5:$BH$84,总纲!$BM10)),$E$74:$E$103,0),MATCH(AI$72,$N$73:$U$73,0)),0)</f>
        <v>0</v>
      </c>
      <c r="AJ79" s="172">
        <f>IFERROR(INDEX($N$74:$U$103,MATCH(INT(求节点(总纲!$BG$5:$BG$84,总纲!$BH$5:$BH$84,总纲!$BM10)),$E$74:$E$103,0),MATCH(AJ$72,$N$73:$U$73,0)),0)</f>
        <v>0</v>
      </c>
      <c r="AK79" s="172">
        <f>IFERROR(INDEX($N$74:$U$103,MATCH(INT(求节点(总纲!$BG$5:$BG$84,总纲!$BH$5:$BH$84,总纲!$BM10)),$E$74:$E$103,0),MATCH(AK$72,$N$73:$U$73,0)),0)</f>
        <v>0</v>
      </c>
      <c r="AL79" s="172">
        <f>IFERROR(INDEX($N$74:$U$103,MATCH(INT(求节点(总纲!$BG$5:$BG$84,总纲!$BH$5:$BH$84,总纲!$BM10)),$E$74:$E$103,0),MATCH(AL$72,$N$73:$U$73,0)),0)</f>
        <v>0</v>
      </c>
      <c r="AM79" s="172">
        <f>IFERROR(INDEX($N$74:$U$103,MATCH(INT(求节点(总纲!$BG$5:$BG$84,总纲!$BH$5:$BH$84,总纲!$BM10)),$E$74:$E$103,0),MATCH(AM$72,$N$73:$U$73,0)),0)</f>
        <v>0</v>
      </c>
      <c r="AN79" s="172">
        <f>IFERROR(INDEX($N$74:$U$103,MATCH(INT(求节点(总纲!$BG$5:$BG$84,总纲!$BH$5:$BH$84,总纲!$BM10)),$E$74:$E$103,0),MATCH(AN$72,$N$73:$U$73,0)),0)</f>
        <v>0</v>
      </c>
      <c r="AO79" s="172">
        <f>IFERROR(INDEX($N$74:$U$103,MATCH(INT(求节点(总纲!$BG$5:$BG$84,总纲!$BH$5:$BH$84,总纲!$BM10)),$E$74:$E$103,0),MATCH(AO$72,$N$73:$U$73,0)),0)</f>
        <v>0</v>
      </c>
      <c r="AP79" s="172">
        <f>IFERROR(INDEX($N$74:$U$103,MATCH(INT(求节点(总纲!$BG$5:$BG$84,总纲!$BH$5:$BH$84,总纲!$BM10)),$E$74:$E$103,0),MATCH(AP$72,$N$73:$U$73,0)),0)</f>
        <v>0</v>
      </c>
      <c r="AQ79" s="172">
        <f>IFERROR(INDEX($N$74:$U$103,MATCH(INT(求节点(总纲!$BG$5:$BG$84,总纲!$BH$5:$BH$84,总纲!$BM10)),$E$74:$E$103,0),MATCH(AQ$72,$N$73:$U$73,0)),0)</f>
        <v>0</v>
      </c>
      <c r="AR79" s="172">
        <f>IFERROR(INDEX($N$74:$U$103,MATCH(INT(求节点(总纲!$BG$5:$BG$84,总纲!$BH$5:$BH$84,总纲!$BM10)),$E$74:$E$103,0),MATCH(AR$72,$N$73:$U$73,0)),0)</f>
        <v>0</v>
      </c>
      <c r="AS79" s="172">
        <f>IFERROR(INDEX($N$74:$U$103,MATCH(INT(求节点(总纲!$BG$5:$BG$84,总纲!$BH$5:$BH$84,总纲!$BM10)),$E$74:$E$103,0),MATCH(AS$72,$N$73:$U$73,0)),0)</f>
        <v>0</v>
      </c>
      <c r="AT79" s="172">
        <f>IFERROR(INDEX($N$74:$U$103,MATCH(INT(求节点(总纲!$BG$5:$BG$84,总纲!$BH$5:$BH$84,总纲!$BM10)),$E$74:$E$103,0),MATCH(AT$72,$N$73:$U$73,0)),0)</f>
        <v>0</v>
      </c>
      <c r="AU79" s="172">
        <f>IFERROR(INDEX($N$74:$U$103,MATCH(INT(求节点(总纲!$BG$5:$BG$84,总纲!$BH$5:$BH$84,总纲!$BM10)),$E$74:$E$103,0),MATCH(AU$72,$N$73:$U$73,0)),0)</f>
        <v>0</v>
      </c>
      <c r="AV79" s="172">
        <f>IFERROR(INDEX($N$74:$U$103,MATCH(INT(求节点(总纲!$BG$5:$BG$84,总纲!$BH$5:$BH$84,总纲!$BM10)),$E$74:$E$103,0),MATCH(AV$72,$N$73:$U$73,0)),0)</f>
        <v>0</v>
      </c>
      <c r="AW79" s="172">
        <f>IFERROR(INDEX($N$74:$U$103,MATCH(INT(求节点(总纲!$BG$5:$BG$84,总纲!$BH$5:$BH$84,总纲!$BM10)),$E$74:$E$103,0),MATCH(AW$72,$N$73:$U$73,0)),0)</f>
        <v>0</v>
      </c>
      <c r="AX79" s="172">
        <f>IFERROR(INDEX($N$74:$U$103,MATCH(INT(求节点(总纲!$BG$5:$BG$84,总纲!$BH$5:$BH$84,总纲!$BM10)),$E$74:$E$103,0),MATCH(AX$72,$N$73:$U$73,0)),0)</f>
        <v>0</v>
      </c>
      <c r="AY79" s="172">
        <f>IFERROR(INDEX($N$74:$U$103,MATCH(INT(求节点(总纲!$BG$5:$BG$84,总纲!$BH$5:$BH$84,总纲!$BM10)),$E$74:$E$103,0),MATCH(AY$72,$N$73:$U$73,0)),0)</f>
        <v>0</v>
      </c>
      <c r="AZ79" s="172">
        <f>IFERROR(INDEX($N$74:$U$103,MATCH(INT(求节点(总纲!$BG$5:$BG$84,总纲!$BH$5:$BH$84,总纲!$BM10)),$E$74:$E$103,0),MATCH(AZ$72,$N$73:$U$73,0)),0)</f>
        <v>0</v>
      </c>
      <c r="BA79" s="172">
        <f>IFERROR(INDEX($N$74:$U$103,MATCH(INT(求节点(总纲!$BG$5:$BG$84,总纲!$BH$5:$BH$84,总纲!$BM10)),$E$74:$E$103,0),MATCH(BA$72,$N$73:$U$73,0)),0)</f>
        <v>0</v>
      </c>
      <c r="BB79" s="172">
        <f>IFERROR(INDEX($N$74:$U$103,MATCH(INT(求节点(总纲!$BG$5:$BG$84,总纲!$BH$5:$BH$84,总纲!$BM10)),$E$74:$E$103,0),MATCH(BB$72,$N$73:$U$73,0)),0)</f>
        <v>0</v>
      </c>
    </row>
    <row r="80" spans="3:54" x14ac:dyDescent="0.15">
      <c r="E80" s="130">
        <v>7</v>
      </c>
      <c r="F80" s="130"/>
      <c r="G80" s="130"/>
      <c r="H80" s="130"/>
      <c r="I80" s="130"/>
      <c r="J80" s="130"/>
      <c r="K80" s="130"/>
      <c r="L80" s="130">
        <v>5</v>
      </c>
      <c r="M80" s="130"/>
      <c r="N80" s="130">
        <f>MAX(F$74:F80)</f>
        <v>8</v>
      </c>
      <c r="O80" s="130">
        <f>MAX(G$74:G80)</f>
        <v>0</v>
      </c>
      <c r="P80" s="130">
        <f>MAX(H$74:H80)</f>
        <v>8</v>
      </c>
      <c r="Q80" s="130">
        <f>MAX(I$74:I80)</f>
        <v>0</v>
      </c>
      <c r="R80" s="130">
        <f>MAX(J$74:J80)</f>
        <v>8</v>
      </c>
      <c r="S80" s="130">
        <f>MAX(K$74:K80)</f>
        <v>0</v>
      </c>
      <c r="T80" s="130">
        <f>MAX(L$74:L80)</f>
        <v>5</v>
      </c>
      <c r="U80" s="130">
        <f>MAX(M$74:M80)</f>
        <v>0</v>
      </c>
      <c r="V80" s="130">
        <f t="shared" si="1"/>
        <v>116</v>
      </c>
      <c r="W80" s="132"/>
      <c r="Y80" s="132"/>
      <c r="Z80" s="162">
        <v>7</v>
      </c>
      <c r="AA80" s="172">
        <f>IFERROR(INDEX($N$74:$U$103,MATCH(INT(求节点(总纲!$BG$5:$BG$84,总纲!$BH$5:$BH$84,总纲!$BM11)),$E$74:$E$103,0),MATCH(AA$72,$N$73:$U$73,0)),0)</f>
        <v>0</v>
      </c>
      <c r="AB80" s="172">
        <f>IFERROR(INDEX($N$74:$U$103,MATCH(INT(求节点(总纲!$BG$5:$BG$84,总纲!$BH$5:$BH$84,总纲!$BM11)),$E$74:$E$103,0),MATCH(AB$72,$N$73:$U$73,0)),0)</f>
        <v>0</v>
      </c>
      <c r="AC80" s="172">
        <f>IFERROR(INDEX($N$74:$U$103,MATCH(INT(求节点(总纲!$BG$5:$BG$84,总纲!$BH$5:$BH$84,总纲!$BM11)),$E$74:$E$103,0),MATCH(AC$72,$N$73:$U$73,0)),0)</f>
        <v>0</v>
      </c>
      <c r="AD80" s="172">
        <f>IFERROR(INDEX($N$74:$U$103,MATCH(INT(求节点(总纲!$BG$5:$BG$84,总纲!$BH$5:$BH$84,总纲!$BM11)),$E$74:$E$103,0),MATCH(AD$72,$N$73:$U$73,0)),0)</f>
        <v>0</v>
      </c>
      <c r="AE80" s="172">
        <f>IFERROR(INDEX($N$74:$U$103,MATCH(INT(求节点(总纲!$BG$5:$BG$84,总纲!$BH$5:$BH$84,总纲!$BM11)),$E$74:$E$103,0),MATCH(AE$72,$N$73:$U$73,0)),0)</f>
        <v>0</v>
      </c>
      <c r="AF80" s="172">
        <f>IFERROR(INDEX($N$74:$U$103,MATCH(INT(求节点(总纲!$BG$5:$BG$84,总纲!$BH$5:$BH$84,总纲!$BM11)),$E$74:$E$103,0),MATCH(AF$72,$N$73:$U$73,0)),0)</f>
        <v>0</v>
      </c>
      <c r="AG80" s="172">
        <f>IFERROR(INDEX($N$74:$U$103,MATCH(INT(求节点(总纲!$BG$5:$BG$84,总纲!$BH$5:$BH$84,总纲!$BM11)),$E$74:$E$103,0),MATCH(AG$72,$N$73:$U$73,0)),0)</f>
        <v>0</v>
      </c>
      <c r="AH80" s="172">
        <f>IFERROR(INDEX($N$74:$U$103,MATCH(INT(求节点(总纲!$BG$5:$BG$84,总纲!$BH$5:$BH$84,总纲!$BM11)),$E$74:$E$103,0),MATCH(AH$72,$N$73:$U$73,0)),0)</f>
        <v>0</v>
      </c>
      <c r="AI80" s="172">
        <f>IFERROR(INDEX($N$74:$U$103,MATCH(INT(求节点(总纲!$BG$5:$BG$84,总纲!$BH$5:$BH$84,总纲!$BM11)),$E$74:$E$103,0),MATCH(AI$72,$N$73:$U$73,0)),0)</f>
        <v>0</v>
      </c>
      <c r="AJ80" s="172">
        <f>IFERROR(INDEX($N$74:$U$103,MATCH(INT(求节点(总纲!$BG$5:$BG$84,总纲!$BH$5:$BH$84,总纲!$BM11)),$E$74:$E$103,0),MATCH(AJ$72,$N$73:$U$73,0)),0)</f>
        <v>0</v>
      </c>
      <c r="AK80" s="172">
        <f>IFERROR(INDEX($N$74:$U$103,MATCH(INT(求节点(总纲!$BG$5:$BG$84,总纲!$BH$5:$BH$84,总纲!$BM11)),$E$74:$E$103,0),MATCH(AK$72,$N$73:$U$73,0)),0)</f>
        <v>0</v>
      </c>
      <c r="AL80" s="172">
        <f>IFERROR(INDEX($N$74:$U$103,MATCH(INT(求节点(总纲!$BG$5:$BG$84,总纲!$BH$5:$BH$84,总纲!$BM11)),$E$74:$E$103,0),MATCH(AL$72,$N$73:$U$73,0)),0)</f>
        <v>0</v>
      </c>
      <c r="AM80" s="172">
        <f>IFERROR(INDEX($N$74:$U$103,MATCH(INT(求节点(总纲!$BG$5:$BG$84,总纲!$BH$5:$BH$84,总纲!$BM11)),$E$74:$E$103,0),MATCH(AM$72,$N$73:$U$73,0)),0)</f>
        <v>0</v>
      </c>
      <c r="AN80" s="172">
        <f>IFERROR(INDEX($N$74:$U$103,MATCH(INT(求节点(总纲!$BG$5:$BG$84,总纲!$BH$5:$BH$84,总纲!$BM11)),$E$74:$E$103,0),MATCH(AN$72,$N$73:$U$73,0)),0)</f>
        <v>0</v>
      </c>
      <c r="AO80" s="172">
        <f>IFERROR(INDEX($N$74:$U$103,MATCH(INT(求节点(总纲!$BG$5:$BG$84,总纲!$BH$5:$BH$84,总纲!$BM11)),$E$74:$E$103,0),MATCH(AO$72,$N$73:$U$73,0)),0)</f>
        <v>0</v>
      </c>
      <c r="AP80" s="172">
        <f>IFERROR(INDEX($N$74:$U$103,MATCH(INT(求节点(总纲!$BG$5:$BG$84,总纲!$BH$5:$BH$84,总纲!$BM11)),$E$74:$E$103,0),MATCH(AP$72,$N$73:$U$73,0)),0)</f>
        <v>0</v>
      </c>
      <c r="AQ80" s="172">
        <f>IFERROR(INDEX($N$74:$U$103,MATCH(INT(求节点(总纲!$BG$5:$BG$84,总纲!$BH$5:$BH$84,总纲!$BM11)),$E$74:$E$103,0),MATCH(AQ$72,$N$73:$U$73,0)),0)</f>
        <v>0</v>
      </c>
      <c r="AR80" s="172">
        <f>IFERROR(INDEX($N$74:$U$103,MATCH(INT(求节点(总纲!$BG$5:$BG$84,总纲!$BH$5:$BH$84,总纲!$BM11)),$E$74:$E$103,0),MATCH(AR$72,$N$73:$U$73,0)),0)</f>
        <v>0</v>
      </c>
      <c r="AS80" s="172">
        <f>IFERROR(INDEX($N$74:$U$103,MATCH(INT(求节点(总纲!$BG$5:$BG$84,总纲!$BH$5:$BH$84,总纲!$BM11)),$E$74:$E$103,0),MATCH(AS$72,$N$73:$U$73,0)),0)</f>
        <v>0</v>
      </c>
      <c r="AT80" s="172">
        <f>IFERROR(INDEX($N$74:$U$103,MATCH(INT(求节点(总纲!$BG$5:$BG$84,总纲!$BH$5:$BH$84,总纲!$BM11)),$E$74:$E$103,0),MATCH(AT$72,$N$73:$U$73,0)),0)</f>
        <v>0</v>
      </c>
      <c r="AU80" s="172">
        <f>IFERROR(INDEX($N$74:$U$103,MATCH(INT(求节点(总纲!$BG$5:$BG$84,总纲!$BH$5:$BH$84,总纲!$BM11)),$E$74:$E$103,0),MATCH(AU$72,$N$73:$U$73,0)),0)</f>
        <v>0</v>
      </c>
      <c r="AV80" s="172">
        <f>IFERROR(INDEX($N$74:$U$103,MATCH(INT(求节点(总纲!$BG$5:$BG$84,总纲!$BH$5:$BH$84,总纲!$BM11)),$E$74:$E$103,0),MATCH(AV$72,$N$73:$U$73,0)),0)</f>
        <v>0</v>
      </c>
      <c r="AW80" s="172">
        <f>IFERROR(INDEX($N$74:$U$103,MATCH(INT(求节点(总纲!$BG$5:$BG$84,总纲!$BH$5:$BH$84,总纲!$BM11)),$E$74:$E$103,0),MATCH(AW$72,$N$73:$U$73,0)),0)</f>
        <v>0</v>
      </c>
      <c r="AX80" s="172">
        <f>IFERROR(INDEX($N$74:$U$103,MATCH(INT(求节点(总纲!$BG$5:$BG$84,总纲!$BH$5:$BH$84,总纲!$BM11)),$E$74:$E$103,0),MATCH(AX$72,$N$73:$U$73,0)),0)</f>
        <v>0</v>
      </c>
      <c r="AY80" s="172">
        <f>IFERROR(INDEX($N$74:$U$103,MATCH(INT(求节点(总纲!$BG$5:$BG$84,总纲!$BH$5:$BH$84,总纲!$BM11)),$E$74:$E$103,0),MATCH(AY$72,$N$73:$U$73,0)),0)</f>
        <v>0</v>
      </c>
      <c r="AZ80" s="172">
        <f>IFERROR(INDEX($N$74:$U$103,MATCH(INT(求节点(总纲!$BG$5:$BG$84,总纲!$BH$5:$BH$84,总纲!$BM11)),$E$74:$E$103,0),MATCH(AZ$72,$N$73:$U$73,0)),0)</f>
        <v>0</v>
      </c>
      <c r="BA80" s="172">
        <f>IFERROR(INDEX($N$74:$U$103,MATCH(INT(求节点(总纲!$BG$5:$BG$84,总纲!$BH$5:$BH$84,总纲!$BM11)),$E$74:$E$103,0),MATCH(BA$72,$N$73:$U$73,0)),0)</f>
        <v>0</v>
      </c>
      <c r="BB80" s="172">
        <f>IFERROR(INDEX($N$74:$U$103,MATCH(INT(求节点(总纲!$BG$5:$BG$84,总纲!$BH$5:$BH$84,总纲!$BM11)),$E$74:$E$103,0),MATCH(BB$72,$N$73:$U$73,0)),0)</f>
        <v>0</v>
      </c>
    </row>
    <row r="81" spans="3:54" x14ac:dyDescent="0.15">
      <c r="E81" s="130">
        <v>8</v>
      </c>
      <c r="F81" s="130"/>
      <c r="G81" s="130"/>
      <c r="H81" s="130"/>
      <c r="I81" s="130"/>
      <c r="J81" s="130"/>
      <c r="K81" s="130"/>
      <c r="L81" s="130">
        <v>8</v>
      </c>
      <c r="M81" s="130"/>
      <c r="N81" s="130">
        <f>MAX(F$74:F81)</f>
        <v>8</v>
      </c>
      <c r="O81" s="130">
        <f>MAX(G$74:G81)</f>
        <v>0</v>
      </c>
      <c r="P81" s="130">
        <f>MAX(H$74:H81)</f>
        <v>8</v>
      </c>
      <c r="Q81" s="130">
        <f>MAX(I$74:I81)</f>
        <v>0</v>
      </c>
      <c r="R81" s="130">
        <f>MAX(J$74:J81)</f>
        <v>8</v>
      </c>
      <c r="S81" s="130">
        <f>MAX(K$74:K81)</f>
        <v>0</v>
      </c>
      <c r="T81" s="130">
        <f>MAX(L$74:L81)</f>
        <v>8</v>
      </c>
      <c r="U81" s="130">
        <f>MAX(M$74:M81)</f>
        <v>0</v>
      </c>
      <c r="V81" s="130">
        <f t="shared" si="1"/>
        <v>128</v>
      </c>
      <c r="W81" s="132"/>
      <c r="Y81" s="132"/>
      <c r="Z81" s="162">
        <v>8</v>
      </c>
      <c r="AA81" s="172">
        <f>IFERROR(INDEX($N$74:$U$103,MATCH(INT(求节点(总纲!$BG$5:$BG$84,总纲!$BH$5:$BH$84,总纲!$BM12)),$E$74:$E$103,0),MATCH(AA$72,$N$73:$U$73,0)),0)</f>
        <v>0</v>
      </c>
      <c r="AB81" s="172">
        <f>IFERROR(INDEX($N$74:$U$103,MATCH(INT(求节点(总纲!$BG$5:$BG$84,总纲!$BH$5:$BH$84,总纲!$BM12)),$E$74:$E$103,0),MATCH(AB$72,$N$73:$U$73,0)),0)</f>
        <v>0</v>
      </c>
      <c r="AC81" s="172">
        <f>IFERROR(INDEX($N$74:$U$103,MATCH(INT(求节点(总纲!$BG$5:$BG$84,总纲!$BH$5:$BH$84,总纲!$BM12)),$E$74:$E$103,0),MATCH(AC$72,$N$73:$U$73,0)),0)</f>
        <v>0</v>
      </c>
      <c r="AD81" s="172">
        <f>IFERROR(INDEX($N$74:$U$103,MATCH(INT(求节点(总纲!$BG$5:$BG$84,总纲!$BH$5:$BH$84,总纲!$BM12)),$E$74:$E$103,0),MATCH(AD$72,$N$73:$U$73,0)),0)</f>
        <v>0</v>
      </c>
      <c r="AE81" s="172">
        <f>IFERROR(INDEX($N$74:$U$103,MATCH(INT(求节点(总纲!$BG$5:$BG$84,总纲!$BH$5:$BH$84,总纲!$BM12)),$E$74:$E$103,0),MATCH(AE$72,$N$73:$U$73,0)),0)</f>
        <v>0</v>
      </c>
      <c r="AF81" s="172">
        <f>IFERROR(INDEX($N$74:$U$103,MATCH(INT(求节点(总纲!$BG$5:$BG$84,总纲!$BH$5:$BH$84,总纲!$BM12)),$E$74:$E$103,0),MATCH(AF$72,$N$73:$U$73,0)),0)</f>
        <v>0</v>
      </c>
      <c r="AG81" s="172">
        <f>IFERROR(INDEX($N$74:$U$103,MATCH(INT(求节点(总纲!$BG$5:$BG$84,总纲!$BH$5:$BH$84,总纲!$BM12)),$E$74:$E$103,0),MATCH(AG$72,$N$73:$U$73,0)),0)</f>
        <v>0</v>
      </c>
      <c r="AH81" s="172">
        <f>IFERROR(INDEX($N$74:$U$103,MATCH(INT(求节点(总纲!$BG$5:$BG$84,总纲!$BH$5:$BH$84,总纲!$BM12)),$E$74:$E$103,0),MATCH(AH$72,$N$73:$U$73,0)),0)</f>
        <v>0</v>
      </c>
      <c r="AI81" s="172">
        <f>IFERROR(INDEX($N$74:$U$103,MATCH(INT(求节点(总纲!$BG$5:$BG$84,总纲!$BH$5:$BH$84,总纲!$BM12)),$E$74:$E$103,0),MATCH(AI$72,$N$73:$U$73,0)),0)</f>
        <v>0</v>
      </c>
      <c r="AJ81" s="172">
        <f>IFERROR(INDEX($N$74:$U$103,MATCH(INT(求节点(总纲!$BG$5:$BG$84,总纲!$BH$5:$BH$84,总纲!$BM12)),$E$74:$E$103,0),MATCH(AJ$72,$N$73:$U$73,0)),0)</f>
        <v>0</v>
      </c>
      <c r="AK81" s="172">
        <f>IFERROR(INDEX($N$74:$U$103,MATCH(INT(求节点(总纲!$BG$5:$BG$84,总纲!$BH$5:$BH$84,总纲!$BM12)),$E$74:$E$103,0),MATCH(AK$72,$N$73:$U$73,0)),0)</f>
        <v>0</v>
      </c>
      <c r="AL81" s="172">
        <f>IFERROR(INDEX($N$74:$U$103,MATCH(INT(求节点(总纲!$BG$5:$BG$84,总纲!$BH$5:$BH$84,总纲!$BM12)),$E$74:$E$103,0),MATCH(AL$72,$N$73:$U$73,0)),0)</f>
        <v>0</v>
      </c>
      <c r="AM81" s="172">
        <f>IFERROR(INDEX($N$74:$U$103,MATCH(INT(求节点(总纲!$BG$5:$BG$84,总纲!$BH$5:$BH$84,总纲!$BM12)),$E$74:$E$103,0),MATCH(AM$72,$N$73:$U$73,0)),0)</f>
        <v>0</v>
      </c>
      <c r="AN81" s="172">
        <f>IFERROR(INDEX($N$74:$U$103,MATCH(INT(求节点(总纲!$BG$5:$BG$84,总纲!$BH$5:$BH$84,总纲!$BM12)),$E$74:$E$103,0),MATCH(AN$72,$N$73:$U$73,0)),0)</f>
        <v>0</v>
      </c>
      <c r="AO81" s="172">
        <f>IFERROR(INDEX($N$74:$U$103,MATCH(INT(求节点(总纲!$BG$5:$BG$84,总纲!$BH$5:$BH$84,总纲!$BM12)),$E$74:$E$103,0),MATCH(AO$72,$N$73:$U$73,0)),0)</f>
        <v>0</v>
      </c>
      <c r="AP81" s="172">
        <f>IFERROR(INDEX($N$74:$U$103,MATCH(INT(求节点(总纲!$BG$5:$BG$84,总纲!$BH$5:$BH$84,总纲!$BM12)),$E$74:$E$103,0),MATCH(AP$72,$N$73:$U$73,0)),0)</f>
        <v>0</v>
      </c>
      <c r="AQ81" s="172">
        <f>IFERROR(INDEX($N$74:$U$103,MATCH(INT(求节点(总纲!$BG$5:$BG$84,总纲!$BH$5:$BH$84,总纲!$BM12)),$E$74:$E$103,0),MATCH(AQ$72,$N$73:$U$73,0)),0)</f>
        <v>0</v>
      </c>
      <c r="AR81" s="172">
        <f>IFERROR(INDEX($N$74:$U$103,MATCH(INT(求节点(总纲!$BG$5:$BG$84,总纲!$BH$5:$BH$84,总纲!$BM12)),$E$74:$E$103,0),MATCH(AR$72,$N$73:$U$73,0)),0)</f>
        <v>0</v>
      </c>
      <c r="AS81" s="172">
        <f>IFERROR(INDEX($N$74:$U$103,MATCH(INT(求节点(总纲!$BG$5:$BG$84,总纲!$BH$5:$BH$84,总纲!$BM12)),$E$74:$E$103,0),MATCH(AS$72,$N$73:$U$73,0)),0)</f>
        <v>0</v>
      </c>
      <c r="AT81" s="172">
        <f>IFERROR(INDEX($N$74:$U$103,MATCH(INT(求节点(总纲!$BG$5:$BG$84,总纲!$BH$5:$BH$84,总纲!$BM12)),$E$74:$E$103,0),MATCH(AT$72,$N$73:$U$73,0)),0)</f>
        <v>0</v>
      </c>
      <c r="AU81" s="172">
        <f>IFERROR(INDEX($N$74:$U$103,MATCH(INT(求节点(总纲!$BG$5:$BG$84,总纲!$BH$5:$BH$84,总纲!$BM12)),$E$74:$E$103,0),MATCH(AU$72,$N$73:$U$73,0)),0)</f>
        <v>0</v>
      </c>
      <c r="AV81" s="172">
        <f>IFERROR(INDEX($N$74:$U$103,MATCH(INT(求节点(总纲!$BG$5:$BG$84,总纲!$BH$5:$BH$84,总纲!$BM12)),$E$74:$E$103,0),MATCH(AV$72,$N$73:$U$73,0)),0)</f>
        <v>0</v>
      </c>
      <c r="AW81" s="172">
        <f>IFERROR(INDEX($N$74:$U$103,MATCH(INT(求节点(总纲!$BG$5:$BG$84,总纲!$BH$5:$BH$84,总纲!$BM12)),$E$74:$E$103,0),MATCH(AW$72,$N$73:$U$73,0)),0)</f>
        <v>0</v>
      </c>
      <c r="AX81" s="172">
        <f>IFERROR(INDEX($N$74:$U$103,MATCH(INT(求节点(总纲!$BG$5:$BG$84,总纲!$BH$5:$BH$84,总纲!$BM12)),$E$74:$E$103,0),MATCH(AX$72,$N$73:$U$73,0)),0)</f>
        <v>0</v>
      </c>
      <c r="AY81" s="172">
        <f>IFERROR(INDEX($N$74:$U$103,MATCH(INT(求节点(总纲!$BG$5:$BG$84,总纲!$BH$5:$BH$84,总纲!$BM12)),$E$74:$E$103,0),MATCH(AY$72,$N$73:$U$73,0)),0)</f>
        <v>0</v>
      </c>
      <c r="AZ81" s="172">
        <f>IFERROR(INDEX($N$74:$U$103,MATCH(INT(求节点(总纲!$BG$5:$BG$84,总纲!$BH$5:$BH$84,总纲!$BM12)),$E$74:$E$103,0),MATCH(AZ$72,$N$73:$U$73,0)),0)</f>
        <v>0</v>
      </c>
      <c r="BA81" s="172">
        <f>IFERROR(INDEX($N$74:$U$103,MATCH(INT(求节点(总纲!$BG$5:$BG$84,总纲!$BH$5:$BH$84,总纲!$BM12)),$E$74:$E$103,0),MATCH(BA$72,$N$73:$U$73,0)),0)</f>
        <v>0</v>
      </c>
      <c r="BB81" s="172">
        <f>IFERROR(INDEX($N$74:$U$103,MATCH(INT(求节点(总纲!$BG$5:$BG$84,总纲!$BH$5:$BH$84,总纲!$BM12)),$E$74:$E$103,0),MATCH(BB$72,$N$73:$U$73,0)),0)</f>
        <v>0</v>
      </c>
    </row>
    <row r="82" spans="3:54" x14ac:dyDescent="0.15">
      <c r="E82" s="130">
        <v>9</v>
      </c>
      <c r="F82" s="130">
        <v>10</v>
      </c>
      <c r="G82" s="130">
        <v>10</v>
      </c>
      <c r="H82" s="130">
        <v>10</v>
      </c>
      <c r="I82" s="130"/>
      <c r="J82" s="130">
        <v>10</v>
      </c>
      <c r="K82" s="130"/>
      <c r="L82" s="130">
        <v>10</v>
      </c>
      <c r="M82" s="130"/>
      <c r="N82" s="130">
        <f>MAX(F$74:F82)</f>
        <v>10</v>
      </c>
      <c r="O82" s="130">
        <f>MAX(G$74:G82)</f>
        <v>10</v>
      </c>
      <c r="P82" s="130">
        <f>MAX(H$74:H82)</f>
        <v>10</v>
      </c>
      <c r="Q82" s="130">
        <f>MAX(I$74:I82)</f>
        <v>0</v>
      </c>
      <c r="R82" s="130">
        <f>MAX(J$74:J82)</f>
        <v>10</v>
      </c>
      <c r="S82" s="130">
        <f>MAX(K$74:K82)</f>
        <v>0</v>
      </c>
      <c r="T82" s="130">
        <f>MAX(L$74:L82)</f>
        <v>10</v>
      </c>
      <c r="U82" s="130">
        <f>MAX(M$74:M82)</f>
        <v>0</v>
      </c>
      <c r="V82" s="130">
        <f t="shared" si="1"/>
        <v>200</v>
      </c>
      <c r="W82" s="132"/>
      <c r="Y82" s="132"/>
      <c r="Z82" s="162">
        <v>9</v>
      </c>
      <c r="AA82" s="172">
        <f>IFERROR(INDEX($N$74:$U$103,MATCH(INT(求节点(总纲!$BG$5:$BG$84,总纲!$BH$5:$BH$84,总纲!$BM13)),$E$74:$E$103,0),MATCH(AA$72,$N$73:$U$73,0)),0)</f>
        <v>0</v>
      </c>
      <c r="AB82" s="172">
        <f>IFERROR(INDEX($N$74:$U$103,MATCH(INT(求节点(总纲!$BG$5:$BG$84,总纲!$BH$5:$BH$84,总纲!$BM13)),$E$74:$E$103,0),MATCH(AB$72,$N$73:$U$73,0)),0)</f>
        <v>0</v>
      </c>
      <c r="AC82" s="172">
        <f>IFERROR(INDEX($N$74:$U$103,MATCH(INT(求节点(总纲!$BG$5:$BG$84,总纲!$BH$5:$BH$84,总纲!$BM13)),$E$74:$E$103,0),MATCH(AC$72,$N$73:$U$73,0)),0)</f>
        <v>0</v>
      </c>
      <c r="AD82" s="172">
        <f>IFERROR(INDEX($N$74:$U$103,MATCH(INT(求节点(总纲!$BG$5:$BG$84,总纲!$BH$5:$BH$84,总纲!$BM13)),$E$74:$E$103,0),MATCH(AD$72,$N$73:$U$73,0)),0)</f>
        <v>0</v>
      </c>
      <c r="AE82" s="172">
        <f>IFERROR(INDEX($N$74:$U$103,MATCH(INT(求节点(总纲!$BG$5:$BG$84,总纲!$BH$5:$BH$84,总纲!$BM13)),$E$74:$E$103,0),MATCH(AE$72,$N$73:$U$73,0)),0)</f>
        <v>0</v>
      </c>
      <c r="AF82" s="172">
        <f>IFERROR(INDEX($N$74:$U$103,MATCH(INT(求节点(总纲!$BG$5:$BG$84,总纲!$BH$5:$BH$84,总纲!$BM13)),$E$74:$E$103,0),MATCH(AF$72,$N$73:$U$73,0)),0)</f>
        <v>0</v>
      </c>
      <c r="AG82" s="172">
        <f>IFERROR(INDEX($N$74:$U$103,MATCH(INT(求节点(总纲!$BG$5:$BG$84,总纲!$BH$5:$BH$84,总纲!$BM13)),$E$74:$E$103,0),MATCH(AG$72,$N$73:$U$73,0)),0)</f>
        <v>0</v>
      </c>
      <c r="AH82" s="172">
        <f>IFERROR(INDEX($N$74:$U$103,MATCH(INT(求节点(总纲!$BG$5:$BG$84,总纲!$BH$5:$BH$84,总纲!$BM13)),$E$74:$E$103,0),MATCH(AH$72,$N$73:$U$73,0)),0)</f>
        <v>0</v>
      </c>
      <c r="AI82" s="172">
        <f>IFERROR(INDEX($N$74:$U$103,MATCH(INT(求节点(总纲!$BG$5:$BG$84,总纲!$BH$5:$BH$84,总纲!$BM13)),$E$74:$E$103,0),MATCH(AI$72,$N$73:$U$73,0)),0)</f>
        <v>0</v>
      </c>
      <c r="AJ82" s="172">
        <f>IFERROR(INDEX($N$74:$U$103,MATCH(INT(求节点(总纲!$BG$5:$BG$84,总纲!$BH$5:$BH$84,总纲!$BM13)),$E$74:$E$103,0),MATCH(AJ$72,$N$73:$U$73,0)),0)</f>
        <v>0</v>
      </c>
      <c r="AK82" s="172">
        <f>IFERROR(INDEX($N$74:$U$103,MATCH(INT(求节点(总纲!$BG$5:$BG$84,总纲!$BH$5:$BH$84,总纲!$BM13)),$E$74:$E$103,0),MATCH(AK$72,$N$73:$U$73,0)),0)</f>
        <v>0</v>
      </c>
      <c r="AL82" s="172">
        <f>IFERROR(INDEX($N$74:$U$103,MATCH(INT(求节点(总纲!$BG$5:$BG$84,总纲!$BH$5:$BH$84,总纲!$BM13)),$E$74:$E$103,0),MATCH(AL$72,$N$73:$U$73,0)),0)</f>
        <v>0</v>
      </c>
      <c r="AM82" s="172">
        <f>IFERROR(INDEX($N$74:$U$103,MATCH(INT(求节点(总纲!$BG$5:$BG$84,总纲!$BH$5:$BH$84,总纲!$BM13)),$E$74:$E$103,0),MATCH(AM$72,$N$73:$U$73,0)),0)</f>
        <v>0</v>
      </c>
      <c r="AN82" s="172">
        <f>IFERROR(INDEX($N$74:$U$103,MATCH(INT(求节点(总纲!$BG$5:$BG$84,总纲!$BH$5:$BH$84,总纲!$BM13)),$E$74:$E$103,0),MATCH(AN$72,$N$73:$U$73,0)),0)</f>
        <v>0</v>
      </c>
      <c r="AO82" s="172">
        <f>IFERROR(INDEX($N$74:$U$103,MATCH(INT(求节点(总纲!$BG$5:$BG$84,总纲!$BH$5:$BH$84,总纲!$BM13)),$E$74:$E$103,0),MATCH(AO$72,$N$73:$U$73,0)),0)</f>
        <v>0</v>
      </c>
      <c r="AP82" s="172">
        <f>IFERROR(INDEX($N$74:$U$103,MATCH(INT(求节点(总纲!$BG$5:$BG$84,总纲!$BH$5:$BH$84,总纲!$BM13)),$E$74:$E$103,0),MATCH(AP$72,$N$73:$U$73,0)),0)</f>
        <v>0</v>
      </c>
      <c r="AQ82" s="172">
        <f>IFERROR(INDEX($N$74:$U$103,MATCH(INT(求节点(总纲!$BG$5:$BG$84,总纲!$BH$5:$BH$84,总纲!$BM13)),$E$74:$E$103,0),MATCH(AQ$72,$N$73:$U$73,0)),0)</f>
        <v>0</v>
      </c>
      <c r="AR82" s="172">
        <f>IFERROR(INDEX($N$74:$U$103,MATCH(INT(求节点(总纲!$BG$5:$BG$84,总纲!$BH$5:$BH$84,总纲!$BM13)),$E$74:$E$103,0),MATCH(AR$72,$N$73:$U$73,0)),0)</f>
        <v>0</v>
      </c>
      <c r="AS82" s="172">
        <f>IFERROR(INDEX($N$74:$U$103,MATCH(INT(求节点(总纲!$BG$5:$BG$84,总纲!$BH$5:$BH$84,总纲!$BM13)),$E$74:$E$103,0),MATCH(AS$72,$N$73:$U$73,0)),0)</f>
        <v>0</v>
      </c>
      <c r="AT82" s="172">
        <f>IFERROR(INDEX($N$74:$U$103,MATCH(INT(求节点(总纲!$BG$5:$BG$84,总纲!$BH$5:$BH$84,总纲!$BM13)),$E$74:$E$103,0),MATCH(AT$72,$N$73:$U$73,0)),0)</f>
        <v>0</v>
      </c>
      <c r="AU82" s="172">
        <f>IFERROR(INDEX($N$74:$U$103,MATCH(INT(求节点(总纲!$BG$5:$BG$84,总纲!$BH$5:$BH$84,总纲!$BM13)),$E$74:$E$103,0),MATCH(AU$72,$N$73:$U$73,0)),0)</f>
        <v>0</v>
      </c>
      <c r="AV82" s="172">
        <f>IFERROR(INDEX($N$74:$U$103,MATCH(INT(求节点(总纲!$BG$5:$BG$84,总纲!$BH$5:$BH$84,总纲!$BM13)),$E$74:$E$103,0),MATCH(AV$72,$N$73:$U$73,0)),0)</f>
        <v>0</v>
      </c>
      <c r="AW82" s="172">
        <f>IFERROR(INDEX($N$74:$U$103,MATCH(INT(求节点(总纲!$BG$5:$BG$84,总纲!$BH$5:$BH$84,总纲!$BM13)),$E$74:$E$103,0),MATCH(AW$72,$N$73:$U$73,0)),0)</f>
        <v>0</v>
      </c>
      <c r="AX82" s="172">
        <f>IFERROR(INDEX($N$74:$U$103,MATCH(INT(求节点(总纲!$BG$5:$BG$84,总纲!$BH$5:$BH$84,总纲!$BM13)),$E$74:$E$103,0),MATCH(AX$72,$N$73:$U$73,0)),0)</f>
        <v>0</v>
      </c>
      <c r="AY82" s="172">
        <f>IFERROR(INDEX($N$74:$U$103,MATCH(INT(求节点(总纲!$BG$5:$BG$84,总纲!$BH$5:$BH$84,总纲!$BM13)),$E$74:$E$103,0),MATCH(AY$72,$N$73:$U$73,0)),0)</f>
        <v>0</v>
      </c>
      <c r="AZ82" s="172">
        <f>IFERROR(INDEX($N$74:$U$103,MATCH(INT(求节点(总纲!$BG$5:$BG$84,总纲!$BH$5:$BH$84,总纲!$BM13)),$E$74:$E$103,0),MATCH(AZ$72,$N$73:$U$73,0)),0)</f>
        <v>0</v>
      </c>
      <c r="BA82" s="172">
        <f>IFERROR(INDEX($N$74:$U$103,MATCH(INT(求节点(总纲!$BG$5:$BG$84,总纲!$BH$5:$BH$84,总纲!$BM13)),$E$74:$E$103,0),MATCH(BA$72,$N$73:$U$73,0)),0)</f>
        <v>0</v>
      </c>
      <c r="BB82" s="172">
        <f>IFERROR(INDEX($N$74:$U$103,MATCH(INT(求节点(总纲!$BG$5:$BG$84,总纲!$BH$5:$BH$84,总纲!$BM13)),$E$74:$E$103,0),MATCH(BB$72,$N$73:$U$73,0)),0)</f>
        <v>0</v>
      </c>
    </row>
    <row r="83" spans="3:54" x14ac:dyDescent="0.15">
      <c r="C83" s="132"/>
      <c r="E83" s="130">
        <v>10</v>
      </c>
      <c r="F83" s="130">
        <v>15</v>
      </c>
      <c r="G83" s="130">
        <v>15</v>
      </c>
      <c r="H83" s="130"/>
      <c r="I83" s="130"/>
      <c r="J83" s="130"/>
      <c r="K83" s="130"/>
      <c r="L83" s="130"/>
      <c r="M83" s="130"/>
      <c r="N83" s="130">
        <f>MAX(F$74:F83)</f>
        <v>15</v>
      </c>
      <c r="O83" s="130">
        <f>MAX(G$74:G83)</f>
        <v>15</v>
      </c>
      <c r="P83" s="130">
        <f>MAX(H$74:H83)</f>
        <v>10</v>
      </c>
      <c r="Q83" s="130">
        <f>MAX(I$74:I83)</f>
        <v>0</v>
      </c>
      <c r="R83" s="130">
        <f>MAX(J$74:J83)</f>
        <v>10</v>
      </c>
      <c r="S83" s="130">
        <f>MAX(K$74:K83)</f>
        <v>0</v>
      </c>
      <c r="T83" s="130">
        <f>MAX(L$74:L83)</f>
        <v>10</v>
      </c>
      <c r="U83" s="130">
        <f>MAX(M$74:M83)</f>
        <v>0</v>
      </c>
      <c r="V83" s="130">
        <f t="shared" si="1"/>
        <v>240</v>
      </c>
      <c r="W83" s="132"/>
      <c r="Y83" s="132"/>
      <c r="Z83" s="162">
        <v>10</v>
      </c>
      <c r="AA83" s="172">
        <f>IFERROR(INDEX($N$74:$U$103,MATCH(INT(求节点(总纲!$BG$5:$BG$84,总纲!$BH$5:$BH$84,总纲!$BM14)),$E$74:$E$103,0),MATCH(AA$72,$N$73:$U$73,0)),0)</f>
        <v>0</v>
      </c>
      <c r="AB83" s="172">
        <f>IFERROR(INDEX($N$74:$U$103,MATCH(INT(求节点(总纲!$BG$5:$BG$84,总纲!$BH$5:$BH$84,总纲!$BM14)),$E$74:$E$103,0),MATCH(AB$72,$N$73:$U$73,0)),0)</f>
        <v>0</v>
      </c>
      <c r="AC83" s="172">
        <f>IFERROR(INDEX($N$74:$U$103,MATCH(INT(求节点(总纲!$BG$5:$BG$84,总纲!$BH$5:$BH$84,总纲!$BM14)),$E$74:$E$103,0),MATCH(AC$72,$N$73:$U$73,0)),0)</f>
        <v>0</v>
      </c>
      <c r="AD83" s="172">
        <f>IFERROR(INDEX($N$74:$U$103,MATCH(INT(求节点(总纲!$BG$5:$BG$84,总纲!$BH$5:$BH$84,总纲!$BM14)),$E$74:$E$103,0),MATCH(AD$72,$N$73:$U$73,0)),0)</f>
        <v>0</v>
      </c>
      <c r="AE83" s="172">
        <f>IFERROR(INDEX($N$74:$U$103,MATCH(INT(求节点(总纲!$BG$5:$BG$84,总纲!$BH$5:$BH$84,总纲!$BM14)),$E$74:$E$103,0),MATCH(AE$72,$N$73:$U$73,0)),0)</f>
        <v>0</v>
      </c>
      <c r="AF83" s="172">
        <f>IFERROR(INDEX($N$74:$U$103,MATCH(INT(求节点(总纲!$BG$5:$BG$84,总纲!$BH$5:$BH$84,总纲!$BM14)),$E$74:$E$103,0),MATCH(AF$72,$N$73:$U$73,0)),0)</f>
        <v>0</v>
      </c>
      <c r="AG83" s="172">
        <f>IFERROR(INDEX($N$74:$U$103,MATCH(INT(求节点(总纲!$BG$5:$BG$84,总纲!$BH$5:$BH$84,总纲!$BM14)),$E$74:$E$103,0),MATCH(AG$72,$N$73:$U$73,0)),0)</f>
        <v>0</v>
      </c>
      <c r="AH83" s="172">
        <f>IFERROR(INDEX($N$74:$U$103,MATCH(INT(求节点(总纲!$BG$5:$BG$84,总纲!$BH$5:$BH$84,总纲!$BM14)),$E$74:$E$103,0),MATCH(AH$72,$N$73:$U$73,0)),0)</f>
        <v>0</v>
      </c>
      <c r="AI83" s="172">
        <f>IFERROR(INDEX($N$74:$U$103,MATCH(INT(求节点(总纲!$BG$5:$BG$84,总纲!$BH$5:$BH$84,总纲!$BM14)),$E$74:$E$103,0),MATCH(AI$72,$N$73:$U$73,0)),0)</f>
        <v>0</v>
      </c>
      <c r="AJ83" s="172">
        <f>IFERROR(INDEX($N$74:$U$103,MATCH(INT(求节点(总纲!$BG$5:$BG$84,总纲!$BH$5:$BH$84,总纲!$BM14)),$E$74:$E$103,0),MATCH(AJ$72,$N$73:$U$73,0)),0)</f>
        <v>0</v>
      </c>
      <c r="AK83" s="172">
        <f>IFERROR(INDEX($N$74:$U$103,MATCH(INT(求节点(总纲!$BG$5:$BG$84,总纲!$BH$5:$BH$84,总纲!$BM14)),$E$74:$E$103,0),MATCH(AK$72,$N$73:$U$73,0)),0)</f>
        <v>0</v>
      </c>
      <c r="AL83" s="172">
        <f>IFERROR(INDEX($N$74:$U$103,MATCH(INT(求节点(总纲!$BG$5:$BG$84,总纲!$BH$5:$BH$84,总纲!$BM14)),$E$74:$E$103,0),MATCH(AL$72,$N$73:$U$73,0)),0)</f>
        <v>0</v>
      </c>
      <c r="AM83" s="172">
        <f>IFERROR(INDEX($N$74:$U$103,MATCH(INT(求节点(总纲!$BG$5:$BG$84,总纲!$BH$5:$BH$84,总纲!$BM14)),$E$74:$E$103,0),MATCH(AM$72,$N$73:$U$73,0)),0)</f>
        <v>0</v>
      </c>
      <c r="AN83" s="172">
        <f>IFERROR(INDEX($N$74:$U$103,MATCH(INT(求节点(总纲!$BG$5:$BG$84,总纲!$BH$5:$BH$84,总纲!$BM14)),$E$74:$E$103,0),MATCH(AN$72,$N$73:$U$73,0)),0)</f>
        <v>0</v>
      </c>
      <c r="AO83" s="172">
        <f>IFERROR(INDEX($N$74:$U$103,MATCH(INT(求节点(总纲!$BG$5:$BG$84,总纲!$BH$5:$BH$84,总纲!$BM14)),$E$74:$E$103,0),MATCH(AO$72,$N$73:$U$73,0)),0)</f>
        <v>0</v>
      </c>
      <c r="AP83" s="172">
        <f>IFERROR(INDEX($N$74:$U$103,MATCH(INT(求节点(总纲!$BG$5:$BG$84,总纲!$BH$5:$BH$84,总纲!$BM14)),$E$74:$E$103,0),MATCH(AP$72,$N$73:$U$73,0)),0)</f>
        <v>0</v>
      </c>
      <c r="AQ83" s="172">
        <f>IFERROR(INDEX($N$74:$U$103,MATCH(INT(求节点(总纲!$BG$5:$BG$84,总纲!$BH$5:$BH$84,总纲!$BM14)),$E$74:$E$103,0),MATCH(AQ$72,$N$73:$U$73,0)),0)</f>
        <v>0</v>
      </c>
      <c r="AR83" s="172">
        <f>IFERROR(INDEX($N$74:$U$103,MATCH(INT(求节点(总纲!$BG$5:$BG$84,总纲!$BH$5:$BH$84,总纲!$BM14)),$E$74:$E$103,0),MATCH(AR$72,$N$73:$U$73,0)),0)</f>
        <v>0</v>
      </c>
      <c r="AS83" s="172">
        <f>IFERROR(INDEX($N$74:$U$103,MATCH(INT(求节点(总纲!$BG$5:$BG$84,总纲!$BH$5:$BH$84,总纲!$BM14)),$E$74:$E$103,0),MATCH(AS$72,$N$73:$U$73,0)),0)</f>
        <v>0</v>
      </c>
      <c r="AT83" s="172">
        <f>IFERROR(INDEX($N$74:$U$103,MATCH(INT(求节点(总纲!$BG$5:$BG$84,总纲!$BH$5:$BH$84,总纲!$BM14)),$E$74:$E$103,0),MATCH(AT$72,$N$73:$U$73,0)),0)</f>
        <v>0</v>
      </c>
      <c r="AU83" s="172">
        <f>IFERROR(INDEX($N$74:$U$103,MATCH(INT(求节点(总纲!$BG$5:$BG$84,总纲!$BH$5:$BH$84,总纲!$BM14)),$E$74:$E$103,0),MATCH(AU$72,$N$73:$U$73,0)),0)</f>
        <v>0</v>
      </c>
      <c r="AV83" s="172">
        <f>IFERROR(INDEX($N$74:$U$103,MATCH(INT(求节点(总纲!$BG$5:$BG$84,总纲!$BH$5:$BH$84,总纲!$BM14)),$E$74:$E$103,0),MATCH(AV$72,$N$73:$U$73,0)),0)</f>
        <v>0</v>
      </c>
      <c r="AW83" s="172">
        <f>IFERROR(INDEX($N$74:$U$103,MATCH(INT(求节点(总纲!$BG$5:$BG$84,总纲!$BH$5:$BH$84,总纲!$BM14)),$E$74:$E$103,0),MATCH(AW$72,$N$73:$U$73,0)),0)</f>
        <v>0</v>
      </c>
      <c r="AX83" s="172">
        <f>IFERROR(INDEX($N$74:$U$103,MATCH(INT(求节点(总纲!$BG$5:$BG$84,总纲!$BH$5:$BH$84,总纲!$BM14)),$E$74:$E$103,0),MATCH(AX$72,$N$73:$U$73,0)),0)</f>
        <v>0</v>
      </c>
      <c r="AY83" s="172">
        <f>IFERROR(INDEX($N$74:$U$103,MATCH(INT(求节点(总纲!$BG$5:$BG$84,总纲!$BH$5:$BH$84,总纲!$BM14)),$E$74:$E$103,0),MATCH(AY$72,$N$73:$U$73,0)),0)</f>
        <v>0</v>
      </c>
      <c r="AZ83" s="172">
        <f>IFERROR(INDEX($N$74:$U$103,MATCH(INT(求节点(总纲!$BG$5:$BG$84,总纲!$BH$5:$BH$84,总纲!$BM14)),$E$74:$E$103,0),MATCH(AZ$72,$N$73:$U$73,0)),0)</f>
        <v>0</v>
      </c>
      <c r="BA83" s="172">
        <f>IFERROR(INDEX($N$74:$U$103,MATCH(INT(求节点(总纲!$BG$5:$BG$84,总纲!$BH$5:$BH$84,总纲!$BM14)),$E$74:$E$103,0),MATCH(BA$72,$N$73:$U$73,0)),0)</f>
        <v>0</v>
      </c>
      <c r="BB83" s="172">
        <f>IFERROR(INDEX($N$74:$U$103,MATCH(INT(求节点(总纲!$BG$5:$BG$84,总纲!$BH$5:$BH$84,总纲!$BM14)),$E$74:$E$103,0),MATCH(BB$72,$N$73:$U$73,0)),0)</f>
        <v>0</v>
      </c>
    </row>
    <row r="84" spans="3:54" x14ac:dyDescent="0.15">
      <c r="E84" s="130">
        <v>11</v>
      </c>
      <c r="F84" s="130"/>
      <c r="G84" s="130"/>
      <c r="H84" s="130"/>
      <c r="I84" s="130">
        <v>10</v>
      </c>
      <c r="J84" s="130"/>
      <c r="K84" s="130"/>
      <c r="L84" s="130"/>
      <c r="M84" s="130"/>
      <c r="N84" s="130">
        <f>MAX(F$74:F84)</f>
        <v>15</v>
      </c>
      <c r="O84" s="130">
        <f>MAX(G$74:G84)</f>
        <v>15</v>
      </c>
      <c r="P84" s="130">
        <f>MAX(H$74:H84)</f>
        <v>10</v>
      </c>
      <c r="Q84" s="130">
        <f>MAX(I$74:I84)</f>
        <v>10</v>
      </c>
      <c r="R84" s="130">
        <f>MAX(J$74:J84)</f>
        <v>10</v>
      </c>
      <c r="S84" s="130">
        <f>MAX(K$74:K84)</f>
        <v>0</v>
      </c>
      <c r="T84" s="130">
        <f>MAX(L$74:L84)</f>
        <v>10</v>
      </c>
      <c r="U84" s="130">
        <f>MAX(M$74:M84)</f>
        <v>0</v>
      </c>
      <c r="V84" s="130">
        <f t="shared" si="1"/>
        <v>280</v>
      </c>
      <c r="W84" s="132"/>
      <c r="Y84" s="132"/>
      <c r="Z84" s="162">
        <v>11</v>
      </c>
      <c r="AA84" s="172">
        <f>IFERROR(INDEX($N$74:$U$103,MATCH(INT(求节点(总纲!$BG$5:$BG$84,总纲!$BH$5:$BH$84,总纲!$BM15)),$E$74:$E$103,0),MATCH(AA$72,$N$73:$U$73,0)),0)</f>
        <v>0</v>
      </c>
      <c r="AB84" s="172">
        <f>IFERROR(INDEX($N$74:$U$103,MATCH(INT(求节点(总纲!$BG$5:$BG$84,总纲!$BH$5:$BH$84,总纲!$BM15)),$E$74:$E$103,0),MATCH(AB$72,$N$73:$U$73,0)),0)</f>
        <v>0</v>
      </c>
      <c r="AC84" s="172">
        <f>IFERROR(INDEX($N$74:$U$103,MATCH(INT(求节点(总纲!$BG$5:$BG$84,总纲!$BH$5:$BH$84,总纲!$BM15)),$E$74:$E$103,0),MATCH(AC$72,$N$73:$U$73,0)),0)</f>
        <v>0</v>
      </c>
      <c r="AD84" s="172">
        <f>IFERROR(INDEX($N$74:$U$103,MATCH(INT(求节点(总纲!$BG$5:$BG$84,总纲!$BH$5:$BH$84,总纲!$BM15)),$E$74:$E$103,0),MATCH(AD$72,$N$73:$U$73,0)),0)</f>
        <v>0</v>
      </c>
      <c r="AE84" s="172">
        <f>IFERROR(INDEX($N$74:$U$103,MATCH(INT(求节点(总纲!$BG$5:$BG$84,总纲!$BH$5:$BH$84,总纲!$BM15)),$E$74:$E$103,0),MATCH(AE$72,$N$73:$U$73,0)),0)</f>
        <v>0</v>
      </c>
      <c r="AF84" s="172">
        <f>IFERROR(INDEX($N$74:$U$103,MATCH(INT(求节点(总纲!$BG$5:$BG$84,总纲!$BH$5:$BH$84,总纲!$BM15)),$E$74:$E$103,0),MATCH(AF$72,$N$73:$U$73,0)),0)</f>
        <v>0</v>
      </c>
      <c r="AG84" s="172">
        <f>IFERROR(INDEX($N$74:$U$103,MATCH(INT(求节点(总纲!$BG$5:$BG$84,总纲!$BH$5:$BH$84,总纲!$BM15)),$E$74:$E$103,0),MATCH(AG$72,$N$73:$U$73,0)),0)</f>
        <v>0</v>
      </c>
      <c r="AH84" s="172">
        <f>IFERROR(INDEX($N$74:$U$103,MATCH(INT(求节点(总纲!$BG$5:$BG$84,总纲!$BH$5:$BH$84,总纲!$BM15)),$E$74:$E$103,0),MATCH(AH$72,$N$73:$U$73,0)),0)</f>
        <v>0</v>
      </c>
      <c r="AI84" s="172">
        <f>IFERROR(INDEX($N$74:$U$103,MATCH(INT(求节点(总纲!$BG$5:$BG$84,总纲!$BH$5:$BH$84,总纲!$BM15)),$E$74:$E$103,0),MATCH(AI$72,$N$73:$U$73,0)),0)</f>
        <v>0</v>
      </c>
      <c r="AJ84" s="172">
        <f>IFERROR(INDEX($N$74:$U$103,MATCH(INT(求节点(总纲!$BG$5:$BG$84,总纲!$BH$5:$BH$84,总纲!$BM15)),$E$74:$E$103,0),MATCH(AJ$72,$N$73:$U$73,0)),0)</f>
        <v>0</v>
      </c>
      <c r="AK84" s="172">
        <f>IFERROR(INDEX($N$74:$U$103,MATCH(INT(求节点(总纲!$BG$5:$BG$84,总纲!$BH$5:$BH$84,总纲!$BM15)),$E$74:$E$103,0),MATCH(AK$72,$N$73:$U$73,0)),0)</f>
        <v>0</v>
      </c>
      <c r="AL84" s="172">
        <f>IFERROR(INDEX($N$74:$U$103,MATCH(INT(求节点(总纲!$BG$5:$BG$84,总纲!$BH$5:$BH$84,总纲!$BM15)),$E$74:$E$103,0),MATCH(AL$72,$N$73:$U$73,0)),0)</f>
        <v>0</v>
      </c>
      <c r="AM84" s="172">
        <f>IFERROR(INDEX($N$74:$U$103,MATCH(INT(求节点(总纲!$BG$5:$BG$84,总纲!$BH$5:$BH$84,总纲!$BM15)),$E$74:$E$103,0),MATCH(AM$72,$N$73:$U$73,0)),0)</f>
        <v>0</v>
      </c>
      <c r="AN84" s="172">
        <f>IFERROR(INDEX($N$74:$U$103,MATCH(INT(求节点(总纲!$BG$5:$BG$84,总纲!$BH$5:$BH$84,总纲!$BM15)),$E$74:$E$103,0),MATCH(AN$72,$N$73:$U$73,0)),0)</f>
        <v>0</v>
      </c>
      <c r="AO84" s="172">
        <f>IFERROR(INDEX($N$74:$U$103,MATCH(INT(求节点(总纲!$BG$5:$BG$84,总纲!$BH$5:$BH$84,总纲!$BM15)),$E$74:$E$103,0),MATCH(AO$72,$N$73:$U$73,0)),0)</f>
        <v>0</v>
      </c>
      <c r="AP84" s="172">
        <f>IFERROR(INDEX($N$74:$U$103,MATCH(INT(求节点(总纲!$BG$5:$BG$84,总纲!$BH$5:$BH$84,总纲!$BM15)),$E$74:$E$103,0),MATCH(AP$72,$N$73:$U$73,0)),0)</f>
        <v>0</v>
      </c>
      <c r="AQ84" s="172">
        <f>IFERROR(INDEX($N$74:$U$103,MATCH(INT(求节点(总纲!$BG$5:$BG$84,总纲!$BH$5:$BH$84,总纲!$BM15)),$E$74:$E$103,0),MATCH(AQ$72,$N$73:$U$73,0)),0)</f>
        <v>0</v>
      </c>
      <c r="AR84" s="172">
        <f>IFERROR(INDEX($N$74:$U$103,MATCH(INT(求节点(总纲!$BG$5:$BG$84,总纲!$BH$5:$BH$84,总纲!$BM15)),$E$74:$E$103,0),MATCH(AR$72,$N$73:$U$73,0)),0)</f>
        <v>0</v>
      </c>
      <c r="AS84" s="172">
        <f>IFERROR(INDEX($N$74:$U$103,MATCH(INT(求节点(总纲!$BG$5:$BG$84,总纲!$BH$5:$BH$84,总纲!$BM15)),$E$74:$E$103,0),MATCH(AS$72,$N$73:$U$73,0)),0)</f>
        <v>0</v>
      </c>
      <c r="AT84" s="172">
        <f>IFERROR(INDEX($N$74:$U$103,MATCH(INT(求节点(总纲!$BG$5:$BG$84,总纲!$BH$5:$BH$84,总纲!$BM15)),$E$74:$E$103,0),MATCH(AT$72,$N$73:$U$73,0)),0)</f>
        <v>0</v>
      </c>
      <c r="AU84" s="172">
        <f>IFERROR(INDEX($N$74:$U$103,MATCH(INT(求节点(总纲!$BG$5:$BG$84,总纲!$BH$5:$BH$84,总纲!$BM15)),$E$74:$E$103,0),MATCH(AU$72,$N$73:$U$73,0)),0)</f>
        <v>0</v>
      </c>
      <c r="AV84" s="172">
        <f>IFERROR(INDEX($N$74:$U$103,MATCH(INT(求节点(总纲!$BG$5:$BG$84,总纲!$BH$5:$BH$84,总纲!$BM15)),$E$74:$E$103,0),MATCH(AV$72,$N$73:$U$73,0)),0)</f>
        <v>0</v>
      </c>
      <c r="AW84" s="172">
        <f>IFERROR(INDEX($N$74:$U$103,MATCH(INT(求节点(总纲!$BG$5:$BG$84,总纲!$BH$5:$BH$84,总纲!$BM15)),$E$74:$E$103,0),MATCH(AW$72,$N$73:$U$73,0)),0)</f>
        <v>0</v>
      </c>
      <c r="AX84" s="172">
        <f>IFERROR(INDEX($N$74:$U$103,MATCH(INT(求节点(总纲!$BG$5:$BG$84,总纲!$BH$5:$BH$84,总纲!$BM15)),$E$74:$E$103,0),MATCH(AX$72,$N$73:$U$73,0)),0)</f>
        <v>0</v>
      </c>
      <c r="AY84" s="172">
        <f>IFERROR(INDEX($N$74:$U$103,MATCH(INT(求节点(总纲!$BG$5:$BG$84,总纲!$BH$5:$BH$84,总纲!$BM15)),$E$74:$E$103,0),MATCH(AY$72,$N$73:$U$73,0)),0)</f>
        <v>0</v>
      </c>
      <c r="AZ84" s="172">
        <f>IFERROR(INDEX($N$74:$U$103,MATCH(INT(求节点(总纲!$BG$5:$BG$84,总纲!$BH$5:$BH$84,总纲!$BM15)),$E$74:$E$103,0),MATCH(AZ$72,$N$73:$U$73,0)),0)</f>
        <v>0</v>
      </c>
      <c r="BA84" s="172">
        <f>IFERROR(INDEX($N$74:$U$103,MATCH(INT(求节点(总纲!$BG$5:$BG$84,总纲!$BH$5:$BH$84,总纲!$BM15)),$E$74:$E$103,0),MATCH(BA$72,$N$73:$U$73,0)),0)</f>
        <v>0</v>
      </c>
      <c r="BB84" s="172">
        <f>IFERROR(INDEX($N$74:$U$103,MATCH(INT(求节点(总纲!$BG$5:$BG$84,总纲!$BH$5:$BH$84,总纲!$BM15)),$E$74:$E$103,0),MATCH(BB$72,$N$73:$U$73,0)),0)</f>
        <v>0</v>
      </c>
    </row>
    <row r="85" spans="3:54" x14ac:dyDescent="0.15">
      <c r="E85" s="130">
        <v>12</v>
      </c>
      <c r="F85" s="130"/>
      <c r="G85" s="130"/>
      <c r="H85" s="130">
        <v>15</v>
      </c>
      <c r="I85" s="130">
        <v>15</v>
      </c>
      <c r="J85" s="130"/>
      <c r="K85" s="130"/>
      <c r="L85" s="130"/>
      <c r="M85" s="130"/>
      <c r="N85" s="130">
        <f>MAX(F$74:F85)</f>
        <v>15</v>
      </c>
      <c r="O85" s="130">
        <f>MAX(G$74:G85)</f>
        <v>15</v>
      </c>
      <c r="P85" s="130">
        <f>MAX(H$74:H85)</f>
        <v>15</v>
      </c>
      <c r="Q85" s="130">
        <f>MAX(I$74:I85)</f>
        <v>15</v>
      </c>
      <c r="R85" s="130">
        <f>MAX(J$74:J85)</f>
        <v>10</v>
      </c>
      <c r="S85" s="130">
        <f>MAX(K$74:K85)</f>
        <v>0</v>
      </c>
      <c r="T85" s="130">
        <f>MAX(L$74:L85)</f>
        <v>10</v>
      </c>
      <c r="U85" s="130">
        <f>MAX(M$74:M85)</f>
        <v>0</v>
      </c>
      <c r="V85" s="130">
        <f t="shared" si="1"/>
        <v>320</v>
      </c>
      <c r="W85" s="132"/>
      <c r="Y85" s="132"/>
      <c r="Z85" s="162">
        <v>12</v>
      </c>
      <c r="AA85" s="172">
        <f>IFERROR(INDEX($N$74:$U$103,MATCH(INT(求节点(总纲!$BG$5:$BG$84,总纲!$BH$5:$BH$84,总纲!$BM16)),$E$74:$E$103,0),MATCH(AA$72,$N$73:$U$73,0)),0)</f>
        <v>5</v>
      </c>
      <c r="AB85" s="172">
        <f>IFERROR(INDEX($N$74:$U$103,MATCH(INT(求节点(总纲!$BG$5:$BG$84,总纲!$BH$5:$BH$84,总纲!$BM16)),$E$74:$E$103,0),MATCH(AB$72,$N$73:$U$73,0)),0)</f>
        <v>0</v>
      </c>
      <c r="AC85" s="172">
        <f>IFERROR(INDEX($N$74:$U$103,MATCH(INT(求节点(总纲!$BG$5:$BG$84,总纲!$BH$5:$BH$84,总纲!$BM16)),$E$74:$E$103,0),MATCH(AC$72,$N$73:$U$73,0)),0)</f>
        <v>0</v>
      </c>
      <c r="AD85" s="172">
        <f>IFERROR(INDEX($N$74:$U$103,MATCH(INT(求节点(总纲!$BG$5:$BG$84,总纲!$BH$5:$BH$84,总纲!$BM16)),$E$74:$E$103,0),MATCH(AD$72,$N$73:$U$73,0)),0)</f>
        <v>0</v>
      </c>
      <c r="AE85" s="172">
        <f>IFERROR(INDEX($N$74:$U$103,MATCH(INT(求节点(总纲!$BG$5:$BG$84,总纲!$BH$5:$BH$84,总纲!$BM16)),$E$74:$E$103,0),MATCH(AE$72,$N$73:$U$73,0)),0)</f>
        <v>0</v>
      </c>
      <c r="AF85" s="172">
        <f>IFERROR(INDEX($N$74:$U$103,MATCH(INT(求节点(总纲!$BG$5:$BG$84,总纲!$BH$5:$BH$84,总纲!$BM16)),$E$74:$E$103,0),MATCH(AF$72,$N$73:$U$73,0)),0)</f>
        <v>0</v>
      </c>
      <c r="AG85" s="172">
        <f>IFERROR(INDEX($N$74:$U$103,MATCH(INT(求节点(总纲!$BG$5:$BG$84,总纲!$BH$5:$BH$84,总纲!$BM16)),$E$74:$E$103,0),MATCH(AG$72,$N$73:$U$73,0)),0)</f>
        <v>0</v>
      </c>
      <c r="AH85" s="172">
        <f>IFERROR(INDEX($N$74:$U$103,MATCH(INT(求节点(总纲!$BG$5:$BG$84,总纲!$BH$5:$BH$84,总纲!$BM16)),$E$74:$E$103,0),MATCH(AH$72,$N$73:$U$73,0)),0)</f>
        <v>0</v>
      </c>
      <c r="AI85" s="172">
        <f>IFERROR(INDEX($N$74:$U$103,MATCH(INT(求节点(总纲!$BG$5:$BG$84,总纲!$BH$5:$BH$84,总纲!$BM16)),$E$74:$E$103,0),MATCH(AI$72,$N$73:$U$73,0)),0)</f>
        <v>0</v>
      </c>
      <c r="AJ85" s="172">
        <f>IFERROR(INDEX($N$74:$U$103,MATCH(INT(求节点(总纲!$BG$5:$BG$84,总纲!$BH$5:$BH$84,总纲!$BM16)),$E$74:$E$103,0),MATCH(AJ$72,$N$73:$U$73,0)),0)</f>
        <v>0</v>
      </c>
      <c r="AK85" s="172">
        <f>IFERROR(INDEX($N$74:$U$103,MATCH(INT(求节点(总纲!$BG$5:$BG$84,总纲!$BH$5:$BH$84,总纲!$BM16)),$E$74:$E$103,0),MATCH(AK$72,$N$73:$U$73,0)),0)</f>
        <v>0</v>
      </c>
      <c r="AL85" s="172">
        <f>IFERROR(INDEX($N$74:$U$103,MATCH(INT(求节点(总纲!$BG$5:$BG$84,总纲!$BH$5:$BH$84,总纲!$BM16)),$E$74:$E$103,0),MATCH(AL$72,$N$73:$U$73,0)),0)</f>
        <v>0</v>
      </c>
      <c r="AM85" s="172">
        <f>IFERROR(INDEX($N$74:$U$103,MATCH(INT(求节点(总纲!$BG$5:$BG$84,总纲!$BH$5:$BH$84,总纲!$BM16)),$E$74:$E$103,0),MATCH(AM$72,$N$73:$U$73,0)),0)</f>
        <v>0</v>
      </c>
      <c r="AN85" s="172">
        <f>IFERROR(INDEX($N$74:$U$103,MATCH(INT(求节点(总纲!$BG$5:$BG$84,总纲!$BH$5:$BH$84,总纲!$BM16)),$E$74:$E$103,0),MATCH(AN$72,$N$73:$U$73,0)),0)</f>
        <v>0</v>
      </c>
      <c r="AO85" s="172">
        <f>IFERROR(INDEX($N$74:$U$103,MATCH(INT(求节点(总纲!$BG$5:$BG$84,总纲!$BH$5:$BH$84,总纲!$BM16)),$E$74:$E$103,0),MATCH(AO$72,$N$73:$U$73,0)),0)</f>
        <v>0</v>
      </c>
      <c r="AP85" s="172">
        <f>IFERROR(INDEX($N$74:$U$103,MATCH(INT(求节点(总纲!$BG$5:$BG$84,总纲!$BH$5:$BH$84,总纲!$BM16)),$E$74:$E$103,0),MATCH(AP$72,$N$73:$U$73,0)),0)</f>
        <v>0</v>
      </c>
      <c r="AQ85" s="172">
        <f>IFERROR(INDEX($N$74:$U$103,MATCH(INT(求节点(总纲!$BG$5:$BG$84,总纲!$BH$5:$BH$84,总纲!$BM16)),$E$74:$E$103,0),MATCH(AQ$72,$N$73:$U$73,0)),0)</f>
        <v>0</v>
      </c>
      <c r="AR85" s="172">
        <f>IFERROR(INDEX($N$74:$U$103,MATCH(INT(求节点(总纲!$BG$5:$BG$84,总纲!$BH$5:$BH$84,总纲!$BM16)),$E$74:$E$103,0),MATCH(AR$72,$N$73:$U$73,0)),0)</f>
        <v>0</v>
      </c>
      <c r="AS85" s="172">
        <f>IFERROR(INDEX($N$74:$U$103,MATCH(INT(求节点(总纲!$BG$5:$BG$84,总纲!$BH$5:$BH$84,总纲!$BM16)),$E$74:$E$103,0),MATCH(AS$72,$N$73:$U$73,0)),0)</f>
        <v>0</v>
      </c>
      <c r="AT85" s="172">
        <f>IFERROR(INDEX($N$74:$U$103,MATCH(INT(求节点(总纲!$BG$5:$BG$84,总纲!$BH$5:$BH$84,总纲!$BM16)),$E$74:$E$103,0),MATCH(AT$72,$N$73:$U$73,0)),0)</f>
        <v>0</v>
      </c>
      <c r="AU85" s="172">
        <f>IFERROR(INDEX($N$74:$U$103,MATCH(INT(求节点(总纲!$BG$5:$BG$84,总纲!$BH$5:$BH$84,总纲!$BM16)),$E$74:$E$103,0),MATCH(AU$72,$N$73:$U$73,0)),0)</f>
        <v>0</v>
      </c>
      <c r="AV85" s="172">
        <f>IFERROR(INDEX($N$74:$U$103,MATCH(INT(求节点(总纲!$BG$5:$BG$84,总纲!$BH$5:$BH$84,总纲!$BM16)),$E$74:$E$103,0),MATCH(AV$72,$N$73:$U$73,0)),0)</f>
        <v>0</v>
      </c>
      <c r="AW85" s="172">
        <f>IFERROR(INDEX($N$74:$U$103,MATCH(INT(求节点(总纲!$BG$5:$BG$84,总纲!$BH$5:$BH$84,总纲!$BM16)),$E$74:$E$103,0),MATCH(AW$72,$N$73:$U$73,0)),0)</f>
        <v>5</v>
      </c>
      <c r="AX85" s="172">
        <f>IFERROR(INDEX($N$74:$U$103,MATCH(INT(求节点(总纲!$BG$5:$BG$84,总纲!$BH$5:$BH$84,总纲!$BM16)),$E$74:$E$103,0),MATCH(AX$72,$N$73:$U$73,0)),0)</f>
        <v>0</v>
      </c>
      <c r="AY85" s="172">
        <f>IFERROR(INDEX($N$74:$U$103,MATCH(INT(求节点(总纲!$BG$5:$BG$84,总纲!$BH$5:$BH$84,总纲!$BM16)),$E$74:$E$103,0),MATCH(AY$72,$N$73:$U$73,0)),0)</f>
        <v>0</v>
      </c>
      <c r="AZ85" s="172">
        <f>IFERROR(INDEX($N$74:$U$103,MATCH(INT(求节点(总纲!$BG$5:$BG$84,总纲!$BH$5:$BH$84,总纲!$BM16)),$E$74:$E$103,0),MATCH(AZ$72,$N$73:$U$73,0)),0)</f>
        <v>0</v>
      </c>
      <c r="BA85" s="172">
        <f>IFERROR(INDEX($N$74:$U$103,MATCH(INT(求节点(总纲!$BG$5:$BG$84,总纲!$BH$5:$BH$84,总纲!$BM16)),$E$74:$E$103,0),MATCH(BA$72,$N$73:$U$73,0)),0)</f>
        <v>0</v>
      </c>
      <c r="BB85" s="172">
        <f>IFERROR(INDEX($N$74:$U$103,MATCH(INT(求节点(总纲!$BG$5:$BG$84,总纲!$BH$5:$BH$84,总纲!$BM16)),$E$74:$E$103,0),MATCH(BB$72,$N$73:$U$73,0)),0)</f>
        <v>5</v>
      </c>
    </row>
    <row r="86" spans="3:54" x14ac:dyDescent="0.15">
      <c r="E86" s="130">
        <v>13</v>
      </c>
      <c r="F86" s="130"/>
      <c r="G86" s="130"/>
      <c r="H86" s="130"/>
      <c r="I86" s="130"/>
      <c r="J86" s="130"/>
      <c r="K86" s="130">
        <v>10</v>
      </c>
      <c r="L86" s="130"/>
      <c r="M86" s="130"/>
      <c r="N86" s="130">
        <f>MAX(F$74:F86)</f>
        <v>15</v>
      </c>
      <c r="O86" s="130">
        <f>MAX(G$74:G86)</f>
        <v>15</v>
      </c>
      <c r="P86" s="130">
        <f>MAX(H$74:H86)</f>
        <v>15</v>
      </c>
      <c r="Q86" s="130">
        <f>MAX(I$74:I86)</f>
        <v>15</v>
      </c>
      <c r="R86" s="130">
        <f>MAX(J$74:J86)</f>
        <v>10</v>
      </c>
      <c r="S86" s="130">
        <f>MAX(K$74:K86)</f>
        <v>10</v>
      </c>
      <c r="T86" s="130">
        <f>MAX(L$74:L86)</f>
        <v>10</v>
      </c>
      <c r="U86" s="130">
        <f>MAX(M$74:M86)</f>
        <v>0</v>
      </c>
      <c r="V86" s="130">
        <f t="shared" si="1"/>
        <v>360</v>
      </c>
      <c r="W86" s="132"/>
      <c r="Y86" s="132"/>
      <c r="Z86" s="162">
        <v>13</v>
      </c>
      <c r="AA86" s="172">
        <f>IFERROR(INDEX($N$74:$U$103,MATCH(INT(求节点(总纲!$BG$5:$BG$84,总纲!$BH$5:$BH$84,总纲!$BM17)),$E$74:$E$103,0),MATCH(AA$72,$N$73:$U$73,0)),0)</f>
        <v>5</v>
      </c>
      <c r="AB86" s="172">
        <f>IFERROR(INDEX($N$74:$U$103,MATCH(INT(求节点(总纲!$BG$5:$BG$84,总纲!$BH$5:$BH$84,总纲!$BM17)),$E$74:$E$103,0),MATCH(AB$72,$N$73:$U$73,0)),0)</f>
        <v>0</v>
      </c>
      <c r="AC86" s="172">
        <f>IFERROR(INDEX($N$74:$U$103,MATCH(INT(求节点(总纲!$BG$5:$BG$84,总纲!$BH$5:$BH$84,总纲!$BM17)),$E$74:$E$103,0),MATCH(AC$72,$N$73:$U$73,0)),0)</f>
        <v>0</v>
      </c>
      <c r="AD86" s="172">
        <f>IFERROR(INDEX($N$74:$U$103,MATCH(INT(求节点(总纲!$BG$5:$BG$84,总纲!$BH$5:$BH$84,总纲!$BM17)),$E$74:$E$103,0),MATCH(AD$72,$N$73:$U$73,0)),0)</f>
        <v>0</v>
      </c>
      <c r="AE86" s="172">
        <f>IFERROR(INDEX($N$74:$U$103,MATCH(INT(求节点(总纲!$BG$5:$BG$84,总纲!$BH$5:$BH$84,总纲!$BM17)),$E$74:$E$103,0),MATCH(AE$72,$N$73:$U$73,0)),0)</f>
        <v>0</v>
      </c>
      <c r="AF86" s="172">
        <f>IFERROR(INDEX($N$74:$U$103,MATCH(INT(求节点(总纲!$BG$5:$BG$84,总纲!$BH$5:$BH$84,总纲!$BM17)),$E$74:$E$103,0),MATCH(AF$72,$N$73:$U$73,0)),0)</f>
        <v>0</v>
      </c>
      <c r="AG86" s="172">
        <f>IFERROR(INDEX($N$74:$U$103,MATCH(INT(求节点(总纲!$BG$5:$BG$84,总纲!$BH$5:$BH$84,总纲!$BM17)),$E$74:$E$103,0),MATCH(AG$72,$N$73:$U$73,0)),0)</f>
        <v>0</v>
      </c>
      <c r="AH86" s="172">
        <f>IFERROR(INDEX($N$74:$U$103,MATCH(INT(求节点(总纲!$BG$5:$BG$84,总纲!$BH$5:$BH$84,总纲!$BM17)),$E$74:$E$103,0),MATCH(AH$72,$N$73:$U$73,0)),0)</f>
        <v>0</v>
      </c>
      <c r="AI86" s="172">
        <f>IFERROR(INDEX($N$74:$U$103,MATCH(INT(求节点(总纲!$BG$5:$BG$84,总纲!$BH$5:$BH$84,总纲!$BM17)),$E$74:$E$103,0),MATCH(AI$72,$N$73:$U$73,0)),0)</f>
        <v>0</v>
      </c>
      <c r="AJ86" s="172">
        <f>IFERROR(INDEX($N$74:$U$103,MATCH(INT(求节点(总纲!$BG$5:$BG$84,总纲!$BH$5:$BH$84,总纲!$BM17)),$E$74:$E$103,0),MATCH(AJ$72,$N$73:$U$73,0)),0)</f>
        <v>0</v>
      </c>
      <c r="AK86" s="172">
        <f>IFERROR(INDEX($N$74:$U$103,MATCH(INT(求节点(总纲!$BG$5:$BG$84,总纲!$BH$5:$BH$84,总纲!$BM17)),$E$74:$E$103,0),MATCH(AK$72,$N$73:$U$73,0)),0)</f>
        <v>0</v>
      </c>
      <c r="AL86" s="172">
        <f>IFERROR(INDEX($N$74:$U$103,MATCH(INT(求节点(总纲!$BG$5:$BG$84,总纲!$BH$5:$BH$84,总纲!$BM17)),$E$74:$E$103,0),MATCH(AL$72,$N$73:$U$73,0)),0)</f>
        <v>0</v>
      </c>
      <c r="AM86" s="172">
        <f>IFERROR(INDEX($N$74:$U$103,MATCH(INT(求节点(总纲!$BG$5:$BG$84,总纲!$BH$5:$BH$84,总纲!$BM17)),$E$74:$E$103,0),MATCH(AM$72,$N$73:$U$73,0)),0)</f>
        <v>0</v>
      </c>
      <c r="AN86" s="172">
        <f>IFERROR(INDEX($N$74:$U$103,MATCH(INT(求节点(总纲!$BG$5:$BG$84,总纲!$BH$5:$BH$84,总纲!$BM17)),$E$74:$E$103,0),MATCH(AN$72,$N$73:$U$73,0)),0)</f>
        <v>0</v>
      </c>
      <c r="AO86" s="172">
        <f>IFERROR(INDEX($N$74:$U$103,MATCH(INT(求节点(总纲!$BG$5:$BG$84,总纲!$BH$5:$BH$84,总纲!$BM17)),$E$74:$E$103,0),MATCH(AO$72,$N$73:$U$73,0)),0)</f>
        <v>0</v>
      </c>
      <c r="AP86" s="172">
        <f>IFERROR(INDEX($N$74:$U$103,MATCH(INT(求节点(总纲!$BG$5:$BG$84,总纲!$BH$5:$BH$84,总纲!$BM17)),$E$74:$E$103,0),MATCH(AP$72,$N$73:$U$73,0)),0)</f>
        <v>0</v>
      </c>
      <c r="AQ86" s="172">
        <f>IFERROR(INDEX($N$74:$U$103,MATCH(INT(求节点(总纲!$BG$5:$BG$84,总纲!$BH$5:$BH$84,总纲!$BM17)),$E$74:$E$103,0),MATCH(AQ$72,$N$73:$U$73,0)),0)</f>
        <v>0</v>
      </c>
      <c r="AR86" s="172">
        <f>IFERROR(INDEX($N$74:$U$103,MATCH(INT(求节点(总纲!$BG$5:$BG$84,总纲!$BH$5:$BH$84,总纲!$BM17)),$E$74:$E$103,0),MATCH(AR$72,$N$73:$U$73,0)),0)</f>
        <v>0</v>
      </c>
      <c r="AS86" s="172">
        <f>IFERROR(INDEX($N$74:$U$103,MATCH(INT(求节点(总纲!$BG$5:$BG$84,总纲!$BH$5:$BH$84,总纲!$BM17)),$E$74:$E$103,0),MATCH(AS$72,$N$73:$U$73,0)),0)</f>
        <v>0</v>
      </c>
      <c r="AT86" s="172">
        <f>IFERROR(INDEX($N$74:$U$103,MATCH(INT(求节点(总纲!$BG$5:$BG$84,总纲!$BH$5:$BH$84,总纲!$BM17)),$E$74:$E$103,0),MATCH(AT$72,$N$73:$U$73,0)),0)</f>
        <v>0</v>
      </c>
      <c r="AU86" s="172">
        <f>IFERROR(INDEX($N$74:$U$103,MATCH(INT(求节点(总纲!$BG$5:$BG$84,总纲!$BH$5:$BH$84,总纲!$BM17)),$E$74:$E$103,0),MATCH(AU$72,$N$73:$U$73,0)),0)</f>
        <v>0</v>
      </c>
      <c r="AV86" s="172">
        <f>IFERROR(INDEX($N$74:$U$103,MATCH(INT(求节点(总纲!$BG$5:$BG$84,总纲!$BH$5:$BH$84,总纲!$BM17)),$E$74:$E$103,0),MATCH(AV$72,$N$73:$U$73,0)),0)</f>
        <v>0</v>
      </c>
      <c r="AW86" s="172">
        <f>IFERROR(INDEX($N$74:$U$103,MATCH(INT(求节点(总纲!$BG$5:$BG$84,总纲!$BH$5:$BH$84,总纲!$BM17)),$E$74:$E$103,0),MATCH(AW$72,$N$73:$U$73,0)),0)</f>
        <v>5</v>
      </c>
      <c r="AX86" s="172">
        <f>IFERROR(INDEX($N$74:$U$103,MATCH(INT(求节点(总纲!$BG$5:$BG$84,总纲!$BH$5:$BH$84,总纲!$BM17)),$E$74:$E$103,0),MATCH(AX$72,$N$73:$U$73,0)),0)</f>
        <v>0</v>
      </c>
      <c r="AY86" s="172">
        <f>IFERROR(INDEX($N$74:$U$103,MATCH(INT(求节点(总纲!$BG$5:$BG$84,总纲!$BH$5:$BH$84,总纲!$BM17)),$E$74:$E$103,0),MATCH(AY$72,$N$73:$U$73,0)),0)</f>
        <v>0</v>
      </c>
      <c r="AZ86" s="172">
        <f>IFERROR(INDEX($N$74:$U$103,MATCH(INT(求节点(总纲!$BG$5:$BG$84,总纲!$BH$5:$BH$84,总纲!$BM17)),$E$74:$E$103,0),MATCH(AZ$72,$N$73:$U$73,0)),0)</f>
        <v>0</v>
      </c>
      <c r="BA86" s="172">
        <f>IFERROR(INDEX($N$74:$U$103,MATCH(INT(求节点(总纲!$BG$5:$BG$84,总纲!$BH$5:$BH$84,总纲!$BM17)),$E$74:$E$103,0),MATCH(BA$72,$N$73:$U$73,0)),0)</f>
        <v>0</v>
      </c>
      <c r="BB86" s="172">
        <f>IFERROR(INDEX($N$74:$U$103,MATCH(INT(求节点(总纲!$BG$5:$BG$84,总纲!$BH$5:$BH$84,总纲!$BM17)),$E$74:$E$103,0),MATCH(BB$72,$N$73:$U$73,0)),0)</f>
        <v>5</v>
      </c>
    </row>
    <row r="87" spans="3:54" x14ac:dyDescent="0.15">
      <c r="E87" s="130">
        <v>14</v>
      </c>
      <c r="F87" s="130"/>
      <c r="G87" s="130"/>
      <c r="H87" s="130"/>
      <c r="I87" s="130"/>
      <c r="J87" s="130">
        <v>15</v>
      </c>
      <c r="K87" s="130">
        <v>15</v>
      </c>
      <c r="L87" s="130"/>
      <c r="M87" s="130"/>
      <c r="N87" s="130">
        <f>MAX(F$74:F87)</f>
        <v>15</v>
      </c>
      <c r="O87" s="130">
        <f>MAX(G$74:G87)</f>
        <v>15</v>
      </c>
      <c r="P87" s="130">
        <f>MAX(H$74:H87)</f>
        <v>15</v>
      </c>
      <c r="Q87" s="130">
        <f>MAX(I$74:I87)</f>
        <v>15</v>
      </c>
      <c r="R87" s="130">
        <f>MAX(J$74:J87)</f>
        <v>15</v>
      </c>
      <c r="S87" s="130">
        <f>MAX(K$74:K87)</f>
        <v>15</v>
      </c>
      <c r="T87" s="130">
        <f>MAX(L$74:L87)</f>
        <v>10</v>
      </c>
      <c r="U87" s="130">
        <f>MAX(M$74:M87)</f>
        <v>0</v>
      </c>
      <c r="V87" s="130">
        <f t="shared" si="1"/>
        <v>400</v>
      </c>
      <c r="W87" s="132"/>
      <c r="Y87" s="132"/>
      <c r="Z87" s="162">
        <v>14</v>
      </c>
      <c r="AA87" s="172">
        <f>IFERROR(INDEX($N$74:$U$103,MATCH(INT(求节点(总纲!$BG$5:$BG$84,总纲!$BH$5:$BH$84,总纲!$BM18)),$E$74:$E$103,0),MATCH(AA$72,$N$73:$U$73,0)),0)</f>
        <v>5</v>
      </c>
      <c r="AB87" s="172">
        <f>IFERROR(INDEX($N$74:$U$103,MATCH(INT(求节点(总纲!$BG$5:$BG$84,总纲!$BH$5:$BH$84,总纲!$BM18)),$E$74:$E$103,0),MATCH(AB$72,$N$73:$U$73,0)),0)</f>
        <v>0</v>
      </c>
      <c r="AC87" s="172">
        <f>IFERROR(INDEX($N$74:$U$103,MATCH(INT(求节点(总纲!$BG$5:$BG$84,总纲!$BH$5:$BH$84,总纲!$BM18)),$E$74:$E$103,0),MATCH(AC$72,$N$73:$U$73,0)),0)</f>
        <v>0</v>
      </c>
      <c r="AD87" s="172">
        <f>IFERROR(INDEX($N$74:$U$103,MATCH(INT(求节点(总纲!$BG$5:$BG$84,总纲!$BH$5:$BH$84,总纲!$BM18)),$E$74:$E$103,0),MATCH(AD$72,$N$73:$U$73,0)),0)</f>
        <v>0</v>
      </c>
      <c r="AE87" s="172">
        <f>IFERROR(INDEX($N$74:$U$103,MATCH(INT(求节点(总纲!$BG$5:$BG$84,总纲!$BH$5:$BH$84,总纲!$BM18)),$E$74:$E$103,0),MATCH(AE$72,$N$73:$U$73,0)),0)</f>
        <v>0</v>
      </c>
      <c r="AF87" s="172">
        <f>IFERROR(INDEX($N$74:$U$103,MATCH(INT(求节点(总纲!$BG$5:$BG$84,总纲!$BH$5:$BH$84,总纲!$BM18)),$E$74:$E$103,0),MATCH(AF$72,$N$73:$U$73,0)),0)</f>
        <v>0</v>
      </c>
      <c r="AG87" s="172">
        <f>IFERROR(INDEX($N$74:$U$103,MATCH(INT(求节点(总纲!$BG$5:$BG$84,总纲!$BH$5:$BH$84,总纲!$BM18)),$E$74:$E$103,0),MATCH(AG$72,$N$73:$U$73,0)),0)</f>
        <v>0</v>
      </c>
      <c r="AH87" s="172">
        <f>IFERROR(INDEX($N$74:$U$103,MATCH(INT(求节点(总纲!$BG$5:$BG$84,总纲!$BH$5:$BH$84,总纲!$BM18)),$E$74:$E$103,0),MATCH(AH$72,$N$73:$U$73,0)),0)</f>
        <v>0</v>
      </c>
      <c r="AI87" s="172">
        <f>IFERROR(INDEX($N$74:$U$103,MATCH(INT(求节点(总纲!$BG$5:$BG$84,总纲!$BH$5:$BH$84,总纲!$BM18)),$E$74:$E$103,0),MATCH(AI$72,$N$73:$U$73,0)),0)</f>
        <v>0</v>
      </c>
      <c r="AJ87" s="172">
        <f>IFERROR(INDEX($N$74:$U$103,MATCH(INT(求节点(总纲!$BG$5:$BG$84,总纲!$BH$5:$BH$84,总纲!$BM18)),$E$74:$E$103,0),MATCH(AJ$72,$N$73:$U$73,0)),0)</f>
        <v>0</v>
      </c>
      <c r="AK87" s="172">
        <f>IFERROR(INDEX($N$74:$U$103,MATCH(INT(求节点(总纲!$BG$5:$BG$84,总纲!$BH$5:$BH$84,总纲!$BM18)),$E$74:$E$103,0),MATCH(AK$72,$N$73:$U$73,0)),0)</f>
        <v>0</v>
      </c>
      <c r="AL87" s="172">
        <f>IFERROR(INDEX($N$74:$U$103,MATCH(INT(求节点(总纲!$BG$5:$BG$84,总纲!$BH$5:$BH$84,总纲!$BM18)),$E$74:$E$103,0),MATCH(AL$72,$N$73:$U$73,0)),0)</f>
        <v>0</v>
      </c>
      <c r="AM87" s="172">
        <f>IFERROR(INDEX($N$74:$U$103,MATCH(INT(求节点(总纲!$BG$5:$BG$84,总纲!$BH$5:$BH$84,总纲!$BM18)),$E$74:$E$103,0),MATCH(AM$72,$N$73:$U$73,0)),0)</f>
        <v>0</v>
      </c>
      <c r="AN87" s="172">
        <f>IFERROR(INDEX($N$74:$U$103,MATCH(INT(求节点(总纲!$BG$5:$BG$84,总纲!$BH$5:$BH$84,总纲!$BM18)),$E$74:$E$103,0),MATCH(AN$72,$N$73:$U$73,0)),0)</f>
        <v>0</v>
      </c>
      <c r="AO87" s="172">
        <f>IFERROR(INDEX($N$74:$U$103,MATCH(INT(求节点(总纲!$BG$5:$BG$84,总纲!$BH$5:$BH$84,总纲!$BM18)),$E$74:$E$103,0),MATCH(AO$72,$N$73:$U$73,0)),0)</f>
        <v>0</v>
      </c>
      <c r="AP87" s="172">
        <f>IFERROR(INDEX($N$74:$U$103,MATCH(INT(求节点(总纲!$BG$5:$BG$84,总纲!$BH$5:$BH$84,总纲!$BM18)),$E$74:$E$103,0),MATCH(AP$72,$N$73:$U$73,0)),0)</f>
        <v>0</v>
      </c>
      <c r="AQ87" s="172">
        <f>IFERROR(INDEX($N$74:$U$103,MATCH(INT(求节点(总纲!$BG$5:$BG$84,总纲!$BH$5:$BH$84,总纲!$BM18)),$E$74:$E$103,0),MATCH(AQ$72,$N$73:$U$73,0)),0)</f>
        <v>0</v>
      </c>
      <c r="AR87" s="172">
        <f>IFERROR(INDEX($N$74:$U$103,MATCH(INT(求节点(总纲!$BG$5:$BG$84,总纲!$BH$5:$BH$84,总纲!$BM18)),$E$74:$E$103,0),MATCH(AR$72,$N$73:$U$73,0)),0)</f>
        <v>0</v>
      </c>
      <c r="AS87" s="172">
        <f>IFERROR(INDEX($N$74:$U$103,MATCH(INT(求节点(总纲!$BG$5:$BG$84,总纲!$BH$5:$BH$84,总纲!$BM18)),$E$74:$E$103,0),MATCH(AS$72,$N$73:$U$73,0)),0)</f>
        <v>0</v>
      </c>
      <c r="AT87" s="172">
        <f>IFERROR(INDEX($N$74:$U$103,MATCH(INT(求节点(总纲!$BG$5:$BG$84,总纲!$BH$5:$BH$84,总纲!$BM18)),$E$74:$E$103,0),MATCH(AT$72,$N$73:$U$73,0)),0)</f>
        <v>0</v>
      </c>
      <c r="AU87" s="172">
        <f>IFERROR(INDEX($N$74:$U$103,MATCH(INT(求节点(总纲!$BG$5:$BG$84,总纲!$BH$5:$BH$84,总纲!$BM18)),$E$74:$E$103,0),MATCH(AU$72,$N$73:$U$73,0)),0)</f>
        <v>0</v>
      </c>
      <c r="AV87" s="172">
        <f>IFERROR(INDEX($N$74:$U$103,MATCH(INT(求节点(总纲!$BG$5:$BG$84,总纲!$BH$5:$BH$84,总纲!$BM18)),$E$74:$E$103,0),MATCH(AV$72,$N$73:$U$73,0)),0)</f>
        <v>0</v>
      </c>
      <c r="AW87" s="172">
        <f>IFERROR(INDEX($N$74:$U$103,MATCH(INT(求节点(总纲!$BG$5:$BG$84,总纲!$BH$5:$BH$84,总纲!$BM18)),$E$74:$E$103,0),MATCH(AW$72,$N$73:$U$73,0)),0)</f>
        <v>5</v>
      </c>
      <c r="AX87" s="172">
        <f>IFERROR(INDEX($N$74:$U$103,MATCH(INT(求节点(总纲!$BG$5:$BG$84,总纲!$BH$5:$BH$84,总纲!$BM18)),$E$74:$E$103,0),MATCH(AX$72,$N$73:$U$73,0)),0)</f>
        <v>0</v>
      </c>
      <c r="AY87" s="172">
        <f>IFERROR(INDEX($N$74:$U$103,MATCH(INT(求节点(总纲!$BG$5:$BG$84,总纲!$BH$5:$BH$84,总纲!$BM18)),$E$74:$E$103,0),MATCH(AY$72,$N$73:$U$73,0)),0)</f>
        <v>0</v>
      </c>
      <c r="AZ87" s="172">
        <f>IFERROR(INDEX($N$74:$U$103,MATCH(INT(求节点(总纲!$BG$5:$BG$84,总纲!$BH$5:$BH$84,总纲!$BM18)),$E$74:$E$103,0),MATCH(AZ$72,$N$73:$U$73,0)),0)</f>
        <v>0</v>
      </c>
      <c r="BA87" s="172">
        <f>IFERROR(INDEX($N$74:$U$103,MATCH(INT(求节点(总纲!$BG$5:$BG$84,总纲!$BH$5:$BH$84,总纲!$BM18)),$E$74:$E$103,0),MATCH(BA$72,$N$73:$U$73,0)),0)</f>
        <v>0</v>
      </c>
      <c r="BB87" s="172">
        <f>IFERROR(INDEX($N$74:$U$103,MATCH(INT(求节点(总纲!$BG$5:$BG$84,总纲!$BH$5:$BH$84,总纲!$BM18)),$E$74:$E$103,0),MATCH(BB$72,$N$73:$U$73,0)),0)</f>
        <v>5</v>
      </c>
    </row>
    <row r="88" spans="3:54" x14ac:dyDescent="0.15">
      <c r="E88" s="130">
        <v>15</v>
      </c>
      <c r="F88" s="130"/>
      <c r="G88" s="130"/>
      <c r="H88" s="130"/>
      <c r="I88" s="130"/>
      <c r="J88" s="130"/>
      <c r="K88" s="130"/>
      <c r="L88" s="130"/>
      <c r="M88" s="130">
        <v>10</v>
      </c>
      <c r="N88" s="130">
        <f>MAX(F$74:F88)</f>
        <v>15</v>
      </c>
      <c r="O88" s="130">
        <f>MAX(G$74:G88)</f>
        <v>15</v>
      </c>
      <c r="P88" s="130">
        <f>MAX(H$74:H88)</f>
        <v>15</v>
      </c>
      <c r="Q88" s="130">
        <f>MAX(I$74:I88)</f>
        <v>15</v>
      </c>
      <c r="R88" s="130">
        <f>MAX(J$74:J88)</f>
        <v>15</v>
      </c>
      <c r="S88" s="130">
        <f>MAX(K$74:K88)</f>
        <v>15</v>
      </c>
      <c r="T88" s="130">
        <f>MAX(L$74:L88)</f>
        <v>10</v>
      </c>
      <c r="U88" s="130">
        <f>MAX(M$74:M88)</f>
        <v>10</v>
      </c>
      <c r="V88" s="130">
        <f t="shared" si="1"/>
        <v>440</v>
      </c>
      <c r="W88" s="132"/>
      <c r="Y88" s="132"/>
      <c r="Z88" s="162">
        <v>15</v>
      </c>
      <c r="AA88" s="172">
        <f>IFERROR(INDEX($N$74:$U$103,MATCH(INT(求节点(总纲!$BG$5:$BG$84,总纲!$BH$5:$BH$84,总纲!$BM19)),$E$74:$E$103,0),MATCH(AA$72,$N$73:$U$73,0)),0)</f>
        <v>8</v>
      </c>
      <c r="AB88" s="172">
        <f>IFERROR(INDEX($N$74:$U$103,MATCH(INT(求节点(总纲!$BG$5:$BG$84,总纲!$BH$5:$BH$84,总纲!$BM19)),$E$74:$E$103,0),MATCH(AB$72,$N$73:$U$73,0)),0)</f>
        <v>0</v>
      </c>
      <c r="AC88" s="172">
        <f>IFERROR(INDEX($N$74:$U$103,MATCH(INT(求节点(总纲!$BG$5:$BG$84,总纲!$BH$5:$BH$84,总纲!$BM19)),$E$74:$E$103,0),MATCH(AC$72,$N$73:$U$73,0)),0)</f>
        <v>0</v>
      </c>
      <c r="AD88" s="172">
        <f>IFERROR(INDEX($N$74:$U$103,MATCH(INT(求节点(总纲!$BG$5:$BG$84,总纲!$BH$5:$BH$84,总纲!$BM19)),$E$74:$E$103,0),MATCH(AD$72,$N$73:$U$73,0)),0)</f>
        <v>0</v>
      </c>
      <c r="AE88" s="172">
        <f>IFERROR(INDEX($N$74:$U$103,MATCH(INT(求节点(总纲!$BG$5:$BG$84,总纲!$BH$5:$BH$84,总纲!$BM19)),$E$74:$E$103,0),MATCH(AE$72,$N$73:$U$73,0)),0)</f>
        <v>0</v>
      </c>
      <c r="AF88" s="172">
        <f>IFERROR(INDEX($N$74:$U$103,MATCH(INT(求节点(总纲!$BG$5:$BG$84,总纲!$BH$5:$BH$84,总纲!$BM19)),$E$74:$E$103,0),MATCH(AF$72,$N$73:$U$73,0)),0)</f>
        <v>0</v>
      </c>
      <c r="AG88" s="172">
        <f>IFERROR(INDEX($N$74:$U$103,MATCH(INT(求节点(总纲!$BG$5:$BG$84,总纲!$BH$5:$BH$84,总纲!$BM19)),$E$74:$E$103,0),MATCH(AG$72,$N$73:$U$73,0)),0)</f>
        <v>0</v>
      </c>
      <c r="AH88" s="172">
        <f>IFERROR(INDEX($N$74:$U$103,MATCH(INT(求节点(总纲!$BG$5:$BG$84,总纲!$BH$5:$BH$84,总纲!$BM19)),$E$74:$E$103,0),MATCH(AH$72,$N$73:$U$73,0)),0)</f>
        <v>0</v>
      </c>
      <c r="AI88" s="172">
        <f>IFERROR(INDEX($N$74:$U$103,MATCH(INT(求节点(总纲!$BG$5:$BG$84,总纲!$BH$5:$BH$84,总纲!$BM19)),$E$74:$E$103,0),MATCH(AI$72,$N$73:$U$73,0)),0)</f>
        <v>0</v>
      </c>
      <c r="AJ88" s="172">
        <f>IFERROR(INDEX($N$74:$U$103,MATCH(INT(求节点(总纲!$BG$5:$BG$84,总纲!$BH$5:$BH$84,总纲!$BM19)),$E$74:$E$103,0),MATCH(AJ$72,$N$73:$U$73,0)),0)</f>
        <v>0</v>
      </c>
      <c r="AK88" s="172">
        <f>IFERROR(INDEX($N$74:$U$103,MATCH(INT(求节点(总纲!$BG$5:$BG$84,总纲!$BH$5:$BH$84,总纲!$BM19)),$E$74:$E$103,0),MATCH(AK$72,$N$73:$U$73,0)),0)</f>
        <v>0</v>
      </c>
      <c r="AL88" s="172">
        <f>IFERROR(INDEX($N$74:$U$103,MATCH(INT(求节点(总纲!$BG$5:$BG$84,总纲!$BH$5:$BH$84,总纲!$BM19)),$E$74:$E$103,0),MATCH(AL$72,$N$73:$U$73,0)),0)</f>
        <v>0</v>
      </c>
      <c r="AM88" s="172">
        <f>IFERROR(INDEX($N$74:$U$103,MATCH(INT(求节点(总纲!$BG$5:$BG$84,总纲!$BH$5:$BH$84,总纲!$BM19)),$E$74:$E$103,0),MATCH(AM$72,$N$73:$U$73,0)),0)</f>
        <v>0</v>
      </c>
      <c r="AN88" s="172">
        <f>IFERROR(INDEX($N$74:$U$103,MATCH(INT(求节点(总纲!$BG$5:$BG$84,总纲!$BH$5:$BH$84,总纲!$BM19)),$E$74:$E$103,0),MATCH(AN$72,$N$73:$U$73,0)),0)</f>
        <v>0</v>
      </c>
      <c r="AO88" s="172">
        <f>IFERROR(INDEX($N$74:$U$103,MATCH(INT(求节点(总纲!$BG$5:$BG$84,总纲!$BH$5:$BH$84,总纲!$BM19)),$E$74:$E$103,0),MATCH(AO$72,$N$73:$U$73,0)),0)</f>
        <v>0</v>
      </c>
      <c r="AP88" s="172">
        <f>IFERROR(INDEX($N$74:$U$103,MATCH(INT(求节点(总纲!$BG$5:$BG$84,总纲!$BH$5:$BH$84,总纲!$BM19)),$E$74:$E$103,0),MATCH(AP$72,$N$73:$U$73,0)),0)</f>
        <v>0</v>
      </c>
      <c r="AQ88" s="172">
        <f>IFERROR(INDEX($N$74:$U$103,MATCH(INT(求节点(总纲!$BG$5:$BG$84,总纲!$BH$5:$BH$84,总纲!$BM19)),$E$74:$E$103,0),MATCH(AQ$72,$N$73:$U$73,0)),0)</f>
        <v>0</v>
      </c>
      <c r="AR88" s="172">
        <f>IFERROR(INDEX($N$74:$U$103,MATCH(INT(求节点(总纲!$BG$5:$BG$84,总纲!$BH$5:$BH$84,总纲!$BM19)),$E$74:$E$103,0),MATCH(AR$72,$N$73:$U$73,0)),0)</f>
        <v>0</v>
      </c>
      <c r="AS88" s="172">
        <f>IFERROR(INDEX($N$74:$U$103,MATCH(INT(求节点(总纲!$BG$5:$BG$84,总纲!$BH$5:$BH$84,总纲!$BM19)),$E$74:$E$103,0),MATCH(AS$72,$N$73:$U$73,0)),0)</f>
        <v>0</v>
      </c>
      <c r="AT88" s="172">
        <f>IFERROR(INDEX($N$74:$U$103,MATCH(INT(求节点(总纲!$BG$5:$BG$84,总纲!$BH$5:$BH$84,总纲!$BM19)),$E$74:$E$103,0),MATCH(AT$72,$N$73:$U$73,0)),0)</f>
        <v>0</v>
      </c>
      <c r="AU88" s="172">
        <f>IFERROR(INDEX($N$74:$U$103,MATCH(INT(求节点(总纲!$BG$5:$BG$84,总纲!$BH$5:$BH$84,总纲!$BM19)),$E$74:$E$103,0),MATCH(AU$72,$N$73:$U$73,0)),0)</f>
        <v>0</v>
      </c>
      <c r="AV88" s="172">
        <f>IFERROR(INDEX($N$74:$U$103,MATCH(INT(求节点(总纲!$BG$5:$BG$84,总纲!$BH$5:$BH$84,总纲!$BM19)),$E$74:$E$103,0),MATCH(AV$72,$N$73:$U$73,0)),0)</f>
        <v>0</v>
      </c>
      <c r="AW88" s="172">
        <f>IFERROR(INDEX($N$74:$U$103,MATCH(INT(求节点(总纲!$BG$5:$BG$84,总纲!$BH$5:$BH$84,总纲!$BM19)),$E$74:$E$103,0),MATCH(AW$72,$N$73:$U$73,0)),0)</f>
        <v>8</v>
      </c>
      <c r="AX88" s="172">
        <f>IFERROR(INDEX($N$74:$U$103,MATCH(INT(求节点(总纲!$BG$5:$BG$84,总纲!$BH$5:$BH$84,总纲!$BM19)),$E$74:$E$103,0),MATCH(AX$72,$N$73:$U$73,0)),0)</f>
        <v>0</v>
      </c>
      <c r="AY88" s="172">
        <f>IFERROR(INDEX($N$74:$U$103,MATCH(INT(求节点(总纲!$BG$5:$BG$84,总纲!$BH$5:$BH$84,总纲!$BM19)),$E$74:$E$103,0),MATCH(AY$72,$N$73:$U$73,0)),0)</f>
        <v>0</v>
      </c>
      <c r="AZ88" s="172">
        <f>IFERROR(INDEX($N$74:$U$103,MATCH(INT(求节点(总纲!$BG$5:$BG$84,总纲!$BH$5:$BH$84,总纲!$BM19)),$E$74:$E$103,0),MATCH(AZ$72,$N$73:$U$73,0)),0)</f>
        <v>0</v>
      </c>
      <c r="BA88" s="172">
        <f>IFERROR(INDEX($N$74:$U$103,MATCH(INT(求节点(总纲!$BG$5:$BG$84,总纲!$BH$5:$BH$84,总纲!$BM19)),$E$74:$E$103,0),MATCH(BA$72,$N$73:$U$73,0)),0)</f>
        <v>0</v>
      </c>
      <c r="BB88" s="172">
        <f>IFERROR(INDEX($N$74:$U$103,MATCH(INT(求节点(总纲!$BG$5:$BG$84,总纲!$BH$5:$BH$84,总纲!$BM19)),$E$74:$E$103,0),MATCH(BB$72,$N$73:$U$73,0)),0)</f>
        <v>8</v>
      </c>
    </row>
    <row r="89" spans="3:54" x14ac:dyDescent="0.15">
      <c r="E89" s="130">
        <v>16</v>
      </c>
      <c r="F89" s="130"/>
      <c r="G89" s="130"/>
      <c r="H89" s="130"/>
      <c r="I89" s="130"/>
      <c r="J89" s="130"/>
      <c r="K89" s="130"/>
      <c r="L89" s="130">
        <v>15</v>
      </c>
      <c r="M89" s="130">
        <v>15</v>
      </c>
      <c r="N89" s="130">
        <f>MAX(F$74:F89)</f>
        <v>15</v>
      </c>
      <c r="O89" s="130">
        <f>MAX(G$74:G89)</f>
        <v>15</v>
      </c>
      <c r="P89" s="130">
        <f>MAX(H$74:H89)</f>
        <v>15</v>
      </c>
      <c r="Q89" s="130">
        <f>MAX(I$74:I89)</f>
        <v>15</v>
      </c>
      <c r="R89" s="130">
        <f>MAX(J$74:J89)</f>
        <v>15</v>
      </c>
      <c r="S89" s="130">
        <f>MAX(K$74:K89)</f>
        <v>15</v>
      </c>
      <c r="T89" s="130">
        <f>MAX(L$74:L89)</f>
        <v>15</v>
      </c>
      <c r="U89" s="130">
        <f>MAX(M$74:M89)</f>
        <v>15</v>
      </c>
      <c r="V89" s="130">
        <f t="shared" si="1"/>
        <v>480</v>
      </c>
      <c r="W89" s="132"/>
      <c r="Y89" s="132"/>
      <c r="Z89" s="162">
        <v>16</v>
      </c>
      <c r="AA89" s="172">
        <f>IFERROR(INDEX($N$74:$U$103,MATCH(INT(求节点(总纲!$BG$5:$BG$84,总纲!$BH$5:$BH$84,总纲!$BM20)),$E$74:$E$103,0),MATCH(AA$72,$N$73:$U$73,0)),0)</f>
        <v>8</v>
      </c>
      <c r="AB89" s="172">
        <f>IFERROR(INDEX($N$74:$U$103,MATCH(INT(求节点(总纲!$BG$5:$BG$84,总纲!$BH$5:$BH$84,总纲!$BM20)),$E$74:$E$103,0),MATCH(AB$72,$N$73:$U$73,0)),0)</f>
        <v>0</v>
      </c>
      <c r="AC89" s="172">
        <f>IFERROR(INDEX($N$74:$U$103,MATCH(INT(求节点(总纲!$BG$5:$BG$84,总纲!$BH$5:$BH$84,总纲!$BM20)),$E$74:$E$103,0),MATCH(AC$72,$N$73:$U$73,0)),0)</f>
        <v>0</v>
      </c>
      <c r="AD89" s="172">
        <f>IFERROR(INDEX($N$74:$U$103,MATCH(INT(求节点(总纲!$BG$5:$BG$84,总纲!$BH$5:$BH$84,总纲!$BM20)),$E$74:$E$103,0),MATCH(AD$72,$N$73:$U$73,0)),0)</f>
        <v>0</v>
      </c>
      <c r="AE89" s="172">
        <f>IFERROR(INDEX($N$74:$U$103,MATCH(INT(求节点(总纲!$BG$5:$BG$84,总纲!$BH$5:$BH$84,总纲!$BM20)),$E$74:$E$103,0),MATCH(AE$72,$N$73:$U$73,0)),0)</f>
        <v>0</v>
      </c>
      <c r="AF89" s="172">
        <f>IFERROR(INDEX($N$74:$U$103,MATCH(INT(求节点(总纲!$BG$5:$BG$84,总纲!$BH$5:$BH$84,总纲!$BM20)),$E$74:$E$103,0),MATCH(AF$72,$N$73:$U$73,0)),0)</f>
        <v>0</v>
      </c>
      <c r="AG89" s="172">
        <f>IFERROR(INDEX($N$74:$U$103,MATCH(INT(求节点(总纲!$BG$5:$BG$84,总纲!$BH$5:$BH$84,总纲!$BM20)),$E$74:$E$103,0),MATCH(AG$72,$N$73:$U$73,0)),0)</f>
        <v>0</v>
      </c>
      <c r="AH89" s="172">
        <f>IFERROR(INDEX($N$74:$U$103,MATCH(INT(求节点(总纲!$BG$5:$BG$84,总纲!$BH$5:$BH$84,总纲!$BM20)),$E$74:$E$103,0),MATCH(AH$72,$N$73:$U$73,0)),0)</f>
        <v>0</v>
      </c>
      <c r="AI89" s="172">
        <f>IFERROR(INDEX($N$74:$U$103,MATCH(INT(求节点(总纲!$BG$5:$BG$84,总纲!$BH$5:$BH$84,总纲!$BM20)),$E$74:$E$103,0),MATCH(AI$72,$N$73:$U$73,0)),0)</f>
        <v>0</v>
      </c>
      <c r="AJ89" s="172">
        <f>IFERROR(INDEX($N$74:$U$103,MATCH(INT(求节点(总纲!$BG$5:$BG$84,总纲!$BH$5:$BH$84,总纲!$BM20)),$E$74:$E$103,0),MATCH(AJ$72,$N$73:$U$73,0)),0)</f>
        <v>0</v>
      </c>
      <c r="AK89" s="172">
        <f>IFERROR(INDEX($N$74:$U$103,MATCH(INT(求节点(总纲!$BG$5:$BG$84,总纲!$BH$5:$BH$84,总纲!$BM20)),$E$74:$E$103,0),MATCH(AK$72,$N$73:$U$73,0)),0)</f>
        <v>0</v>
      </c>
      <c r="AL89" s="172">
        <f>IFERROR(INDEX($N$74:$U$103,MATCH(INT(求节点(总纲!$BG$5:$BG$84,总纲!$BH$5:$BH$84,总纲!$BM20)),$E$74:$E$103,0),MATCH(AL$72,$N$73:$U$73,0)),0)</f>
        <v>0</v>
      </c>
      <c r="AM89" s="172">
        <f>IFERROR(INDEX($N$74:$U$103,MATCH(INT(求节点(总纲!$BG$5:$BG$84,总纲!$BH$5:$BH$84,总纲!$BM20)),$E$74:$E$103,0),MATCH(AM$72,$N$73:$U$73,0)),0)</f>
        <v>0</v>
      </c>
      <c r="AN89" s="172">
        <f>IFERROR(INDEX($N$74:$U$103,MATCH(INT(求节点(总纲!$BG$5:$BG$84,总纲!$BH$5:$BH$84,总纲!$BM20)),$E$74:$E$103,0),MATCH(AN$72,$N$73:$U$73,0)),0)</f>
        <v>0</v>
      </c>
      <c r="AO89" s="172">
        <f>IFERROR(INDEX($N$74:$U$103,MATCH(INT(求节点(总纲!$BG$5:$BG$84,总纲!$BH$5:$BH$84,总纲!$BM20)),$E$74:$E$103,0),MATCH(AO$72,$N$73:$U$73,0)),0)</f>
        <v>0</v>
      </c>
      <c r="AP89" s="172">
        <f>IFERROR(INDEX($N$74:$U$103,MATCH(INT(求节点(总纲!$BG$5:$BG$84,总纲!$BH$5:$BH$84,总纲!$BM20)),$E$74:$E$103,0),MATCH(AP$72,$N$73:$U$73,0)),0)</f>
        <v>0</v>
      </c>
      <c r="AQ89" s="172">
        <f>IFERROR(INDEX($N$74:$U$103,MATCH(INT(求节点(总纲!$BG$5:$BG$84,总纲!$BH$5:$BH$84,总纲!$BM20)),$E$74:$E$103,0),MATCH(AQ$72,$N$73:$U$73,0)),0)</f>
        <v>0</v>
      </c>
      <c r="AR89" s="172">
        <f>IFERROR(INDEX($N$74:$U$103,MATCH(INT(求节点(总纲!$BG$5:$BG$84,总纲!$BH$5:$BH$84,总纲!$BM20)),$E$74:$E$103,0),MATCH(AR$72,$N$73:$U$73,0)),0)</f>
        <v>0</v>
      </c>
      <c r="AS89" s="172">
        <f>IFERROR(INDEX($N$74:$U$103,MATCH(INT(求节点(总纲!$BG$5:$BG$84,总纲!$BH$5:$BH$84,总纲!$BM20)),$E$74:$E$103,0),MATCH(AS$72,$N$73:$U$73,0)),0)</f>
        <v>0</v>
      </c>
      <c r="AT89" s="172">
        <f>IFERROR(INDEX($N$74:$U$103,MATCH(INT(求节点(总纲!$BG$5:$BG$84,总纲!$BH$5:$BH$84,总纲!$BM20)),$E$74:$E$103,0),MATCH(AT$72,$N$73:$U$73,0)),0)</f>
        <v>0</v>
      </c>
      <c r="AU89" s="172">
        <f>IFERROR(INDEX($N$74:$U$103,MATCH(INT(求节点(总纲!$BG$5:$BG$84,总纲!$BH$5:$BH$84,总纲!$BM20)),$E$74:$E$103,0),MATCH(AU$72,$N$73:$U$73,0)),0)</f>
        <v>0</v>
      </c>
      <c r="AV89" s="172">
        <f>IFERROR(INDEX($N$74:$U$103,MATCH(INT(求节点(总纲!$BG$5:$BG$84,总纲!$BH$5:$BH$84,总纲!$BM20)),$E$74:$E$103,0),MATCH(AV$72,$N$73:$U$73,0)),0)</f>
        <v>0</v>
      </c>
      <c r="AW89" s="172">
        <f>IFERROR(INDEX($N$74:$U$103,MATCH(INT(求节点(总纲!$BG$5:$BG$84,总纲!$BH$5:$BH$84,总纲!$BM20)),$E$74:$E$103,0),MATCH(AW$72,$N$73:$U$73,0)),0)</f>
        <v>8</v>
      </c>
      <c r="AX89" s="172">
        <f>IFERROR(INDEX($N$74:$U$103,MATCH(INT(求节点(总纲!$BG$5:$BG$84,总纲!$BH$5:$BH$84,总纲!$BM20)),$E$74:$E$103,0),MATCH(AX$72,$N$73:$U$73,0)),0)</f>
        <v>0</v>
      </c>
      <c r="AY89" s="172">
        <f>IFERROR(INDEX($N$74:$U$103,MATCH(INT(求节点(总纲!$BG$5:$BG$84,总纲!$BH$5:$BH$84,总纲!$BM20)),$E$74:$E$103,0),MATCH(AY$72,$N$73:$U$73,0)),0)</f>
        <v>0</v>
      </c>
      <c r="AZ89" s="172">
        <f>IFERROR(INDEX($N$74:$U$103,MATCH(INT(求节点(总纲!$BG$5:$BG$84,总纲!$BH$5:$BH$84,总纲!$BM20)),$E$74:$E$103,0),MATCH(AZ$72,$N$73:$U$73,0)),0)</f>
        <v>0</v>
      </c>
      <c r="BA89" s="172">
        <f>IFERROR(INDEX($N$74:$U$103,MATCH(INT(求节点(总纲!$BG$5:$BG$84,总纲!$BH$5:$BH$84,总纲!$BM20)),$E$74:$E$103,0),MATCH(BA$72,$N$73:$U$73,0)),0)</f>
        <v>0</v>
      </c>
      <c r="BB89" s="172">
        <f>IFERROR(INDEX($N$74:$U$103,MATCH(INT(求节点(总纲!$BG$5:$BG$84,总纲!$BH$5:$BH$84,总纲!$BM20)),$E$74:$E$103,0),MATCH(BB$72,$N$73:$U$73,0)),0)</f>
        <v>8</v>
      </c>
    </row>
    <row r="90" spans="3:54" x14ac:dyDescent="0.15">
      <c r="E90" s="130">
        <v>17</v>
      </c>
      <c r="F90" s="130">
        <v>20</v>
      </c>
      <c r="G90" s="130">
        <v>20</v>
      </c>
      <c r="H90" s="130"/>
      <c r="I90" s="130"/>
      <c r="J90" s="130"/>
      <c r="K90" s="130"/>
      <c r="L90" s="130"/>
      <c r="M90" s="130"/>
      <c r="N90" s="130">
        <f>MAX(F$74:F90)</f>
        <v>20</v>
      </c>
      <c r="O90" s="130">
        <f>MAX(G$74:G90)</f>
        <v>20</v>
      </c>
      <c r="P90" s="130">
        <f>MAX(H$74:H90)</f>
        <v>15</v>
      </c>
      <c r="Q90" s="130">
        <f>MAX(I$74:I90)</f>
        <v>15</v>
      </c>
      <c r="R90" s="130">
        <f>MAX(J$74:J90)</f>
        <v>15</v>
      </c>
      <c r="S90" s="130">
        <f>MAX(K$74:K90)</f>
        <v>15</v>
      </c>
      <c r="T90" s="130">
        <f>MAX(L$74:L90)</f>
        <v>15</v>
      </c>
      <c r="U90" s="130">
        <f>MAX(M$74:M90)</f>
        <v>15</v>
      </c>
      <c r="V90" s="130">
        <f t="shared" si="1"/>
        <v>520</v>
      </c>
      <c r="W90" s="132"/>
      <c r="Y90" s="132"/>
      <c r="Z90" s="162">
        <v>17</v>
      </c>
      <c r="AA90" s="172">
        <f>IFERROR(INDEX($N$74:$U$103,MATCH(INT(求节点(总纲!$BG$5:$BG$84,总纲!$BH$5:$BH$84,总纲!$BM21)),$E$74:$E$103,0),MATCH(AA$72,$N$73:$U$73,0)),0)</f>
        <v>8</v>
      </c>
      <c r="AB90" s="172">
        <f>IFERROR(INDEX($N$74:$U$103,MATCH(INT(求节点(总纲!$BG$5:$BG$84,总纲!$BH$5:$BH$84,总纲!$BM21)),$E$74:$E$103,0),MATCH(AB$72,$N$73:$U$73,0)),0)</f>
        <v>0</v>
      </c>
      <c r="AC90" s="172">
        <f>IFERROR(INDEX($N$74:$U$103,MATCH(INT(求节点(总纲!$BG$5:$BG$84,总纲!$BH$5:$BH$84,总纲!$BM21)),$E$74:$E$103,0),MATCH(AC$72,$N$73:$U$73,0)),0)</f>
        <v>0</v>
      </c>
      <c r="AD90" s="172">
        <f>IFERROR(INDEX($N$74:$U$103,MATCH(INT(求节点(总纲!$BG$5:$BG$84,总纲!$BH$5:$BH$84,总纲!$BM21)),$E$74:$E$103,0),MATCH(AD$72,$N$73:$U$73,0)),0)</f>
        <v>0</v>
      </c>
      <c r="AE90" s="172">
        <f>IFERROR(INDEX($N$74:$U$103,MATCH(INT(求节点(总纲!$BG$5:$BG$84,总纲!$BH$5:$BH$84,总纲!$BM21)),$E$74:$E$103,0),MATCH(AE$72,$N$73:$U$73,0)),0)</f>
        <v>0</v>
      </c>
      <c r="AF90" s="172">
        <f>IFERROR(INDEX($N$74:$U$103,MATCH(INT(求节点(总纲!$BG$5:$BG$84,总纲!$BH$5:$BH$84,总纲!$BM21)),$E$74:$E$103,0),MATCH(AF$72,$N$73:$U$73,0)),0)</f>
        <v>0</v>
      </c>
      <c r="AG90" s="172">
        <f>IFERROR(INDEX($N$74:$U$103,MATCH(INT(求节点(总纲!$BG$5:$BG$84,总纲!$BH$5:$BH$84,总纲!$BM21)),$E$74:$E$103,0),MATCH(AG$72,$N$73:$U$73,0)),0)</f>
        <v>0</v>
      </c>
      <c r="AH90" s="172">
        <f>IFERROR(INDEX($N$74:$U$103,MATCH(INT(求节点(总纲!$BG$5:$BG$84,总纲!$BH$5:$BH$84,总纲!$BM21)),$E$74:$E$103,0),MATCH(AH$72,$N$73:$U$73,0)),0)</f>
        <v>0</v>
      </c>
      <c r="AI90" s="172">
        <f>IFERROR(INDEX($N$74:$U$103,MATCH(INT(求节点(总纲!$BG$5:$BG$84,总纲!$BH$5:$BH$84,总纲!$BM21)),$E$74:$E$103,0),MATCH(AI$72,$N$73:$U$73,0)),0)</f>
        <v>0</v>
      </c>
      <c r="AJ90" s="172">
        <f>IFERROR(INDEX($N$74:$U$103,MATCH(INT(求节点(总纲!$BG$5:$BG$84,总纲!$BH$5:$BH$84,总纲!$BM21)),$E$74:$E$103,0),MATCH(AJ$72,$N$73:$U$73,0)),0)</f>
        <v>0</v>
      </c>
      <c r="AK90" s="172">
        <f>IFERROR(INDEX($N$74:$U$103,MATCH(INT(求节点(总纲!$BG$5:$BG$84,总纲!$BH$5:$BH$84,总纲!$BM21)),$E$74:$E$103,0),MATCH(AK$72,$N$73:$U$73,0)),0)</f>
        <v>0</v>
      </c>
      <c r="AL90" s="172">
        <f>IFERROR(INDEX($N$74:$U$103,MATCH(INT(求节点(总纲!$BG$5:$BG$84,总纲!$BH$5:$BH$84,总纲!$BM21)),$E$74:$E$103,0),MATCH(AL$72,$N$73:$U$73,0)),0)</f>
        <v>0</v>
      </c>
      <c r="AM90" s="172">
        <f>IFERROR(INDEX($N$74:$U$103,MATCH(INT(求节点(总纲!$BG$5:$BG$84,总纲!$BH$5:$BH$84,总纲!$BM21)),$E$74:$E$103,0),MATCH(AM$72,$N$73:$U$73,0)),0)</f>
        <v>0</v>
      </c>
      <c r="AN90" s="172">
        <f>IFERROR(INDEX($N$74:$U$103,MATCH(INT(求节点(总纲!$BG$5:$BG$84,总纲!$BH$5:$BH$84,总纲!$BM21)),$E$74:$E$103,0),MATCH(AN$72,$N$73:$U$73,0)),0)</f>
        <v>0</v>
      </c>
      <c r="AO90" s="172">
        <f>IFERROR(INDEX($N$74:$U$103,MATCH(INT(求节点(总纲!$BG$5:$BG$84,总纲!$BH$5:$BH$84,总纲!$BM21)),$E$74:$E$103,0),MATCH(AO$72,$N$73:$U$73,0)),0)</f>
        <v>0</v>
      </c>
      <c r="AP90" s="172">
        <f>IFERROR(INDEX($N$74:$U$103,MATCH(INT(求节点(总纲!$BG$5:$BG$84,总纲!$BH$5:$BH$84,总纲!$BM21)),$E$74:$E$103,0),MATCH(AP$72,$N$73:$U$73,0)),0)</f>
        <v>0</v>
      </c>
      <c r="AQ90" s="172">
        <f>IFERROR(INDEX($N$74:$U$103,MATCH(INT(求节点(总纲!$BG$5:$BG$84,总纲!$BH$5:$BH$84,总纲!$BM21)),$E$74:$E$103,0),MATCH(AQ$72,$N$73:$U$73,0)),0)</f>
        <v>0</v>
      </c>
      <c r="AR90" s="172">
        <f>IFERROR(INDEX($N$74:$U$103,MATCH(INT(求节点(总纲!$BG$5:$BG$84,总纲!$BH$5:$BH$84,总纲!$BM21)),$E$74:$E$103,0),MATCH(AR$72,$N$73:$U$73,0)),0)</f>
        <v>0</v>
      </c>
      <c r="AS90" s="172">
        <f>IFERROR(INDEX($N$74:$U$103,MATCH(INT(求节点(总纲!$BG$5:$BG$84,总纲!$BH$5:$BH$84,总纲!$BM21)),$E$74:$E$103,0),MATCH(AS$72,$N$73:$U$73,0)),0)</f>
        <v>0</v>
      </c>
      <c r="AT90" s="172">
        <f>IFERROR(INDEX($N$74:$U$103,MATCH(INT(求节点(总纲!$BG$5:$BG$84,总纲!$BH$5:$BH$84,总纲!$BM21)),$E$74:$E$103,0),MATCH(AT$72,$N$73:$U$73,0)),0)</f>
        <v>0</v>
      </c>
      <c r="AU90" s="172">
        <f>IFERROR(INDEX($N$74:$U$103,MATCH(INT(求节点(总纲!$BG$5:$BG$84,总纲!$BH$5:$BH$84,总纲!$BM21)),$E$74:$E$103,0),MATCH(AU$72,$N$73:$U$73,0)),0)</f>
        <v>0</v>
      </c>
      <c r="AV90" s="172">
        <f>IFERROR(INDEX($N$74:$U$103,MATCH(INT(求节点(总纲!$BG$5:$BG$84,总纲!$BH$5:$BH$84,总纲!$BM21)),$E$74:$E$103,0),MATCH(AV$72,$N$73:$U$73,0)),0)</f>
        <v>0</v>
      </c>
      <c r="AW90" s="172">
        <f>IFERROR(INDEX($N$74:$U$103,MATCH(INT(求节点(总纲!$BG$5:$BG$84,总纲!$BH$5:$BH$84,总纲!$BM21)),$E$74:$E$103,0),MATCH(AW$72,$N$73:$U$73,0)),0)</f>
        <v>8</v>
      </c>
      <c r="AX90" s="172">
        <f>IFERROR(INDEX($N$74:$U$103,MATCH(INT(求节点(总纲!$BG$5:$BG$84,总纲!$BH$5:$BH$84,总纲!$BM21)),$E$74:$E$103,0),MATCH(AX$72,$N$73:$U$73,0)),0)</f>
        <v>0</v>
      </c>
      <c r="AY90" s="172">
        <f>IFERROR(INDEX($N$74:$U$103,MATCH(INT(求节点(总纲!$BG$5:$BG$84,总纲!$BH$5:$BH$84,总纲!$BM21)),$E$74:$E$103,0),MATCH(AY$72,$N$73:$U$73,0)),0)</f>
        <v>0</v>
      </c>
      <c r="AZ90" s="172">
        <f>IFERROR(INDEX($N$74:$U$103,MATCH(INT(求节点(总纲!$BG$5:$BG$84,总纲!$BH$5:$BH$84,总纲!$BM21)),$E$74:$E$103,0),MATCH(AZ$72,$N$73:$U$73,0)),0)</f>
        <v>0</v>
      </c>
      <c r="BA90" s="172">
        <f>IFERROR(INDEX($N$74:$U$103,MATCH(INT(求节点(总纲!$BG$5:$BG$84,总纲!$BH$5:$BH$84,总纲!$BM21)),$E$74:$E$103,0),MATCH(BA$72,$N$73:$U$73,0)),0)</f>
        <v>0</v>
      </c>
      <c r="BB90" s="172">
        <f>IFERROR(INDEX($N$74:$U$103,MATCH(INT(求节点(总纲!$BG$5:$BG$84,总纲!$BH$5:$BH$84,总纲!$BM21)),$E$74:$E$103,0),MATCH(BB$72,$N$73:$U$73,0)),0)</f>
        <v>8</v>
      </c>
    </row>
    <row r="91" spans="3:54" x14ac:dyDescent="0.15">
      <c r="E91" s="130">
        <v>18</v>
      </c>
      <c r="F91" s="130"/>
      <c r="G91" s="130"/>
      <c r="H91" s="130">
        <v>20</v>
      </c>
      <c r="I91" s="130">
        <v>20</v>
      </c>
      <c r="J91" s="130"/>
      <c r="K91" s="130"/>
      <c r="L91" s="130"/>
      <c r="M91" s="130"/>
      <c r="N91" s="130">
        <f>MAX(F$74:F91)</f>
        <v>20</v>
      </c>
      <c r="O91" s="130">
        <f>MAX(G$74:G91)</f>
        <v>20</v>
      </c>
      <c r="P91" s="130">
        <f>MAX(H$74:H91)</f>
        <v>20</v>
      </c>
      <c r="Q91" s="130">
        <f>MAX(I$74:I91)</f>
        <v>20</v>
      </c>
      <c r="R91" s="130">
        <f>MAX(J$74:J91)</f>
        <v>15</v>
      </c>
      <c r="S91" s="130">
        <f>MAX(K$74:K91)</f>
        <v>15</v>
      </c>
      <c r="T91" s="130">
        <f>MAX(L$74:L91)</f>
        <v>15</v>
      </c>
      <c r="U91" s="130">
        <f>MAX(M$74:M91)</f>
        <v>15</v>
      </c>
      <c r="V91" s="130">
        <f t="shared" si="1"/>
        <v>560</v>
      </c>
      <c r="W91" s="132"/>
      <c r="Y91" s="132"/>
      <c r="Z91" s="162">
        <v>18</v>
      </c>
      <c r="AA91" s="172">
        <f>IFERROR(INDEX($N$74:$U$103,MATCH(INT(求节点(总纲!$BG$5:$BG$84,总纲!$BH$5:$BH$84,总纲!$BM22)),$E$74:$E$103,0),MATCH(AA$72,$N$73:$U$73,0)),0)</f>
        <v>8</v>
      </c>
      <c r="AB91" s="172">
        <f>IFERROR(INDEX($N$74:$U$103,MATCH(INT(求节点(总纲!$BG$5:$BG$84,总纲!$BH$5:$BH$84,总纲!$BM22)),$E$74:$E$103,0),MATCH(AB$72,$N$73:$U$73,0)),0)</f>
        <v>0</v>
      </c>
      <c r="AC91" s="172">
        <f>IFERROR(INDEX($N$74:$U$103,MATCH(INT(求节点(总纲!$BG$5:$BG$84,总纲!$BH$5:$BH$84,总纲!$BM22)),$E$74:$E$103,0),MATCH(AC$72,$N$73:$U$73,0)),0)</f>
        <v>0</v>
      </c>
      <c r="AD91" s="172">
        <f>IFERROR(INDEX($N$74:$U$103,MATCH(INT(求节点(总纲!$BG$5:$BG$84,总纲!$BH$5:$BH$84,总纲!$BM22)),$E$74:$E$103,0),MATCH(AD$72,$N$73:$U$73,0)),0)</f>
        <v>0</v>
      </c>
      <c r="AE91" s="172">
        <f>IFERROR(INDEX($N$74:$U$103,MATCH(INT(求节点(总纲!$BG$5:$BG$84,总纲!$BH$5:$BH$84,总纲!$BM22)),$E$74:$E$103,0),MATCH(AE$72,$N$73:$U$73,0)),0)</f>
        <v>0</v>
      </c>
      <c r="AF91" s="172">
        <f>IFERROR(INDEX($N$74:$U$103,MATCH(INT(求节点(总纲!$BG$5:$BG$84,总纲!$BH$5:$BH$84,总纲!$BM22)),$E$74:$E$103,0),MATCH(AF$72,$N$73:$U$73,0)),0)</f>
        <v>0</v>
      </c>
      <c r="AG91" s="172">
        <f>IFERROR(INDEX($N$74:$U$103,MATCH(INT(求节点(总纲!$BG$5:$BG$84,总纲!$BH$5:$BH$84,总纲!$BM22)),$E$74:$E$103,0),MATCH(AG$72,$N$73:$U$73,0)),0)</f>
        <v>0</v>
      </c>
      <c r="AH91" s="172">
        <f>IFERROR(INDEX($N$74:$U$103,MATCH(INT(求节点(总纲!$BG$5:$BG$84,总纲!$BH$5:$BH$84,总纲!$BM22)),$E$74:$E$103,0),MATCH(AH$72,$N$73:$U$73,0)),0)</f>
        <v>0</v>
      </c>
      <c r="AI91" s="172">
        <f>IFERROR(INDEX($N$74:$U$103,MATCH(INT(求节点(总纲!$BG$5:$BG$84,总纲!$BH$5:$BH$84,总纲!$BM22)),$E$74:$E$103,0),MATCH(AI$72,$N$73:$U$73,0)),0)</f>
        <v>0</v>
      </c>
      <c r="AJ91" s="172">
        <f>IFERROR(INDEX($N$74:$U$103,MATCH(INT(求节点(总纲!$BG$5:$BG$84,总纲!$BH$5:$BH$84,总纲!$BM22)),$E$74:$E$103,0),MATCH(AJ$72,$N$73:$U$73,0)),0)</f>
        <v>0</v>
      </c>
      <c r="AK91" s="172">
        <f>IFERROR(INDEX($N$74:$U$103,MATCH(INT(求节点(总纲!$BG$5:$BG$84,总纲!$BH$5:$BH$84,总纲!$BM22)),$E$74:$E$103,0),MATCH(AK$72,$N$73:$U$73,0)),0)</f>
        <v>0</v>
      </c>
      <c r="AL91" s="172">
        <f>IFERROR(INDEX($N$74:$U$103,MATCH(INT(求节点(总纲!$BG$5:$BG$84,总纲!$BH$5:$BH$84,总纲!$BM22)),$E$74:$E$103,0),MATCH(AL$72,$N$73:$U$73,0)),0)</f>
        <v>0</v>
      </c>
      <c r="AM91" s="172">
        <f>IFERROR(INDEX($N$74:$U$103,MATCH(INT(求节点(总纲!$BG$5:$BG$84,总纲!$BH$5:$BH$84,总纲!$BM22)),$E$74:$E$103,0),MATCH(AM$72,$N$73:$U$73,0)),0)</f>
        <v>0</v>
      </c>
      <c r="AN91" s="172">
        <f>IFERROR(INDEX($N$74:$U$103,MATCH(INT(求节点(总纲!$BG$5:$BG$84,总纲!$BH$5:$BH$84,总纲!$BM22)),$E$74:$E$103,0),MATCH(AN$72,$N$73:$U$73,0)),0)</f>
        <v>0</v>
      </c>
      <c r="AO91" s="172">
        <f>IFERROR(INDEX($N$74:$U$103,MATCH(INT(求节点(总纲!$BG$5:$BG$84,总纲!$BH$5:$BH$84,总纲!$BM22)),$E$74:$E$103,0),MATCH(AO$72,$N$73:$U$73,0)),0)</f>
        <v>0</v>
      </c>
      <c r="AP91" s="172">
        <f>IFERROR(INDEX($N$74:$U$103,MATCH(INT(求节点(总纲!$BG$5:$BG$84,总纲!$BH$5:$BH$84,总纲!$BM22)),$E$74:$E$103,0),MATCH(AP$72,$N$73:$U$73,0)),0)</f>
        <v>0</v>
      </c>
      <c r="AQ91" s="172">
        <f>IFERROR(INDEX($N$74:$U$103,MATCH(INT(求节点(总纲!$BG$5:$BG$84,总纲!$BH$5:$BH$84,总纲!$BM22)),$E$74:$E$103,0),MATCH(AQ$72,$N$73:$U$73,0)),0)</f>
        <v>0</v>
      </c>
      <c r="AR91" s="172">
        <f>IFERROR(INDEX($N$74:$U$103,MATCH(INT(求节点(总纲!$BG$5:$BG$84,总纲!$BH$5:$BH$84,总纲!$BM22)),$E$74:$E$103,0),MATCH(AR$72,$N$73:$U$73,0)),0)</f>
        <v>0</v>
      </c>
      <c r="AS91" s="172">
        <f>IFERROR(INDEX($N$74:$U$103,MATCH(INT(求节点(总纲!$BG$5:$BG$84,总纲!$BH$5:$BH$84,总纲!$BM22)),$E$74:$E$103,0),MATCH(AS$72,$N$73:$U$73,0)),0)</f>
        <v>0</v>
      </c>
      <c r="AT91" s="172">
        <f>IFERROR(INDEX($N$74:$U$103,MATCH(INT(求节点(总纲!$BG$5:$BG$84,总纲!$BH$5:$BH$84,总纲!$BM22)),$E$74:$E$103,0),MATCH(AT$72,$N$73:$U$73,0)),0)</f>
        <v>0</v>
      </c>
      <c r="AU91" s="172">
        <f>IFERROR(INDEX($N$74:$U$103,MATCH(INT(求节点(总纲!$BG$5:$BG$84,总纲!$BH$5:$BH$84,总纲!$BM22)),$E$74:$E$103,0),MATCH(AU$72,$N$73:$U$73,0)),0)</f>
        <v>0</v>
      </c>
      <c r="AV91" s="172">
        <f>IFERROR(INDEX($N$74:$U$103,MATCH(INT(求节点(总纲!$BG$5:$BG$84,总纲!$BH$5:$BH$84,总纲!$BM22)),$E$74:$E$103,0),MATCH(AV$72,$N$73:$U$73,0)),0)</f>
        <v>0</v>
      </c>
      <c r="AW91" s="172">
        <f>IFERROR(INDEX($N$74:$U$103,MATCH(INT(求节点(总纲!$BG$5:$BG$84,总纲!$BH$5:$BH$84,总纲!$BM22)),$E$74:$E$103,0),MATCH(AW$72,$N$73:$U$73,0)),0)</f>
        <v>8</v>
      </c>
      <c r="AX91" s="172">
        <f>IFERROR(INDEX($N$74:$U$103,MATCH(INT(求节点(总纲!$BG$5:$BG$84,总纲!$BH$5:$BH$84,总纲!$BM22)),$E$74:$E$103,0),MATCH(AX$72,$N$73:$U$73,0)),0)</f>
        <v>0</v>
      </c>
      <c r="AY91" s="172">
        <f>IFERROR(INDEX($N$74:$U$103,MATCH(INT(求节点(总纲!$BG$5:$BG$84,总纲!$BH$5:$BH$84,总纲!$BM22)),$E$74:$E$103,0),MATCH(AY$72,$N$73:$U$73,0)),0)</f>
        <v>0</v>
      </c>
      <c r="AZ91" s="172">
        <f>IFERROR(INDEX($N$74:$U$103,MATCH(INT(求节点(总纲!$BG$5:$BG$84,总纲!$BH$5:$BH$84,总纲!$BM22)),$E$74:$E$103,0),MATCH(AZ$72,$N$73:$U$73,0)),0)</f>
        <v>0</v>
      </c>
      <c r="BA91" s="172">
        <f>IFERROR(INDEX($N$74:$U$103,MATCH(INT(求节点(总纲!$BG$5:$BG$84,总纲!$BH$5:$BH$84,总纲!$BM22)),$E$74:$E$103,0),MATCH(BA$72,$N$73:$U$73,0)),0)</f>
        <v>0</v>
      </c>
      <c r="BB91" s="172">
        <f>IFERROR(INDEX($N$74:$U$103,MATCH(INT(求节点(总纲!$BG$5:$BG$84,总纲!$BH$5:$BH$84,总纲!$BM22)),$E$74:$E$103,0),MATCH(BB$72,$N$73:$U$73,0)),0)</f>
        <v>8</v>
      </c>
    </row>
    <row r="92" spans="3:54" x14ac:dyDescent="0.15">
      <c r="E92" s="130">
        <v>19</v>
      </c>
      <c r="F92" s="130"/>
      <c r="G92" s="130"/>
      <c r="H92" s="130"/>
      <c r="I92" s="130"/>
      <c r="J92" s="130">
        <v>20</v>
      </c>
      <c r="K92" s="130">
        <v>20</v>
      </c>
      <c r="L92" s="130"/>
      <c r="M92" s="130"/>
      <c r="N92" s="130">
        <f>MAX(F$74:F92)</f>
        <v>20</v>
      </c>
      <c r="O92" s="130">
        <f>MAX(G$74:G92)</f>
        <v>20</v>
      </c>
      <c r="P92" s="130">
        <f>MAX(H$74:H92)</f>
        <v>20</v>
      </c>
      <c r="Q92" s="130">
        <f>MAX(I$74:I92)</f>
        <v>20</v>
      </c>
      <c r="R92" s="130">
        <f>MAX(J$74:J92)</f>
        <v>20</v>
      </c>
      <c r="S92" s="130">
        <f>MAX(K$74:K92)</f>
        <v>20</v>
      </c>
      <c r="T92" s="130">
        <f>MAX(L$74:L92)</f>
        <v>15</v>
      </c>
      <c r="U92" s="130">
        <f>MAX(M$74:M92)</f>
        <v>15</v>
      </c>
      <c r="V92" s="130">
        <f t="shared" si="1"/>
        <v>600</v>
      </c>
      <c r="W92" s="132"/>
      <c r="Y92" s="132"/>
      <c r="Z92" s="162">
        <v>19</v>
      </c>
      <c r="AA92" s="172">
        <f>IFERROR(INDEX($N$74:$U$103,MATCH(INT(求节点(总纲!$BG$5:$BG$84,总纲!$BH$5:$BH$84,总纲!$BM23)),$E$74:$E$103,0),MATCH(AA$72,$N$73:$U$73,0)),0)</f>
        <v>8</v>
      </c>
      <c r="AB92" s="172">
        <f>IFERROR(INDEX($N$74:$U$103,MATCH(INT(求节点(总纲!$BG$5:$BG$84,总纲!$BH$5:$BH$84,总纲!$BM23)),$E$74:$E$103,0),MATCH(AB$72,$N$73:$U$73,0)),0)</f>
        <v>0</v>
      </c>
      <c r="AC92" s="172">
        <f>IFERROR(INDEX($N$74:$U$103,MATCH(INT(求节点(总纲!$BG$5:$BG$84,总纲!$BH$5:$BH$84,总纲!$BM23)),$E$74:$E$103,0),MATCH(AC$72,$N$73:$U$73,0)),0)</f>
        <v>0</v>
      </c>
      <c r="AD92" s="172">
        <f>IFERROR(INDEX($N$74:$U$103,MATCH(INT(求节点(总纲!$BG$5:$BG$84,总纲!$BH$5:$BH$84,总纲!$BM23)),$E$74:$E$103,0),MATCH(AD$72,$N$73:$U$73,0)),0)</f>
        <v>0</v>
      </c>
      <c r="AE92" s="172">
        <f>IFERROR(INDEX($N$74:$U$103,MATCH(INT(求节点(总纲!$BG$5:$BG$84,总纲!$BH$5:$BH$84,总纲!$BM23)),$E$74:$E$103,0),MATCH(AE$72,$N$73:$U$73,0)),0)</f>
        <v>5</v>
      </c>
      <c r="AF92" s="172">
        <f>IFERROR(INDEX($N$74:$U$103,MATCH(INT(求节点(总纲!$BG$5:$BG$84,总纲!$BH$5:$BH$84,总纲!$BM23)),$E$74:$E$103,0),MATCH(AF$72,$N$73:$U$73,0)),0)</f>
        <v>0</v>
      </c>
      <c r="AG92" s="172">
        <f>IFERROR(INDEX($N$74:$U$103,MATCH(INT(求节点(总纲!$BG$5:$BG$84,总纲!$BH$5:$BH$84,总纲!$BM23)),$E$74:$E$103,0),MATCH(AG$72,$N$73:$U$73,0)),0)</f>
        <v>0</v>
      </c>
      <c r="AH92" s="172">
        <f>IFERROR(INDEX($N$74:$U$103,MATCH(INT(求节点(总纲!$BG$5:$BG$84,总纲!$BH$5:$BH$84,总纲!$BM23)),$E$74:$E$103,0),MATCH(AH$72,$N$73:$U$73,0)),0)</f>
        <v>0</v>
      </c>
      <c r="AI92" s="172">
        <f>IFERROR(INDEX($N$74:$U$103,MATCH(INT(求节点(总纲!$BG$5:$BG$84,总纲!$BH$5:$BH$84,总纲!$BM23)),$E$74:$E$103,0),MATCH(AI$72,$N$73:$U$73,0)),0)</f>
        <v>0</v>
      </c>
      <c r="AJ92" s="172">
        <f>IFERROR(INDEX($N$74:$U$103,MATCH(INT(求节点(总纲!$BG$5:$BG$84,总纲!$BH$5:$BH$84,总纲!$BM23)),$E$74:$E$103,0),MATCH(AJ$72,$N$73:$U$73,0)),0)</f>
        <v>0</v>
      </c>
      <c r="AK92" s="172">
        <f>IFERROR(INDEX($N$74:$U$103,MATCH(INT(求节点(总纲!$BG$5:$BG$84,总纲!$BH$5:$BH$84,总纲!$BM23)),$E$74:$E$103,0),MATCH(AK$72,$N$73:$U$73,0)),0)</f>
        <v>0</v>
      </c>
      <c r="AL92" s="172">
        <f>IFERROR(INDEX($N$74:$U$103,MATCH(INT(求节点(总纲!$BG$5:$BG$84,总纲!$BH$5:$BH$84,总纲!$BM23)),$E$74:$E$103,0),MATCH(AL$72,$N$73:$U$73,0)),0)</f>
        <v>0</v>
      </c>
      <c r="AM92" s="172">
        <f>IFERROR(INDEX($N$74:$U$103,MATCH(INT(求节点(总纲!$BG$5:$BG$84,总纲!$BH$5:$BH$84,总纲!$BM23)),$E$74:$E$103,0),MATCH(AM$72,$N$73:$U$73,0)),0)</f>
        <v>0</v>
      </c>
      <c r="AN92" s="172">
        <f>IFERROR(INDEX($N$74:$U$103,MATCH(INT(求节点(总纲!$BG$5:$BG$84,总纲!$BH$5:$BH$84,总纲!$BM23)),$E$74:$E$103,0),MATCH(AN$72,$N$73:$U$73,0)),0)</f>
        <v>0</v>
      </c>
      <c r="AO92" s="172">
        <f>IFERROR(INDEX($N$74:$U$103,MATCH(INT(求节点(总纲!$BG$5:$BG$84,总纲!$BH$5:$BH$84,总纲!$BM23)),$E$74:$E$103,0),MATCH(AO$72,$N$73:$U$73,0)),0)</f>
        <v>0</v>
      </c>
      <c r="AP92" s="172">
        <f>IFERROR(INDEX($N$74:$U$103,MATCH(INT(求节点(总纲!$BG$5:$BG$84,总纲!$BH$5:$BH$84,总纲!$BM23)),$E$74:$E$103,0),MATCH(AP$72,$N$73:$U$73,0)),0)</f>
        <v>0</v>
      </c>
      <c r="AQ92" s="172">
        <f>IFERROR(INDEX($N$74:$U$103,MATCH(INT(求节点(总纲!$BG$5:$BG$84,总纲!$BH$5:$BH$84,总纲!$BM23)),$E$74:$E$103,0),MATCH(AQ$72,$N$73:$U$73,0)),0)</f>
        <v>0</v>
      </c>
      <c r="AR92" s="172">
        <f>IFERROR(INDEX($N$74:$U$103,MATCH(INT(求节点(总纲!$BG$5:$BG$84,总纲!$BH$5:$BH$84,总纲!$BM23)),$E$74:$E$103,0),MATCH(AR$72,$N$73:$U$73,0)),0)</f>
        <v>0</v>
      </c>
      <c r="AS92" s="172">
        <f>IFERROR(INDEX($N$74:$U$103,MATCH(INT(求节点(总纲!$BG$5:$BG$84,总纲!$BH$5:$BH$84,总纲!$BM23)),$E$74:$E$103,0),MATCH(AS$72,$N$73:$U$73,0)),0)</f>
        <v>0</v>
      </c>
      <c r="AT92" s="172">
        <f>IFERROR(INDEX($N$74:$U$103,MATCH(INT(求节点(总纲!$BG$5:$BG$84,总纲!$BH$5:$BH$84,总纲!$BM23)),$E$74:$E$103,0),MATCH(AT$72,$N$73:$U$73,0)),0)</f>
        <v>0</v>
      </c>
      <c r="AU92" s="172">
        <f>IFERROR(INDEX($N$74:$U$103,MATCH(INT(求节点(总纲!$BG$5:$BG$84,总纲!$BH$5:$BH$84,总纲!$BM23)),$E$74:$E$103,0),MATCH(AU$72,$N$73:$U$73,0)),0)</f>
        <v>0</v>
      </c>
      <c r="AV92" s="172">
        <f>IFERROR(INDEX($N$74:$U$103,MATCH(INT(求节点(总纲!$BG$5:$BG$84,总纲!$BH$5:$BH$84,总纲!$BM23)),$E$74:$E$103,0),MATCH(AV$72,$N$73:$U$73,0)),0)</f>
        <v>0</v>
      </c>
      <c r="AW92" s="172">
        <f>IFERROR(INDEX($N$74:$U$103,MATCH(INT(求节点(总纲!$BG$5:$BG$84,总纲!$BH$5:$BH$84,总纲!$BM23)),$E$74:$E$103,0),MATCH(AW$72,$N$73:$U$73,0)),0)</f>
        <v>8</v>
      </c>
      <c r="AX92" s="172">
        <f>IFERROR(INDEX($N$74:$U$103,MATCH(INT(求节点(总纲!$BG$5:$BG$84,总纲!$BH$5:$BH$84,总纲!$BM23)),$E$74:$E$103,0),MATCH(AX$72,$N$73:$U$73,0)),0)</f>
        <v>0</v>
      </c>
      <c r="AY92" s="172">
        <f>IFERROR(INDEX($N$74:$U$103,MATCH(INT(求节点(总纲!$BG$5:$BG$84,总纲!$BH$5:$BH$84,总纲!$BM23)),$E$74:$E$103,0),MATCH(AY$72,$N$73:$U$73,0)),0)</f>
        <v>0</v>
      </c>
      <c r="AZ92" s="172">
        <f>IFERROR(INDEX($N$74:$U$103,MATCH(INT(求节点(总纲!$BG$5:$BG$84,总纲!$BH$5:$BH$84,总纲!$BM23)),$E$74:$E$103,0),MATCH(AZ$72,$N$73:$U$73,0)),0)</f>
        <v>0</v>
      </c>
      <c r="BA92" s="172">
        <f>IFERROR(INDEX($N$74:$U$103,MATCH(INT(求节点(总纲!$BG$5:$BG$84,总纲!$BH$5:$BH$84,总纲!$BM23)),$E$74:$E$103,0),MATCH(BA$72,$N$73:$U$73,0)),0)</f>
        <v>0</v>
      </c>
      <c r="BB92" s="172">
        <f>IFERROR(INDEX($N$74:$U$103,MATCH(INT(求节点(总纲!$BG$5:$BG$84,总纲!$BH$5:$BH$84,总纲!$BM23)),$E$74:$E$103,0),MATCH(BB$72,$N$73:$U$73,0)),0)</f>
        <v>8</v>
      </c>
    </row>
    <row r="93" spans="3:54" x14ac:dyDescent="0.15">
      <c r="D93" s="57">
        <v>20</v>
      </c>
      <c r="E93" s="172">
        <v>20</v>
      </c>
      <c r="F93" s="172"/>
      <c r="G93" s="172"/>
      <c r="H93" s="172"/>
      <c r="I93" s="172"/>
      <c r="J93" s="172"/>
      <c r="K93" s="172"/>
      <c r="L93" s="172">
        <v>20</v>
      </c>
      <c r="M93" s="172">
        <v>20</v>
      </c>
      <c r="N93" s="172">
        <f>MAX(F$74:F93)</f>
        <v>20</v>
      </c>
      <c r="O93" s="172">
        <f>MAX(G$74:G93)</f>
        <v>20</v>
      </c>
      <c r="P93" s="172">
        <f>MAX(H$74:H93)</f>
        <v>20</v>
      </c>
      <c r="Q93" s="172">
        <f>MAX(I$74:I93)</f>
        <v>20</v>
      </c>
      <c r="R93" s="172">
        <f>MAX(J$74:J93)</f>
        <v>20</v>
      </c>
      <c r="S93" s="172">
        <f>MAX(K$74:K93)</f>
        <v>20</v>
      </c>
      <c r="T93" s="172">
        <f>MAX(L$74:L93)</f>
        <v>20</v>
      </c>
      <c r="U93" s="172">
        <f>MAX(M$74:M93)</f>
        <v>20</v>
      </c>
      <c r="V93" s="172">
        <f t="shared" ref="V93:V103" si="2">SUM(N93:U93)*4</f>
        <v>640</v>
      </c>
      <c r="W93" s="132"/>
      <c r="Y93" s="132"/>
      <c r="Z93" s="162">
        <v>20</v>
      </c>
      <c r="AA93" s="172">
        <f>IFERROR(INDEX($N$74:$U$103,MATCH(INT(求节点(总纲!$BG$5:$BG$84,总纲!$BH$5:$BH$84,总纲!$BM24)),$E$74:$E$103,0),MATCH(AA$72,$N$73:$U$73,0)),0)</f>
        <v>8</v>
      </c>
      <c r="AB93" s="172">
        <f>IFERROR(INDEX($N$74:$U$103,MATCH(INT(求节点(总纲!$BG$5:$BG$84,总纲!$BH$5:$BH$84,总纲!$BM24)),$E$74:$E$103,0),MATCH(AB$72,$N$73:$U$73,0)),0)</f>
        <v>0</v>
      </c>
      <c r="AC93" s="172">
        <f>IFERROR(INDEX($N$74:$U$103,MATCH(INT(求节点(总纲!$BG$5:$BG$84,总纲!$BH$5:$BH$84,总纲!$BM24)),$E$74:$E$103,0),MATCH(AC$72,$N$73:$U$73,0)),0)</f>
        <v>0</v>
      </c>
      <c r="AD93" s="172">
        <f>IFERROR(INDEX($N$74:$U$103,MATCH(INT(求节点(总纲!$BG$5:$BG$84,总纲!$BH$5:$BH$84,总纲!$BM24)),$E$74:$E$103,0),MATCH(AD$72,$N$73:$U$73,0)),0)</f>
        <v>0</v>
      </c>
      <c r="AE93" s="172">
        <f>IFERROR(INDEX($N$74:$U$103,MATCH(INT(求节点(总纲!$BG$5:$BG$84,总纲!$BH$5:$BH$84,总纲!$BM24)),$E$74:$E$103,0),MATCH(AE$72,$N$73:$U$73,0)),0)</f>
        <v>5</v>
      </c>
      <c r="AF93" s="172">
        <f>IFERROR(INDEX($N$74:$U$103,MATCH(INT(求节点(总纲!$BG$5:$BG$84,总纲!$BH$5:$BH$84,总纲!$BM24)),$E$74:$E$103,0),MATCH(AF$72,$N$73:$U$73,0)),0)</f>
        <v>0</v>
      </c>
      <c r="AG93" s="172">
        <f>IFERROR(INDEX($N$74:$U$103,MATCH(INT(求节点(总纲!$BG$5:$BG$84,总纲!$BH$5:$BH$84,总纲!$BM24)),$E$74:$E$103,0),MATCH(AG$72,$N$73:$U$73,0)),0)</f>
        <v>0</v>
      </c>
      <c r="AH93" s="172">
        <f>IFERROR(INDEX($N$74:$U$103,MATCH(INT(求节点(总纲!$BG$5:$BG$84,总纲!$BH$5:$BH$84,总纲!$BM24)),$E$74:$E$103,0),MATCH(AH$72,$N$73:$U$73,0)),0)</f>
        <v>0</v>
      </c>
      <c r="AI93" s="172">
        <f>IFERROR(INDEX($N$74:$U$103,MATCH(INT(求节点(总纲!$BG$5:$BG$84,总纲!$BH$5:$BH$84,总纲!$BM24)),$E$74:$E$103,0),MATCH(AI$72,$N$73:$U$73,0)),0)</f>
        <v>0</v>
      </c>
      <c r="AJ93" s="172">
        <f>IFERROR(INDEX($N$74:$U$103,MATCH(INT(求节点(总纲!$BG$5:$BG$84,总纲!$BH$5:$BH$84,总纲!$BM24)),$E$74:$E$103,0),MATCH(AJ$72,$N$73:$U$73,0)),0)</f>
        <v>0</v>
      </c>
      <c r="AK93" s="172">
        <f>IFERROR(INDEX($N$74:$U$103,MATCH(INT(求节点(总纲!$BG$5:$BG$84,总纲!$BH$5:$BH$84,总纲!$BM24)),$E$74:$E$103,0),MATCH(AK$72,$N$73:$U$73,0)),0)</f>
        <v>0</v>
      </c>
      <c r="AL93" s="172">
        <f>IFERROR(INDEX($N$74:$U$103,MATCH(INT(求节点(总纲!$BG$5:$BG$84,总纲!$BH$5:$BH$84,总纲!$BM24)),$E$74:$E$103,0),MATCH(AL$72,$N$73:$U$73,0)),0)</f>
        <v>0</v>
      </c>
      <c r="AM93" s="172">
        <f>IFERROR(INDEX($N$74:$U$103,MATCH(INT(求节点(总纲!$BG$5:$BG$84,总纲!$BH$5:$BH$84,总纲!$BM24)),$E$74:$E$103,0),MATCH(AM$72,$N$73:$U$73,0)),0)</f>
        <v>0</v>
      </c>
      <c r="AN93" s="172">
        <f>IFERROR(INDEX($N$74:$U$103,MATCH(INT(求节点(总纲!$BG$5:$BG$84,总纲!$BH$5:$BH$84,总纲!$BM24)),$E$74:$E$103,0),MATCH(AN$72,$N$73:$U$73,0)),0)</f>
        <v>0</v>
      </c>
      <c r="AO93" s="172">
        <f>IFERROR(INDEX($N$74:$U$103,MATCH(INT(求节点(总纲!$BG$5:$BG$84,总纲!$BH$5:$BH$84,总纲!$BM24)),$E$74:$E$103,0),MATCH(AO$72,$N$73:$U$73,0)),0)</f>
        <v>0</v>
      </c>
      <c r="AP93" s="172">
        <f>IFERROR(INDEX($N$74:$U$103,MATCH(INT(求节点(总纲!$BG$5:$BG$84,总纲!$BH$5:$BH$84,总纲!$BM24)),$E$74:$E$103,0),MATCH(AP$72,$N$73:$U$73,0)),0)</f>
        <v>0</v>
      </c>
      <c r="AQ93" s="172">
        <f>IFERROR(INDEX($N$74:$U$103,MATCH(INT(求节点(总纲!$BG$5:$BG$84,总纲!$BH$5:$BH$84,总纲!$BM24)),$E$74:$E$103,0),MATCH(AQ$72,$N$73:$U$73,0)),0)</f>
        <v>0</v>
      </c>
      <c r="AR93" s="172">
        <f>IFERROR(INDEX($N$74:$U$103,MATCH(INT(求节点(总纲!$BG$5:$BG$84,总纲!$BH$5:$BH$84,总纲!$BM24)),$E$74:$E$103,0),MATCH(AR$72,$N$73:$U$73,0)),0)</f>
        <v>0</v>
      </c>
      <c r="AS93" s="172">
        <f>IFERROR(INDEX($N$74:$U$103,MATCH(INT(求节点(总纲!$BG$5:$BG$84,总纲!$BH$5:$BH$84,总纲!$BM24)),$E$74:$E$103,0),MATCH(AS$72,$N$73:$U$73,0)),0)</f>
        <v>0</v>
      </c>
      <c r="AT93" s="172">
        <f>IFERROR(INDEX($N$74:$U$103,MATCH(INT(求节点(总纲!$BG$5:$BG$84,总纲!$BH$5:$BH$84,总纲!$BM24)),$E$74:$E$103,0),MATCH(AT$72,$N$73:$U$73,0)),0)</f>
        <v>0</v>
      </c>
      <c r="AU93" s="172">
        <f>IFERROR(INDEX($N$74:$U$103,MATCH(INT(求节点(总纲!$BG$5:$BG$84,总纲!$BH$5:$BH$84,总纲!$BM24)),$E$74:$E$103,0),MATCH(AU$72,$N$73:$U$73,0)),0)</f>
        <v>0</v>
      </c>
      <c r="AV93" s="172">
        <f>IFERROR(INDEX($N$74:$U$103,MATCH(INT(求节点(总纲!$BG$5:$BG$84,总纲!$BH$5:$BH$84,总纲!$BM24)),$E$74:$E$103,0),MATCH(AV$72,$N$73:$U$73,0)),0)</f>
        <v>0</v>
      </c>
      <c r="AW93" s="172">
        <f>IFERROR(INDEX($N$74:$U$103,MATCH(INT(求节点(总纲!$BG$5:$BG$84,总纲!$BH$5:$BH$84,总纲!$BM24)),$E$74:$E$103,0),MATCH(AW$72,$N$73:$U$73,0)),0)</f>
        <v>8</v>
      </c>
      <c r="AX93" s="172">
        <f>IFERROR(INDEX($N$74:$U$103,MATCH(INT(求节点(总纲!$BG$5:$BG$84,总纲!$BH$5:$BH$84,总纲!$BM24)),$E$74:$E$103,0),MATCH(AX$72,$N$73:$U$73,0)),0)</f>
        <v>0</v>
      </c>
      <c r="AY93" s="172">
        <f>IFERROR(INDEX($N$74:$U$103,MATCH(INT(求节点(总纲!$BG$5:$BG$84,总纲!$BH$5:$BH$84,总纲!$BM24)),$E$74:$E$103,0),MATCH(AY$72,$N$73:$U$73,0)),0)</f>
        <v>0</v>
      </c>
      <c r="AZ93" s="172">
        <f>IFERROR(INDEX($N$74:$U$103,MATCH(INT(求节点(总纲!$BG$5:$BG$84,总纲!$BH$5:$BH$84,总纲!$BM24)),$E$74:$E$103,0),MATCH(AZ$72,$N$73:$U$73,0)),0)</f>
        <v>0</v>
      </c>
      <c r="BA93" s="172">
        <f>IFERROR(INDEX($N$74:$U$103,MATCH(INT(求节点(总纲!$BG$5:$BG$84,总纲!$BH$5:$BH$84,总纲!$BM24)),$E$74:$E$103,0),MATCH(BA$72,$N$73:$U$73,0)),0)</f>
        <v>0</v>
      </c>
      <c r="BB93" s="172">
        <f>IFERROR(INDEX($N$74:$U$103,MATCH(INT(求节点(总纲!$BG$5:$BG$84,总纲!$BH$5:$BH$84,总纲!$BM24)),$E$74:$E$103,0),MATCH(BB$72,$N$73:$U$73,0)),0)</f>
        <v>8</v>
      </c>
    </row>
    <row r="94" spans="3:54" x14ac:dyDescent="0.15">
      <c r="D94" s="57">
        <v>21</v>
      </c>
      <c r="E94" s="172">
        <v>21</v>
      </c>
      <c r="F94" s="172">
        <v>24</v>
      </c>
      <c r="G94" s="172">
        <v>24</v>
      </c>
      <c r="H94" s="172"/>
      <c r="I94" s="172"/>
      <c r="J94" s="172"/>
      <c r="K94" s="172"/>
      <c r="L94" s="172"/>
      <c r="M94" s="172"/>
      <c r="N94" s="172">
        <f>MAX(F$74:F94)</f>
        <v>24</v>
      </c>
      <c r="O94" s="172">
        <f>MAX(G$74:G94)</f>
        <v>24</v>
      </c>
      <c r="P94" s="172">
        <f>MAX(H$74:H94)</f>
        <v>20</v>
      </c>
      <c r="Q94" s="172">
        <f>MAX(I$74:I94)</f>
        <v>20</v>
      </c>
      <c r="R94" s="172">
        <f>MAX(J$74:J94)</f>
        <v>20</v>
      </c>
      <c r="S94" s="172">
        <f>MAX(K$74:K94)</f>
        <v>20</v>
      </c>
      <c r="T94" s="172">
        <f>MAX(L$74:L94)</f>
        <v>20</v>
      </c>
      <c r="U94" s="172">
        <f>MAX(M$74:M94)</f>
        <v>20</v>
      </c>
      <c r="V94" s="172">
        <f t="shared" si="2"/>
        <v>672</v>
      </c>
      <c r="Y94" s="132"/>
      <c r="Z94" s="162">
        <v>21</v>
      </c>
      <c r="AA94" s="172">
        <f>IFERROR(INDEX($N$74:$U$103,MATCH(INT(求节点(总纲!$BG$5:$BG$84,总纲!$BH$5:$BH$84,总纲!$BM25)),$E$74:$E$103,0),MATCH(AA$72,$N$73:$U$73,0)),0)</f>
        <v>8</v>
      </c>
      <c r="AB94" s="172">
        <f>IFERROR(INDEX($N$74:$U$103,MATCH(INT(求节点(总纲!$BG$5:$BG$84,总纲!$BH$5:$BH$84,总纲!$BM25)),$E$74:$E$103,0),MATCH(AB$72,$N$73:$U$73,0)),0)</f>
        <v>0</v>
      </c>
      <c r="AC94" s="172">
        <f>IFERROR(INDEX($N$74:$U$103,MATCH(INT(求节点(总纲!$BG$5:$BG$84,总纲!$BH$5:$BH$84,总纲!$BM25)),$E$74:$E$103,0),MATCH(AC$72,$N$73:$U$73,0)),0)</f>
        <v>0</v>
      </c>
      <c r="AD94" s="172">
        <f>IFERROR(INDEX($N$74:$U$103,MATCH(INT(求节点(总纲!$BG$5:$BG$84,总纲!$BH$5:$BH$84,总纲!$BM25)),$E$74:$E$103,0),MATCH(AD$72,$N$73:$U$73,0)),0)</f>
        <v>0</v>
      </c>
      <c r="AE94" s="172">
        <f>IFERROR(INDEX($N$74:$U$103,MATCH(INT(求节点(总纲!$BG$5:$BG$84,总纲!$BH$5:$BH$84,总纲!$BM25)),$E$74:$E$103,0),MATCH(AE$72,$N$73:$U$73,0)),0)</f>
        <v>5</v>
      </c>
      <c r="AF94" s="172">
        <f>IFERROR(INDEX($N$74:$U$103,MATCH(INT(求节点(总纲!$BG$5:$BG$84,总纲!$BH$5:$BH$84,总纲!$BM25)),$E$74:$E$103,0),MATCH(AF$72,$N$73:$U$73,0)),0)</f>
        <v>0</v>
      </c>
      <c r="AG94" s="172">
        <f>IFERROR(INDEX($N$74:$U$103,MATCH(INT(求节点(总纲!$BG$5:$BG$84,总纲!$BH$5:$BH$84,总纲!$BM25)),$E$74:$E$103,0),MATCH(AG$72,$N$73:$U$73,0)),0)</f>
        <v>0</v>
      </c>
      <c r="AH94" s="172">
        <f>IFERROR(INDEX($N$74:$U$103,MATCH(INT(求节点(总纲!$BG$5:$BG$84,总纲!$BH$5:$BH$84,总纲!$BM25)),$E$74:$E$103,0),MATCH(AH$72,$N$73:$U$73,0)),0)</f>
        <v>0</v>
      </c>
      <c r="AI94" s="172">
        <f>IFERROR(INDEX($N$74:$U$103,MATCH(INT(求节点(总纲!$BG$5:$BG$84,总纲!$BH$5:$BH$84,总纲!$BM25)),$E$74:$E$103,0),MATCH(AI$72,$N$73:$U$73,0)),0)</f>
        <v>0</v>
      </c>
      <c r="AJ94" s="172">
        <f>IFERROR(INDEX($N$74:$U$103,MATCH(INT(求节点(总纲!$BG$5:$BG$84,总纲!$BH$5:$BH$84,总纲!$BM25)),$E$74:$E$103,0),MATCH(AJ$72,$N$73:$U$73,0)),0)</f>
        <v>0</v>
      </c>
      <c r="AK94" s="172">
        <f>IFERROR(INDEX($N$74:$U$103,MATCH(INT(求节点(总纲!$BG$5:$BG$84,总纲!$BH$5:$BH$84,总纲!$BM25)),$E$74:$E$103,0),MATCH(AK$72,$N$73:$U$73,0)),0)</f>
        <v>0</v>
      </c>
      <c r="AL94" s="172">
        <f>IFERROR(INDEX($N$74:$U$103,MATCH(INT(求节点(总纲!$BG$5:$BG$84,总纲!$BH$5:$BH$84,总纲!$BM25)),$E$74:$E$103,0),MATCH(AL$72,$N$73:$U$73,0)),0)</f>
        <v>0</v>
      </c>
      <c r="AM94" s="172">
        <f>IFERROR(INDEX($N$74:$U$103,MATCH(INT(求节点(总纲!$BG$5:$BG$84,总纲!$BH$5:$BH$84,总纲!$BM25)),$E$74:$E$103,0),MATCH(AM$72,$N$73:$U$73,0)),0)</f>
        <v>0</v>
      </c>
      <c r="AN94" s="172">
        <f>IFERROR(INDEX($N$74:$U$103,MATCH(INT(求节点(总纲!$BG$5:$BG$84,总纲!$BH$5:$BH$84,总纲!$BM25)),$E$74:$E$103,0),MATCH(AN$72,$N$73:$U$73,0)),0)</f>
        <v>0</v>
      </c>
      <c r="AO94" s="172">
        <f>IFERROR(INDEX($N$74:$U$103,MATCH(INT(求节点(总纲!$BG$5:$BG$84,总纲!$BH$5:$BH$84,总纲!$BM25)),$E$74:$E$103,0),MATCH(AO$72,$N$73:$U$73,0)),0)</f>
        <v>0</v>
      </c>
      <c r="AP94" s="172">
        <f>IFERROR(INDEX($N$74:$U$103,MATCH(INT(求节点(总纲!$BG$5:$BG$84,总纲!$BH$5:$BH$84,总纲!$BM25)),$E$74:$E$103,0),MATCH(AP$72,$N$73:$U$73,0)),0)</f>
        <v>0</v>
      </c>
      <c r="AQ94" s="172">
        <f>IFERROR(INDEX($N$74:$U$103,MATCH(INT(求节点(总纲!$BG$5:$BG$84,总纲!$BH$5:$BH$84,总纲!$BM25)),$E$74:$E$103,0),MATCH(AQ$72,$N$73:$U$73,0)),0)</f>
        <v>0</v>
      </c>
      <c r="AR94" s="172">
        <f>IFERROR(INDEX($N$74:$U$103,MATCH(INT(求节点(总纲!$BG$5:$BG$84,总纲!$BH$5:$BH$84,总纲!$BM25)),$E$74:$E$103,0),MATCH(AR$72,$N$73:$U$73,0)),0)</f>
        <v>0</v>
      </c>
      <c r="AS94" s="172">
        <f>IFERROR(INDEX($N$74:$U$103,MATCH(INT(求节点(总纲!$BG$5:$BG$84,总纲!$BH$5:$BH$84,总纲!$BM25)),$E$74:$E$103,0),MATCH(AS$72,$N$73:$U$73,0)),0)</f>
        <v>0</v>
      </c>
      <c r="AT94" s="172">
        <f>IFERROR(INDEX($N$74:$U$103,MATCH(INT(求节点(总纲!$BG$5:$BG$84,总纲!$BH$5:$BH$84,总纲!$BM25)),$E$74:$E$103,0),MATCH(AT$72,$N$73:$U$73,0)),0)</f>
        <v>0</v>
      </c>
      <c r="AU94" s="172">
        <f>IFERROR(INDEX($N$74:$U$103,MATCH(INT(求节点(总纲!$BG$5:$BG$84,总纲!$BH$5:$BH$84,总纲!$BM25)),$E$74:$E$103,0),MATCH(AU$72,$N$73:$U$73,0)),0)</f>
        <v>0</v>
      </c>
      <c r="AV94" s="172">
        <f>IFERROR(INDEX($N$74:$U$103,MATCH(INT(求节点(总纲!$BG$5:$BG$84,总纲!$BH$5:$BH$84,总纲!$BM25)),$E$74:$E$103,0),MATCH(AV$72,$N$73:$U$73,0)),0)</f>
        <v>0</v>
      </c>
      <c r="AW94" s="172">
        <f>IFERROR(INDEX($N$74:$U$103,MATCH(INT(求节点(总纲!$BG$5:$BG$84,总纲!$BH$5:$BH$84,总纲!$BM25)),$E$74:$E$103,0),MATCH(AW$72,$N$73:$U$73,0)),0)</f>
        <v>8</v>
      </c>
      <c r="AX94" s="172">
        <f>IFERROR(INDEX($N$74:$U$103,MATCH(INT(求节点(总纲!$BG$5:$BG$84,总纲!$BH$5:$BH$84,总纲!$BM25)),$E$74:$E$103,0),MATCH(AX$72,$N$73:$U$73,0)),0)</f>
        <v>0</v>
      </c>
      <c r="AY94" s="172">
        <f>IFERROR(INDEX($N$74:$U$103,MATCH(INT(求节点(总纲!$BG$5:$BG$84,总纲!$BH$5:$BH$84,总纲!$BM25)),$E$74:$E$103,0),MATCH(AY$72,$N$73:$U$73,0)),0)</f>
        <v>0</v>
      </c>
      <c r="AZ94" s="172">
        <f>IFERROR(INDEX($N$74:$U$103,MATCH(INT(求节点(总纲!$BG$5:$BG$84,总纲!$BH$5:$BH$84,总纲!$BM25)),$E$74:$E$103,0),MATCH(AZ$72,$N$73:$U$73,0)),0)</f>
        <v>0</v>
      </c>
      <c r="BA94" s="172">
        <f>IFERROR(INDEX($N$74:$U$103,MATCH(INT(求节点(总纲!$BG$5:$BG$84,总纲!$BH$5:$BH$84,总纲!$BM25)),$E$74:$E$103,0),MATCH(BA$72,$N$73:$U$73,0)),0)</f>
        <v>0</v>
      </c>
      <c r="BB94" s="172">
        <f>IFERROR(INDEX($N$74:$U$103,MATCH(INT(求节点(总纲!$BG$5:$BG$84,总纲!$BH$5:$BH$84,总纲!$BM25)),$E$74:$E$103,0),MATCH(BB$72,$N$73:$U$73,0)),0)</f>
        <v>8</v>
      </c>
    </row>
    <row r="95" spans="3:54" x14ac:dyDescent="0.15">
      <c r="D95" s="132">
        <v>22</v>
      </c>
      <c r="E95" s="172">
        <v>22</v>
      </c>
      <c r="F95" s="172"/>
      <c r="G95" s="172"/>
      <c r="H95" s="172">
        <v>24</v>
      </c>
      <c r="I95" s="172">
        <v>24</v>
      </c>
      <c r="J95" s="172"/>
      <c r="K95" s="172"/>
      <c r="L95" s="172"/>
      <c r="M95" s="172"/>
      <c r="N95" s="172">
        <f>MAX(F$74:F95)</f>
        <v>24</v>
      </c>
      <c r="O95" s="172">
        <f>MAX(G$74:G95)</f>
        <v>24</v>
      </c>
      <c r="P95" s="172">
        <f>MAX(H$74:H95)</f>
        <v>24</v>
      </c>
      <c r="Q95" s="172">
        <f>MAX(I$74:I95)</f>
        <v>24</v>
      </c>
      <c r="R95" s="172">
        <f>MAX(J$74:J95)</f>
        <v>20</v>
      </c>
      <c r="S95" s="172">
        <f>MAX(K$74:K95)</f>
        <v>20</v>
      </c>
      <c r="T95" s="172">
        <f>MAX(L$74:L95)</f>
        <v>20</v>
      </c>
      <c r="U95" s="172">
        <f>MAX(M$74:M95)</f>
        <v>20</v>
      </c>
      <c r="V95" s="172">
        <f t="shared" si="2"/>
        <v>704</v>
      </c>
      <c r="Y95" s="132"/>
      <c r="Z95" s="162">
        <v>22</v>
      </c>
      <c r="AA95" s="172">
        <f>IFERROR(INDEX($N$74:$U$103,MATCH(INT(求节点(总纲!$BG$5:$BG$84,总纲!$BH$5:$BH$84,总纲!$BM26)),$E$74:$E$103,0),MATCH(AA$72,$N$73:$U$73,0)),0)</f>
        <v>8</v>
      </c>
      <c r="AB95" s="172">
        <f>IFERROR(INDEX($N$74:$U$103,MATCH(INT(求节点(总纲!$BG$5:$BG$84,总纲!$BH$5:$BH$84,总纲!$BM26)),$E$74:$E$103,0),MATCH(AB$72,$N$73:$U$73,0)),0)</f>
        <v>0</v>
      </c>
      <c r="AC95" s="172">
        <f>IFERROR(INDEX($N$74:$U$103,MATCH(INT(求节点(总纲!$BG$5:$BG$84,总纲!$BH$5:$BH$84,总纲!$BM26)),$E$74:$E$103,0),MATCH(AC$72,$N$73:$U$73,0)),0)</f>
        <v>0</v>
      </c>
      <c r="AD95" s="172">
        <f>IFERROR(INDEX($N$74:$U$103,MATCH(INT(求节点(总纲!$BG$5:$BG$84,总纲!$BH$5:$BH$84,总纲!$BM26)),$E$74:$E$103,0),MATCH(AD$72,$N$73:$U$73,0)),0)</f>
        <v>0</v>
      </c>
      <c r="AE95" s="172">
        <f>IFERROR(INDEX($N$74:$U$103,MATCH(INT(求节点(总纲!$BG$5:$BG$84,总纲!$BH$5:$BH$84,总纲!$BM26)),$E$74:$E$103,0),MATCH(AE$72,$N$73:$U$73,0)),0)</f>
        <v>5</v>
      </c>
      <c r="AF95" s="172">
        <f>IFERROR(INDEX($N$74:$U$103,MATCH(INT(求节点(总纲!$BG$5:$BG$84,总纲!$BH$5:$BH$84,总纲!$BM26)),$E$74:$E$103,0),MATCH(AF$72,$N$73:$U$73,0)),0)</f>
        <v>0</v>
      </c>
      <c r="AG95" s="172">
        <f>IFERROR(INDEX($N$74:$U$103,MATCH(INT(求节点(总纲!$BG$5:$BG$84,总纲!$BH$5:$BH$84,总纲!$BM26)),$E$74:$E$103,0),MATCH(AG$72,$N$73:$U$73,0)),0)</f>
        <v>0</v>
      </c>
      <c r="AH95" s="172">
        <f>IFERROR(INDEX($N$74:$U$103,MATCH(INT(求节点(总纲!$BG$5:$BG$84,总纲!$BH$5:$BH$84,总纲!$BM26)),$E$74:$E$103,0),MATCH(AH$72,$N$73:$U$73,0)),0)</f>
        <v>0</v>
      </c>
      <c r="AI95" s="172">
        <f>IFERROR(INDEX($N$74:$U$103,MATCH(INT(求节点(总纲!$BG$5:$BG$84,总纲!$BH$5:$BH$84,总纲!$BM26)),$E$74:$E$103,0),MATCH(AI$72,$N$73:$U$73,0)),0)</f>
        <v>0</v>
      </c>
      <c r="AJ95" s="172">
        <f>IFERROR(INDEX($N$74:$U$103,MATCH(INT(求节点(总纲!$BG$5:$BG$84,总纲!$BH$5:$BH$84,总纲!$BM26)),$E$74:$E$103,0),MATCH(AJ$72,$N$73:$U$73,0)),0)</f>
        <v>0</v>
      </c>
      <c r="AK95" s="172">
        <f>IFERROR(INDEX($N$74:$U$103,MATCH(INT(求节点(总纲!$BG$5:$BG$84,总纲!$BH$5:$BH$84,总纲!$BM26)),$E$74:$E$103,0),MATCH(AK$72,$N$73:$U$73,0)),0)</f>
        <v>0</v>
      </c>
      <c r="AL95" s="172">
        <f>IFERROR(INDEX($N$74:$U$103,MATCH(INT(求节点(总纲!$BG$5:$BG$84,总纲!$BH$5:$BH$84,总纲!$BM26)),$E$74:$E$103,0),MATCH(AL$72,$N$73:$U$73,0)),0)</f>
        <v>0</v>
      </c>
      <c r="AM95" s="172">
        <f>IFERROR(INDEX($N$74:$U$103,MATCH(INT(求节点(总纲!$BG$5:$BG$84,总纲!$BH$5:$BH$84,总纲!$BM26)),$E$74:$E$103,0),MATCH(AM$72,$N$73:$U$73,0)),0)</f>
        <v>0</v>
      </c>
      <c r="AN95" s="172">
        <f>IFERROR(INDEX($N$74:$U$103,MATCH(INT(求节点(总纲!$BG$5:$BG$84,总纲!$BH$5:$BH$84,总纲!$BM26)),$E$74:$E$103,0),MATCH(AN$72,$N$73:$U$73,0)),0)</f>
        <v>0</v>
      </c>
      <c r="AO95" s="172">
        <f>IFERROR(INDEX($N$74:$U$103,MATCH(INT(求节点(总纲!$BG$5:$BG$84,总纲!$BH$5:$BH$84,总纲!$BM26)),$E$74:$E$103,0),MATCH(AO$72,$N$73:$U$73,0)),0)</f>
        <v>0</v>
      </c>
      <c r="AP95" s="172">
        <f>IFERROR(INDEX($N$74:$U$103,MATCH(INT(求节点(总纲!$BG$5:$BG$84,总纲!$BH$5:$BH$84,总纲!$BM26)),$E$74:$E$103,0),MATCH(AP$72,$N$73:$U$73,0)),0)</f>
        <v>0</v>
      </c>
      <c r="AQ95" s="172">
        <f>IFERROR(INDEX($N$74:$U$103,MATCH(INT(求节点(总纲!$BG$5:$BG$84,总纲!$BH$5:$BH$84,总纲!$BM26)),$E$74:$E$103,0),MATCH(AQ$72,$N$73:$U$73,0)),0)</f>
        <v>0</v>
      </c>
      <c r="AR95" s="172">
        <f>IFERROR(INDEX($N$74:$U$103,MATCH(INT(求节点(总纲!$BG$5:$BG$84,总纲!$BH$5:$BH$84,总纲!$BM26)),$E$74:$E$103,0),MATCH(AR$72,$N$73:$U$73,0)),0)</f>
        <v>0</v>
      </c>
      <c r="AS95" s="172">
        <f>IFERROR(INDEX($N$74:$U$103,MATCH(INT(求节点(总纲!$BG$5:$BG$84,总纲!$BH$5:$BH$84,总纲!$BM26)),$E$74:$E$103,0),MATCH(AS$72,$N$73:$U$73,0)),0)</f>
        <v>0</v>
      </c>
      <c r="AT95" s="172">
        <f>IFERROR(INDEX($N$74:$U$103,MATCH(INT(求节点(总纲!$BG$5:$BG$84,总纲!$BH$5:$BH$84,总纲!$BM26)),$E$74:$E$103,0),MATCH(AT$72,$N$73:$U$73,0)),0)</f>
        <v>0</v>
      </c>
      <c r="AU95" s="172">
        <f>IFERROR(INDEX($N$74:$U$103,MATCH(INT(求节点(总纲!$BG$5:$BG$84,总纲!$BH$5:$BH$84,总纲!$BM26)),$E$74:$E$103,0),MATCH(AU$72,$N$73:$U$73,0)),0)</f>
        <v>0</v>
      </c>
      <c r="AV95" s="172">
        <f>IFERROR(INDEX($N$74:$U$103,MATCH(INT(求节点(总纲!$BG$5:$BG$84,总纲!$BH$5:$BH$84,总纲!$BM26)),$E$74:$E$103,0),MATCH(AV$72,$N$73:$U$73,0)),0)</f>
        <v>0</v>
      </c>
      <c r="AW95" s="172">
        <f>IFERROR(INDEX($N$74:$U$103,MATCH(INT(求节点(总纲!$BG$5:$BG$84,总纲!$BH$5:$BH$84,总纲!$BM26)),$E$74:$E$103,0),MATCH(AW$72,$N$73:$U$73,0)),0)</f>
        <v>8</v>
      </c>
      <c r="AX95" s="172">
        <f>IFERROR(INDEX($N$74:$U$103,MATCH(INT(求节点(总纲!$BG$5:$BG$84,总纲!$BH$5:$BH$84,总纲!$BM26)),$E$74:$E$103,0),MATCH(AX$72,$N$73:$U$73,0)),0)</f>
        <v>0</v>
      </c>
      <c r="AY95" s="172">
        <f>IFERROR(INDEX($N$74:$U$103,MATCH(INT(求节点(总纲!$BG$5:$BG$84,总纲!$BH$5:$BH$84,总纲!$BM26)),$E$74:$E$103,0),MATCH(AY$72,$N$73:$U$73,0)),0)</f>
        <v>0</v>
      </c>
      <c r="AZ95" s="172">
        <f>IFERROR(INDEX($N$74:$U$103,MATCH(INT(求节点(总纲!$BG$5:$BG$84,总纲!$BH$5:$BH$84,总纲!$BM26)),$E$74:$E$103,0),MATCH(AZ$72,$N$73:$U$73,0)),0)</f>
        <v>0</v>
      </c>
      <c r="BA95" s="172">
        <f>IFERROR(INDEX($N$74:$U$103,MATCH(INT(求节点(总纲!$BG$5:$BG$84,总纲!$BH$5:$BH$84,总纲!$BM26)),$E$74:$E$103,0),MATCH(BA$72,$N$73:$U$73,0)),0)</f>
        <v>0</v>
      </c>
      <c r="BB95" s="172">
        <f>IFERROR(INDEX($N$74:$U$103,MATCH(INT(求节点(总纲!$BG$5:$BG$84,总纲!$BH$5:$BH$84,总纲!$BM26)),$E$74:$E$103,0),MATCH(BB$72,$N$73:$U$73,0)),0)</f>
        <v>8</v>
      </c>
    </row>
    <row r="96" spans="3:54" x14ac:dyDescent="0.15">
      <c r="D96" s="132">
        <v>23</v>
      </c>
      <c r="E96" s="172">
        <v>23</v>
      </c>
      <c r="F96" s="172"/>
      <c r="G96" s="172"/>
      <c r="H96" s="172"/>
      <c r="I96" s="172"/>
      <c r="J96" s="172">
        <v>24</v>
      </c>
      <c r="K96" s="172">
        <v>24</v>
      </c>
      <c r="L96" s="172"/>
      <c r="M96" s="172"/>
      <c r="N96" s="172">
        <f>MAX(F$74:F96)</f>
        <v>24</v>
      </c>
      <c r="O96" s="172">
        <f>MAX(G$74:G96)</f>
        <v>24</v>
      </c>
      <c r="P96" s="172">
        <f>MAX(H$74:H96)</f>
        <v>24</v>
      </c>
      <c r="Q96" s="172">
        <f>MAX(I$74:I96)</f>
        <v>24</v>
      </c>
      <c r="R96" s="172">
        <f>MAX(J$74:J96)</f>
        <v>24</v>
      </c>
      <c r="S96" s="172">
        <f>MAX(K$74:K96)</f>
        <v>24</v>
      </c>
      <c r="T96" s="172">
        <f>MAX(L$74:L96)</f>
        <v>20</v>
      </c>
      <c r="U96" s="172">
        <f>MAX(M$74:M96)</f>
        <v>20</v>
      </c>
      <c r="V96" s="172">
        <f t="shared" si="2"/>
        <v>736</v>
      </c>
      <c r="Y96" s="132"/>
      <c r="Z96" s="162">
        <v>23</v>
      </c>
      <c r="AA96" s="172">
        <f>IFERROR(INDEX($N$74:$U$103,MATCH(INT(求节点(总纲!$BG$5:$BG$84,总纲!$BH$5:$BH$84,总纲!$BM27)),$E$74:$E$103,0),MATCH(AA$72,$N$73:$U$73,0)),0)</f>
        <v>8</v>
      </c>
      <c r="AB96" s="172">
        <f>IFERROR(INDEX($N$74:$U$103,MATCH(INT(求节点(总纲!$BG$5:$BG$84,总纲!$BH$5:$BH$84,总纲!$BM27)),$E$74:$E$103,0),MATCH(AB$72,$N$73:$U$73,0)),0)</f>
        <v>0</v>
      </c>
      <c r="AC96" s="172">
        <f>IFERROR(INDEX($N$74:$U$103,MATCH(INT(求节点(总纲!$BG$5:$BG$84,总纲!$BH$5:$BH$84,总纲!$BM27)),$E$74:$E$103,0),MATCH(AC$72,$N$73:$U$73,0)),0)</f>
        <v>0</v>
      </c>
      <c r="AD96" s="172">
        <f>IFERROR(INDEX($N$74:$U$103,MATCH(INT(求节点(总纲!$BG$5:$BG$84,总纲!$BH$5:$BH$84,总纲!$BM27)),$E$74:$E$103,0),MATCH(AD$72,$N$73:$U$73,0)),0)</f>
        <v>0</v>
      </c>
      <c r="AE96" s="172">
        <f>IFERROR(INDEX($N$74:$U$103,MATCH(INT(求节点(总纲!$BG$5:$BG$84,总纲!$BH$5:$BH$84,总纲!$BM27)),$E$74:$E$103,0),MATCH(AE$72,$N$73:$U$73,0)),0)</f>
        <v>8</v>
      </c>
      <c r="AF96" s="172">
        <f>IFERROR(INDEX($N$74:$U$103,MATCH(INT(求节点(总纲!$BG$5:$BG$84,总纲!$BH$5:$BH$84,总纲!$BM27)),$E$74:$E$103,0),MATCH(AF$72,$N$73:$U$73,0)),0)</f>
        <v>0</v>
      </c>
      <c r="AG96" s="172">
        <f>IFERROR(INDEX($N$74:$U$103,MATCH(INT(求节点(总纲!$BG$5:$BG$84,总纲!$BH$5:$BH$84,总纲!$BM27)),$E$74:$E$103,0),MATCH(AG$72,$N$73:$U$73,0)),0)</f>
        <v>0</v>
      </c>
      <c r="AH96" s="172">
        <f>IFERROR(INDEX($N$74:$U$103,MATCH(INT(求节点(总纲!$BG$5:$BG$84,总纲!$BH$5:$BH$84,总纲!$BM27)),$E$74:$E$103,0),MATCH(AH$72,$N$73:$U$73,0)),0)</f>
        <v>0</v>
      </c>
      <c r="AI96" s="172">
        <f>IFERROR(INDEX($N$74:$U$103,MATCH(INT(求节点(总纲!$BG$5:$BG$84,总纲!$BH$5:$BH$84,总纲!$BM27)),$E$74:$E$103,0),MATCH(AI$72,$N$73:$U$73,0)),0)</f>
        <v>0</v>
      </c>
      <c r="AJ96" s="172">
        <f>IFERROR(INDEX($N$74:$U$103,MATCH(INT(求节点(总纲!$BG$5:$BG$84,总纲!$BH$5:$BH$84,总纲!$BM27)),$E$74:$E$103,0),MATCH(AJ$72,$N$73:$U$73,0)),0)</f>
        <v>0</v>
      </c>
      <c r="AK96" s="172">
        <f>IFERROR(INDEX($N$74:$U$103,MATCH(INT(求节点(总纲!$BG$5:$BG$84,总纲!$BH$5:$BH$84,总纲!$BM27)),$E$74:$E$103,0),MATCH(AK$72,$N$73:$U$73,0)),0)</f>
        <v>0</v>
      </c>
      <c r="AL96" s="172">
        <f>IFERROR(INDEX($N$74:$U$103,MATCH(INT(求节点(总纲!$BG$5:$BG$84,总纲!$BH$5:$BH$84,总纲!$BM27)),$E$74:$E$103,0),MATCH(AL$72,$N$73:$U$73,0)),0)</f>
        <v>0</v>
      </c>
      <c r="AM96" s="172">
        <f>IFERROR(INDEX($N$74:$U$103,MATCH(INT(求节点(总纲!$BG$5:$BG$84,总纲!$BH$5:$BH$84,总纲!$BM27)),$E$74:$E$103,0),MATCH(AM$72,$N$73:$U$73,0)),0)</f>
        <v>0</v>
      </c>
      <c r="AN96" s="172">
        <f>IFERROR(INDEX($N$74:$U$103,MATCH(INT(求节点(总纲!$BG$5:$BG$84,总纲!$BH$5:$BH$84,总纲!$BM27)),$E$74:$E$103,0),MATCH(AN$72,$N$73:$U$73,0)),0)</f>
        <v>0</v>
      </c>
      <c r="AO96" s="172">
        <f>IFERROR(INDEX($N$74:$U$103,MATCH(INT(求节点(总纲!$BG$5:$BG$84,总纲!$BH$5:$BH$84,总纲!$BM27)),$E$74:$E$103,0),MATCH(AO$72,$N$73:$U$73,0)),0)</f>
        <v>0</v>
      </c>
      <c r="AP96" s="172">
        <f>IFERROR(INDEX($N$74:$U$103,MATCH(INT(求节点(总纲!$BG$5:$BG$84,总纲!$BH$5:$BH$84,总纲!$BM27)),$E$74:$E$103,0),MATCH(AP$72,$N$73:$U$73,0)),0)</f>
        <v>0</v>
      </c>
      <c r="AQ96" s="172">
        <f>IFERROR(INDEX($N$74:$U$103,MATCH(INT(求节点(总纲!$BG$5:$BG$84,总纲!$BH$5:$BH$84,总纲!$BM27)),$E$74:$E$103,0),MATCH(AQ$72,$N$73:$U$73,0)),0)</f>
        <v>0</v>
      </c>
      <c r="AR96" s="172">
        <f>IFERROR(INDEX($N$74:$U$103,MATCH(INT(求节点(总纲!$BG$5:$BG$84,总纲!$BH$5:$BH$84,总纲!$BM27)),$E$74:$E$103,0),MATCH(AR$72,$N$73:$U$73,0)),0)</f>
        <v>0</v>
      </c>
      <c r="AS96" s="172">
        <f>IFERROR(INDEX($N$74:$U$103,MATCH(INT(求节点(总纲!$BG$5:$BG$84,总纲!$BH$5:$BH$84,总纲!$BM27)),$E$74:$E$103,0),MATCH(AS$72,$N$73:$U$73,0)),0)</f>
        <v>0</v>
      </c>
      <c r="AT96" s="172">
        <f>IFERROR(INDEX($N$74:$U$103,MATCH(INT(求节点(总纲!$BG$5:$BG$84,总纲!$BH$5:$BH$84,总纲!$BM27)),$E$74:$E$103,0),MATCH(AT$72,$N$73:$U$73,0)),0)</f>
        <v>0</v>
      </c>
      <c r="AU96" s="172">
        <f>IFERROR(INDEX($N$74:$U$103,MATCH(INT(求节点(总纲!$BG$5:$BG$84,总纲!$BH$5:$BH$84,总纲!$BM27)),$E$74:$E$103,0),MATCH(AU$72,$N$73:$U$73,0)),0)</f>
        <v>0</v>
      </c>
      <c r="AV96" s="172">
        <f>IFERROR(INDEX($N$74:$U$103,MATCH(INT(求节点(总纲!$BG$5:$BG$84,总纲!$BH$5:$BH$84,总纲!$BM27)),$E$74:$E$103,0),MATCH(AV$72,$N$73:$U$73,0)),0)</f>
        <v>0</v>
      </c>
      <c r="AW96" s="172">
        <f>IFERROR(INDEX($N$74:$U$103,MATCH(INT(求节点(总纲!$BG$5:$BG$84,总纲!$BH$5:$BH$84,总纲!$BM27)),$E$74:$E$103,0),MATCH(AW$72,$N$73:$U$73,0)),0)</f>
        <v>8</v>
      </c>
      <c r="AX96" s="172">
        <f>IFERROR(INDEX($N$74:$U$103,MATCH(INT(求节点(总纲!$BG$5:$BG$84,总纲!$BH$5:$BH$84,总纲!$BM27)),$E$74:$E$103,0),MATCH(AX$72,$N$73:$U$73,0)),0)</f>
        <v>0</v>
      </c>
      <c r="AY96" s="172">
        <f>IFERROR(INDEX($N$74:$U$103,MATCH(INT(求节点(总纲!$BG$5:$BG$84,总纲!$BH$5:$BH$84,总纲!$BM27)),$E$74:$E$103,0),MATCH(AY$72,$N$73:$U$73,0)),0)</f>
        <v>0</v>
      </c>
      <c r="AZ96" s="172">
        <f>IFERROR(INDEX($N$74:$U$103,MATCH(INT(求节点(总纲!$BG$5:$BG$84,总纲!$BH$5:$BH$84,总纲!$BM27)),$E$74:$E$103,0),MATCH(AZ$72,$N$73:$U$73,0)),0)</f>
        <v>0</v>
      </c>
      <c r="BA96" s="172">
        <f>IFERROR(INDEX($N$74:$U$103,MATCH(INT(求节点(总纲!$BG$5:$BG$84,总纲!$BH$5:$BH$84,总纲!$BM27)),$E$74:$E$103,0),MATCH(BA$72,$N$73:$U$73,0)),0)</f>
        <v>0</v>
      </c>
      <c r="BB96" s="172">
        <f>IFERROR(INDEX($N$74:$U$103,MATCH(INT(求节点(总纲!$BG$5:$BG$84,总纲!$BH$5:$BH$84,总纲!$BM27)),$E$74:$E$103,0),MATCH(BB$72,$N$73:$U$73,0)),0)</f>
        <v>8</v>
      </c>
    </row>
    <row r="97" spans="4:54" x14ac:dyDescent="0.15">
      <c r="D97" s="132">
        <v>24</v>
      </c>
      <c r="E97" s="172">
        <v>24</v>
      </c>
      <c r="F97" s="172"/>
      <c r="G97" s="172"/>
      <c r="H97" s="172"/>
      <c r="I97" s="172"/>
      <c r="J97" s="172"/>
      <c r="K97" s="172"/>
      <c r="L97" s="172">
        <v>24</v>
      </c>
      <c r="M97" s="172">
        <v>24</v>
      </c>
      <c r="N97" s="172">
        <f>MAX(F$74:F97)</f>
        <v>24</v>
      </c>
      <c r="O97" s="172">
        <f>MAX(G$74:G97)</f>
        <v>24</v>
      </c>
      <c r="P97" s="172">
        <f>MAX(H$74:H97)</f>
        <v>24</v>
      </c>
      <c r="Q97" s="172">
        <f>MAX(I$74:I97)</f>
        <v>24</v>
      </c>
      <c r="R97" s="172">
        <f>MAX(J$74:J97)</f>
        <v>24</v>
      </c>
      <c r="S97" s="172">
        <f>MAX(K$74:K97)</f>
        <v>24</v>
      </c>
      <c r="T97" s="172">
        <f>MAX(L$74:L97)</f>
        <v>24</v>
      </c>
      <c r="U97" s="172">
        <f>MAX(M$74:M97)</f>
        <v>24</v>
      </c>
      <c r="V97" s="172">
        <f t="shared" si="2"/>
        <v>768</v>
      </c>
      <c r="Y97" s="132"/>
      <c r="Z97" s="162">
        <v>24</v>
      </c>
      <c r="AA97" s="172">
        <f>IFERROR(INDEX($N$74:$U$103,MATCH(INT(求节点(总纲!$BG$5:$BG$84,总纲!$BH$5:$BH$84,总纲!$BM28)),$E$74:$E$103,0),MATCH(AA$72,$N$73:$U$73,0)),0)</f>
        <v>8</v>
      </c>
      <c r="AB97" s="172">
        <f>IFERROR(INDEX($N$74:$U$103,MATCH(INT(求节点(总纲!$BG$5:$BG$84,总纲!$BH$5:$BH$84,总纲!$BM28)),$E$74:$E$103,0),MATCH(AB$72,$N$73:$U$73,0)),0)</f>
        <v>0</v>
      </c>
      <c r="AC97" s="172">
        <f>IFERROR(INDEX($N$74:$U$103,MATCH(INT(求节点(总纲!$BG$5:$BG$84,总纲!$BH$5:$BH$84,总纲!$BM28)),$E$74:$E$103,0),MATCH(AC$72,$N$73:$U$73,0)),0)</f>
        <v>0</v>
      </c>
      <c r="AD97" s="172">
        <f>IFERROR(INDEX($N$74:$U$103,MATCH(INT(求节点(总纲!$BG$5:$BG$84,总纲!$BH$5:$BH$84,总纲!$BM28)),$E$74:$E$103,0),MATCH(AD$72,$N$73:$U$73,0)),0)</f>
        <v>0</v>
      </c>
      <c r="AE97" s="172">
        <f>IFERROR(INDEX($N$74:$U$103,MATCH(INT(求节点(总纲!$BG$5:$BG$84,总纲!$BH$5:$BH$84,总纲!$BM28)),$E$74:$E$103,0),MATCH(AE$72,$N$73:$U$73,0)),0)</f>
        <v>8</v>
      </c>
      <c r="AF97" s="172">
        <f>IFERROR(INDEX($N$74:$U$103,MATCH(INT(求节点(总纲!$BG$5:$BG$84,总纲!$BH$5:$BH$84,总纲!$BM28)),$E$74:$E$103,0),MATCH(AF$72,$N$73:$U$73,0)),0)</f>
        <v>0</v>
      </c>
      <c r="AG97" s="172">
        <f>IFERROR(INDEX($N$74:$U$103,MATCH(INT(求节点(总纲!$BG$5:$BG$84,总纲!$BH$5:$BH$84,总纲!$BM28)),$E$74:$E$103,0),MATCH(AG$72,$N$73:$U$73,0)),0)</f>
        <v>0</v>
      </c>
      <c r="AH97" s="172">
        <f>IFERROR(INDEX($N$74:$U$103,MATCH(INT(求节点(总纲!$BG$5:$BG$84,总纲!$BH$5:$BH$84,总纲!$BM28)),$E$74:$E$103,0),MATCH(AH$72,$N$73:$U$73,0)),0)</f>
        <v>0</v>
      </c>
      <c r="AI97" s="172">
        <f>IFERROR(INDEX($N$74:$U$103,MATCH(INT(求节点(总纲!$BG$5:$BG$84,总纲!$BH$5:$BH$84,总纲!$BM28)),$E$74:$E$103,0),MATCH(AI$72,$N$73:$U$73,0)),0)</f>
        <v>0</v>
      </c>
      <c r="AJ97" s="172">
        <f>IFERROR(INDEX($N$74:$U$103,MATCH(INT(求节点(总纲!$BG$5:$BG$84,总纲!$BH$5:$BH$84,总纲!$BM28)),$E$74:$E$103,0),MATCH(AJ$72,$N$73:$U$73,0)),0)</f>
        <v>0</v>
      </c>
      <c r="AK97" s="172">
        <f>IFERROR(INDEX($N$74:$U$103,MATCH(INT(求节点(总纲!$BG$5:$BG$84,总纲!$BH$5:$BH$84,总纲!$BM28)),$E$74:$E$103,0),MATCH(AK$72,$N$73:$U$73,0)),0)</f>
        <v>0</v>
      </c>
      <c r="AL97" s="172">
        <f>IFERROR(INDEX($N$74:$U$103,MATCH(INT(求节点(总纲!$BG$5:$BG$84,总纲!$BH$5:$BH$84,总纲!$BM28)),$E$74:$E$103,0),MATCH(AL$72,$N$73:$U$73,0)),0)</f>
        <v>0</v>
      </c>
      <c r="AM97" s="172">
        <f>IFERROR(INDEX($N$74:$U$103,MATCH(INT(求节点(总纲!$BG$5:$BG$84,总纲!$BH$5:$BH$84,总纲!$BM28)),$E$74:$E$103,0),MATCH(AM$72,$N$73:$U$73,0)),0)</f>
        <v>0</v>
      </c>
      <c r="AN97" s="172">
        <f>IFERROR(INDEX($N$74:$U$103,MATCH(INT(求节点(总纲!$BG$5:$BG$84,总纲!$BH$5:$BH$84,总纲!$BM28)),$E$74:$E$103,0),MATCH(AN$72,$N$73:$U$73,0)),0)</f>
        <v>0</v>
      </c>
      <c r="AO97" s="172">
        <f>IFERROR(INDEX($N$74:$U$103,MATCH(INT(求节点(总纲!$BG$5:$BG$84,总纲!$BH$5:$BH$84,总纲!$BM28)),$E$74:$E$103,0),MATCH(AO$72,$N$73:$U$73,0)),0)</f>
        <v>0</v>
      </c>
      <c r="AP97" s="172">
        <f>IFERROR(INDEX($N$74:$U$103,MATCH(INT(求节点(总纲!$BG$5:$BG$84,总纲!$BH$5:$BH$84,总纲!$BM28)),$E$74:$E$103,0),MATCH(AP$72,$N$73:$U$73,0)),0)</f>
        <v>0</v>
      </c>
      <c r="AQ97" s="172">
        <f>IFERROR(INDEX($N$74:$U$103,MATCH(INT(求节点(总纲!$BG$5:$BG$84,总纲!$BH$5:$BH$84,总纲!$BM28)),$E$74:$E$103,0),MATCH(AQ$72,$N$73:$U$73,0)),0)</f>
        <v>0</v>
      </c>
      <c r="AR97" s="172">
        <f>IFERROR(INDEX($N$74:$U$103,MATCH(INT(求节点(总纲!$BG$5:$BG$84,总纲!$BH$5:$BH$84,总纲!$BM28)),$E$74:$E$103,0),MATCH(AR$72,$N$73:$U$73,0)),0)</f>
        <v>0</v>
      </c>
      <c r="AS97" s="172">
        <f>IFERROR(INDEX($N$74:$U$103,MATCH(INT(求节点(总纲!$BG$5:$BG$84,总纲!$BH$5:$BH$84,总纲!$BM28)),$E$74:$E$103,0),MATCH(AS$72,$N$73:$U$73,0)),0)</f>
        <v>0</v>
      </c>
      <c r="AT97" s="172">
        <f>IFERROR(INDEX($N$74:$U$103,MATCH(INT(求节点(总纲!$BG$5:$BG$84,总纲!$BH$5:$BH$84,总纲!$BM28)),$E$74:$E$103,0),MATCH(AT$72,$N$73:$U$73,0)),0)</f>
        <v>0</v>
      </c>
      <c r="AU97" s="172">
        <f>IFERROR(INDEX($N$74:$U$103,MATCH(INT(求节点(总纲!$BG$5:$BG$84,总纲!$BH$5:$BH$84,总纲!$BM28)),$E$74:$E$103,0),MATCH(AU$72,$N$73:$U$73,0)),0)</f>
        <v>0</v>
      </c>
      <c r="AV97" s="172">
        <f>IFERROR(INDEX($N$74:$U$103,MATCH(INT(求节点(总纲!$BG$5:$BG$84,总纲!$BH$5:$BH$84,总纲!$BM28)),$E$74:$E$103,0),MATCH(AV$72,$N$73:$U$73,0)),0)</f>
        <v>0</v>
      </c>
      <c r="AW97" s="172">
        <f>IFERROR(INDEX($N$74:$U$103,MATCH(INT(求节点(总纲!$BG$5:$BG$84,总纲!$BH$5:$BH$84,总纲!$BM28)),$E$74:$E$103,0),MATCH(AW$72,$N$73:$U$73,0)),0)</f>
        <v>8</v>
      </c>
      <c r="AX97" s="172">
        <f>IFERROR(INDEX($N$74:$U$103,MATCH(INT(求节点(总纲!$BG$5:$BG$84,总纲!$BH$5:$BH$84,总纲!$BM28)),$E$74:$E$103,0),MATCH(AX$72,$N$73:$U$73,0)),0)</f>
        <v>0</v>
      </c>
      <c r="AY97" s="172">
        <f>IFERROR(INDEX($N$74:$U$103,MATCH(INT(求节点(总纲!$BG$5:$BG$84,总纲!$BH$5:$BH$84,总纲!$BM28)),$E$74:$E$103,0),MATCH(AY$72,$N$73:$U$73,0)),0)</f>
        <v>0</v>
      </c>
      <c r="AZ97" s="172">
        <f>IFERROR(INDEX($N$74:$U$103,MATCH(INT(求节点(总纲!$BG$5:$BG$84,总纲!$BH$5:$BH$84,总纲!$BM28)),$E$74:$E$103,0),MATCH(AZ$72,$N$73:$U$73,0)),0)</f>
        <v>0</v>
      </c>
      <c r="BA97" s="172">
        <f>IFERROR(INDEX($N$74:$U$103,MATCH(INT(求节点(总纲!$BG$5:$BG$84,总纲!$BH$5:$BH$84,总纲!$BM28)),$E$74:$E$103,0),MATCH(BA$72,$N$73:$U$73,0)),0)</f>
        <v>0</v>
      </c>
      <c r="BB97" s="172">
        <f>IFERROR(INDEX($N$74:$U$103,MATCH(INT(求节点(总纲!$BG$5:$BG$84,总纲!$BH$5:$BH$84,总纲!$BM28)),$E$74:$E$103,0),MATCH(BB$72,$N$73:$U$73,0)),0)</f>
        <v>8</v>
      </c>
    </row>
    <row r="98" spans="4:54" x14ac:dyDescent="0.15">
      <c r="D98" s="132">
        <v>25</v>
      </c>
      <c r="E98" s="172">
        <v>25</v>
      </c>
      <c r="F98" s="172">
        <v>28</v>
      </c>
      <c r="G98" s="172">
        <v>28</v>
      </c>
      <c r="H98" s="172"/>
      <c r="I98" s="172"/>
      <c r="J98" s="172"/>
      <c r="K98" s="172"/>
      <c r="L98" s="172"/>
      <c r="M98" s="172"/>
      <c r="N98" s="172">
        <f>MAX(F$74:F98)</f>
        <v>28</v>
      </c>
      <c r="O98" s="172">
        <f>MAX(G$74:G98)</f>
        <v>28</v>
      </c>
      <c r="P98" s="172">
        <f>MAX(H$74:H98)</f>
        <v>24</v>
      </c>
      <c r="Q98" s="172">
        <f>MAX(I$74:I98)</f>
        <v>24</v>
      </c>
      <c r="R98" s="172">
        <f>MAX(J$74:J98)</f>
        <v>24</v>
      </c>
      <c r="S98" s="172">
        <f>MAX(K$74:K98)</f>
        <v>24</v>
      </c>
      <c r="T98" s="172">
        <f>MAX(L$74:L98)</f>
        <v>24</v>
      </c>
      <c r="U98" s="172">
        <f>MAX(M$74:M98)</f>
        <v>24</v>
      </c>
      <c r="V98" s="172">
        <f t="shared" si="2"/>
        <v>800</v>
      </c>
      <c r="Y98" s="132"/>
      <c r="Z98" s="162">
        <v>25</v>
      </c>
      <c r="AA98" s="172">
        <f>IFERROR(INDEX($N$74:$U$103,MATCH(INT(求节点(总纲!$BG$5:$BG$84,总纲!$BH$5:$BH$84,总纲!$BM29)),$E$74:$E$103,0),MATCH(AA$72,$N$73:$U$73,0)),0)</f>
        <v>8</v>
      </c>
      <c r="AB98" s="172">
        <f>IFERROR(INDEX($N$74:$U$103,MATCH(INT(求节点(总纲!$BG$5:$BG$84,总纲!$BH$5:$BH$84,总纲!$BM29)),$E$74:$E$103,0),MATCH(AB$72,$N$73:$U$73,0)),0)</f>
        <v>0</v>
      </c>
      <c r="AC98" s="172">
        <f>IFERROR(INDEX($N$74:$U$103,MATCH(INT(求节点(总纲!$BG$5:$BG$84,总纲!$BH$5:$BH$84,总纲!$BM29)),$E$74:$E$103,0),MATCH(AC$72,$N$73:$U$73,0)),0)</f>
        <v>0</v>
      </c>
      <c r="AD98" s="172">
        <f>IFERROR(INDEX($N$74:$U$103,MATCH(INT(求节点(总纲!$BG$5:$BG$84,总纲!$BH$5:$BH$84,总纲!$BM29)),$E$74:$E$103,0),MATCH(AD$72,$N$73:$U$73,0)),0)</f>
        <v>0</v>
      </c>
      <c r="AE98" s="172">
        <f>IFERROR(INDEX($N$74:$U$103,MATCH(INT(求节点(总纲!$BG$5:$BG$84,总纲!$BH$5:$BH$84,总纲!$BM29)),$E$74:$E$103,0),MATCH(AE$72,$N$73:$U$73,0)),0)</f>
        <v>8</v>
      </c>
      <c r="AF98" s="172">
        <f>IFERROR(INDEX($N$74:$U$103,MATCH(INT(求节点(总纲!$BG$5:$BG$84,总纲!$BH$5:$BH$84,总纲!$BM29)),$E$74:$E$103,0),MATCH(AF$72,$N$73:$U$73,0)),0)</f>
        <v>0</v>
      </c>
      <c r="AG98" s="172">
        <f>IFERROR(INDEX($N$74:$U$103,MATCH(INT(求节点(总纲!$BG$5:$BG$84,总纲!$BH$5:$BH$84,总纲!$BM29)),$E$74:$E$103,0),MATCH(AG$72,$N$73:$U$73,0)),0)</f>
        <v>0</v>
      </c>
      <c r="AH98" s="172">
        <f>IFERROR(INDEX($N$74:$U$103,MATCH(INT(求节点(总纲!$BG$5:$BG$84,总纲!$BH$5:$BH$84,总纲!$BM29)),$E$74:$E$103,0),MATCH(AH$72,$N$73:$U$73,0)),0)</f>
        <v>0</v>
      </c>
      <c r="AI98" s="172">
        <f>IFERROR(INDEX($N$74:$U$103,MATCH(INT(求节点(总纲!$BG$5:$BG$84,总纲!$BH$5:$BH$84,总纲!$BM29)),$E$74:$E$103,0),MATCH(AI$72,$N$73:$U$73,0)),0)</f>
        <v>0</v>
      </c>
      <c r="AJ98" s="172">
        <f>IFERROR(INDEX($N$74:$U$103,MATCH(INT(求节点(总纲!$BG$5:$BG$84,总纲!$BH$5:$BH$84,总纲!$BM29)),$E$74:$E$103,0),MATCH(AJ$72,$N$73:$U$73,0)),0)</f>
        <v>0</v>
      </c>
      <c r="AK98" s="172">
        <f>IFERROR(INDEX($N$74:$U$103,MATCH(INT(求节点(总纲!$BG$5:$BG$84,总纲!$BH$5:$BH$84,总纲!$BM29)),$E$74:$E$103,0),MATCH(AK$72,$N$73:$U$73,0)),0)</f>
        <v>0</v>
      </c>
      <c r="AL98" s="172">
        <f>IFERROR(INDEX($N$74:$U$103,MATCH(INT(求节点(总纲!$BG$5:$BG$84,总纲!$BH$5:$BH$84,总纲!$BM29)),$E$74:$E$103,0),MATCH(AL$72,$N$73:$U$73,0)),0)</f>
        <v>0</v>
      </c>
      <c r="AM98" s="172">
        <f>IFERROR(INDEX($N$74:$U$103,MATCH(INT(求节点(总纲!$BG$5:$BG$84,总纲!$BH$5:$BH$84,总纲!$BM29)),$E$74:$E$103,0),MATCH(AM$72,$N$73:$U$73,0)),0)</f>
        <v>0</v>
      </c>
      <c r="AN98" s="172">
        <f>IFERROR(INDEX($N$74:$U$103,MATCH(INT(求节点(总纲!$BG$5:$BG$84,总纲!$BH$5:$BH$84,总纲!$BM29)),$E$74:$E$103,0),MATCH(AN$72,$N$73:$U$73,0)),0)</f>
        <v>0</v>
      </c>
      <c r="AO98" s="172">
        <f>IFERROR(INDEX($N$74:$U$103,MATCH(INT(求节点(总纲!$BG$5:$BG$84,总纲!$BH$5:$BH$84,总纲!$BM29)),$E$74:$E$103,0),MATCH(AO$72,$N$73:$U$73,0)),0)</f>
        <v>0</v>
      </c>
      <c r="AP98" s="172">
        <f>IFERROR(INDEX($N$74:$U$103,MATCH(INT(求节点(总纲!$BG$5:$BG$84,总纲!$BH$5:$BH$84,总纲!$BM29)),$E$74:$E$103,0),MATCH(AP$72,$N$73:$U$73,0)),0)</f>
        <v>0</v>
      </c>
      <c r="AQ98" s="172">
        <f>IFERROR(INDEX($N$74:$U$103,MATCH(INT(求节点(总纲!$BG$5:$BG$84,总纲!$BH$5:$BH$84,总纲!$BM29)),$E$74:$E$103,0),MATCH(AQ$72,$N$73:$U$73,0)),0)</f>
        <v>0</v>
      </c>
      <c r="AR98" s="172">
        <f>IFERROR(INDEX($N$74:$U$103,MATCH(INT(求节点(总纲!$BG$5:$BG$84,总纲!$BH$5:$BH$84,总纲!$BM29)),$E$74:$E$103,0),MATCH(AR$72,$N$73:$U$73,0)),0)</f>
        <v>0</v>
      </c>
      <c r="AS98" s="172">
        <f>IFERROR(INDEX($N$74:$U$103,MATCH(INT(求节点(总纲!$BG$5:$BG$84,总纲!$BH$5:$BH$84,总纲!$BM29)),$E$74:$E$103,0),MATCH(AS$72,$N$73:$U$73,0)),0)</f>
        <v>0</v>
      </c>
      <c r="AT98" s="172">
        <f>IFERROR(INDEX($N$74:$U$103,MATCH(INT(求节点(总纲!$BG$5:$BG$84,总纲!$BH$5:$BH$84,总纲!$BM29)),$E$74:$E$103,0),MATCH(AT$72,$N$73:$U$73,0)),0)</f>
        <v>0</v>
      </c>
      <c r="AU98" s="172">
        <f>IFERROR(INDEX($N$74:$U$103,MATCH(INT(求节点(总纲!$BG$5:$BG$84,总纲!$BH$5:$BH$84,总纲!$BM29)),$E$74:$E$103,0),MATCH(AU$72,$N$73:$U$73,0)),0)</f>
        <v>0</v>
      </c>
      <c r="AV98" s="172">
        <f>IFERROR(INDEX($N$74:$U$103,MATCH(INT(求节点(总纲!$BG$5:$BG$84,总纲!$BH$5:$BH$84,总纲!$BM29)),$E$74:$E$103,0),MATCH(AV$72,$N$73:$U$73,0)),0)</f>
        <v>0</v>
      </c>
      <c r="AW98" s="172">
        <f>IFERROR(INDEX($N$74:$U$103,MATCH(INT(求节点(总纲!$BG$5:$BG$84,总纲!$BH$5:$BH$84,总纲!$BM29)),$E$74:$E$103,0),MATCH(AW$72,$N$73:$U$73,0)),0)</f>
        <v>8</v>
      </c>
      <c r="AX98" s="172">
        <f>IFERROR(INDEX($N$74:$U$103,MATCH(INT(求节点(总纲!$BG$5:$BG$84,总纲!$BH$5:$BH$84,总纲!$BM29)),$E$74:$E$103,0),MATCH(AX$72,$N$73:$U$73,0)),0)</f>
        <v>0</v>
      </c>
      <c r="AY98" s="172">
        <f>IFERROR(INDEX($N$74:$U$103,MATCH(INT(求节点(总纲!$BG$5:$BG$84,总纲!$BH$5:$BH$84,总纲!$BM29)),$E$74:$E$103,0),MATCH(AY$72,$N$73:$U$73,0)),0)</f>
        <v>0</v>
      </c>
      <c r="AZ98" s="172">
        <f>IFERROR(INDEX($N$74:$U$103,MATCH(INT(求节点(总纲!$BG$5:$BG$84,总纲!$BH$5:$BH$84,总纲!$BM29)),$E$74:$E$103,0),MATCH(AZ$72,$N$73:$U$73,0)),0)</f>
        <v>0</v>
      </c>
      <c r="BA98" s="172">
        <f>IFERROR(INDEX($N$74:$U$103,MATCH(INT(求节点(总纲!$BG$5:$BG$84,总纲!$BH$5:$BH$84,总纲!$BM29)),$E$74:$E$103,0),MATCH(BA$72,$N$73:$U$73,0)),0)</f>
        <v>0</v>
      </c>
      <c r="BB98" s="172">
        <f>IFERROR(INDEX($N$74:$U$103,MATCH(INT(求节点(总纲!$BG$5:$BG$84,总纲!$BH$5:$BH$84,总纲!$BM29)),$E$74:$E$103,0),MATCH(BB$72,$N$73:$U$73,0)),0)</f>
        <v>8</v>
      </c>
    </row>
    <row r="99" spans="4:54" x14ac:dyDescent="0.15">
      <c r="D99" s="132">
        <v>26</v>
      </c>
      <c r="E99" s="172">
        <v>26</v>
      </c>
      <c r="F99" s="172"/>
      <c r="G99" s="172"/>
      <c r="H99" s="172">
        <v>28</v>
      </c>
      <c r="I99" s="172">
        <v>28</v>
      </c>
      <c r="J99" s="172"/>
      <c r="K99" s="172"/>
      <c r="L99" s="172"/>
      <c r="M99" s="172"/>
      <c r="N99" s="172">
        <f>MAX(F$74:F99)</f>
        <v>28</v>
      </c>
      <c r="O99" s="172">
        <f>MAX(G$74:G99)</f>
        <v>28</v>
      </c>
      <c r="P99" s="172">
        <f>MAX(H$74:H99)</f>
        <v>28</v>
      </c>
      <c r="Q99" s="172">
        <f>MAX(I$74:I99)</f>
        <v>28</v>
      </c>
      <c r="R99" s="172">
        <f>MAX(J$74:J99)</f>
        <v>24</v>
      </c>
      <c r="S99" s="172">
        <f>MAX(K$74:K99)</f>
        <v>24</v>
      </c>
      <c r="T99" s="172">
        <f>MAX(L$74:L99)</f>
        <v>24</v>
      </c>
      <c r="U99" s="172">
        <f>MAX(M$74:M99)</f>
        <v>24</v>
      </c>
      <c r="V99" s="172">
        <f t="shared" si="2"/>
        <v>832</v>
      </c>
      <c r="Y99" s="132"/>
      <c r="Z99" s="162">
        <v>26</v>
      </c>
      <c r="AA99" s="172">
        <f>IFERROR(INDEX($N$74:$U$103,MATCH(INT(求节点(总纲!$BG$5:$BG$84,总纲!$BH$5:$BH$84,总纲!$BM30)),$E$74:$E$103,0),MATCH(AA$72,$N$73:$U$73,0)),0)</f>
        <v>8</v>
      </c>
      <c r="AB99" s="172">
        <f>IFERROR(INDEX($N$74:$U$103,MATCH(INT(求节点(总纲!$BG$5:$BG$84,总纲!$BH$5:$BH$84,总纲!$BM30)),$E$74:$E$103,0),MATCH(AB$72,$N$73:$U$73,0)),0)</f>
        <v>0</v>
      </c>
      <c r="AC99" s="172">
        <f>IFERROR(INDEX($N$74:$U$103,MATCH(INT(求节点(总纲!$BG$5:$BG$84,总纲!$BH$5:$BH$84,总纲!$BM30)),$E$74:$E$103,0),MATCH(AC$72,$N$73:$U$73,0)),0)</f>
        <v>0</v>
      </c>
      <c r="AD99" s="172">
        <f>IFERROR(INDEX($N$74:$U$103,MATCH(INT(求节点(总纲!$BG$5:$BG$84,总纲!$BH$5:$BH$84,总纲!$BM30)),$E$74:$E$103,0),MATCH(AD$72,$N$73:$U$73,0)),0)</f>
        <v>0</v>
      </c>
      <c r="AE99" s="172">
        <f>IFERROR(INDEX($N$74:$U$103,MATCH(INT(求节点(总纲!$BG$5:$BG$84,总纲!$BH$5:$BH$84,总纲!$BM30)),$E$74:$E$103,0),MATCH(AE$72,$N$73:$U$73,0)),0)</f>
        <v>8</v>
      </c>
      <c r="AF99" s="172">
        <f>IFERROR(INDEX($N$74:$U$103,MATCH(INT(求节点(总纲!$BG$5:$BG$84,总纲!$BH$5:$BH$84,总纲!$BM30)),$E$74:$E$103,0),MATCH(AF$72,$N$73:$U$73,0)),0)</f>
        <v>0</v>
      </c>
      <c r="AG99" s="172">
        <f>IFERROR(INDEX($N$74:$U$103,MATCH(INT(求节点(总纲!$BG$5:$BG$84,总纲!$BH$5:$BH$84,总纲!$BM30)),$E$74:$E$103,0),MATCH(AG$72,$N$73:$U$73,0)),0)</f>
        <v>0</v>
      </c>
      <c r="AH99" s="172">
        <f>IFERROR(INDEX($N$74:$U$103,MATCH(INT(求节点(总纲!$BG$5:$BG$84,总纲!$BH$5:$BH$84,总纲!$BM30)),$E$74:$E$103,0),MATCH(AH$72,$N$73:$U$73,0)),0)</f>
        <v>0</v>
      </c>
      <c r="AI99" s="172">
        <f>IFERROR(INDEX($N$74:$U$103,MATCH(INT(求节点(总纲!$BG$5:$BG$84,总纲!$BH$5:$BH$84,总纲!$BM30)),$E$74:$E$103,0),MATCH(AI$72,$N$73:$U$73,0)),0)</f>
        <v>0</v>
      </c>
      <c r="AJ99" s="172">
        <f>IFERROR(INDEX($N$74:$U$103,MATCH(INT(求节点(总纲!$BG$5:$BG$84,总纲!$BH$5:$BH$84,总纲!$BM30)),$E$74:$E$103,0),MATCH(AJ$72,$N$73:$U$73,0)),0)</f>
        <v>0</v>
      </c>
      <c r="AK99" s="172">
        <f>IFERROR(INDEX($N$74:$U$103,MATCH(INT(求节点(总纲!$BG$5:$BG$84,总纲!$BH$5:$BH$84,总纲!$BM30)),$E$74:$E$103,0),MATCH(AK$72,$N$73:$U$73,0)),0)</f>
        <v>0</v>
      </c>
      <c r="AL99" s="172">
        <f>IFERROR(INDEX($N$74:$U$103,MATCH(INT(求节点(总纲!$BG$5:$BG$84,总纲!$BH$5:$BH$84,总纲!$BM30)),$E$74:$E$103,0),MATCH(AL$72,$N$73:$U$73,0)),0)</f>
        <v>0</v>
      </c>
      <c r="AM99" s="172">
        <f>IFERROR(INDEX($N$74:$U$103,MATCH(INT(求节点(总纲!$BG$5:$BG$84,总纲!$BH$5:$BH$84,总纲!$BM30)),$E$74:$E$103,0),MATCH(AM$72,$N$73:$U$73,0)),0)</f>
        <v>0</v>
      </c>
      <c r="AN99" s="172">
        <f>IFERROR(INDEX($N$74:$U$103,MATCH(INT(求节点(总纲!$BG$5:$BG$84,总纲!$BH$5:$BH$84,总纲!$BM30)),$E$74:$E$103,0),MATCH(AN$72,$N$73:$U$73,0)),0)</f>
        <v>0</v>
      </c>
      <c r="AO99" s="172">
        <f>IFERROR(INDEX($N$74:$U$103,MATCH(INT(求节点(总纲!$BG$5:$BG$84,总纲!$BH$5:$BH$84,总纲!$BM30)),$E$74:$E$103,0),MATCH(AO$72,$N$73:$U$73,0)),0)</f>
        <v>0</v>
      </c>
      <c r="AP99" s="172">
        <f>IFERROR(INDEX($N$74:$U$103,MATCH(INT(求节点(总纲!$BG$5:$BG$84,总纲!$BH$5:$BH$84,总纲!$BM30)),$E$74:$E$103,0),MATCH(AP$72,$N$73:$U$73,0)),0)</f>
        <v>0</v>
      </c>
      <c r="AQ99" s="172">
        <f>IFERROR(INDEX($N$74:$U$103,MATCH(INT(求节点(总纲!$BG$5:$BG$84,总纲!$BH$5:$BH$84,总纲!$BM30)),$E$74:$E$103,0),MATCH(AQ$72,$N$73:$U$73,0)),0)</f>
        <v>0</v>
      </c>
      <c r="AR99" s="172">
        <f>IFERROR(INDEX($N$74:$U$103,MATCH(INT(求节点(总纲!$BG$5:$BG$84,总纲!$BH$5:$BH$84,总纲!$BM30)),$E$74:$E$103,0),MATCH(AR$72,$N$73:$U$73,0)),0)</f>
        <v>0</v>
      </c>
      <c r="AS99" s="172">
        <f>IFERROR(INDEX($N$74:$U$103,MATCH(INT(求节点(总纲!$BG$5:$BG$84,总纲!$BH$5:$BH$84,总纲!$BM30)),$E$74:$E$103,0),MATCH(AS$72,$N$73:$U$73,0)),0)</f>
        <v>0</v>
      </c>
      <c r="AT99" s="172">
        <f>IFERROR(INDEX($N$74:$U$103,MATCH(INT(求节点(总纲!$BG$5:$BG$84,总纲!$BH$5:$BH$84,总纲!$BM30)),$E$74:$E$103,0),MATCH(AT$72,$N$73:$U$73,0)),0)</f>
        <v>0</v>
      </c>
      <c r="AU99" s="172">
        <f>IFERROR(INDEX($N$74:$U$103,MATCH(INT(求节点(总纲!$BG$5:$BG$84,总纲!$BH$5:$BH$84,总纲!$BM30)),$E$74:$E$103,0),MATCH(AU$72,$N$73:$U$73,0)),0)</f>
        <v>0</v>
      </c>
      <c r="AV99" s="172">
        <f>IFERROR(INDEX($N$74:$U$103,MATCH(INT(求节点(总纲!$BG$5:$BG$84,总纲!$BH$5:$BH$84,总纲!$BM30)),$E$74:$E$103,0),MATCH(AV$72,$N$73:$U$73,0)),0)</f>
        <v>0</v>
      </c>
      <c r="AW99" s="172">
        <f>IFERROR(INDEX($N$74:$U$103,MATCH(INT(求节点(总纲!$BG$5:$BG$84,总纲!$BH$5:$BH$84,总纲!$BM30)),$E$74:$E$103,0),MATCH(AW$72,$N$73:$U$73,0)),0)</f>
        <v>8</v>
      </c>
      <c r="AX99" s="172">
        <f>IFERROR(INDEX($N$74:$U$103,MATCH(INT(求节点(总纲!$BG$5:$BG$84,总纲!$BH$5:$BH$84,总纲!$BM30)),$E$74:$E$103,0),MATCH(AX$72,$N$73:$U$73,0)),0)</f>
        <v>0</v>
      </c>
      <c r="AY99" s="172">
        <f>IFERROR(INDEX($N$74:$U$103,MATCH(INT(求节点(总纲!$BG$5:$BG$84,总纲!$BH$5:$BH$84,总纲!$BM30)),$E$74:$E$103,0),MATCH(AY$72,$N$73:$U$73,0)),0)</f>
        <v>0</v>
      </c>
      <c r="AZ99" s="172">
        <f>IFERROR(INDEX($N$74:$U$103,MATCH(INT(求节点(总纲!$BG$5:$BG$84,总纲!$BH$5:$BH$84,总纲!$BM30)),$E$74:$E$103,0),MATCH(AZ$72,$N$73:$U$73,0)),0)</f>
        <v>0</v>
      </c>
      <c r="BA99" s="172">
        <f>IFERROR(INDEX($N$74:$U$103,MATCH(INT(求节点(总纲!$BG$5:$BG$84,总纲!$BH$5:$BH$84,总纲!$BM30)),$E$74:$E$103,0),MATCH(BA$72,$N$73:$U$73,0)),0)</f>
        <v>0</v>
      </c>
      <c r="BB99" s="172">
        <f>IFERROR(INDEX($N$74:$U$103,MATCH(INT(求节点(总纲!$BG$5:$BG$84,总纲!$BH$5:$BH$84,总纲!$BM30)),$E$74:$E$103,0),MATCH(BB$72,$N$73:$U$73,0)),0)</f>
        <v>8</v>
      </c>
    </row>
    <row r="100" spans="4:54" x14ac:dyDescent="0.15">
      <c r="D100" s="132">
        <v>27</v>
      </c>
      <c r="E100" s="172">
        <v>27</v>
      </c>
      <c r="F100" s="172"/>
      <c r="G100" s="172"/>
      <c r="H100" s="172"/>
      <c r="I100" s="172"/>
      <c r="J100" s="172">
        <v>28</v>
      </c>
      <c r="K100" s="172">
        <v>28</v>
      </c>
      <c r="L100" s="172"/>
      <c r="M100" s="172"/>
      <c r="N100" s="172">
        <f>MAX(F$74:F100)</f>
        <v>28</v>
      </c>
      <c r="O100" s="172">
        <f>MAX(G$74:G100)</f>
        <v>28</v>
      </c>
      <c r="P100" s="172">
        <f>MAX(H$74:H100)</f>
        <v>28</v>
      </c>
      <c r="Q100" s="172">
        <f>MAX(I$74:I100)</f>
        <v>28</v>
      </c>
      <c r="R100" s="172">
        <f>MAX(J$74:J100)</f>
        <v>28</v>
      </c>
      <c r="S100" s="172">
        <f>MAX(K$74:K100)</f>
        <v>28</v>
      </c>
      <c r="T100" s="172">
        <f>MAX(L$74:L100)</f>
        <v>24</v>
      </c>
      <c r="U100" s="172">
        <f>MAX(M$74:M100)</f>
        <v>24</v>
      </c>
      <c r="V100" s="172">
        <f t="shared" si="2"/>
        <v>864</v>
      </c>
      <c r="Y100" s="132"/>
      <c r="Z100" s="162">
        <v>27</v>
      </c>
      <c r="AA100" s="172">
        <f>IFERROR(INDEX($N$74:$U$103,MATCH(INT(求节点(总纲!$BG$5:$BG$84,总纲!$BH$5:$BH$84,总纲!$BM31)),$E$74:$E$103,0),MATCH(AA$72,$N$73:$U$73,0)),0)</f>
        <v>8</v>
      </c>
      <c r="AB100" s="172">
        <f>IFERROR(INDEX($N$74:$U$103,MATCH(INT(求节点(总纲!$BG$5:$BG$84,总纲!$BH$5:$BH$84,总纲!$BM31)),$E$74:$E$103,0),MATCH(AB$72,$N$73:$U$73,0)),0)</f>
        <v>0</v>
      </c>
      <c r="AC100" s="172">
        <f>IFERROR(INDEX($N$74:$U$103,MATCH(INT(求节点(总纲!$BG$5:$BG$84,总纲!$BH$5:$BH$84,总纲!$BM31)),$E$74:$E$103,0),MATCH(AC$72,$N$73:$U$73,0)),0)</f>
        <v>0</v>
      </c>
      <c r="AD100" s="172">
        <f>IFERROR(INDEX($N$74:$U$103,MATCH(INT(求节点(总纲!$BG$5:$BG$84,总纲!$BH$5:$BH$84,总纲!$BM31)),$E$74:$E$103,0),MATCH(AD$72,$N$73:$U$73,0)),0)</f>
        <v>0</v>
      </c>
      <c r="AE100" s="172">
        <f>IFERROR(INDEX($N$74:$U$103,MATCH(INT(求节点(总纲!$BG$5:$BG$84,总纲!$BH$5:$BH$84,总纲!$BM31)),$E$74:$E$103,0),MATCH(AE$72,$N$73:$U$73,0)),0)</f>
        <v>8</v>
      </c>
      <c r="AF100" s="172">
        <f>IFERROR(INDEX($N$74:$U$103,MATCH(INT(求节点(总纲!$BG$5:$BG$84,总纲!$BH$5:$BH$84,总纲!$BM31)),$E$74:$E$103,0),MATCH(AF$72,$N$73:$U$73,0)),0)</f>
        <v>0</v>
      </c>
      <c r="AG100" s="172">
        <f>IFERROR(INDEX($N$74:$U$103,MATCH(INT(求节点(总纲!$BG$5:$BG$84,总纲!$BH$5:$BH$84,总纲!$BM31)),$E$74:$E$103,0),MATCH(AG$72,$N$73:$U$73,0)),0)</f>
        <v>5</v>
      </c>
      <c r="AH100" s="172">
        <f>IFERROR(INDEX($N$74:$U$103,MATCH(INT(求节点(总纲!$BG$5:$BG$84,总纲!$BH$5:$BH$84,总纲!$BM31)),$E$74:$E$103,0),MATCH(AH$72,$N$73:$U$73,0)),0)</f>
        <v>0</v>
      </c>
      <c r="AI100" s="172">
        <f>IFERROR(INDEX($N$74:$U$103,MATCH(INT(求节点(总纲!$BG$5:$BG$84,总纲!$BH$5:$BH$84,总纲!$BM31)),$E$74:$E$103,0),MATCH(AI$72,$N$73:$U$73,0)),0)</f>
        <v>0</v>
      </c>
      <c r="AJ100" s="172">
        <f>IFERROR(INDEX($N$74:$U$103,MATCH(INT(求节点(总纲!$BG$5:$BG$84,总纲!$BH$5:$BH$84,总纲!$BM31)),$E$74:$E$103,0),MATCH(AJ$72,$N$73:$U$73,0)),0)</f>
        <v>0</v>
      </c>
      <c r="AK100" s="172">
        <f>IFERROR(INDEX($N$74:$U$103,MATCH(INT(求节点(总纲!$BG$5:$BG$84,总纲!$BH$5:$BH$84,总纲!$BM31)),$E$74:$E$103,0),MATCH(AK$72,$N$73:$U$73,0)),0)</f>
        <v>0</v>
      </c>
      <c r="AL100" s="172">
        <f>IFERROR(INDEX($N$74:$U$103,MATCH(INT(求节点(总纲!$BG$5:$BG$84,总纲!$BH$5:$BH$84,总纲!$BM31)),$E$74:$E$103,0),MATCH(AL$72,$N$73:$U$73,0)),0)</f>
        <v>0</v>
      </c>
      <c r="AM100" s="172">
        <f>IFERROR(INDEX($N$74:$U$103,MATCH(INT(求节点(总纲!$BG$5:$BG$84,总纲!$BH$5:$BH$84,总纲!$BM31)),$E$74:$E$103,0),MATCH(AM$72,$N$73:$U$73,0)),0)</f>
        <v>0</v>
      </c>
      <c r="AN100" s="172">
        <f>IFERROR(INDEX($N$74:$U$103,MATCH(INT(求节点(总纲!$BG$5:$BG$84,总纲!$BH$5:$BH$84,总纲!$BM31)),$E$74:$E$103,0),MATCH(AN$72,$N$73:$U$73,0)),0)</f>
        <v>5</v>
      </c>
      <c r="AO100" s="172">
        <f>IFERROR(INDEX($N$74:$U$103,MATCH(INT(求节点(总纲!$BG$5:$BG$84,总纲!$BH$5:$BH$84,总纲!$BM31)),$E$74:$E$103,0),MATCH(AO$72,$N$73:$U$73,0)),0)</f>
        <v>0</v>
      </c>
      <c r="AP100" s="172">
        <f>IFERROR(INDEX($N$74:$U$103,MATCH(INT(求节点(总纲!$BG$5:$BG$84,总纲!$BH$5:$BH$84,总纲!$BM31)),$E$74:$E$103,0),MATCH(AP$72,$N$73:$U$73,0)),0)</f>
        <v>0</v>
      </c>
      <c r="AQ100" s="172">
        <f>IFERROR(INDEX($N$74:$U$103,MATCH(INT(求节点(总纲!$BG$5:$BG$84,总纲!$BH$5:$BH$84,总纲!$BM31)),$E$74:$E$103,0),MATCH(AQ$72,$N$73:$U$73,0)),0)</f>
        <v>0</v>
      </c>
      <c r="AR100" s="172">
        <f>IFERROR(INDEX($N$74:$U$103,MATCH(INT(求节点(总纲!$BG$5:$BG$84,总纲!$BH$5:$BH$84,总纲!$BM31)),$E$74:$E$103,0),MATCH(AR$72,$N$73:$U$73,0)),0)</f>
        <v>5</v>
      </c>
      <c r="AS100" s="172">
        <f>IFERROR(INDEX($N$74:$U$103,MATCH(INT(求节点(总纲!$BG$5:$BG$84,总纲!$BH$5:$BH$84,总纲!$BM31)),$E$74:$E$103,0),MATCH(AS$72,$N$73:$U$73,0)),0)</f>
        <v>0</v>
      </c>
      <c r="AT100" s="172">
        <f>IFERROR(INDEX($N$74:$U$103,MATCH(INT(求节点(总纲!$BG$5:$BG$84,总纲!$BH$5:$BH$84,总纲!$BM31)),$E$74:$E$103,0),MATCH(AT$72,$N$73:$U$73,0)),0)</f>
        <v>0</v>
      </c>
      <c r="AU100" s="172">
        <f>IFERROR(INDEX($N$74:$U$103,MATCH(INT(求节点(总纲!$BG$5:$BG$84,总纲!$BH$5:$BH$84,总纲!$BM31)),$E$74:$E$103,0),MATCH(AU$72,$N$73:$U$73,0)),0)</f>
        <v>5</v>
      </c>
      <c r="AV100" s="172">
        <f>IFERROR(INDEX($N$74:$U$103,MATCH(INT(求节点(总纲!$BG$5:$BG$84,总纲!$BH$5:$BH$84,总纲!$BM31)),$E$74:$E$103,0),MATCH(AV$72,$N$73:$U$73,0)),0)</f>
        <v>0</v>
      </c>
      <c r="AW100" s="172">
        <f>IFERROR(INDEX($N$74:$U$103,MATCH(INT(求节点(总纲!$BG$5:$BG$84,总纲!$BH$5:$BH$84,总纲!$BM31)),$E$74:$E$103,0),MATCH(AW$72,$N$73:$U$73,0)),0)</f>
        <v>8</v>
      </c>
      <c r="AX100" s="172">
        <f>IFERROR(INDEX($N$74:$U$103,MATCH(INT(求节点(总纲!$BG$5:$BG$84,总纲!$BH$5:$BH$84,总纲!$BM31)),$E$74:$E$103,0),MATCH(AX$72,$N$73:$U$73,0)),0)</f>
        <v>0</v>
      </c>
      <c r="AY100" s="172">
        <f>IFERROR(INDEX($N$74:$U$103,MATCH(INT(求节点(总纲!$BG$5:$BG$84,总纲!$BH$5:$BH$84,总纲!$BM31)),$E$74:$E$103,0),MATCH(AY$72,$N$73:$U$73,0)),0)</f>
        <v>0</v>
      </c>
      <c r="AZ100" s="172">
        <f>IFERROR(INDEX($N$74:$U$103,MATCH(INT(求节点(总纲!$BG$5:$BG$84,总纲!$BH$5:$BH$84,总纲!$BM31)),$E$74:$E$103,0),MATCH(AZ$72,$N$73:$U$73,0)),0)</f>
        <v>0</v>
      </c>
      <c r="BA100" s="172">
        <f>IFERROR(INDEX($N$74:$U$103,MATCH(INT(求节点(总纲!$BG$5:$BG$84,总纲!$BH$5:$BH$84,总纲!$BM31)),$E$74:$E$103,0),MATCH(BA$72,$N$73:$U$73,0)),0)</f>
        <v>0</v>
      </c>
      <c r="BB100" s="172">
        <f>IFERROR(INDEX($N$74:$U$103,MATCH(INT(求节点(总纲!$BG$5:$BG$84,总纲!$BH$5:$BH$84,总纲!$BM31)),$E$74:$E$103,0),MATCH(BB$72,$N$73:$U$73,0)),0)</f>
        <v>8</v>
      </c>
    </row>
    <row r="101" spans="4:54" x14ac:dyDescent="0.15">
      <c r="D101" s="132">
        <v>28</v>
      </c>
      <c r="E101" s="172">
        <v>28</v>
      </c>
      <c r="F101" s="172"/>
      <c r="G101" s="172"/>
      <c r="H101" s="172"/>
      <c r="I101" s="172"/>
      <c r="J101" s="172"/>
      <c r="K101" s="172"/>
      <c r="L101" s="172">
        <v>28</v>
      </c>
      <c r="M101" s="172">
        <v>28</v>
      </c>
      <c r="N101" s="172">
        <f>MAX(F$74:F101)</f>
        <v>28</v>
      </c>
      <c r="O101" s="172">
        <f>MAX(G$74:G101)</f>
        <v>28</v>
      </c>
      <c r="P101" s="172">
        <f>MAX(H$74:H101)</f>
        <v>28</v>
      </c>
      <c r="Q101" s="172">
        <f>MAX(I$74:I101)</f>
        <v>28</v>
      </c>
      <c r="R101" s="172">
        <f>MAX(J$74:J101)</f>
        <v>28</v>
      </c>
      <c r="S101" s="172">
        <f>MAX(K$74:K101)</f>
        <v>28</v>
      </c>
      <c r="T101" s="172">
        <f>MAX(L$74:L101)</f>
        <v>28</v>
      </c>
      <c r="U101" s="172">
        <f>MAX(M$74:M101)</f>
        <v>28</v>
      </c>
      <c r="V101" s="172">
        <f t="shared" si="2"/>
        <v>896</v>
      </c>
      <c r="Y101" s="132"/>
      <c r="Z101" s="162">
        <v>28</v>
      </c>
      <c r="AA101" s="172">
        <f>IFERROR(INDEX($N$74:$U$103,MATCH(INT(求节点(总纲!$BG$5:$BG$84,总纲!$BH$5:$BH$84,总纲!$BM32)),$E$74:$E$103,0),MATCH(AA$72,$N$73:$U$73,0)),0)</f>
        <v>8</v>
      </c>
      <c r="AB101" s="172">
        <f>IFERROR(INDEX($N$74:$U$103,MATCH(INT(求节点(总纲!$BG$5:$BG$84,总纲!$BH$5:$BH$84,总纲!$BM32)),$E$74:$E$103,0),MATCH(AB$72,$N$73:$U$73,0)),0)</f>
        <v>0</v>
      </c>
      <c r="AC101" s="172">
        <f>IFERROR(INDEX($N$74:$U$103,MATCH(INT(求节点(总纲!$BG$5:$BG$84,总纲!$BH$5:$BH$84,总纲!$BM32)),$E$74:$E$103,0),MATCH(AC$72,$N$73:$U$73,0)),0)</f>
        <v>0</v>
      </c>
      <c r="AD101" s="172">
        <f>IFERROR(INDEX($N$74:$U$103,MATCH(INT(求节点(总纲!$BG$5:$BG$84,总纲!$BH$5:$BH$84,总纲!$BM32)),$E$74:$E$103,0),MATCH(AD$72,$N$73:$U$73,0)),0)</f>
        <v>0</v>
      </c>
      <c r="AE101" s="172">
        <f>IFERROR(INDEX($N$74:$U$103,MATCH(INT(求节点(总纲!$BG$5:$BG$84,总纲!$BH$5:$BH$84,总纲!$BM32)),$E$74:$E$103,0),MATCH(AE$72,$N$73:$U$73,0)),0)</f>
        <v>8</v>
      </c>
      <c r="AF101" s="172">
        <f>IFERROR(INDEX($N$74:$U$103,MATCH(INT(求节点(总纲!$BG$5:$BG$84,总纲!$BH$5:$BH$84,总纲!$BM32)),$E$74:$E$103,0),MATCH(AF$72,$N$73:$U$73,0)),0)</f>
        <v>0</v>
      </c>
      <c r="AG101" s="172">
        <f>IFERROR(INDEX($N$74:$U$103,MATCH(INT(求节点(总纲!$BG$5:$BG$84,总纲!$BH$5:$BH$84,总纲!$BM32)),$E$74:$E$103,0),MATCH(AG$72,$N$73:$U$73,0)),0)</f>
        <v>5</v>
      </c>
      <c r="AH101" s="172">
        <f>IFERROR(INDEX($N$74:$U$103,MATCH(INT(求节点(总纲!$BG$5:$BG$84,总纲!$BH$5:$BH$84,总纲!$BM32)),$E$74:$E$103,0),MATCH(AH$72,$N$73:$U$73,0)),0)</f>
        <v>0</v>
      </c>
      <c r="AI101" s="172">
        <f>IFERROR(INDEX($N$74:$U$103,MATCH(INT(求节点(总纲!$BG$5:$BG$84,总纲!$BH$5:$BH$84,总纲!$BM32)),$E$74:$E$103,0),MATCH(AI$72,$N$73:$U$73,0)),0)</f>
        <v>0</v>
      </c>
      <c r="AJ101" s="172">
        <f>IFERROR(INDEX($N$74:$U$103,MATCH(INT(求节点(总纲!$BG$5:$BG$84,总纲!$BH$5:$BH$84,总纲!$BM32)),$E$74:$E$103,0),MATCH(AJ$72,$N$73:$U$73,0)),0)</f>
        <v>0</v>
      </c>
      <c r="AK101" s="172">
        <f>IFERROR(INDEX($N$74:$U$103,MATCH(INT(求节点(总纲!$BG$5:$BG$84,总纲!$BH$5:$BH$84,总纲!$BM32)),$E$74:$E$103,0),MATCH(AK$72,$N$73:$U$73,0)),0)</f>
        <v>0</v>
      </c>
      <c r="AL101" s="172">
        <f>IFERROR(INDEX($N$74:$U$103,MATCH(INT(求节点(总纲!$BG$5:$BG$84,总纲!$BH$5:$BH$84,总纲!$BM32)),$E$74:$E$103,0),MATCH(AL$72,$N$73:$U$73,0)),0)</f>
        <v>0</v>
      </c>
      <c r="AM101" s="172">
        <f>IFERROR(INDEX($N$74:$U$103,MATCH(INT(求节点(总纲!$BG$5:$BG$84,总纲!$BH$5:$BH$84,总纲!$BM32)),$E$74:$E$103,0),MATCH(AM$72,$N$73:$U$73,0)),0)</f>
        <v>0</v>
      </c>
      <c r="AN101" s="172">
        <f>IFERROR(INDEX($N$74:$U$103,MATCH(INT(求节点(总纲!$BG$5:$BG$84,总纲!$BH$5:$BH$84,总纲!$BM32)),$E$74:$E$103,0),MATCH(AN$72,$N$73:$U$73,0)),0)</f>
        <v>5</v>
      </c>
      <c r="AO101" s="172">
        <f>IFERROR(INDEX($N$74:$U$103,MATCH(INT(求节点(总纲!$BG$5:$BG$84,总纲!$BH$5:$BH$84,总纲!$BM32)),$E$74:$E$103,0),MATCH(AO$72,$N$73:$U$73,0)),0)</f>
        <v>0</v>
      </c>
      <c r="AP101" s="172">
        <f>IFERROR(INDEX($N$74:$U$103,MATCH(INT(求节点(总纲!$BG$5:$BG$84,总纲!$BH$5:$BH$84,总纲!$BM32)),$E$74:$E$103,0),MATCH(AP$72,$N$73:$U$73,0)),0)</f>
        <v>0</v>
      </c>
      <c r="AQ101" s="172">
        <f>IFERROR(INDEX($N$74:$U$103,MATCH(INT(求节点(总纲!$BG$5:$BG$84,总纲!$BH$5:$BH$84,总纲!$BM32)),$E$74:$E$103,0),MATCH(AQ$72,$N$73:$U$73,0)),0)</f>
        <v>0</v>
      </c>
      <c r="AR101" s="172">
        <f>IFERROR(INDEX($N$74:$U$103,MATCH(INT(求节点(总纲!$BG$5:$BG$84,总纲!$BH$5:$BH$84,总纲!$BM32)),$E$74:$E$103,0),MATCH(AR$72,$N$73:$U$73,0)),0)</f>
        <v>5</v>
      </c>
      <c r="AS101" s="172">
        <f>IFERROR(INDEX($N$74:$U$103,MATCH(INT(求节点(总纲!$BG$5:$BG$84,总纲!$BH$5:$BH$84,总纲!$BM32)),$E$74:$E$103,0),MATCH(AS$72,$N$73:$U$73,0)),0)</f>
        <v>0</v>
      </c>
      <c r="AT101" s="172">
        <f>IFERROR(INDEX($N$74:$U$103,MATCH(INT(求节点(总纲!$BG$5:$BG$84,总纲!$BH$5:$BH$84,总纲!$BM32)),$E$74:$E$103,0),MATCH(AT$72,$N$73:$U$73,0)),0)</f>
        <v>0</v>
      </c>
      <c r="AU101" s="172">
        <f>IFERROR(INDEX($N$74:$U$103,MATCH(INT(求节点(总纲!$BG$5:$BG$84,总纲!$BH$5:$BH$84,总纲!$BM32)),$E$74:$E$103,0),MATCH(AU$72,$N$73:$U$73,0)),0)</f>
        <v>5</v>
      </c>
      <c r="AV101" s="172">
        <f>IFERROR(INDEX($N$74:$U$103,MATCH(INT(求节点(总纲!$BG$5:$BG$84,总纲!$BH$5:$BH$84,总纲!$BM32)),$E$74:$E$103,0),MATCH(AV$72,$N$73:$U$73,0)),0)</f>
        <v>0</v>
      </c>
      <c r="AW101" s="172">
        <f>IFERROR(INDEX($N$74:$U$103,MATCH(INT(求节点(总纲!$BG$5:$BG$84,总纲!$BH$5:$BH$84,总纲!$BM32)),$E$74:$E$103,0),MATCH(AW$72,$N$73:$U$73,0)),0)</f>
        <v>8</v>
      </c>
      <c r="AX101" s="172">
        <f>IFERROR(INDEX($N$74:$U$103,MATCH(INT(求节点(总纲!$BG$5:$BG$84,总纲!$BH$5:$BH$84,总纲!$BM32)),$E$74:$E$103,0),MATCH(AX$72,$N$73:$U$73,0)),0)</f>
        <v>0</v>
      </c>
      <c r="AY101" s="172">
        <f>IFERROR(INDEX($N$74:$U$103,MATCH(INT(求节点(总纲!$BG$5:$BG$84,总纲!$BH$5:$BH$84,总纲!$BM32)),$E$74:$E$103,0),MATCH(AY$72,$N$73:$U$73,0)),0)</f>
        <v>0</v>
      </c>
      <c r="AZ101" s="172">
        <f>IFERROR(INDEX($N$74:$U$103,MATCH(INT(求节点(总纲!$BG$5:$BG$84,总纲!$BH$5:$BH$84,总纲!$BM32)),$E$74:$E$103,0),MATCH(AZ$72,$N$73:$U$73,0)),0)</f>
        <v>0</v>
      </c>
      <c r="BA101" s="172">
        <f>IFERROR(INDEX($N$74:$U$103,MATCH(INT(求节点(总纲!$BG$5:$BG$84,总纲!$BH$5:$BH$84,总纲!$BM32)),$E$74:$E$103,0),MATCH(BA$72,$N$73:$U$73,0)),0)</f>
        <v>0</v>
      </c>
      <c r="BB101" s="172">
        <f>IFERROR(INDEX($N$74:$U$103,MATCH(INT(求节点(总纲!$BG$5:$BG$84,总纲!$BH$5:$BH$84,总纲!$BM32)),$E$74:$E$103,0),MATCH(BB$72,$N$73:$U$73,0)),0)</f>
        <v>8</v>
      </c>
    </row>
    <row r="102" spans="4:54" x14ac:dyDescent="0.15">
      <c r="D102" s="132">
        <v>29</v>
      </c>
      <c r="E102" s="172">
        <v>29</v>
      </c>
      <c r="F102" s="172">
        <v>30</v>
      </c>
      <c r="G102" s="172">
        <v>30</v>
      </c>
      <c r="H102" s="172">
        <v>30</v>
      </c>
      <c r="I102" s="172">
        <v>30</v>
      </c>
      <c r="J102" s="172"/>
      <c r="K102" s="172"/>
      <c r="L102" s="172"/>
      <c r="M102" s="172"/>
      <c r="N102" s="172">
        <f>MAX(F$74:F102)</f>
        <v>30</v>
      </c>
      <c r="O102" s="172">
        <f>MAX(G$74:G102)</f>
        <v>30</v>
      </c>
      <c r="P102" s="172">
        <f>MAX(H$74:H102)</f>
        <v>30</v>
      </c>
      <c r="Q102" s="172">
        <f>MAX(I$74:I102)</f>
        <v>30</v>
      </c>
      <c r="R102" s="172">
        <f>MAX(J$74:J102)</f>
        <v>28</v>
      </c>
      <c r="S102" s="172">
        <f>MAX(K$74:K102)</f>
        <v>28</v>
      </c>
      <c r="T102" s="172">
        <f>MAX(L$74:L102)</f>
        <v>28</v>
      </c>
      <c r="U102" s="172">
        <f>MAX(M$74:M102)</f>
        <v>28</v>
      </c>
      <c r="V102" s="172">
        <f t="shared" si="2"/>
        <v>928</v>
      </c>
      <c r="Y102" s="132"/>
      <c r="Z102" s="162">
        <v>29</v>
      </c>
      <c r="AA102" s="172">
        <f>IFERROR(INDEX($N$74:$U$103,MATCH(INT(求节点(总纲!$BG$5:$BG$84,总纲!$BH$5:$BH$84,总纲!$BM33)),$E$74:$E$103,0),MATCH(AA$72,$N$73:$U$73,0)),0)</f>
        <v>8</v>
      </c>
      <c r="AB102" s="172">
        <f>IFERROR(INDEX($N$74:$U$103,MATCH(INT(求节点(总纲!$BG$5:$BG$84,总纲!$BH$5:$BH$84,总纲!$BM33)),$E$74:$E$103,0),MATCH(AB$72,$N$73:$U$73,0)),0)</f>
        <v>0</v>
      </c>
      <c r="AC102" s="172">
        <f>IFERROR(INDEX($N$74:$U$103,MATCH(INT(求节点(总纲!$BG$5:$BG$84,总纲!$BH$5:$BH$84,总纲!$BM33)),$E$74:$E$103,0),MATCH(AC$72,$N$73:$U$73,0)),0)</f>
        <v>0</v>
      </c>
      <c r="AD102" s="172">
        <f>IFERROR(INDEX($N$74:$U$103,MATCH(INT(求节点(总纲!$BG$5:$BG$84,总纲!$BH$5:$BH$84,总纲!$BM33)),$E$74:$E$103,0),MATCH(AD$72,$N$73:$U$73,0)),0)</f>
        <v>0</v>
      </c>
      <c r="AE102" s="172">
        <f>IFERROR(INDEX($N$74:$U$103,MATCH(INT(求节点(总纲!$BG$5:$BG$84,总纲!$BH$5:$BH$84,总纲!$BM33)),$E$74:$E$103,0),MATCH(AE$72,$N$73:$U$73,0)),0)</f>
        <v>8</v>
      </c>
      <c r="AF102" s="172">
        <f>IFERROR(INDEX($N$74:$U$103,MATCH(INT(求节点(总纲!$BG$5:$BG$84,总纲!$BH$5:$BH$84,总纲!$BM33)),$E$74:$E$103,0),MATCH(AF$72,$N$73:$U$73,0)),0)</f>
        <v>0</v>
      </c>
      <c r="AG102" s="172">
        <f>IFERROR(INDEX($N$74:$U$103,MATCH(INT(求节点(总纲!$BG$5:$BG$84,总纲!$BH$5:$BH$84,总纲!$BM33)),$E$74:$E$103,0),MATCH(AG$72,$N$73:$U$73,0)),0)</f>
        <v>5</v>
      </c>
      <c r="AH102" s="172">
        <f>IFERROR(INDEX($N$74:$U$103,MATCH(INT(求节点(总纲!$BG$5:$BG$84,总纲!$BH$5:$BH$84,总纲!$BM33)),$E$74:$E$103,0),MATCH(AH$72,$N$73:$U$73,0)),0)</f>
        <v>0</v>
      </c>
      <c r="AI102" s="172">
        <f>IFERROR(INDEX($N$74:$U$103,MATCH(INT(求节点(总纲!$BG$5:$BG$84,总纲!$BH$5:$BH$84,总纲!$BM33)),$E$74:$E$103,0),MATCH(AI$72,$N$73:$U$73,0)),0)</f>
        <v>0</v>
      </c>
      <c r="AJ102" s="172">
        <f>IFERROR(INDEX($N$74:$U$103,MATCH(INT(求节点(总纲!$BG$5:$BG$84,总纲!$BH$5:$BH$84,总纲!$BM33)),$E$74:$E$103,0),MATCH(AJ$72,$N$73:$U$73,0)),0)</f>
        <v>0</v>
      </c>
      <c r="AK102" s="172">
        <f>IFERROR(INDEX($N$74:$U$103,MATCH(INT(求节点(总纲!$BG$5:$BG$84,总纲!$BH$5:$BH$84,总纲!$BM33)),$E$74:$E$103,0),MATCH(AK$72,$N$73:$U$73,0)),0)</f>
        <v>0</v>
      </c>
      <c r="AL102" s="172">
        <f>IFERROR(INDEX($N$74:$U$103,MATCH(INT(求节点(总纲!$BG$5:$BG$84,总纲!$BH$5:$BH$84,总纲!$BM33)),$E$74:$E$103,0),MATCH(AL$72,$N$73:$U$73,0)),0)</f>
        <v>0</v>
      </c>
      <c r="AM102" s="172">
        <f>IFERROR(INDEX($N$74:$U$103,MATCH(INT(求节点(总纲!$BG$5:$BG$84,总纲!$BH$5:$BH$84,总纲!$BM33)),$E$74:$E$103,0),MATCH(AM$72,$N$73:$U$73,0)),0)</f>
        <v>0</v>
      </c>
      <c r="AN102" s="172">
        <f>IFERROR(INDEX($N$74:$U$103,MATCH(INT(求节点(总纲!$BG$5:$BG$84,总纲!$BH$5:$BH$84,总纲!$BM33)),$E$74:$E$103,0),MATCH(AN$72,$N$73:$U$73,0)),0)</f>
        <v>5</v>
      </c>
      <c r="AO102" s="172">
        <f>IFERROR(INDEX($N$74:$U$103,MATCH(INT(求节点(总纲!$BG$5:$BG$84,总纲!$BH$5:$BH$84,总纲!$BM33)),$E$74:$E$103,0),MATCH(AO$72,$N$73:$U$73,0)),0)</f>
        <v>0</v>
      </c>
      <c r="AP102" s="172">
        <f>IFERROR(INDEX($N$74:$U$103,MATCH(INT(求节点(总纲!$BG$5:$BG$84,总纲!$BH$5:$BH$84,总纲!$BM33)),$E$74:$E$103,0),MATCH(AP$72,$N$73:$U$73,0)),0)</f>
        <v>0</v>
      </c>
      <c r="AQ102" s="172">
        <f>IFERROR(INDEX($N$74:$U$103,MATCH(INT(求节点(总纲!$BG$5:$BG$84,总纲!$BH$5:$BH$84,总纲!$BM33)),$E$74:$E$103,0),MATCH(AQ$72,$N$73:$U$73,0)),0)</f>
        <v>0</v>
      </c>
      <c r="AR102" s="172">
        <f>IFERROR(INDEX($N$74:$U$103,MATCH(INT(求节点(总纲!$BG$5:$BG$84,总纲!$BH$5:$BH$84,总纲!$BM33)),$E$74:$E$103,0),MATCH(AR$72,$N$73:$U$73,0)),0)</f>
        <v>5</v>
      </c>
      <c r="AS102" s="172">
        <f>IFERROR(INDEX($N$74:$U$103,MATCH(INT(求节点(总纲!$BG$5:$BG$84,总纲!$BH$5:$BH$84,总纲!$BM33)),$E$74:$E$103,0),MATCH(AS$72,$N$73:$U$73,0)),0)</f>
        <v>0</v>
      </c>
      <c r="AT102" s="172">
        <f>IFERROR(INDEX($N$74:$U$103,MATCH(INT(求节点(总纲!$BG$5:$BG$84,总纲!$BH$5:$BH$84,总纲!$BM33)),$E$74:$E$103,0),MATCH(AT$72,$N$73:$U$73,0)),0)</f>
        <v>0</v>
      </c>
      <c r="AU102" s="172">
        <f>IFERROR(INDEX($N$74:$U$103,MATCH(INT(求节点(总纲!$BG$5:$BG$84,总纲!$BH$5:$BH$84,总纲!$BM33)),$E$74:$E$103,0),MATCH(AU$72,$N$73:$U$73,0)),0)</f>
        <v>5</v>
      </c>
      <c r="AV102" s="172">
        <f>IFERROR(INDEX($N$74:$U$103,MATCH(INT(求节点(总纲!$BG$5:$BG$84,总纲!$BH$5:$BH$84,总纲!$BM33)),$E$74:$E$103,0),MATCH(AV$72,$N$73:$U$73,0)),0)</f>
        <v>0</v>
      </c>
      <c r="AW102" s="172">
        <f>IFERROR(INDEX($N$74:$U$103,MATCH(INT(求节点(总纲!$BG$5:$BG$84,总纲!$BH$5:$BH$84,总纲!$BM33)),$E$74:$E$103,0),MATCH(AW$72,$N$73:$U$73,0)),0)</f>
        <v>8</v>
      </c>
      <c r="AX102" s="172">
        <f>IFERROR(INDEX($N$74:$U$103,MATCH(INT(求节点(总纲!$BG$5:$BG$84,总纲!$BH$5:$BH$84,总纲!$BM33)),$E$74:$E$103,0),MATCH(AX$72,$N$73:$U$73,0)),0)</f>
        <v>0</v>
      </c>
      <c r="AY102" s="172">
        <f>IFERROR(INDEX($N$74:$U$103,MATCH(INT(求节点(总纲!$BG$5:$BG$84,总纲!$BH$5:$BH$84,总纲!$BM33)),$E$74:$E$103,0),MATCH(AY$72,$N$73:$U$73,0)),0)</f>
        <v>0</v>
      </c>
      <c r="AZ102" s="172">
        <f>IFERROR(INDEX($N$74:$U$103,MATCH(INT(求节点(总纲!$BG$5:$BG$84,总纲!$BH$5:$BH$84,总纲!$BM33)),$E$74:$E$103,0),MATCH(AZ$72,$N$73:$U$73,0)),0)</f>
        <v>0</v>
      </c>
      <c r="BA102" s="172">
        <f>IFERROR(INDEX($N$74:$U$103,MATCH(INT(求节点(总纲!$BG$5:$BG$84,总纲!$BH$5:$BH$84,总纲!$BM33)),$E$74:$E$103,0),MATCH(BA$72,$N$73:$U$73,0)),0)</f>
        <v>0</v>
      </c>
      <c r="BB102" s="172">
        <f>IFERROR(INDEX($N$74:$U$103,MATCH(INT(求节点(总纲!$BG$5:$BG$84,总纲!$BH$5:$BH$84,总纲!$BM33)),$E$74:$E$103,0),MATCH(BB$72,$N$73:$U$73,0)),0)</f>
        <v>8</v>
      </c>
    </row>
    <row r="103" spans="4:54" x14ac:dyDescent="0.15">
      <c r="D103" s="132">
        <v>30</v>
      </c>
      <c r="E103" s="172">
        <v>30</v>
      </c>
      <c r="F103" s="130"/>
      <c r="G103" s="130"/>
      <c r="H103" s="130"/>
      <c r="I103" s="130"/>
      <c r="J103" s="130">
        <v>30</v>
      </c>
      <c r="K103" s="130">
        <v>30</v>
      </c>
      <c r="L103" s="130">
        <v>30</v>
      </c>
      <c r="M103" s="130">
        <v>30</v>
      </c>
      <c r="N103" s="172">
        <f>MAX(F$74:F103)</f>
        <v>30</v>
      </c>
      <c r="O103" s="172">
        <f>MAX(G$74:G103)</f>
        <v>30</v>
      </c>
      <c r="P103" s="172">
        <f>MAX(H$74:H103)</f>
        <v>30</v>
      </c>
      <c r="Q103" s="172">
        <f>MAX(I$74:I103)</f>
        <v>30</v>
      </c>
      <c r="R103" s="172">
        <f>MAX(J$74:J103)</f>
        <v>30</v>
      </c>
      <c r="S103" s="172">
        <f>MAX(K$74:K103)</f>
        <v>30</v>
      </c>
      <c r="T103" s="172">
        <f>MAX(L$74:L103)</f>
        <v>30</v>
      </c>
      <c r="U103" s="172">
        <f>MAX(M$74:M103)</f>
        <v>30</v>
      </c>
      <c r="V103" s="172">
        <f t="shared" si="2"/>
        <v>960</v>
      </c>
      <c r="Y103" s="132"/>
      <c r="Z103" s="162">
        <v>30</v>
      </c>
      <c r="AA103" s="172">
        <f>IFERROR(INDEX($N$74:$U$103,MATCH(INT(求节点(总纲!$BG$5:$BG$84,总纲!$BH$5:$BH$84,总纲!$BM34)),$E$74:$E$103,0),MATCH(AA$72,$N$73:$U$73,0)),0)</f>
        <v>8</v>
      </c>
      <c r="AB103" s="172">
        <f>IFERROR(INDEX($N$74:$U$103,MATCH(INT(求节点(总纲!$BG$5:$BG$84,总纲!$BH$5:$BH$84,总纲!$BM34)),$E$74:$E$103,0),MATCH(AB$72,$N$73:$U$73,0)),0)</f>
        <v>0</v>
      </c>
      <c r="AC103" s="172">
        <f>IFERROR(INDEX($N$74:$U$103,MATCH(INT(求节点(总纲!$BG$5:$BG$84,总纲!$BH$5:$BH$84,总纲!$BM34)),$E$74:$E$103,0),MATCH(AC$72,$N$73:$U$73,0)),0)</f>
        <v>0</v>
      </c>
      <c r="AD103" s="172">
        <f>IFERROR(INDEX($N$74:$U$103,MATCH(INT(求节点(总纲!$BG$5:$BG$84,总纲!$BH$5:$BH$84,总纲!$BM34)),$E$74:$E$103,0),MATCH(AD$72,$N$73:$U$73,0)),0)</f>
        <v>0</v>
      </c>
      <c r="AE103" s="172">
        <f>IFERROR(INDEX($N$74:$U$103,MATCH(INT(求节点(总纲!$BG$5:$BG$84,总纲!$BH$5:$BH$84,总纲!$BM34)),$E$74:$E$103,0),MATCH(AE$72,$N$73:$U$73,0)),0)</f>
        <v>8</v>
      </c>
      <c r="AF103" s="172">
        <f>IFERROR(INDEX($N$74:$U$103,MATCH(INT(求节点(总纲!$BG$5:$BG$84,总纲!$BH$5:$BH$84,总纲!$BM34)),$E$74:$E$103,0),MATCH(AF$72,$N$73:$U$73,0)),0)</f>
        <v>0</v>
      </c>
      <c r="AG103" s="172">
        <f>IFERROR(INDEX($N$74:$U$103,MATCH(INT(求节点(总纲!$BG$5:$BG$84,总纲!$BH$5:$BH$84,总纲!$BM34)),$E$74:$E$103,0),MATCH(AG$72,$N$73:$U$73,0)),0)</f>
        <v>5</v>
      </c>
      <c r="AH103" s="172">
        <f>IFERROR(INDEX($N$74:$U$103,MATCH(INT(求节点(总纲!$BG$5:$BG$84,总纲!$BH$5:$BH$84,总纲!$BM34)),$E$74:$E$103,0),MATCH(AH$72,$N$73:$U$73,0)),0)</f>
        <v>0</v>
      </c>
      <c r="AI103" s="172">
        <f>IFERROR(INDEX($N$74:$U$103,MATCH(INT(求节点(总纲!$BG$5:$BG$84,总纲!$BH$5:$BH$84,总纲!$BM34)),$E$74:$E$103,0),MATCH(AI$72,$N$73:$U$73,0)),0)</f>
        <v>0</v>
      </c>
      <c r="AJ103" s="172">
        <f>IFERROR(INDEX($N$74:$U$103,MATCH(INT(求节点(总纲!$BG$5:$BG$84,总纲!$BH$5:$BH$84,总纲!$BM34)),$E$74:$E$103,0),MATCH(AJ$72,$N$73:$U$73,0)),0)</f>
        <v>0</v>
      </c>
      <c r="AK103" s="172">
        <f>IFERROR(INDEX($N$74:$U$103,MATCH(INT(求节点(总纲!$BG$5:$BG$84,总纲!$BH$5:$BH$84,总纲!$BM34)),$E$74:$E$103,0),MATCH(AK$72,$N$73:$U$73,0)),0)</f>
        <v>0</v>
      </c>
      <c r="AL103" s="172">
        <f>IFERROR(INDEX($N$74:$U$103,MATCH(INT(求节点(总纲!$BG$5:$BG$84,总纲!$BH$5:$BH$84,总纲!$BM34)),$E$74:$E$103,0),MATCH(AL$72,$N$73:$U$73,0)),0)</f>
        <v>0</v>
      </c>
      <c r="AM103" s="172">
        <f>IFERROR(INDEX($N$74:$U$103,MATCH(INT(求节点(总纲!$BG$5:$BG$84,总纲!$BH$5:$BH$84,总纲!$BM34)),$E$74:$E$103,0),MATCH(AM$72,$N$73:$U$73,0)),0)</f>
        <v>0</v>
      </c>
      <c r="AN103" s="172">
        <f>IFERROR(INDEX($N$74:$U$103,MATCH(INT(求节点(总纲!$BG$5:$BG$84,总纲!$BH$5:$BH$84,总纲!$BM34)),$E$74:$E$103,0),MATCH(AN$72,$N$73:$U$73,0)),0)</f>
        <v>5</v>
      </c>
      <c r="AO103" s="172">
        <f>IFERROR(INDEX($N$74:$U$103,MATCH(INT(求节点(总纲!$BG$5:$BG$84,总纲!$BH$5:$BH$84,总纲!$BM34)),$E$74:$E$103,0),MATCH(AO$72,$N$73:$U$73,0)),0)</f>
        <v>0</v>
      </c>
      <c r="AP103" s="172">
        <f>IFERROR(INDEX($N$74:$U$103,MATCH(INT(求节点(总纲!$BG$5:$BG$84,总纲!$BH$5:$BH$84,总纲!$BM34)),$E$74:$E$103,0),MATCH(AP$72,$N$73:$U$73,0)),0)</f>
        <v>0</v>
      </c>
      <c r="AQ103" s="172">
        <f>IFERROR(INDEX($N$74:$U$103,MATCH(INT(求节点(总纲!$BG$5:$BG$84,总纲!$BH$5:$BH$84,总纲!$BM34)),$E$74:$E$103,0),MATCH(AQ$72,$N$73:$U$73,0)),0)</f>
        <v>0</v>
      </c>
      <c r="AR103" s="172">
        <f>IFERROR(INDEX($N$74:$U$103,MATCH(INT(求节点(总纲!$BG$5:$BG$84,总纲!$BH$5:$BH$84,总纲!$BM34)),$E$74:$E$103,0),MATCH(AR$72,$N$73:$U$73,0)),0)</f>
        <v>5</v>
      </c>
      <c r="AS103" s="172">
        <f>IFERROR(INDEX($N$74:$U$103,MATCH(INT(求节点(总纲!$BG$5:$BG$84,总纲!$BH$5:$BH$84,总纲!$BM34)),$E$74:$E$103,0),MATCH(AS$72,$N$73:$U$73,0)),0)</f>
        <v>0</v>
      </c>
      <c r="AT103" s="172">
        <f>IFERROR(INDEX($N$74:$U$103,MATCH(INT(求节点(总纲!$BG$5:$BG$84,总纲!$BH$5:$BH$84,总纲!$BM34)),$E$74:$E$103,0),MATCH(AT$72,$N$73:$U$73,0)),0)</f>
        <v>0</v>
      </c>
      <c r="AU103" s="172">
        <f>IFERROR(INDEX($N$74:$U$103,MATCH(INT(求节点(总纲!$BG$5:$BG$84,总纲!$BH$5:$BH$84,总纲!$BM34)),$E$74:$E$103,0),MATCH(AU$72,$N$73:$U$73,0)),0)</f>
        <v>5</v>
      </c>
      <c r="AV103" s="172">
        <f>IFERROR(INDEX($N$74:$U$103,MATCH(INT(求节点(总纲!$BG$5:$BG$84,总纲!$BH$5:$BH$84,总纲!$BM34)),$E$74:$E$103,0),MATCH(AV$72,$N$73:$U$73,0)),0)</f>
        <v>0</v>
      </c>
      <c r="AW103" s="172">
        <f>IFERROR(INDEX($N$74:$U$103,MATCH(INT(求节点(总纲!$BG$5:$BG$84,总纲!$BH$5:$BH$84,总纲!$BM34)),$E$74:$E$103,0),MATCH(AW$72,$N$73:$U$73,0)),0)</f>
        <v>8</v>
      </c>
      <c r="AX103" s="172">
        <f>IFERROR(INDEX($N$74:$U$103,MATCH(INT(求节点(总纲!$BG$5:$BG$84,总纲!$BH$5:$BH$84,总纲!$BM34)),$E$74:$E$103,0),MATCH(AX$72,$N$73:$U$73,0)),0)</f>
        <v>0</v>
      </c>
      <c r="AY103" s="172">
        <f>IFERROR(INDEX($N$74:$U$103,MATCH(INT(求节点(总纲!$BG$5:$BG$84,总纲!$BH$5:$BH$84,总纲!$BM34)),$E$74:$E$103,0),MATCH(AY$72,$N$73:$U$73,0)),0)</f>
        <v>0</v>
      </c>
      <c r="AZ103" s="172">
        <f>IFERROR(INDEX($N$74:$U$103,MATCH(INT(求节点(总纲!$BG$5:$BG$84,总纲!$BH$5:$BH$84,总纲!$BM34)),$E$74:$E$103,0),MATCH(AZ$72,$N$73:$U$73,0)),0)</f>
        <v>0</v>
      </c>
      <c r="BA103" s="172">
        <f>IFERROR(INDEX($N$74:$U$103,MATCH(INT(求节点(总纲!$BG$5:$BG$84,总纲!$BH$5:$BH$84,总纲!$BM34)),$E$74:$E$103,0),MATCH(BA$72,$N$73:$U$73,0)),0)</f>
        <v>0</v>
      </c>
      <c r="BB103" s="172">
        <f>IFERROR(INDEX($N$74:$U$103,MATCH(INT(求节点(总纲!$BG$5:$BG$84,总纲!$BH$5:$BH$84,总纲!$BM34)),$E$74:$E$103,0),MATCH(BB$72,$N$73:$U$73,0)),0)</f>
        <v>8</v>
      </c>
    </row>
    <row r="104" spans="4:54" x14ac:dyDescent="0.15">
      <c r="D104" s="132"/>
      <c r="Y104" s="132"/>
      <c r="Z104" s="162">
        <v>31</v>
      </c>
      <c r="AA104" s="172">
        <f>IFERROR(INDEX($N$74:$U$103,MATCH(INT(求节点(总纲!$BG$5:$BG$84,总纲!$BH$5:$BH$84,总纲!$BM35)),$E$74:$E$103,0),MATCH(AA$72,$N$73:$U$73,0)),0)</f>
        <v>8</v>
      </c>
      <c r="AB104" s="172">
        <f>IFERROR(INDEX($N$74:$U$103,MATCH(INT(求节点(总纲!$BG$5:$BG$84,总纲!$BH$5:$BH$84,总纲!$BM35)),$E$74:$E$103,0),MATCH(AB$72,$N$73:$U$73,0)),0)</f>
        <v>0</v>
      </c>
      <c r="AC104" s="172">
        <f>IFERROR(INDEX($N$74:$U$103,MATCH(INT(求节点(总纲!$BG$5:$BG$84,总纲!$BH$5:$BH$84,总纲!$BM35)),$E$74:$E$103,0),MATCH(AC$72,$N$73:$U$73,0)),0)</f>
        <v>0</v>
      </c>
      <c r="AD104" s="172">
        <f>IFERROR(INDEX($N$74:$U$103,MATCH(INT(求节点(总纲!$BG$5:$BG$84,总纲!$BH$5:$BH$84,总纲!$BM35)),$E$74:$E$103,0),MATCH(AD$72,$N$73:$U$73,0)),0)</f>
        <v>0</v>
      </c>
      <c r="AE104" s="172">
        <f>IFERROR(INDEX($N$74:$U$103,MATCH(INT(求节点(总纲!$BG$5:$BG$84,总纲!$BH$5:$BH$84,总纲!$BM35)),$E$74:$E$103,0),MATCH(AE$72,$N$73:$U$73,0)),0)</f>
        <v>8</v>
      </c>
      <c r="AF104" s="172">
        <f>IFERROR(INDEX($N$74:$U$103,MATCH(INT(求节点(总纲!$BG$5:$BG$84,总纲!$BH$5:$BH$84,总纲!$BM35)),$E$74:$E$103,0),MATCH(AF$72,$N$73:$U$73,0)),0)</f>
        <v>0</v>
      </c>
      <c r="AG104" s="172">
        <f>IFERROR(INDEX($N$74:$U$103,MATCH(INT(求节点(总纲!$BG$5:$BG$84,总纲!$BH$5:$BH$84,总纲!$BM35)),$E$74:$E$103,0),MATCH(AG$72,$N$73:$U$73,0)),0)</f>
        <v>8</v>
      </c>
      <c r="AH104" s="172">
        <f>IFERROR(INDEX($N$74:$U$103,MATCH(INT(求节点(总纲!$BG$5:$BG$84,总纲!$BH$5:$BH$84,总纲!$BM35)),$E$74:$E$103,0),MATCH(AH$72,$N$73:$U$73,0)),0)</f>
        <v>0</v>
      </c>
      <c r="AI104" s="172">
        <f>IFERROR(INDEX($N$74:$U$103,MATCH(INT(求节点(总纲!$BG$5:$BG$84,总纲!$BH$5:$BH$84,总纲!$BM35)),$E$74:$E$103,0),MATCH(AI$72,$N$73:$U$73,0)),0)</f>
        <v>0</v>
      </c>
      <c r="AJ104" s="172">
        <f>IFERROR(INDEX($N$74:$U$103,MATCH(INT(求节点(总纲!$BG$5:$BG$84,总纲!$BH$5:$BH$84,总纲!$BM35)),$E$74:$E$103,0),MATCH(AJ$72,$N$73:$U$73,0)),0)</f>
        <v>0</v>
      </c>
      <c r="AK104" s="172">
        <f>IFERROR(INDEX($N$74:$U$103,MATCH(INT(求节点(总纲!$BG$5:$BG$84,总纲!$BH$5:$BH$84,总纲!$BM35)),$E$74:$E$103,0),MATCH(AK$72,$N$73:$U$73,0)),0)</f>
        <v>0</v>
      </c>
      <c r="AL104" s="172">
        <f>IFERROR(INDEX($N$74:$U$103,MATCH(INT(求节点(总纲!$BG$5:$BG$84,总纲!$BH$5:$BH$84,总纲!$BM35)),$E$74:$E$103,0),MATCH(AL$72,$N$73:$U$73,0)),0)</f>
        <v>0</v>
      </c>
      <c r="AM104" s="172">
        <f>IFERROR(INDEX($N$74:$U$103,MATCH(INT(求节点(总纲!$BG$5:$BG$84,总纲!$BH$5:$BH$84,总纲!$BM35)),$E$74:$E$103,0),MATCH(AM$72,$N$73:$U$73,0)),0)</f>
        <v>0</v>
      </c>
      <c r="AN104" s="172">
        <f>IFERROR(INDEX($N$74:$U$103,MATCH(INT(求节点(总纲!$BG$5:$BG$84,总纲!$BH$5:$BH$84,总纲!$BM35)),$E$74:$E$103,0),MATCH(AN$72,$N$73:$U$73,0)),0)</f>
        <v>8</v>
      </c>
      <c r="AO104" s="172">
        <f>IFERROR(INDEX($N$74:$U$103,MATCH(INT(求节点(总纲!$BG$5:$BG$84,总纲!$BH$5:$BH$84,总纲!$BM35)),$E$74:$E$103,0),MATCH(AO$72,$N$73:$U$73,0)),0)</f>
        <v>0</v>
      </c>
      <c r="AP104" s="172">
        <f>IFERROR(INDEX($N$74:$U$103,MATCH(INT(求节点(总纲!$BG$5:$BG$84,总纲!$BH$5:$BH$84,总纲!$BM35)),$E$74:$E$103,0),MATCH(AP$72,$N$73:$U$73,0)),0)</f>
        <v>0</v>
      </c>
      <c r="AQ104" s="172">
        <f>IFERROR(INDEX($N$74:$U$103,MATCH(INT(求节点(总纲!$BG$5:$BG$84,总纲!$BH$5:$BH$84,总纲!$BM35)),$E$74:$E$103,0),MATCH(AQ$72,$N$73:$U$73,0)),0)</f>
        <v>0</v>
      </c>
      <c r="AR104" s="172">
        <f>IFERROR(INDEX($N$74:$U$103,MATCH(INT(求节点(总纲!$BG$5:$BG$84,总纲!$BH$5:$BH$84,总纲!$BM35)),$E$74:$E$103,0),MATCH(AR$72,$N$73:$U$73,0)),0)</f>
        <v>8</v>
      </c>
      <c r="AS104" s="172">
        <f>IFERROR(INDEX($N$74:$U$103,MATCH(INT(求节点(总纲!$BG$5:$BG$84,总纲!$BH$5:$BH$84,总纲!$BM35)),$E$74:$E$103,0),MATCH(AS$72,$N$73:$U$73,0)),0)</f>
        <v>0</v>
      </c>
      <c r="AT104" s="172">
        <f>IFERROR(INDEX($N$74:$U$103,MATCH(INT(求节点(总纲!$BG$5:$BG$84,总纲!$BH$5:$BH$84,总纲!$BM35)),$E$74:$E$103,0),MATCH(AT$72,$N$73:$U$73,0)),0)</f>
        <v>0</v>
      </c>
      <c r="AU104" s="172">
        <f>IFERROR(INDEX($N$74:$U$103,MATCH(INT(求节点(总纲!$BG$5:$BG$84,总纲!$BH$5:$BH$84,总纲!$BM35)),$E$74:$E$103,0),MATCH(AU$72,$N$73:$U$73,0)),0)</f>
        <v>8</v>
      </c>
      <c r="AV104" s="172">
        <f>IFERROR(INDEX($N$74:$U$103,MATCH(INT(求节点(总纲!$BG$5:$BG$84,总纲!$BH$5:$BH$84,总纲!$BM35)),$E$74:$E$103,0),MATCH(AV$72,$N$73:$U$73,0)),0)</f>
        <v>0</v>
      </c>
      <c r="AW104" s="172">
        <f>IFERROR(INDEX($N$74:$U$103,MATCH(INT(求节点(总纲!$BG$5:$BG$84,总纲!$BH$5:$BH$84,总纲!$BM35)),$E$74:$E$103,0),MATCH(AW$72,$N$73:$U$73,0)),0)</f>
        <v>8</v>
      </c>
      <c r="AX104" s="172">
        <f>IFERROR(INDEX($N$74:$U$103,MATCH(INT(求节点(总纲!$BG$5:$BG$84,总纲!$BH$5:$BH$84,总纲!$BM35)),$E$74:$E$103,0),MATCH(AX$72,$N$73:$U$73,0)),0)</f>
        <v>0</v>
      </c>
      <c r="AY104" s="172">
        <f>IFERROR(INDEX($N$74:$U$103,MATCH(INT(求节点(总纲!$BG$5:$BG$84,总纲!$BH$5:$BH$84,总纲!$BM35)),$E$74:$E$103,0),MATCH(AY$72,$N$73:$U$73,0)),0)</f>
        <v>0</v>
      </c>
      <c r="AZ104" s="172">
        <f>IFERROR(INDEX($N$74:$U$103,MATCH(INT(求节点(总纲!$BG$5:$BG$84,总纲!$BH$5:$BH$84,总纲!$BM35)),$E$74:$E$103,0),MATCH(AZ$72,$N$73:$U$73,0)),0)</f>
        <v>0</v>
      </c>
      <c r="BA104" s="172">
        <f>IFERROR(INDEX($N$74:$U$103,MATCH(INT(求节点(总纲!$BG$5:$BG$84,总纲!$BH$5:$BH$84,总纲!$BM35)),$E$74:$E$103,0),MATCH(BA$72,$N$73:$U$73,0)),0)</f>
        <v>0</v>
      </c>
      <c r="BB104" s="172">
        <f>IFERROR(INDEX($N$74:$U$103,MATCH(INT(求节点(总纲!$BG$5:$BG$84,总纲!$BH$5:$BH$84,总纲!$BM35)),$E$74:$E$103,0),MATCH(BB$72,$N$73:$U$73,0)),0)</f>
        <v>8</v>
      </c>
    </row>
    <row r="105" spans="4:54" x14ac:dyDescent="0.15">
      <c r="D105" s="132"/>
      <c r="Y105" s="132"/>
      <c r="Z105" s="162">
        <v>32</v>
      </c>
      <c r="AA105" s="172">
        <f>IFERROR(INDEX($N$74:$U$103,MATCH(INT(求节点(总纲!$BG$5:$BG$84,总纲!$BH$5:$BH$84,总纲!$BM36)),$E$74:$E$103,0),MATCH(AA$72,$N$73:$U$73,0)),0)</f>
        <v>8</v>
      </c>
      <c r="AB105" s="172">
        <f>IFERROR(INDEX($N$74:$U$103,MATCH(INT(求节点(总纲!$BG$5:$BG$84,总纲!$BH$5:$BH$84,总纲!$BM36)),$E$74:$E$103,0),MATCH(AB$72,$N$73:$U$73,0)),0)</f>
        <v>0</v>
      </c>
      <c r="AC105" s="172">
        <f>IFERROR(INDEX($N$74:$U$103,MATCH(INT(求节点(总纲!$BG$5:$BG$84,总纲!$BH$5:$BH$84,总纲!$BM36)),$E$74:$E$103,0),MATCH(AC$72,$N$73:$U$73,0)),0)</f>
        <v>0</v>
      </c>
      <c r="AD105" s="172">
        <f>IFERROR(INDEX($N$74:$U$103,MATCH(INT(求节点(总纲!$BG$5:$BG$84,总纲!$BH$5:$BH$84,总纲!$BM36)),$E$74:$E$103,0),MATCH(AD$72,$N$73:$U$73,0)),0)</f>
        <v>0</v>
      </c>
      <c r="AE105" s="172">
        <f>IFERROR(INDEX($N$74:$U$103,MATCH(INT(求节点(总纲!$BG$5:$BG$84,总纲!$BH$5:$BH$84,总纲!$BM36)),$E$74:$E$103,0),MATCH(AE$72,$N$73:$U$73,0)),0)</f>
        <v>8</v>
      </c>
      <c r="AF105" s="172">
        <f>IFERROR(INDEX($N$74:$U$103,MATCH(INT(求节点(总纲!$BG$5:$BG$84,总纲!$BH$5:$BH$84,总纲!$BM36)),$E$74:$E$103,0),MATCH(AF$72,$N$73:$U$73,0)),0)</f>
        <v>0</v>
      </c>
      <c r="AG105" s="172">
        <f>IFERROR(INDEX($N$74:$U$103,MATCH(INT(求节点(总纲!$BG$5:$BG$84,总纲!$BH$5:$BH$84,总纲!$BM36)),$E$74:$E$103,0),MATCH(AG$72,$N$73:$U$73,0)),0)</f>
        <v>8</v>
      </c>
      <c r="AH105" s="172">
        <f>IFERROR(INDEX($N$74:$U$103,MATCH(INT(求节点(总纲!$BG$5:$BG$84,总纲!$BH$5:$BH$84,总纲!$BM36)),$E$74:$E$103,0),MATCH(AH$72,$N$73:$U$73,0)),0)</f>
        <v>0</v>
      </c>
      <c r="AI105" s="172">
        <f>IFERROR(INDEX($N$74:$U$103,MATCH(INT(求节点(总纲!$BG$5:$BG$84,总纲!$BH$5:$BH$84,总纲!$BM36)),$E$74:$E$103,0),MATCH(AI$72,$N$73:$U$73,0)),0)</f>
        <v>0</v>
      </c>
      <c r="AJ105" s="172">
        <f>IFERROR(INDEX($N$74:$U$103,MATCH(INT(求节点(总纲!$BG$5:$BG$84,总纲!$BH$5:$BH$84,总纲!$BM36)),$E$74:$E$103,0),MATCH(AJ$72,$N$73:$U$73,0)),0)</f>
        <v>0</v>
      </c>
      <c r="AK105" s="172">
        <f>IFERROR(INDEX($N$74:$U$103,MATCH(INT(求节点(总纲!$BG$5:$BG$84,总纲!$BH$5:$BH$84,总纲!$BM36)),$E$74:$E$103,0),MATCH(AK$72,$N$73:$U$73,0)),0)</f>
        <v>0</v>
      </c>
      <c r="AL105" s="172">
        <f>IFERROR(INDEX($N$74:$U$103,MATCH(INT(求节点(总纲!$BG$5:$BG$84,总纲!$BH$5:$BH$84,总纲!$BM36)),$E$74:$E$103,0),MATCH(AL$72,$N$73:$U$73,0)),0)</f>
        <v>0</v>
      </c>
      <c r="AM105" s="172">
        <f>IFERROR(INDEX($N$74:$U$103,MATCH(INT(求节点(总纲!$BG$5:$BG$84,总纲!$BH$5:$BH$84,总纲!$BM36)),$E$74:$E$103,0),MATCH(AM$72,$N$73:$U$73,0)),0)</f>
        <v>0</v>
      </c>
      <c r="AN105" s="172">
        <f>IFERROR(INDEX($N$74:$U$103,MATCH(INT(求节点(总纲!$BG$5:$BG$84,总纲!$BH$5:$BH$84,总纲!$BM36)),$E$74:$E$103,0),MATCH(AN$72,$N$73:$U$73,0)),0)</f>
        <v>8</v>
      </c>
      <c r="AO105" s="172">
        <f>IFERROR(INDEX($N$74:$U$103,MATCH(INT(求节点(总纲!$BG$5:$BG$84,总纲!$BH$5:$BH$84,总纲!$BM36)),$E$74:$E$103,0),MATCH(AO$72,$N$73:$U$73,0)),0)</f>
        <v>0</v>
      </c>
      <c r="AP105" s="172">
        <f>IFERROR(INDEX($N$74:$U$103,MATCH(INT(求节点(总纲!$BG$5:$BG$84,总纲!$BH$5:$BH$84,总纲!$BM36)),$E$74:$E$103,0),MATCH(AP$72,$N$73:$U$73,0)),0)</f>
        <v>0</v>
      </c>
      <c r="AQ105" s="172">
        <f>IFERROR(INDEX($N$74:$U$103,MATCH(INT(求节点(总纲!$BG$5:$BG$84,总纲!$BH$5:$BH$84,总纲!$BM36)),$E$74:$E$103,0),MATCH(AQ$72,$N$73:$U$73,0)),0)</f>
        <v>0</v>
      </c>
      <c r="AR105" s="172">
        <f>IFERROR(INDEX($N$74:$U$103,MATCH(INT(求节点(总纲!$BG$5:$BG$84,总纲!$BH$5:$BH$84,总纲!$BM36)),$E$74:$E$103,0),MATCH(AR$72,$N$73:$U$73,0)),0)</f>
        <v>8</v>
      </c>
      <c r="AS105" s="172">
        <f>IFERROR(INDEX($N$74:$U$103,MATCH(INT(求节点(总纲!$BG$5:$BG$84,总纲!$BH$5:$BH$84,总纲!$BM36)),$E$74:$E$103,0),MATCH(AS$72,$N$73:$U$73,0)),0)</f>
        <v>0</v>
      </c>
      <c r="AT105" s="172">
        <f>IFERROR(INDEX($N$74:$U$103,MATCH(INT(求节点(总纲!$BG$5:$BG$84,总纲!$BH$5:$BH$84,总纲!$BM36)),$E$74:$E$103,0),MATCH(AT$72,$N$73:$U$73,0)),0)</f>
        <v>0</v>
      </c>
      <c r="AU105" s="172">
        <f>IFERROR(INDEX($N$74:$U$103,MATCH(INT(求节点(总纲!$BG$5:$BG$84,总纲!$BH$5:$BH$84,总纲!$BM36)),$E$74:$E$103,0),MATCH(AU$72,$N$73:$U$73,0)),0)</f>
        <v>8</v>
      </c>
      <c r="AV105" s="172">
        <f>IFERROR(INDEX($N$74:$U$103,MATCH(INT(求节点(总纲!$BG$5:$BG$84,总纲!$BH$5:$BH$84,总纲!$BM36)),$E$74:$E$103,0),MATCH(AV$72,$N$73:$U$73,0)),0)</f>
        <v>0</v>
      </c>
      <c r="AW105" s="172">
        <f>IFERROR(INDEX($N$74:$U$103,MATCH(INT(求节点(总纲!$BG$5:$BG$84,总纲!$BH$5:$BH$84,总纲!$BM36)),$E$74:$E$103,0),MATCH(AW$72,$N$73:$U$73,0)),0)</f>
        <v>8</v>
      </c>
      <c r="AX105" s="172">
        <f>IFERROR(INDEX($N$74:$U$103,MATCH(INT(求节点(总纲!$BG$5:$BG$84,总纲!$BH$5:$BH$84,总纲!$BM36)),$E$74:$E$103,0),MATCH(AX$72,$N$73:$U$73,0)),0)</f>
        <v>0</v>
      </c>
      <c r="AY105" s="172">
        <f>IFERROR(INDEX($N$74:$U$103,MATCH(INT(求节点(总纲!$BG$5:$BG$84,总纲!$BH$5:$BH$84,总纲!$BM36)),$E$74:$E$103,0),MATCH(AY$72,$N$73:$U$73,0)),0)</f>
        <v>0</v>
      </c>
      <c r="AZ105" s="172">
        <f>IFERROR(INDEX($N$74:$U$103,MATCH(INT(求节点(总纲!$BG$5:$BG$84,总纲!$BH$5:$BH$84,总纲!$BM36)),$E$74:$E$103,0),MATCH(AZ$72,$N$73:$U$73,0)),0)</f>
        <v>0</v>
      </c>
      <c r="BA105" s="172">
        <f>IFERROR(INDEX($N$74:$U$103,MATCH(INT(求节点(总纲!$BG$5:$BG$84,总纲!$BH$5:$BH$84,总纲!$BM36)),$E$74:$E$103,0),MATCH(BA$72,$N$73:$U$73,0)),0)</f>
        <v>0</v>
      </c>
      <c r="BB105" s="172">
        <f>IFERROR(INDEX($N$74:$U$103,MATCH(INT(求节点(总纲!$BG$5:$BG$84,总纲!$BH$5:$BH$84,总纲!$BM36)),$E$74:$E$103,0),MATCH(BB$72,$N$73:$U$73,0)),0)</f>
        <v>8</v>
      </c>
    </row>
    <row r="106" spans="4:54" x14ac:dyDescent="0.15">
      <c r="D106" s="132"/>
      <c r="Y106" s="132"/>
      <c r="Z106" s="162">
        <v>33</v>
      </c>
      <c r="AA106" s="172">
        <f>IFERROR(INDEX($N$74:$U$103,MATCH(INT(求节点(总纲!$BG$5:$BG$84,总纲!$BH$5:$BH$84,总纲!$BM37)),$E$74:$E$103,0),MATCH(AA$72,$N$73:$U$73,0)),0)</f>
        <v>8</v>
      </c>
      <c r="AB106" s="172">
        <f>IFERROR(INDEX($N$74:$U$103,MATCH(INT(求节点(总纲!$BG$5:$BG$84,总纲!$BH$5:$BH$84,总纲!$BM37)),$E$74:$E$103,0),MATCH(AB$72,$N$73:$U$73,0)),0)</f>
        <v>0</v>
      </c>
      <c r="AC106" s="172">
        <f>IFERROR(INDEX($N$74:$U$103,MATCH(INT(求节点(总纲!$BG$5:$BG$84,总纲!$BH$5:$BH$84,总纲!$BM37)),$E$74:$E$103,0),MATCH(AC$72,$N$73:$U$73,0)),0)</f>
        <v>0</v>
      </c>
      <c r="AD106" s="172">
        <f>IFERROR(INDEX($N$74:$U$103,MATCH(INT(求节点(总纲!$BG$5:$BG$84,总纲!$BH$5:$BH$84,总纲!$BM37)),$E$74:$E$103,0),MATCH(AD$72,$N$73:$U$73,0)),0)</f>
        <v>0</v>
      </c>
      <c r="AE106" s="172">
        <f>IFERROR(INDEX($N$74:$U$103,MATCH(INT(求节点(总纲!$BG$5:$BG$84,总纲!$BH$5:$BH$84,总纲!$BM37)),$E$74:$E$103,0),MATCH(AE$72,$N$73:$U$73,0)),0)</f>
        <v>8</v>
      </c>
      <c r="AF106" s="172">
        <f>IFERROR(INDEX($N$74:$U$103,MATCH(INT(求节点(总纲!$BG$5:$BG$84,总纲!$BH$5:$BH$84,总纲!$BM37)),$E$74:$E$103,0),MATCH(AF$72,$N$73:$U$73,0)),0)</f>
        <v>0</v>
      </c>
      <c r="AG106" s="172">
        <f>IFERROR(INDEX($N$74:$U$103,MATCH(INT(求节点(总纲!$BG$5:$BG$84,总纲!$BH$5:$BH$84,总纲!$BM37)),$E$74:$E$103,0),MATCH(AG$72,$N$73:$U$73,0)),0)</f>
        <v>8</v>
      </c>
      <c r="AH106" s="172">
        <f>IFERROR(INDEX($N$74:$U$103,MATCH(INT(求节点(总纲!$BG$5:$BG$84,总纲!$BH$5:$BH$84,总纲!$BM37)),$E$74:$E$103,0),MATCH(AH$72,$N$73:$U$73,0)),0)</f>
        <v>0</v>
      </c>
      <c r="AI106" s="172">
        <f>IFERROR(INDEX($N$74:$U$103,MATCH(INT(求节点(总纲!$BG$5:$BG$84,总纲!$BH$5:$BH$84,总纲!$BM37)),$E$74:$E$103,0),MATCH(AI$72,$N$73:$U$73,0)),0)</f>
        <v>0</v>
      </c>
      <c r="AJ106" s="172">
        <f>IFERROR(INDEX($N$74:$U$103,MATCH(INT(求节点(总纲!$BG$5:$BG$84,总纲!$BH$5:$BH$84,总纲!$BM37)),$E$74:$E$103,0),MATCH(AJ$72,$N$73:$U$73,0)),0)</f>
        <v>0</v>
      </c>
      <c r="AK106" s="172">
        <f>IFERROR(INDEX($N$74:$U$103,MATCH(INT(求节点(总纲!$BG$5:$BG$84,总纲!$BH$5:$BH$84,总纲!$BM37)),$E$74:$E$103,0),MATCH(AK$72,$N$73:$U$73,0)),0)</f>
        <v>0</v>
      </c>
      <c r="AL106" s="172">
        <f>IFERROR(INDEX($N$74:$U$103,MATCH(INT(求节点(总纲!$BG$5:$BG$84,总纲!$BH$5:$BH$84,总纲!$BM37)),$E$74:$E$103,0),MATCH(AL$72,$N$73:$U$73,0)),0)</f>
        <v>0</v>
      </c>
      <c r="AM106" s="172">
        <f>IFERROR(INDEX($N$74:$U$103,MATCH(INT(求节点(总纲!$BG$5:$BG$84,总纲!$BH$5:$BH$84,总纲!$BM37)),$E$74:$E$103,0),MATCH(AM$72,$N$73:$U$73,0)),0)</f>
        <v>0</v>
      </c>
      <c r="AN106" s="172">
        <f>IFERROR(INDEX($N$74:$U$103,MATCH(INT(求节点(总纲!$BG$5:$BG$84,总纲!$BH$5:$BH$84,总纲!$BM37)),$E$74:$E$103,0),MATCH(AN$72,$N$73:$U$73,0)),0)</f>
        <v>8</v>
      </c>
      <c r="AO106" s="172">
        <f>IFERROR(INDEX($N$74:$U$103,MATCH(INT(求节点(总纲!$BG$5:$BG$84,总纲!$BH$5:$BH$84,总纲!$BM37)),$E$74:$E$103,0),MATCH(AO$72,$N$73:$U$73,0)),0)</f>
        <v>0</v>
      </c>
      <c r="AP106" s="172">
        <f>IFERROR(INDEX($N$74:$U$103,MATCH(INT(求节点(总纲!$BG$5:$BG$84,总纲!$BH$5:$BH$84,总纲!$BM37)),$E$74:$E$103,0),MATCH(AP$72,$N$73:$U$73,0)),0)</f>
        <v>0</v>
      </c>
      <c r="AQ106" s="172">
        <f>IFERROR(INDEX($N$74:$U$103,MATCH(INT(求节点(总纲!$BG$5:$BG$84,总纲!$BH$5:$BH$84,总纲!$BM37)),$E$74:$E$103,0),MATCH(AQ$72,$N$73:$U$73,0)),0)</f>
        <v>0</v>
      </c>
      <c r="AR106" s="172">
        <f>IFERROR(INDEX($N$74:$U$103,MATCH(INT(求节点(总纲!$BG$5:$BG$84,总纲!$BH$5:$BH$84,总纲!$BM37)),$E$74:$E$103,0),MATCH(AR$72,$N$73:$U$73,0)),0)</f>
        <v>8</v>
      </c>
      <c r="AS106" s="172">
        <f>IFERROR(INDEX($N$74:$U$103,MATCH(INT(求节点(总纲!$BG$5:$BG$84,总纲!$BH$5:$BH$84,总纲!$BM37)),$E$74:$E$103,0),MATCH(AS$72,$N$73:$U$73,0)),0)</f>
        <v>0</v>
      </c>
      <c r="AT106" s="172">
        <f>IFERROR(INDEX($N$74:$U$103,MATCH(INT(求节点(总纲!$BG$5:$BG$84,总纲!$BH$5:$BH$84,总纲!$BM37)),$E$74:$E$103,0),MATCH(AT$72,$N$73:$U$73,0)),0)</f>
        <v>0</v>
      </c>
      <c r="AU106" s="172">
        <f>IFERROR(INDEX($N$74:$U$103,MATCH(INT(求节点(总纲!$BG$5:$BG$84,总纲!$BH$5:$BH$84,总纲!$BM37)),$E$74:$E$103,0),MATCH(AU$72,$N$73:$U$73,0)),0)</f>
        <v>8</v>
      </c>
      <c r="AV106" s="172">
        <f>IFERROR(INDEX($N$74:$U$103,MATCH(INT(求节点(总纲!$BG$5:$BG$84,总纲!$BH$5:$BH$84,总纲!$BM37)),$E$74:$E$103,0),MATCH(AV$72,$N$73:$U$73,0)),0)</f>
        <v>0</v>
      </c>
      <c r="AW106" s="172">
        <f>IFERROR(INDEX($N$74:$U$103,MATCH(INT(求节点(总纲!$BG$5:$BG$84,总纲!$BH$5:$BH$84,总纲!$BM37)),$E$74:$E$103,0),MATCH(AW$72,$N$73:$U$73,0)),0)</f>
        <v>8</v>
      </c>
      <c r="AX106" s="172">
        <f>IFERROR(INDEX($N$74:$U$103,MATCH(INT(求节点(总纲!$BG$5:$BG$84,总纲!$BH$5:$BH$84,总纲!$BM37)),$E$74:$E$103,0),MATCH(AX$72,$N$73:$U$73,0)),0)</f>
        <v>0</v>
      </c>
      <c r="AY106" s="172">
        <f>IFERROR(INDEX($N$74:$U$103,MATCH(INT(求节点(总纲!$BG$5:$BG$84,总纲!$BH$5:$BH$84,总纲!$BM37)),$E$74:$E$103,0),MATCH(AY$72,$N$73:$U$73,0)),0)</f>
        <v>0</v>
      </c>
      <c r="AZ106" s="172">
        <f>IFERROR(INDEX($N$74:$U$103,MATCH(INT(求节点(总纲!$BG$5:$BG$84,总纲!$BH$5:$BH$84,总纲!$BM37)),$E$74:$E$103,0),MATCH(AZ$72,$N$73:$U$73,0)),0)</f>
        <v>0</v>
      </c>
      <c r="BA106" s="172">
        <f>IFERROR(INDEX($N$74:$U$103,MATCH(INT(求节点(总纲!$BG$5:$BG$84,总纲!$BH$5:$BH$84,总纲!$BM37)),$E$74:$E$103,0),MATCH(BA$72,$N$73:$U$73,0)),0)</f>
        <v>0</v>
      </c>
      <c r="BB106" s="172">
        <f>IFERROR(INDEX($N$74:$U$103,MATCH(INT(求节点(总纲!$BG$5:$BG$84,总纲!$BH$5:$BH$84,总纲!$BM37)),$E$74:$E$103,0),MATCH(BB$72,$N$73:$U$73,0)),0)</f>
        <v>8</v>
      </c>
    </row>
    <row r="107" spans="4:54" x14ac:dyDescent="0.15">
      <c r="D107" s="132"/>
      <c r="Y107" s="132"/>
      <c r="Z107" s="162">
        <v>34</v>
      </c>
      <c r="AA107" s="172">
        <f>IFERROR(INDEX($N$74:$U$103,MATCH(INT(求节点(总纲!$BG$5:$BG$84,总纲!$BH$5:$BH$84,总纲!$BM38)),$E$74:$E$103,0),MATCH(AA$72,$N$73:$U$73,0)),0)</f>
        <v>8</v>
      </c>
      <c r="AB107" s="172">
        <f>IFERROR(INDEX($N$74:$U$103,MATCH(INT(求节点(总纲!$BG$5:$BG$84,总纲!$BH$5:$BH$84,总纲!$BM38)),$E$74:$E$103,0),MATCH(AB$72,$N$73:$U$73,0)),0)</f>
        <v>0</v>
      </c>
      <c r="AC107" s="172">
        <f>IFERROR(INDEX($N$74:$U$103,MATCH(INT(求节点(总纲!$BG$5:$BG$84,总纲!$BH$5:$BH$84,总纲!$BM38)),$E$74:$E$103,0),MATCH(AC$72,$N$73:$U$73,0)),0)</f>
        <v>0</v>
      </c>
      <c r="AD107" s="172">
        <f>IFERROR(INDEX($N$74:$U$103,MATCH(INT(求节点(总纲!$BG$5:$BG$84,总纲!$BH$5:$BH$84,总纲!$BM38)),$E$74:$E$103,0),MATCH(AD$72,$N$73:$U$73,0)),0)</f>
        <v>0</v>
      </c>
      <c r="AE107" s="172">
        <f>IFERROR(INDEX($N$74:$U$103,MATCH(INT(求节点(总纲!$BG$5:$BG$84,总纲!$BH$5:$BH$84,总纲!$BM38)),$E$74:$E$103,0),MATCH(AE$72,$N$73:$U$73,0)),0)</f>
        <v>8</v>
      </c>
      <c r="AF107" s="172">
        <f>IFERROR(INDEX($N$74:$U$103,MATCH(INT(求节点(总纲!$BG$5:$BG$84,总纲!$BH$5:$BH$84,总纲!$BM38)),$E$74:$E$103,0),MATCH(AF$72,$N$73:$U$73,0)),0)</f>
        <v>0</v>
      </c>
      <c r="AG107" s="172">
        <f>IFERROR(INDEX($N$74:$U$103,MATCH(INT(求节点(总纲!$BG$5:$BG$84,总纲!$BH$5:$BH$84,总纲!$BM38)),$E$74:$E$103,0),MATCH(AG$72,$N$73:$U$73,0)),0)</f>
        <v>8</v>
      </c>
      <c r="AH107" s="172">
        <f>IFERROR(INDEX($N$74:$U$103,MATCH(INT(求节点(总纲!$BG$5:$BG$84,总纲!$BH$5:$BH$84,总纲!$BM38)),$E$74:$E$103,0),MATCH(AH$72,$N$73:$U$73,0)),0)</f>
        <v>0</v>
      </c>
      <c r="AI107" s="172">
        <f>IFERROR(INDEX($N$74:$U$103,MATCH(INT(求节点(总纲!$BG$5:$BG$84,总纲!$BH$5:$BH$84,总纲!$BM38)),$E$74:$E$103,0),MATCH(AI$72,$N$73:$U$73,0)),0)</f>
        <v>0</v>
      </c>
      <c r="AJ107" s="172">
        <f>IFERROR(INDEX($N$74:$U$103,MATCH(INT(求节点(总纲!$BG$5:$BG$84,总纲!$BH$5:$BH$84,总纲!$BM38)),$E$74:$E$103,0),MATCH(AJ$72,$N$73:$U$73,0)),0)</f>
        <v>0</v>
      </c>
      <c r="AK107" s="172">
        <f>IFERROR(INDEX($N$74:$U$103,MATCH(INT(求节点(总纲!$BG$5:$BG$84,总纲!$BH$5:$BH$84,总纲!$BM38)),$E$74:$E$103,0),MATCH(AK$72,$N$73:$U$73,0)),0)</f>
        <v>0</v>
      </c>
      <c r="AL107" s="172">
        <f>IFERROR(INDEX($N$74:$U$103,MATCH(INT(求节点(总纲!$BG$5:$BG$84,总纲!$BH$5:$BH$84,总纲!$BM38)),$E$74:$E$103,0),MATCH(AL$72,$N$73:$U$73,0)),0)</f>
        <v>0</v>
      </c>
      <c r="AM107" s="172">
        <f>IFERROR(INDEX($N$74:$U$103,MATCH(INT(求节点(总纲!$BG$5:$BG$84,总纲!$BH$5:$BH$84,总纲!$BM38)),$E$74:$E$103,0),MATCH(AM$72,$N$73:$U$73,0)),0)</f>
        <v>0</v>
      </c>
      <c r="AN107" s="172">
        <f>IFERROR(INDEX($N$74:$U$103,MATCH(INT(求节点(总纲!$BG$5:$BG$84,总纲!$BH$5:$BH$84,总纲!$BM38)),$E$74:$E$103,0),MATCH(AN$72,$N$73:$U$73,0)),0)</f>
        <v>8</v>
      </c>
      <c r="AO107" s="172">
        <f>IFERROR(INDEX($N$74:$U$103,MATCH(INT(求节点(总纲!$BG$5:$BG$84,总纲!$BH$5:$BH$84,总纲!$BM38)),$E$74:$E$103,0),MATCH(AO$72,$N$73:$U$73,0)),0)</f>
        <v>0</v>
      </c>
      <c r="AP107" s="172">
        <f>IFERROR(INDEX($N$74:$U$103,MATCH(INT(求节点(总纲!$BG$5:$BG$84,总纲!$BH$5:$BH$84,总纲!$BM38)),$E$74:$E$103,0),MATCH(AP$72,$N$73:$U$73,0)),0)</f>
        <v>0</v>
      </c>
      <c r="AQ107" s="172">
        <f>IFERROR(INDEX($N$74:$U$103,MATCH(INT(求节点(总纲!$BG$5:$BG$84,总纲!$BH$5:$BH$84,总纲!$BM38)),$E$74:$E$103,0),MATCH(AQ$72,$N$73:$U$73,0)),0)</f>
        <v>0</v>
      </c>
      <c r="AR107" s="172">
        <f>IFERROR(INDEX($N$74:$U$103,MATCH(INT(求节点(总纲!$BG$5:$BG$84,总纲!$BH$5:$BH$84,总纲!$BM38)),$E$74:$E$103,0),MATCH(AR$72,$N$73:$U$73,0)),0)</f>
        <v>8</v>
      </c>
      <c r="AS107" s="172">
        <f>IFERROR(INDEX($N$74:$U$103,MATCH(INT(求节点(总纲!$BG$5:$BG$84,总纲!$BH$5:$BH$84,总纲!$BM38)),$E$74:$E$103,0),MATCH(AS$72,$N$73:$U$73,0)),0)</f>
        <v>0</v>
      </c>
      <c r="AT107" s="172">
        <f>IFERROR(INDEX($N$74:$U$103,MATCH(INT(求节点(总纲!$BG$5:$BG$84,总纲!$BH$5:$BH$84,总纲!$BM38)),$E$74:$E$103,0),MATCH(AT$72,$N$73:$U$73,0)),0)</f>
        <v>0</v>
      </c>
      <c r="AU107" s="172">
        <f>IFERROR(INDEX($N$74:$U$103,MATCH(INT(求节点(总纲!$BG$5:$BG$84,总纲!$BH$5:$BH$84,总纲!$BM38)),$E$74:$E$103,0),MATCH(AU$72,$N$73:$U$73,0)),0)</f>
        <v>8</v>
      </c>
      <c r="AV107" s="172">
        <f>IFERROR(INDEX($N$74:$U$103,MATCH(INT(求节点(总纲!$BG$5:$BG$84,总纲!$BH$5:$BH$84,总纲!$BM38)),$E$74:$E$103,0),MATCH(AV$72,$N$73:$U$73,0)),0)</f>
        <v>0</v>
      </c>
      <c r="AW107" s="172">
        <f>IFERROR(INDEX($N$74:$U$103,MATCH(INT(求节点(总纲!$BG$5:$BG$84,总纲!$BH$5:$BH$84,总纲!$BM38)),$E$74:$E$103,0),MATCH(AW$72,$N$73:$U$73,0)),0)</f>
        <v>8</v>
      </c>
      <c r="AX107" s="172">
        <f>IFERROR(INDEX($N$74:$U$103,MATCH(INT(求节点(总纲!$BG$5:$BG$84,总纲!$BH$5:$BH$84,总纲!$BM38)),$E$74:$E$103,0),MATCH(AX$72,$N$73:$U$73,0)),0)</f>
        <v>0</v>
      </c>
      <c r="AY107" s="172">
        <f>IFERROR(INDEX($N$74:$U$103,MATCH(INT(求节点(总纲!$BG$5:$BG$84,总纲!$BH$5:$BH$84,总纲!$BM38)),$E$74:$E$103,0),MATCH(AY$72,$N$73:$U$73,0)),0)</f>
        <v>0</v>
      </c>
      <c r="AZ107" s="172">
        <f>IFERROR(INDEX($N$74:$U$103,MATCH(INT(求节点(总纲!$BG$5:$BG$84,总纲!$BH$5:$BH$84,总纲!$BM38)),$E$74:$E$103,0),MATCH(AZ$72,$N$73:$U$73,0)),0)</f>
        <v>0</v>
      </c>
      <c r="BA107" s="172">
        <f>IFERROR(INDEX($N$74:$U$103,MATCH(INT(求节点(总纲!$BG$5:$BG$84,总纲!$BH$5:$BH$84,总纲!$BM38)),$E$74:$E$103,0),MATCH(BA$72,$N$73:$U$73,0)),0)</f>
        <v>0</v>
      </c>
      <c r="BB107" s="172">
        <f>IFERROR(INDEX($N$74:$U$103,MATCH(INT(求节点(总纲!$BG$5:$BG$84,总纲!$BH$5:$BH$84,总纲!$BM38)),$E$74:$E$103,0),MATCH(BB$72,$N$73:$U$73,0)),0)</f>
        <v>8</v>
      </c>
    </row>
    <row r="108" spans="4:54" x14ac:dyDescent="0.15">
      <c r="D108" s="132"/>
      <c r="Y108" s="132"/>
      <c r="Z108" s="162">
        <v>35</v>
      </c>
      <c r="AA108" s="172">
        <f>IFERROR(INDEX($N$74:$U$103,MATCH(INT(求节点(总纲!$BG$5:$BG$84,总纲!$BH$5:$BH$84,总纲!$BM39)),$E$74:$E$103,0),MATCH(AA$72,$N$73:$U$73,0)),0)</f>
        <v>8</v>
      </c>
      <c r="AB108" s="172">
        <f>IFERROR(INDEX($N$74:$U$103,MATCH(INT(求节点(总纲!$BG$5:$BG$84,总纲!$BH$5:$BH$84,总纲!$BM39)),$E$74:$E$103,0),MATCH(AB$72,$N$73:$U$73,0)),0)</f>
        <v>0</v>
      </c>
      <c r="AC108" s="172">
        <f>IFERROR(INDEX($N$74:$U$103,MATCH(INT(求节点(总纲!$BG$5:$BG$84,总纲!$BH$5:$BH$84,总纲!$BM39)),$E$74:$E$103,0),MATCH(AC$72,$N$73:$U$73,0)),0)</f>
        <v>0</v>
      </c>
      <c r="AD108" s="172">
        <f>IFERROR(INDEX($N$74:$U$103,MATCH(INT(求节点(总纲!$BG$5:$BG$84,总纲!$BH$5:$BH$84,总纲!$BM39)),$E$74:$E$103,0),MATCH(AD$72,$N$73:$U$73,0)),0)</f>
        <v>0</v>
      </c>
      <c r="AE108" s="172">
        <f>IFERROR(INDEX($N$74:$U$103,MATCH(INT(求节点(总纲!$BG$5:$BG$84,总纲!$BH$5:$BH$84,总纲!$BM39)),$E$74:$E$103,0),MATCH(AE$72,$N$73:$U$73,0)),0)</f>
        <v>8</v>
      </c>
      <c r="AF108" s="172">
        <f>IFERROR(INDEX($N$74:$U$103,MATCH(INT(求节点(总纲!$BG$5:$BG$84,总纲!$BH$5:$BH$84,总纲!$BM39)),$E$74:$E$103,0),MATCH(AF$72,$N$73:$U$73,0)),0)</f>
        <v>0</v>
      </c>
      <c r="AG108" s="172">
        <f>IFERROR(INDEX($N$74:$U$103,MATCH(INT(求节点(总纲!$BG$5:$BG$84,总纲!$BH$5:$BH$84,总纲!$BM39)),$E$74:$E$103,0),MATCH(AG$72,$N$73:$U$73,0)),0)</f>
        <v>8</v>
      </c>
      <c r="AH108" s="172">
        <f>IFERROR(INDEX($N$74:$U$103,MATCH(INT(求节点(总纲!$BG$5:$BG$84,总纲!$BH$5:$BH$84,总纲!$BM39)),$E$74:$E$103,0),MATCH(AH$72,$N$73:$U$73,0)),0)</f>
        <v>0</v>
      </c>
      <c r="AI108" s="172">
        <f>IFERROR(INDEX($N$74:$U$103,MATCH(INT(求节点(总纲!$BG$5:$BG$84,总纲!$BH$5:$BH$84,总纲!$BM39)),$E$74:$E$103,0),MATCH(AI$72,$N$73:$U$73,0)),0)</f>
        <v>0</v>
      </c>
      <c r="AJ108" s="172">
        <f>IFERROR(INDEX($N$74:$U$103,MATCH(INT(求节点(总纲!$BG$5:$BG$84,总纲!$BH$5:$BH$84,总纲!$BM39)),$E$74:$E$103,0),MATCH(AJ$72,$N$73:$U$73,0)),0)</f>
        <v>0</v>
      </c>
      <c r="AK108" s="172">
        <f>IFERROR(INDEX($N$74:$U$103,MATCH(INT(求节点(总纲!$BG$5:$BG$84,总纲!$BH$5:$BH$84,总纲!$BM39)),$E$74:$E$103,0),MATCH(AK$72,$N$73:$U$73,0)),0)</f>
        <v>0</v>
      </c>
      <c r="AL108" s="172">
        <f>IFERROR(INDEX($N$74:$U$103,MATCH(INT(求节点(总纲!$BG$5:$BG$84,总纲!$BH$5:$BH$84,总纲!$BM39)),$E$74:$E$103,0),MATCH(AL$72,$N$73:$U$73,0)),0)</f>
        <v>0</v>
      </c>
      <c r="AM108" s="172">
        <f>IFERROR(INDEX($N$74:$U$103,MATCH(INT(求节点(总纲!$BG$5:$BG$84,总纲!$BH$5:$BH$84,总纲!$BM39)),$E$74:$E$103,0),MATCH(AM$72,$N$73:$U$73,0)),0)</f>
        <v>0</v>
      </c>
      <c r="AN108" s="172">
        <f>IFERROR(INDEX($N$74:$U$103,MATCH(INT(求节点(总纲!$BG$5:$BG$84,总纲!$BH$5:$BH$84,总纲!$BM39)),$E$74:$E$103,0),MATCH(AN$72,$N$73:$U$73,0)),0)</f>
        <v>8</v>
      </c>
      <c r="AO108" s="172">
        <f>IFERROR(INDEX($N$74:$U$103,MATCH(INT(求节点(总纲!$BG$5:$BG$84,总纲!$BH$5:$BH$84,总纲!$BM39)),$E$74:$E$103,0),MATCH(AO$72,$N$73:$U$73,0)),0)</f>
        <v>0</v>
      </c>
      <c r="AP108" s="172">
        <f>IFERROR(INDEX($N$74:$U$103,MATCH(INT(求节点(总纲!$BG$5:$BG$84,总纲!$BH$5:$BH$84,总纲!$BM39)),$E$74:$E$103,0),MATCH(AP$72,$N$73:$U$73,0)),0)</f>
        <v>0</v>
      </c>
      <c r="AQ108" s="172">
        <f>IFERROR(INDEX($N$74:$U$103,MATCH(INT(求节点(总纲!$BG$5:$BG$84,总纲!$BH$5:$BH$84,总纲!$BM39)),$E$74:$E$103,0),MATCH(AQ$72,$N$73:$U$73,0)),0)</f>
        <v>0</v>
      </c>
      <c r="AR108" s="172">
        <f>IFERROR(INDEX($N$74:$U$103,MATCH(INT(求节点(总纲!$BG$5:$BG$84,总纲!$BH$5:$BH$84,总纲!$BM39)),$E$74:$E$103,0),MATCH(AR$72,$N$73:$U$73,0)),0)</f>
        <v>8</v>
      </c>
      <c r="AS108" s="172">
        <f>IFERROR(INDEX($N$74:$U$103,MATCH(INT(求节点(总纲!$BG$5:$BG$84,总纲!$BH$5:$BH$84,总纲!$BM39)),$E$74:$E$103,0),MATCH(AS$72,$N$73:$U$73,0)),0)</f>
        <v>0</v>
      </c>
      <c r="AT108" s="172">
        <f>IFERROR(INDEX($N$74:$U$103,MATCH(INT(求节点(总纲!$BG$5:$BG$84,总纲!$BH$5:$BH$84,总纲!$BM39)),$E$74:$E$103,0),MATCH(AT$72,$N$73:$U$73,0)),0)</f>
        <v>0</v>
      </c>
      <c r="AU108" s="172">
        <f>IFERROR(INDEX($N$74:$U$103,MATCH(INT(求节点(总纲!$BG$5:$BG$84,总纲!$BH$5:$BH$84,总纲!$BM39)),$E$74:$E$103,0),MATCH(AU$72,$N$73:$U$73,0)),0)</f>
        <v>8</v>
      </c>
      <c r="AV108" s="172">
        <f>IFERROR(INDEX($N$74:$U$103,MATCH(INT(求节点(总纲!$BG$5:$BG$84,总纲!$BH$5:$BH$84,总纲!$BM39)),$E$74:$E$103,0),MATCH(AV$72,$N$73:$U$73,0)),0)</f>
        <v>0</v>
      </c>
      <c r="AW108" s="172">
        <f>IFERROR(INDEX($N$74:$U$103,MATCH(INT(求节点(总纲!$BG$5:$BG$84,总纲!$BH$5:$BH$84,总纲!$BM39)),$E$74:$E$103,0),MATCH(AW$72,$N$73:$U$73,0)),0)</f>
        <v>8</v>
      </c>
      <c r="AX108" s="172">
        <f>IFERROR(INDEX($N$74:$U$103,MATCH(INT(求节点(总纲!$BG$5:$BG$84,总纲!$BH$5:$BH$84,总纲!$BM39)),$E$74:$E$103,0),MATCH(AX$72,$N$73:$U$73,0)),0)</f>
        <v>0</v>
      </c>
      <c r="AY108" s="172">
        <f>IFERROR(INDEX($N$74:$U$103,MATCH(INT(求节点(总纲!$BG$5:$BG$84,总纲!$BH$5:$BH$84,总纲!$BM39)),$E$74:$E$103,0),MATCH(AY$72,$N$73:$U$73,0)),0)</f>
        <v>0</v>
      </c>
      <c r="AZ108" s="172">
        <f>IFERROR(INDEX($N$74:$U$103,MATCH(INT(求节点(总纲!$BG$5:$BG$84,总纲!$BH$5:$BH$84,总纲!$BM39)),$E$74:$E$103,0),MATCH(AZ$72,$N$73:$U$73,0)),0)</f>
        <v>0</v>
      </c>
      <c r="BA108" s="172">
        <f>IFERROR(INDEX($N$74:$U$103,MATCH(INT(求节点(总纲!$BG$5:$BG$84,总纲!$BH$5:$BH$84,总纲!$BM39)),$E$74:$E$103,0),MATCH(BA$72,$N$73:$U$73,0)),0)</f>
        <v>0</v>
      </c>
      <c r="BB108" s="172">
        <f>IFERROR(INDEX($N$74:$U$103,MATCH(INT(求节点(总纲!$BG$5:$BG$84,总纲!$BH$5:$BH$84,总纲!$BM39)),$E$74:$E$103,0),MATCH(BB$72,$N$73:$U$73,0)),0)</f>
        <v>8</v>
      </c>
    </row>
    <row r="109" spans="4:54" x14ac:dyDescent="0.15">
      <c r="Y109" s="132"/>
      <c r="Z109" s="162">
        <v>36</v>
      </c>
      <c r="AA109" s="172">
        <f>IFERROR(INDEX($N$74:$U$103,MATCH(INT(求节点(总纲!$BG$5:$BG$84,总纲!$BH$5:$BH$84,总纲!$BM40)),$E$74:$E$103,0),MATCH(AA$72,$N$73:$U$73,0)),0)</f>
        <v>8</v>
      </c>
      <c r="AB109" s="172">
        <f>IFERROR(INDEX($N$74:$U$103,MATCH(INT(求节点(总纲!$BG$5:$BG$84,总纲!$BH$5:$BH$84,总纲!$BM40)),$E$74:$E$103,0),MATCH(AB$72,$N$73:$U$73,0)),0)</f>
        <v>0</v>
      </c>
      <c r="AC109" s="172">
        <f>IFERROR(INDEX($N$74:$U$103,MATCH(INT(求节点(总纲!$BG$5:$BG$84,总纲!$BH$5:$BH$84,总纲!$BM40)),$E$74:$E$103,0),MATCH(AC$72,$N$73:$U$73,0)),0)</f>
        <v>0</v>
      </c>
      <c r="AD109" s="172">
        <f>IFERROR(INDEX($N$74:$U$103,MATCH(INT(求节点(总纲!$BG$5:$BG$84,总纲!$BH$5:$BH$84,总纲!$BM40)),$E$74:$E$103,0),MATCH(AD$72,$N$73:$U$73,0)),0)</f>
        <v>0</v>
      </c>
      <c r="AE109" s="172">
        <f>IFERROR(INDEX($N$74:$U$103,MATCH(INT(求节点(总纲!$BG$5:$BG$84,总纲!$BH$5:$BH$84,总纲!$BM40)),$E$74:$E$103,0),MATCH(AE$72,$N$73:$U$73,0)),0)</f>
        <v>8</v>
      </c>
      <c r="AF109" s="172">
        <f>IFERROR(INDEX($N$74:$U$103,MATCH(INT(求节点(总纲!$BG$5:$BG$84,总纲!$BH$5:$BH$84,总纲!$BM40)),$E$74:$E$103,0),MATCH(AF$72,$N$73:$U$73,0)),0)</f>
        <v>0</v>
      </c>
      <c r="AG109" s="172">
        <f>IFERROR(INDEX($N$74:$U$103,MATCH(INT(求节点(总纲!$BG$5:$BG$84,总纲!$BH$5:$BH$84,总纲!$BM40)),$E$74:$E$103,0),MATCH(AG$72,$N$73:$U$73,0)),0)</f>
        <v>8</v>
      </c>
      <c r="AH109" s="172">
        <f>IFERROR(INDEX($N$74:$U$103,MATCH(INT(求节点(总纲!$BG$5:$BG$84,总纲!$BH$5:$BH$84,总纲!$BM40)),$E$74:$E$103,0),MATCH(AH$72,$N$73:$U$73,0)),0)</f>
        <v>0</v>
      </c>
      <c r="AI109" s="172">
        <f>IFERROR(INDEX($N$74:$U$103,MATCH(INT(求节点(总纲!$BG$5:$BG$84,总纲!$BH$5:$BH$84,总纲!$BM40)),$E$74:$E$103,0),MATCH(AI$72,$N$73:$U$73,0)),0)</f>
        <v>0</v>
      </c>
      <c r="AJ109" s="172">
        <f>IFERROR(INDEX($N$74:$U$103,MATCH(INT(求节点(总纲!$BG$5:$BG$84,总纲!$BH$5:$BH$84,总纲!$BM40)),$E$74:$E$103,0),MATCH(AJ$72,$N$73:$U$73,0)),0)</f>
        <v>5</v>
      </c>
      <c r="AK109" s="172">
        <f>IFERROR(INDEX($N$74:$U$103,MATCH(INT(求节点(总纲!$BG$5:$BG$84,总纲!$BH$5:$BH$84,总纲!$BM40)),$E$74:$E$103,0),MATCH(AK$72,$N$73:$U$73,0)),0)</f>
        <v>0</v>
      </c>
      <c r="AL109" s="172">
        <f>IFERROR(INDEX($N$74:$U$103,MATCH(INT(求节点(总纲!$BG$5:$BG$84,总纲!$BH$5:$BH$84,总纲!$BM40)),$E$74:$E$103,0),MATCH(AL$72,$N$73:$U$73,0)),0)</f>
        <v>0</v>
      </c>
      <c r="AM109" s="172">
        <f>IFERROR(INDEX($N$74:$U$103,MATCH(INT(求节点(总纲!$BG$5:$BG$84,总纲!$BH$5:$BH$84,总纲!$BM40)),$E$74:$E$103,0),MATCH(AM$72,$N$73:$U$73,0)),0)</f>
        <v>5</v>
      </c>
      <c r="AN109" s="172">
        <f>IFERROR(INDEX($N$74:$U$103,MATCH(INT(求节点(总纲!$BG$5:$BG$84,总纲!$BH$5:$BH$84,总纲!$BM40)),$E$74:$E$103,0),MATCH(AN$72,$N$73:$U$73,0)),0)</f>
        <v>8</v>
      </c>
      <c r="AO109" s="172">
        <f>IFERROR(INDEX($N$74:$U$103,MATCH(INT(求节点(总纲!$BG$5:$BG$84,总纲!$BH$5:$BH$84,总纲!$BM40)),$E$74:$E$103,0),MATCH(AO$72,$N$73:$U$73,0)),0)</f>
        <v>5</v>
      </c>
      <c r="AP109" s="172">
        <f>IFERROR(INDEX($N$74:$U$103,MATCH(INT(求节点(总纲!$BG$5:$BG$84,总纲!$BH$5:$BH$84,总纲!$BM40)),$E$74:$E$103,0),MATCH(AP$72,$N$73:$U$73,0)),0)</f>
        <v>5</v>
      </c>
      <c r="AQ109" s="172">
        <f>IFERROR(INDEX($N$74:$U$103,MATCH(INT(求节点(总纲!$BG$5:$BG$84,总纲!$BH$5:$BH$84,总纲!$BM40)),$E$74:$E$103,0),MATCH(AQ$72,$N$73:$U$73,0)),0)</f>
        <v>0</v>
      </c>
      <c r="AR109" s="172">
        <f>IFERROR(INDEX($N$74:$U$103,MATCH(INT(求节点(总纲!$BG$5:$BG$84,总纲!$BH$5:$BH$84,总纲!$BM40)),$E$74:$E$103,0),MATCH(AR$72,$N$73:$U$73,0)),0)</f>
        <v>8</v>
      </c>
      <c r="AS109" s="172">
        <f>IFERROR(INDEX($N$74:$U$103,MATCH(INT(求节点(总纲!$BG$5:$BG$84,总纲!$BH$5:$BH$84,总纲!$BM40)),$E$74:$E$103,0),MATCH(AS$72,$N$73:$U$73,0)),0)</f>
        <v>5</v>
      </c>
      <c r="AT109" s="172">
        <f>IFERROR(INDEX($N$74:$U$103,MATCH(INT(求节点(总纲!$BG$5:$BG$84,总纲!$BH$5:$BH$84,总纲!$BM40)),$E$74:$E$103,0),MATCH(AT$72,$N$73:$U$73,0)),0)</f>
        <v>0</v>
      </c>
      <c r="AU109" s="172">
        <f>IFERROR(INDEX($N$74:$U$103,MATCH(INT(求节点(总纲!$BG$5:$BG$84,总纲!$BH$5:$BH$84,总纲!$BM40)),$E$74:$E$103,0),MATCH(AU$72,$N$73:$U$73,0)),0)</f>
        <v>8</v>
      </c>
      <c r="AV109" s="172">
        <f>IFERROR(INDEX($N$74:$U$103,MATCH(INT(求节点(总纲!$BG$5:$BG$84,总纲!$BH$5:$BH$84,总纲!$BM40)),$E$74:$E$103,0),MATCH(AV$72,$N$73:$U$73,0)),0)</f>
        <v>0</v>
      </c>
      <c r="AW109" s="172">
        <f>IFERROR(INDEX($N$74:$U$103,MATCH(INT(求节点(总纲!$BG$5:$BG$84,总纲!$BH$5:$BH$84,总纲!$BM40)),$E$74:$E$103,0),MATCH(AW$72,$N$73:$U$73,0)),0)</f>
        <v>8</v>
      </c>
      <c r="AX109" s="172">
        <f>IFERROR(INDEX($N$74:$U$103,MATCH(INT(求节点(总纲!$BG$5:$BG$84,总纲!$BH$5:$BH$84,总纲!$BM40)),$E$74:$E$103,0),MATCH(AX$72,$N$73:$U$73,0)),0)</f>
        <v>0</v>
      </c>
      <c r="AY109" s="172">
        <f>IFERROR(INDEX($N$74:$U$103,MATCH(INT(求节点(总纲!$BG$5:$BG$84,总纲!$BH$5:$BH$84,总纲!$BM40)),$E$74:$E$103,0),MATCH(AY$72,$N$73:$U$73,0)),0)</f>
        <v>0</v>
      </c>
      <c r="AZ109" s="172">
        <f>IFERROR(INDEX($N$74:$U$103,MATCH(INT(求节点(总纲!$BG$5:$BG$84,总纲!$BH$5:$BH$84,总纲!$BM40)),$E$74:$E$103,0),MATCH(AZ$72,$N$73:$U$73,0)),0)</f>
        <v>0</v>
      </c>
      <c r="BA109" s="172">
        <f>IFERROR(INDEX($N$74:$U$103,MATCH(INT(求节点(总纲!$BG$5:$BG$84,总纲!$BH$5:$BH$84,总纲!$BM40)),$E$74:$E$103,0),MATCH(BA$72,$N$73:$U$73,0)),0)</f>
        <v>0</v>
      </c>
      <c r="BB109" s="172">
        <f>IFERROR(INDEX($N$74:$U$103,MATCH(INT(求节点(总纲!$BG$5:$BG$84,总纲!$BH$5:$BH$84,总纲!$BM40)),$E$74:$E$103,0),MATCH(BB$72,$N$73:$U$73,0)),0)</f>
        <v>8</v>
      </c>
    </row>
    <row r="110" spans="4:54" x14ac:dyDescent="0.15">
      <c r="Y110" s="132"/>
      <c r="Z110" s="162">
        <v>37</v>
      </c>
      <c r="AA110" s="172">
        <f>IFERROR(INDEX($N$74:$U$103,MATCH(INT(求节点(总纲!$BG$5:$BG$84,总纲!$BH$5:$BH$84,总纲!$BM41)),$E$74:$E$103,0),MATCH(AA$72,$N$73:$U$73,0)),0)</f>
        <v>8</v>
      </c>
      <c r="AB110" s="172">
        <f>IFERROR(INDEX($N$74:$U$103,MATCH(INT(求节点(总纲!$BG$5:$BG$84,总纲!$BH$5:$BH$84,总纲!$BM41)),$E$74:$E$103,0),MATCH(AB$72,$N$73:$U$73,0)),0)</f>
        <v>0</v>
      </c>
      <c r="AC110" s="172">
        <f>IFERROR(INDEX($N$74:$U$103,MATCH(INT(求节点(总纲!$BG$5:$BG$84,总纲!$BH$5:$BH$84,总纲!$BM41)),$E$74:$E$103,0),MATCH(AC$72,$N$73:$U$73,0)),0)</f>
        <v>0</v>
      </c>
      <c r="AD110" s="172">
        <f>IFERROR(INDEX($N$74:$U$103,MATCH(INT(求节点(总纲!$BG$5:$BG$84,总纲!$BH$5:$BH$84,总纲!$BM41)),$E$74:$E$103,0),MATCH(AD$72,$N$73:$U$73,0)),0)</f>
        <v>0</v>
      </c>
      <c r="AE110" s="172">
        <f>IFERROR(INDEX($N$74:$U$103,MATCH(INT(求节点(总纲!$BG$5:$BG$84,总纲!$BH$5:$BH$84,总纲!$BM41)),$E$74:$E$103,0),MATCH(AE$72,$N$73:$U$73,0)),0)</f>
        <v>8</v>
      </c>
      <c r="AF110" s="172">
        <f>IFERROR(INDEX($N$74:$U$103,MATCH(INT(求节点(总纲!$BG$5:$BG$84,总纲!$BH$5:$BH$84,总纲!$BM41)),$E$74:$E$103,0),MATCH(AF$72,$N$73:$U$73,0)),0)</f>
        <v>0</v>
      </c>
      <c r="AG110" s="172">
        <f>IFERROR(INDEX($N$74:$U$103,MATCH(INT(求节点(总纲!$BG$5:$BG$84,总纲!$BH$5:$BH$84,总纲!$BM41)),$E$74:$E$103,0),MATCH(AG$72,$N$73:$U$73,0)),0)</f>
        <v>8</v>
      </c>
      <c r="AH110" s="172">
        <f>IFERROR(INDEX($N$74:$U$103,MATCH(INT(求节点(总纲!$BG$5:$BG$84,总纲!$BH$5:$BH$84,总纲!$BM41)),$E$74:$E$103,0),MATCH(AH$72,$N$73:$U$73,0)),0)</f>
        <v>0</v>
      </c>
      <c r="AI110" s="172">
        <f>IFERROR(INDEX($N$74:$U$103,MATCH(INT(求节点(总纲!$BG$5:$BG$84,总纲!$BH$5:$BH$84,总纲!$BM41)),$E$74:$E$103,0),MATCH(AI$72,$N$73:$U$73,0)),0)</f>
        <v>0</v>
      </c>
      <c r="AJ110" s="172">
        <f>IFERROR(INDEX($N$74:$U$103,MATCH(INT(求节点(总纲!$BG$5:$BG$84,总纲!$BH$5:$BH$84,总纲!$BM41)),$E$74:$E$103,0),MATCH(AJ$72,$N$73:$U$73,0)),0)</f>
        <v>5</v>
      </c>
      <c r="AK110" s="172">
        <f>IFERROR(INDEX($N$74:$U$103,MATCH(INT(求节点(总纲!$BG$5:$BG$84,总纲!$BH$5:$BH$84,总纲!$BM41)),$E$74:$E$103,0),MATCH(AK$72,$N$73:$U$73,0)),0)</f>
        <v>0</v>
      </c>
      <c r="AL110" s="172">
        <f>IFERROR(INDEX($N$74:$U$103,MATCH(INT(求节点(总纲!$BG$5:$BG$84,总纲!$BH$5:$BH$84,总纲!$BM41)),$E$74:$E$103,0),MATCH(AL$72,$N$73:$U$73,0)),0)</f>
        <v>0</v>
      </c>
      <c r="AM110" s="172">
        <f>IFERROR(INDEX($N$74:$U$103,MATCH(INT(求节点(总纲!$BG$5:$BG$84,总纲!$BH$5:$BH$84,总纲!$BM41)),$E$74:$E$103,0),MATCH(AM$72,$N$73:$U$73,0)),0)</f>
        <v>5</v>
      </c>
      <c r="AN110" s="172">
        <f>IFERROR(INDEX($N$74:$U$103,MATCH(INT(求节点(总纲!$BG$5:$BG$84,总纲!$BH$5:$BH$84,总纲!$BM41)),$E$74:$E$103,0),MATCH(AN$72,$N$73:$U$73,0)),0)</f>
        <v>8</v>
      </c>
      <c r="AO110" s="172">
        <f>IFERROR(INDEX($N$74:$U$103,MATCH(INT(求节点(总纲!$BG$5:$BG$84,总纲!$BH$5:$BH$84,总纲!$BM41)),$E$74:$E$103,0),MATCH(AO$72,$N$73:$U$73,0)),0)</f>
        <v>5</v>
      </c>
      <c r="AP110" s="172">
        <f>IFERROR(INDEX($N$74:$U$103,MATCH(INT(求节点(总纲!$BG$5:$BG$84,总纲!$BH$5:$BH$84,总纲!$BM41)),$E$74:$E$103,0),MATCH(AP$72,$N$73:$U$73,0)),0)</f>
        <v>5</v>
      </c>
      <c r="AQ110" s="172">
        <f>IFERROR(INDEX($N$74:$U$103,MATCH(INT(求节点(总纲!$BG$5:$BG$84,总纲!$BH$5:$BH$84,总纲!$BM41)),$E$74:$E$103,0),MATCH(AQ$72,$N$73:$U$73,0)),0)</f>
        <v>0</v>
      </c>
      <c r="AR110" s="172">
        <f>IFERROR(INDEX($N$74:$U$103,MATCH(INT(求节点(总纲!$BG$5:$BG$84,总纲!$BH$5:$BH$84,总纲!$BM41)),$E$74:$E$103,0),MATCH(AR$72,$N$73:$U$73,0)),0)</f>
        <v>8</v>
      </c>
      <c r="AS110" s="172">
        <f>IFERROR(INDEX($N$74:$U$103,MATCH(INT(求节点(总纲!$BG$5:$BG$84,总纲!$BH$5:$BH$84,总纲!$BM41)),$E$74:$E$103,0),MATCH(AS$72,$N$73:$U$73,0)),0)</f>
        <v>5</v>
      </c>
      <c r="AT110" s="172">
        <f>IFERROR(INDEX($N$74:$U$103,MATCH(INT(求节点(总纲!$BG$5:$BG$84,总纲!$BH$5:$BH$84,总纲!$BM41)),$E$74:$E$103,0),MATCH(AT$72,$N$73:$U$73,0)),0)</f>
        <v>0</v>
      </c>
      <c r="AU110" s="172">
        <f>IFERROR(INDEX($N$74:$U$103,MATCH(INT(求节点(总纲!$BG$5:$BG$84,总纲!$BH$5:$BH$84,总纲!$BM41)),$E$74:$E$103,0),MATCH(AU$72,$N$73:$U$73,0)),0)</f>
        <v>8</v>
      </c>
      <c r="AV110" s="172">
        <f>IFERROR(INDEX($N$74:$U$103,MATCH(INT(求节点(总纲!$BG$5:$BG$84,总纲!$BH$5:$BH$84,总纲!$BM41)),$E$74:$E$103,0),MATCH(AV$72,$N$73:$U$73,0)),0)</f>
        <v>0</v>
      </c>
      <c r="AW110" s="172">
        <f>IFERROR(INDEX($N$74:$U$103,MATCH(INT(求节点(总纲!$BG$5:$BG$84,总纲!$BH$5:$BH$84,总纲!$BM41)),$E$74:$E$103,0),MATCH(AW$72,$N$73:$U$73,0)),0)</f>
        <v>8</v>
      </c>
      <c r="AX110" s="172">
        <f>IFERROR(INDEX($N$74:$U$103,MATCH(INT(求节点(总纲!$BG$5:$BG$84,总纲!$BH$5:$BH$84,总纲!$BM41)),$E$74:$E$103,0),MATCH(AX$72,$N$73:$U$73,0)),0)</f>
        <v>0</v>
      </c>
      <c r="AY110" s="172">
        <f>IFERROR(INDEX($N$74:$U$103,MATCH(INT(求节点(总纲!$BG$5:$BG$84,总纲!$BH$5:$BH$84,总纲!$BM41)),$E$74:$E$103,0),MATCH(AY$72,$N$73:$U$73,0)),0)</f>
        <v>0</v>
      </c>
      <c r="AZ110" s="172">
        <f>IFERROR(INDEX($N$74:$U$103,MATCH(INT(求节点(总纲!$BG$5:$BG$84,总纲!$BH$5:$BH$84,总纲!$BM41)),$E$74:$E$103,0),MATCH(AZ$72,$N$73:$U$73,0)),0)</f>
        <v>0</v>
      </c>
      <c r="BA110" s="172">
        <f>IFERROR(INDEX($N$74:$U$103,MATCH(INT(求节点(总纲!$BG$5:$BG$84,总纲!$BH$5:$BH$84,总纲!$BM41)),$E$74:$E$103,0),MATCH(BA$72,$N$73:$U$73,0)),0)</f>
        <v>0</v>
      </c>
      <c r="BB110" s="172">
        <f>IFERROR(INDEX($N$74:$U$103,MATCH(INT(求节点(总纲!$BG$5:$BG$84,总纲!$BH$5:$BH$84,总纲!$BM41)),$E$74:$E$103,0),MATCH(BB$72,$N$73:$U$73,0)),0)</f>
        <v>8</v>
      </c>
    </row>
    <row r="111" spans="4:54" x14ac:dyDescent="0.15">
      <c r="Y111" s="132"/>
      <c r="Z111" s="162">
        <v>38</v>
      </c>
      <c r="AA111" s="172">
        <f>IFERROR(INDEX($N$74:$U$103,MATCH(INT(求节点(总纲!$BG$5:$BG$84,总纲!$BH$5:$BH$84,总纲!$BM42)),$E$74:$E$103,0),MATCH(AA$72,$N$73:$U$73,0)),0)</f>
        <v>8</v>
      </c>
      <c r="AB111" s="172">
        <f>IFERROR(INDEX($N$74:$U$103,MATCH(INT(求节点(总纲!$BG$5:$BG$84,总纲!$BH$5:$BH$84,总纲!$BM42)),$E$74:$E$103,0),MATCH(AB$72,$N$73:$U$73,0)),0)</f>
        <v>0</v>
      </c>
      <c r="AC111" s="172">
        <f>IFERROR(INDEX($N$74:$U$103,MATCH(INT(求节点(总纲!$BG$5:$BG$84,总纲!$BH$5:$BH$84,总纲!$BM42)),$E$74:$E$103,0),MATCH(AC$72,$N$73:$U$73,0)),0)</f>
        <v>0</v>
      </c>
      <c r="AD111" s="172">
        <f>IFERROR(INDEX($N$74:$U$103,MATCH(INT(求节点(总纲!$BG$5:$BG$84,总纲!$BH$5:$BH$84,总纲!$BM42)),$E$74:$E$103,0),MATCH(AD$72,$N$73:$U$73,0)),0)</f>
        <v>0</v>
      </c>
      <c r="AE111" s="172">
        <f>IFERROR(INDEX($N$74:$U$103,MATCH(INT(求节点(总纲!$BG$5:$BG$84,总纲!$BH$5:$BH$84,总纲!$BM42)),$E$74:$E$103,0),MATCH(AE$72,$N$73:$U$73,0)),0)</f>
        <v>8</v>
      </c>
      <c r="AF111" s="172">
        <f>IFERROR(INDEX($N$74:$U$103,MATCH(INT(求节点(总纲!$BG$5:$BG$84,总纲!$BH$5:$BH$84,总纲!$BM42)),$E$74:$E$103,0),MATCH(AF$72,$N$73:$U$73,0)),0)</f>
        <v>0</v>
      </c>
      <c r="AG111" s="172">
        <f>IFERROR(INDEX($N$74:$U$103,MATCH(INT(求节点(总纲!$BG$5:$BG$84,总纲!$BH$5:$BH$84,总纲!$BM42)),$E$74:$E$103,0),MATCH(AG$72,$N$73:$U$73,0)),0)</f>
        <v>8</v>
      </c>
      <c r="AH111" s="172">
        <f>IFERROR(INDEX($N$74:$U$103,MATCH(INT(求节点(总纲!$BG$5:$BG$84,总纲!$BH$5:$BH$84,总纲!$BM42)),$E$74:$E$103,0),MATCH(AH$72,$N$73:$U$73,0)),0)</f>
        <v>0</v>
      </c>
      <c r="AI111" s="172">
        <f>IFERROR(INDEX($N$74:$U$103,MATCH(INT(求节点(总纲!$BG$5:$BG$84,总纲!$BH$5:$BH$84,总纲!$BM42)),$E$74:$E$103,0),MATCH(AI$72,$N$73:$U$73,0)),0)</f>
        <v>0</v>
      </c>
      <c r="AJ111" s="172">
        <f>IFERROR(INDEX($N$74:$U$103,MATCH(INT(求节点(总纲!$BG$5:$BG$84,总纲!$BH$5:$BH$84,总纲!$BM42)),$E$74:$E$103,0),MATCH(AJ$72,$N$73:$U$73,0)),0)</f>
        <v>5</v>
      </c>
      <c r="AK111" s="172">
        <f>IFERROR(INDEX($N$74:$U$103,MATCH(INT(求节点(总纲!$BG$5:$BG$84,总纲!$BH$5:$BH$84,总纲!$BM42)),$E$74:$E$103,0),MATCH(AK$72,$N$73:$U$73,0)),0)</f>
        <v>0</v>
      </c>
      <c r="AL111" s="172">
        <f>IFERROR(INDEX($N$74:$U$103,MATCH(INT(求节点(总纲!$BG$5:$BG$84,总纲!$BH$5:$BH$84,总纲!$BM42)),$E$74:$E$103,0),MATCH(AL$72,$N$73:$U$73,0)),0)</f>
        <v>0</v>
      </c>
      <c r="AM111" s="172">
        <f>IFERROR(INDEX($N$74:$U$103,MATCH(INT(求节点(总纲!$BG$5:$BG$84,总纲!$BH$5:$BH$84,总纲!$BM42)),$E$74:$E$103,0),MATCH(AM$72,$N$73:$U$73,0)),0)</f>
        <v>5</v>
      </c>
      <c r="AN111" s="172">
        <f>IFERROR(INDEX($N$74:$U$103,MATCH(INT(求节点(总纲!$BG$5:$BG$84,总纲!$BH$5:$BH$84,总纲!$BM42)),$E$74:$E$103,0),MATCH(AN$72,$N$73:$U$73,0)),0)</f>
        <v>8</v>
      </c>
      <c r="AO111" s="172">
        <f>IFERROR(INDEX($N$74:$U$103,MATCH(INT(求节点(总纲!$BG$5:$BG$84,总纲!$BH$5:$BH$84,总纲!$BM42)),$E$74:$E$103,0),MATCH(AO$72,$N$73:$U$73,0)),0)</f>
        <v>5</v>
      </c>
      <c r="AP111" s="172">
        <f>IFERROR(INDEX($N$74:$U$103,MATCH(INT(求节点(总纲!$BG$5:$BG$84,总纲!$BH$5:$BH$84,总纲!$BM42)),$E$74:$E$103,0),MATCH(AP$72,$N$73:$U$73,0)),0)</f>
        <v>5</v>
      </c>
      <c r="AQ111" s="172">
        <f>IFERROR(INDEX($N$74:$U$103,MATCH(INT(求节点(总纲!$BG$5:$BG$84,总纲!$BH$5:$BH$84,总纲!$BM42)),$E$74:$E$103,0),MATCH(AQ$72,$N$73:$U$73,0)),0)</f>
        <v>0</v>
      </c>
      <c r="AR111" s="172">
        <f>IFERROR(INDEX($N$74:$U$103,MATCH(INT(求节点(总纲!$BG$5:$BG$84,总纲!$BH$5:$BH$84,总纲!$BM42)),$E$74:$E$103,0),MATCH(AR$72,$N$73:$U$73,0)),0)</f>
        <v>8</v>
      </c>
      <c r="AS111" s="172">
        <f>IFERROR(INDEX($N$74:$U$103,MATCH(INT(求节点(总纲!$BG$5:$BG$84,总纲!$BH$5:$BH$84,总纲!$BM42)),$E$74:$E$103,0),MATCH(AS$72,$N$73:$U$73,0)),0)</f>
        <v>5</v>
      </c>
      <c r="AT111" s="172">
        <f>IFERROR(INDEX($N$74:$U$103,MATCH(INT(求节点(总纲!$BG$5:$BG$84,总纲!$BH$5:$BH$84,总纲!$BM42)),$E$74:$E$103,0),MATCH(AT$72,$N$73:$U$73,0)),0)</f>
        <v>0</v>
      </c>
      <c r="AU111" s="172">
        <f>IFERROR(INDEX($N$74:$U$103,MATCH(INT(求节点(总纲!$BG$5:$BG$84,总纲!$BH$5:$BH$84,总纲!$BM42)),$E$74:$E$103,0),MATCH(AU$72,$N$73:$U$73,0)),0)</f>
        <v>8</v>
      </c>
      <c r="AV111" s="172">
        <f>IFERROR(INDEX($N$74:$U$103,MATCH(INT(求节点(总纲!$BG$5:$BG$84,总纲!$BH$5:$BH$84,总纲!$BM42)),$E$74:$E$103,0),MATCH(AV$72,$N$73:$U$73,0)),0)</f>
        <v>0</v>
      </c>
      <c r="AW111" s="172">
        <f>IFERROR(INDEX($N$74:$U$103,MATCH(INT(求节点(总纲!$BG$5:$BG$84,总纲!$BH$5:$BH$84,总纲!$BM42)),$E$74:$E$103,0),MATCH(AW$72,$N$73:$U$73,0)),0)</f>
        <v>8</v>
      </c>
      <c r="AX111" s="172">
        <f>IFERROR(INDEX($N$74:$U$103,MATCH(INT(求节点(总纲!$BG$5:$BG$84,总纲!$BH$5:$BH$84,总纲!$BM42)),$E$74:$E$103,0),MATCH(AX$72,$N$73:$U$73,0)),0)</f>
        <v>0</v>
      </c>
      <c r="AY111" s="172">
        <f>IFERROR(INDEX($N$74:$U$103,MATCH(INT(求节点(总纲!$BG$5:$BG$84,总纲!$BH$5:$BH$84,总纲!$BM42)),$E$74:$E$103,0),MATCH(AY$72,$N$73:$U$73,0)),0)</f>
        <v>0</v>
      </c>
      <c r="AZ111" s="172">
        <f>IFERROR(INDEX($N$74:$U$103,MATCH(INT(求节点(总纲!$BG$5:$BG$84,总纲!$BH$5:$BH$84,总纲!$BM42)),$E$74:$E$103,0),MATCH(AZ$72,$N$73:$U$73,0)),0)</f>
        <v>0</v>
      </c>
      <c r="BA111" s="172">
        <f>IFERROR(INDEX($N$74:$U$103,MATCH(INT(求节点(总纲!$BG$5:$BG$84,总纲!$BH$5:$BH$84,总纲!$BM42)),$E$74:$E$103,0),MATCH(BA$72,$N$73:$U$73,0)),0)</f>
        <v>0</v>
      </c>
      <c r="BB111" s="172">
        <f>IFERROR(INDEX($N$74:$U$103,MATCH(INT(求节点(总纲!$BG$5:$BG$84,总纲!$BH$5:$BH$84,总纲!$BM42)),$E$74:$E$103,0),MATCH(BB$72,$N$73:$U$73,0)),0)</f>
        <v>8</v>
      </c>
    </row>
    <row r="112" spans="4:54" x14ac:dyDescent="0.15">
      <c r="Y112" s="132"/>
      <c r="Z112" s="162">
        <v>39</v>
      </c>
      <c r="AA112" s="172">
        <f>IFERROR(INDEX($N$74:$U$103,MATCH(INT(求节点(总纲!$BG$5:$BG$84,总纲!$BH$5:$BH$84,总纲!$BM43)),$E$74:$E$103,0),MATCH(AA$72,$N$73:$U$73,0)),0)</f>
        <v>8</v>
      </c>
      <c r="AB112" s="172">
        <f>IFERROR(INDEX($N$74:$U$103,MATCH(INT(求节点(总纲!$BG$5:$BG$84,总纲!$BH$5:$BH$84,总纲!$BM43)),$E$74:$E$103,0),MATCH(AB$72,$N$73:$U$73,0)),0)</f>
        <v>0</v>
      </c>
      <c r="AC112" s="172">
        <f>IFERROR(INDEX($N$74:$U$103,MATCH(INT(求节点(总纲!$BG$5:$BG$84,总纲!$BH$5:$BH$84,总纲!$BM43)),$E$74:$E$103,0),MATCH(AC$72,$N$73:$U$73,0)),0)</f>
        <v>0</v>
      </c>
      <c r="AD112" s="172">
        <f>IFERROR(INDEX($N$74:$U$103,MATCH(INT(求节点(总纲!$BG$5:$BG$84,总纲!$BH$5:$BH$84,总纲!$BM43)),$E$74:$E$103,0),MATCH(AD$72,$N$73:$U$73,0)),0)</f>
        <v>0</v>
      </c>
      <c r="AE112" s="172">
        <f>IFERROR(INDEX($N$74:$U$103,MATCH(INT(求节点(总纲!$BG$5:$BG$84,总纲!$BH$5:$BH$84,总纲!$BM43)),$E$74:$E$103,0),MATCH(AE$72,$N$73:$U$73,0)),0)</f>
        <v>8</v>
      </c>
      <c r="AF112" s="172">
        <f>IFERROR(INDEX($N$74:$U$103,MATCH(INT(求节点(总纲!$BG$5:$BG$84,总纲!$BH$5:$BH$84,总纲!$BM43)),$E$74:$E$103,0),MATCH(AF$72,$N$73:$U$73,0)),0)</f>
        <v>0</v>
      </c>
      <c r="AG112" s="172">
        <f>IFERROR(INDEX($N$74:$U$103,MATCH(INT(求节点(总纲!$BG$5:$BG$84,总纲!$BH$5:$BH$84,总纲!$BM43)),$E$74:$E$103,0),MATCH(AG$72,$N$73:$U$73,0)),0)</f>
        <v>8</v>
      </c>
      <c r="AH112" s="172">
        <f>IFERROR(INDEX($N$74:$U$103,MATCH(INT(求节点(总纲!$BG$5:$BG$84,总纲!$BH$5:$BH$84,总纲!$BM43)),$E$74:$E$103,0),MATCH(AH$72,$N$73:$U$73,0)),0)</f>
        <v>0</v>
      </c>
      <c r="AI112" s="172">
        <f>IFERROR(INDEX($N$74:$U$103,MATCH(INT(求节点(总纲!$BG$5:$BG$84,总纲!$BH$5:$BH$84,总纲!$BM43)),$E$74:$E$103,0),MATCH(AI$72,$N$73:$U$73,0)),0)</f>
        <v>0</v>
      </c>
      <c r="AJ112" s="172">
        <f>IFERROR(INDEX($N$74:$U$103,MATCH(INT(求节点(总纲!$BG$5:$BG$84,总纲!$BH$5:$BH$84,总纲!$BM43)),$E$74:$E$103,0),MATCH(AJ$72,$N$73:$U$73,0)),0)</f>
        <v>5</v>
      </c>
      <c r="AK112" s="172">
        <f>IFERROR(INDEX($N$74:$U$103,MATCH(INT(求节点(总纲!$BG$5:$BG$84,总纲!$BH$5:$BH$84,总纲!$BM43)),$E$74:$E$103,0),MATCH(AK$72,$N$73:$U$73,0)),0)</f>
        <v>0</v>
      </c>
      <c r="AL112" s="172">
        <f>IFERROR(INDEX($N$74:$U$103,MATCH(INT(求节点(总纲!$BG$5:$BG$84,总纲!$BH$5:$BH$84,总纲!$BM43)),$E$74:$E$103,0),MATCH(AL$72,$N$73:$U$73,0)),0)</f>
        <v>0</v>
      </c>
      <c r="AM112" s="172">
        <f>IFERROR(INDEX($N$74:$U$103,MATCH(INT(求节点(总纲!$BG$5:$BG$84,总纲!$BH$5:$BH$84,总纲!$BM43)),$E$74:$E$103,0),MATCH(AM$72,$N$73:$U$73,0)),0)</f>
        <v>5</v>
      </c>
      <c r="AN112" s="172">
        <f>IFERROR(INDEX($N$74:$U$103,MATCH(INT(求节点(总纲!$BG$5:$BG$84,总纲!$BH$5:$BH$84,总纲!$BM43)),$E$74:$E$103,0),MATCH(AN$72,$N$73:$U$73,0)),0)</f>
        <v>8</v>
      </c>
      <c r="AO112" s="172">
        <f>IFERROR(INDEX($N$74:$U$103,MATCH(INT(求节点(总纲!$BG$5:$BG$84,总纲!$BH$5:$BH$84,总纲!$BM43)),$E$74:$E$103,0),MATCH(AO$72,$N$73:$U$73,0)),0)</f>
        <v>5</v>
      </c>
      <c r="AP112" s="172">
        <f>IFERROR(INDEX($N$74:$U$103,MATCH(INT(求节点(总纲!$BG$5:$BG$84,总纲!$BH$5:$BH$84,总纲!$BM43)),$E$74:$E$103,0),MATCH(AP$72,$N$73:$U$73,0)),0)</f>
        <v>5</v>
      </c>
      <c r="AQ112" s="172">
        <f>IFERROR(INDEX($N$74:$U$103,MATCH(INT(求节点(总纲!$BG$5:$BG$84,总纲!$BH$5:$BH$84,总纲!$BM43)),$E$74:$E$103,0),MATCH(AQ$72,$N$73:$U$73,0)),0)</f>
        <v>0</v>
      </c>
      <c r="AR112" s="172">
        <f>IFERROR(INDEX($N$74:$U$103,MATCH(INT(求节点(总纲!$BG$5:$BG$84,总纲!$BH$5:$BH$84,总纲!$BM43)),$E$74:$E$103,0),MATCH(AR$72,$N$73:$U$73,0)),0)</f>
        <v>8</v>
      </c>
      <c r="AS112" s="172">
        <f>IFERROR(INDEX($N$74:$U$103,MATCH(INT(求节点(总纲!$BG$5:$BG$84,总纲!$BH$5:$BH$84,总纲!$BM43)),$E$74:$E$103,0),MATCH(AS$72,$N$73:$U$73,0)),0)</f>
        <v>5</v>
      </c>
      <c r="AT112" s="172">
        <f>IFERROR(INDEX($N$74:$U$103,MATCH(INT(求节点(总纲!$BG$5:$BG$84,总纲!$BH$5:$BH$84,总纲!$BM43)),$E$74:$E$103,0),MATCH(AT$72,$N$73:$U$73,0)),0)</f>
        <v>0</v>
      </c>
      <c r="AU112" s="172">
        <f>IFERROR(INDEX($N$74:$U$103,MATCH(INT(求节点(总纲!$BG$5:$BG$84,总纲!$BH$5:$BH$84,总纲!$BM43)),$E$74:$E$103,0),MATCH(AU$72,$N$73:$U$73,0)),0)</f>
        <v>8</v>
      </c>
      <c r="AV112" s="172">
        <f>IFERROR(INDEX($N$74:$U$103,MATCH(INT(求节点(总纲!$BG$5:$BG$84,总纲!$BH$5:$BH$84,总纲!$BM43)),$E$74:$E$103,0),MATCH(AV$72,$N$73:$U$73,0)),0)</f>
        <v>0</v>
      </c>
      <c r="AW112" s="172">
        <f>IFERROR(INDEX($N$74:$U$103,MATCH(INT(求节点(总纲!$BG$5:$BG$84,总纲!$BH$5:$BH$84,总纲!$BM43)),$E$74:$E$103,0),MATCH(AW$72,$N$73:$U$73,0)),0)</f>
        <v>8</v>
      </c>
      <c r="AX112" s="172">
        <f>IFERROR(INDEX($N$74:$U$103,MATCH(INT(求节点(总纲!$BG$5:$BG$84,总纲!$BH$5:$BH$84,总纲!$BM43)),$E$74:$E$103,0),MATCH(AX$72,$N$73:$U$73,0)),0)</f>
        <v>0</v>
      </c>
      <c r="AY112" s="172">
        <f>IFERROR(INDEX($N$74:$U$103,MATCH(INT(求节点(总纲!$BG$5:$BG$84,总纲!$BH$5:$BH$84,总纲!$BM43)),$E$74:$E$103,0),MATCH(AY$72,$N$73:$U$73,0)),0)</f>
        <v>0</v>
      </c>
      <c r="AZ112" s="172">
        <f>IFERROR(INDEX($N$74:$U$103,MATCH(INT(求节点(总纲!$BG$5:$BG$84,总纲!$BH$5:$BH$84,总纲!$BM43)),$E$74:$E$103,0),MATCH(AZ$72,$N$73:$U$73,0)),0)</f>
        <v>0</v>
      </c>
      <c r="BA112" s="172">
        <f>IFERROR(INDEX($N$74:$U$103,MATCH(INT(求节点(总纲!$BG$5:$BG$84,总纲!$BH$5:$BH$84,总纲!$BM43)),$E$74:$E$103,0),MATCH(BA$72,$N$73:$U$73,0)),0)</f>
        <v>0</v>
      </c>
      <c r="BB112" s="172">
        <f>IFERROR(INDEX($N$74:$U$103,MATCH(INT(求节点(总纲!$BG$5:$BG$84,总纲!$BH$5:$BH$84,总纲!$BM43)),$E$74:$E$103,0),MATCH(BB$72,$N$73:$U$73,0)),0)</f>
        <v>8</v>
      </c>
    </row>
    <row r="113" spans="25:54" x14ac:dyDescent="0.15">
      <c r="Y113" s="132"/>
      <c r="Z113" s="162">
        <v>40</v>
      </c>
      <c r="AA113" s="172">
        <f>IFERROR(INDEX($N$74:$U$103,MATCH(INT(求节点(总纲!$BG$5:$BG$84,总纲!$BH$5:$BH$84,总纲!$BM44)),$E$74:$E$103,0),MATCH(AA$72,$N$73:$U$73,0)),0)</f>
        <v>8</v>
      </c>
      <c r="AB113" s="172">
        <f>IFERROR(INDEX($N$74:$U$103,MATCH(INT(求节点(总纲!$BG$5:$BG$84,总纲!$BH$5:$BH$84,总纲!$BM44)),$E$74:$E$103,0),MATCH(AB$72,$N$73:$U$73,0)),0)</f>
        <v>0</v>
      </c>
      <c r="AC113" s="172">
        <f>IFERROR(INDEX($N$74:$U$103,MATCH(INT(求节点(总纲!$BG$5:$BG$84,总纲!$BH$5:$BH$84,总纲!$BM44)),$E$74:$E$103,0),MATCH(AC$72,$N$73:$U$73,0)),0)</f>
        <v>0</v>
      </c>
      <c r="AD113" s="172">
        <f>IFERROR(INDEX($N$74:$U$103,MATCH(INT(求节点(总纲!$BG$5:$BG$84,总纲!$BH$5:$BH$84,总纲!$BM44)),$E$74:$E$103,0),MATCH(AD$72,$N$73:$U$73,0)),0)</f>
        <v>0</v>
      </c>
      <c r="AE113" s="172">
        <f>IFERROR(INDEX($N$74:$U$103,MATCH(INT(求节点(总纲!$BG$5:$BG$84,总纲!$BH$5:$BH$84,总纲!$BM44)),$E$74:$E$103,0),MATCH(AE$72,$N$73:$U$73,0)),0)</f>
        <v>8</v>
      </c>
      <c r="AF113" s="172">
        <f>IFERROR(INDEX($N$74:$U$103,MATCH(INT(求节点(总纲!$BG$5:$BG$84,总纲!$BH$5:$BH$84,总纲!$BM44)),$E$74:$E$103,0),MATCH(AF$72,$N$73:$U$73,0)),0)</f>
        <v>0</v>
      </c>
      <c r="AG113" s="172">
        <f>IFERROR(INDEX($N$74:$U$103,MATCH(INT(求节点(总纲!$BG$5:$BG$84,总纲!$BH$5:$BH$84,总纲!$BM44)),$E$74:$E$103,0),MATCH(AG$72,$N$73:$U$73,0)),0)</f>
        <v>8</v>
      </c>
      <c r="AH113" s="172">
        <f>IFERROR(INDEX($N$74:$U$103,MATCH(INT(求节点(总纲!$BG$5:$BG$84,总纲!$BH$5:$BH$84,总纲!$BM44)),$E$74:$E$103,0),MATCH(AH$72,$N$73:$U$73,0)),0)</f>
        <v>0</v>
      </c>
      <c r="AI113" s="172">
        <f>IFERROR(INDEX($N$74:$U$103,MATCH(INT(求节点(总纲!$BG$5:$BG$84,总纲!$BH$5:$BH$84,总纲!$BM44)),$E$74:$E$103,0),MATCH(AI$72,$N$73:$U$73,0)),0)</f>
        <v>0</v>
      </c>
      <c r="AJ113" s="172">
        <f>IFERROR(INDEX($N$74:$U$103,MATCH(INT(求节点(总纲!$BG$5:$BG$84,总纲!$BH$5:$BH$84,总纲!$BM44)),$E$74:$E$103,0),MATCH(AJ$72,$N$73:$U$73,0)),0)</f>
        <v>8</v>
      </c>
      <c r="AK113" s="172">
        <f>IFERROR(INDEX($N$74:$U$103,MATCH(INT(求节点(总纲!$BG$5:$BG$84,总纲!$BH$5:$BH$84,总纲!$BM44)),$E$74:$E$103,0),MATCH(AK$72,$N$73:$U$73,0)),0)</f>
        <v>0</v>
      </c>
      <c r="AL113" s="172">
        <f>IFERROR(INDEX($N$74:$U$103,MATCH(INT(求节点(总纲!$BG$5:$BG$84,总纲!$BH$5:$BH$84,总纲!$BM44)),$E$74:$E$103,0),MATCH(AL$72,$N$73:$U$73,0)),0)</f>
        <v>0</v>
      </c>
      <c r="AM113" s="172">
        <f>IFERROR(INDEX($N$74:$U$103,MATCH(INT(求节点(总纲!$BG$5:$BG$84,总纲!$BH$5:$BH$84,总纲!$BM44)),$E$74:$E$103,0),MATCH(AM$72,$N$73:$U$73,0)),0)</f>
        <v>8</v>
      </c>
      <c r="AN113" s="172">
        <f>IFERROR(INDEX($N$74:$U$103,MATCH(INT(求节点(总纲!$BG$5:$BG$84,总纲!$BH$5:$BH$84,总纲!$BM44)),$E$74:$E$103,0),MATCH(AN$72,$N$73:$U$73,0)),0)</f>
        <v>8</v>
      </c>
      <c r="AO113" s="172">
        <f>IFERROR(INDEX($N$74:$U$103,MATCH(INT(求节点(总纲!$BG$5:$BG$84,总纲!$BH$5:$BH$84,总纲!$BM44)),$E$74:$E$103,0),MATCH(AO$72,$N$73:$U$73,0)),0)</f>
        <v>8</v>
      </c>
      <c r="AP113" s="172">
        <f>IFERROR(INDEX($N$74:$U$103,MATCH(INT(求节点(总纲!$BG$5:$BG$84,总纲!$BH$5:$BH$84,总纲!$BM44)),$E$74:$E$103,0),MATCH(AP$72,$N$73:$U$73,0)),0)</f>
        <v>8</v>
      </c>
      <c r="AQ113" s="172">
        <f>IFERROR(INDEX($N$74:$U$103,MATCH(INT(求节点(总纲!$BG$5:$BG$84,总纲!$BH$5:$BH$84,总纲!$BM44)),$E$74:$E$103,0),MATCH(AQ$72,$N$73:$U$73,0)),0)</f>
        <v>0</v>
      </c>
      <c r="AR113" s="172">
        <f>IFERROR(INDEX($N$74:$U$103,MATCH(INT(求节点(总纲!$BG$5:$BG$84,总纲!$BH$5:$BH$84,总纲!$BM44)),$E$74:$E$103,0),MATCH(AR$72,$N$73:$U$73,0)),0)</f>
        <v>8</v>
      </c>
      <c r="AS113" s="172">
        <f>IFERROR(INDEX($N$74:$U$103,MATCH(INT(求节点(总纲!$BG$5:$BG$84,总纲!$BH$5:$BH$84,总纲!$BM44)),$E$74:$E$103,0),MATCH(AS$72,$N$73:$U$73,0)),0)</f>
        <v>8</v>
      </c>
      <c r="AT113" s="172">
        <f>IFERROR(INDEX($N$74:$U$103,MATCH(INT(求节点(总纲!$BG$5:$BG$84,总纲!$BH$5:$BH$84,总纲!$BM44)),$E$74:$E$103,0),MATCH(AT$72,$N$73:$U$73,0)),0)</f>
        <v>0</v>
      </c>
      <c r="AU113" s="172">
        <f>IFERROR(INDEX($N$74:$U$103,MATCH(INT(求节点(总纲!$BG$5:$BG$84,总纲!$BH$5:$BH$84,总纲!$BM44)),$E$74:$E$103,0),MATCH(AU$72,$N$73:$U$73,0)),0)</f>
        <v>8</v>
      </c>
      <c r="AV113" s="172">
        <f>IFERROR(INDEX($N$74:$U$103,MATCH(INT(求节点(总纲!$BG$5:$BG$84,总纲!$BH$5:$BH$84,总纲!$BM44)),$E$74:$E$103,0),MATCH(AV$72,$N$73:$U$73,0)),0)</f>
        <v>0</v>
      </c>
      <c r="AW113" s="172">
        <f>IFERROR(INDEX($N$74:$U$103,MATCH(INT(求节点(总纲!$BG$5:$BG$84,总纲!$BH$5:$BH$84,总纲!$BM44)),$E$74:$E$103,0),MATCH(AW$72,$N$73:$U$73,0)),0)</f>
        <v>8</v>
      </c>
      <c r="AX113" s="172">
        <f>IFERROR(INDEX($N$74:$U$103,MATCH(INT(求节点(总纲!$BG$5:$BG$84,总纲!$BH$5:$BH$84,总纲!$BM44)),$E$74:$E$103,0),MATCH(AX$72,$N$73:$U$73,0)),0)</f>
        <v>0</v>
      </c>
      <c r="AY113" s="172">
        <f>IFERROR(INDEX($N$74:$U$103,MATCH(INT(求节点(总纲!$BG$5:$BG$84,总纲!$BH$5:$BH$84,总纲!$BM44)),$E$74:$E$103,0),MATCH(AY$72,$N$73:$U$73,0)),0)</f>
        <v>0</v>
      </c>
      <c r="AZ113" s="172">
        <f>IFERROR(INDEX($N$74:$U$103,MATCH(INT(求节点(总纲!$BG$5:$BG$84,总纲!$BH$5:$BH$84,总纲!$BM44)),$E$74:$E$103,0),MATCH(AZ$72,$N$73:$U$73,0)),0)</f>
        <v>0</v>
      </c>
      <c r="BA113" s="172">
        <f>IFERROR(INDEX($N$74:$U$103,MATCH(INT(求节点(总纲!$BG$5:$BG$84,总纲!$BH$5:$BH$84,总纲!$BM44)),$E$74:$E$103,0),MATCH(BA$72,$N$73:$U$73,0)),0)</f>
        <v>0</v>
      </c>
      <c r="BB113" s="172">
        <f>IFERROR(INDEX($N$74:$U$103,MATCH(INT(求节点(总纲!$BG$5:$BG$84,总纲!$BH$5:$BH$84,总纲!$BM44)),$E$74:$E$103,0),MATCH(BB$72,$N$73:$U$73,0)),0)</f>
        <v>8</v>
      </c>
    </row>
    <row r="114" spans="25:54" x14ac:dyDescent="0.15">
      <c r="Y114" s="132"/>
      <c r="Z114" s="162">
        <v>41</v>
      </c>
      <c r="AA114" s="172">
        <f>IFERROR(INDEX($N$74:$U$103,MATCH(INT(求节点(总纲!$BG$5:$BG$84,总纲!$BH$5:$BH$84,总纲!$BM45)),$E$74:$E$103,0),MATCH(AA$72,$N$73:$U$73,0)),0)</f>
        <v>8</v>
      </c>
      <c r="AB114" s="172">
        <f>IFERROR(INDEX($N$74:$U$103,MATCH(INT(求节点(总纲!$BG$5:$BG$84,总纲!$BH$5:$BH$84,总纲!$BM45)),$E$74:$E$103,0),MATCH(AB$72,$N$73:$U$73,0)),0)</f>
        <v>0</v>
      </c>
      <c r="AC114" s="172">
        <f>IFERROR(INDEX($N$74:$U$103,MATCH(INT(求节点(总纲!$BG$5:$BG$84,总纲!$BH$5:$BH$84,总纲!$BM45)),$E$74:$E$103,0),MATCH(AC$72,$N$73:$U$73,0)),0)</f>
        <v>0</v>
      </c>
      <c r="AD114" s="172">
        <f>IFERROR(INDEX($N$74:$U$103,MATCH(INT(求节点(总纲!$BG$5:$BG$84,总纲!$BH$5:$BH$84,总纲!$BM45)),$E$74:$E$103,0),MATCH(AD$72,$N$73:$U$73,0)),0)</f>
        <v>0</v>
      </c>
      <c r="AE114" s="172">
        <f>IFERROR(INDEX($N$74:$U$103,MATCH(INT(求节点(总纲!$BG$5:$BG$84,总纲!$BH$5:$BH$84,总纲!$BM45)),$E$74:$E$103,0),MATCH(AE$72,$N$73:$U$73,0)),0)</f>
        <v>8</v>
      </c>
      <c r="AF114" s="172">
        <f>IFERROR(INDEX($N$74:$U$103,MATCH(INT(求节点(总纲!$BG$5:$BG$84,总纲!$BH$5:$BH$84,总纲!$BM45)),$E$74:$E$103,0),MATCH(AF$72,$N$73:$U$73,0)),0)</f>
        <v>0</v>
      </c>
      <c r="AG114" s="172">
        <f>IFERROR(INDEX($N$74:$U$103,MATCH(INT(求节点(总纲!$BG$5:$BG$84,总纲!$BH$5:$BH$84,总纲!$BM45)),$E$74:$E$103,0),MATCH(AG$72,$N$73:$U$73,0)),0)</f>
        <v>8</v>
      </c>
      <c r="AH114" s="172">
        <f>IFERROR(INDEX($N$74:$U$103,MATCH(INT(求节点(总纲!$BG$5:$BG$84,总纲!$BH$5:$BH$84,总纲!$BM45)),$E$74:$E$103,0),MATCH(AH$72,$N$73:$U$73,0)),0)</f>
        <v>0</v>
      </c>
      <c r="AI114" s="172">
        <f>IFERROR(INDEX($N$74:$U$103,MATCH(INT(求节点(总纲!$BG$5:$BG$84,总纲!$BH$5:$BH$84,总纲!$BM45)),$E$74:$E$103,0),MATCH(AI$72,$N$73:$U$73,0)),0)</f>
        <v>0</v>
      </c>
      <c r="AJ114" s="172">
        <f>IFERROR(INDEX($N$74:$U$103,MATCH(INT(求节点(总纲!$BG$5:$BG$84,总纲!$BH$5:$BH$84,总纲!$BM45)),$E$74:$E$103,0),MATCH(AJ$72,$N$73:$U$73,0)),0)</f>
        <v>8</v>
      </c>
      <c r="AK114" s="172">
        <f>IFERROR(INDEX($N$74:$U$103,MATCH(INT(求节点(总纲!$BG$5:$BG$84,总纲!$BH$5:$BH$84,总纲!$BM45)),$E$74:$E$103,0),MATCH(AK$72,$N$73:$U$73,0)),0)</f>
        <v>0</v>
      </c>
      <c r="AL114" s="172">
        <f>IFERROR(INDEX($N$74:$U$103,MATCH(INT(求节点(总纲!$BG$5:$BG$84,总纲!$BH$5:$BH$84,总纲!$BM45)),$E$74:$E$103,0),MATCH(AL$72,$N$73:$U$73,0)),0)</f>
        <v>0</v>
      </c>
      <c r="AM114" s="172">
        <f>IFERROR(INDEX($N$74:$U$103,MATCH(INT(求节点(总纲!$BG$5:$BG$84,总纲!$BH$5:$BH$84,总纲!$BM45)),$E$74:$E$103,0),MATCH(AM$72,$N$73:$U$73,0)),0)</f>
        <v>8</v>
      </c>
      <c r="AN114" s="172">
        <f>IFERROR(INDEX($N$74:$U$103,MATCH(INT(求节点(总纲!$BG$5:$BG$84,总纲!$BH$5:$BH$84,总纲!$BM45)),$E$74:$E$103,0),MATCH(AN$72,$N$73:$U$73,0)),0)</f>
        <v>8</v>
      </c>
      <c r="AO114" s="172">
        <f>IFERROR(INDEX($N$74:$U$103,MATCH(INT(求节点(总纲!$BG$5:$BG$84,总纲!$BH$5:$BH$84,总纲!$BM45)),$E$74:$E$103,0),MATCH(AO$72,$N$73:$U$73,0)),0)</f>
        <v>8</v>
      </c>
      <c r="AP114" s="172">
        <f>IFERROR(INDEX($N$74:$U$103,MATCH(INT(求节点(总纲!$BG$5:$BG$84,总纲!$BH$5:$BH$84,总纲!$BM45)),$E$74:$E$103,0),MATCH(AP$72,$N$73:$U$73,0)),0)</f>
        <v>8</v>
      </c>
      <c r="AQ114" s="172">
        <f>IFERROR(INDEX($N$74:$U$103,MATCH(INT(求节点(总纲!$BG$5:$BG$84,总纲!$BH$5:$BH$84,总纲!$BM45)),$E$74:$E$103,0),MATCH(AQ$72,$N$73:$U$73,0)),0)</f>
        <v>0</v>
      </c>
      <c r="AR114" s="172">
        <f>IFERROR(INDEX($N$74:$U$103,MATCH(INT(求节点(总纲!$BG$5:$BG$84,总纲!$BH$5:$BH$84,总纲!$BM45)),$E$74:$E$103,0),MATCH(AR$72,$N$73:$U$73,0)),0)</f>
        <v>8</v>
      </c>
      <c r="AS114" s="172">
        <f>IFERROR(INDEX($N$74:$U$103,MATCH(INT(求节点(总纲!$BG$5:$BG$84,总纲!$BH$5:$BH$84,总纲!$BM45)),$E$74:$E$103,0),MATCH(AS$72,$N$73:$U$73,0)),0)</f>
        <v>8</v>
      </c>
      <c r="AT114" s="172">
        <f>IFERROR(INDEX($N$74:$U$103,MATCH(INT(求节点(总纲!$BG$5:$BG$84,总纲!$BH$5:$BH$84,总纲!$BM45)),$E$74:$E$103,0),MATCH(AT$72,$N$73:$U$73,0)),0)</f>
        <v>0</v>
      </c>
      <c r="AU114" s="172">
        <f>IFERROR(INDEX($N$74:$U$103,MATCH(INT(求节点(总纲!$BG$5:$BG$84,总纲!$BH$5:$BH$84,总纲!$BM45)),$E$74:$E$103,0),MATCH(AU$72,$N$73:$U$73,0)),0)</f>
        <v>8</v>
      </c>
      <c r="AV114" s="172">
        <f>IFERROR(INDEX($N$74:$U$103,MATCH(INT(求节点(总纲!$BG$5:$BG$84,总纲!$BH$5:$BH$84,总纲!$BM45)),$E$74:$E$103,0),MATCH(AV$72,$N$73:$U$73,0)),0)</f>
        <v>0</v>
      </c>
      <c r="AW114" s="172">
        <f>IFERROR(INDEX($N$74:$U$103,MATCH(INT(求节点(总纲!$BG$5:$BG$84,总纲!$BH$5:$BH$84,总纲!$BM45)),$E$74:$E$103,0),MATCH(AW$72,$N$73:$U$73,0)),0)</f>
        <v>8</v>
      </c>
      <c r="AX114" s="172">
        <f>IFERROR(INDEX($N$74:$U$103,MATCH(INT(求节点(总纲!$BG$5:$BG$84,总纲!$BH$5:$BH$84,总纲!$BM45)),$E$74:$E$103,0),MATCH(AX$72,$N$73:$U$73,0)),0)</f>
        <v>0</v>
      </c>
      <c r="AY114" s="172">
        <f>IFERROR(INDEX($N$74:$U$103,MATCH(INT(求节点(总纲!$BG$5:$BG$84,总纲!$BH$5:$BH$84,总纲!$BM45)),$E$74:$E$103,0),MATCH(AY$72,$N$73:$U$73,0)),0)</f>
        <v>0</v>
      </c>
      <c r="AZ114" s="172">
        <f>IFERROR(INDEX($N$74:$U$103,MATCH(INT(求节点(总纲!$BG$5:$BG$84,总纲!$BH$5:$BH$84,总纲!$BM45)),$E$74:$E$103,0),MATCH(AZ$72,$N$73:$U$73,0)),0)</f>
        <v>0</v>
      </c>
      <c r="BA114" s="172">
        <f>IFERROR(INDEX($N$74:$U$103,MATCH(INT(求节点(总纲!$BG$5:$BG$84,总纲!$BH$5:$BH$84,总纲!$BM45)),$E$74:$E$103,0),MATCH(BA$72,$N$73:$U$73,0)),0)</f>
        <v>0</v>
      </c>
      <c r="BB114" s="172">
        <f>IFERROR(INDEX($N$74:$U$103,MATCH(INT(求节点(总纲!$BG$5:$BG$84,总纲!$BH$5:$BH$84,总纲!$BM45)),$E$74:$E$103,0),MATCH(BB$72,$N$73:$U$73,0)),0)</f>
        <v>8</v>
      </c>
    </row>
    <row r="115" spans="25:54" x14ac:dyDescent="0.15">
      <c r="Y115" s="132"/>
      <c r="Z115" s="162">
        <v>42</v>
      </c>
      <c r="AA115" s="172">
        <f>IFERROR(INDEX($N$74:$U$103,MATCH(INT(求节点(总纲!$BG$5:$BG$84,总纲!$BH$5:$BH$84,总纲!$BM46)),$E$74:$E$103,0),MATCH(AA$72,$N$73:$U$73,0)),0)</f>
        <v>8</v>
      </c>
      <c r="AB115" s="172">
        <f>IFERROR(INDEX($N$74:$U$103,MATCH(INT(求节点(总纲!$BG$5:$BG$84,总纲!$BH$5:$BH$84,总纲!$BM46)),$E$74:$E$103,0),MATCH(AB$72,$N$73:$U$73,0)),0)</f>
        <v>0</v>
      </c>
      <c r="AC115" s="172">
        <f>IFERROR(INDEX($N$74:$U$103,MATCH(INT(求节点(总纲!$BG$5:$BG$84,总纲!$BH$5:$BH$84,总纲!$BM46)),$E$74:$E$103,0),MATCH(AC$72,$N$73:$U$73,0)),0)</f>
        <v>0</v>
      </c>
      <c r="AD115" s="172">
        <f>IFERROR(INDEX($N$74:$U$103,MATCH(INT(求节点(总纲!$BG$5:$BG$84,总纲!$BH$5:$BH$84,总纲!$BM46)),$E$74:$E$103,0),MATCH(AD$72,$N$73:$U$73,0)),0)</f>
        <v>0</v>
      </c>
      <c r="AE115" s="172">
        <f>IFERROR(INDEX($N$74:$U$103,MATCH(INT(求节点(总纲!$BG$5:$BG$84,总纲!$BH$5:$BH$84,总纲!$BM46)),$E$74:$E$103,0),MATCH(AE$72,$N$73:$U$73,0)),0)</f>
        <v>8</v>
      </c>
      <c r="AF115" s="172">
        <f>IFERROR(INDEX($N$74:$U$103,MATCH(INT(求节点(总纲!$BG$5:$BG$84,总纲!$BH$5:$BH$84,总纲!$BM46)),$E$74:$E$103,0),MATCH(AF$72,$N$73:$U$73,0)),0)</f>
        <v>0</v>
      </c>
      <c r="AG115" s="172">
        <f>IFERROR(INDEX($N$74:$U$103,MATCH(INT(求节点(总纲!$BG$5:$BG$84,总纲!$BH$5:$BH$84,总纲!$BM46)),$E$74:$E$103,0),MATCH(AG$72,$N$73:$U$73,0)),0)</f>
        <v>8</v>
      </c>
      <c r="AH115" s="172">
        <f>IFERROR(INDEX($N$74:$U$103,MATCH(INT(求节点(总纲!$BG$5:$BG$84,总纲!$BH$5:$BH$84,总纲!$BM46)),$E$74:$E$103,0),MATCH(AH$72,$N$73:$U$73,0)),0)</f>
        <v>0</v>
      </c>
      <c r="AI115" s="172">
        <f>IFERROR(INDEX($N$74:$U$103,MATCH(INT(求节点(总纲!$BG$5:$BG$84,总纲!$BH$5:$BH$84,总纲!$BM46)),$E$74:$E$103,0),MATCH(AI$72,$N$73:$U$73,0)),0)</f>
        <v>0</v>
      </c>
      <c r="AJ115" s="172">
        <f>IFERROR(INDEX($N$74:$U$103,MATCH(INT(求节点(总纲!$BG$5:$BG$84,总纲!$BH$5:$BH$84,总纲!$BM46)),$E$74:$E$103,0),MATCH(AJ$72,$N$73:$U$73,0)),0)</f>
        <v>8</v>
      </c>
      <c r="AK115" s="172">
        <f>IFERROR(INDEX($N$74:$U$103,MATCH(INT(求节点(总纲!$BG$5:$BG$84,总纲!$BH$5:$BH$84,总纲!$BM46)),$E$74:$E$103,0),MATCH(AK$72,$N$73:$U$73,0)),0)</f>
        <v>0</v>
      </c>
      <c r="AL115" s="172">
        <f>IFERROR(INDEX($N$74:$U$103,MATCH(INT(求节点(总纲!$BG$5:$BG$84,总纲!$BH$5:$BH$84,总纲!$BM46)),$E$74:$E$103,0),MATCH(AL$72,$N$73:$U$73,0)),0)</f>
        <v>0</v>
      </c>
      <c r="AM115" s="172">
        <f>IFERROR(INDEX($N$74:$U$103,MATCH(INT(求节点(总纲!$BG$5:$BG$84,总纲!$BH$5:$BH$84,总纲!$BM46)),$E$74:$E$103,0),MATCH(AM$72,$N$73:$U$73,0)),0)</f>
        <v>8</v>
      </c>
      <c r="AN115" s="172">
        <f>IFERROR(INDEX($N$74:$U$103,MATCH(INT(求节点(总纲!$BG$5:$BG$84,总纲!$BH$5:$BH$84,总纲!$BM46)),$E$74:$E$103,0),MATCH(AN$72,$N$73:$U$73,0)),0)</f>
        <v>8</v>
      </c>
      <c r="AO115" s="172">
        <f>IFERROR(INDEX($N$74:$U$103,MATCH(INT(求节点(总纲!$BG$5:$BG$84,总纲!$BH$5:$BH$84,总纲!$BM46)),$E$74:$E$103,0),MATCH(AO$72,$N$73:$U$73,0)),0)</f>
        <v>8</v>
      </c>
      <c r="AP115" s="172">
        <f>IFERROR(INDEX($N$74:$U$103,MATCH(INT(求节点(总纲!$BG$5:$BG$84,总纲!$BH$5:$BH$84,总纲!$BM46)),$E$74:$E$103,0),MATCH(AP$72,$N$73:$U$73,0)),0)</f>
        <v>8</v>
      </c>
      <c r="AQ115" s="172">
        <f>IFERROR(INDEX($N$74:$U$103,MATCH(INT(求节点(总纲!$BG$5:$BG$84,总纲!$BH$5:$BH$84,总纲!$BM46)),$E$74:$E$103,0),MATCH(AQ$72,$N$73:$U$73,0)),0)</f>
        <v>0</v>
      </c>
      <c r="AR115" s="172">
        <f>IFERROR(INDEX($N$74:$U$103,MATCH(INT(求节点(总纲!$BG$5:$BG$84,总纲!$BH$5:$BH$84,总纲!$BM46)),$E$74:$E$103,0),MATCH(AR$72,$N$73:$U$73,0)),0)</f>
        <v>8</v>
      </c>
      <c r="AS115" s="172">
        <f>IFERROR(INDEX($N$74:$U$103,MATCH(INT(求节点(总纲!$BG$5:$BG$84,总纲!$BH$5:$BH$84,总纲!$BM46)),$E$74:$E$103,0),MATCH(AS$72,$N$73:$U$73,0)),0)</f>
        <v>8</v>
      </c>
      <c r="AT115" s="172">
        <f>IFERROR(INDEX($N$74:$U$103,MATCH(INT(求节点(总纲!$BG$5:$BG$84,总纲!$BH$5:$BH$84,总纲!$BM46)),$E$74:$E$103,0),MATCH(AT$72,$N$73:$U$73,0)),0)</f>
        <v>0</v>
      </c>
      <c r="AU115" s="172">
        <f>IFERROR(INDEX($N$74:$U$103,MATCH(INT(求节点(总纲!$BG$5:$BG$84,总纲!$BH$5:$BH$84,总纲!$BM46)),$E$74:$E$103,0),MATCH(AU$72,$N$73:$U$73,0)),0)</f>
        <v>8</v>
      </c>
      <c r="AV115" s="172">
        <f>IFERROR(INDEX($N$74:$U$103,MATCH(INT(求节点(总纲!$BG$5:$BG$84,总纲!$BH$5:$BH$84,总纲!$BM46)),$E$74:$E$103,0),MATCH(AV$72,$N$73:$U$73,0)),0)</f>
        <v>0</v>
      </c>
      <c r="AW115" s="172">
        <f>IFERROR(INDEX($N$74:$U$103,MATCH(INT(求节点(总纲!$BG$5:$BG$84,总纲!$BH$5:$BH$84,总纲!$BM46)),$E$74:$E$103,0),MATCH(AW$72,$N$73:$U$73,0)),0)</f>
        <v>8</v>
      </c>
      <c r="AX115" s="172">
        <f>IFERROR(INDEX($N$74:$U$103,MATCH(INT(求节点(总纲!$BG$5:$BG$84,总纲!$BH$5:$BH$84,总纲!$BM46)),$E$74:$E$103,0),MATCH(AX$72,$N$73:$U$73,0)),0)</f>
        <v>0</v>
      </c>
      <c r="AY115" s="172">
        <f>IFERROR(INDEX($N$74:$U$103,MATCH(INT(求节点(总纲!$BG$5:$BG$84,总纲!$BH$5:$BH$84,总纲!$BM46)),$E$74:$E$103,0),MATCH(AY$72,$N$73:$U$73,0)),0)</f>
        <v>0</v>
      </c>
      <c r="AZ115" s="172">
        <f>IFERROR(INDEX($N$74:$U$103,MATCH(INT(求节点(总纲!$BG$5:$BG$84,总纲!$BH$5:$BH$84,总纲!$BM46)),$E$74:$E$103,0),MATCH(AZ$72,$N$73:$U$73,0)),0)</f>
        <v>0</v>
      </c>
      <c r="BA115" s="172">
        <f>IFERROR(INDEX($N$74:$U$103,MATCH(INT(求节点(总纲!$BG$5:$BG$84,总纲!$BH$5:$BH$84,总纲!$BM46)),$E$74:$E$103,0),MATCH(BA$72,$N$73:$U$73,0)),0)</f>
        <v>0</v>
      </c>
      <c r="BB115" s="172">
        <f>IFERROR(INDEX($N$74:$U$103,MATCH(INT(求节点(总纲!$BG$5:$BG$84,总纲!$BH$5:$BH$84,总纲!$BM46)),$E$74:$E$103,0),MATCH(BB$72,$N$73:$U$73,0)),0)</f>
        <v>8</v>
      </c>
    </row>
    <row r="116" spans="25:54" x14ac:dyDescent="0.15">
      <c r="Y116" s="132"/>
      <c r="Z116" s="162">
        <v>43</v>
      </c>
      <c r="AA116" s="172">
        <f>IFERROR(INDEX($N$74:$U$103,MATCH(INT(求节点(总纲!$BG$5:$BG$84,总纲!$BH$5:$BH$84,总纲!$BM47)),$E$74:$E$103,0),MATCH(AA$72,$N$73:$U$73,0)),0)</f>
        <v>8</v>
      </c>
      <c r="AB116" s="172">
        <f>IFERROR(INDEX($N$74:$U$103,MATCH(INT(求节点(总纲!$BG$5:$BG$84,总纲!$BH$5:$BH$84,总纲!$BM47)),$E$74:$E$103,0),MATCH(AB$72,$N$73:$U$73,0)),0)</f>
        <v>0</v>
      </c>
      <c r="AC116" s="172">
        <f>IFERROR(INDEX($N$74:$U$103,MATCH(INT(求节点(总纲!$BG$5:$BG$84,总纲!$BH$5:$BH$84,总纲!$BM47)),$E$74:$E$103,0),MATCH(AC$72,$N$73:$U$73,0)),0)</f>
        <v>0</v>
      </c>
      <c r="AD116" s="172">
        <f>IFERROR(INDEX($N$74:$U$103,MATCH(INT(求节点(总纲!$BG$5:$BG$84,总纲!$BH$5:$BH$84,总纲!$BM47)),$E$74:$E$103,0),MATCH(AD$72,$N$73:$U$73,0)),0)</f>
        <v>0</v>
      </c>
      <c r="AE116" s="172">
        <f>IFERROR(INDEX($N$74:$U$103,MATCH(INT(求节点(总纲!$BG$5:$BG$84,总纲!$BH$5:$BH$84,总纲!$BM47)),$E$74:$E$103,0),MATCH(AE$72,$N$73:$U$73,0)),0)</f>
        <v>8</v>
      </c>
      <c r="AF116" s="172">
        <f>IFERROR(INDEX($N$74:$U$103,MATCH(INT(求节点(总纲!$BG$5:$BG$84,总纲!$BH$5:$BH$84,总纲!$BM47)),$E$74:$E$103,0),MATCH(AF$72,$N$73:$U$73,0)),0)</f>
        <v>0</v>
      </c>
      <c r="AG116" s="172">
        <f>IFERROR(INDEX($N$74:$U$103,MATCH(INT(求节点(总纲!$BG$5:$BG$84,总纲!$BH$5:$BH$84,总纲!$BM47)),$E$74:$E$103,0),MATCH(AG$72,$N$73:$U$73,0)),0)</f>
        <v>8</v>
      </c>
      <c r="AH116" s="172">
        <f>IFERROR(INDEX($N$74:$U$103,MATCH(INT(求节点(总纲!$BG$5:$BG$84,总纲!$BH$5:$BH$84,总纲!$BM47)),$E$74:$E$103,0),MATCH(AH$72,$N$73:$U$73,0)),0)</f>
        <v>0</v>
      </c>
      <c r="AI116" s="172">
        <f>IFERROR(INDEX($N$74:$U$103,MATCH(INT(求节点(总纲!$BG$5:$BG$84,总纲!$BH$5:$BH$84,总纲!$BM47)),$E$74:$E$103,0),MATCH(AI$72,$N$73:$U$73,0)),0)</f>
        <v>0</v>
      </c>
      <c r="AJ116" s="172">
        <f>IFERROR(INDEX($N$74:$U$103,MATCH(INT(求节点(总纲!$BG$5:$BG$84,总纲!$BH$5:$BH$84,总纲!$BM47)),$E$74:$E$103,0),MATCH(AJ$72,$N$73:$U$73,0)),0)</f>
        <v>8</v>
      </c>
      <c r="AK116" s="172">
        <f>IFERROR(INDEX($N$74:$U$103,MATCH(INT(求节点(总纲!$BG$5:$BG$84,总纲!$BH$5:$BH$84,总纲!$BM47)),$E$74:$E$103,0),MATCH(AK$72,$N$73:$U$73,0)),0)</f>
        <v>0</v>
      </c>
      <c r="AL116" s="172">
        <f>IFERROR(INDEX($N$74:$U$103,MATCH(INT(求节点(总纲!$BG$5:$BG$84,总纲!$BH$5:$BH$84,总纲!$BM47)),$E$74:$E$103,0),MATCH(AL$72,$N$73:$U$73,0)),0)</f>
        <v>0</v>
      </c>
      <c r="AM116" s="172">
        <f>IFERROR(INDEX($N$74:$U$103,MATCH(INT(求节点(总纲!$BG$5:$BG$84,总纲!$BH$5:$BH$84,总纲!$BM47)),$E$74:$E$103,0),MATCH(AM$72,$N$73:$U$73,0)),0)</f>
        <v>8</v>
      </c>
      <c r="AN116" s="172">
        <f>IFERROR(INDEX($N$74:$U$103,MATCH(INT(求节点(总纲!$BG$5:$BG$84,总纲!$BH$5:$BH$84,总纲!$BM47)),$E$74:$E$103,0),MATCH(AN$72,$N$73:$U$73,0)),0)</f>
        <v>8</v>
      </c>
      <c r="AO116" s="172">
        <f>IFERROR(INDEX($N$74:$U$103,MATCH(INT(求节点(总纲!$BG$5:$BG$84,总纲!$BH$5:$BH$84,总纲!$BM47)),$E$74:$E$103,0),MATCH(AO$72,$N$73:$U$73,0)),0)</f>
        <v>8</v>
      </c>
      <c r="AP116" s="172">
        <f>IFERROR(INDEX($N$74:$U$103,MATCH(INT(求节点(总纲!$BG$5:$BG$84,总纲!$BH$5:$BH$84,总纲!$BM47)),$E$74:$E$103,0),MATCH(AP$72,$N$73:$U$73,0)),0)</f>
        <v>8</v>
      </c>
      <c r="AQ116" s="172">
        <f>IFERROR(INDEX($N$74:$U$103,MATCH(INT(求节点(总纲!$BG$5:$BG$84,总纲!$BH$5:$BH$84,总纲!$BM47)),$E$74:$E$103,0),MATCH(AQ$72,$N$73:$U$73,0)),0)</f>
        <v>0</v>
      </c>
      <c r="AR116" s="172">
        <f>IFERROR(INDEX($N$74:$U$103,MATCH(INT(求节点(总纲!$BG$5:$BG$84,总纲!$BH$5:$BH$84,总纲!$BM47)),$E$74:$E$103,0),MATCH(AR$72,$N$73:$U$73,0)),0)</f>
        <v>8</v>
      </c>
      <c r="AS116" s="172">
        <f>IFERROR(INDEX($N$74:$U$103,MATCH(INT(求节点(总纲!$BG$5:$BG$84,总纲!$BH$5:$BH$84,总纲!$BM47)),$E$74:$E$103,0),MATCH(AS$72,$N$73:$U$73,0)),0)</f>
        <v>8</v>
      </c>
      <c r="AT116" s="172">
        <f>IFERROR(INDEX($N$74:$U$103,MATCH(INT(求节点(总纲!$BG$5:$BG$84,总纲!$BH$5:$BH$84,总纲!$BM47)),$E$74:$E$103,0),MATCH(AT$72,$N$73:$U$73,0)),0)</f>
        <v>0</v>
      </c>
      <c r="AU116" s="172">
        <f>IFERROR(INDEX($N$74:$U$103,MATCH(INT(求节点(总纲!$BG$5:$BG$84,总纲!$BH$5:$BH$84,总纲!$BM47)),$E$74:$E$103,0),MATCH(AU$72,$N$73:$U$73,0)),0)</f>
        <v>8</v>
      </c>
      <c r="AV116" s="172">
        <f>IFERROR(INDEX($N$74:$U$103,MATCH(INT(求节点(总纲!$BG$5:$BG$84,总纲!$BH$5:$BH$84,总纲!$BM47)),$E$74:$E$103,0),MATCH(AV$72,$N$73:$U$73,0)),0)</f>
        <v>0</v>
      </c>
      <c r="AW116" s="172">
        <f>IFERROR(INDEX($N$74:$U$103,MATCH(INT(求节点(总纲!$BG$5:$BG$84,总纲!$BH$5:$BH$84,总纲!$BM47)),$E$74:$E$103,0),MATCH(AW$72,$N$73:$U$73,0)),0)</f>
        <v>8</v>
      </c>
      <c r="AX116" s="172">
        <f>IFERROR(INDEX($N$74:$U$103,MATCH(INT(求节点(总纲!$BG$5:$BG$84,总纲!$BH$5:$BH$84,总纲!$BM47)),$E$74:$E$103,0),MATCH(AX$72,$N$73:$U$73,0)),0)</f>
        <v>0</v>
      </c>
      <c r="AY116" s="172">
        <f>IFERROR(INDEX($N$74:$U$103,MATCH(INT(求节点(总纲!$BG$5:$BG$84,总纲!$BH$5:$BH$84,总纲!$BM47)),$E$74:$E$103,0),MATCH(AY$72,$N$73:$U$73,0)),0)</f>
        <v>0</v>
      </c>
      <c r="AZ116" s="172">
        <f>IFERROR(INDEX($N$74:$U$103,MATCH(INT(求节点(总纲!$BG$5:$BG$84,总纲!$BH$5:$BH$84,总纲!$BM47)),$E$74:$E$103,0),MATCH(AZ$72,$N$73:$U$73,0)),0)</f>
        <v>0</v>
      </c>
      <c r="BA116" s="172">
        <f>IFERROR(INDEX($N$74:$U$103,MATCH(INT(求节点(总纲!$BG$5:$BG$84,总纲!$BH$5:$BH$84,总纲!$BM47)),$E$74:$E$103,0),MATCH(BA$72,$N$73:$U$73,0)),0)</f>
        <v>0</v>
      </c>
      <c r="BB116" s="172">
        <f>IFERROR(INDEX($N$74:$U$103,MATCH(INT(求节点(总纲!$BG$5:$BG$84,总纲!$BH$5:$BH$84,总纲!$BM47)),$E$74:$E$103,0),MATCH(BB$72,$N$73:$U$73,0)),0)</f>
        <v>8</v>
      </c>
    </row>
    <row r="117" spans="25:54" x14ac:dyDescent="0.15">
      <c r="Y117" s="132"/>
      <c r="Z117" s="162">
        <v>44</v>
      </c>
      <c r="AA117" s="172">
        <f>IFERROR(INDEX($N$74:$U$103,MATCH(INT(求节点(总纲!$BG$5:$BG$84,总纲!$BH$5:$BH$84,总纲!$BM48)),$E$74:$E$103,0),MATCH(AA$72,$N$73:$U$73,0)),0)</f>
        <v>8</v>
      </c>
      <c r="AB117" s="172">
        <f>IFERROR(INDEX($N$74:$U$103,MATCH(INT(求节点(总纲!$BG$5:$BG$84,总纲!$BH$5:$BH$84,总纲!$BM48)),$E$74:$E$103,0),MATCH(AB$72,$N$73:$U$73,0)),0)</f>
        <v>0</v>
      </c>
      <c r="AC117" s="172">
        <f>IFERROR(INDEX($N$74:$U$103,MATCH(INT(求节点(总纲!$BG$5:$BG$84,总纲!$BH$5:$BH$84,总纲!$BM48)),$E$74:$E$103,0),MATCH(AC$72,$N$73:$U$73,0)),0)</f>
        <v>0</v>
      </c>
      <c r="AD117" s="172">
        <f>IFERROR(INDEX($N$74:$U$103,MATCH(INT(求节点(总纲!$BG$5:$BG$84,总纲!$BH$5:$BH$84,总纲!$BM48)),$E$74:$E$103,0),MATCH(AD$72,$N$73:$U$73,0)),0)</f>
        <v>0</v>
      </c>
      <c r="AE117" s="172">
        <f>IFERROR(INDEX($N$74:$U$103,MATCH(INT(求节点(总纲!$BG$5:$BG$84,总纲!$BH$5:$BH$84,总纲!$BM48)),$E$74:$E$103,0),MATCH(AE$72,$N$73:$U$73,0)),0)</f>
        <v>8</v>
      </c>
      <c r="AF117" s="172">
        <f>IFERROR(INDEX($N$74:$U$103,MATCH(INT(求节点(总纲!$BG$5:$BG$84,总纲!$BH$5:$BH$84,总纲!$BM48)),$E$74:$E$103,0),MATCH(AF$72,$N$73:$U$73,0)),0)</f>
        <v>0</v>
      </c>
      <c r="AG117" s="172">
        <f>IFERROR(INDEX($N$74:$U$103,MATCH(INT(求节点(总纲!$BG$5:$BG$84,总纲!$BH$5:$BH$84,总纲!$BM48)),$E$74:$E$103,0),MATCH(AG$72,$N$73:$U$73,0)),0)</f>
        <v>8</v>
      </c>
      <c r="AH117" s="172">
        <f>IFERROR(INDEX($N$74:$U$103,MATCH(INT(求节点(总纲!$BG$5:$BG$84,总纲!$BH$5:$BH$84,总纲!$BM48)),$E$74:$E$103,0),MATCH(AH$72,$N$73:$U$73,0)),0)</f>
        <v>0</v>
      </c>
      <c r="AI117" s="172">
        <f>IFERROR(INDEX($N$74:$U$103,MATCH(INT(求节点(总纲!$BG$5:$BG$84,总纲!$BH$5:$BH$84,总纲!$BM48)),$E$74:$E$103,0),MATCH(AI$72,$N$73:$U$73,0)),0)</f>
        <v>0</v>
      </c>
      <c r="AJ117" s="172">
        <f>IFERROR(INDEX($N$74:$U$103,MATCH(INT(求节点(总纲!$BG$5:$BG$84,总纲!$BH$5:$BH$84,总纲!$BM48)),$E$74:$E$103,0),MATCH(AJ$72,$N$73:$U$73,0)),0)</f>
        <v>8</v>
      </c>
      <c r="AK117" s="172">
        <f>IFERROR(INDEX($N$74:$U$103,MATCH(INT(求节点(总纲!$BG$5:$BG$84,总纲!$BH$5:$BH$84,总纲!$BM48)),$E$74:$E$103,0),MATCH(AK$72,$N$73:$U$73,0)),0)</f>
        <v>0</v>
      </c>
      <c r="AL117" s="172">
        <f>IFERROR(INDEX($N$74:$U$103,MATCH(INT(求节点(总纲!$BG$5:$BG$84,总纲!$BH$5:$BH$84,总纲!$BM48)),$E$74:$E$103,0),MATCH(AL$72,$N$73:$U$73,0)),0)</f>
        <v>0</v>
      </c>
      <c r="AM117" s="172">
        <f>IFERROR(INDEX($N$74:$U$103,MATCH(INT(求节点(总纲!$BG$5:$BG$84,总纲!$BH$5:$BH$84,总纲!$BM48)),$E$74:$E$103,0),MATCH(AM$72,$N$73:$U$73,0)),0)</f>
        <v>8</v>
      </c>
      <c r="AN117" s="172">
        <f>IFERROR(INDEX($N$74:$U$103,MATCH(INT(求节点(总纲!$BG$5:$BG$84,总纲!$BH$5:$BH$84,总纲!$BM48)),$E$74:$E$103,0),MATCH(AN$72,$N$73:$U$73,0)),0)</f>
        <v>8</v>
      </c>
      <c r="AO117" s="172">
        <f>IFERROR(INDEX($N$74:$U$103,MATCH(INT(求节点(总纲!$BG$5:$BG$84,总纲!$BH$5:$BH$84,总纲!$BM48)),$E$74:$E$103,0),MATCH(AO$72,$N$73:$U$73,0)),0)</f>
        <v>8</v>
      </c>
      <c r="AP117" s="172">
        <f>IFERROR(INDEX($N$74:$U$103,MATCH(INT(求节点(总纲!$BG$5:$BG$84,总纲!$BH$5:$BH$84,总纲!$BM48)),$E$74:$E$103,0),MATCH(AP$72,$N$73:$U$73,0)),0)</f>
        <v>8</v>
      </c>
      <c r="AQ117" s="172">
        <f>IFERROR(INDEX($N$74:$U$103,MATCH(INT(求节点(总纲!$BG$5:$BG$84,总纲!$BH$5:$BH$84,总纲!$BM48)),$E$74:$E$103,0),MATCH(AQ$72,$N$73:$U$73,0)),0)</f>
        <v>0</v>
      </c>
      <c r="AR117" s="172">
        <f>IFERROR(INDEX($N$74:$U$103,MATCH(INT(求节点(总纲!$BG$5:$BG$84,总纲!$BH$5:$BH$84,总纲!$BM48)),$E$74:$E$103,0),MATCH(AR$72,$N$73:$U$73,0)),0)</f>
        <v>8</v>
      </c>
      <c r="AS117" s="172">
        <f>IFERROR(INDEX($N$74:$U$103,MATCH(INT(求节点(总纲!$BG$5:$BG$84,总纲!$BH$5:$BH$84,总纲!$BM48)),$E$74:$E$103,0),MATCH(AS$72,$N$73:$U$73,0)),0)</f>
        <v>8</v>
      </c>
      <c r="AT117" s="172">
        <f>IFERROR(INDEX($N$74:$U$103,MATCH(INT(求节点(总纲!$BG$5:$BG$84,总纲!$BH$5:$BH$84,总纲!$BM48)),$E$74:$E$103,0),MATCH(AT$72,$N$73:$U$73,0)),0)</f>
        <v>0</v>
      </c>
      <c r="AU117" s="172">
        <f>IFERROR(INDEX($N$74:$U$103,MATCH(INT(求节点(总纲!$BG$5:$BG$84,总纲!$BH$5:$BH$84,总纲!$BM48)),$E$74:$E$103,0),MATCH(AU$72,$N$73:$U$73,0)),0)</f>
        <v>8</v>
      </c>
      <c r="AV117" s="172">
        <f>IFERROR(INDEX($N$74:$U$103,MATCH(INT(求节点(总纲!$BG$5:$BG$84,总纲!$BH$5:$BH$84,总纲!$BM48)),$E$74:$E$103,0),MATCH(AV$72,$N$73:$U$73,0)),0)</f>
        <v>0</v>
      </c>
      <c r="AW117" s="172">
        <f>IFERROR(INDEX($N$74:$U$103,MATCH(INT(求节点(总纲!$BG$5:$BG$84,总纲!$BH$5:$BH$84,总纲!$BM48)),$E$74:$E$103,0),MATCH(AW$72,$N$73:$U$73,0)),0)</f>
        <v>8</v>
      </c>
      <c r="AX117" s="172">
        <f>IFERROR(INDEX($N$74:$U$103,MATCH(INT(求节点(总纲!$BG$5:$BG$84,总纲!$BH$5:$BH$84,总纲!$BM48)),$E$74:$E$103,0),MATCH(AX$72,$N$73:$U$73,0)),0)</f>
        <v>0</v>
      </c>
      <c r="AY117" s="172">
        <f>IFERROR(INDEX($N$74:$U$103,MATCH(INT(求节点(总纲!$BG$5:$BG$84,总纲!$BH$5:$BH$84,总纲!$BM48)),$E$74:$E$103,0),MATCH(AY$72,$N$73:$U$73,0)),0)</f>
        <v>0</v>
      </c>
      <c r="AZ117" s="172">
        <f>IFERROR(INDEX($N$74:$U$103,MATCH(INT(求节点(总纲!$BG$5:$BG$84,总纲!$BH$5:$BH$84,总纲!$BM48)),$E$74:$E$103,0),MATCH(AZ$72,$N$73:$U$73,0)),0)</f>
        <v>0</v>
      </c>
      <c r="BA117" s="172">
        <f>IFERROR(INDEX($N$74:$U$103,MATCH(INT(求节点(总纲!$BG$5:$BG$84,总纲!$BH$5:$BH$84,总纲!$BM48)),$E$74:$E$103,0),MATCH(BA$72,$N$73:$U$73,0)),0)</f>
        <v>0</v>
      </c>
      <c r="BB117" s="172">
        <f>IFERROR(INDEX($N$74:$U$103,MATCH(INT(求节点(总纲!$BG$5:$BG$84,总纲!$BH$5:$BH$84,总纲!$BM48)),$E$74:$E$103,0),MATCH(BB$72,$N$73:$U$73,0)),0)</f>
        <v>8</v>
      </c>
    </row>
    <row r="118" spans="25:54" x14ac:dyDescent="0.15">
      <c r="Y118" s="132"/>
      <c r="Z118" s="162">
        <v>45</v>
      </c>
      <c r="AA118" s="172">
        <f>IFERROR(INDEX($N$74:$U$103,MATCH(INT(求节点(总纲!$BG$5:$BG$84,总纲!$BH$5:$BH$84,总纲!$BM49)),$E$74:$E$103,0),MATCH(AA$72,$N$73:$U$73,0)),0)</f>
        <v>10</v>
      </c>
      <c r="AB118" s="172">
        <f>IFERROR(INDEX($N$74:$U$103,MATCH(INT(求节点(总纲!$BG$5:$BG$84,总纲!$BH$5:$BH$84,总纲!$BM49)),$E$74:$E$103,0),MATCH(AB$72,$N$73:$U$73,0)),0)</f>
        <v>0</v>
      </c>
      <c r="AC118" s="172">
        <f>IFERROR(INDEX($N$74:$U$103,MATCH(INT(求节点(总纲!$BG$5:$BG$84,总纲!$BH$5:$BH$84,总纲!$BM49)),$E$74:$E$103,0),MATCH(AC$72,$N$73:$U$73,0)),0)</f>
        <v>0</v>
      </c>
      <c r="AD118" s="172">
        <f>IFERROR(INDEX($N$74:$U$103,MATCH(INT(求节点(总纲!$BG$5:$BG$84,总纲!$BH$5:$BH$84,总纲!$BM49)),$E$74:$E$103,0),MATCH(AD$72,$N$73:$U$73,0)),0)</f>
        <v>10</v>
      </c>
      <c r="AE118" s="172">
        <f>IFERROR(INDEX($N$74:$U$103,MATCH(INT(求节点(总纲!$BG$5:$BG$84,总纲!$BH$5:$BH$84,总纲!$BM49)),$E$74:$E$103,0),MATCH(AE$72,$N$73:$U$73,0)),0)</f>
        <v>10</v>
      </c>
      <c r="AF118" s="172">
        <f>IFERROR(INDEX($N$74:$U$103,MATCH(INT(求节点(总纲!$BG$5:$BG$84,总纲!$BH$5:$BH$84,总纲!$BM49)),$E$74:$E$103,0),MATCH(AF$72,$N$73:$U$73,0)),0)</f>
        <v>0</v>
      </c>
      <c r="AG118" s="172">
        <f>IFERROR(INDEX($N$74:$U$103,MATCH(INT(求节点(总纲!$BG$5:$BG$84,总纲!$BH$5:$BH$84,总纲!$BM49)),$E$74:$E$103,0),MATCH(AG$72,$N$73:$U$73,0)),0)</f>
        <v>10</v>
      </c>
      <c r="AH118" s="172">
        <f>IFERROR(INDEX($N$74:$U$103,MATCH(INT(求节点(总纲!$BG$5:$BG$84,总纲!$BH$5:$BH$84,总纲!$BM49)),$E$74:$E$103,0),MATCH(AH$72,$N$73:$U$73,0)),0)</f>
        <v>0</v>
      </c>
      <c r="AI118" s="172">
        <f>IFERROR(INDEX($N$74:$U$103,MATCH(INT(求节点(总纲!$BG$5:$BG$84,总纲!$BH$5:$BH$84,总纲!$BM49)),$E$74:$E$103,0),MATCH(AI$72,$N$73:$U$73,0)),0)</f>
        <v>10</v>
      </c>
      <c r="AJ118" s="172">
        <f>IFERROR(INDEX($N$74:$U$103,MATCH(INT(求节点(总纲!$BG$5:$BG$84,总纲!$BH$5:$BH$84,总纲!$BM49)),$E$74:$E$103,0),MATCH(AJ$72,$N$73:$U$73,0)),0)</f>
        <v>10</v>
      </c>
      <c r="AK118" s="172">
        <f>IFERROR(INDEX($N$74:$U$103,MATCH(INT(求节点(总纲!$BG$5:$BG$84,总纲!$BH$5:$BH$84,总纲!$BM49)),$E$74:$E$103,0),MATCH(AK$72,$N$73:$U$73,0)),0)</f>
        <v>0</v>
      </c>
      <c r="AL118" s="172">
        <f>IFERROR(INDEX($N$74:$U$103,MATCH(INT(求节点(总纲!$BG$5:$BG$84,总纲!$BH$5:$BH$84,总纲!$BM49)),$E$74:$E$103,0),MATCH(AL$72,$N$73:$U$73,0)),0)</f>
        <v>0</v>
      </c>
      <c r="AM118" s="172">
        <f>IFERROR(INDEX($N$74:$U$103,MATCH(INT(求节点(总纲!$BG$5:$BG$84,总纲!$BH$5:$BH$84,总纲!$BM49)),$E$74:$E$103,0),MATCH(AM$72,$N$73:$U$73,0)),0)</f>
        <v>10</v>
      </c>
      <c r="AN118" s="172">
        <f>IFERROR(INDEX($N$74:$U$103,MATCH(INT(求节点(总纲!$BG$5:$BG$84,总纲!$BH$5:$BH$84,总纲!$BM49)),$E$74:$E$103,0),MATCH(AN$72,$N$73:$U$73,0)),0)</f>
        <v>10</v>
      </c>
      <c r="AO118" s="172">
        <f>IFERROR(INDEX($N$74:$U$103,MATCH(INT(求节点(总纲!$BG$5:$BG$84,总纲!$BH$5:$BH$84,总纲!$BM49)),$E$74:$E$103,0),MATCH(AO$72,$N$73:$U$73,0)),0)</f>
        <v>10</v>
      </c>
      <c r="AP118" s="172">
        <f>IFERROR(INDEX($N$74:$U$103,MATCH(INT(求节点(总纲!$BG$5:$BG$84,总纲!$BH$5:$BH$84,总纲!$BM49)),$E$74:$E$103,0),MATCH(AP$72,$N$73:$U$73,0)),0)</f>
        <v>10</v>
      </c>
      <c r="AQ118" s="172">
        <f>IFERROR(INDEX($N$74:$U$103,MATCH(INT(求节点(总纲!$BG$5:$BG$84,总纲!$BH$5:$BH$84,总纲!$BM49)),$E$74:$E$103,0),MATCH(AQ$72,$N$73:$U$73,0)),0)</f>
        <v>0</v>
      </c>
      <c r="AR118" s="172">
        <f>IFERROR(INDEX($N$74:$U$103,MATCH(INT(求节点(总纲!$BG$5:$BG$84,总纲!$BH$5:$BH$84,总纲!$BM49)),$E$74:$E$103,0),MATCH(AR$72,$N$73:$U$73,0)),0)</f>
        <v>10</v>
      </c>
      <c r="AS118" s="172">
        <f>IFERROR(INDEX($N$74:$U$103,MATCH(INT(求节点(总纲!$BG$5:$BG$84,总纲!$BH$5:$BH$84,总纲!$BM49)),$E$74:$E$103,0),MATCH(AS$72,$N$73:$U$73,0)),0)</f>
        <v>10</v>
      </c>
      <c r="AT118" s="172">
        <f>IFERROR(INDEX($N$74:$U$103,MATCH(INT(求节点(总纲!$BG$5:$BG$84,总纲!$BH$5:$BH$84,总纲!$BM49)),$E$74:$E$103,0),MATCH(AT$72,$N$73:$U$73,0)),0)</f>
        <v>0</v>
      </c>
      <c r="AU118" s="172">
        <f>IFERROR(INDEX($N$74:$U$103,MATCH(INT(求节点(总纲!$BG$5:$BG$84,总纲!$BH$5:$BH$84,总纲!$BM49)),$E$74:$E$103,0),MATCH(AU$72,$N$73:$U$73,0)),0)</f>
        <v>10</v>
      </c>
      <c r="AV118" s="172">
        <f>IFERROR(INDEX($N$74:$U$103,MATCH(INT(求节点(总纲!$BG$5:$BG$84,总纲!$BH$5:$BH$84,总纲!$BM49)),$E$74:$E$103,0),MATCH(AV$72,$N$73:$U$73,0)),0)</f>
        <v>0</v>
      </c>
      <c r="AW118" s="172">
        <f>IFERROR(INDEX($N$74:$U$103,MATCH(INT(求节点(总纲!$BG$5:$BG$84,总纲!$BH$5:$BH$84,总纲!$BM49)),$E$74:$E$103,0),MATCH(AW$72,$N$73:$U$73,0)),0)</f>
        <v>10</v>
      </c>
      <c r="AX118" s="172">
        <f>IFERROR(INDEX($N$74:$U$103,MATCH(INT(求节点(总纲!$BG$5:$BG$84,总纲!$BH$5:$BH$84,总纲!$BM49)),$E$74:$E$103,0),MATCH(AX$72,$N$73:$U$73,0)),0)</f>
        <v>0</v>
      </c>
      <c r="AY118" s="172">
        <f>IFERROR(INDEX($N$74:$U$103,MATCH(INT(求节点(总纲!$BG$5:$BG$84,总纲!$BH$5:$BH$84,总纲!$BM49)),$E$74:$E$103,0),MATCH(AY$72,$N$73:$U$73,0)),0)</f>
        <v>0</v>
      </c>
      <c r="AZ118" s="172">
        <f>IFERROR(INDEX($N$74:$U$103,MATCH(INT(求节点(总纲!$BG$5:$BG$84,总纲!$BH$5:$BH$84,总纲!$BM49)),$E$74:$E$103,0),MATCH(AZ$72,$N$73:$U$73,0)),0)</f>
        <v>0</v>
      </c>
      <c r="BA118" s="172">
        <f>IFERROR(INDEX($N$74:$U$103,MATCH(INT(求节点(总纲!$BG$5:$BG$84,总纲!$BH$5:$BH$84,总纲!$BM49)),$E$74:$E$103,0),MATCH(BA$72,$N$73:$U$73,0)),0)</f>
        <v>0</v>
      </c>
      <c r="BB118" s="172">
        <f>IFERROR(INDEX($N$74:$U$103,MATCH(INT(求节点(总纲!$BG$5:$BG$84,总纲!$BH$5:$BH$84,总纲!$BM49)),$E$74:$E$103,0),MATCH(BB$72,$N$73:$U$73,0)),0)</f>
        <v>10</v>
      </c>
    </row>
    <row r="119" spans="25:54" x14ac:dyDescent="0.15">
      <c r="Y119" s="132"/>
      <c r="Z119" s="162">
        <v>46</v>
      </c>
      <c r="AA119" s="172">
        <f>IFERROR(INDEX($N$74:$U$103,MATCH(INT(求节点(总纲!$BG$5:$BG$84,总纲!$BH$5:$BH$84,总纲!$BM50)),$E$74:$E$103,0),MATCH(AA$72,$N$73:$U$73,0)),0)</f>
        <v>10</v>
      </c>
      <c r="AB119" s="172">
        <f>IFERROR(INDEX($N$74:$U$103,MATCH(INT(求节点(总纲!$BG$5:$BG$84,总纲!$BH$5:$BH$84,总纲!$BM50)),$E$74:$E$103,0),MATCH(AB$72,$N$73:$U$73,0)),0)</f>
        <v>0</v>
      </c>
      <c r="AC119" s="172">
        <f>IFERROR(INDEX($N$74:$U$103,MATCH(INT(求节点(总纲!$BG$5:$BG$84,总纲!$BH$5:$BH$84,总纲!$BM50)),$E$74:$E$103,0),MATCH(AC$72,$N$73:$U$73,0)),0)</f>
        <v>0</v>
      </c>
      <c r="AD119" s="172">
        <f>IFERROR(INDEX($N$74:$U$103,MATCH(INT(求节点(总纲!$BG$5:$BG$84,总纲!$BH$5:$BH$84,总纲!$BM50)),$E$74:$E$103,0),MATCH(AD$72,$N$73:$U$73,0)),0)</f>
        <v>10</v>
      </c>
      <c r="AE119" s="172">
        <f>IFERROR(INDEX($N$74:$U$103,MATCH(INT(求节点(总纲!$BG$5:$BG$84,总纲!$BH$5:$BH$84,总纲!$BM50)),$E$74:$E$103,0),MATCH(AE$72,$N$73:$U$73,0)),0)</f>
        <v>10</v>
      </c>
      <c r="AF119" s="172">
        <f>IFERROR(INDEX($N$74:$U$103,MATCH(INT(求节点(总纲!$BG$5:$BG$84,总纲!$BH$5:$BH$84,总纲!$BM50)),$E$74:$E$103,0),MATCH(AF$72,$N$73:$U$73,0)),0)</f>
        <v>0</v>
      </c>
      <c r="AG119" s="172">
        <f>IFERROR(INDEX($N$74:$U$103,MATCH(INT(求节点(总纲!$BG$5:$BG$84,总纲!$BH$5:$BH$84,总纲!$BM50)),$E$74:$E$103,0),MATCH(AG$72,$N$73:$U$73,0)),0)</f>
        <v>10</v>
      </c>
      <c r="AH119" s="172">
        <f>IFERROR(INDEX($N$74:$U$103,MATCH(INT(求节点(总纲!$BG$5:$BG$84,总纲!$BH$5:$BH$84,总纲!$BM50)),$E$74:$E$103,0),MATCH(AH$72,$N$73:$U$73,0)),0)</f>
        <v>0</v>
      </c>
      <c r="AI119" s="172">
        <f>IFERROR(INDEX($N$74:$U$103,MATCH(INT(求节点(总纲!$BG$5:$BG$84,总纲!$BH$5:$BH$84,总纲!$BM50)),$E$74:$E$103,0),MATCH(AI$72,$N$73:$U$73,0)),0)</f>
        <v>10</v>
      </c>
      <c r="AJ119" s="172">
        <f>IFERROR(INDEX($N$74:$U$103,MATCH(INT(求节点(总纲!$BG$5:$BG$84,总纲!$BH$5:$BH$84,总纲!$BM50)),$E$74:$E$103,0),MATCH(AJ$72,$N$73:$U$73,0)),0)</f>
        <v>10</v>
      </c>
      <c r="AK119" s="172">
        <f>IFERROR(INDEX($N$74:$U$103,MATCH(INT(求节点(总纲!$BG$5:$BG$84,总纲!$BH$5:$BH$84,总纲!$BM50)),$E$74:$E$103,0),MATCH(AK$72,$N$73:$U$73,0)),0)</f>
        <v>0</v>
      </c>
      <c r="AL119" s="172">
        <f>IFERROR(INDEX($N$74:$U$103,MATCH(INT(求节点(总纲!$BG$5:$BG$84,总纲!$BH$5:$BH$84,总纲!$BM50)),$E$74:$E$103,0),MATCH(AL$72,$N$73:$U$73,0)),0)</f>
        <v>0</v>
      </c>
      <c r="AM119" s="172">
        <f>IFERROR(INDEX($N$74:$U$103,MATCH(INT(求节点(总纲!$BG$5:$BG$84,总纲!$BH$5:$BH$84,总纲!$BM50)),$E$74:$E$103,0),MATCH(AM$72,$N$73:$U$73,0)),0)</f>
        <v>10</v>
      </c>
      <c r="AN119" s="172">
        <f>IFERROR(INDEX($N$74:$U$103,MATCH(INT(求节点(总纲!$BG$5:$BG$84,总纲!$BH$5:$BH$84,总纲!$BM50)),$E$74:$E$103,0),MATCH(AN$72,$N$73:$U$73,0)),0)</f>
        <v>10</v>
      </c>
      <c r="AO119" s="172">
        <f>IFERROR(INDEX($N$74:$U$103,MATCH(INT(求节点(总纲!$BG$5:$BG$84,总纲!$BH$5:$BH$84,总纲!$BM50)),$E$74:$E$103,0),MATCH(AO$72,$N$73:$U$73,0)),0)</f>
        <v>10</v>
      </c>
      <c r="AP119" s="172">
        <f>IFERROR(INDEX($N$74:$U$103,MATCH(INT(求节点(总纲!$BG$5:$BG$84,总纲!$BH$5:$BH$84,总纲!$BM50)),$E$74:$E$103,0),MATCH(AP$72,$N$73:$U$73,0)),0)</f>
        <v>10</v>
      </c>
      <c r="AQ119" s="172">
        <f>IFERROR(INDEX($N$74:$U$103,MATCH(INT(求节点(总纲!$BG$5:$BG$84,总纲!$BH$5:$BH$84,总纲!$BM50)),$E$74:$E$103,0),MATCH(AQ$72,$N$73:$U$73,0)),0)</f>
        <v>0</v>
      </c>
      <c r="AR119" s="172">
        <f>IFERROR(INDEX($N$74:$U$103,MATCH(INT(求节点(总纲!$BG$5:$BG$84,总纲!$BH$5:$BH$84,总纲!$BM50)),$E$74:$E$103,0),MATCH(AR$72,$N$73:$U$73,0)),0)</f>
        <v>10</v>
      </c>
      <c r="AS119" s="172">
        <f>IFERROR(INDEX($N$74:$U$103,MATCH(INT(求节点(总纲!$BG$5:$BG$84,总纲!$BH$5:$BH$84,总纲!$BM50)),$E$74:$E$103,0),MATCH(AS$72,$N$73:$U$73,0)),0)</f>
        <v>10</v>
      </c>
      <c r="AT119" s="172">
        <f>IFERROR(INDEX($N$74:$U$103,MATCH(INT(求节点(总纲!$BG$5:$BG$84,总纲!$BH$5:$BH$84,总纲!$BM50)),$E$74:$E$103,0),MATCH(AT$72,$N$73:$U$73,0)),0)</f>
        <v>0</v>
      </c>
      <c r="AU119" s="172">
        <f>IFERROR(INDEX($N$74:$U$103,MATCH(INT(求节点(总纲!$BG$5:$BG$84,总纲!$BH$5:$BH$84,总纲!$BM50)),$E$74:$E$103,0),MATCH(AU$72,$N$73:$U$73,0)),0)</f>
        <v>10</v>
      </c>
      <c r="AV119" s="172">
        <f>IFERROR(INDEX($N$74:$U$103,MATCH(INT(求节点(总纲!$BG$5:$BG$84,总纲!$BH$5:$BH$84,总纲!$BM50)),$E$74:$E$103,0),MATCH(AV$72,$N$73:$U$73,0)),0)</f>
        <v>0</v>
      </c>
      <c r="AW119" s="172">
        <f>IFERROR(INDEX($N$74:$U$103,MATCH(INT(求节点(总纲!$BG$5:$BG$84,总纲!$BH$5:$BH$84,总纲!$BM50)),$E$74:$E$103,0),MATCH(AW$72,$N$73:$U$73,0)),0)</f>
        <v>10</v>
      </c>
      <c r="AX119" s="172">
        <f>IFERROR(INDEX($N$74:$U$103,MATCH(INT(求节点(总纲!$BG$5:$BG$84,总纲!$BH$5:$BH$84,总纲!$BM50)),$E$74:$E$103,0),MATCH(AX$72,$N$73:$U$73,0)),0)</f>
        <v>0</v>
      </c>
      <c r="AY119" s="172">
        <f>IFERROR(INDEX($N$74:$U$103,MATCH(INT(求节点(总纲!$BG$5:$BG$84,总纲!$BH$5:$BH$84,总纲!$BM50)),$E$74:$E$103,0),MATCH(AY$72,$N$73:$U$73,0)),0)</f>
        <v>0</v>
      </c>
      <c r="AZ119" s="172">
        <f>IFERROR(INDEX($N$74:$U$103,MATCH(INT(求节点(总纲!$BG$5:$BG$84,总纲!$BH$5:$BH$84,总纲!$BM50)),$E$74:$E$103,0),MATCH(AZ$72,$N$73:$U$73,0)),0)</f>
        <v>0</v>
      </c>
      <c r="BA119" s="172">
        <f>IFERROR(INDEX($N$74:$U$103,MATCH(INT(求节点(总纲!$BG$5:$BG$84,总纲!$BH$5:$BH$84,总纲!$BM50)),$E$74:$E$103,0),MATCH(BA$72,$N$73:$U$73,0)),0)</f>
        <v>0</v>
      </c>
      <c r="BB119" s="172">
        <f>IFERROR(INDEX($N$74:$U$103,MATCH(INT(求节点(总纲!$BG$5:$BG$84,总纲!$BH$5:$BH$84,总纲!$BM50)),$E$74:$E$103,0),MATCH(BB$72,$N$73:$U$73,0)),0)</f>
        <v>10</v>
      </c>
    </row>
    <row r="120" spans="25:54" x14ac:dyDescent="0.15">
      <c r="Y120" s="132"/>
      <c r="Z120" s="162">
        <v>47</v>
      </c>
      <c r="AA120" s="172">
        <f>IFERROR(INDEX($N$74:$U$103,MATCH(INT(求节点(总纲!$BG$5:$BG$84,总纲!$BH$5:$BH$84,总纲!$BM51)),$E$74:$E$103,0),MATCH(AA$72,$N$73:$U$73,0)),0)</f>
        <v>10</v>
      </c>
      <c r="AB120" s="172">
        <f>IFERROR(INDEX($N$74:$U$103,MATCH(INT(求节点(总纲!$BG$5:$BG$84,总纲!$BH$5:$BH$84,总纲!$BM51)),$E$74:$E$103,0),MATCH(AB$72,$N$73:$U$73,0)),0)</f>
        <v>0</v>
      </c>
      <c r="AC120" s="172">
        <f>IFERROR(INDEX($N$74:$U$103,MATCH(INT(求节点(总纲!$BG$5:$BG$84,总纲!$BH$5:$BH$84,总纲!$BM51)),$E$74:$E$103,0),MATCH(AC$72,$N$73:$U$73,0)),0)</f>
        <v>0</v>
      </c>
      <c r="AD120" s="172">
        <f>IFERROR(INDEX($N$74:$U$103,MATCH(INT(求节点(总纲!$BG$5:$BG$84,总纲!$BH$5:$BH$84,总纲!$BM51)),$E$74:$E$103,0),MATCH(AD$72,$N$73:$U$73,0)),0)</f>
        <v>10</v>
      </c>
      <c r="AE120" s="172">
        <f>IFERROR(INDEX($N$74:$U$103,MATCH(INT(求节点(总纲!$BG$5:$BG$84,总纲!$BH$5:$BH$84,总纲!$BM51)),$E$74:$E$103,0),MATCH(AE$72,$N$73:$U$73,0)),0)</f>
        <v>10</v>
      </c>
      <c r="AF120" s="172">
        <f>IFERROR(INDEX($N$74:$U$103,MATCH(INT(求节点(总纲!$BG$5:$BG$84,总纲!$BH$5:$BH$84,总纲!$BM51)),$E$74:$E$103,0),MATCH(AF$72,$N$73:$U$73,0)),0)</f>
        <v>0</v>
      </c>
      <c r="AG120" s="172">
        <f>IFERROR(INDEX($N$74:$U$103,MATCH(INT(求节点(总纲!$BG$5:$BG$84,总纲!$BH$5:$BH$84,总纲!$BM51)),$E$74:$E$103,0),MATCH(AG$72,$N$73:$U$73,0)),0)</f>
        <v>10</v>
      </c>
      <c r="AH120" s="172">
        <f>IFERROR(INDEX($N$74:$U$103,MATCH(INT(求节点(总纲!$BG$5:$BG$84,总纲!$BH$5:$BH$84,总纲!$BM51)),$E$74:$E$103,0),MATCH(AH$72,$N$73:$U$73,0)),0)</f>
        <v>0</v>
      </c>
      <c r="AI120" s="172">
        <f>IFERROR(INDEX($N$74:$U$103,MATCH(INT(求节点(总纲!$BG$5:$BG$84,总纲!$BH$5:$BH$84,总纲!$BM51)),$E$74:$E$103,0),MATCH(AI$72,$N$73:$U$73,0)),0)</f>
        <v>10</v>
      </c>
      <c r="AJ120" s="172">
        <f>IFERROR(INDEX($N$74:$U$103,MATCH(INT(求节点(总纲!$BG$5:$BG$84,总纲!$BH$5:$BH$84,总纲!$BM51)),$E$74:$E$103,0),MATCH(AJ$72,$N$73:$U$73,0)),0)</f>
        <v>10</v>
      </c>
      <c r="AK120" s="172">
        <f>IFERROR(INDEX($N$74:$U$103,MATCH(INT(求节点(总纲!$BG$5:$BG$84,总纲!$BH$5:$BH$84,总纲!$BM51)),$E$74:$E$103,0),MATCH(AK$72,$N$73:$U$73,0)),0)</f>
        <v>0</v>
      </c>
      <c r="AL120" s="172">
        <f>IFERROR(INDEX($N$74:$U$103,MATCH(INT(求节点(总纲!$BG$5:$BG$84,总纲!$BH$5:$BH$84,总纲!$BM51)),$E$74:$E$103,0),MATCH(AL$72,$N$73:$U$73,0)),0)</f>
        <v>0</v>
      </c>
      <c r="AM120" s="172">
        <f>IFERROR(INDEX($N$74:$U$103,MATCH(INT(求节点(总纲!$BG$5:$BG$84,总纲!$BH$5:$BH$84,总纲!$BM51)),$E$74:$E$103,0),MATCH(AM$72,$N$73:$U$73,0)),0)</f>
        <v>10</v>
      </c>
      <c r="AN120" s="172">
        <f>IFERROR(INDEX($N$74:$U$103,MATCH(INT(求节点(总纲!$BG$5:$BG$84,总纲!$BH$5:$BH$84,总纲!$BM51)),$E$74:$E$103,0),MATCH(AN$72,$N$73:$U$73,0)),0)</f>
        <v>10</v>
      </c>
      <c r="AO120" s="172">
        <f>IFERROR(INDEX($N$74:$U$103,MATCH(INT(求节点(总纲!$BG$5:$BG$84,总纲!$BH$5:$BH$84,总纲!$BM51)),$E$74:$E$103,0),MATCH(AO$72,$N$73:$U$73,0)),0)</f>
        <v>10</v>
      </c>
      <c r="AP120" s="172">
        <f>IFERROR(INDEX($N$74:$U$103,MATCH(INT(求节点(总纲!$BG$5:$BG$84,总纲!$BH$5:$BH$84,总纲!$BM51)),$E$74:$E$103,0),MATCH(AP$72,$N$73:$U$73,0)),0)</f>
        <v>10</v>
      </c>
      <c r="AQ120" s="172">
        <f>IFERROR(INDEX($N$74:$U$103,MATCH(INT(求节点(总纲!$BG$5:$BG$84,总纲!$BH$5:$BH$84,总纲!$BM51)),$E$74:$E$103,0),MATCH(AQ$72,$N$73:$U$73,0)),0)</f>
        <v>0</v>
      </c>
      <c r="AR120" s="172">
        <f>IFERROR(INDEX($N$74:$U$103,MATCH(INT(求节点(总纲!$BG$5:$BG$84,总纲!$BH$5:$BH$84,总纲!$BM51)),$E$74:$E$103,0),MATCH(AR$72,$N$73:$U$73,0)),0)</f>
        <v>10</v>
      </c>
      <c r="AS120" s="172">
        <f>IFERROR(INDEX($N$74:$U$103,MATCH(INT(求节点(总纲!$BG$5:$BG$84,总纲!$BH$5:$BH$84,总纲!$BM51)),$E$74:$E$103,0),MATCH(AS$72,$N$73:$U$73,0)),0)</f>
        <v>10</v>
      </c>
      <c r="AT120" s="172">
        <f>IFERROR(INDEX($N$74:$U$103,MATCH(INT(求节点(总纲!$BG$5:$BG$84,总纲!$BH$5:$BH$84,总纲!$BM51)),$E$74:$E$103,0),MATCH(AT$72,$N$73:$U$73,0)),0)</f>
        <v>0</v>
      </c>
      <c r="AU120" s="172">
        <f>IFERROR(INDEX($N$74:$U$103,MATCH(INT(求节点(总纲!$BG$5:$BG$84,总纲!$BH$5:$BH$84,总纲!$BM51)),$E$74:$E$103,0),MATCH(AU$72,$N$73:$U$73,0)),0)</f>
        <v>10</v>
      </c>
      <c r="AV120" s="172">
        <f>IFERROR(INDEX($N$74:$U$103,MATCH(INT(求节点(总纲!$BG$5:$BG$84,总纲!$BH$5:$BH$84,总纲!$BM51)),$E$74:$E$103,0),MATCH(AV$72,$N$73:$U$73,0)),0)</f>
        <v>0</v>
      </c>
      <c r="AW120" s="172">
        <f>IFERROR(INDEX($N$74:$U$103,MATCH(INT(求节点(总纲!$BG$5:$BG$84,总纲!$BH$5:$BH$84,总纲!$BM51)),$E$74:$E$103,0),MATCH(AW$72,$N$73:$U$73,0)),0)</f>
        <v>10</v>
      </c>
      <c r="AX120" s="172">
        <f>IFERROR(INDEX($N$74:$U$103,MATCH(INT(求节点(总纲!$BG$5:$BG$84,总纲!$BH$5:$BH$84,总纲!$BM51)),$E$74:$E$103,0),MATCH(AX$72,$N$73:$U$73,0)),0)</f>
        <v>0</v>
      </c>
      <c r="AY120" s="172">
        <f>IFERROR(INDEX($N$74:$U$103,MATCH(INT(求节点(总纲!$BG$5:$BG$84,总纲!$BH$5:$BH$84,总纲!$BM51)),$E$74:$E$103,0),MATCH(AY$72,$N$73:$U$73,0)),0)</f>
        <v>0</v>
      </c>
      <c r="AZ120" s="172">
        <f>IFERROR(INDEX($N$74:$U$103,MATCH(INT(求节点(总纲!$BG$5:$BG$84,总纲!$BH$5:$BH$84,总纲!$BM51)),$E$74:$E$103,0),MATCH(AZ$72,$N$73:$U$73,0)),0)</f>
        <v>0</v>
      </c>
      <c r="BA120" s="172">
        <f>IFERROR(INDEX($N$74:$U$103,MATCH(INT(求节点(总纲!$BG$5:$BG$84,总纲!$BH$5:$BH$84,总纲!$BM51)),$E$74:$E$103,0),MATCH(BA$72,$N$73:$U$73,0)),0)</f>
        <v>0</v>
      </c>
      <c r="BB120" s="172">
        <f>IFERROR(INDEX($N$74:$U$103,MATCH(INT(求节点(总纲!$BG$5:$BG$84,总纲!$BH$5:$BH$84,总纲!$BM51)),$E$74:$E$103,0),MATCH(BB$72,$N$73:$U$73,0)),0)</f>
        <v>10</v>
      </c>
    </row>
    <row r="121" spans="25:54" x14ac:dyDescent="0.15">
      <c r="Y121" s="132"/>
      <c r="Z121" s="162">
        <v>48</v>
      </c>
      <c r="AA121" s="172">
        <f>IFERROR(INDEX($N$74:$U$103,MATCH(INT(求节点(总纲!$BG$5:$BG$84,总纲!$BH$5:$BH$84,总纲!$BM52)),$E$74:$E$103,0),MATCH(AA$72,$N$73:$U$73,0)),0)</f>
        <v>10</v>
      </c>
      <c r="AB121" s="172">
        <f>IFERROR(INDEX($N$74:$U$103,MATCH(INT(求节点(总纲!$BG$5:$BG$84,总纲!$BH$5:$BH$84,总纲!$BM52)),$E$74:$E$103,0),MATCH(AB$72,$N$73:$U$73,0)),0)</f>
        <v>0</v>
      </c>
      <c r="AC121" s="172">
        <f>IFERROR(INDEX($N$74:$U$103,MATCH(INT(求节点(总纲!$BG$5:$BG$84,总纲!$BH$5:$BH$84,总纲!$BM52)),$E$74:$E$103,0),MATCH(AC$72,$N$73:$U$73,0)),0)</f>
        <v>0</v>
      </c>
      <c r="AD121" s="172">
        <f>IFERROR(INDEX($N$74:$U$103,MATCH(INT(求节点(总纲!$BG$5:$BG$84,总纲!$BH$5:$BH$84,总纲!$BM52)),$E$74:$E$103,0),MATCH(AD$72,$N$73:$U$73,0)),0)</f>
        <v>10</v>
      </c>
      <c r="AE121" s="172">
        <f>IFERROR(INDEX($N$74:$U$103,MATCH(INT(求节点(总纲!$BG$5:$BG$84,总纲!$BH$5:$BH$84,总纲!$BM52)),$E$74:$E$103,0),MATCH(AE$72,$N$73:$U$73,0)),0)</f>
        <v>10</v>
      </c>
      <c r="AF121" s="172">
        <f>IFERROR(INDEX($N$74:$U$103,MATCH(INT(求节点(总纲!$BG$5:$BG$84,总纲!$BH$5:$BH$84,总纲!$BM52)),$E$74:$E$103,0),MATCH(AF$72,$N$73:$U$73,0)),0)</f>
        <v>0</v>
      </c>
      <c r="AG121" s="172">
        <f>IFERROR(INDEX($N$74:$U$103,MATCH(INT(求节点(总纲!$BG$5:$BG$84,总纲!$BH$5:$BH$84,总纲!$BM52)),$E$74:$E$103,0),MATCH(AG$72,$N$73:$U$73,0)),0)</f>
        <v>10</v>
      </c>
      <c r="AH121" s="172">
        <f>IFERROR(INDEX($N$74:$U$103,MATCH(INT(求节点(总纲!$BG$5:$BG$84,总纲!$BH$5:$BH$84,总纲!$BM52)),$E$74:$E$103,0),MATCH(AH$72,$N$73:$U$73,0)),0)</f>
        <v>0</v>
      </c>
      <c r="AI121" s="172">
        <f>IFERROR(INDEX($N$74:$U$103,MATCH(INT(求节点(总纲!$BG$5:$BG$84,总纲!$BH$5:$BH$84,总纲!$BM52)),$E$74:$E$103,0),MATCH(AI$72,$N$73:$U$73,0)),0)</f>
        <v>10</v>
      </c>
      <c r="AJ121" s="172">
        <f>IFERROR(INDEX($N$74:$U$103,MATCH(INT(求节点(总纲!$BG$5:$BG$84,总纲!$BH$5:$BH$84,总纲!$BM52)),$E$74:$E$103,0),MATCH(AJ$72,$N$73:$U$73,0)),0)</f>
        <v>10</v>
      </c>
      <c r="AK121" s="172">
        <f>IFERROR(INDEX($N$74:$U$103,MATCH(INT(求节点(总纲!$BG$5:$BG$84,总纲!$BH$5:$BH$84,总纲!$BM52)),$E$74:$E$103,0),MATCH(AK$72,$N$73:$U$73,0)),0)</f>
        <v>0</v>
      </c>
      <c r="AL121" s="172">
        <f>IFERROR(INDEX($N$74:$U$103,MATCH(INT(求节点(总纲!$BG$5:$BG$84,总纲!$BH$5:$BH$84,总纲!$BM52)),$E$74:$E$103,0),MATCH(AL$72,$N$73:$U$73,0)),0)</f>
        <v>0</v>
      </c>
      <c r="AM121" s="172">
        <f>IFERROR(INDEX($N$74:$U$103,MATCH(INT(求节点(总纲!$BG$5:$BG$84,总纲!$BH$5:$BH$84,总纲!$BM52)),$E$74:$E$103,0),MATCH(AM$72,$N$73:$U$73,0)),0)</f>
        <v>10</v>
      </c>
      <c r="AN121" s="172">
        <f>IFERROR(INDEX($N$74:$U$103,MATCH(INT(求节点(总纲!$BG$5:$BG$84,总纲!$BH$5:$BH$84,总纲!$BM52)),$E$74:$E$103,0),MATCH(AN$72,$N$73:$U$73,0)),0)</f>
        <v>10</v>
      </c>
      <c r="AO121" s="172">
        <f>IFERROR(INDEX($N$74:$U$103,MATCH(INT(求节点(总纲!$BG$5:$BG$84,总纲!$BH$5:$BH$84,总纲!$BM52)),$E$74:$E$103,0),MATCH(AO$72,$N$73:$U$73,0)),0)</f>
        <v>10</v>
      </c>
      <c r="AP121" s="172">
        <f>IFERROR(INDEX($N$74:$U$103,MATCH(INT(求节点(总纲!$BG$5:$BG$84,总纲!$BH$5:$BH$84,总纲!$BM52)),$E$74:$E$103,0),MATCH(AP$72,$N$73:$U$73,0)),0)</f>
        <v>10</v>
      </c>
      <c r="AQ121" s="172">
        <f>IFERROR(INDEX($N$74:$U$103,MATCH(INT(求节点(总纲!$BG$5:$BG$84,总纲!$BH$5:$BH$84,总纲!$BM52)),$E$74:$E$103,0),MATCH(AQ$72,$N$73:$U$73,0)),0)</f>
        <v>0</v>
      </c>
      <c r="AR121" s="172">
        <f>IFERROR(INDEX($N$74:$U$103,MATCH(INT(求节点(总纲!$BG$5:$BG$84,总纲!$BH$5:$BH$84,总纲!$BM52)),$E$74:$E$103,0),MATCH(AR$72,$N$73:$U$73,0)),0)</f>
        <v>10</v>
      </c>
      <c r="AS121" s="172">
        <f>IFERROR(INDEX($N$74:$U$103,MATCH(INT(求节点(总纲!$BG$5:$BG$84,总纲!$BH$5:$BH$84,总纲!$BM52)),$E$74:$E$103,0),MATCH(AS$72,$N$73:$U$73,0)),0)</f>
        <v>10</v>
      </c>
      <c r="AT121" s="172">
        <f>IFERROR(INDEX($N$74:$U$103,MATCH(INT(求节点(总纲!$BG$5:$BG$84,总纲!$BH$5:$BH$84,总纲!$BM52)),$E$74:$E$103,0),MATCH(AT$72,$N$73:$U$73,0)),0)</f>
        <v>0</v>
      </c>
      <c r="AU121" s="172">
        <f>IFERROR(INDEX($N$74:$U$103,MATCH(INT(求节点(总纲!$BG$5:$BG$84,总纲!$BH$5:$BH$84,总纲!$BM52)),$E$74:$E$103,0),MATCH(AU$72,$N$73:$U$73,0)),0)</f>
        <v>10</v>
      </c>
      <c r="AV121" s="172">
        <f>IFERROR(INDEX($N$74:$U$103,MATCH(INT(求节点(总纲!$BG$5:$BG$84,总纲!$BH$5:$BH$84,总纲!$BM52)),$E$74:$E$103,0),MATCH(AV$72,$N$73:$U$73,0)),0)</f>
        <v>0</v>
      </c>
      <c r="AW121" s="172">
        <f>IFERROR(INDEX($N$74:$U$103,MATCH(INT(求节点(总纲!$BG$5:$BG$84,总纲!$BH$5:$BH$84,总纲!$BM52)),$E$74:$E$103,0),MATCH(AW$72,$N$73:$U$73,0)),0)</f>
        <v>10</v>
      </c>
      <c r="AX121" s="172">
        <f>IFERROR(INDEX($N$74:$U$103,MATCH(INT(求节点(总纲!$BG$5:$BG$84,总纲!$BH$5:$BH$84,总纲!$BM52)),$E$74:$E$103,0),MATCH(AX$72,$N$73:$U$73,0)),0)</f>
        <v>0</v>
      </c>
      <c r="AY121" s="172">
        <f>IFERROR(INDEX($N$74:$U$103,MATCH(INT(求节点(总纲!$BG$5:$BG$84,总纲!$BH$5:$BH$84,总纲!$BM52)),$E$74:$E$103,0),MATCH(AY$72,$N$73:$U$73,0)),0)</f>
        <v>0</v>
      </c>
      <c r="AZ121" s="172">
        <f>IFERROR(INDEX($N$74:$U$103,MATCH(INT(求节点(总纲!$BG$5:$BG$84,总纲!$BH$5:$BH$84,总纲!$BM52)),$E$74:$E$103,0),MATCH(AZ$72,$N$73:$U$73,0)),0)</f>
        <v>0</v>
      </c>
      <c r="BA121" s="172">
        <f>IFERROR(INDEX($N$74:$U$103,MATCH(INT(求节点(总纲!$BG$5:$BG$84,总纲!$BH$5:$BH$84,总纲!$BM52)),$E$74:$E$103,0),MATCH(BA$72,$N$73:$U$73,0)),0)</f>
        <v>0</v>
      </c>
      <c r="BB121" s="172">
        <f>IFERROR(INDEX($N$74:$U$103,MATCH(INT(求节点(总纲!$BG$5:$BG$84,总纲!$BH$5:$BH$84,总纲!$BM52)),$E$74:$E$103,0),MATCH(BB$72,$N$73:$U$73,0)),0)</f>
        <v>10</v>
      </c>
    </row>
    <row r="122" spans="25:54" x14ac:dyDescent="0.15">
      <c r="Y122" s="132"/>
      <c r="Z122" s="162">
        <v>49</v>
      </c>
      <c r="AA122" s="172">
        <f>IFERROR(INDEX($N$74:$U$103,MATCH(INT(求节点(总纲!$BG$5:$BG$84,总纲!$BH$5:$BH$84,总纲!$BM53)),$E$74:$E$103,0),MATCH(AA$72,$N$73:$U$73,0)),0)</f>
        <v>15</v>
      </c>
      <c r="AB122" s="172">
        <f>IFERROR(INDEX($N$74:$U$103,MATCH(INT(求节点(总纲!$BG$5:$BG$84,总纲!$BH$5:$BH$84,总纲!$BM53)),$E$74:$E$103,0),MATCH(AB$72,$N$73:$U$73,0)),0)</f>
        <v>0</v>
      </c>
      <c r="AC122" s="172">
        <f>IFERROR(INDEX($N$74:$U$103,MATCH(INT(求节点(总纲!$BG$5:$BG$84,总纲!$BH$5:$BH$84,总纲!$BM53)),$E$74:$E$103,0),MATCH(AC$72,$N$73:$U$73,0)),0)</f>
        <v>0</v>
      </c>
      <c r="AD122" s="172">
        <f>IFERROR(INDEX($N$74:$U$103,MATCH(INT(求节点(总纲!$BG$5:$BG$84,总纲!$BH$5:$BH$84,总纲!$BM53)),$E$74:$E$103,0),MATCH(AD$72,$N$73:$U$73,0)),0)</f>
        <v>15</v>
      </c>
      <c r="AE122" s="172">
        <f>IFERROR(INDEX($N$74:$U$103,MATCH(INT(求节点(总纲!$BG$5:$BG$84,总纲!$BH$5:$BH$84,总纲!$BM53)),$E$74:$E$103,0),MATCH(AE$72,$N$73:$U$73,0)),0)</f>
        <v>10</v>
      </c>
      <c r="AF122" s="172">
        <f>IFERROR(INDEX($N$74:$U$103,MATCH(INT(求节点(总纲!$BG$5:$BG$84,总纲!$BH$5:$BH$84,总纲!$BM53)),$E$74:$E$103,0),MATCH(AF$72,$N$73:$U$73,0)),0)</f>
        <v>0</v>
      </c>
      <c r="AG122" s="172">
        <f>IFERROR(INDEX($N$74:$U$103,MATCH(INT(求节点(总纲!$BG$5:$BG$84,总纲!$BH$5:$BH$84,总纲!$BM53)),$E$74:$E$103,0),MATCH(AG$72,$N$73:$U$73,0)),0)</f>
        <v>10</v>
      </c>
      <c r="AH122" s="172">
        <f>IFERROR(INDEX($N$74:$U$103,MATCH(INT(求节点(总纲!$BG$5:$BG$84,总纲!$BH$5:$BH$84,总纲!$BM53)),$E$74:$E$103,0),MATCH(AH$72,$N$73:$U$73,0)),0)</f>
        <v>0</v>
      </c>
      <c r="AI122" s="172">
        <f>IFERROR(INDEX($N$74:$U$103,MATCH(INT(求节点(总纲!$BG$5:$BG$84,总纲!$BH$5:$BH$84,总纲!$BM53)),$E$74:$E$103,0),MATCH(AI$72,$N$73:$U$73,0)),0)</f>
        <v>15</v>
      </c>
      <c r="AJ122" s="172">
        <f>IFERROR(INDEX($N$74:$U$103,MATCH(INT(求节点(总纲!$BG$5:$BG$84,总纲!$BH$5:$BH$84,总纲!$BM53)),$E$74:$E$103,0),MATCH(AJ$72,$N$73:$U$73,0)),0)</f>
        <v>10</v>
      </c>
      <c r="AK122" s="172">
        <f>IFERROR(INDEX($N$74:$U$103,MATCH(INT(求节点(总纲!$BG$5:$BG$84,总纲!$BH$5:$BH$84,总纲!$BM53)),$E$74:$E$103,0),MATCH(AK$72,$N$73:$U$73,0)),0)</f>
        <v>0</v>
      </c>
      <c r="AL122" s="172">
        <f>IFERROR(INDEX($N$74:$U$103,MATCH(INT(求节点(总纲!$BG$5:$BG$84,总纲!$BH$5:$BH$84,总纲!$BM53)),$E$74:$E$103,0),MATCH(AL$72,$N$73:$U$73,0)),0)</f>
        <v>0</v>
      </c>
      <c r="AM122" s="172">
        <f>IFERROR(INDEX($N$74:$U$103,MATCH(INT(求节点(总纲!$BG$5:$BG$84,总纲!$BH$5:$BH$84,总纲!$BM53)),$E$74:$E$103,0),MATCH(AM$72,$N$73:$U$73,0)),0)</f>
        <v>10</v>
      </c>
      <c r="AN122" s="172">
        <f>IFERROR(INDEX($N$74:$U$103,MATCH(INT(求节点(总纲!$BG$5:$BG$84,总纲!$BH$5:$BH$84,总纲!$BM53)),$E$74:$E$103,0),MATCH(AN$72,$N$73:$U$73,0)),0)</f>
        <v>10</v>
      </c>
      <c r="AO122" s="172">
        <f>IFERROR(INDEX($N$74:$U$103,MATCH(INT(求节点(总纲!$BG$5:$BG$84,总纲!$BH$5:$BH$84,总纲!$BM53)),$E$74:$E$103,0),MATCH(AO$72,$N$73:$U$73,0)),0)</f>
        <v>10</v>
      </c>
      <c r="AP122" s="172">
        <f>IFERROR(INDEX($N$74:$U$103,MATCH(INT(求节点(总纲!$BG$5:$BG$84,总纲!$BH$5:$BH$84,总纲!$BM53)),$E$74:$E$103,0),MATCH(AP$72,$N$73:$U$73,0)),0)</f>
        <v>10</v>
      </c>
      <c r="AQ122" s="172">
        <f>IFERROR(INDEX($N$74:$U$103,MATCH(INT(求节点(总纲!$BG$5:$BG$84,总纲!$BH$5:$BH$84,总纲!$BM53)),$E$74:$E$103,0),MATCH(AQ$72,$N$73:$U$73,0)),0)</f>
        <v>0</v>
      </c>
      <c r="AR122" s="172">
        <f>IFERROR(INDEX($N$74:$U$103,MATCH(INT(求节点(总纲!$BG$5:$BG$84,总纲!$BH$5:$BH$84,总纲!$BM53)),$E$74:$E$103,0),MATCH(AR$72,$N$73:$U$73,0)),0)</f>
        <v>10</v>
      </c>
      <c r="AS122" s="172">
        <f>IFERROR(INDEX($N$74:$U$103,MATCH(INT(求节点(总纲!$BG$5:$BG$84,总纲!$BH$5:$BH$84,总纲!$BM53)),$E$74:$E$103,0),MATCH(AS$72,$N$73:$U$73,0)),0)</f>
        <v>10</v>
      </c>
      <c r="AT122" s="172">
        <f>IFERROR(INDEX($N$74:$U$103,MATCH(INT(求节点(总纲!$BG$5:$BG$84,总纲!$BH$5:$BH$84,总纲!$BM53)),$E$74:$E$103,0),MATCH(AT$72,$N$73:$U$73,0)),0)</f>
        <v>0</v>
      </c>
      <c r="AU122" s="172">
        <f>IFERROR(INDEX($N$74:$U$103,MATCH(INT(求节点(总纲!$BG$5:$BG$84,总纲!$BH$5:$BH$84,总纲!$BM53)),$E$74:$E$103,0),MATCH(AU$72,$N$73:$U$73,0)),0)</f>
        <v>10</v>
      </c>
      <c r="AV122" s="172">
        <f>IFERROR(INDEX($N$74:$U$103,MATCH(INT(求节点(总纲!$BG$5:$BG$84,总纲!$BH$5:$BH$84,总纲!$BM53)),$E$74:$E$103,0),MATCH(AV$72,$N$73:$U$73,0)),0)</f>
        <v>0</v>
      </c>
      <c r="AW122" s="172">
        <f>IFERROR(INDEX($N$74:$U$103,MATCH(INT(求节点(总纲!$BG$5:$BG$84,总纲!$BH$5:$BH$84,总纲!$BM53)),$E$74:$E$103,0),MATCH(AW$72,$N$73:$U$73,0)),0)</f>
        <v>15</v>
      </c>
      <c r="AX122" s="172">
        <f>IFERROR(INDEX($N$74:$U$103,MATCH(INT(求节点(总纲!$BG$5:$BG$84,总纲!$BH$5:$BH$84,总纲!$BM53)),$E$74:$E$103,0),MATCH(AX$72,$N$73:$U$73,0)),0)</f>
        <v>0</v>
      </c>
      <c r="AY122" s="172">
        <f>IFERROR(INDEX($N$74:$U$103,MATCH(INT(求节点(总纲!$BG$5:$BG$84,总纲!$BH$5:$BH$84,总纲!$BM53)),$E$74:$E$103,0),MATCH(AY$72,$N$73:$U$73,0)),0)</f>
        <v>0</v>
      </c>
      <c r="AZ122" s="172">
        <f>IFERROR(INDEX($N$74:$U$103,MATCH(INT(求节点(总纲!$BG$5:$BG$84,总纲!$BH$5:$BH$84,总纲!$BM53)),$E$74:$E$103,0),MATCH(AZ$72,$N$73:$U$73,0)),0)</f>
        <v>0</v>
      </c>
      <c r="BA122" s="172">
        <f>IFERROR(INDEX($N$74:$U$103,MATCH(INT(求节点(总纲!$BG$5:$BG$84,总纲!$BH$5:$BH$84,总纲!$BM53)),$E$74:$E$103,0),MATCH(BA$72,$N$73:$U$73,0)),0)</f>
        <v>0</v>
      </c>
      <c r="BB122" s="172">
        <f>IFERROR(INDEX($N$74:$U$103,MATCH(INT(求节点(总纲!$BG$5:$BG$84,总纲!$BH$5:$BH$84,总纲!$BM53)),$E$74:$E$103,0),MATCH(BB$72,$N$73:$U$73,0)),0)</f>
        <v>15</v>
      </c>
    </row>
    <row r="123" spans="25:54" x14ac:dyDescent="0.15">
      <c r="Y123" s="132"/>
      <c r="Z123" s="162">
        <v>50</v>
      </c>
      <c r="AA123" s="172">
        <f>IFERROR(INDEX($N$74:$U$103,MATCH(INT(求节点(总纲!$BG$5:$BG$84,总纲!$BH$5:$BH$84,总纲!$BM54)),$E$74:$E$103,0),MATCH(AA$72,$N$73:$U$73,0)),0)</f>
        <v>15</v>
      </c>
      <c r="AB123" s="172">
        <f>IFERROR(INDEX($N$74:$U$103,MATCH(INT(求节点(总纲!$BG$5:$BG$84,总纲!$BH$5:$BH$84,总纲!$BM54)),$E$74:$E$103,0),MATCH(AB$72,$N$73:$U$73,0)),0)</f>
        <v>0</v>
      </c>
      <c r="AC123" s="172">
        <f>IFERROR(INDEX($N$74:$U$103,MATCH(INT(求节点(总纲!$BG$5:$BG$84,总纲!$BH$5:$BH$84,总纲!$BM54)),$E$74:$E$103,0),MATCH(AC$72,$N$73:$U$73,0)),0)</f>
        <v>0</v>
      </c>
      <c r="AD123" s="172">
        <f>IFERROR(INDEX($N$74:$U$103,MATCH(INT(求节点(总纲!$BG$5:$BG$84,总纲!$BH$5:$BH$84,总纲!$BM54)),$E$74:$E$103,0),MATCH(AD$72,$N$73:$U$73,0)),0)</f>
        <v>15</v>
      </c>
      <c r="AE123" s="172">
        <f>IFERROR(INDEX($N$74:$U$103,MATCH(INT(求节点(总纲!$BG$5:$BG$84,总纲!$BH$5:$BH$84,总纲!$BM54)),$E$74:$E$103,0),MATCH(AE$72,$N$73:$U$73,0)),0)</f>
        <v>10</v>
      </c>
      <c r="AF123" s="172">
        <f>IFERROR(INDEX($N$74:$U$103,MATCH(INT(求节点(总纲!$BG$5:$BG$84,总纲!$BH$5:$BH$84,总纲!$BM54)),$E$74:$E$103,0),MATCH(AF$72,$N$73:$U$73,0)),0)</f>
        <v>0</v>
      </c>
      <c r="AG123" s="172">
        <f>IFERROR(INDEX($N$74:$U$103,MATCH(INT(求节点(总纲!$BG$5:$BG$84,总纲!$BH$5:$BH$84,总纲!$BM54)),$E$74:$E$103,0),MATCH(AG$72,$N$73:$U$73,0)),0)</f>
        <v>10</v>
      </c>
      <c r="AH123" s="172">
        <f>IFERROR(INDEX($N$74:$U$103,MATCH(INT(求节点(总纲!$BG$5:$BG$84,总纲!$BH$5:$BH$84,总纲!$BM54)),$E$74:$E$103,0),MATCH(AH$72,$N$73:$U$73,0)),0)</f>
        <v>0</v>
      </c>
      <c r="AI123" s="172">
        <f>IFERROR(INDEX($N$74:$U$103,MATCH(INT(求节点(总纲!$BG$5:$BG$84,总纲!$BH$5:$BH$84,总纲!$BM54)),$E$74:$E$103,0),MATCH(AI$72,$N$73:$U$73,0)),0)</f>
        <v>15</v>
      </c>
      <c r="AJ123" s="172">
        <f>IFERROR(INDEX($N$74:$U$103,MATCH(INT(求节点(总纲!$BG$5:$BG$84,总纲!$BH$5:$BH$84,总纲!$BM54)),$E$74:$E$103,0),MATCH(AJ$72,$N$73:$U$73,0)),0)</f>
        <v>10</v>
      </c>
      <c r="AK123" s="172">
        <f>IFERROR(INDEX($N$74:$U$103,MATCH(INT(求节点(总纲!$BG$5:$BG$84,总纲!$BH$5:$BH$84,总纲!$BM54)),$E$74:$E$103,0),MATCH(AK$72,$N$73:$U$73,0)),0)</f>
        <v>0</v>
      </c>
      <c r="AL123" s="172">
        <f>IFERROR(INDEX($N$74:$U$103,MATCH(INT(求节点(总纲!$BG$5:$BG$84,总纲!$BH$5:$BH$84,总纲!$BM54)),$E$74:$E$103,0),MATCH(AL$72,$N$73:$U$73,0)),0)</f>
        <v>0</v>
      </c>
      <c r="AM123" s="172">
        <f>IFERROR(INDEX($N$74:$U$103,MATCH(INT(求节点(总纲!$BG$5:$BG$84,总纲!$BH$5:$BH$84,总纲!$BM54)),$E$74:$E$103,0),MATCH(AM$72,$N$73:$U$73,0)),0)</f>
        <v>10</v>
      </c>
      <c r="AN123" s="172">
        <f>IFERROR(INDEX($N$74:$U$103,MATCH(INT(求节点(总纲!$BG$5:$BG$84,总纲!$BH$5:$BH$84,总纲!$BM54)),$E$74:$E$103,0),MATCH(AN$72,$N$73:$U$73,0)),0)</f>
        <v>10</v>
      </c>
      <c r="AO123" s="172">
        <f>IFERROR(INDEX($N$74:$U$103,MATCH(INT(求节点(总纲!$BG$5:$BG$84,总纲!$BH$5:$BH$84,总纲!$BM54)),$E$74:$E$103,0),MATCH(AO$72,$N$73:$U$73,0)),0)</f>
        <v>10</v>
      </c>
      <c r="AP123" s="172">
        <f>IFERROR(INDEX($N$74:$U$103,MATCH(INT(求节点(总纲!$BG$5:$BG$84,总纲!$BH$5:$BH$84,总纲!$BM54)),$E$74:$E$103,0),MATCH(AP$72,$N$73:$U$73,0)),0)</f>
        <v>10</v>
      </c>
      <c r="AQ123" s="172">
        <f>IFERROR(INDEX($N$74:$U$103,MATCH(INT(求节点(总纲!$BG$5:$BG$84,总纲!$BH$5:$BH$84,总纲!$BM54)),$E$74:$E$103,0),MATCH(AQ$72,$N$73:$U$73,0)),0)</f>
        <v>0</v>
      </c>
      <c r="AR123" s="172">
        <f>IFERROR(INDEX($N$74:$U$103,MATCH(INT(求节点(总纲!$BG$5:$BG$84,总纲!$BH$5:$BH$84,总纲!$BM54)),$E$74:$E$103,0),MATCH(AR$72,$N$73:$U$73,0)),0)</f>
        <v>10</v>
      </c>
      <c r="AS123" s="172">
        <f>IFERROR(INDEX($N$74:$U$103,MATCH(INT(求节点(总纲!$BG$5:$BG$84,总纲!$BH$5:$BH$84,总纲!$BM54)),$E$74:$E$103,0),MATCH(AS$72,$N$73:$U$73,0)),0)</f>
        <v>10</v>
      </c>
      <c r="AT123" s="172">
        <f>IFERROR(INDEX($N$74:$U$103,MATCH(INT(求节点(总纲!$BG$5:$BG$84,总纲!$BH$5:$BH$84,总纲!$BM54)),$E$74:$E$103,0),MATCH(AT$72,$N$73:$U$73,0)),0)</f>
        <v>0</v>
      </c>
      <c r="AU123" s="172">
        <f>IFERROR(INDEX($N$74:$U$103,MATCH(INT(求节点(总纲!$BG$5:$BG$84,总纲!$BH$5:$BH$84,总纲!$BM54)),$E$74:$E$103,0),MATCH(AU$72,$N$73:$U$73,0)),0)</f>
        <v>10</v>
      </c>
      <c r="AV123" s="172">
        <f>IFERROR(INDEX($N$74:$U$103,MATCH(INT(求节点(总纲!$BG$5:$BG$84,总纲!$BH$5:$BH$84,总纲!$BM54)),$E$74:$E$103,0),MATCH(AV$72,$N$73:$U$73,0)),0)</f>
        <v>0</v>
      </c>
      <c r="AW123" s="172">
        <f>IFERROR(INDEX($N$74:$U$103,MATCH(INT(求节点(总纲!$BG$5:$BG$84,总纲!$BH$5:$BH$84,总纲!$BM54)),$E$74:$E$103,0),MATCH(AW$72,$N$73:$U$73,0)),0)</f>
        <v>15</v>
      </c>
      <c r="AX123" s="172">
        <f>IFERROR(INDEX($N$74:$U$103,MATCH(INT(求节点(总纲!$BG$5:$BG$84,总纲!$BH$5:$BH$84,总纲!$BM54)),$E$74:$E$103,0),MATCH(AX$72,$N$73:$U$73,0)),0)</f>
        <v>0</v>
      </c>
      <c r="AY123" s="172">
        <f>IFERROR(INDEX($N$74:$U$103,MATCH(INT(求节点(总纲!$BG$5:$BG$84,总纲!$BH$5:$BH$84,总纲!$BM54)),$E$74:$E$103,0),MATCH(AY$72,$N$73:$U$73,0)),0)</f>
        <v>0</v>
      </c>
      <c r="AZ123" s="172">
        <f>IFERROR(INDEX($N$74:$U$103,MATCH(INT(求节点(总纲!$BG$5:$BG$84,总纲!$BH$5:$BH$84,总纲!$BM54)),$E$74:$E$103,0),MATCH(AZ$72,$N$73:$U$73,0)),0)</f>
        <v>0</v>
      </c>
      <c r="BA123" s="172">
        <f>IFERROR(INDEX($N$74:$U$103,MATCH(INT(求节点(总纲!$BG$5:$BG$84,总纲!$BH$5:$BH$84,总纲!$BM54)),$E$74:$E$103,0),MATCH(BA$72,$N$73:$U$73,0)),0)</f>
        <v>0</v>
      </c>
      <c r="BB123" s="172">
        <f>IFERROR(INDEX($N$74:$U$103,MATCH(INT(求节点(总纲!$BG$5:$BG$84,总纲!$BH$5:$BH$84,总纲!$BM54)),$E$74:$E$103,0),MATCH(BB$72,$N$73:$U$73,0)),0)</f>
        <v>15</v>
      </c>
    </row>
    <row r="124" spans="25:54" x14ac:dyDescent="0.15">
      <c r="Y124" s="132"/>
      <c r="Z124" s="162">
        <v>51</v>
      </c>
      <c r="AA124" s="172">
        <f>IFERROR(INDEX($N$74:$U$103,MATCH(INT(求节点(总纲!$BG$5:$BG$84,总纲!$BH$5:$BH$84,总纲!$BM55)),$E$74:$E$103,0),MATCH(AA$72,$N$73:$U$73,0)),0)</f>
        <v>15</v>
      </c>
      <c r="AB124" s="172">
        <f>IFERROR(INDEX($N$74:$U$103,MATCH(INT(求节点(总纲!$BG$5:$BG$84,总纲!$BH$5:$BH$84,总纲!$BM55)),$E$74:$E$103,0),MATCH(AB$72,$N$73:$U$73,0)),0)</f>
        <v>0</v>
      </c>
      <c r="AC124" s="172">
        <f>IFERROR(INDEX($N$74:$U$103,MATCH(INT(求节点(总纲!$BG$5:$BG$84,总纲!$BH$5:$BH$84,总纲!$BM55)),$E$74:$E$103,0),MATCH(AC$72,$N$73:$U$73,0)),0)</f>
        <v>0</v>
      </c>
      <c r="AD124" s="172">
        <f>IFERROR(INDEX($N$74:$U$103,MATCH(INT(求节点(总纲!$BG$5:$BG$84,总纲!$BH$5:$BH$84,总纲!$BM55)),$E$74:$E$103,0),MATCH(AD$72,$N$73:$U$73,0)),0)</f>
        <v>15</v>
      </c>
      <c r="AE124" s="172">
        <f>IFERROR(INDEX($N$74:$U$103,MATCH(INT(求节点(总纲!$BG$5:$BG$84,总纲!$BH$5:$BH$84,总纲!$BM55)),$E$74:$E$103,0),MATCH(AE$72,$N$73:$U$73,0)),0)</f>
        <v>10</v>
      </c>
      <c r="AF124" s="172">
        <f>IFERROR(INDEX($N$74:$U$103,MATCH(INT(求节点(总纲!$BG$5:$BG$84,总纲!$BH$5:$BH$84,总纲!$BM55)),$E$74:$E$103,0),MATCH(AF$72,$N$73:$U$73,0)),0)</f>
        <v>0</v>
      </c>
      <c r="AG124" s="172">
        <f>IFERROR(INDEX($N$74:$U$103,MATCH(INT(求节点(总纲!$BG$5:$BG$84,总纲!$BH$5:$BH$84,总纲!$BM55)),$E$74:$E$103,0),MATCH(AG$72,$N$73:$U$73,0)),0)</f>
        <v>10</v>
      </c>
      <c r="AH124" s="172">
        <f>IFERROR(INDEX($N$74:$U$103,MATCH(INT(求节点(总纲!$BG$5:$BG$84,总纲!$BH$5:$BH$84,总纲!$BM55)),$E$74:$E$103,0),MATCH(AH$72,$N$73:$U$73,0)),0)</f>
        <v>0</v>
      </c>
      <c r="AI124" s="172">
        <f>IFERROR(INDEX($N$74:$U$103,MATCH(INT(求节点(总纲!$BG$5:$BG$84,总纲!$BH$5:$BH$84,总纲!$BM55)),$E$74:$E$103,0),MATCH(AI$72,$N$73:$U$73,0)),0)</f>
        <v>15</v>
      </c>
      <c r="AJ124" s="172">
        <f>IFERROR(INDEX($N$74:$U$103,MATCH(INT(求节点(总纲!$BG$5:$BG$84,总纲!$BH$5:$BH$84,总纲!$BM55)),$E$74:$E$103,0),MATCH(AJ$72,$N$73:$U$73,0)),0)</f>
        <v>10</v>
      </c>
      <c r="AK124" s="172">
        <f>IFERROR(INDEX($N$74:$U$103,MATCH(INT(求节点(总纲!$BG$5:$BG$84,总纲!$BH$5:$BH$84,总纲!$BM55)),$E$74:$E$103,0),MATCH(AK$72,$N$73:$U$73,0)),0)</f>
        <v>0</v>
      </c>
      <c r="AL124" s="172">
        <f>IFERROR(INDEX($N$74:$U$103,MATCH(INT(求节点(总纲!$BG$5:$BG$84,总纲!$BH$5:$BH$84,总纲!$BM55)),$E$74:$E$103,0),MATCH(AL$72,$N$73:$U$73,0)),0)</f>
        <v>0</v>
      </c>
      <c r="AM124" s="172">
        <f>IFERROR(INDEX($N$74:$U$103,MATCH(INT(求节点(总纲!$BG$5:$BG$84,总纲!$BH$5:$BH$84,总纲!$BM55)),$E$74:$E$103,0),MATCH(AM$72,$N$73:$U$73,0)),0)</f>
        <v>10</v>
      </c>
      <c r="AN124" s="172">
        <f>IFERROR(INDEX($N$74:$U$103,MATCH(INT(求节点(总纲!$BG$5:$BG$84,总纲!$BH$5:$BH$84,总纲!$BM55)),$E$74:$E$103,0),MATCH(AN$72,$N$73:$U$73,0)),0)</f>
        <v>10</v>
      </c>
      <c r="AO124" s="172">
        <f>IFERROR(INDEX($N$74:$U$103,MATCH(INT(求节点(总纲!$BG$5:$BG$84,总纲!$BH$5:$BH$84,总纲!$BM55)),$E$74:$E$103,0),MATCH(AO$72,$N$73:$U$73,0)),0)</f>
        <v>10</v>
      </c>
      <c r="AP124" s="172">
        <f>IFERROR(INDEX($N$74:$U$103,MATCH(INT(求节点(总纲!$BG$5:$BG$84,总纲!$BH$5:$BH$84,总纲!$BM55)),$E$74:$E$103,0),MATCH(AP$72,$N$73:$U$73,0)),0)</f>
        <v>10</v>
      </c>
      <c r="AQ124" s="172">
        <f>IFERROR(INDEX($N$74:$U$103,MATCH(INT(求节点(总纲!$BG$5:$BG$84,总纲!$BH$5:$BH$84,总纲!$BM55)),$E$74:$E$103,0),MATCH(AQ$72,$N$73:$U$73,0)),0)</f>
        <v>0</v>
      </c>
      <c r="AR124" s="172">
        <f>IFERROR(INDEX($N$74:$U$103,MATCH(INT(求节点(总纲!$BG$5:$BG$84,总纲!$BH$5:$BH$84,总纲!$BM55)),$E$74:$E$103,0),MATCH(AR$72,$N$73:$U$73,0)),0)</f>
        <v>10</v>
      </c>
      <c r="AS124" s="172">
        <f>IFERROR(INDEX($N$74:$U$103,MATCH(INT(求节点(总纲!$BG$5:$BG$84,总纲!$BH$5:$BH$84,总纲!$BM55)),$E$74:$E$103,0),MATCH(AS$72,$N$73:$U$73,0)),0)</f>
        <v>10</v>
      </c>
      <c r="AT124" s="172">
        <f>IFERROR(INDEX($N$74:$U$103,MATCH(INT(求节点(总纲!$BG$5:$BG$84,总纲!$BH$5:$BH$84,总纲!$BM55)),$E$74:$E$103,0),MATCH(AT$72,$N$73:$U$73,0)),0)</f>
        <v>0</v>
      </c>
      <c r="AU124" s="172">
        <f>IFERROR(INDEX($N$74:$U$103,MATCH(INT(求节点(总纲!$BG$5:$BG$84,总纲!$BH$5:$BH$84,总纲!$BM55)),$E$74:$E$103,0),MATCH(AU$72,$N$73:$U$73,0)),0)</f>
        <v>10</v>
      </c>
      <c r="AV124" s="172">
        <f>IFERROR(INDEX($N$74:$U$103,MATCH(INT(求节点(总纲!$BG$5:$BG$84,总纲!$BH$5:$BH$84,总纲!$BM55)),$E$74:$E$103,0),MATCH(AV$72,$N$73:$U$73,0)),0)</f>
        <v>0</v>
      </c>
      <c r="AW124" s="172">
        <f>IFERROR(INDEX($N$74:$U$103,MATCH(INT(求节点(总纲!$BG$5:$BG$84,总纲!$BH$5:$BH$84,总纲!$BM55)),$E$74:$E$103,0),MATCH(AW$72,$N$73:$U$73,0)),0)</f>
        <v>15</v>
      </c>
      <c r="AX124" s="172">
        <f>IFERROR(INDEX($N$74:$U$103,MATCH(INT(求节点(总纲!$BG$5:$BG$84,总纲!$BH$5:$BH$84,总纲!$BM55)),$E$74:$E$103,0),MATCH(AX$72,$N$73:$U$73,0)),0)</f>
        <v>0</v>
      </c>
      <c r="AY124" s="172">
        <f>IFERROR(INDEX($N$74:$U$103,MATCH(INT(求节点(总纲!$BG$5:$BG$84,总纲!$BH$5:$BH$84,总纲!$BM55)),$E$74:$E$103,0),MATCH(AY$72,$N$73:$U$73,0)),0)</f>
        <v>0</v>
      </c>
      <c r="AZ124" s="172">
        <f>IFERROR(INDEX($N$74:$U$103,MATCH(INT(求节点(总纲!$BG$5:$BG$84,总纲!$BH$5:$BH$84,总纲!$BM55)),$E$74:$E$103,0),MATCH(AZ$72,$N$73:$U$73,0)),0)</f>
        <v>0</v>
      </c>
      <c r="BA124" s="172">
        <f>IFERROR(INDEX($N$74:$U$103,MATCH(INT(求节点(总纲!$BG$5:$BG$84,总纲!$BH$5:$BH$84,总纲!$BM55)),$E$74:$E$103,0),MATCH(BA$72,$N$73:$U$73,0)),0)</f>
        <v>0</v>
      </c>
      <c r="BB124" s="172">
        <f>IFERROR(INDEX($N$74:$U$103,MATCH(INT(求节点(总纲!$BG$5:$BG$84,总纲!$BH$5:$BH$84,总纲!$BM55)),$E$74:$E$103,0),MATCH(BB$72,$N$73:$U$73,0)),0)</f>
        <v>15</v>
      </c>
    </row>
    <row r="125" spans="25:54" x14ac:dyDescent="0.15">
      <c r="Y125" s="132"/>
      <c r="Z125" s="162">
        <v>52</v>
      </c>
      <c r="AA125" s="172">
        <f>IFERROR(INDEX($N$74:$U$103,MATCH(INT(求节点(总纲!$BG$5:$BG$84,总纲!$BH$5:$BH$84,总纲!$BM56)),$E$74:$E$103,0),MATCH(AA$72,$N$73:$U$73,0)),0)</f>
        <v>15</v>
      </c>
      <c r="AB125" s="172">
        <f>IFERROR(INDEX($N$74:$U$103,MATCH(INT(求节点(总纲!$BG$5:$BG$84,总纲!$BH$5:$BH$84,总纲!$BM56)),$E$74:$E$103,0),MATCH(AB$72,$N$73:$U$73,0)),0)</f>
        <v>0</v>
      </c>
      <c r="AC125" s="172">
        <f>IFERROR(INDEX($N$74:$U$103,MATCH(INT(求节点(总纲!$BG$5:$BG$84,总纲!$BH$5:$BH$84,总纲!$BM56)),$E$74:$E$103,0),MATCH(AC$72,$N$73:$U$73,0)),0)</f>
        <v>0</v>
      </c>
      <c r="AD125" s="172">
        <f>IFERROR(INDEX($N$74:$U$103,MATCH(INT(求节点(总纲!$BG$5:$BG$84,总纲!$BH$5:$BH$84,总纲!$BM56)),$E$74:$E$103,0),MATCH(AD$72,$N$73:$U$73,0)),0)</f>
        <v>15</v>
      </c>
      <c r="AE125" s="172">
        <f>IFERROR(INDEX($N$74:$U$103,MATCH(INT(求节点(总纲!$BG$5:$BG$84,总纲!$BH$5:$BH$84,总纲!$BM56)),$E$74:$E$103,0),MATCH(AE$72,$N$73:$U$73,0)),0)</f>
        <v>10</v>
      </c>
      <c r="AF125" s="172">
        <f>IFERROR(INDEX($N$74:$U$103,MATCH(INT(求节点(总纲!$BG$5:$BG$84,总纲!$BH$5:$BH$84,总纲!$BM56)),$E$74:$E$103,0),MATCH(AF$72,$N$73:$U$73,0)),0)</f>
        <v>0</v>
      </c>
      <c r="AG125" s="172">
        <f>IFERROR(INDEX($N$74:$U$103,MATCH(INT(求节点(总纲!$BG$5:$BG$84,总纲!$BH$5:$BH$84,总纲!$BM56)),$E$74:$E$103,0),MATCH(AG$72,$N$73:$U$73,0)),0)</f>
        <v>10</v>
      </c>
      <c r="AH125" s="172">
        <f>IFERROR(INDEX($N$74:$U$103,MATCH(INT(求节点(总纲!$BG$5:$BG$84,总纲!$BH$5:$BH$84,总纲!$BM56)),$E$74:$E$103,0),MATCH(AH$72,$N$73:$U$73,0)),0)</f>
        <v>0</v>
      </c>
      <c r="AI125" s="172">
        <f>IFERROR(INDEX($N$74:$U$103,MATCH(INT(求节点(总纲!$BG$5:$BG$84,总纲!$BH$5:$BH$84,总纲!$BM56)),$E$74:$E$103,0),MATCH(AI$72,$N$73:$U$73,0)),0)</f>
        <v>15</v>
      </c>
      <c r="AJ125" s="172">
        <f>IFERROR(INDEX($N$74:$U$103,MATCH(INT(求节点(总纲!$BG$5:$BG$84,总纲!$BH$5:$BH$84,总纲!$BM56)),$E$74:$E$103,0),MATCH(AJ$72,$N$73:$U$73,0)),0)</f>
        <v>10</v>
      </c>
      <c r="AK125" s="172">
        <f>IFERROR(INDEX($N$74:$U$103,MATCH(INT(求节点(总纲!$BG$5:$BG$84,总纲!$BH$5:$BH$84,总纲!$BM56)),$E$74:$E$103,0),MATCH(AK$72,$N$73:$U$73,0)),0)</f>
        <v>0</v>
      </c>
      <c r="AL125" s="172">
        <f>IFERROR(INDEX($N$74:$U$103,MATCH(INT(求节点(总纲!$BG$5:$BG$84,总纲!$BH$5:$BH$84,总纲!$BM56)),$E$74:$E$103,0),MATCH(AL$72,$N$73:$U$73,0)),0)</f>
        <v>0</v>
      </c>
      <c r="AM125" s="172">
        <f>IFERROR(INDEX($N$74:$U$103,MATCH(INT(求节点(总纲!$BG$5:$BG$84,总纲!$BH$5:$BH$84,总纲!$BM56)),$E$74:$E$103,0),MATCH(AM$72,$N$73:$U$73,0)),0)</f>
        <v>10</v>
      </c>
      <c r="AN125" s="172">
        <f>IFERROR(INDEX($N$74:$U$103,MATCH(INT(求节点(总纲!$BG$5:$BG$84,总纲!$BH$5:$BH$84,总纲!$BM56)),$E$74:$E$103,0),MATCH(AN$72,$N$73:$U$73,0)),0)</f>
        <v>10</v>
      </c>
      <c r="AO125" s="172">
        <f>IFERROR(INDEX($N$74:$U$103,MATCH(INT(求节点(总纲!$BG$5:$BG$84,总纲!$BH$5:$BH$84,总纲!$BM56)),$E$74:$E$103,0),MATCH(AO$72,$N$73:$U$73,0)),0)</f>
        <v>10</v>
      </c>
      <c r="AP125" s="172">
        <f>IFERROR(INDEX($N$74:$U$103,MATCH(INT(求节点(总纲!$BG$5:$BG$84,总纲!$BH$5:$BH$84,总纲!$BM56)),$E$74:$E$103,0),MATCH(AP$72,$N$73:$U$73,0)),0)</f>
        <v>10</v>
      </c>
      <c r="AQ125" s="172">
        <f>IFERROR(INDEX($N$74:$U$103,MATCH(INT(求节点(总纲!$BG$5:$BG$84,总纲!$BH$5:$BH$84,总纲!$BM56)),$E$74:$E$103,0),MATCH(AQ$72,$N$73:$U$73,0)),0)</f>
        <v>0</v>
      </c>
      <c r="AR125" s="172">
        <f>IFERROR(INDEX($N$74:$U$103,MATCH(INT(求节点(总纲!$BG$5:$BG$84,总纲!$BH$5:$BH$84,总纲!$BM56)),$E$74:$E$103,0),MATCH(AR$72,$N$73:$U$73,0)),0)</f>
        <v>10</v>
      </c>
      <c r="AS125" s="172">
        <f>IFERROR(INDEX($N$74:$U$103,MATCH(INT(求节点(总纲!$BG$5:$BG$84,总纲!$BH$5:$BH$84,总纲!$BM56)),$E$74:$E$103,0),MATCH(AS$72,$N$73:$U$73,0)),0)</f>
        <v>10</v>
      </c>
      <c r="AT125" s="172">
        <f>IFERROR(INDEX($N$74:$U$103,MATCH(INT(求节点(总纲!$BG$5:$BG$84,总纲!$BH$5:$BH$84,总纲!$BM56)),$E$74:$E$103,0),MATCH(AT$72,$N$73:$U$73,0)),0)</f>
        <v>0</v>
      </c>
      <c r="AU125" s="172">
        <f>IFERROR(INDEX($N$74:$U$103,MATCH(INT(求节点(总纲!$BG$5:$BG$84,总纲!$BH$5:$BH$84,总纲!$BM56)),$E$74:$E$103,0),MATCH(AU$72,$N$73:$U$73,0)),0)</f>
        <v>10</v>
      </c>
      <c r="AV125" s="172">
        <f>IFERROR(INDEX($N$74:$U$103,MATCH(INT(求节点(总纲!$BG$5:$BG$84,总纲!$BH$5:$BH$84,总纲!$BM56)),$E$74:$E$103,0),MATCH(AV$72,$N$73:$U$73,0)),0)</f>
        <v>0</v>
      </c>
      <c r="AW125" s="172">
        <f>IFERROR(INDEX($N$74:$U$103,MATCH(INT(求节点(总纲!$BG$5:$BG$84,总纲!$BH$5:$BH$84,总纲!$BM56)),$E$74:$E$103,0),MATCH(AW$72,$N$73:$U$73,0)),0)</f>
        <v>15</v>
      </c>
      <c r="AX125" s="172">
        <f>IFERROR(INDEX($N$74:$U$103,MATCH(INT(求节点(总纲!$BG$5:$BG$84,总纲!$BH$5:$BH$84,总纲!$BM56)),$E$74:$E$103,0),MATCH(AX$72,$N$73:$U$73,0)),0)</f>
        <v>0</v>
      </c>
      <c r="AY125" s="172">
        <f>IFERROR(INDEX($N$74:$U$103,MATCH(INT(求节点(总纲!$BG$5:$BG$84,总纲!$BH$5:$BH$84,总纲!$BM56)),$E$74:$E$103,0),MATCH(AY$72,$N$73:$U$73,0)),0)</f>
        <v>0</v>
      </c>
      <c r="AZ125" s="172">
        <f>IFERROR(INDEX($N$74:$U$103,MATCH(INT(求节点(总纲!$BG$5:$BG$84,总纲!$BH$5:$BH$84,总纲!$BM56)),$E$74:$E$103,0),MATCH(AZ$72,$N$73:$U$73,0)),0)</f>
        <v>0</v>
      </c>
      <c r="BA125" s="172">
        <f>IFERROR(INDEX($N$74:$U$103,MATCH(INT(求节点(总纲!$BG$5:$BG$84,总纲!$BH$5:$BH$84,总纲!$BM56)),$E$74:$E$103,0),MATCH(BA$72,$N$73:$U$73,0)),0)</f>
        <v>0</v>
      </c>
      <c r="BB125" s="172">
        <f>IFERROR(INDEX($N$74:$U$103,MATCH(INT(求节点(总纲!$BG$5:$BG$84,总纲!$BH$5:$BH$84,总纲!$BM56)),$E$74:$E$103,0),MATCH(BB$72,$N$73:$U$73,0)),0)</f>
        <v>15</v>
      </c>
    </row>
    <row r="126" spans="25:54" x14ac:dyDescent="0.15">
      <c r="Y126" s="132"/>
      <c r="Z126" s="162">
        <v>53</v>
      </c>
      <c r="AA126" s="172">
        <f>IFERROR(INDEX($N$74:$U$103,MATCH(INT(求节点(总纲!$BG$5:$BG$84,总纲!$BH$5:$BH$84,总纲!$BM57)),$E$74:$E$103,0),MATCH(AA$72,$N$73:$U$73,0)),0)</f>
        <v>15</v>
      </c>
      <c r="AB126" s="172">
        <f>IFERROR(INDEX($N$74:$U$103,MATCH(INT(求节点(总纲!$BG$5:$BG$84,总纲!$BH$5:$BH$84,总纲!$BM57)),$E$74:$E$103,0),MATCH(AB$72,$N$73:$U$73,0)),0)</f>
        <v>0</v>
      </c>
      <c r="AC126" s="172">
        <f>IFERROR(INDEX($N$74:$U$103,MATCH(INT(求节点(总纲!$BG$5:$BG$84,总纲!$BH$5:$BH$84,总纲!$BM57)),$E$74:$E$103,0),MATCH(AC$72,$N$73:$U$73,0)),0)</f>
        <v>0</v>
      </c>
      <c r="AD126" s="172">
        <f>IFERROR(INDEX($N$74:$U$103,MATCH(INT(求节点(总纲!$BG$5:$BG$84,总纲!$BH$5:$BH$84,总纲!$BM57)),$E$74:$E$103,0),MATCH(AD$72,$N$73:$U$73,0)),0)</f>
        <v>15</v>
      </c>
      <c r="AE126" s="172">
        <f>IFERROR(INDEX($N$74:$U$103,MATCH(INT(求节点(总纲!$BG$5:$BG$84,总纲!$BH$5:$BH$84,总纲!$BM57)),$E$74:$E$103,0),MATCH(AE$72,$N$73:$U$73,0)),0)</f>
        <v>10</v>
      </c>
      <c r="AF126" s="172">
        <f>IFERROR(INDEX($N$74:$U$103,MATCH(INT(求节点(总纲!$BG$5:$BG$84,总纲!$BH$5:$BH$84,总纲!$BM57)),$E$74:$E$103,0),MATCH(AF$72,$N$73:$U$73,0)),0)</f>
        <v>0</v>
      </c>
      <c r="AG126" s="172">
        <f>IFERROR(INDEX($N$74:$U$103,MATCH(INT(求节点(总纲!$BG$5:$BG$84,总纲!$BH$5:$BH$84,总纲!$BM57)),$E$74:$E$103,0),MATCH(AG$72,$N$73:$U$73,0)),0)</f>
        <v>10</v>
      </c>
      <c r="AH126" s="172">
        <f>IFERROR(INDEX($N$74:$U$103,MATCH(INT(求节点(总纲!$BG$5:$BG$84,总纲!$BH$5:$BH$84,总纲!$BM57)),$E$74:$E$103,0),MATCH(AH$72,$N$73:$U$73,0)),0)</f>
        <v>0</v>
      </c>
      <c r="AI126" s="172">
        <f>IFERROR(INDEX($N$74:$U$103,MATCH(INT(求节点(总纲!$BG$5:$BG$84,总纲!$BH$5:$BH$84,总纲!$BM57)),$E$74:$E$103,0),MATCH(AI$72,$N$73:$U$73,0)),0)</f>
        <v>15</v>
      </c>
      <c r="AJ126" s="172">
        <f>IFERROR(INDEX($N$74:$U$103,MATCH(INT(求节点(总纲!$BG$5:$BG$84,总纲!$BH$5:$BH$84,总纲!$BM57)),$E$74:$E$103,0),MATCH(AJ$72,$N$73:$U$73,0)),0)</f>
        <v>10</v>
      </c>
      <c r="AK126" s="172">
        <f>IFERROR(INDEX($N$74:$U$103,MATCH(INT(求节点(总纲!$BG$5:$BG$84,总纲!$BH$5:$BH$84,总纲!$BM57)),$E$74:$E$103,0),MATCH(AK$72,$N$73:$U$73,0)),0)</f>
        <v>0</v>
      </c>
      <c r="AL126" s="172">
        <f>IFERROR(INDEX($N$74:$U$103,MATCH(INT(求节点(总纲!$BG$5:$BG$84,总纲!$BH$5:$BH$84,总纲!$BM57)),$E$74:$E$103,0),MATCH(AL$72,$N$73:$U$73,0)),0)</f>
        <v>0</v>
      </c>
      <c r="AM126" s="172">
        <f>IFERROR(INDEX($N$74:$U$103,MATCH(INT(求节点(总纲!$BG$5:$BG$84,总纲!$BH$5:$BH$84,总纲!$BM57)),$E$74:$E$103,0),MATCH(AM$72,$N$73:$U$73,0)),0)</f>
        <v>10</v>
      </c>
      <c r="AN126" s="172">
        <f>IFERROR(INDEX($N$74:$U$103,MATCH(INT(求节点(总纲!$BG$5:$BG$84,总纲!$BH$5:$BH$84,总纲!$BM57)),$E$74:$E$103,0),MATCH(AN$72,$N$73:$U$73,0)),0)</f>
        <v>10</v>
      </c>
      <c r="AO126" s="172">
        <f>IFERROR(INDEX($N$74:$U$103,MATCH(INT(求节点(总纲!$BG$5:$BG$84,总纲!$BH$5:$BH$84,总纲!$BM57)),$E$74:$E$103,0),MATCH(AO$72,$N$73:$U$73,0)),0)</f>
        <v>10</v>
      </c>
      <c r="AP126" s="172">
        <f>IFERROR(INDEX($N$74:$U$103,MATCH(INT(求节点(总纲!$BG$5:$BG$84,总纲!$BH$5:$BH$84,总纲!$BM57)),$E$74:$E$103,0),MATCH(AP$72,$N$73:$U$73,0)),0)</f>
        <v>10</v>
      </c>
      <c r="AQ126" s="172">
        <f>IFERROR(INDEX($N$74:$U$103,MATCH(INT(求节点(总纲!$BG$5:$BG$84,总纲!$BH$5:$BH$84,总纲!$BM57)),$E$74:$E$103,0),MATCH(AQ$72,$N$73:$U$73,0)),0)</f>
        <v>0</v>
      </c>
      <c r="AR126" s="172">
        <f>IFERROR(INDEX($N$74:$U$103,MATCH(INT(求节点(总纲!$BG$5:$BG$84,总纲!$BH$5:$BH$84,总纲!$BM57)),$E$74:$E$103,0),MATCH(AR$72,$N$73:$U$73,0)),0)</f>
        <v>10</v>
      </c>
      <c r="AS126" s="172">
        <f>IFERROR(INDEX($N$74:$U$103,MATCH(INT(求节点(总纲!$BG$5:$BG$84,总纲!$BH$5:$BH$84,总纲!$BM57)),$E$74:$E$103,0),MATCH(AS$72,$N$73:$U$73,0)),0)</f>
        <v>10</v>
      </c>
      <c r="AT126" s="172">
        <f>IFERROR(INDEX($N$74:$U$103,MATCH(INT(求节点(总纲!$BG$5:$BG$84,总纲!$BH$5:$BH$84,总纲!$BM57)),$E$74:$E$103,0),MATCH(AT$72,$N$73:$U$73,0)),0)</f>
        <v>0</v>
      </c>
      <c r="AU126" s="172">
        <f>IFERROR(INDEX($N$74:$U$103,MATCH(INT(求节点(总纲!$BG$5:$BG$84,总纲!$BH$5:$BH$84,总纲!$BM57)),$E$74:$E$103,0),MATCH(AU$72,$N$73:$U$73,0)),0)</f>
        <v>10</v>
      </c>
      <c r="AV126" s="172">
        <f>IFERROR(INDEX($N$74:$U$103,MATCH(INT(求节点(总纲!$BG$5:$BG$84,总纲!$BH$5:$BH$84,总纲!$BM57)),$E$74:$E$103,0),MATCH(AV$72,$N$73:$U$73,0)),0)</f>
        <v>0</v>
      </c>
      <c r="AW126" s="172">
        <f>IFERROR(INDEX($N$74:$U$103,MATCH(INT(求节点(总纲!$BG$5:$BG$84,总纲!$BH$5:$BH$84,总纲!$BM57)),$E$74:$E$103,0),MATCH(AW$72,$N$73:$U$73,0)),0)</f>
        <v>15</v>
      </c>
      <c r="AX126" s="172">
        <f>IFERROR(INDEX($N$74:$U$103,MATCH(INT(求节点(总纲!$BG$5:$BG$84,总纲!$BH$5:$BH$84,总纲!$BM57)),$E$74:$E$103,0),MATCH(AX$72,$N$73:$U$73,0)),0)</f>
        <v>0</v>
      </c>
      <c r="AY126" s="172">
        <f>IFERROR(INDEX($N$74:$U$103,MATCH(INT(求节点(总纲!$BG$5:$BG$84,总纲!$BH$5:$BH$84,总纲!$BM57)),$E$74:$E$103,0),MATCH(AY$72,$N$73:$U$73,0)),0)</f>
        <v>0</v>
      </c>
      <c r="AZ126" s="172">
        <f>IFERROR(INDEX($N$74:$U$103,MATCH(INT(求节点(总纲!$BG$5:$BG$84,总纲!$BH$5:$BH$84,总纲!$BM57)),$E$74:$E$103,0),MATCH(AZ$72,$N$73:$U$73,0)),0)</f>
        <v>0</v>
      </c>
      <c r="BA126" s="172">
        <f>IFERROR(INDEX($N$74:$U$103,MATCH(INT(求节点(总纲!$BG$5:$BG$84,总纲!$BH$5:$BH$84,总纲!$BM57)),$E$74:$E$103,0),MATCH(BA$72,$N$73:$U$73,0)),0)</f>
        <v>0</v>
      </c>
      <c r="BB126" s="172">
        <f>IFERROR(INDEX($N$74:$U$103,MATCH(INT(求节点(总纲!$BG$5:$BG$84,总纲!$BH$5:$BH$84,总纲!$BM57)),$E$74:$E$103,0),MATCH(BB$72,$N$73:$U$73,0)),0)</f>
        <v>15</v>
      </c>
    </row>
    <row r="127" spans="25:54" x14ac:dyDescent="0.15">
      <c r="Y127" s="132"/>
      <c r="Z127" s="162">
        <v>54</v>
      </c>
      <c r="AA127" s="172">
        <f>IFERROR(INDEX($N$74:$U$103,MATCH(INT(求节点(总纲!$BG$5:$BG$84,总纲!$BH$5:$BH$84,总纲!$BM58)),$E$74:$E$103,0),MATCH(AA$72,$N$73:$U$73,0)),0)</f>
        <v>15</v>
      </c>
      <c r="AB127" s="172">
        <f>IFERROR(INDEX($N$74:$U$103,MATCH(INT(求节点(总纲!$BG$5:$BG$84,总纲!$BH$5:$BH$84,总纲!$BM58)),$E$74:$E$103,0),MATCH(AB$72,$N$73:$U$73,0)),0)</f>
        <v>10</v>
      </c>
      <c r="AC127" s="172">
        <f>IFERROR(INDEX($N$74:$U$103,MATCH(INT(求节点(总纲!$BG$5:$BG$84,总纲!$BH$5:$BH$84,总纲!$BM58)),$E$74:$E$103,0),MATCH(AC$72,$N$73:$U$73,0)),0)</f>
        <v>0</v>
      </c>
      <c r="AD127" s="172">
        <f>IFERROR(INDEX($N$74:$U$103,MATCH(INT(求节点(总纲!$BG$5:$BG$84,总纲!$BH$5:$BH$84,总纲!$BM58)),$E$74:$E$103,0),MATCH(AD$72,$N$73:$U$73,0)),0)</f>
        <v>15</v>
      </c>
      <c r="AE127" s="172">
        <f>IFERROR(INDEX($N$74:$U$103,MATCH(INT(求节点(总纲!$BG$5:$BG$84,总纲!$BH$5:$BH$84,总纲!$BM58)),$E$74:$E$103,0),MATCH(AE$72,$N$73:$U$73,0)),0)</f>
        <v>10</v>
      </c>
      <c r="AF127" s="172">
        <f>IFERROR(INDEX($N$74:$U$103,MATCH(INT(求节点(总纲!$BG$5:$BG$84,总纲!$BH$5:$BH$84,总纲!$BM58)),$E$74:$E$103,0),MATCH(AF$72,$N$73:$U$73,0)),0)</f>
        <v>10</v>
      </c>
      <c r="AG127" s="172">
        <f>IFERROR(INDEX($N$74:$U$103,MATCH(INT(求节点(总纲!$BG$5:$BG$84,总纲!$BH$5:$BH$84,总纲!$BM58)),$E$74:$E$103,0),MATCH(AG$72,$N$73:$U$73,0)),0)</f>
        <v>10</v>
      </c>
      <c r="AH127" s="172">
        <f>IFERROR(INDEX($N$74:$U$103,MATCH(INT(求节点(总纲!$BG$5:$BG$84,总纲!$BH$5:$BH$84,总纲!$BM58)),$E$74:$E$103,0),MATCH(AH$72,$N$73:$U$73,0)),0)</f>
        <v>10</v>
      </c>
      <c r="AI127" s="172">
        <f>IFERROR(INDEX($N$74:$U$103,MATCH(INT(求节点(总纲!$BG$5:$BG$84,总纲!$BH$5:$BH$84,总纲!$BM58)),$E$74:$E$103,0),MATCH(AI$72,$N$73:$U$73,0)),0)</f>
        <v>15</v>
      </c>
      <c r="AJ127" s="172">
        <f>IFERROR(INDEX($N$74:$U$103,MATCH(INT(求节点(总纲!$BG$5:$BG$84,总纲!$BH$5:$BH$84,总纲!$BM58)),$E$74:$E$103,0),MATCH(AJ$72,$N$73:$U$73,0)),0)</f>
        <v>10</v>
      </c>
      <c r="AK127" s="172">
        <f>IFERROR(INDEX($N$74:$U$103,MATCH(INT(求节点(总纲!$BG$5:$BG$84,总纲!$BH$5:$BH$84,总纲!$BM58)),$E$74:$E$103,0),MATCH(AK$72,$N$73:$U$73,0)),0)</f>
        <v>0</v>
      </c>
      <c r="AL127" s="172">
        <f>IFERROR(INDEX($N$74:$U$103,MATCH(INT(求节点(总纲!$BG$5:$BG$84,总纲!$BH$5:$BH$84,总纲!$BM58)),$E$74:$E$103,0),MATCH(AL$72,$N$73:$U$73,0)),0)</f>
        <v>0</v>
      </c>
      <c r="AM127" s="172">
        <f>IFERROR(INDEX($N$74:$U$103,MATCH(INT(求节点(总纲!$BG$5:$BG$84,总纲!$BH$5:$BH$84,总纲!$BM58)),$E$74:$E$103,0),MATCH(AM$72,$N$73:$U$73,0)),0)</f>
        <v>10</v>
      </c>
      <c r="AN127" s="172">
        <f>IFERROR(INDEX($N$74:$U$103,MATCH(INT(求节点(总纲!$BG$5:$BG$84,总纲!$BH$5:$BH$84,总纲!$BM58)),$E$74:$E$103,0),MATCH(AN$72,$N$73:$U$73,0)),0)</f>
        <v>10</v>
      </c>
      <c r="AO127" s="172">
        <f>IFERROR(INDEX($N$74:$U$103,MATCH(INT(求节点(总纲!$BG$5:$BG$84,总纲!$BH$5:$BH$84,总纲!$BM58)),$E$74:$E$103,0),MATCH(AO$72,$N$73:$U$73,0)),0)</f>
        <v>10</v>
      </c>
      <c r="AP127" s="172">
        <f>IFERROR(INDEX($N$74:$U$103,MATCH(INT(求节点(总纲!$BG$5:$BG$84,总纲!$BH$5:$BH$84,总纲!$BM58)),$E$74:$E$103,0),MATCH(AP$72,$N$73:$U$73,0)),0)</f>
        <v>10</v>
      </c>
      <c r="AQ127" s="172">
        <f>IFERROR(INDEX($N$74:$U$103,MATCH(INT(求节点(总纲!$BG$5:$BG$84,总纲!$BH$5:$BH$84,总纲!$BM58)),$E$74:$E$103,0),MATCH(AQ$72,$N$73:$U$73,0)),0)</f>
        <v>0</v>
      </c>
      <c r="AR127" s="172">
        <f>IFERROR(INDEX($N$74:$U$103,MATCH(INT(求节点(总纲!$BG$5:$BG$84,总纲!$BH$5:$BH$84,总纲!$BM58)),$E$74:$E$103,0),MATCH(AR$72,$N$73:$U$73,0)),0)</f>
        <v>10</v>
      </c>
      <c r="AS127" s="172">
        <f>IFERROR(INDEX($N$74:$U$103,MATCH(INT(求节点(总纲!$BG$5:$BG$84,总纲!$BH$5:$BH$84,总纲!$BM58)),$E$74:$E$103,0),MATCH(AS$72,$N$73:$U$73,0)),0)</f>
        <v>10</v>
      </c>
      <c r="AT127" s="172">
        <f>IFERROR(INDEX($N$74:$U$103,MATCH(INT(求节点(总纲!$BG$5:$BG$84,总纲!$BH$5:$BH$84,总纲!$BM58)),$E$74:$E$103,0),MATCH(AT$72,$N$73:$U$73,0)),0)</f>
        <v>0</v>
      </c>
      <c r="AU127" s="172">
        <f>IFERROR(INDEX($N$74:$U$103,MATCH(INT(求节点(总纲!$BG$5:$BG$84,总纲!$BH$5:$BH$84,总纲!$BM58)),$E$74:$E$103,0),MATCH(AU$72,$N$73:$U$73,0)),0)</f>
        <v>10</v>
      </c>
      <c r="AV127" s="172">
        <f>IFERROR(INDEX($N$74:$U$103,MATCH(INT(求节点(总纲!$BG$5:$BG$84,总纲!$BH$5:$BH$84,总纲!$BM58)),$E$74:$E$103,0),MATCH(AV$72,$N$73:$U$73,0)),0)</f>
        <v>0</v>
      </c>
      <c r="AW127" s="172">
        <f>IFERROR(INDEX($N$74:$U$103,MATCH(INT(求节点(总纲!$BG$5:$BG$84,总纲!$BH$5:$BH$84,总纲!$BM58)),$E$74:$E$103,0),MATCH(AW$72,$N$73:$U$73,0)),0)</f>
        <v>15</v>
      </c>
      <c r="AX127" s="172">
        <f>IFERROR(INDEX($N$74:$U$103,MATCH(INT(求节点(总纲!$BG$5:$BG$84,总纲!$BH$5:$BH$84,总纲!$BM58)),$E$74:$E$103,0),MATCH(AX$72,$N$73:$U$73,0)),0)</f>
        <v>0</v>
      </c>
      <c r="AY127" s="172">
        <f>IFERROR(INDEX($N$74:$U$103,MATCH(INT(求节点(总纲!$BG$5:$BG$84,总纲!$BH$5:$BH$84,总纲!$BM58)),$E$74:$E$103,0),MATCH(AY$72,$N$73:$U$73,0)),0)</f>
        <v>0</v>
      </c>
      <c r="AZ127" s="172">
        <f>IFERROR(INDEX($N$74:$U$103,MATCH(INT(求节点(总纲!$BG$5:$BG$84,总纲!$BH$5:$BH$84,总纲!$BM58)),$E$74:$E$103,0),MATCH(AZ$72,$N$73:$U$73,0)),0)</f>
        <v>0</v>
      </c>
      <c r="BA127" s="172">
        <f>IFERROR(INDEX($N$74:$U$103,MATCH(INT(求节点(总纲!$BG$5:$BG$84,总纲!$BH$5:$BH$84,总纲!$BM58)),$E$74:$E$103,0),MATCH(BA$72,$N$73:$U$73,0)),0)</f>
        <v>10</v>
      </c>
      <c r="BB127" s="172">
        <f>IFERROR(INDEX($N$74:$U$103,MATCH(INT(求节点(总纲!$BG$5:$BG$84,总纲!$BH$5:$BH$84,总纲!$BM58)),$E$74:$E$103,0),MATCH(BB$72,$N$73:$U$73,0)),0)</f>
        <v>15</v>
      </c>
    </row>
    <row r="128" spans="25:54" x14ac:dyDescent="0.15">
      <c r="Y128" s="132"/>
      <c r="Z128" s="162">
        <v>55</v>
      </c>
      <c r="AA128" s="172">
        <f>IFERROR(INDEX($N$74:$U$103,MATCH(INT(求节点(总纲!$BG$5:$BG$84,总纲!$BH$5:$BH$84,总纲!$BM59)),$E$74:$E$103,0),MATCH(AA$72,$N$73:$U$73,0)),0)</f>
        <v>15</v>
      </c>
      <c r="AB128" s="172">
        <f>IFERROR(INDEX($N$74:$U$103,MATCH(INT(求节点(总纲!$BG$5:$BG$84,总纲!$BH$5:$BH$84,总纲!$BM59)),$E$74:$E$103,0),MATCH(AB$72,$N$73:$U$73,0)),0)</f>
        <v>10</v>
      </c>
      <c r="AC128" s="172">
        <f>IFERROR(INDEX($N$74:$U$103,MATCH(INT(求节点(总纲!$BG$5:$BG$84,总纲!$BH$5:$BH$84,总纲!$BM59)),$E$74:$E$103,0),MATCH(AC$72,$N$73:$U$73,0)),0)</f>
        <v>0</v>
      </c>
      <c r="AD128" s="172">
        <f>IFERROR(INDEX($N$74:$U$103,MATCH(INT(求节点(总纲!$BG$5:$BG$84,总纲!$BH$5:$BH$84,总纲!$BM59)),$E$74:$E$103,0),MATCH(AD$72,$N$73:$U$73,0)),0)</f>
        <v>15</v>
      </c>
      <c r="AE128" s="172">
        <f>IFERROR(INDEX($N$74:$U$103,MATCH(INT(求节点(总纲!$BG$5:$BG$84,总纲!$BH$5:$BH$84,总纲!$BM59)),$E$74:$E$103,0),MATCH(AE$72,$N$73:$U$73,0)),0)</f>
        <v>10</v>
      </c>
      <c r="AF128" s="172">
        <f>IFERROR(INDEX($N$74:$U$103,MATCH(INT(求节点(总纲!$BG$5:$BG$84,总纲!$BH$5:$BH$84,总纲!$BM59)),$E$74:$E$103,0),MATCH(AF$72,$N$73:$U$73,0)),0)</f>
        <v>10</v>
      </c>
      <c r="AG128" s="172">
        <f>IFERROR(INDEX($N$74:$U$103,MATCH(INT(求节点(总纲!$BG$5:$BG$84,总纲!$BH$5:$BH$84,总纲!$BM59)),$E$74:$E$103,0),MATCH(AG$72,$N$73:$U$73,0)),0)</f>
        <v>10</v>
      </c>
      <c r="AH128" s="172">
        <f>IFERROR(INDEX($N$74:$U$103,MATCH(INT(求节点(总纲!$BG$5:$BG$84,总纲!$BH$5:$BH$84,总纲!$BM59)),$E$74:$E$103,0),MATCH(AH$72,$N$73:$U$73,0)),0)</f>
        <v>10</v>
      </c>
      <c r="AI128" s="172">
        <f>IFERROR(INDEX($N$74:$U$103,MATCH(INT(求节点(总纲!$BG$5:$BG$84,总纲!$BH$5:$BH$84,总纲!$BM59)),$E$74:$E$103,0),MATCH(AI$72,$N$73:$U$73,0)),0)</f>
        <v>15</v>
      </c>
      <c r="AJ128" s="172">
        <f>IFERROR(INDEX($N$74:$U$103,MATCH(INT(求节点(总纲!$BG$5:$BG$84,总纲!$BH$5:$BH$84,总纲!$BM59)),$E$74:$E$103,0),MATCH(AJ$72,$N$73:$U$73,0)),0)</f>
        <v>10</v>
      </c>
      <c r="AK128" s="172">
        <f>IFERROR(INDEX($N$74:$U$103,MATCH(INT(求节点(总纲!$BG$5:$BG$84,总纲!$BH$5:$BH$84,总纲!$BM59)),$E$74:$E$103,0),MATCH(AK$72,$N$73:$U$73,0)),0)</f>
        <v>0</v>
      </c>
      <c r="AL128" s="172">
        <f>IFERROR(INDEX($N$74:$U$103,MATCH(INT(求节点(总纲!$BG$5:$BG$84,总纲!$BH$5:$BH$84,总纲!$BM59)),$E$74:$E$103,0),MATCH(AL$72,$N$73:$U$73,0)),0)</f>
        <v>0</v>
      </c>
      <c r="AM128" s="172">
        <f>IFERROR(INDEX($N$74:$U$103,MATCH(INT(求节点(总纲!$BG$5:$BG$84,总纲!$BH$5:$BH$84,总纲!$BM59)),$E$74:$E$103,0),MATCH(AM$72,$N$73:$U$73,0)),0)</f>
        <v>10</v>
      </c>
      <c r="AN128" s="172">
        <f>IFERROR(INDEX($N$74:$U$103,MATCH(INT(求节点(总纲!$BG$5:$BG$84,总纲!$BH$5:$BH$84,总纲!$BM59)),$E$74:$E$103,0),MATCH(AN$72,$N$73:$U$73,0)),0)</f>
        <v>10</v>
      </c>
      <c r="AO128" s="172">
        <f>IFERROR(INDEX($N$74:$U$103,MATCH(INT(求节点(总纲!$BG$5:$BG$84,总纲!$BH$5:$BH$84,总纲!$BM59)),$E$74:$E$103,0),MATCH(AO$72,$N$73:$U$73,0)),0)</f>
        <v>10</v>
      </c>
      <c r="AP128" s="172">
        <f>IFERROR(INDEX($N$74:$U$103,MATCH(INT(求节点(总纲!$BG$5:$BG$84,总纲!$BH$5:$BH$84,总纲!$BM59)),$E$74:$E$103,0),MATCH(AP$72,$N$73:$U$73,0)),0)</f>
        <v>10</v>
      </c>
      <c r="AQ128" s="172">
        <f>IFERROR(INDEX($N$74:$U$103,MATCH(INT(求节点(总纲!$BG$5:$BG$84,总纲!$BH$5:$BH$84,总纲!$BM59)),$E$74:$E$103,0),MATCH(AQ$72,$N$73:$U$73,0)),0)</f>
        <v>0</v>
      </c>
      <c r="AR128" s="172">
        <f>IFERROR(INDEX($N$74:$U$103,MATCH(INT(求节点(总纲!$BG$5:$BG$84,总纲!$BH$5:$BH$84,总纲!$BM59)),$E$74:$E$103,0),MATCH(AR$72,$N$73:$U$73,0)),0)</f>
        <v>10</v>
      </c>
      <c r="AS128" s="172">
        <f>IFERROR(INDEX($N$74:$U$103,MATCH(INT(求节点(总纲!$BG$5:$BG$84,总纲!$BH$5:$BH$84,总纲!$BM59)),$E$74:$E$103,0),MATCH(AS$72,$N$73:$U$73,0)),0)</f>
        <v>10</v>
      </c>
      <c r="AT128" s="172">
        <f>IFERROR(INDEX($N$74:$U$103,MATCH(INT(求节点(总纲!$BG$5:$BG$84,总纲!$BH$5:$BH$84,总纲!$BM59)),$E$74:$E$103,0),MATCH(AT$72,$N$73:$U$73,0)),0)</f>
        <v>0</v>
      </c>
      <c r="AU128" s="172">
        <f>IFERROR(INDEX($N$74:$U$103,MATCH(INT(求节点(总纲!$BG$5:$BG$84,总纲!$BH$5:$BH$84,总纲!$BM59)),$E$74:$E$103,0),MATCH(AU$72,$N$73:$U$73,0)),0)</f>
        <v>10</v>
      </c>
      <c r="AV128" s="172">
        <f>IFERROR(INDEX($N$74:$U$103,MATCH(INT(求节点(总纲!$BG$5:$BG$84,总纲!$BH$5:$BH$84,总纲!$BM59)),$E$74:$E$103,0),MATCH(AV$72,$N$73:$U$73,0)),0)</f>
        <v>0</v>
      </c>
      <c r="AW128" s="172">
        <f>IFERROR(INDEX($N$74:$U$103,MATCH(INT(求节点(总纲!$BG$5:$BG$84,总纲!$BH$5:$BH$84,总纲!$BM59)),$E$74:$E$103,0),MATCH(AW$72,$N$73:$U$73,0)),0)</f>
        <v>15</v>
      </c>
      <c r="AX128" s="172">
        <f>IFERROR(INDEX($N$74:$U$103,MATCH(INT(求节点(总纲!$BG$5:$BG$84,总纲!$BH$5:$BH$84,总纲!$BM59)),$E$74:$E$103,0),MATCH(AX$72,$N$73:$U$73,0)),0)</f>
        <v>0</v>
      </c>
      <c r="AY128" s="172">
        <f>IFERROR(INDEX($N$74:$U$103,MATCH(INT(求节点(总纲!$BG$5:$BG$84,总纲!$BH$5:$BH$84,总纲!$BM59)),$E$74:$E$103,0),MATCH(AY$72,$N$73:$U$73,0)),0)</f>
        <v>0</v>
      </c>
      <c r="AZ128" s="172">
        <f>IFERROR(INDEX($N$74:$U$103,MATCH(INT(求节点(总纲!$BG$5:$BG$84,总纲!$BH$5:$BH$84,总纲!$BM59)),$E$74:$E$103,0),MATCH(AZ$72,$N$73:$U$73,0)),0)</f>
        <v>0</v>
      </c>
      <c r="BA128" s="172">
        <f>IFERROR(INDEX($N$74:$U$103,MATCH(INT(求节点(总纲!$BG$5:$BG$84,总纲!$BH$5:$BH$84,总纲!$BM59)),$E$74:$E$103,0),MATCH(BA$72,$N$73:$U$73,0)),0)</f>
        <v>10</v>
      </c>
      <c r="BB128" s="172">
        <f>IFERROR(INDEX($N$74:$U$103,MATCH(INT(求节点(总纲!$BG$5:$BG$84,总纲!$BH$5:$BH$84,总纲!$BM59)),$E$74:$E$103,0),MATCH(BB$72,$N$73:$U$73,0)),0)</f>
        <v>15</v>
      </c>
    </row>
    <row r="129" spans="25:54" x14ac:dyDescent="0.15">
      <c r="Y129" s="132"/>
      <c r="Z129" s="162">
        <v>56</v>
      </c>
      <c r="AA129" s="172">
        <f>IFERROR(INDEX($N$74:$U$103,MATCH(INT(求节点(总纲!$BG$5:$BG$84,总纲!$BH$5:$BH$84,总纲!$BM60)),$E$74:$E$103,0),MATCH(AA$72,$N$73:$U$73,0)),0)</f>
        <v>15</v>
      </c>
      <c r="AB129" s="172">
        <f>IFERROR(INDEX($N$74:$U$103,MATCH(INT(求节点(总纲!$BG$5:$BG$84,总纲!$BH$5:$BH$84,总纲!$BM60)),$E$74:$E$103,0),MATCH(AB$72,$N$73:$U$73,0)),0)</f>
        <v>10</v>
      </c>
      <c r="AC129" s="172">
        <f>IFERROR(INDEX($N$74:$U$103,MATCH(INT(求节点(总纲!$BG$5:$BG$84,总纲!$BH$5:$BH$84,总纲!$BM60)),$E$74:$E$103,0),MATCH(AC$72,$N$73:$U$73,0)),0)</f>
        <v>0</v>
      </c>
      <c r="AD129" s="172">
        <f>IFERROR(INDEX($N$74:$U$103,MATCH(INT(求节点(总纲!$BG$5:$BG$84,总纲!$BH$5:$BH$84,总纲!$BM60)),$E$74:$E$103,0),MATCH(AD$72,$N$73:$U$73,0)),0)</f>
        <v>15</v>
      </c>
      <c r="AE129" s="172">
        <f>IFERROR(INDEX($N$74:$U$103,MATCH(INT(求节点(总纲!$BG$5:$BG$84,总纲!$BH$5:$BH$84,总纲!$BM60)),$E$74:$E$103,0),MATCH(AE$72,$N$73:$U$73,0)),0)</f>
        <v>10</v>
      </c>
      <c r="AF129" s="172">
        <f>IFERROR(INDEX($N$74:$U$103,MATCH(INT(求节点(总纲!$BG$5:$BG$84,总纲!$BH$5:$BH$84,总纲!$BM60)),$E$74:$E$103,0),MATCH(AF$72,$N$73:$U$73,0)),0)</f>
        <v>10</v>
      </c>
      <c r="AG129" s="172">
        <f>IFERROR(INDEX($N$74:$U$103,MATCH(INT(求节点(总纲!$BG$5:$BG$84,总纲!$BH$5:$BH$84,总纲!$BM60)),$E$74:$E$103,0),MATCH(AG$72,$N$73:$U$73,0)),0)</f>
        <v>10</v>
      </c>
      <c r="AH129" s="172">
        <f>IFERROR(INDEX($N$74:$U$103,MATCH(INT(求节点(总纲!$BG$5:$BG$84,总纲!$BH$5:$BH$84,总纲!$BM60)),$E$74:$E$103,0),MATCH(AH$72,$N$73:$U$73,0)),0)</f>
        <v>10</v>
      </c>
      <c r="AI129" s="172">
        <f>IFERROR(INDEX($N$74:$U$103,MATCH(INT(求节点(总纲!$BG$5:$BG$84,总纲!$BH$5:$BH$84,总纲!$BM60)),$E$74:$E$103,0),MATCH(AI$72,$N$73:$U$73,0)),0)</f>
        <v>15</v>
      </c>
      <c r="AJ129" s="172">
        <f>IFERROR(INDEX($N$74:$U$103,MATCH(INT(求节点(总纲!$BG$5:$BG$84,总纲!$BH$5:$BH$84,总纲!$BM60)),$E$74:$E$103,0),MATCH(AJ$72,$N$73:$U$73,0)),0)</f>
        <v>10</v>
      </c>
      <c r="AK129" s="172">
        <f>IFERROR(INDEX($N$74:$U$103,MATCH(INT(求节点(总纲!$BG$5:$BG$84,总纲!$BH$5:$BH$84,总纲!$BM60)),$E$74:$E$103,0),MATCH(AK$72,$N$73:$U$73,0)),0)</f>
        <v>0</v>
      </c>
      <c r="AL129" s="172">
        <f>IFERROR(INDEX($N$74:$U$103,MATCH(INT(求节点(总纲!$BG$5:$BG$84,总纲!$BH$5:$BH$84,总纲!$BM60)),$E$74:$E$103,0),MATCH(AL$72,$N$73:$U$73,0)),0)</f>
        <v>0</v>
      </c>
      <c r="AM129" s="172">
        <f>IFERROR(INDEX($N$74:$U$103,MATCH(INT(求节点(总纲!$BG$5:$BG$84,总纲!$BH$5:$BH$84,总纲!$BM60)),$E$74:$E$103,0),MATCH(AM$72,$N$73:$U$73,0)),0)</f>
        <v>10</v>
      </c>
      <c r="AN129" s="172">
        <f>IFERROR(INDEX($N$74:$U$103,MATCH(INT(求节点(总纲!$BG$5:$BG$84,总纲!$BH$5:$BH$84,总纲!$BM60)),$E$74:$E$103,0),MATCH(AN$72,$N$73:$U$73,0)),0)</f>
        <v>10</v>
      </c>
      <c r="AO129" s="172">
        <f>IFERROR(INDEX($N$74:$U$103,MATCH(INT(求节点(总纲!$BG$5:$BG$84,总纲!$BH$5:$BH$84,总纲!$BM60)),$E$74:$E$103,0),MATCH(AO$72,$N$73:$U$73,0)),0)</f>
        <v>10</v>
      </c>
      <c r="AP129" s="172">
        <f>IFERROR(INDEX($N$74:$U$103,MATCH(INT(求节点(总纲!$BG$5:$BG$84,总纲!$BH$5:$BH$84,总纲!$BM60)),$E$74:$E$103,0),MATCH(AP$72,$N$73:$U$73,0)),0)</f>
        <v>10</v>
      </c>
      <c r="AQ129" s="172">
        <f>IFERROR(INDEX($N$74:$U$103,MATCH(INT(求节点(总纲!$BG$5:$BG$84,总纲!$BH$5:$BH$84,总纲!$BM60)),$E$74:$E$103,0),MATCH(AQ$72,$N$73:$U$73,0)),0)</f>
        <v>0</v>
      </c>
      <c r="AR129" s="172">
        <f>IFERROR(INDEX($N$74:$U$103,MATCH(INT(求节点(总纲!$BG$5:$BG$84,总纲!$BH$5:$BH$84,总纲!$BM60)),$E$74:$E$103,0),MATCH(AR$72,$N$73:$U$73,0)),0)</f>
        <v>10</v>
      </c>
      <c r="AS129" s="172">
        <f>IFERROR(INDEX($N$74:$U$103,MATCH(INT(求节点(总纲!$BG$5:$BG$84,总纲!$BH$5:$BH$84,总纲!$BM60)),$E$74:$E$103,0),MATCH(AS$72,$N$73:$U$73,0)),0)</f>
        <v>10</v>
      </c>
      <c r="AT129" s="172">
        <f>IFERROR(INDEX($N$74:$U$103,MATCH(INT(求节点(总纲!$BG$5:$BG$84,总纲!$BH$5:$BH$84,总纲!$BM60)),$E$74:$E$103,0),MATCH(AT$72,$N$73:$U$73,0)),0)</f>
        <v>0</v>
      </c>
      <c r="AU129" s="172">
        <f>IFERROR(INDEX($N$74:$U$103,MATCH(INT(求节点(总纲!$BG$5:$BG$84,总纲!$BH$5:$BH$84,总纲!$BM60)),$E$74:$E$103,0),MATCH(AU$72,$N$73:$U$73,0)),0)</f>
        <v>10</v>
      </c>
      <c r="AV129" s="172">
        <f>IFERROR(INDEX($N$74:$U$103,MATCH(INT(求节点(总纲!$BG$5:$BG$84,总纲!$BH$5:$BH$84,总纲!$BM60)),$E$74:$E$103,0),MATCH(AV$72,$N$73:$U$73,0)),0)</f>
        <v>0</v>
      </c>
      <c r="AW129" s="172">
        <f>IFERROR(INDEX($N$74:$U$103,MATCH(INT(求节点(总纲!$BG$5:$BG$84,总纲!$BH$5:$BH$84,总纲!$BM60)),$E$74:$E$103,0),MATCH(AW$72,$N$73:$U$73,0)),0)</f>
        <v>15</v>
      </c>
      <c r="AX129" s="172">
        <f>IFERROR(INDEX($N$74:$U$103,MATCH(INT(求节点(总纲!$BG$5:$BG$84,总纲!$BH$5:$BH$84,总纲!$BM60)),$E$74:$E$103,0),MATCH(AX$72,$N$73:$U$73,0)),0)</f>
        <v>0</v>
      </c>
      <c r="AY129" s="172">
        <f>IFERROR(INDEX($N$74:$U$103,MATCH(INT(求节点(总纲!$BG$5:$BG$84,总纲!$BH$5:$BH$84,总纲!$BM60)),$E$74:$E$103,0),MATCH(AY$72,$N$73:$U$73,0)),0)</f>
        <v>0</v>
      </c>
      <c r="AZ129" s="172">
        <f>IFERROR(INDEX($N$74:$U$103,MATCH(INT(求节点(总纲!$BG$5:$BG$84,总纲!$BH$5:$BH$84,总纲!$BM60)),$E$74:$E$103,0),MATCH(AZ$72,$N$73:$U$73,0)),0)</f>
        <v>0</v>
      </c>
      <c r="BA129" s="172">
        <f>IFERROR(INDEX($N$74:$U$103,MATCH(INT(求节点(总纲!$BG$5:$BG$84,总纲!$BH$5:$BH$84,总纲!$BM60)),$E$74:$E$103,0),MATCH(BA$72,$N$73:$U$73,0)),0)</f>
        <v>10</v>
      </c>
      <c r="BB129" s="172">
        <f>IFERROR(INDEX($N$74:$U$103,MATCH(INT(求节点(总纲!$BG$5:$BG$84,总纲!$BH$5:$BH$84,总纲!$BM60)),$E$74:$E$103,0),MATCH(BB$72,$N$73:$U$73,0)),0)</f>
        <v>15</v>
      </c>
    </row>
    <row r="130" spans="25:54" x14ac:dyDescent="0.15">
      <c r="Y130" s="132"/>
      <c r="Z130" s="162">
        <v>57</v>
      </c>
      <c r="AA130" s="172">
        <f>IFERROR(INDEX($N$74:$U$103,MATCH(INT(求节点(总纲!$BG$5:$BG$84,总纲!$BH$5:$BH$84,总纲!$BM61)),$E$74:$E$103,0),MATCH(AA$72,$N$73:$U$73,0)),0)</f>
        <v>15</v>
      </c>
      <c r="AB130" s="172">
        <f>IFERROR(INDEX($N$74:$U$103,MATCH(INT(求节点(总纲!$BG$5:$BG$84,总纲!$BH$5:$BH$84,总纲!$BM61)),$E$74:$E$103,0),MATCH(AB$72,$N$73:$U$73,0)),0)</f>
        <v>10</v>
      </c>
      <c r="AC130" s="172">
        <f>IFERROR(INDEX($N$74:$U$103,MATCH(INT(求节点(总纲!$BG$5:$BG$84,总纲!$BH$5:$BH$84,总纲!$BM61)),$E$74:$E$103,0),MATCH(AC$72,$N$73:$U$73,0)),0)</f>
        <v>0</v>
      </c>
      <c r="AD130" s="172">
        <f>IFERROR(INDEX($N$74:$U$103,MATCH(INT(求节点(总纲!$BG$5:$BG$84,总纲!$BH$5:$BH$84,总纲!$BM61)),$E$74:$E$103,0),MATCH(AD$72,$N$73:$U$73,0)),0)</f>
        <v>15</v>
      </c>
      <c r="AE130" s="172">
        <f>IFERROR(INDEX($N$74:$U$103,MATCH(INT(求节点(总纲!$BG$5:$BG$84,总纲!$BH$5:$BH$84,总纲!$BM61)),$E$74:$E$103,0),MATCH(AE$72,$N$73:$U$73,0)),0)</f>
        <v>10</v>
      </c>
      <c r="AF130" s="172">
        <f>IFERROR(INDEX($N$74:$U$103,MATCH(INT(求节点(总纲!$BG$5:$BG$84,总纲!$BH$5:$BH$84,总纲!$BM61)),$E$74:$E$103,0),MATCH(AF$72,$N$73:$U$73,0)),0)</f>
        <v>10</v>
      </c>
      <c r="AG130" s="172">
        <f>IFERROR(INDEX($N$74:$U$103,MATCH(INT(求节点(总纲!$BG$5:$BG$84,总纲!$BH$5:$BH$84,总纲!$BM61)),$E$74:$E$103,0),MATCH(AG$72,$N$73:$U$73,0)),0)</f>
        <v>10</v>
      </c>
      <c r="AH130" s="172">
        <f>IFERROR(INDEX($N$74:$U$103,MATCH(INT(求节点(总纲!$BG$5:$BG$84,总纲!$BH$5:$BH$84,总纲!$BM61)),$E$74:$E$103,0),MATCH(AH$72,$N$73:$U$73,0)),0)</f>
        <v>10</v>
      </c>
      <c r="AI130" s="172">
        <f>IFERROR(INDEX($N$74:$U$103,MATCH(INT(求节点(总纲!$BG$5:$BG$84,总纲!$BH$5:$BH$84,总纲!$BM61)),$E$74:$E$103,0),MATCH(AI$72,$N$73:$U$73,0)),0)</f>
        <v>15</v>
      </c>
      <c r="AJ130" s="172">
        <f>IFERROR(INDEX($N$74:$U$103,MATCH(INT(求节点(总纲!$BG$5:$BG$84,总纲!$BH$5:$BH$84,总纲!$BM61)),$E$74:$E$103,0),MATCH(AJ$72,$N$73:$U$73,0)),0)</f>
        <v>10</v>
      </c>
      <c r="AK130" s="172">
        <f>IFERROR(INDEX($N$74:$U$103,MATCH(INT(求节点(总纲!$BG$5:$BG$84,总纲!$BH$5:$BH$84,总纲!$BM61)),$E$74:$E$103,0),MATCH(AK$72,$N$73:$U$73,0)),0)</f>
        <v>0</v>
      </c>
      <c r="AL130" s="172">
        <f>IFERROR(INDEX($N$74:$U$103,MATCH(INT(求节点(总纲!$BG$5:$BG$84,总纲!$BH$5:$BH$84,总纲!$BM61)),$E$74:$E$103,0),MATCH(AL$72,$N$73:$U$73,0)),0)</f>
        <v>0</v>
      </c>
      <c r="AM130" s="172">
        <f>IFERROR(INDEX($N$74:$U$103,MATCH(INT(求节点(总纲!$BG$5:$BG$84,总纲!$BH$5:$BH$84,总纲!$BM61)),$E$74:$E$103,0),MATCH(AM$72,$N$73:$U$73,0)),0)</f>
        <v>10</v>
      </c>
      <c r="AN130" s="172">
        <f>IFERROR(INDEX($N$74:$U$103,MATCH(INT(求节点(总纲!$BG$5:$BG$84,总纲!$BH$5:$BH$84,总纲!$BM61)),$E$74:$E$103,0),MATCH(AN$72,$N$73:$U$73,0)),0)</f>
        <v>10</v>
      </c>
      <c r="AO130" s="172">
        <f>IFERROR(INDEX($N$74:$U$103,MATCH(INT(求节点(总纲!$BG$5:$BG$84,总纲!$BH$5:$BH$84,总纲!$BM61)),$E$74:$E$103,0),MATCH(AO$72,$N$73:$U$73,0)),0)</f>
        <v>10</v>
      </c>
      <c r="AP130" s="172">
        <f>IFERROR(INDEX($N$74:$U$103,MATCH(INT(求节点(总纲!$BG$5:$BG$84,总纲!$BH$5:$BH$84,总纲!$BM61)),$E$74:$E$103,0),MATCH(AP$72,$N$73:$U$73,0)),0)</f>
        <v>10</v>
      </c>
      <c r="AQ130" s="172">
        <f>IFERROR(INDEX($N$74:$U$103,MATCH(INT(求节点(总纲!$BG$5:$BG$84,总纲!$BH$5:$BH$84,总纲!$BM61)),$E$74:$E$103,0),MATCH(AQ$72,$N$73:$U$73,0)),0)</f>
        <v>0</v>
      </c>
      <c r="AR130" s="172">
        <f>IFERROR(INDEX($N$74:$U$103,MATCH(INT(求节点(总纲!$BG$5:$BG$84,总纲!$BH$5:$BH$84,总纲!$BM61)),$E$74:$E$103,0),MATCH(AR$72,$N$73:$U$73,0)),0)</f>
        <v>10</v>
      </c>
      <c r="AS130" s="172">
        <f>IFERROR(INDEX($N$74:$U$103,MATCH(INT(求节点(总纲!$BG$5:$BG$84,总纲!$BH$5:$BH$84,总纲!$BM61)),$E$74:$E$103,0),MATCH(AS$72,$N$73:$U$73,0)),0)</f>
        <v>10</v>
      </c>
      <c r="AT130" s="172">
        <f>IFERROR(INDEX($N$74:$U$103,MATCH(INT(求节点(总纲!$BG$5:$BG$84,总纲!$BH$5:$BH$84,总纲!$BM61)),$E$74:$E$103,0),MATCH(AT$72,$N$73:$U$73,0)),0)</f>
        <v>0</v>
      </c>
      <c r="AU130" s="172">
        <f>IFERROR(INDEX($N$74:$U$103,MATCH(INT(求节点(总纲!$BG$5:$BG$84,总纲!$BH$5:$BH$84,总纲!$BM61)),$E$74:$E$103,0),MATCH(AU$72,$N$73:$U$73,0)),0)</f>
        <v>10</v>
      </c>
      <c r="AV130" s="172">
        <f>IFERROR(INDEX($N$74:$U$103,MATCH(INT(求节点(总纲!$BG$5:$BG$84,总纲!$BH$5:$BH$84,总纲!$BM61)),$E$74:$E$103,0),MATCH(AV$72,$N$73:$U$73,0)),0)</f>
        <v>0</v>
      </c>
      <c r="AW130" s="172">
        <f>IFERROR(INDEX($N$74:$U$103,MATCH(INT(求节点(总纲!$BG$5:$BG$84,总纲!$BH$5:$BH$84,总纲!$BM61)),$E$74:$E$103,0),MATCH(AW$72,$N$73:$U$73,0)),0)</f>
        <v>15</v>
      </c>
      <c r="AX130" s="172">
        <f>IFERROR(INDEX($N$74:$U$103,MATCH(INT(求节点(总纲!$BG$5:$BG$84,总纲!$BH$5:$BH$84,总纲!$BM61)),$E$74:$E$103,0),MATCH(AX$72,$N$73:$U$73,0)),0)</f>
        <v>0</v>
      </c>
      <c r="AY130" s="172">
        <f>IFERROR(INDEX($N$74:$U$103,MATCH(INT(求节点(总纲!$BG$5:$BG$84,总纲!$BH$5:$BH$84,总纲!$BM61)),$E$74:$E$103,0),MATCH(AY$72,$N$73:$U$73,0)),0)</f>
        <v>0</v>
      </c>
      <c r="AZ130" s="172">
        <f>IFERROR(INDEX($N$74:$U$103,MATCH(INT(求节点(总纲!$BG$5:$BG$84,总纲!$BH$5:$BH$84,总纲!$BM61)),$E$74:$E$103,0),MATCH(AZ$72,$N$73:$U$73,0)),0)</f>
        <v>0</v>
      </c>
      <c r="BA130" s="172">
        <f>IFERROR(INDEX($N$74:$U$103,MATCH(INT(求节点(总纲!$BG$5:$BG$84,总纲!$BH$5:$BH$84,总纲!$BM61)),$E$74:$E$103,0),MATCH(BA$72,$N$73:$U$73,0)),0)</f>
        <v>10</v>
      </c>
      <c r="BB130" s="172">
        <f>IFERROR(INDEX($N$74:$U$103,MATCH(INT(求节点(总纲!$BG$5:$BG$84,总纲!$BH$5:$BH$84,总纲!$BM61)),$E$74:$E$103,0),MATCH(BB$72,$N$73:$U$73,0)),0)</f>
        <v>15</v>
      </c>
    </row>
    <row r="131" spans="25:54" x14ac:dyDescent="0.15">
      <c r="Y131" s="132"/>
      <c r="Z131" s="162">
        <v>58</v>
      </c>
      <c r="AA131" s="172">
        <f>IFERROR(INDEX($N$74:$U$103,MATCH(INT(求节点(总纲!$BG$5:$BG$84,总纲!$BH$5:$BH$84,总纲!$BM62)),$E$74:$E$103,0),MATCH(AA$72,$N$73:$U$73,0)),0)</f>
        <v>15</v>
      </c>
      <c r="AB131" s="172">
        <f>IFERROR(INDEX($N$74:$U$103,MATCH(INT(求节点(总纲!$BG$5:$BG$84,总纲!$BH$5:$BH$84,总纲!$BM62)),$E$74:$E$103,0),MATCH(AB$72,$N$73:$U$73,0)),0)</f>
        <v>15</v>
      </c>
      <c r="AC131" s="172">
        <f>IFERROR(INDEX($N$74:$U$103,MATCH(INT(求节点(总纲!$BG$5:$BG$84,总纲!$BH$5:$BH$84,总纲!$BM62)),$E$74:$E$103,0),MATCH(AC$72,$N$73:$U$73,0)),0)</f>
        <v>0</v>
      </c>
      <c r="AD131" s="172">
        <f>IFERROR(INDEX($N$74:$U$103,MATCH(INT(求节点(总纲!$BG$5:$BG$84,总纲!$BH$5:$BH$84,总纲!$BM62)),$E$74:$E$103,0),MATCH(AD$72,$N$73:$U$73,0)),0)</f>
        <v>15</v>
      </c>
      <c r="AE131" s="172">
        <f>IFERROR(INDEX($N$74:$U$103,MATCH(INT(求节点(总纲!$BG$5:$BG$84,总纲!$BH$5:$BH$84,总纲!$BM62)),$E$74:$E$103,0),MATCH(AE$72,$N$73:$U$73,0)),0)</f>
        <v>15</v>
      </c>
      <c r="AF131" s="172">
        <f>IFERROR(INDEX($N$74:$U$103,MATCH(INT(求节点(总纲!$BG$5:$BG$84,总纲!$BH$5:$BH$84,总纲!$BM62)),$E$74:$E$103,0),MATCH(AF$72,$N$73:$U$73,0)),0)</f>
        <v>15</v>
      </c>
      <c r="AG131" s="172">
        <f>IFERROR(INDEX($N$74:$U$103,MATCH(INT(求节点(总纲!$BG$5:$BG$84,总纲!$BH$5:$BH$84,总纲!$BM62)),$E$74:$E$103,0),MATCH(AG$72,$N$73:$U$73,0)),0)</f>
        <v>10</v>
      </c>
      <c r="AH131" s="172">
        <f>IFERROR(INDEX($N$74:$U$103,MATCH(INT(求节点(总纲!$BG$5:$BG$84,总纲!$BH$5:$BH$84,总纲!$BM62)),$E$74:$E$103,0),MATCH(AH$72,$N$73:$U$73,0)),0)</f>
        <v>15</v>
      </c>
      <c r="AI131" s="172">
        <f>IFERROR(INDEX($N$74:$U$103,MATCH(INT(求节点(总纲!$BG$5:$BG$84,总纲!$BH$5:$BH$84,总纲!$BM62)),$E$74:$E$103,0),MATCH(AI$72,$N$73:$U$73,0)),0)</f>
        <v>15</v>
      </c>
      <c r="AJ131" s="172">
        <f>IFERROR(INDEX($N$74:$U$103,MATCH(INT(求节点(总纲!$BG$5:$BG$84,总纲!$BH$5:$BH$84,总纲!$BM62)),$E$74:$E$103,0),MATCH(AJ$72,$N$73:$U$73,0)),0)</f>
        <v>10</v>
      </c>
      <c r="AK131" s="172">
        <f>IFERROR(INDEX($N$74:$U$103,MATCH(INT(求节点(总纲!$BG$5:$BG$84,总纲!$BH$5:$BH$84,总纲!$BM62)),$E$74:$E$103,0),MATCH(AK$72,$N$73:$U$73,0)),0)</f>
        <v>0</v>
      </c>
      <c r="AL131" s="172">
        <f>IFERROR(INDEX($N$74:$U$103,MATCH(INT(求节点(总纲!$BG$5:$BG$84,总纲!$BH$5:$BH$84,总纲!$BM62)),$E$74:$E$103,0),MATCH(AL$72,$N$73:$U$73,0)),0)</f>
        <v>0</v>
      </c>
      <c r="AM131" s="172">
        <f>IFERROR(INDEX($N$74:$U$103,MATCH(INT(求节点(总纲!$BG$5:$BG$84,总纲!$BH$5:$BH$84,总纲!$BM62)),$E$74:$E$103,0),MATCH(AM$72,$N$73:$U$73,0)),0)</f>
        <v>10</v>
      </c>
      <c r="AN131" s="172">
        <f>IFERROR(INDEX($N$74:$U$103,MATCH(INT(求节点(总纲!$BG$5:$BG$84,总纲!$BH$5:$BH$84,总纲!$BM62)),$E$74:$E$103,0),MATCH(AN$72,$N$73:$U$73,0)),0)</f>
        <v>10</v>
      </c>
      <c r="AO131" s="172">
        <f>IFERROR(INDEX($N$74:$U$103,MATCH(INT(求节点(总纲!$BG$5:$BG$84,总纲!$BH$5:$BH$84,总纲!$BM62)),$E$74:$E$103,0),MATCH(AO$72,$N$73:$U$73,0)),0)</f>
        <v>10</v>
      </c>
      <c r="AP131" s="172">
        <f>IFERROR(INDEX($N$74:$U$103,MATCH(INT(求节点(总纲!$BG$5:$BG$84,总纲!$BH$5:$BH$84,总纲!$BM62)),$E$74:$E$103,0),MATCH(AP$72,$N$73:$U$73,0)),0)</f>
        <v>10</v>
      </c>
      <c r="AQ131" s="172">
        <f>IFERROR(INDEX($N$74:$U$103,MATCH(INT(求节点(总纲!$BG$5:$BG$84,总纲!$BH$5:$BH$84,总纲!$BM62)),$E$74:$E$103,0),MATCH(AQ$72,$N$73:$U$73,0)),0)</f>
        <v>0</v>
      </c>
      <c r="AR131" s="172">
        <f>IFERROR(INDEX($N$74:$U$103,MATCH(INT(求节点(总纲!$BG$5:$BG$84,总纲!$BH$5:$BH$84,总纲!$BM62)),$E$74:$E$103,0),MATCH(AR$72,$N$73:$U$73,0)),0)</f>
        <v>10</v>
      </c>
      <c r="AS131" s="172">
        <f>IFERROR(INDEX($N$74:$U$103,MATCH(INT(求节点(总纲!$BG$5:$BG$84,总纲!$BH$5:$BH$84,总纲!$BM62)),$E$74:$E$103,0),MATCH(AS$72,$N$73:$U$73,0)),0)</f>
        <v>10</v>
      </c>
      <c r="AT131" s="172">
        <f>IFERROR(INDEX($N$74:$U$103,MATCH(INT(求节点(总纲!$BG$5:$BG$84,总纲!$BH$5:$BH$84,总纲!$BM62)),$E$74:$E$103,0),MATCH(AT$72,$N$73:$U$73,0)),0)</f>
        <v>0</v>
      </c>
      <c r="AU131" s="172">
        <f>IFERROR(INDEX($N$74:$U$103,MATCH(INT(求节点(总纲!$BG$5:$BG$84,总纲!$BH$5:$BH$84,总纲!$BM62)),$E$74:$E$103,0),MATCH(AU$72,$N$73:$U$73,0)),0)</f>
        <v>10</v>
      </c>
      <c r="AV131" s="172">
        <f>IFERROR(INDEX($N$74:$U$103,MATCH(INT(求节点(总纲!$BG$5:$BG$84,总纲!$BH$5:$BH$84,总纲!$BM62)),$E$74:$E$103,0),MATCH(AV$72,$N$73:$U$73,0)),0)</f>
        <v>0</v>
      </c>
      <c r="AW131" s="172">
        <f>IFERROR(INDEX($N$74:$U$103,MATCH(INT(求节点(总纲!$BG$5:$BG$84,总纲!$BH$5:$BH$84,总纲!$BM62)),$E$74:$E$103,0),MATCH(AW$72,$N$73:$U$73,0)),0)</f>
        <v>15</v>
      </c>
      <c r="AX131" s="172">
        <f>IFERROR(INDEX($N$74:$U$103,MATCH(INT(求节点(总纲!$BG$5:$BG$84,总纲!$BH$5:$BH$84,总纲!$BM62)),$E$74:$E$103,0),MATCH(AX$72,$N$73:$U$73,0)),0)</f>
        <v>0</v>
      </c>
      <c r="AY131" s="172">
        <f>IFERROR(INDEX($N$74:$U$103,MATCH(INT(求节点(总纲!$BG$5:$BG$84,总纲!$BH$5:$BH$84,总纲!$BM62)),$E$74:$E$103,0),MATCH(AY$72,$N$73:$U$73,0)),0)</f>
        <v>0</v>
      </c>
      <c r="AZ131" s="172">
        <f>IFERROR(INDEX($N$74:$U$103,MATCH(INT(求节点(总纲!$BG$5:$BG$84,总纲!$BH$5:$BH$84,总纲!$BM62)),$E$74:$E$103,0),MATCH(AZ$72,$N$73:$U$73,0)),0)</f>
        <v>0</v>
      </c>
      <c r="BA131" s="172">
        <f>IFERROR(INDEX($N$74:$U$103,MATCH(INT(求节点(总纲!$BG$5:$BG$84,总纲!$BH$5:$BH$84,总纲!$BM62)),$E$74:$E$103,0),MATCH(BA$72,$N$73:$U$73,0)),0)</f>
        <v>15</v>
      </c>
      <c r="BB131" s="172">
        <f>IFERROR(INDEX($N$74:$U$103,MATCH(INT(求节点(总纲!$BG$5:$BG$84,总纲!$BH$5:$BH$84,总纲!$BM62)),$E$74:$E$103,0),MATCH(BB$72,$N$73:$U$73,0)),0)</f>
        <v>15</v>
      </c>
    </row>
    <row r="132" spans="25:54" x14ac:dyDescent="0.15">
      <c r="Y132" s="132"/>
      <c r="Z132" s="162">
        <v>59</v>
      </c>
      <c r="AA132" s="172">
        <f>IFERROR(INDEX($N$74:$U$103,MATCH(INT(求节点(总纲!$BG$5:$BG$84,总纲!$BH$5:$BH$84,总纲!$BM63)),$E$74:$E$103,0),MATCH(AA$72,$N$73:$U$73,0)),0)</f>
        <v>15</v>
      </c>
      <c r="AB132" s="172">
        <f>IFERROR(INDEX($N$74:$U$103,MATCH(INT(求节点(总纲!$BG$5:$BG$84,总纲!$BH$5:$BH$84,总纲!$BM63)),$E$74:$E$103,0),MATCH(AB$72,$N$73:$U$73,0)),0)</f>
        <v>15</v>
      </c>
      <c r="AC132" s="172">
        <f>IFERROR(INDEX($N$74:$U$103,MATCH(INT(求节点(总纲!$BG$5:$BG$84,总纲!$BH$5:$BH$84,总纲!$BM63)),$E$74:$E$103,0),MATCH(AC$72,$N$73:$U$73,0)),0)</f>
        <v>0</v>
      </c>
      <c r="AD132" s="172">
        <f>IFERROR(INDEX($N$74:$U$103,MATCH(INT(求节点(总纲!$BG$5:$BG$84,总纲!$BH$5:$BH$84,总纲!$BM63)),$E$74:$E$103,0),MATCH(AD$72,$N$73:$U$73,0)),0)</f>
        <v>15</v>
      </c>
      <c r="AE132" s="172">
        <f>IFERROR(INDEX($N$74:$U$103,MATCH(INT(求节点(总纲!$BG$5:$BG$84,总纲!$BH$5:$BH$84,总纲!$BM63)),$E$74:$E$103,0),MATCH(AE$72,$N$73:$U$73,0)),0)</f>
        <v>15</v>
      </c>
      <c r="AF132" s="172">
        <f>IFERROR(INDEX($N$74:$U$103,MATCH(INT(求节点(总纲!$BG$5:$BG$84,总纲!$BH$5:$BH$84,总纲!$BM63)),$E$74:$E$103,0),MATCH(AF$72,$N$73:$U$73,0)),0)</f>
        <v>15</v>
      </c>
      <c r="AG132" s="172">
        <f>IFERROR(INDEX($N$74:$U$103,MATCH(INT(求节点(总纲!$BG$5:$BG$84,总纲!$BH$5:$BH$84,总纲!$BM63)),$E$74:$E$103,0),MATCH(AG$72,$N$73:$U$73,0)),0)</f>
        <v>10</v>
      </c>
      <c r="AH132" s="172">
        <f>IFERROR(INDEX($N$74:$U$103,MATCH(INT(求节点(总纲!$BG$5:$BG$84,总纲!$BH$5:$BH$84,总纲!$BM63)),$E$74:$E$103,0),MATCH(AH$72,$N$73:$U$73,0)),0)</f>
        <v>15</v>
      </c>
      <c r="AI132" s="172">
        <f>IFERROR(INDEX($N$74:$U$103,MATCH(INT(求节点(总纲!$BG$5:$BG$84,总纲!$BH$5:$BH$84,总纲!$BM63)),$E$74:$E$103,0),MATCH(AI$72,$N$73:$U$73,0)),0)</f>
        <v>15</v>
      </c>
      <c r="AJ132" s="172">
        <f>IFERROR(INDEX($N$74:$U$103,MATCH(INT(求节点(总纲!$BG$5:$BG$84,总纲!$BH$5:$BH$84,总纲!$BM63)),$E$74:$E$103,0),MATCH(AJ$72,$N$73:$U$73,0)),0)</f>
        <v>10</v>
      </c>
      <c r="AK132" s="172">
        <f>IFERROR(INDEX($N$74:$U$103,MATCH(INT(求节点(总纲!$BG$5:$BG$84,总纲!$BH$5:$BH$84,总纲!$BM63)),$E$74:$E$103,0),MATCH(AK$72,$N$73:$U$73,0)),0)</f>
        <v>0</v>
      </c>
      <c r="AL132" s="172">
        <f>IFERROR(INDEX($N$74:$U$103,MATCH(INT(求节点(总纲!$BG$5:$BG$84,总纲!$BH$5:$BH$84,总纲!$BM63)),$E$74:$E$103,0),MATCH(AL$72,$N$73:$U$73,0)),0)</f>
        <v>0</v>
      </c>
      <c r="AM132" s="172">
        <f>IFERROR(INDEX($N$74:$U$103,MATCH(INT(求节点(总纲!$BG$5:$BG$84,总纲!$BH$5:$BH$84,总纲!$BM63)),$E$74:$E$103,0),MATCH(AM$72,$N$73:$U$73,0)),0)</f>
        <v>10</v>
      </c>
      <c r="AN132" s="172">
        <f>IFERROR(INDEX($N$74:$U$103,MATCH(INT(求节点(总纲!$BG$5:$BG$84,总纲!$BH$5:$BH$84,总纲!$BM63)),$E$74:$E$103,0),MATCH(AN$72,$N$73:$U$73,0)),0)</f>
        <v>10</v>
      </c>
      <c r="AO132" s="172">
        <f>IFERROR(INDEX($N$74:$U$103,MATCH(INT(求节点(总纲!$BG$5:$BG$84,总纲!$BH$5:$BH$84,总纲!$BM63)),$E$74:$E$103,0),MATCH(AO$72,$N$73:$U$73,0)),0)</f>
        <v>10</v>
      </c>
      <c r="AP132" s="172">
        <f>IFERROR(INDEX($N$74:$U$103,MATCH(INT(求节点(总纲!$BG$5:$BG$84,总纲!$BH$5:$BH$84,总纲!$BM63)),$E$74:$E$103,0),MATCH(AP$72,$N$73:$U$73,0)),0)</f>
        <v>10</v>
      </c>
      <c r="AQ132" s="172">
        <f>IFERROR(INDEX($N$74:$U$103,MATCH(INT(求节点(总纲!$BG$5:$BG$84,总纲!$BH$5:$BH$84,总纲!$BM63)),$E$74:$E$103,0),MATCH(AQ$72,$N$73:$U$73,0)),0)</f>
        <v>0</v>
      </c>
      <c r="AR132" s="172">
        <f>IFERROR(INDEX($N$74:$U$103,MATCH(INT(求节点(总纲!$BG$5:$BG$84,总纲!$BH$5:$BH$84,总纲!$BM63)),$E$74:$E$103,0),MATCH(AR$72,$N$73:$U$73,0)),0)</f>
        <v>10</v>
      </c>
      <c r="AS132" s="172">
        <f>IFERROR(INDEX($N$74:$U$103,MATCH(INT(求节点(总纲!$BG$5:$BG$84,总纲!$BH$5:$BH$84,总纲!$BM63)),$E$74:$E$103,0),MATCH(AS$72,$N$73:$U$73,0)),0)</f>
        <v>10</v>
      </c>
      <c r="AT132" s="172">
        <f>IFERROR(INDEX($N$74:$U$103,MATCH(INT(求节点(总纲!$BG$5:$BG$84,总纲!$BH$5:$BH$84,总纲!$BM63)),$E$74:$E$103,0),MATCH(AT$72,$N$73:$U$73,0)),0)</f>
        <v>0</v>
      </c>
      <c r="AU132" s="172">
        <f>IFERROR(INDEX($N$74:$U$103,MATCH(INT(求节点(总纲!$BG$5:$BG$84,总纲!$BH$5:$BH$84,总纲!$BM63)),$E$74:$E$103,0),MATCH(AU$72,$N$73:$U$73,0)),0)</f>
        <v>10</v>
      </c>
      <c r="AV132" s="172">
        <f>IFERROR(INDEX($N$74:$U$103,MATCH(INT(求节点(总纲!$BG$5:$BG$84,总纲!$BH$5:$BH$84,总纲!$BM63)),$E$74:$E$103,0),MATCH(AV$72,$N$73:$U$73,0)),0)</f>
        <v>0</v>
      </c>
      <c r="AW132" s="172">
        <f>IFERROR(INDEX($N$74:$U$103,MATCH(INT(求节点(总纲!$BG$5:$BG$84,总纲!$BH$5:$BH$84,总纲!$BM63)),$E$74:$E$103,0),MATCH(AW$72,$N$73:$U$73,0)),0)</f>
        <v>15</v>
      </c>
      <c r="AX132" s="172">
        <f>IFERROR(INDEX($N$74:$U$103,MATCH(INT(求节点(总纲!$BG$5:$BG$84,总纲!$BH$5:$BH$84,总纲!$BM63)),$E$74:$E$103,0),MATCH(AX$72,$N$73:$U$73,0)),0)</f>
        <v>0</v>
      </c>
      <c r="AY132" s="172">
        <f>IFERROR(INDEX($N$74:$U$103,MATCH(INT(求节点(总纲!$BG$5:$BG$84,总纲!$BH$5:$BH$84,总纲!$BM63)),$E$74:$E$103,0),MATCH(AY$72,$N$73:$U$73,0)),0)</f>
        <v>0</v>
      </c>
      <c r="AZ132" s="172">
        <f>IFERROR(INDEX($N$74:$U$103,MATCH(INT(求节点(总纲!$BG$5:$BG$84,总纲!$BH$5:$BH$84,总纲!$BM63)),$E$74:$E$103,0),MATCH(AZ$72,$N$73:$U$73,0)),0)</f>
        <v>0</v>
      </c>
      <c r="BA132" s="172">
        <f>IFERROR(INDEX($N$74:$U$103,MATCH(INT(求节点(总纲!$BG$5:$BG$84,总纲!$BH$5:$BH$84,总纲!$BM63)),$E$74:$E$103,0),MATCH(BA$72,$N$73:$U$73,0)),0)</f>
        <v>15</v>
      </c>
      <c r="BB132" s="172">
        <f>IFERROR(INDEX($N$74:$U$103,MATCH(INT(求节点(总纲!$BG$5:$BG$84,总纲!$BH$5:$BH$84,总纲!$BM63)),$E$74:$E$103,0),MATCH(BB$72,$N$73:$U$73,0)),0)</f>
        <v>15</v>
      </c>
    </row>
    <row r="133" spans="25:54" x14ac:dyDescent="0.15">
      <c r="Y133" s="132"/>
      <c r="Z133" s="162">
        <v>60</v>
      </c>
      <c r="AA133" s="172">
        <f>IFERROR(INDEX($N$74:$U$103,MATCH(INT(求节点(总纲!$BG$5:$BG$84,总纲!$BH$5:$BH$84,总纲!$BM64)),$E$74:$E$103,0),MATCH(AA$72,$N$73:$U$73,0)),0)</f>
        <v>15</v>
      </c>
      <c r="AB133" s="172">
        <f>IFERROR(INDEX($N$74:$U$103,MATCH(INT(求节点(总纲!$BG$5:$BG$84,总纲!$BH$5:$BH$84,总纲!$BM64)),$E$74:$E$103,0),MATCH(AB$72,$N$73:$U$73,0)),0)</f>
        <v>15</v>
      </c>
      <c r="AC133" s="172">
        <f>IFERROR(INDEX($N$74:$U$103,MATCH(INT(求节点(总纲!$BG$5:$BG$84,总纲!$BH$5:$BH$84,总纲!$BM64)),$E$74:$E$103,0),MATCH(AC$72,$N$73:$U$73,0)),0)</f>
        <v>0</v>
      </c>
      <c r="AD133" s="172">
        <f>IFERROR(INDEX($N$74:$U$103,MATCH(INT(求节点(总纲!$BG$5:$BG$84,总纲!$BH$5:$BH$84,总纲!$BM64)),$E$74:$E$103,0),MATCH(AD$72,$N$73:$U$73,0)),0)</f>
        <v>15</v>
      </c>
      <c r="AE133" s="172">
        <f>IFERROR(INDEX($N$74:$U$103,MATCH(INT(求节点(总纲!$BG$5:$BG$84,总纲!$BH$5:$BH$84,总纲!$BM64)),$E$74:$E$103,0),MATCH(AE$72,$N$73:$U$73,0)),0)</f>
        <v>15</v>
      </c>
      <c r="AF133" s="172">
        <f>IFERROR(INDEX($N$74:$U$103,MATCH(INT(求节点(总纲!$BG$5:$BG$84,总纲!$BH$5:$BH$84,总纲!$BM64)),$E$74:$E$103,0),MATCH(AF$72,$N$73:$U$73,0)),0)</f>
        <v>15</v>
      </c>
      <c r="AG133" s="172">
        <f>IFERROR(INDEX($N$74:$U$103,MATCH(INT(求节点(总纲!$BG$5:$BG$84,总纲!$BH$5:$BH$84,总纲!$BM64)),$E$74:$E$103,0),MATCH(AG$72,$N$73:$U$73,0)),0)</f>
        <v>10</v>
      </c>
      <c r="AH133" s="172">
        <f>IFERROR(INDEX($N$74:$U$103,MATCH(INT(求节点(总纲!$BG$5:$BG$84,总纲!$BH$5:$BH$84,总纲!$BM64)),$E$74:$E$103,0),MATCH(AH$72,$N$73:$U$73,0)),0)</f>
        <v>15</v>
      </c>
      <c r="AI133" s="172">
        <f>IFERROR(INDEX($N$74:$U$103,MATCH(INT(求节点(总纲!$BG$5:$BG$84,总纲!$BH$5:$BH$84,总纲!$BM64)),$E$74:$E$103,0),MATCH(AI$72,$N$73:$U$73,0)),0)</f>
        <v>15</v>
      </c>
      <c r="AJ133" s="172">
        <f>IFERROR(INDEX($N$74:$U$103,MATCH(INT(求节点(总纲!$BG$5:$BG$84,总纲!$BH$5:$BH$84,总纲!$BM64)),$E$74:$E$103,0),MATCH(AJ$72,$N$73:$U$73,0)),0)</f>
        <v>10</v>
      </c>
      <c r="AK133" s="172">
        <f>IFERROR(INDEX($N$74:$U$103,MATCH(INT(求节点(总纲!$BG$5:$BG$84,总纲!$BH$5:$BH$84,总纲!$BM64)),$E$74:$E$103,0),MATCH(AK$72,$N$73:$U$73,0)),0)</f>
        <v>0</v>
      </c>
      <c r="AL133" s="172">
        <f>IFERROR(INDEX($N$74:$U$103,MATCH(INT(求节点(总纲!$BG$5:$BG$84,总纲!$BH$5:$BH$84,总纲!$BM64)),$E$74:$E$103,0),MATCH(AL$72,$N$73:$U$73,0)),0)</f>
        <v>0</v>
      </c>
      <c r="AM133" s="172">
        <f>IFERROR(INDEX($N$74:$U$103,MATCH(INT(求节点(总纲!$BG$5:$BG$84,总纲!$BH$5:$BH$84,总纲!$BM64)),$E$74:$E$103,0),MATCH(AM$72,$N$73:$U$73,0)),0)</f>
        <v>10</v>
      </c>
      <c r="AN133" s="172">
        <f>IFERROR(INDEX($N$74:$U$103,MATCH(INT(求节点(总纲!$BG$5:$BG$84,总纲!$BH$5:$BH$84,总纲!$BM64)),$E$74:$E$103,0),MATCH(AN$72,$N$73:$U$73,0)),0)</f>
        <v>10</v>
      </c>
      <c r="AO133" s="172">
        <f>IFERROR(INDEX($N$74:$U$103,MATCH(INT(求节点(总纲!$BG$5:$BG$84,总纲!$BH$5:$BH$84,总纲!$BM64)),$E$74:$E$103,0),MATCH(AO$72,$N$73:$U$73,0)),0)</f>
        <v>10</v>
      </c>
      <c r="AP133" s="172">
        <f>IFERROR(INDEX($N$74:$U$103,MATCH(INT(求节点(总纲!$BG$5:$BG$84,总纲!$BH$5:$BH$84,总纲!$BM64)),$E$74:$E$103,0),MATCH(AP$72,$N$73:$U$73,0)),0)</f>
        <v>10</v>
      </c>
      <c r="AQ133" s="172">
        <f>IFERROR(INDEX($N$74:$U$103,MATCH(INT(求节点(总纲!$BG$5:$BG$84,总纲!$BH$5:$BH$84,总纲!$BM64)),$E$74:$E$103,0),MATCH(AQ$72,$N$73:$U$73,0)),0)</f>
        <v>0</v>
      </c>
      <c r="AR133" s="172">
        <f>IFERROR(INDEX($N$74:$U$103,MATCH(INT(求节点(总纲!$BG$5:$BG$84,总纲!$BH$5:$BH$84,总纲!$BM64)),$E$74:$E$103,0),MATCH(AR$72,$N$73:$U$73,0)),0)</f>
        <v>10</v>
      </c>
      <c r="AS133" s="172">
        <f>IFERROR(INDEX($N$74:$U$103,MATCH(INT(求节点(总纲!$BG$5:$BG$84,总纲!$BH$5:$BH$84,总纲!$BM64)),$E$74:$E$103,0),MATCH(AS$72,$N$73:$U$73,0)),0)</f>
        <v>10</v>
      </c>
      <c r="AT133" s="172">
        <f>IFERROR(INDEX($N$74:$U$103,MATCH(INT(求节点(总纲!$BG$5:$BG$84,总纲!$BH$5:$BH$84,总纲!$BM64)),$E$74:$E$103,0),MATCH(AT$72,$N$73:$U$73,0)),0)</f>
        <v>0</v>
      </c>
      <c r="AU133" s="172">
        <f>IFERROR(INDEX($N$74:$U$103,MATCH(INT(求节点(总纲!$BG$5:$BG$84,总纲!$BH$5:$BH$84,总纲!$BM64)),$E$74:$E$103,0),MATCH(AU$72,$N$73:$U$73,0)),0)</f>
        <v>10</v>
      </c>
      <c r="AV133" s="172">
        <f>IFERROR(INDEX($N$74:$U$103,MATCH(INT(求节点(总纲!$BG$5:$BG$84,总纲!$BH$5:$BH$84,总纲!$BM64)),$E$74:$E$103,0),MATCH(AV$72,$N$73:$U$73,0)),0)</f>
        <v>0</v>
      </c>
      <c r="AW133" s="172">
        <f>IFERROR(INDEX($N$74:$U$103,MATCH(INT(求节点(总纲!$BG$5:$BG$84,总纲!$BH$5:$BH$84,总纲!$BM64)),$E$74:$E$103,0),MATCH(AW$72,$N$73:$U$73,0)),0)</f>
        <v>15</v>
      </c>
      <c r="AX133" s="172">
        <f>IFERROR(INDEX($N$74:$U$103,MATCH(INT(求节点(总纲!$BG$5:$BG$84,总纲!$BH$5:$BH$84,总纲!$BM64)),$E$74:$E$103,0),MATCH(AX$72,$N$73:$U$73,0)),0)</f>
        <v>0</v>
      </c>
      <c r="AY133" s="172">
        <f>IFERROR(INDEX($N$74:$U$103,MATCH(INT(求节点(总纲!$BG$5:$BG$84,总纲!$BH$5:$BH$84,总纲!$BM64)),$E$74:$E$103,0),MATCH(AY$72,$N$73:$U$73,0)),0)</f>
        <v>0</v>
      </c>
      <c r="AZ133" s="172">
        <f>IFERROR(INDEX($N$74:$U$103,MATCH(INT(求节点(总纲!$BG$5:$BG$84,总纲!$BH$5:$BH$84,总纲!$BM64)),$E$74:$E$103,0),MATCH(AZ$72,$N$73:$U$73,0)),0)</f>
        <v>0</v>
      </c>
      <c r="BA133" s="172">
        <f>IFERROR(INDEX($N$74:$U$103,MATCH(INT(求节点(总纲!$BG$5:$BG$84,总纲!$BH$5:$BH$84,总纲!$BM64)),$E$74:$E$103,0),MATCH(BA$72,$N$73:$U$73,0)),0)</f>
        <v>15</v>
      </c>
      <c r="BB133" s="172">
        <f>IFERROR(INDEX($N$74:$U$103,MATCH(INT(求节点(总纲!$BG$5:$BG$84,总纲!$BH$5:$BH$84,总纲!$BM64)),$E$74:$E$103,0),MATCH(BB$72,$N$73:$U$73,0)),0)</f>
        <v>15</v>
      </c>
    </row>
    <row r="134" spans="25:54" x14ac:dyDescent="0.15">
      <c r="Y134" s="132"/>
      <c r="Z134" s="162">
        <v>61</v>
      </c>
      <c r="AA134" s="172">
        <f>IFERROR(INDEX($N$74:$U$103,MATCH(INT(求节点(总纲!$BG$5:$BG$84,总纲!$BH$5:$BH$84,总纲!$BM65)),$E$74:$E$103,0),MATCH(AA$72,$N$73:$U$73,0)),0)</f>
        <v>15</v>
      </c>
      <c r="AB134" s="172">
        <f>IFERROR(INDEX($N$74:$U$103,MATCH(INT(求节点(总纲!$BG$5:$BG$84,总纲!$BH$5:$BH$84,总纲!$BM65)),$E$74:$E$103,0),MATCH(AB$72,$N$73:$U$73,0)),0)</f>
        <v>15</v>
      </c>
      <c r="AC134" s="172">
        <f>IFERROR(INDEX($N$74:$U$103,MATCH(INT(求节点(总纲!$BG$5:$BG$84,总纲!$BH$5:$BH$84,总纲!$BM65)),$E$74:$E$103,0),MATCH(AC$72,$N$73:$U$73,0)),0)</f>
        <v>0</v>
      </c>
      <c r="AD134" s="172">
        <f>IFERROR(INDEX($N$74:$U$103,MATCH(INT(求节点(总纲!$BG$5:$BG$84,总纲!$BH$5:$BH$84,总纲!$BM65)),$E$74:$E$103,0),MATCH(AD$72,$N$73:$U$73,0)),0)</f>
        <v>15</v>
      </c>
      <c r="AE134" s="172">
        <f>IFERROR(INDEX($N$74:$U$103,MATCH(INT(求节点(总纲!$BG$5:$BG$84,总纲!$BH$5:$BH$84,总纲!$BM65)),$E$74:$E$103,0),MATCH(AE$72,$N$73:$U$73,0)),0)</f>
        <v>15</v>
      </c>
      <c r="AF134" s="172">
        <f>IFERROR(INDEX($N$74:$U$103,MATCH(INT(求节点(总纲!$BG$5:$BG$84,总纲!$BH$5:$BH$84,总纲!$BM65)),$E$74:$E$103,0),MATCH(AF$72,$N$73:$U$73,0)),0)</f>
        <v>15</v>
      </c>
      <c r="AG134" s="172">
        <f>IFERROR(INDEX($N$74:$U$103,MATCH(INT(求节点(总纲!$BG$5:$BG$84,总纲!$BH$5:$BH$84,总纲!$BM65)),$E$74:$E$103,0),MATCH(AG$72,$N$73:$U$73,0)),0)</f>
        <v>10</v>
      </c>
      <c r="AH134" s="172">
        <f>IFERROR(INDEX($N$74:$U$103,MATCH(INT(求节点(总纲!$BG$5:$BG$84,总纲!$BH$5:$BH$84,总纲!$BM65)),$E$74:$E$103,0),MATCH(AH$72,$N$73:$U$73,0)),0)</f>
        <v>15</v>
      </c>
      <c r="AI134" s="172">
        <f>IFERROR(INDEX($N$74:$U$103,MATCH(INT(求节点(总纲!$BG$5:$BG$84,总纲!$BH$5:$BH$84,总纲!$BM65)),$E$74:$E$103,0),MATCH(AI$72,$N$73:$U$73,0)),0)</f>
        <v>15</v>
      </c>
      <c r="AJ134" s="172">
        <f>IFERROR(INDEX($N$74:$U$103,MATCH(INT(求节点(总纲!$BG$5:$BG$84,总纲!$BH$5:$BH$84,总纲!$BM65)),$E$74:$E$103,0),MATCH(AJ$72,$N$73:$U$73,0)),0)</f>
        <v>10</v>
      </c>
      <c r="AK134" s="172">
        <f>IFERROR(INDEX($N$74:$U$103,MATCH(INT(求节点(总纲!$BG$5:$BG$84,总纲!$BH$5:$BH$84,总纲!$BM65)),$E$74:$E$103,0),MATCH(AK$72,$N$73:$U$73,0)),0)</f>
        <v>0</v>
      </c>
      <c r="AL134" s="172">
        <f>IFERROR(INDEX($N$74:$U$103,MATCH(INT(求节点(总纲!$BG$5:$BG$84,总纲!$BH$5:$BH$84,总纲!$BM65)),$E$74:$E$103,0),MATCH(AL$72,$N$73:$U$73,0)),0)</f>
        <v>0</v>
      </c>
      <c r="AM134" s="172">
        <f>IFERROR(INDEX($N$74:$U$103,MATCH(INT(求节点(总纲!$BG$5:$BG$84,总纲!$BH$5:$BH$84,总纲!$BM65)),$E$74:$E$103,0),MATCH(AM$72,$N$73:$U$73,0)),0)</f>
        <v>10</v>
      </c>
      <c r="AN134" s="172">
        <f>IFERROR(INDEX($N$74:$U$103,MATCH(INT(求节点(总纲!$BG$5:$BG$84,总纲!$BH$5:$BH$84,总纲!$BM65)),$E$74:$E$103,0),MATCH(AN$72,$N$73:$U$73,0)),0)</f>
        <v>10</v>
      </c>
      <c r="AO134" s="172">
        <f>IFERROR(INDEX($N$74:$U$103,MATCH(INT(求节点(总纲!$BG$5:$BG$84,总纲!$BH$5:$BH$84,总纲!$BM65)),$E$74:$E$103,0),MATCH(AO$72,$N$73:$U$73,0)),0)</f>
        <v>10</v>
      </c>
      <c r="AP134" s="172">
        <f>IFERROR(INDEX($N$74:$U$103,MATCH(INT(求节点(总纲!$BG$5:$BG$84,总纲!$BH$5:$BH$84,总纲!$BM65)),$E$74:$E$103,0),MATCH(AP$72,$N$73:$U$73,0)),0)</f>
        <v>10</v>
      </c>
      <c r="AQ134" s="172">
        <f>IFERROR(INDEX($N$74:$U$103,MATCH(INT(求节点(总纲!$BG$5:$BG$84,总纲!$BH$5:$BH$84,总纲!$BM65)),$E$74:$E$103,0),MATCH(AQ$72,$N$73:$U$73,0)),0)</f>
        <v>0</v>
      </c>
      <c r="AR134" s="172">
        <f>IFERROR(INDEX($N$74:$U$103,MATCH(INT(求节点(总纲!$BG$5:$BG$84,总纲!$BH$5:$BH$84,总纲!$BM65)),$E$74:$E$103,0),MATCH(AR$72,$N$73:$U$73,0)),0)</f>
        <v>10</v>
      </c>
      <c r="AS134" s="172">
        <f>IFERROR(INDEX($N$74:$U$103,MATCH(INT(求节点(总纲!$BG$5:$BG$84,总纲!$BH$5:$BH$84,总纲!$BM65)),$E$74:$E$103,0),MATCH(AS$72,$N$73:$U$73,0)),0)</f>
        <v>10</v>
      </c>
      <c r="AT134" s="172">
        <f>IFERROR(INDEX($N$74:$U$103,MATCH(INT(求节点(总纲!$BG$5:$BG$84,总纲!$BH$5:$BH$84,总纲!$BM65)),$E$74:$E$103,0),MATCH(AT$72,$N$73:$U$73,0)),0)</f>
        <v>0</v>
      </c>
      <c r="AU134" s="172">
        <f>IFERROR(INDEX($N$74:$U$103,MATCH(INT(求节点(总纲!$BG$5:$BG$84,总纲!$BH$5:$BH$84,总纲!$BM65)),$E$74:$E$103,0),MATCH(AU$72,$N$73:$U$73,0)),0)</f>
        <v>10</v>
      </c>
      <c r="AV134" s="172">
        <f>IFERROR(INDEX($N$74:$U$103,MATCH(INT(求节点(总纲!$BG$5:$BG$84,总纲!$BH$5:$BH$84,总纲!$BM65)),$E$74:$E$103,0),MATCH(AV$72,$N$73:$U$73,0)),0)</f>
        <v>0</v>
      </c>
      <c r="AW134" s="172">
        <f>IFERROR(INDEX($N$74:$U$103,MATCH(INT(求节点(总纲!$BG$5:$BG$84,总纲!$BH$5:$BH$84,总纲!$BM65)),$E$74:$E$103,0),MATCH(AW$72,$N$73:$U$73,0)),0)</f>
        <v>15</v>
      </c>
      <c r="AX134" s="172">
        <f>IFERROR(INDEX($N$74:$U$103,MATCH(INT(求节点(总纲!$BG$5:$BG$84,总纲!$BH$5:$BH$84,总纲!$BM65)),$E$74:$E$103,0),MATCH(AX$72,$N$73:$U$73,0)),0)</f>
        <v>0</v>
      </c>
      <c r="AY134" s="172">
        <f>IFERROR(INDEX($N$74:$U$103,MATCH(INT(求节点(总纲!$BG$5:$BG$84,总纲!$BH$5:$BH$84,总纲!$BM65)),$E$74:$E$103,0),MATCH(AY$72,$N$73:$U$73,0)),0)</f>
        <v>0</v>
      </c>
      <c r="AZ134" s="172">
        <f>IFERROR(INDEX($N$74:$U$103,MATCH(INT(求节点(总纲!$BG$5:$BG$84,总纲!$BH$5:$BH$84,总纲!$BM65)),$E$74:$E$103,0),MATCH(AZ$72,$N$73:$U$73,0)),0)</f>
        <v>0</v>
      </c>
      <c r="BA134" s="172">
        <f>IFERROR(INDEX($N$74:$U$103,MATCH(INT(求节点(总纲!$BG$5:$BG$84,总纲!$BH$5:$BH$84,总纲!$BM65)),$E$74:$E$103,0),MATCH(BA$72,$N$73:$U$73,0)),0)</f>
        <v>15</v>
      </c>
      <c r="BB134" s="172">
        <f>IFERROR(INDEX($N$74:$U$103,MATCH(INT(求节点(总纲!$BG$5:$BG$84,总纲!$BH$5:$BH$84,总纲!$BM65)),$E$74:$E$103,0),MATCH(BB$72,$N$73:$U$73,0)),0)</f>
        <v>15</v>
      </c>
    </row>
    <row r="135" spans="25:54" x14ac:dyDescent="0.15">
      <c r="Y135" s="132"/>
      <c r="Z135" s="162">
        <v>62</v>
      </c>
      <c r="AA135" s="172">
        <f>IFERROR(INDEX($N$74:$U$103,MATCH(INT(求节点(总纲!$BG$5:$BG$84,总纲!$BH$5:$BH$84,总纲!$BM66)),$E$74:$E$103,0),MATCH(AA$72,$N$73:$U$73,0)),0)</f>
        <v>15</v>
      </c>
      <c r="AB135" s="172">
        <f>IFERROR(INDEX($N$74:$U$103,MATCH(INT(求节点(总纲!$BG$5:$BG$84,总纲!$BH$5:$BH$84,总纲!$BM66)),$E$74:$E$103,0),MATCH(AB$72,$N$73:$U$73,0)),0)</f>
        <v>15</v>
      </c>
      <c r="AC135" s="172">
        <f>IFERROR(INDEX($N$74:$U$103,MATCH(INT(求节点(总纲!$BG$5:$BG$84,总纲!$BH$5:$BH$84,总纲!$BM66)),$E$74:$E$103,0),MATCH(AC$72,$N$73:$U$73,0)),0)</f>
        <v>0</v>
      </c>
      <c r="AD135" s="172">
        <f>IFERROR(INDEX($N$74:$U$103,MATCH(INT(求节点(总纲!$BG$5:$BG$84,总纲!$BH$5:$BH$84,总纲!$BM66)),$E$74:$E$103,0),MATCH(AD$72,$N$73:$U$73,0)),0)</f>
        <v>15</v>
      </c>
      <c r="AE135" s="172">
        <f>IFERROR(INDEX($N$74:$U$103,MATCH(INT(求节点(总纲!$BG$5:$BG$84,总纲!$BH$5:$BH$84,总纲!$BM66)),$E$74:$E$103,0),MATCH(AE$72,$N$73:$U$73,0)),0)</f>
        <v>15</v>
      </c>
      <c r="AF135" s="172">
        <f>IFERROR(INDEX($N$74:$U$103,MATCH(INT(求节点(总纲!$BG$5:$BG$84,总纲!$BH$5:$BH$84,总纲!$BM66)),$E$74:$E$103,0),MATCH(AF$72,$N$73:$U$73,0)),0)</f>
        <v>15</v>
      </c>
      <c r="AG135" s="172">
        <f>IFERROR(INDEX($N$74:$U$103,MATCH(INT(求节点(总纲!$BG$5:$BG$84,总纲!$BH$5:$BH$84,总纲!$BM66)),$E$74:$E$103,0),MATCH(AG$72,$N$73:$U$73,0)),0)</f>
        <v>10</v>
      </c>
      <c r="AH135" s="172">
        <f>IFERROR(INDEX($N$74:$U$103,MATCH(INT(求节点(总纲!$BG$5:$BG$84,总纲!$BH$5:$BH$84,总纲!$BM66)),$E$74:$E$103,0),MATCH(AH$72,$N$73:$U$73,0)),0)</f>
        <v>15</v>
      </c>
      <c r="AI135" s="172">
        <f>IFERROR(INDEX($N$74:$U$103,MATCH(INT(求节点(总纲!$BG$5:$BG$84,总纲!$BH$5:$BH$84,总纲!$BM66)),$E$74:$E$103,0),MATCH(AI$72,$N$73:$U$73,0)),0)</f>
        <v>15</v>
      </c>
      <c r="AJ135" s="172">
        <f>IFERROR(INDEX($N$74:$U$103,MATCH(INT(求节点(总纲!$BG$5:$BG$84,总纲!$BH$5:$BH$84,总纲!$BM66)),$E$74:$E$103,0),MATCH(AJ$72,$N$73:$U$73,0)),0)</f>
        <v>10</v>
      </c>
      <c r="AK135" s="172">
        <f>IFERROR(INDEX($N$74:$U$103,MATCH(INT(求节点(总纲!$BG$5:$BG$84,总纲!$BH$5:$BH$84,总纲!$BM66)),$E$74:$E$103,0),MATCH(AK$72,$N$73:$U$73,0)),0)</f>
        <v>0</v>
      </c>
      <c r="AL135" s="172">
        <f>IFERROR(INDEX($N$74:$U$103,MATCH(INT(求节点(总纲!$BG$5:$BG$84,总纲!$BH$5:$BH$84,总纲!$BM66)),$E$74:$E$103,0),MATCH(AL$72,$N$73:$U$73,0)),0)</f>
        <v>0</v>
      </c>
      <c r="AM135" s="172">
        <f>IFERROR(INDEX($N$74:$U$103,MATCH(INT(求节点(总纲!$BG$5:$BG$84,总纲!$BH$5:$BH$84,总纲!$BM66)),$E$74:$E$103,0),MATCH(AM$72,$N$73:$U$73,0)),0)</f>
        <v>10</v>
      </c>
      <c r="AN135" s="172">
        <f>IFERROR(INDEX($N$74:$U$103,MATCH(INT(求节点(总纲!$BG$5:$BG$84,总纲!$BH$5:$BH$84,总纲!$BM66)),$E$74:$E$103,0),MATCH(AN$72,$N$73:$U$73,0)),0)</f>
        <v>10</v>
      </c>
      <c r="AO135" s="172">
        <f>IFERROR(INDEX($N$74:$U$103,MATCH(INT(求节点(总纲!$BG$5:$BG$84,总纲!$BH$5:$BH$84,总纲!$BM66)),$E$74:$E$103,0),MATCH(AO$72,$N$73:$U$73,0)),0)</f>
        <v>10</v>
      </c>
      <c r="AP135" s="172">
        <f>IFERROR(INDEX($N$74:$U$103,MATCH(INT(求节点(总纲!$BG$5:$BG$84,总纲!$BH$5:$BH$84,总纲!$BM66)),$E$74:$E$103,0),MATCH(AP$72,$N$73:$U$73,0)),0)</f>
        <v>10</v>
      </c>
      <c r="AQ135" s="172">
        <f>IFERROR(INDEX($N$74:$U$103,MATCH(INT(求节点(总纲!$BG$5:$BG$84,总纲!$BH$5:$BH$84,总纲!$BM66)),$E$74:$E$103,0),MATCH(AQ$72,$N$73:$U$73,0)),0)</f>
        <v>0</v>
      </c>
      <c r="AR135" s="172">
        <f>IFERROR(INDEX($N$74:$U$103,MATCH(INT(求节点(总纲!$BG$5:$BG$84,总纲!$BH$5:$BH$84,总纲!$BM66)),$E$74:$E$103,0),MATCH(AR$72,$N$73:$U$73,0)),0)</f>
        <v>10</v>
      </c>
      <c r="AS135" s="172">
        <f>IFERROR(INDEX($N$74:$U$103,MATCH(INT(求节点(总纲!$BG$5:$BG$84,总纲!$BH$5:$BH$84,总纲!$BM66)),$E$74:$E$103,0),MATCH(AS$72,$N$73:$U$73,0)),0)</f>
        <v>10</v>
      </c>
      <c r="AT135" s="172">
        <f>IFERROR(INDEX($N$74:$U$103,MATCH(INT(求节点(总纲!$BG$5:$BG$84,总纲!$BH$5:$BH$84,总纲!$BM66)),$E$74:$E$103,0),MATCH(AT$72,$N$73:$U$73,0)),0)</f>
        <v>0</v>
      </c>
      <c r="AU135" s="172">
        <f>IFERROR(INDEX($N$74:$U$103,MATCH(INT(求节点(总纲!$BG$5:$BG$84,总纲!$BH$5:$BH$84,总纲!$BM66)),$E$74:$E$103,0),MATCH(AU$72,$N$73:$U$73,0)),0)</f>
        <v>10</v>
      </c>
      <c r="AV135" s="172">
        <f>IFERROR(INDEX($N$74:$U$103,MATCH(INT(求节点(总纲!$BG$5:$BG$84,总纲!$BH$5:$BH$84,总纲!$BM66)),$E$74:$E$103,0),MATCH(AV$72,$N$73:$U$73,0)),0)</f>
        <v>0</v>
      </c>
      <c r="AW135" s="172">
        <f>IFERROR(INDEX($N$74:$U$103,MATCH(INT(求节点(总纲!$BG$5:$BG$84,总纲!$BH$5:$BH$84,总纲!$BM66)),$E$74:$E$103,0),MATCH(AW$72,$N$73:$U$73,0)),0)</f>
        <v>15</v>
      </c>
      <c r="AX135" s="172">
        <f>IFERROR(INDEX($N$74:$U$103,MATCH(INT(求节点(总纲!$BG$5:$BG$84,总纲!$BH$5:$BH$84,总纲!$BM66)),$E$74:$E$103,0),MATCH(AX$72,$N$73:$U$73,0)),0)</f>
        <v>0</v>
      </c>
      <c r="AY135" s="172">
        <f>IFERROR(INDEX($N$74:$U$103,MATCH(INT(求节点(总纲!$BG$5:$BG$84,总纲!$BH$5:$BH$84,总纲!$BM66)),$E$74:$E$103,0),MATCH(AY$72,$N$73:$U$73,0)),0)</f>
        <v>0</v>
      </c>
      <c r="AZ135" s="172">
        <f>IFERROR(INDEX($N$74:$U$103,MATCH(INT(求节点(总纲!$BG$5:$BG$84,总纲!$BH$5:$BH$84,总纲!$BM66)),$E$74:$E$103,0),MATCH(AZ$72,$N$73:$U$73,0)),0)</f>
        <v>0</v>
      </c>
      <c r="BA135" s="172">
        <f>IFERROR(INDEX($N$74:$U$103,MATCH(INT(求节点(总纲!$BG$5:$BG$84,总纲!$BH$5:$BH$84,总纲!$BM66)),$E$74:$E$103,0),MATCH(BA$72,$N$73:$U$73,0)),0)</f>
        <v>15</v>
      </c>
      <c r="BB135" s="172">
        <f>IFERROR(INDEX($N$74:$U$103,MATCH(INT(求节点(总纲!$BG$5:$BG$84,总纲!$BH$5:$BH$84,总纲!$BM66)),$E$74:$E$103,0),MATCH(BB$72,$N$73:$U$73,0)),0)</f>
        <v>15</v>
      </c>
    </row>
    <row r="136" spans="25:54" x14ac:dyDescent="0.15">
      <c r="Y136" s="132"/>
      <c r="Z136" s="162">
        <v>63</v>
      </c>
      <c r="AA136" s="172">
        <f>IFERROR(INDEX($N$74:$U$103,MATCH(INT(求节点(总纲!$BG$5:$BG$84,总纲!$BH$5:$BH$84,总纲!$BM67)),$E$74:$E$103,0),MATCH(AA$72,$N$73:$U$73,0)),0)</f>
        <v>15</v>
      </c>
      <c r="AB136" s="172">
        <f>IFERROR(INDEX($N$74:$U$103,MATCH(INT(求节点(总纲!$BG$5:$BG$84,总纲!$BH$5:$BH$84,总纲!$BM67)),$E$74:$E$103,0),MATCH(AB$72,$N$73:$U$73,0)),0)</f>
        <v>15</v>
      </c>
      <c r="AC136" s="172">
        <f>IFERROR(INDEX($N$74:$U$103,MATCH(INT(求节点(总纲!$BG$5:$BG$84,总纲!$BH$5:$BH$84,总纲!$BM67)),$E$74:$E$103,0),MATCH(AC$72,$N$73:$U$73,0)),0)</f>
        <v>0</v>
      </c>
      <c r="AD136" s="172">
        <f>IFERROR(INDEX($N$74:$U$103,MATCH(INT(求节点(总纲!$BG$5:$BG$84,总纲!$BH$5:$BH$84,总纲!$BM67)),$E$74:$E$103,0),MATCH(AD$72,$N$73:$U$73,0)),0)</f>
        <v>15</v>
      </c>
      <c r="AE136" s="172">
        <f>IFERROR(INDEX($N$74:$U$103,MATCH(INT(求节点(总纲!$BG$5:$BG$84,总纲!$BH$5:$BH$84,总纲!$BM67)),$E$74:$E$103,0),MATCH(AE$72,$N$73:$U$73,0)),0)</f>
        <v>15</v>
      </c>
      <c r="AF136" s="172">
        <f>IFERROR(INDEX($N$74:$U$103,MATCH(INT(求节点(总纲!$BG$5:$BG$84,总纲!$BH$5:$BH$84,总纲!$BM67)),$E$74:$E$103,0),MATCH(AF$72,$N$73:$U$73,0)),0)</f>
        <v>15</v>
      </c>
      <c r="AG136" s="172">
        <f>IFERROR(INDEX($N$74:$U$103,MATCH(INT(求节点(总纲!$BG$5:$BG$84,总纲!$BH$5:$BH$84,总纲!$BM67)),$E$74:$E$103,0),MATCH(AG$72,$N$73:$U$73,0)),0)</f>
        <v>10</v>
      </c>
      <c r="AH136" s="172">
        <f>IFERROR(INDEX($N$74:$U$103,MATCH(INT(求节点(总纲!$BG$5:$BG$84,总纲!$BH$5:$BH$84,总纲!$BM67)),$E$74:$E$103,0),MATCH(AH$72,$N$73:$U$73,0)),0)</f>
        <v>15</v>
      </c>
      <c r="AI136" s="172">
        <f>IFERROR(INDEX($N$74:$U$103,MATCH(INT(求节点(总纲!$BG$5:$BG$84,总纲!$BH$5:$BH$84,总纲!$BM67)),$E$74:$E$103,0),MATCH(AI$72,$N$73:$U$73,0)),0)</f>
        <v>15</v>
      </c>
      <c r="AJ136" s="172">
        <f>IFERROR(INDEX($N$74:$U$103,MATCH(INT(求节点(总纲!$BG$5:$BG$84,总纲!$BH$5:$BH$84,总纲!$BM67)),$E$74:$E$103,0),MATCH(AJ$72,$N$73:$U$73,0)),0)</f>
        <v>10</v>
      </c>
      <c r="AK136" s="172">
        <f>IFERROR(INDEX($N$74:$U$103,MATCH(INT(求节点(总纲!$BG$5:$BG$84,总纲!$BH$5:$BH$84,总纲!$BM67)),$E$74:$E$103,0),MATCH(AK$72,$N$73:$U$73,0)),0)</f>
        <v>10</v>
      </c>
      <c r="AL136" s="172">
        <f>IFERROR(INDEX($N$74:$U$103,MATCH(INT(求节点(总纲!$BG$5:$BG$84,总纲!$BH$5:$BH$84,总纲!$BM67)),$E$74:$E$103,0),MATCH(AL$72,$N$73:$U$73,0)),0)</f>
        <v>10</v>
      </c>
      <c r="AM136" s="172">
        <f>IFERROR(INDEX($N$74:$U$103,MATCH(INT(求节点(总纲!$BG$5:$BG$84,总纲!$BH$5:$BH$84,总纲!$BM67)),$E$74:$E$103,0),MATCH(AM$72,$N$73:$U$73,0)),0)</f>
        <v>10</v>
      </c>
      <c r="AN136" s="172">
        <f>IFERROR(INDEX($N$74:$U$103,MATCH(INT(求节点(总纲!$BG$5:$BG$84,总纲!$BH$5:$BH$84,总纲!$BM67)),$E$74:$E$103,0),MATCH(AN$72,$N$73:$U$73,0)),0)</f>
        <v>10</v>
      </c>
      <c r="AO136" s="172">
        <f>IFERROR(INDEX($N$74:$U$103,MATCH(INT(求节点(总纲!$BG$5:$BG$84,总纲!$BH$5:$BH$84,总纲!$BM67)),$E$74:$E$103,0),MATCH(AO$72,$N$73:$U$73,0)),0)</f>
        <v>10</v>
      </c>
      <c r="AP136" s="172">
        <f>IFERROR(INDEX($N$74:$U$103,MATCH(INT(求节点(总纲!$BG$5:$BG$84,总纲!$BH$5:$BH$84,总纲!$BM67)),$E$74:$E$103,0),MATCH(AP$72,$N$73:$U$73,0)),0)</f>
        <v>10</v>
      </c>
      <c r="AQ136" s="172">
        <f>IFERROR(INDEX($N$74:$U$103,MATCH(INT(求节点(总纲!$BG$5:$BG$84,总纲!$BH$5:$BH$84,总纲!$BM67)),$E$74:$E$103,0),MATCH(AQ$72,$N$73:$U$73,0)),0)</f>
        <v>0</v>
      </c>
      <c r="AR136" s="172">
        <f>IFERROR(INDEX($N$74:$U$103,MATCH(INT(求节点(总纲!$BG$5:$BG$84,总纲!$BH$5:$BH$84,总纲!$BM67)),$E$74:$E$103,0),MATCH(AR$72,$N$73:$U$73,0)),0)</f>
        <v>10</v>
      </c>
      <c r="AS136" s="172">
        <f>IFERROR(INDEX($N$74:$U$103,MATCH(INT(求节点(总纲!$BG$5:$BG$84,总纲!$BH$5:$BH$84,总纲!$BM67)),$E$74:$E$103,0),MATCH(AS$72,$N$73:$U$73,0)),0)</f>
        <v>10</v>
      </c>
      <c r="AT136" s="172">
        <f>IFERROR(INDEX($N$74:$U$103,MATCH(INT(求节点(总纲!$BG$5:$BG$84,总纲!$BH$5:$BH$84,总纲!$BM67)),$E$74:$E$103,0),MATCH(AT$72,$N$73:$U$73,0)),0)</f>
        <v>10</v>
      </c>
      <c r="AU136" s="172">
        <f>IFERROR(INDEX($N$74:$U$103,MATCH(INT(求节点(总纲!$BG$5:$BG$84,总纲!$BH$5:$BH$84,总纲!$BM67)),$E$74:$E$103,0),MATCH(AU$72,$N$73:$U$73,0)),0)</f>
        <v>10</v>
      </c>
      <c r="AV136" s="172">
        <f>IFERROR(INDEX($N$74:$U$103,MATCH(INT(求节点(总纲!$BG$5:$BG$84,总纲!$BH$5:$BH$84,总纲!$BM67)),$E$74:$E$103,0),MATCH(AV$72,$N$73:$U$73,0)),0)</f>
        <v>0</v>
      </c>
      <c r="AW136" s="172">
        <f>IFERROR(INDEX($N$74:$U$103,MATCH(INT(求节点(总纲!$BG$5:$BG$84,总纲!$BH$5:$BH$84,总纲!$BM67)),$E$74:$E$103,0),MATCH(AW$72,$N$73:$U$73,0)),0)</f>
        <v>15</v>
      </c>
      <c r="AX136" s="172">
        <f>IFERROR(INDEX($N$74:$U$103,MATCH(INT(求节点(总纲!$BG$5:$BG$84,总纲!$BH$5:$BH$84,总纲!$BM67)),$E$74:$E$103,0),MATCH(AX$72,$N$73:$U$73,0)),0)</f>
        <v>10</v>
      </c>
      <c r="AY136" s="172">
        <f>IFERROR(INDEX($N$74:$U$103,MATCH(INT(求节点(总纲!$BG$5:$BG$84,总纲!$BH$5:$BH$84,总纲!$BM67)),$E$74:$E$103,0),MATCH(AY$72,$N$73:$U$73,0)),0)</f>
        <v>0</v>
      </c>
      <c r="AZ136" s="172">
        <f>IFERROR(INDEX($N$74:$U$103,MATCH(INT(求节点(总纲!$BG$5:$BG$84,总纲!$BH$5:$BH$84,总纲!$BM67)),$E$74:$E$103,0),MATCH(AZ$72,$N$73:$U$73,0)),0)</f>
        <v>0</v>
      </c>
      <c r="BA136" s="172">
        <f>IFERROR(INDEX($N$74:$U$103,MATCH(INT(求节点(总纲!$BG$5:$BG$84,总纲!$BH$5:$BH$84,总纲!$BM67)),$E$74:$E$103,0),MATCH(BA$72,$N$73:$U$73,0)),0)</f>
        <v>15</v>
      </c>
      <c r="BB136" s="172">
        <f>IFERROR(INDEX($N$74:$U$103,MATCH(INT(求节点(总纲!$BG$5:$BG$84,总纲!$BH$5:$BH$84,总纲!$BM67)),$E$74:$E$103,0),MATCH(BB$72,$N$73:$U$73,0)),0)</f>
        <v>15</v>
      </c>
    </row>
    <row r="137" spans="25:54" x14ac:dyDescent="0.15">
      <c r="Y137" s="132"/>
      <c r="Z137" s="162">
        <v>64</v>
      </c>
      <c r="AA137" s="172">
        <f>IFERROR(INDEX($N$74:$U$103,MATCH(INT(求节点(总纲!$BG$5:$BG$84,总纲!$BH$5:$BH$84,总纲!$BM68)),$E$74:$E$103,0),MATCH(AA$72,$N$73:$U$73,0)),0)</f>
        <v>15</v>
      </c>
      <c r="AB137" s="172">
        <f>IFERROR(INDEX($N$74:$U$103,MATCH(INT(求节点(总纲!$BG$5:$BG$84,总纲!$BH$5:$BH$84,总纲!$BM68)),$E$74:$E$103,0),MATCH(AB$72,$N$73:$U$73,0)),0)</f>
        <v>15</v>
      </c>
      <c r="AC137" s="172">
        <f>IFERROR(INDEX($N$74:$U$103,MATCH(INT(求节点(总纲!$BG$5:$BG$84,总纲!$BH$5:$BH$84,总纲!$BM68)),$E$74:$E$103,0),MATCH(AC$72,$N$73:$U$73,0)),0)</f>
        <v>0</v>
      </c>
      <c r="AD137" s="172">
        <f>IFERROR(INDEX($N$74:$U$103,MATCH(INT(求节点(总纲!$BG$5:$BG$84,总纲!$BH$5:$BH$84,总纲!$BM68)),$E$74:$E$103,0),MATCH(AD$72,$N$73:$U$73,0)),0)</f>
        <v>15</v>
      </c>
      <c r="AE137" s="172">
        <f>IFERROR(INDEX($N$74:$U$103,MATCH(INT(求节点(总纲!$BG$5:$BG$84,总纲!$BH$5:$BH$84,总纲!$BM68)),$E$74:$E$103,0),MATCH(AE$72,$N$73:$U$73,0)),0)</f>
        <v>15</v>
      </c>
      <c r="AF137" s="172">
        <f>IFERROR(INDEX($N$74:$U$103,MATCH(INT(求节点(总纲!$BG$5:$BG$84,总纲!$BH$5:$BH$84,总纲!$BM68)),$E$74:$E$103,0),MATCH(AF$72,$N$73:$U$73,0)),0)</f>
        <v>15</v>
      </c>
      <c r="AG137" s="172">
        <f>IFERROR(INDEX($N$74:$U$103,MATCH(INT(求节点(总纲!$BG$5:$BG$84,总纲!$BH$5:$BH$84,总纲!$BM68)),$E$74:$E$103,0),MATCH(AG$72,$N$73:$U$73,0)),0)</f>
        <v>10</v>
      </c>
      <c r="AH137" s="172">
        <f>IFERROR(INDEX($N$74:$U$103,MATCH(INT(求节点(总纲!$BG$5:$BG$84,总纲!$BH$5:$BH$84,总纲!$BM68)),$E$74:$E$103,0),MATCH(AH$72,$N$73:$U$73,0)),0)</f>
        <v>15</v>
      </c>
      <c r="AI137" s="172">
        <f>IFERROR(INDEX($N$74:$U$103,MATCH(INT(求节点(总纲!$BG$5:$BG$84,总纲!$BH$5:$BH$84,总纲!$BM68)),$E$74:$E$103,0),MATCH(AI$72,$N$73:$U$73,0)),0)</f>
        <v>15</v>
      </c>
      <c r="AJ137" s="172">
        <f>IFERROR(INDEX($N$74:$U$103,MATCH(INT(求节点(总纲!$BG$5:$BG$84,总纲!$BH$5:$BH$84,总纲!$BM68)),$E$74:$E$103,0),MATCH(AJ$72,$N$73:$U$73,0)),0)</f>
        <v>10</v>
      </c>
      <c r="AK137" s="172">
        <f>IFERROR(INDEX($N$74:$U$103,MATCH(INT(求节点(总纲!$BG$5:$BG$84,总纲!$BH$5:$BH$84,总纲!$BM68)),$E$74:$E$103,0),MATCH(AK$72,$N$73:$U$73,0)),0)</f>
        <v>10</v>
      </c>
      <c r="AL137" s="172">
        <f>IFERROR(INDEX($N$74:$U$103,MATCH(INT(求节点(总纲!$BG$5:$BG$84,总纲!$BH$5:$BH$84,总纲!$BM68)),$E$74:$E$103,0),MATCH(AL$72,$N$73:$U$73,0)),0)</f>
        <v>10</v>
      </c>
      <c r="AM137" s="172">
        <f>IFERROR(INDEX($N$74:$U$103,MATCH(INT(求节点(总纲!$BG$5:$BG$84,总纲!$BH$5:$BH$84,总纲!$BM68)),$E$74:$E$103,0),MATCH(AM$72,$N$73:$U$73,0)),0)</f>
        <v>10</v>
      </c>
      <c r="AN137" s="172">
        <f>IFERROR(INDEX($N$74:$U$103,MATCH(INT(求节点(总纲!$BG$5:$BG$84,总纲!$BH$5:$BH$84,总纲!$BM68)),$E$74:$E$103,0),MATCH(AN$72,$N$73:$U$73,0)),0)</f>
        <v>10</v>
      </c>
      <c r="AO137" s="172">
        <f>IFERROR(INDEX($N$74:$U$103,MATCH(INT(求节点(总纲!$BG$5:$BG$84,总纲!$BH$5:$BH$84,总纲!$BM68)),$E$74:$E$103,0),MATCH(AO$72,$N$73:$U$73,0)),0)</f>
        <v>10</v>
      </c>
      <c r="AP137" s="172">
        <f>IFERROR(INDEX($N$74:$U$103,MATCH(INT(求节点(总纲!$BG$5:$BG$84,总纲!$BH$5:$BH$84,总纲!$BM68)),$E$74:$E$103,0),MATCH(AP$72,$N$73:$U$73,0)),0)</f>
        <v>10</v>
      </c>
      <c r="AQ137" s="172">
        <f>IFERROR(INDEX($N$74:$U$103,MATCH(INT(求节点(总纲!$BG$5:$BG$84,总纲!$BH$5:$BH$84,总纲!$BM68)),$E$74:$E$103,0),MATCH(AQ$72,$N$73:$U$73,0)),0)</f>
        <v>0</v>
      </c>
      <c r="AR137" s="172">
        <f>IFERROR(INDEX($N$74:$U$103,MATCH(INT(求节点(总纲!$BG$5:$BG$84,总纲!$BH$5:$BH$84,总纲!$BM68)),$E$74:$E$103,0),MATCH(AR$72,$N$73:$U$73,0)),0)</f>
        <v>10</v>
      </c>
      <c r="AS137" s="172">
        <f>IFERROR(INDEX($N$74:$U$103,MATCH(INT(求节点(总纲!$BG$5:$BG$84,总纲!$BH$5:$BH$84,总纲!$BM68)),$E$74:$E$103,0),MATCH(AS$72,$N$73:$U$73,0)),0)</f>
        <v>10</v>
      </c>
      <c r="AT137" s="172">
        <f>IFERROR(INDEX($N$74:$U$103,MATCH(INT(求节点(总纲!$BG$5:$BG$84,总纲!$BH$5:$BH$84,总纲!$BM68)),$E$74:$E$103,0),MATCH(AT$72,$N$73:$U$73,0)),0)</f>
        <v>10</v>
      </c>
      <c r="AU137" s="172">
        <f>IFERROR(INDEX($N$74:$U$103,MATCH(INT(求节点(总纲!$BG$5:$BG$84,总纲!$BH$5:$BH$84,总纲!$BM68)),$E$74:$E$103,0),MATCH(AU$72,$N$73:$U$73,0)),0)</f>
        <v>10</v>
      </c>
      <c r="AV137" s="172">
        <f>IFERROR(INDEX($N$74:$U$103,MATCH(INT(求节点(总纲!$BG$5:$BG$84,总纲!$BH$5:$BH$84,总纲!$BM68)),$E$74:$E$103,0),MATCH(AV$72,$N$73:$U$73,0)),0)</f>
        <v>0</v>
      </c>
      <c r="AW137" s="172">
        <f>IFERROR(INDEX($N$74:$U$103,MATCH(INT(求节点(总纲!$BG$5:$BG$84,总纲!$BH$5:$BH$84,总纲!$BM68)),$E$74:$E$103,0),MATCH(AW$72,$N$73:$U$73,0)),0)</f>
        <v>15</v>
      </c>
      <c r="AX137" s="172">
        <f>IFERROR(INDEX($N$74:$U$103,MATCH(INT(求节点(总纲!$BG$5:$BG$84,总纲!$BH$5:$BH$84,总纲!$BM68)),$E$74:$E$103,0),MATCH(AX$72,$N$73:$U$73,0)),0)</f>
        <v>10</v>
      </c>
      <c r="AY137" s="172">
        <f>IFERROR(INDEX($N$74:$U$103,MATCH(INT(求节点(总纲!$BG$5:$BG$84,总纲!$BH$5:$BH$84,总纲!$BM68)),$E$74:$E$103,0),MATCH(AY$72,$N$73:$U$73,0)),0)</f>
        <v>0</v>
      </c>
      <c r="AZ137" s="172">
        <f>IFERROR(INDEX($N$74:$U$103,MATCH(INT(求节点(总纲!$BG$5:$BG$84,总纲!$BH$5:$BH$84,总纲!$BM68)),$E$74:$E$103,0),MATCH(AZ$72,$N$73:$U$73,0)),0)</f>
        <v>0</v>
      </c>
      <c r="BA137" s="172">
        <f>IFERROR(INDEX($N$74:$U$103,MATCH(INT(求节点(总纲!$BG$5:$BG$84,总纲!$BH$5:$BH$84,总纲!$BM68)),$E$74:$E$103,0),MATCH(BA$72,$N$73:$U$73,0)),0)</f>
        <v>15</v>
      </c>
      <c r="BB137" s="172">
        <f>IFERROR(INDEX($N$74:$U$103,MATCH(INT(求节点(总纲!$BG$5:$BG$84,总纲!$BH$5:$BH$84,总纲!$BM68)),$E$74:$E$103,0),MATCH(BB$72,$N$73:$U$73,0)),0)</f>
        <v>15</v>
      </c>
    </row>
    <row r="138" spans="25:54" x14ac:dyDescent="0.15">
      <c r="Y138" s="132"/>
      <c r="Z138" s="162">
        <v>65</v>
      </c>
      <c r="AA138" s="172">
        <f>IFERROR(INDEX($N$74:$U$103,MATCH(INT(求节点(总纲!$BG$5:$BG$84,总纲!$BH$5:$BH$84,总纲!$BM69)),$E$74:$E$103,0),MATCH(AA$72,$N$73:$U$73,0)),0)</f>
        <v>15</v>
      </c>
      <c r="AB138" s="172">
        <f>IFERROR(INDEX($N$74:$U$103,MATCH(INT(求节点(总纲!$BG$5:$BG$84,总纲!$BH$5:$BH$84,总纲!$BM69)),$E$74:$E$103,0),MATCH(AB$72,$N$73:$U$73,0)),0)</f>
        <v>15</v>
      </c>
      <c r="AC138" s="172">
        <f>IFERROR(INDEX($N$74:$U$103,MATCH(INT(求节点(总纲!$BG$5:$BG$84,总纲!$BH$5:$BH$84,总纲!$BM69)),$E$74:$E$103,0),MATCH(AC$72,$N$73:$U$73,0)),0)</f>
        <v>0</v>
      </c>
      <c r="AD138" s="172">
        <f>IFERROR(INDEX($N$74:$U$103,MATCH(INT(求节点(总纲!$BG$5:$BG$84,总纲!$BH$5:$BH$84,总纲!$BM69)),$E$74:$E$103,0),MATCH(AD$72,$N$73:$U$73,0)),0)</f>
        <v>15</v>
      </c>
      <c r="AE138" s="172">
        <f>IFERROR(INDEX($N$74:$U$103,MATCH(INT(求节点(总纲!$BG$5:$BG$84,总纲!$BH$5:$BH$84,总纲!$BM69)),$E$74:$E$103,0),MATCH(AE$72,$N$73:$U$73,0)),0)</f>
        <v>15</v>
      </c>
      <c r="AF138" s="172">
        <f>IFERROR(INDEX($N$74:$U$103,MATCH(INT(求节点(总纲!$BG$5:$BG$84,总纲!$BH$5:$BH$84,总纲!$BM69)),$E$74:$E$103,0),MATCH(AF$72,$N$73:$U$73,0)),0)</f>
        <v>15</v>
      </c>
      <c r="AG138" s="172">
        <f>IFERROR(INDEX($N$74:$U$103,MATCH(INT(求节点(总纲!$BG$5:$BG$84,总纲!$BH$5:$BH$84,总纲!$BM69)),$E$74:$E$103,0),MATCH(AG$72,$N$73:$U$73,0)),0)</f>
        <v>10</v>
      </c>
      <c r="AH138" s="172">
        <f>IFERROR(INDEX($N$74:$U$103,MATCH(INT(求节点(总纲!$BG$5:$BG$84,总纲!$BH$5:$BH$84,总纲!$BM69)),$E$74:$E$103,0),MATCH(AH$72,$N$73:$U$73,0)),0)</f>
        <v>15</v>
      </c>
      <c r="AI138" s="172">
        <f>IFERROR(INDEX($N$74:$U$103,MATCH(INT(求节点(总纲!$BG$5:$BG$84,总纲!$BH$5:$BH$84,总纲!$BM69)),$E$74:$E$103,0),MATCH(AI$72,$N$73:$U$73,0)),0)</f>
        <v>15</v>
      </c>
      <c r="AJ138" s="172">
        <f>IFERROR(INDEX($N$74:$U$103,MATCH(INT(求节点(总纲!$BG$5:$BG$84,总纲!$BH$5:$BH$84,总纲!$BM69)),$E$74:$E$103,0),MATCH(AJ$72,$N$73:$U$73,0)),0)</f>
        <v>10</v>
      </c>
      <c r="AK138" s="172">
        <f>IFERROR(INDEX($N$74:$U$103,MATCH(INT(求节点(总纲!$BG$5:$BG$84,总纲!$BH$5:$BH$84,总纲!$BM69)),$E$74:$E$103,0),MATCH(AK$72,$N$73:$U$73,0)),0)</f>
        <v>10</v>
      </c>
      <c r="AL138" s="172">
        <f>IFERROR(INDEX($N$74:$U$103,MATCH(INT(求节点(总纲!$BG$5:$BG$84,总纲!$BH$5:$BH$84,总纲!$BM69)),$E$74:$E$103,0),MATCH(AL$72,$N$73:$U$73,0)),0)</f>
        <v>10</v>
      </c>
      <c r="AM138" s="172">
        <f>IFERROR(INDEX($N$74:$U$103,MATCH(INT(求节点(总纲!$BG$5:$BG$84,总纲!$BH$5:$BH$84,总纲!$BM69)),$E$74:$E$103,0),MATCH(AM$72,$N$73:$U$73,0)),0)</f>
        <v>10</v>
      </c>
      <c r="AN138" s="172">
        <f>IFERROR(INDEX($N$74:$U$103,MATCH(INT(求节点(总纲!$BG$5:$BG$84,总纲!$BH$5:$BH$84,总纲!$BM69)),$E$74:$E$103,0),MATCH(AN$72,$N$73:$U$73,0)),0)</f>
        <v>10</v>
      </c>
      <c r="AO138" s="172">
        <f>IFERROR(INDEX($N$74:$U$103,MATCH(INT(求节点(总纲!$BG$5:$BG$84,总纲!$BH$5:$BH$84,总纲!$BM69)),$E$74:$E$103,0),MATCH(AO$72,$N$73:$U$73,0)),0)</f>
        <v>10</v>
      </c>
      <c r="AP138" s="172">
        <f>IFERROR(INDEX($N$74:$U$103,MATCH(INT(求节点(总纲!$BG$5:$BG$84,总纲!$BH$5:$BH$84,总纲!$BM69)),$E$74:$E$103,0),MATCH(AP$72,$N$73:$U$73,0)),0)</f>
        <v>10</v>
      </c>
      <c r="AQ138" s="172">
        <f>IFERROR(INDEX($N$74:$U$103,MATCH(INT(求节点(总纲!$BG$5:$BG$84,总纲!$BH$5:$BH$84,总纲!$BM69)),$E$74:$E$103,0),MATCH(AQ$72,$N$73:$U$73,0)),0)</f>
        <v>0</v>
      </c>
      <c r="AR138" s="172">
        <f>IFERROR(INDEX($N$74:$U$103,MATCH(INT(求节点(总纲!$BG$5:$BG$84,总纲!$BH$5:$BH$84,总纲!$BM69)),$E$74:$E$103,0),MATCH(AR$72,$N$73:$U$73,0)),0)</f>
        <v>10</v>
      </c>
      <c r="AS138" s="172">
        <f>IFERROR(INDEX($N$74:$U$103,MATCH(INT(求节点(总纲!$BG$5:$BG$84,总纲!$BH$5:$BH$84,总纲!$BM69)),$E$74:$E$103,0),MATCH(AS$72,$N$73:$U$73,0)),0)</f>
        <v>10</v>
      </c>
      <c r="AT138" s="172">
        <f>IFERROR(INDEX($N$74:$U$103,MATCH(INT(求节点(总纲!$BG$5:$BG$84,总纲!$BH$5:$BH$84,总纲!$BM69)),$E$74:$E$103,0),MATCH(AT$72,$N$73:$U$73,0)),0)</f>
        <v>10</v>
      </c>
      <c r="AU138" s="172">
        <f>IFERROR(INDEX($N$74:$U$103,MATCH(INT(求节点(总纲!$BG$5:$BG$84,总纲!$BH$5:$BH$84,总纲!$BM69)),$E$74:$E$103,0),MATCH(AU$72,$N$73:$U$73,0)),0)</f>
        <v>10</v>
      </c>
      <c r="AV138" s="172">
        <f>IFERROR(INDEX($N$74:$U$103,MATCH(INT(求节点(总纲!$BG$5:$BG$84,总纲!$BH$5:$BH$84,总纲!$BM69)),$E$74:$E$103,0),MATCH(AV$72,$N$73:$U$73,0)),0)</f>
        <v>0</v>
      </c>
      <c r="AW138" s="172">
        <f>IFERROR(INDEX($N$74:$U$103,MATCH(INT(求节点(总纲!$BG$5:$BG$84,总纲!$BH$5:$BH$84,总纲!$BM69)),$E$74:$E$103,0),MATCH(AW$72,$N$73:$U$73,0)),0)</f>
        <v>15</v>
      </c>
      <c r="AX138" s="172">
        <f>IFERROR(INDEX($N$74:$U$103,MATCH(INT(求节点(总纲!$BG$5:$BG$84,总纲!$BH$5:$BH$84,总纲!$BM69)),$E$74:$E$103,0),MATCH(AX$72,$N$73:$U$73,0)),0)</f>
        <v>10</v>
      </c>
      <c r="AY138" s="172">
        <f>IFERROR(INDEX($N$74:$U$103,MATCH(INT(求节点(总纲!$BG$5:$BG$84,总纲!$BH$5:$BH$84,总纲!$BM69)),$E$74:$E$103,0),MATCH(AY$72,$N$73:$U$73,0)),0)</f>
        <v>0</v>
      </c>
      <c r="AZ138" s="172">
        <f>IFERROR(INDEX($N$74:$U$103,MATCH(INT(求节点(总纲!$BG$5:$BG$84,总纲!$BH$5:$BH$84,总纲!$BM69)),$E$74:$E$103,0),MATCH(AZ$72,$N$73:$U$73,0)),0)</f>
        <v>0</v>
      </c>
      <c r="BA138" s="172">
        <f>IFERROR(INDEX($N$74:$U$103,MATCH(INT(求节点(总纲!$BG$5:$BG$84,总纲!$BH$5:$BH$84,总纲!$BM69)),$E$74:$E$103,0),MATCH(BA$72,$N$73:$U$73,0)),0)</f>
        <v>15</v>
      </c>
      <c r="BB138" s="172">
        <f>IFERROR(INDEX($N$74:$U$103,MATCH(INT(求节点(总纲!$BG$5:$BG$84,总纲!$BH$5:$BH$84,总纲!$BM69)),$E$74:$E$103,0),MATCH(BB$72,$N$73:$U$73,0)),0)</f>
        <v>15</v>
      </c>
    </row>
    <row r="139" spans="25:54" x14ac:dyDescent="0.15">
      <c r="Y139" s="132"/>
      <c r="Z139" s="162">
        <v>66</v>
      </c>
      <c r="AA139" s="172">
        <f>IFERROR(INDEX($N$74:$U$103,MATCH(INT(求节点(总纲!$BG$5:$BG$84,总纲!$BH$5:$BH$84,总纲!$BM70)),$E$74:$E$103,0),MATCH(AA$72,$N$73:$U$73,0)),0)</f>
        <v>15</v>
      </c>
      <c r="AB139" s="172">
        <f>IFERROR(INDEX($N$74:$U$103,MATCH(INT(求节点(总纲!$BG$5:$BG$84,总纲!$BH$5:$BH$84,总纲!$BM70)),$E$74:$E$103,0),MATCH(AB$72,$N$73:$U$73,0)),0)</f>
        <v>15</v>
      </c>
      <c r="AC139" s="172">
        <f>IFERROR(INDEX($N$74:$U$103,MATCH(INT(求节点(总纲!$BG$5:$BG$84,总纲!$BH$5:$BH$84,总纲!$BM70)),$E$74:$E$103,0),MATCH(AC$72,$N$73:$U$73,0)),0)</f>
        <v>0</v>
      </c>
      <c r="AD139" s="172">
        <f>IFERROR(INDEX($N$74:$U$103,MATCH(INT(求节点(总纲!$BG$5:$BG$84,总纲!$BH$5:$BH$84,总纲!$BM70)),$E$74:$E$103,0),MATCH(AD$72,$N$73:$U$73,0)),0)</f>
        <v>15</v>
      </c>
      <c r="AE139" s="172">
        <f>IFERROR(INDEX($N$74:$U$103,MATCH(INT(求节点(总纲!$BG$5:$BG$84,总纲!$BH$5:$BH$84,总纲!$BM70)),$E$74:$E$103,0),MATCH(AE$72,$N$73:$U$73,0)),0)</f>
        <v>15</v>
      </c>
      <c r="AF139" s="172">
        <f>IFERROR(INDEX($N$74:$U$103,MATCH(INT(求节点(总纲!$BG$5:$BG$84,总纲!$BH$5:$BH$84,总纲!$BM70)),$E$74:$E$103,0),MATCH(AF$72,$N$73:$U$73,0)),0)</f>
        <v>15</v>
      </c>
      <c r="AG139" s="172">
        <f>IFERROR(INDEX($N$74:$U$103,MATCH(INT(求节点(总纲!$BG$5:$BG$84,总纲!$BH$5:$BH$84,总纲!$BM70)),$E$74:$E$103,0),MATCH(AG$72,$N$73:$U$73,0)),0)</f>
        <v>10</v>
      </c>
      <c r="AH139" s="172">
        <f>IFERROR(INDEX($N$74:$U$103,MATCH(INT(求节点(总纲!$BG$5:$BG$84,总纲!$BH$5:$BH$84,总纲!$BM70)),$E$74:$E$103,0),MATCH(AH$72,$N$73:$U$73,0)),0)</f>
        <v>15</v>
      </c>
      <c r="AI139" s="172">
        <f>IFERROR(INDEX($N$74:$U$103,MATCH(INT(求节点(总纲!$BG$5:$BG$84,总纲!$BH$5:$BH$84,总纲!$BM70)),$E$74:$E$103,0),MATCH(AI$72,$N$73:$U$73,0)),0)</f>
        <v>15</v>
      </c>
      <c r="AJ139" s="172">
        <f>IFERROR(INDEX($N$74:$U$103,MATCH(INT(求节点(总纲!$BG$5:$BG$84,总纲!$BH$5:$BH$84,总纲!$BM70)),$E$74:$E$103,0),MATCH(AJ$72,$N$73:$U$73,0)),0)</f>
        <v>10</v>
      </c>
      <c r="AK139" s="172">
        <f>IFERROR(INDEX($N$74:$U$103,MATCH(INT(求节点(总纲!$BG$5:$BG$84,总纲!$BH$5:$BH$84,总纲!$BM70)),$E$74:$E$103,0),MATCH(AK$72,$N$73:$U$73,0)),0)</f>
        <v>10</v>
      </c>
      <c r="AL139" s="172">
        <f>IFERROR(INDEX($N$74:$U$103,MATCH(INT(求节点(总纲!$BG$5:$BG$84,总纲!$BH$5:$BH$84,总纲!$BM70)),$E$74:$E$103,0),MATCH(AL$72,$N$73:$U$73,0)),0)</f>
        <v>10</v>
      </c>
      <c r="AM139" s="172">
        <f>IFERROR(INDEX($N$74:$U$103,MATCH(INT(求节点(总纲!$BG$5:$BG$84,总纲!$BH$5:$BH$84,总纲!$BM70)),$E$74:$E$103,0),MATCH(AM$72,$N$73:$U$73,0)),0)</f>
        <v>10</v>
      </c>
      <c r="AN139" s="172">
        <f>IFERROR(INDEX($N$74:$U$103,MATCH(INT(求节点(总纲!$BG$5:$BG$84,总纲!$BH$5:$BH$84,总纲!$BM70)),$E$74:$E$103,0),MATCH(AN$72,$N$73:$U$73,0)),0)</f>
        <v>10</v>
      </c>
      <c r="AO139" s="172">
        <f>IFERROR(INDEX($N$74:$U$103,MATCH(INT(求节点(总纲!$BG$5:$BG$84,总纲!$BH$5:$BH$84,总纲!$BM70)),$E$74:$E$103,0),MATCH(AO$72,$N$73:$U$73,0)),0)</f>
        <v>10</v>
      </c>
      <c r="AP139" s="172">
        <f>IFERROR(INDEX($N$74:$U$103,MATCH(INT(求节点(总纲!$BG$5:$BG$84,总纲!$BH$5:$BH$84,总纲!$BM70)),$E$74:$E$103,0),MATCH(AP$72,$N$73:$U$73,0)),0)</f>
        <v>10</v>
      </c>
      <c r="AQ139" s="172">
        <f>IFERROR(INDEX($N$74:$U$103,MATCH(INT(求节点(总纲!$BG$5:$BG$84,总纲!$BH$5:$BH$84,总纲!$BM70)),$E$74:$E$103,0),MATCH(AQ$72,$N$73:$U$73,0)),0)</f>
        <v>0</v>
      </c>
      <c r="AR139" s="172">
        <f>IFERROR(INDEX($N$74:$U$103,MATCH(INT(求节点(总纲!$BG$5:$BG$84,总纲!$BH$5:$BH$84,总纲!$BM70)),$E$74:$E$103,0),MATCH(AR$72,$N$73:$U$73,0)),0)</f>
        <v>10</v>
      </c>
      <c r="AS139" s="172">
        <f>IFERROR(INDEX($N$74:$U$103,MATCH(INT(求节点(总纲!$BG$5:$BG$84,总纲!$BH$5:$BH$84,总纲!$BM70)),$E$74:$E$103,0),MATCH(AS$72,$N$73:$U$73,0)),0)</f>
        <v>10</v>
      </c>
      <c r="AT139" s="172">
        <f>IFERROR(INDEX($N$74:$U$103,MATCH(INT(求节点(总纲!$BG$5:$BG$84,总纲!$BH$5:$BH$84,总纲!$BM70)),$E$74:$E$103,0),MATCH(AT$72,$N$73:$U$73,0)),0)</f>
        <v>10</v>
      </c>
      <c r="AU139" s="172">
        <f>IFERROR(INDEX($N$74:$U$103,MATCH(INT(求节点(总纲!$BG$5:$BG$84,总纲!$BH$5:$BH$84,总纲!$BM70)),$E$74:$E$103,0),MATCH(AU$72,$N$73:$U$73,0)),0)</f>
        <v>10</v>
      </c>
      <c r="AV139" s="172">
        <f>IFERROR(INDEX($N$74:$U$103,MATCH(INT(求节点(总纲!$BG$5:$BG$84,总纲!$BH$5:$BH$84,总纲!$BM70)),$E$74:$E$103,0),MATCH(AV$72,$N$73:$U$73,0)),0)</f>
        <v>0</v>
      </c>
      <c r="AW139" s="172">
        <f>IFERROR(INDEX($N$74:$U$103,MATCH(INT(求节点(总纲!$BG$5:$BG$84,总纲!$BH$5:$BH$84,总纲!$BM70)),$E$74:$E$103,0),MATCH(AW$72,$N$73:$U$73,0)),0)</f>
        <v>15</v>
      </c>
      <c r="AX139" s="172">
        <f>IFERROR(INDEX($N$74:$U$103,MATCH(INT(求节点(总纲!$BG$5:$BG$84,总纲!$BH$5:$BH$84,总纲!$BM70)),$E$74:$E$103,0),MATCH(AX$72,$N$73:$U$73,0)),0)</f>
        <v>10</v>
      </c>
      <c r="AY139" s="172">
        <f>IFERROR(INDEX($N$74:$U$103,MATCH(INT(求节点(总纲!$BG$5:$BG$84,总纲!$BH$5:$BH$84,总纲!$BM70)),$E$74:$E$103,0),MATCH(AY$72,$N$73:$U$73,0)),0)</f>
        <v>0</v>
      </c>
      <c r="AZ139" s="172">
        <f>IFERROR(INDEX($N$74:$U$103,MATCH(INT(求节点(总纲!$BG$5:$BG$84,总纲!$BH$5:$BH$84,总纲!$BM70)),$E$74:$E$103,0),MATCH(AZ$72,$N$73:$U$73,0)),0)</f>
        <v>0</v>
      </c>
      <c r="BA139" s="172">
        <f>IFERROR(INDEX($N$74:$U$103,MATCH(INT(求节点(总纲!$BG$5:$BG$84,总纲!$BH$5:$BH$84,总纲!$BM70)),$E$74:$E$103,0),MATCH(BA$72,$N$73:$U$73,0)),0)</f>
        <v>15</v>
      </c>
      <c r="BB139" s="172">
        <f>IFERROR(INDEX($N$74:$U$103,MATCH(INT(求节点(总纲!$BG$5:$BG$84,总纲!$BH$5:$BH$84,总纲!$BM70)),$E$74:$E$103,0),MATCH(BB$72,$N$73:$U$73,0)),0)</f>
        <v>15</v>
      </c>
    </row>
    <row r="140" spans="25:54" x14ac:dyDescent="0.15">
      <c r="Y140" s="132"/>
      <c r="Z140" s="162">
        <v>67</v>
      </c>
      <c r="AA140" s="172">
        <f>IFERROR(INDEX($N$74:$U$103,MATCH(INT(求节点(总纲!$BG$5:$BG$84,总纲!$BH$5:$BH$84,总纲!$BM71)),$E$74:$E$103,0),MATCH(AA$72,$N$73:$U$73,0)),0)</f>
        <v>15</v>
      </c>
      <c r="AB140" s="172">
        <f>IFERROR(INDEX($N$74:$U$103,MATCH(INT(求节点(总纲!$BG$5:$BG$84,总纲!$BH$5:$BH$84,总纲!$BM71)),$E$74:$E$103,0),MATCH(AB$72,$N$73:$U$73,0)),0)</f>
        <v>15</v>
      </c>
      <c r="AC140" s="172">
        <f>IFERROR(INDEX($N$74:$U$103,MATCH(INT(求节点(总纲!$BG$5:$BG$84,总纲!$BH$5:$BH$84,总纲!$BM71)),$E$74:$E$103,0),MATCH(AC$72,$N$73:$U$73,0)),0)</f>
        <v>0</v>
      </c>
      <c r="AD140" s="172">
        <f>IFERROR(INDEX($N$74:$U$103,MATCH(INT(求节点(总纲!$BG$5:$BG$84,总纲!$BH$5:$BH$84,总纲!$BM71)),$E$74:$E$103,0),MATCH(AD$72,$N$73:$U$73,0)),0)</f>
        <v>15</v>
      </c>
      <c r="AE140" s="172">
        <f>IFERROR(INDEX($N$74:$U$103,MATCH(INT(求节点(总纲!$BG$5:$BG$84,总纲!$BH$5:$BH$84,总纲!$BM71)),$E$74:$E$103,0),MATCH(AE$72,$N$73:$U$73,0)),0)</f>
        <v>15</v>
      </c>
      <c r="AF140" s="172">
        <f>IFERROR(INDEX($N$74:$U$103,MATCH(INT(求节点(总纲!$BG$5:$BG$84,总纲!$BH$5:$BH$84,总纲!$BM71)),$E$74:$E$103,0),MATCH(AF$72,$N$73:$U$73,0)),0)</f>
        <v>15</v>
      </c>
      <c r="AG140" s="172">
        <f>IFERROR(INDEX($N$74:$U$103,MATCH(INT(求节点(总纲!$BG$5:$BG$84,总纲!$BH$5:$BH$84,总纲!$BM71)),$E$74:$E$103,0),MATCH(AG$72,$N$73:$U$73,0)),0)</f>
        <v>15</v>
      </c>
      <c r="AH140" s="172">
        <f>IFERROR(INDEX($N$74:$U$103,MATCH(INT(求节点(总纲!$BG$5:$BG$84,总纲!$BH$5:$BH$84,总纲!$BM71)),$E$74:$E$103,0),MATCH(AH$72,$N$73:$U$73,0)),0)</f>
        <v>15</v>
      </c>
      <c r="AI140" s="172">
        <f>IFERROR(INDEX($N$74:$U$103,MATCH(INT(求节点(总纲!$BG$5:$BG$84,总纲!$BH$5:$BH$84,总纲!$BM71)),$E$74:$E$103,0),MATCH(AI$72,$N$73:$U$73,0)),0)</f>
        <v>15</v>
      </c>
      <c r="AJ140" s="172">
        <f>IFERROR(INDEX($N$74:$U$103,MATCH(INT(求节点(总纲!$BG$5:$BG$84,总纲!$BH$5:$BH$84,总纲!$BM71)),$E$74:$E$103,0),MATCH(AJ$72,$N$73:$U$73,0)),0)</f>
        <v>10</v>
      </c>
      <c r="AK140" s="172">
        <f>IFERROR(INDEX($N$74:$U$103,MATCH(INT(求节点(总纲!$BG$5:$BG$84,总纲!$BH$5:$BH$84,总纲!$BM71)),$E$74:$E$103,0),MATCH(AK$72,$N$73:$U$73,0)),0)</f>
        <v>15</v>
      </c>
      <c r="AL140" s="172">
        <f>IFERROR(INDEX($N$74:$U$103,MATCH(INT(求节点(总纲!$BG$5:$BG$84,总纲!$BH$5:$BH$84,总纲!$BM71)),$E$74:$E$103,0),MATCH(AL$72,$N$73:$U$73,0)),0)</f>
        <v>15</v>
      </c>
      <c r="AM140" s="172">
        <f>IFERROR(INDEX($N$74:$U$103,MATCH(INT(求节点(总纲!$BG$5:$BG$84,总纲!$BH$5:$BH$84,总纲!$BM71)),$E$74:$E$103,0),MATCH(AM$72,$N$73:$U$73,0)),0)</f>
        <v>10</v>
      </c>
      <c r="AN140" s="172">
        <f>IFERROR(INDEX($N$74:$U$103,MATCH(INT(求节点(总纲!$BG$5:$BG$84,总纲!$BH$5:$BH$84,总纲!$BM71)),$E$74:$E$103,0),MATCH(AN$72,$N$73:$U$73,0)),0)</f>
        <v>15</v>
      </c>
      <c r="AO140" s="172">
        <f>IFERROR(INDEX($N$74:$U$103,MATCH(INT(求节点(总纲!$BG$5:$BG$84,总纲!$BH$5:$BH$84,总纲!$BM71)),$E$74:$E$103,0),MATCH(AO$72,$N$73:$U$73,0)),0)</f>
        <v>10</v>
      </c>
      <c r="AP140" s="172">
        <f>IFERROR(INDEX($N$74:$U$103,MATCH(INT(求节点(总纲!$BG$5:$BG$84,总纲!$BH$5:$BH$84,总纲!$BM71)),$E$74:$E$103,0),MATCH(AP$72,$N$73:$U$73,0)),0)</f>
        <v>10</v>
      </c>
      <c r="AQ140" s="172">
        <f>IFERROR(INDEX($N$74:$U$103,MATCH(INT(求节点(总纲!$BG$5:$BG$84,总纲!$BH$5:$BH$84,总纲!$BM71)),$E$74:$E$103,0),MATCH(AQ$72,$N$73:$U$73,0)),0)</f>
        <v>0</v>
      </c>
      <c r="AR140" s="172">
        <f>IFERROR(INDEX($N$74:$U$103,MATCH(INT(求节点(总纲!$BG$5:$BG$84,总纲!$BH$5:$BH$84,总纲!$BM71)),$E$74:$E$103,0),MATCH(AR$72,$N$73:$U$73,0)),0)</f>
        <v>15</v>
      </c>
      <c r="AS140" s="172">
        <f>IFERROR(INDEX($N$74:$U$103,MATCH(INT(求节点(总纲!$BG$5:$BG$84,总纲!$BH$5:$BH$84,总纲!$BM71)),$E$74:$E$103,0),MATCH(AS$72,$N$73:$U$73,0)),0)</f>
        <v>10</v>
      </c>
      <c r="AT140" s="172">
        <f>IFERROR(INDEX($N$74:$U$103,MATCH(INT(求节点(总纲!$BG$5:$BG$84,总纲!$BH$5:$BH$84,总纲!$BM71)),$E$74:$E$103,0),MATCH(AT$72,$N$73:$U$73,0)),0)</f>
        <v>15</v>
      </c>
      <c r="AU140" s="172">
        <f>IFERROR(INDEX($N$74:$U$103,MATCH(INT(求节点(总纲!$BG$5:$BG$84,总纲!$BH$5:$BH$84,总纲!$BM71)),$E$74:$E$103,0),MATCH(AU$72,$N$73:$U$73,0)),0)</f>
        <v>15</v>
      </c>
      <c r="AV140" s="172">
        <f>IFERROR(INDEX($N$74:$U$103,MATCH(INT(求节点(总纲!$BG$5:$BG$84,总纲!$BH$5:$BH$84,总纲!$BM71)),$E$74:$E$103,0),MATCH(AV$72,$N$73:$U$73,0)),0)</f>
        <v>0</v>
      </c>
      <c r="AW140" s="172">
        <f>IFERROR(INDEX($N$74:$U$103,MATCH(INT(求节点(总纲!$BG$5:$BG$84,总纲!$BH$5:$BH$84,总纲!$BM71)),$E$74:$E$103,0),MATCH(AW$72,$N$73:$U$73,0)),0)</f>
        <v>15</v>
      </c>
      <c r="AX140" s="172">
        <f>IFERROR(INDEX($N$74:$U$103,MATCH(INT(求节点(总纲!$BG$5:$BG$84,总纲!$BH$5:$BH$84,总纲!$BM71)),$E$74:$E$103,0),MATCH(AX$72,$N$73:$U$73,0)),0)</f>
        <v>15</v>
      </c>
      <c r="AY140" s="172">
        <f>IFERROR(INDEX($N$74:$U$103,MATCH(INT(求节点(总纲!$BG$5:$BG$84,总纲!$BH$5:$BH$84,总纲!$BM71)),$E$74:$E$103,0),MATCH(AY$72,$N$73:$U$73,0)),0)</f>
        <v>0</v>
      </c>
      <c r="AZ140" s="172">
        <f>IFERROR(INDEX($N$74:$U$103,MATCH(INT(求节点(总纲!$BG$5:$BG$84,总纲!$BH$5:$BH$84,总纲!$BM71)),$E$74:$E$103,0),MATCH(AZ$72,$N$73:$U$73,0)),0)</f>
        <v>0</v>
      </c>
      <c r="BA140" s="172">
        <f>IFERROR(INDEX($N$74:$U$103,MATCH(INT(求节点(总纲!$BG$5:$BG$84,总纲!$BH$5:$BH$84,总纲!$BM71)),$E$74:$E$103,0),MATCH(BA$72,$N$73:$U$73,0)),0)</f>
        <v>15</v>
      </c>
      <c r="BB140" s="172">
        <f>IFERROR(INDEX($N$74:$U$103,MATCH(INT(求节点(总纲!$BG$5:$BG$84,总纲!$BH$5:$BH$84,总纲!$BM71)),$E$74:$E$103,0),MATCH(BB$72,$N$73:$U$73,0)),0)</f>
        <v>15</v>
      </c>
    </row>
    <row r="141" spans="25:54" x14ac:dyDescent="0.15">
      <c r="Y141" s="132"/>
      <c r="Z141" s="162">
        <v>68</v>
      </c>
      <c r="AA141" s="172">
        <f>IFERROR(INDEX($N$74:$U$103,MATCH(INT(求节点(总纲!$BG$5:$BG$84,总纲!$BH$5:$BH$84,总纲!$BM72)),$E$74:$E$103,0),MATCH(AA$72,$N$73:$U$73,0)),0)</f>
        <v>15</v>
      </c>
      <c r="AB141" s="172">
        <f>IFERROR(INDEX($N$74:$U$103,MATCH(INT(求节点(总纲!$BG$5:$BG$84,总纲!$BH$5:$BH$84,总纲!$BM72)),$E$74:$E$103,0),MATCH(AB$72,$N$73:$U$73,0)),0)</f>
        <v>15</v>
      </c>
      <c r="AC141" s="172">
        <f>IFERROR(INDEX($N$74:$U$103,MATCH(INT(求节点(总纲!$BG$5:$BG$84,总纲!$BH$5:$BH$84,总纲!$BM72)),$E$74:$E$103,0),MATCH(AC$72,$N$73:$U$73,0)),0)</f>
        <v>0</v>
      </c>
      <c r="AD141" s="172">
        <f>IFERROR(INDEX($N$74:$U$103,MATCH(INT(求节点(总纲!$BG$5:$BG$84,总纲!$BH$5:$BH$84,总纲!$BM72)),$E$74:$E$103,0),MATCH(AD$72,$N$73:$U$73,0)),0)</f>
        <v>15</v>
      </c>
      <c r="AE141" s="172">
        <f>IFERROR(INDEX($N$74:$U$103,MATCH(INT(求节点(总纲!$BG$5:$BG$84,总纲!$BH$5:$BH$84,总纲!$BM72)),$E$74:$E$103,0),MATCH(AE$72,$N$73:$U$73,0)),0)</f>
        <v>15</v>
      </c>
      <c r="AF141" s="172">
        <f>IFERROR(INDEX($N$74:$U$103,MATCH(INT(求节点(总纲!$BG$5:$BG$84,总纲!$BH$5:$BH$84,总纲!$BM72)),$E$74:$E$103,0),MATCH(AF$72,$N$73:$U$73,0)),0)</f>
        <v>15</v>
      </c>
      <c r="AG141" s="172">
        <f>IFERROR(INDEX($N$74:$U$103,MATCH(INT(求节点(总纲!$BG$5:$BG$84,总纲!$BH$5:$BH$84,总纲!$BM72)),$E$74:$E$103,0),MATCH(AG$72,$N$73:$U$73,0)),0)</f>
        <v>15</v>
      </c>
      <c r="AH141" s="172">
        <f>IFERROR(INDEX($N$74:$U$103,MATCH(INT(求节点(总纲!$BG$5:$BG$84,总纲!$BH$5:$BH$84,总纲!$BM72)),$E$74:$E$103,0),MATCH(AH$72,$N$73:$U$73,0)),0)</f>
        <v>15</v>
      </c>
      <c r="AI141" s="172">
        <f>IFERROR(INDEX($N$74:$U$103,MATCH(INT(求节点(总纲!$BG$5:$BG$84,总纲!$BH$5:$BH$84,总纲!$BM72)),$E$74:$E$103,0),MATCH(AI$72,$N$73:$U$73,0)),0)</f>
        <v>15</v>
      </c>
      <c r="AJ141" s="172">
        <f>IFERROR(INDEX($N$74:$U$103,MATCH(INT(求节点(总纲!$BG$5:$BG$84,总纲!$BH$5:$BH$84,总纲!$BM72)),$E$74:$E$103,0),MATCH(AJ$72,$N$73:$U$73,0)),0)</f>
        <v>10</v>
      </c>
      <c r="AK141" s="172">
        <f>IFERROR(INDEX($N$74:$U$103,MATCH(INT(求节点(总纲!$BG$5:$BG$84,总纲!$BH$5:$BH$84,总纲!$BM72)),$E$74:$E$103,0),MATCH(AK$72,$N$73:$U$73,0)),0)</f>
        <v>15</v>
      </c>
      <c r="AL141" s="172">
        <f>IFERROR(INDEX($N$74:$U$103,MATCH(INT(求节点(总纲!$BG$5:$BG$84,总纲!$BH$5:$BH$84,总纲!$BM72)),$E$74:$E$103,0),MATCH(AL$72,$N$73:$U$73,0)),0)</f>
        <v>15</v>
      </c>
      <c r="AM141" s="172">
        <f>IFERROR(INDEX($N$74:$U$103,MATCH(INT(求节点(总纲!$BG$5:$BG$84,总纲!$BH$5:$BH$84,总纲!$BM72)),$E$74:$E$103,0),MATCH(AM$72,$N$73:$U$73,0)),0)</f>
        <v>10</v>
      </c>
      <c r="AN141" s="172">
        <f>IFERROR(INDEX($N$74:$U$103,MATCH(INT(求节点(总纲!$BG$5:$BG$84,总纲!$BH$5:$BH$84,总纲!$BM72)),$E$74:$E$103,0),MATCH(AN$72,$N$73:$U$73,0)),0)</f>
        <v>15</v>
      </c>
      <c r="AO141" s="172">
        <f>IFERROR(INDEX($N$74:$U$103,MATCH(INT(求节点(总纲!$BG$5:$BG$84,总纲!$BH$5:$BH$84,总纲!$BM72)),$E$74:$E$103,0),MATCH(AO$72,$N$73:$U$73,0)),0)</f>
        <v>10</v>
      </c>
      <c r="AP141" s="172">
        <f>IFERROR(INDEX($N$74:$U$103,MATCH(INT(求节点(总纲!$BG$5:$BG$84,总纲!$BH$5:$BH$84,总纲!$BM72)),$E$74:$E$103,0),MATCH(AP$72,$N$73:$U$73,0)),0)</f>
        <v>10</v>
      </c>
      <c r="AQ141" s="172">
        <f>IFERROR(INDEX($N$74:$U$103,MATCH(INT(求节点(总纲!$BG$5:$BG$84,总纲!$BH$5:$BH$84,总纲!$BM72)),$E$74:$E$103,0),MATCH(AQ$72,$N$73:$U$73,0)),0)</f>
        <v>0</v>
      </c>
      <c r="AR141" s="172">
        <f>IFERROR(INDEX($N$74:$U$103,MATCH(INT(求节点(总纲!$BG$5:$BG$84,总纲!$BH$5:$BH$84,总纲!$BM72)),$E$74:$E$103,0),MATCH(AR$72,$N$73:$U$73,0)),0)</f>
        <v>15</v>
      </c>
      <c r="AS141" s="172">
        <f>IFERROR(INDEX($N$74:$U$103,MATCH(INT(求节点(总纲!$BG$5:$BG$84,总纲!$BH$5:$BH$84,总纲!$BM72)),$E$74:$E$103,0),MATCH(AS$72,$N$73:$U$73,0)),0)</f>
        <v>10</v>
      </c>
      <c r="AT141" s="172">
        <f>IFERROR(INDEX($N$74:$U$103,MATCH(INT(求节点(总纲!$BG$5:$BG$84,总纲!$BH$5:$BH$84,总纲!$BM72)),$E$74:$E$103,0),MATCH(AT$72,$N$73:$U$73,0)),0)</f>
        <v>15</v>
      </c>
      <c r="AU141" s="172">
        <f>IFERROR(INDEX($N$74:$U$103,MATCH(INT(求节点(总纲!$BG$5:$BG$84,总纲!$BH$5:$BH$84,总纲!$BM72)),$E$74:$E$103,0),MATCH(AU$72,$N$73:$U$73,0)),0)</f>
        <v>15</v>
      </c>
      <c r="AV141" s="172">
        <f>IFERROR(INDEX($N$74:$U$103,MATCH(INT(求节点(总纲!$BG$5:$BG$84,总纲!$BH$5:$BH$84,总纲!$BM72)),$E$74:$E$103,0),MATCH(AV$72,$N$73:$U$73,0)),0)</f>
        <v>0</v>
      </c>
      <c r="AW141" s="172">
        <f>IFERROR(INDEX($N$74:$U$103,MATCH(INT(求节点(总纲!$BG$5:$BG$84,总纲!$BH$5:$BH$84,总纲!$BM72)),$E$74:$E$103,0),MATCH(AW$72,$N$73:$U$73,0)),0)</f>
        <v>15</v>
      </c>
      <c r="AX141" s="172">
        <f>IFERROR(INDEX($N$74:$U$103,MATCH(INT(求节点(总纲!$BG$5:$BG$84,总纲!$BH$5:$BH$84,总纲!$BM72)),$E$74:$E$103,0),MATCH(AX$72,$N$73:$U$73,0)),0)</f>
        <v>15</v>
      </c>
      <c r="AY141" s="172">
        <f>IFERROR(INDEX($N$74:$U$103,MATCH(INT(求节点(总纲!$BG$5:$BG$84,总纲!$BH$5:$BH$84,总纲!$BM72)),$E$74:$E$103,0),MATCH(AY$72,$N$73:$U$73,0)),0)</f>
        <v>0</v>
      </c>
      <c r="AZ141" s="172">
        <f>IFERROR(INDEX($N$74:$U$103,MATCH(INT(求节点(总纲!$BG$5:$BG$84,总纲!$BH$5:$BH$84,总纲!$BM72)),$E$74:$E$103,0),MATCH(AZ$72,$N$73:$U$73,0)),0)</f>
        <v>0</v>
      </c>
      <c r="BA141" s="172">
        <f>IFERROR(INDEX($N$74:$U$103,MATCH(INT(求节点(总纲!$BG$5:$BG$84,总纲!$BH$5:$BH$84,总纲!$BM72)),$E$74:$E$103,0),MATCH(BA$72,$N$73:$U$73,0)),0)</f>
        <v>15</v>
      </c>
      <c r="BB141" s="172">
        <f>IFERROR(INDEX($N$74:$U$103,MATCH(INT(求节点(总纲!$BG$5:$BG$84,总纲!$BH$5:$BH$84,总纲!$BM72)),$E$74:$E$103,0),MATCH(BB$72,$N$73:$U$73,0)),0)</f>
        <v>15</v>
      </c>
    </row>
    <row r="142" spans="25:54" x14ac:dyDescent="0.15">
      <c r="Y142" s="132"/>
      <c r="Z142" s="162">
        <v>69</v>
      </c>
      <c r="AA142" s="172">
        <f>IFERROR(INDEX($N$74:$U$103,MATCH(INT(求节点(总纲!$BG$5:$BG$84,总纲!$BH$5:$BH$84,总纲!$BM73)),$E$74:$E$103,0),MATCH(AA$72,$N$73:$U$73,0)),0)</f>
        <v>15</v>
      </c>
      <c r="AB142" s="172">
        <f>IFERROR(INDEX($N$74:$U$103,MATCH(INT(求节点(总纲!$BG$5:$BG$84,总纲!$BH$5:$BH$84,总纲!$BM73)),$E$74:$E$103,0),MATCH(AB$72,$N$73:$U$73,0)),0)</f>
        <v>15</v>
      </c>
      <c r="AC142" s="172">
        <f>IFERROR(INDEX($N$74:$U$103,MATCH(INT(求节点(总纲!$BG$5:$BG$84,总纲!$BH$5:$BH$84,总纲!$BM73)),$E$74:$E$103,0),MATCH(AC$72,$N$73:$U$73,0)),0)</f>
        <v>0</v>
      </c>
      <c r="AD142" s="172">
        <f>IFERROR(INDEX($N$74:$U$103,MATCH(INT(求节点(总纲!$BG$5:$BG$84,总纲!$BH$5:$BH$84,总纲!$BM73)),$E$74:$E$103,0),MATCH(AD$72,$N$73:$U$73,0)),0)</f>
        <v>15</v>
      </c>
      <c r="AE142" s="172">
        <f>IFERROR(INDEX($N$74:$U$103,MATCH(INT(求节点(总纲!$BG$5:$BG$84,总纲!$BH$5:$BH$84,总纲!$BM73)),$E$74:$E$103,0),MATCH(AE$72,$N$73:$U$73,0)),0)</f>
        <v>15</v>
      </c>
      <c r="AF142" s="172">
        <f>IFERROR(INDEX($N$74:$U$103,MATCH(INT(求节点(总纲!$BG$5:$BG$84,总纲!$BH$5:$BH$84,总纲!$BM73)),$E$74:$E$103,0),MATCH(AF$72,$N$73:$U$73,0)),0)</f>
        <v>15</v>
      </c>
      <c r="AG142" s="172">
        <f>IFERROR(INDEX($N$74:$U$103,MATCH(INT(求节点(总纲!$BG$5:$BG$84,总纲!$BH$5:$BH$84,总纲!$BM73)),$E$74:$E$103,0),MATCH(AG$72,$N$73:$U$73,0)),0)</f>
        <v>15</v>
      </c>
      <c r="AH142" s="172">
        <f>IFERROR(INDEX($N$74:$U$103,MATCH(INT(求节点(总纲!$BG$5:$BG$84,总纲!$BH$5:$BH$84,总纲!$BM73)),$E$74:$E$103,0),MATCH(AH$72,$N$73:$U$73,0)),0)</f>
        <v>15</v>
      </c>
      <c r="AI142" s="172">
        <f>IFERROR(INDEX($N$74:$U$103,MATCH(INT(求节点(总纲!$BG$5:$BG$84,总纲!$BH$5:$BH$84,总纲!$BM73)),$E$74:$E$103,0),MATCH(AI$72,$N$73:$U$73,0)),0)</f>
        <v>15</v>
      </c>
      <c r="AJ142" s="172">
        <f>IFERROR(INDEX($N$74:$U$103,MATCH(INT(求节点(总纲!$BG$5:$BG$84,总纲!$BH$5:$BH$84,总纲!$BM73)),$E$74:$E$103,0),MATCH(AJ$72,$N$73:$U$73,0)),0)</f>
        <v>10</v>
      </c>
      <c r="AK142" s="172">
        <f>IFERROR(INDEX($N$74:$U$103,MATCH(INT(求节点(总纲!$BG$5:$BG$84,总纲!$BH$5:$BH$84,总纲!$BM73)),$E$74:$E$103,0),MATCH(AK$72,$N$73:$U$73,0)),0)</f>
        <v>15</v>
      </c>
      <c r="AL142" s="172">
        <f>IFERROR(INDEX($N$74:$U$103,MATCH(INT(求节点(总纲!$BG$5:$BG$84,总纲!$BH$5:$BH$84,总纲!$BM73)),$E$74:$E$103,0),MATCH(AL$72,$N$73:$U$73,0)),0)</f>
        <v>15</v>
      </c>
      <c r="AM142" s="172">
        <f>IFERROR(INDEX($N$74:$U$103,MATCH(INT(求节点(总纲!$BG$5:$BG$84,总纲!$BH$5:$BH$84,总纲!$BM73)),$E$74:$E$103,0),MATCH(AM$72,$N$73:$U$73,0)),0)</f>
        <v>10</v>
      </c>
      <c r="AN142" s="172">
        <f>IFERROR(INDEX($N$74:$U$103,MATCH(INT(求节点(总纲!$BG$5:$BG$84,总纲!$BH$5:$BH$84,总纲!$BM73)),$E$74:$E$103,0),MATCH(AN$72,$N$73:$U$73,0)),0)</f>
        <v>15</v>
      </c>
      <c r="AO142" s="172">
        <f>IFERROR(INDEX($N$74:$U$103,MATCH(INT(求节点(总纲!$BG$5:$BG$84,总纲!$BH$5:$BH$84,总纲!$BM73)),$E$74:$E$103,0),MATCH(AO$72,$N$73:$U$73,0)),0)</f>
        <v>10</v>
      </c>
      <c r="AP142" s="172">
        <f>IFERROR(INDEX($N$74:$U$103,MATCH(INT(求节点(总纲!$BG$5:$BG$84,总纲!$BH$5:$BH$84,总纲!$BM73)),$E$74:$E$103,0),MATCH(AP$72,$N$73:$U$73,0)),0)</f>
        <v>10</v>
      </c>
      <c r="AQ142" s="172">
        <f>IFERROR(INDEX($N$74:$U$103,MATCH(INT(求节点(总纲!$BG$5:$BG$84,总纲!$BH$5:$BH$84,总纲!$BM73)),$E$74:$E$103,0),MATCH(AQ$72,$N$73:$U$73,0)),0)</f>
        <v>0</v>
      </c>
      <c r="AR142" s="172">
        <f>IFERROR(INDEX($N$74:$U$103,MATCH(INT(求节点(总纲!$BG$5:$BG$84,总纲!$BH$5:$BH$84,总纲!$BM73)),$E$74:$E$103,0),MATCH(AR$72,$N$73:$U$73,0)),0)</f>
        <v>15</v>
      </c>
      <c r="AS142" s="172">
        <f>IFERROR(INDEX($N$74:$U$103,MATCH(INT(求节点(总纲!$BG$5:$BG$84,总纲!$BH$5:$BH$84,总纲!$BM73)),$E$74:$E$103,0),MATCH(AS$72,$N$73:$U$73,0)),0)</f>
        <v>10</v>
      </c>
      <c r="AT142" s="172">
        <f>IFERROR(INDEX($N$74:$U$103,MATCH(INT(求节点(总纲!$BG$5:$BG$84,总纲!$BH$5:$BH$84,总纲!$BM73)),$E$74:$E$103,0),MATCH(AT$72,$N$73:$U$73,0)),0)</f>
        <v>15</v>
      </c>
      <c r="AU142" s="172">
        <f>IFERROR(INDEX($N$74:$U$103,MATCH(INT(求节点(总纲!$BG$5:$BG$84,总纲!$BH$5:$BH$84,总纲!$BM73)),$E$74:$E$103,0),MATCH(AU$72,$N$73:$U$73,0)),0)</f>
        <v>15</v>
      </c>
      <c r="AV142" s="172">
        <f>IFERROR(INDEX($N$74:$U$103,MATCH(INT(求节点(总纲!$BG$5:$BG$84,总纲!$BH$5:$BH$84,总纲!$BM73)),$E$74:$E$103,0),MATCH(AV$72,$N$73:$U$73,0)),0)</f>
        <v>0</v>
      </c>
      <c r="AW142" s="172">
        <f>IFERROR(INDEX($N$74:$U$103,MATCH(INT(求节点(总纲!$BG$5:$BG$84,总纲!$BH$5:$BH$84,总纲!$BM73)),$E$74:$E$103,0),MATCH(AW$72,$N$73:$U$73,0)),0)</f>
        <v>15</v>
      </c>
      <c r="AX142" s="172">
        <f>IFERROR(INDEX($N$74:$U$103,MATCH(INT(求节点(总纲!$BG$5:$BG$84,总纲!$BH$5:$BH$84,总纲!$BM73)),$E$74:$E$103,0),MATCH(AX$72,$N$73:$U$73,0)),0)</f>
        <v>15</v>
      </c>
      <c r="AY142" s="172">
        <f>IFERROR(INDEX($N$74:$U$103,MATCH(INT(求节点(总纲!$BG$5:$BG$84,总纲!$BH$5:$BH$84,总纲!$BM73)),$E$74:$E$103,0),MATCH(AY$72,$N$73:$U$73,0)),0)</f>
        <v>0</v>
      </c>
      <c r="AZ142" s="172">
        <f>IFERROR(INDEX($N$74:$U$103,MATCH(INT(求节点(总纲!$BG$5:$BG$84,总纲!$BH$5:$BH$84,总纲!$BM73)),$E$74:$E$103,0),MATCH(AZ$72,$N$73:$U$73,0)),0)</f>
        <v>0</v>
      </c>
      <c r="BA142" s="172">
        <f>IFERROR(INDEX($N$74:$U$103,MATCH(INT(求节点(总纲!$BG$5:$BG$84,总纲!$BH$5:$BH$84,总纲!$BM73)),$E$74:$E$103,0),MATCH(BA$72,$N$73:$U$73,0)),0)</f>
        <v>15</v>
      </c>
      <c r="BB142" s="172">
        <f>IFERROR(INDEX($N$74:$U$103,MATCH(INT(求节点(总纲!$BG$5:$BG$84,总纲!$BH$5:$BH$84,总纲!$BM73)),$E$74:$E$103,0),MATCH(BB$72,$N$73:$U$73,0)),0)</f>
        <v>15</v>
      </c>
    </row>
    <row r="143" spans="25:54" x14ac:dyDescent="0.15">
      <c r="Y143" s="132"/>
      <c r="Z143" s="162">
        <v>70</v>
      </c>
      <c r="AA143" s="172">
        <f>IFERROR(INDEX($N$74:$U$103,MATCH(INT(求节点(总纲!$BG$5:$BG$84,总纲!$BH$5:$BH$84,总纲!$BM74)),$E$74:$E$103,0),MATCH(AA$72,$N$73:$U$73,0)),0)</f>
        <v>15</v>
      </c>
      <c r="AB143" s="172">
        <f>IFERROR(INDEX($N$74:$U$103,MATCH(INT(求节点(总纲!$BG$5:$BG$84,总纲!$BH$5:$BH$84,总纲!$BM74)),$E$74:$E$103,0),MATCH(AB$72,$N$73:$U$73,0)),0)</f>
        <v>15</v>
      </c>
      <c r="AC143" s="172">
        <f>IFERROR(INDEX($N$74:$U$103,MATCH(INT(求节点(总纲!$BG$5:$BG$84,总纲!$BH$5:$BH$84,总纲!$BM74)),$E$74:$E$103,0),MATCH(AC$72,$N$73:$U$73,0)),0)</f>
        <v>0</v>
      </c>
      <c r="AD143" s="172">
        <f>IFERROR(INDEX($N$74:$U$103,MATCH(INT(求节点(总纲!$BG$5:$BG$84,总纲!$BH$5:$BH$84,总纲!$BM74)),$E$74:$E$103,0),MATCH(AD$72,$N$73:$U$73,0)),0)</f>
        <v>15</v>
      </c>
      <c r="AE143" s="172">
        <f>IFERROR(INDEX($N$74:$U$103,MATCH(INT(求节点(总纲!$BG$5:$BG$84,总纲!$BH$5:$BH$84,总纲!$BM74)),$E$74:$E$103,0),MATCH(AE$72,$N$73:$U$73,0)),0)</f>
        <v>15</v>
      </c>
      <c r="AF143" s="172">
        <f>IFERROR(INDEX($N$74:$U$103,MATCH(INT(求节点(总纲!$BG$5:$BG$84,总纲!$BH$5:$BH$84,总纲!$BM74)),$E$74:$E$103,0),MATCH(AF$72,$N$73:$U$73,0)),0)</f>
        <v>15</v>
      </c>
      <c r="AG143" s="172">
        <f>IFERROR(INDEX($N$74:$U$103,MATCH(INT(求节点(总纲!$BG$5:$BG$84,总纲!$BH$5:$BH$84,总纲!$BM74)),$E$74:$E$103,0),MATCH(AG$72,$N$73:$U$73,0)),0)</f>
        <v>15</v>
      </c>
      <c r="AH143" s="172">
        <f>IFERROR(INDEX($N$74:$U$103,MATCH(INT(求节点(总纲!$BG$5:$BG$84,总纲!$BH$5:$BH$84,总纲!$BM74)),$E$74:$E$103,0),MATCH(AH$72,$N$73:$U$73,0)),0)</f>
        <v>15</v>
      </c>
      <c r="AI143" s="172">
        <f>IFERROR(INDEX($N$74:$U$103,MATCH(INT(求节点(总纲!$BG$5:$BG$84,总纲!$BH$5:$BH$84,总纲!$BM74)),$E$74:$E$103,0),MATCH(AI$72,$N$73:$U$73,0)),0)</f>
        <v>15</v>
      </c>
      <c r="AJ143" s="172">
        <f>IFERROR(INDEX($N$74:$U$103,MATCH(INT(求节点(总纲!$BG$5:$BG$84,总纲!$BH$5:$BH$84,总纲!$BM74)),$E$74:$E$103,0),MATCH(AJ$72,$N$73:$U$73,0)),0)</f>
        <v>10</v>
      </c>
      <c r="AK143" s="172">
        <f>IFERROR(INDEX($N$74:$U$103,MATCH(INT(求节点(总纲!$BG$5:$BG$84,总纲!$BH$5:$BH$84,总纲!$BM74)),$E$74:$E$103,0),MATCH(AK$72,$N$73:$U$73,0)),0)</f>
        <v>15</v>
      </c>
      <c r="AL143" s="172">
        <f>IFERROR(INDEX($N$74:$U$103,MATCH(INT(求节点(总纲!$BG$5:$BG$84,总纲!$BH$5:$BH$84,总纲!$BM74)),$E$74:$E$103,0),MATCH(AL$72,$N$73:$U$73,0)),0)</f>
        <v>15</v>
      </c>
      <c r="AM143" s="172">
        <f>IFERROR(INDEX($N$74:$U$103,MATCH(INT(求节点(总纲!$BG$5:$BG$84,总纲!$BH$5:$BH$84,总纲!$BM74)),$E$74:$E$103,0),MATCH(AM$72,$N$73:$U$73,0)),0)</f>
        <v>10</v>
      </c>
      <c r="AN143" s="172">
        <f>IFERROR(INDEX($N$74:$U$103,MATCH(INT(求节点(总纲!$BG$5:$BG$84,总纲!$BH$5:$BH$84,总纲!$BM74)),$E$74:$E$103,0),MATCH(AN$72,$N$73:$U$73,0)),0)</f>
        <v>15</v>
      </c>
      <c r="AO143" s="172">
        <f>IFERROR(INDEX($N$74:$U$103,MATCH(INT(求节点(总纲!$BG$5:$BG$84,总纲!$BH$5:$BH$84,总纲!$BM74)),$E$74:$E$103,0),MATCH(AO$72,$N$73:$U$73,0)),0)</f>
        <v>10</v>
      </c>
      <c r="AP143" s="172">
        <f>IFERROR(INDEX($N$74:$U$103,MATCH(INT(求节点(总纲!$BG$5:$BG$84,总纲!$BH$5:$BH$84,总纲!$BM74)),$E$74:$E$103,0),MATCH(AP$72,$N$73:$U$73,0)),0)</f>
        <v>10</v>
      </c>
      <c r="AQ143" s="172">
        <f>IFERROR(INDEX($N$74:$U$103,MATCH(INT(求节点(总纲!$BG$5:$BG$84,总纲!$BH$5:$BH$84,总纲!$BM74)),$E$74:$E$103,0),MATCH(AQ$72,$N$73:$U$73,0)),0)</f>
        <v>0</v>
      </c>
      <c r="AR143" s="172">
        <f>IFERROR(INDEX($N$74:$U$103,MATCH(INT(求节点(总纲!$BG$5:$BG$84,总纲!$BH$5:$BH$84,总纲!$BM74)),$E$74:$E$103,0),MATCH(AR$72,$N$73:$U$73,0)),0)</f>
        <v>15</v>
      </c>
      <c r="AS143" s="172">
        <f>IFERROR(INDEX($N$74:$U$103,MATCH(INT(求节点(总纲!$BG$5:$BG$84,总纲!$BH$5:$BH$84,总纲!$BM74)),$E$74:$E$103,0),MATCH(AS$72,$N$73:$U$73,0)),0)</f>
        <v>10</v>
      </c>
      <c r="AT143" s="172">
        <f>IFERROR(INDEX($N$74:$U$103,MATCH(INT(求节点(总纲!$BG$5:$BG$84,总纲!$BH$5:$BH$84,总纲!$BM74)),$E$74:$E$103,0),MATCH(AT$72,$N$73:$U$73,0)),0)</f>
        <v>15</v>
      </c>
      <c r="AU143" s="172">
        <f>IFERROR(INDEX($N$74:$U$103,MATCH(INT(求节点(总纲!$BG$5:$BG$84,总纲!$BH$5:$BH$84,总纲!$BM74)),$E$74:$E$103,0),MATCH(AU$72,$N$73:$U$73,0)),0)</f>
        <v>15</v>
      </c>
      <c r="AV143" s="172">
        <f>IFERROR(INDEX($N$74:$U$103,MATCH(INT(求节点(总纲!$BG$5:$BG$84,总纲!$BH$5:$BH$84,总纲!$BM74)),$E$74:$E$103,0),MATCH(AV$72,$N$73:$U$73,0)),0)</f>
        <v>0</v>
      </c>
      <c r="AW143" s="172">
        <f>IFERROR(INDEX($N$74:$U$103,MATCH(INT(求节点(总纲!$BG$5:$BG$84,总纲!$BH$5:$BH$84,总纲!$BM74)),$E$74:$E$103,0),MATCH(AW$72,$N$73:$U$73,0)),0)</f>
        <v>15</v>
      </c>
      <c r="AX143" s="172">
        <f>IFERROR(INDEX($N$74:$U$103,MATCH(INT(求节点(总纲!$BG$5:$BG$84,总纲!$BH$5:$BH$84,总纲!$BM74)),$E$74:$E$103,0),MATCH(AX$72,$N$73:$U$73,0)),0)</f>
        <v>15</v>
      </c>
      <c r="AY143" s="172">
        <f>IFERROR(INDEX($N$74:$U$103,MATCH(INT(求节点(总纲!$BG$5:$BG$84,总纲!$BH$5:$BH$84,总纲!$BM74)),$E$74:$E$103,0),MATCH(AY$72,$N$73:$U$73,0)),0)</f>
        <v>0</v>
      </c>
      <c r="AZ143" s="172">
        <f>IFERROR(INDEX($N$74:$U$103,MATCH(INT(求节点(总纲!$BG$5:$BG$84,总纲!$BH$5:$BH$84,总纲!$BM74)),$E$74:$E$103,0),MATCH(AZ$72,$N$73:$U$73,0)),0)</f>
        <v>0</v>
      </c>
      <c r="BA143" s="172">
        <f>IFERROR(INDEX($N$74:$U$103,MATCH(INT(求节点(总纲!$BG$5:$BG$84,总纲!$BH$5:$BH$84,总纲!$BM74)),$E$74:$E$103,0),MATCH(BA$72,$N$73:$U$73,0)),0)</f>
        <v>15</v>
      </c>
      <c r="BB143" s="172">
        <f>IFERROR(INDEX($N$74:$U$103,MATCH(INT(求节点(总纲!$BG$5:$BG$84,总纲!$BH$5:$BH$84,总纲!$BM74)),$E$74:$E$103,0),MATCH(BB$72,$N$73:$U$73,0)),0)</f>
        <v>15</v>
      </c>
    </row>
    <row r="144" spans="25:54" x14ac:dyDescent="0.15">
      <c r="Y144" s="132"/>
      <c r="Z144" s="162">
        <v>71</v>
      </c>
      <c r="AA144" s="172">
        <f>IFERROR(INDEX($N$74:$U$103,MATCH(INT(求节点(总纲!$BG$5:$BG$84,总纲!$BH$5:$BH$84,总纲!$BM75)),$E$74:$E$103,0),MATCH(AA$72,$N$73:$U$73,0)),0)</f>
        <v>15</v>
      </c>
      <c r="AB144" s="172">
        <f>IFERROR(INDEX($N$74:$U$103,MATCH(INT(求节点(总纲!$BG$5:$BG$84,总纲!$BH$5:$BH$84,总纲!$BM75)),$E$74:$E$103,0),MATCH(AB$72,$N$73:$U$73,0)),0)</f>
        <v>15</v>
      </c>
      <c r="AC144" s="172">
        <f>IFERROR(INDEX($N$74:$U$103,MATCH(INT(求节点(总纲!$BG$5:$BG$84,总纲!$BH$5:$BH$84,总纲!$BM75)),$E$74:$E$103,0),MATCH(AC$72,$N$73:$U$73,0)),0)</f>
        <v>0</v>
      </c>
      <c r="AD144" s="172">
        <f>IFERROR(INDEX($N$74:$U$103,MATCH(INT(求节点(总纲!$BG$5:$BG$84,总纲!$BH$5:$BH$84,总纲!$BM75)),$E$74:$E$103,0),MATCH(AD$72,$N$73:$U$73,0)),0)</f>
        <v>15</v>
      </c>
      <c r="AE144" s="172">
        <f>IFERROR(INDEX($N$74:$U$103,MATCH(INT(求节点(总纲!$BG$5:$BG$84,总纲!$BH$5:$BH$84,总纲!$BM75)),$E$74:$E$103,0),MATCH(AE$72,$N$73:$U$73,0)),0)</f>
        <v>15</v>
      </c>
      <c r="AF144" s="172">
        <f>IFERROR(INDEX($N$74:$U$103,MATCH(INT(求节点(总纲!$BG$5:$BG$84,总纲!$BH$5:$BH$84,总纲!$BM75)),$E$74:$E$103,0),MATCH(AF$72,$N$73:$U$73,0)),0)</f>
        <v>15</v>
      </c>
      <c r="AG144" s="172">
        <f>IFERROR(INDEX($N$74:$U$103,MATCH(INT(求节点(总纲!$BG$5:$BG$84,总纲!$BH$5:$BH$84,总纲!$BM75)),$E$74:$E$103,0),MATCH(AG$72,$N$73:$U$73,0)),0)</f>
        <v>15</v>
      </c>
      <c r="AH144" s="172">
        <f>IFERROR(INDEX($N$74:$U$103,MATCH(INT(求节点(总纲!$BG$5:$BG$84,总纲!$BH$5:$BH$84,总纲!$BM75)),$E$74:$E$103,0),MATCH(AH$72,$N$73:$U$73,0)),0)</f>
        <v>15</v>
      </c>
      <c r="AI144" s="172">
        <f>IFERROR(INDEX($N$74:$U$103,MATCH(INT(求节点(总纲!$BG$5:$BG$84,总纲!$BH$5:$BH$84,总纲!$BM75)),$E$74:$E$103,0),MATCH(AI$72,$N$73:$U$73,0)),0)</f>
        <v>15</v>
      </c>
      <c r="AJ144" s="172">
        <f>IFERROR(INDEX($N$74:$U$103,MATCH(INT(求节点(总纲!$BG$5:$BG$84,总纲!$BH$5:$BH$84,总纲!$BM75)),$E$74:$E$103,0),MATCH(AJ$72,$N$73:$U$73,0)),0)</f>
        <v>10</v>
      </c>
      <c r="AK144" s="172">
        <f>IFERROR(INDEX($N$74:$U$103,MATCH(INT(求节点(总纲!$BG$5:$BG$84,总纲!$BH$5:$BH$84,总纲!$BM75)),$E$74:$E$103,0),MATCH(AK$72,$N$73:$U$73,0)),0)</f>
        <v>15</v>
      </c>
      <c r="AL144" s="172">
        <f>IFERROR(INDEX($N$74:$U$103,MATCH(INT(求节点(总纲!$BG$5:$BG$84,总纲!$BH$5:$BH$84,总纲!$BM75)),$E$74:$E$103,0),MATCH(AL$72,$N$73:$U$73,0)),0)</f>
        <v>15</v>
      </c>
      <c r="AM144" s="172">
        <f>IFERROR(INDEX($N$74:$U$103,MATCH(INT(求节点(总纲!$BG$5:$BG$84,总纲!$BH$5:$BH$84,总纲!$BM75)),$E$74:$E$103,0),MATCH(AM$72,$N$73:$U$73,0)),0)</f>
        <v>10</v>
      </c>
      <c r="AN144" s="172">
        <f>IFERROR(INDEX($N$74:$U$103,MATCH(INT(求节点(总纲!$BG$5:$BG$84,总纲!$BH$5:$BH$84,总纲!$BM75)),$E$74:$E$103,0),MATCH(AN$72,$N$73:$U$73,0)),0)</f>
        <v>15</v>
      </c>
      <c r="AO144" s="172">
        <f>IFERROR(INDEX($N$74:$U$103,MATCH(INT(求节点(总纲!$BG$5:$BG$84,总纲!$BH$5:$BH$84,总纲!$BM75)),$E$74:$E$103,0),MATCH(AO$72,$N$73:$U$73,0)),0)</f>
        <v>10</v>
      </c>
      <c r="AP144" s="172">
        <f>IFERROR(INDEX($N$74:$U$103,MATCH(INT(求节点(总纲!$BG$5:$BG$84,总纲!$BH$5:$BH$84,总纲!$BM75)),$E$74:$E$103,0),MATCH(AP$72,$N$73:$U$73,0)),0)</f>
        <v>10</v>
      </c>
      <c r="AQ144" s="172">
        <f>IFERROR(INDEX($N$74:$U$103,MATCH(INT(求节点(总纲!$BG$5:$BG$84,总纲!$BH$5:$BH$84,总纲!$BM75)),$E$74:$E$103,0),MATCH(AQ$72,$N$73:$U$73,0)),0)</f>
        <v>10</v>
      </c>
      <c r="AR144" s="172">
        <f>IFERROR(INDEX($N$74:$U$103,MATCH(INT(求节点(总纲!$BG$5:$BG$84,总纲!$BH$5:$BH$84,总纲!$BM75)),$E$74:$E$103,0),MATCH(AR$72,$N$73:$U$73,0)),0)</f>
        <v>15</v>
      </c>
      <c r="AS144" s="172">
        <f>IFERROR(INDEX($N$74:$U$103,MATCH(INT(求节点(总纲!$BG$5:$BG$84,总纲!$BH$5:$BH$84,总纲!$BM75)),$E$74:$E$103,0),MATCH(AS$72,$N$73:$U$73,0)),0)</f>
        <v>10</v>
      </c>
      <c r="AT144" s="172">
        <f>IFERROR(INDEX($N$74:$U$103,MATCH(INT(求节点(总纲!$BG$5:$BG$84,总纲!$BH$5:$BH$84,总纲!$BM75)),$E$74:$E$103,0),MATCH(AT$72,$N$73:$U$73,0)),0)</f>
        <v>15</v>
      </c>
      <c r="AU144" s="172">
        <f>IFERROR(INDEX($N$74:$U$103,MATCH(INT(求节点(总纲!$BG$5:$BG$84,总纲!$BH$5:$BH$84,总纲!$BM75)),$E$74:$E$103,0),MATCH(AU$72,$N$73:$U$73,0)),0)</f>
        <v>15</v>
      </c>
      <c r="AV144" s="172">
        <f>IFERROR(INDEX($N$74:$U$103,MATCH(INT(求节点(总纲!$BG$5:$BG$84,总纲!$BH$5:$BH$84,总纲!$BM75)),$E$74:$E$103,0),MATCH(AV$72,$N$73:$U$73,0)),0)</f>
        <v>10</v>
      </c>
      <c r="AW144" s="172">
        <f>IFERROR(INDEX($N$74:$U$103,MATCH(INT(求节点(总纲!$BG$5:$BG$84,总纲!$BH$5:$BH$84,总纲!$BM75)),$E$74:$E$103,0),MATCH(AW$72,$N$73:$U$73,0)),0)</f>
        <v>15</v>
      </c>
      <c r="AX144" s="172">
        <f>IFERROR(INDEX($N$74:$U$103,MATCH(INT(求节点(总纲!$BG$5:$BG$84,总纲!$BH$5:$BH$84,总纲!$BM75)),$E$74:$E$103,0),MATCH(AX$72,$N$73:$U$73,0)),0)</f>
        <v>15</v>
      </c>
      <c r="AY144" s="172">
        <f>IFERROR(INDEX($N$74:$U$103,MATCH(INT(求节点(总纲!$BG$5:$BG$84,总纲!$BH$5:$BH$84,总纲!$BM75)),$E$74:$E$103,0),MATCH(AY$72,$N$73:$U$73,0)),0)</f>
        <v>0</v>
      </c>
      <c r="AZ144" s="172">
        <f>IFERROR(INDEX($N$74:$U$103,MATCH(INT(求节点(总纲!$BG$5:$BG$84,总纲!$BH$5:$BH$84,总纲!$BM75)),$E$74:$E$103,0),MATCH(AZ$72,$N$73:$U$73,0)),0)</f>
        <v>10</v>
      </c>
      <c r="BA144" s="172">
        <f>IFERROR(INDEX($N$74:$U$103,MATCH(INT(求节点(总纲!$BG$5:$BG$84,总纲!$BH$5:$BH$84,总纲!$BM75)),$E$74:$E$103,0),MATCH(BA$72,$N$73:$U$73,0)),0)</f>
        <v>15</v>
      </c>
      <c r="BB144" s="172">
        <f>IFERROR(INDEX($N$74:$U$103,MATCH(INT(求节点(总纲!$BG$5:$BG$84,总纲!$BH$5:$BH$84,总纲!$BM75)),$E$74:$E$103,0),MATCH(BB$72,$N$73:$U$73,0)),0)</f>
        <v>15</v>
      </c>
    </row>
    <row r="145" spans="25:54" x14ac:dyDescent="0.15">
      <c r="Y145" s="132"/>
      <c r="Z145" s="162">
        <v>72</v>
      </c>
      <c r="AA145" s="172">
        <f>IFERROR(INDEX($N$74:$U$103,MATCH(INT(求节点(总纲!$BG$5:$BG$84,总纲!$BH$5:$BH$84,总纲!$BM76)),$E$74:$E$103,0),MATCH(AA$72,$N$73:$U$73,0)),0)</f>
        <v>15</v>
      </c>
      <c r="AB145" s="172">
        <f>IFERROR(INDEX($N$74:$U$103,MATCH(INT(求节点(总纲!$BG$5:$BG$84,总纲!$BH$5:$BH$84,总纲!$BM76)),$E$74:$E$103,0),MATCH(AB$72,$N$73:$U$73,0)),0)</f>
        <v>15</v>
      </c>
      <c r="AC145" s="172">
        <f>IFERROR(INDEX($N$74:$U$103,MATCH(INT(求节点(总纲!$BG$5:$BG$84,总纲!$BH$5:$BH$84,总纲!$BM76)),$E$74:$E$103,0),MATCH(AC$72,$N$73:$U$73,0)),0)</f>
        <v>0</v>
      </c>
      <c r="AD145" s="172">
        <f>IFERROR(INDEX($N$74:$U$103,MATCH(INT(求节点(总纲!$BG$5:$BG$84,总纲!$BH$5:$BH$84,总纲!$BM76)),$E$74:$E$103,0),MATCH(AD$72,$N$73:$U$73,0)),0)</f>
        <v>15</v>
      </c>
      <c r="AE145" s="172">
        <f>IFERROR(INDEX($N$74:$U$103,MATCH(INT(求节点(总纲!$BG$5:$BG$84,总纲!$BH$5:$BH$84,总纲!$BM76)),$E$74:$E$103,0),MATCH(AE$72,$N$73:$U$73,0)),0)</f>
        <v>15</v>
      </c>
      <c r="AF145" s="172">
        <f>IFERROR(INDEX($N$74:$U$103,MATCH(INT(求节点(总纲!$BG$5:$BG$84,总纲!$BH$5:$BH$84,总纲!$BM76)),$E$74:$E$103,0),MATCH(AF$72,$N$73:$U$73,0)),0)</f>
        <v>15</v>
      </c>
      <c r="AG145" s="172">
        <f>IFERROR(INDEX($N$74:$U$103,MATCH(INT(求节点(总纲!$BG$5:$BG$84,总纲!$BH$5:$BH$84,总纲!$BM76)),$E$74:$E$103,0),MATCH(AG$72,$N$73:$U$73,0)),0)</f>
        <v>15</v>
      </c>
      <c r="AH145" s="172">
        <f>IFERROR(INDEX($N$74:$U$103,MATCH(INT(求节点(总纲!$BG$5:$BG$84,总纲!$BH$5:$BH$84,总纲!$BM76)),$E$74:$E$103,0),MATCH(AH$72,$N$73:$U$73,0)),0)</f>
        <v>15</v>
      </c>
      <c r="AI145" s="172">
        <f>IFERROR(INDEX($N$74:$U$103,MATCH(INT(求节点(总纲!$BG$5:$BG$84,总纲!$BH$5:$BH$84,总纲!$BM76)),$E$74:$E$103,0),MATCH(AI$72,$N$73:$U$73,0)),0)</f>
        <v>15</v>
      </c>
      <c r="AJ145" s="172">
        <f>IFERROR(INDEX($N$74:$U$103,MATCH(INT(求节点(总纲!$BG$5:$BG$84,总纲!$BH$5:$BH$84,总纲!$BM76)),$E$74:$E$103,0),MATCH(AJ$72,$N$73:$U$73,0)),0)</f>
        <v>10</v>
      </c>
      <c r="AK145" s="172">
        <f>IFERROR(INDEX($N$74:$U$103,MATCH(INT(求节点(总纲!$BG$5:$BG$84,总纲!$BH$5:$BH$84,总纲!$BM76)),$E$74:$E$103,0),MATCH(AK$72,$N$73:$U$73,0)),0)</f>
        <v>15</v>
      </c>
      <c r="AL145" s="172">
        <f>IFERROR(INDEX($N$74:$U$103,MATCH(INT(求节点(总纲!$BG$5:$BG$84,总纲!$BH$5:$BH$84,总纲!$BM76)),$E$74:$E$103,0),MATCH(AL$72,$N$73:$U$73,0)),0)</f>
        <v>15</v>
      </c>
      <c r="AM145" s="172">
        <f>IFERROR(INDEX($N$74:$U$103,MATCH(INT(求节点(总纲!$BG$5:$BG$84,总纲!$BH$5:$BH$84,总纲!$BM76)),$E$74:$E$103,0),MATCH(AM$72,$N$73:$U$73,0)),0)</f>
        <v>10</v>
      </c>
      <c r="AN145" s="172">
        <f>IFERROR(INDEX($N$74:$U$103,MATCH(INT(求节点(总纲!$BG$5:$BG$84,总纲!$BH$5:$BH$84,总纲!$BM76)),$E$74:$E$103,0),MATCH(AN$72,$N$73:$U$73,0)),0)</f>
        <v>15</v>
      </c>
      <c r="AO145" s="172">
        <f>IFERROR(INDEX($N$74:$U$103,MATCH(INT(求节点(总纲!$BG$5:$BG$84,总纲!$BH$5:$BH$84,总纲!$BM76)),$E$74:$E$103,0),MATCH(AO$72,$N$73:$U$73,0)),0)</f>
        <v>10</v>
      </c>
      <c r="AP145" s="172">
        <f>IFERROR(INDEX($N$74:$U$103,MATCH(INT(求节点(总纲!$BG$5:$BG$84,总纲!$BH$5:$BH$84,总纲!$BM76)),$E$74:$E$103,0),MATCH(AP$72,$N$73:$U$73,0)),0)</f>
        <v>10</v>
      </c>
      <c r="AQ145" s="172">
        <f>IFERROR(INDEX($N$74:$U$103,MATCH(INT(求节点(总纲!$BG$5:$BG$84,总纲!$BH$5:$BH$84,总纲!$BM76)),$E$74:$E$103,0),MATCH(AQ$72,$N$73:$U$73,0)),0)</f>
        <v>10</v>
      </c>
      <c r="AR145" s="172">
        <f>IFERROR(INDEX($N$74:$U$103,MATCH(INT(求节点(总纲!$BG$5:$BG$84,总纲!$BH$5:$BH$84,总纲!$BM76)),$E$74:$E$103,0),MATCH(AR$72,$N$73:$U$73,0)),0)</f>
        <v>15</v>
      </c>
      <c r="AS145" s="172">
        <f>IFERROR(INDEX($N$74:$U$103,MATCH(INT(求节点(总纲!$BG$5:$BG$84,总纲!$BH$5:$BH$84,总纲!$BM76)),$E$74:$E$103,0),MATCH(AS$72,$N$73:$U$73,0)),0)</f>
        <v>10</v>
      </c>
      <c r="AT145" s="172">
        <f>IFERROR(INDEX($N$74:$U$103,MATCH(INT(求节点(总纲!$BG$5:$BG$84,总纲!$BH$5:$BH$84,总纲!$BM76)),$E$74:$E$103,0),MATCH(AT$72,$N$73:$U$73,0)),0)</f>
        <v>15</v>
      </c>
      <c r="AU145" s="172">
        <f>IFERROR(INDEX($N$74:$U$103,MATCH(INT(求节点(总纲!$BG$5:$BG$84,总纲!$BH$5:$BH$84,总纲!$BM76)),$E$74:$E$103,0),MATCH(AU$72,$N$73:$U$73,0)),0)</f>
        <v>15</v>
      </c>
      <c r="AV145" s="172">
        <f>IFERROR(INDEX($N$74:$U$103,MATCH(INT(求节点(总纲!$BG$5:$BG$84,总纲!$BH$5:$BH$84,总纲!$BM76)),$E$74:$E$103,0),MATCH(AV$72,$N$73:$U$73,0)),0)</f>
        <v>10</v>
      </c>
      <c r="AW145" s="172">
        <f>IFERROR(INDEX($N$74:$U$103,MATCH(INT(求节点(总纲!$BG$5:$BG$84,总纲!$BH$5:$BH$84,总纲!$BM76)),$E$74:$E$103,0),MATCH(AW$72,$N$73:$U$73,0)),0)</f>
        <v>15</v>
      </c>
      <c r="AX145" s="172">
        <f>IFERROR(INDEX($N$74:$U$103,MATCH(INT(求节点(总纲!$BG$5:$BG$84,总纲!$BH$5:$BH$84,总纲!$BM76)),$E$74:$E$103,0),MATCH(AX$72,$N$73:$U$73,0)),0)</f>
        <v>15</v>
      </c>
      <c r="AY145" s="172">
        <f>IFERROR(INDEX($N$74:$U$103,MATCH(INT(求节点(总纲!$BG$5:$BG$84,总纲!$BH$5:$BH$84,总纲!$BM76)),$E$74:$E$103,0),MATCH(AY$72,$N$73:$U$73,0)),0)</f>
        <v>0</v>
      </c>
      <c r="AZ145" s="172">
        <f>IFERROR(INDEX($N$74:$U$103,MATCH(INT(求节点(总纲!$BG$5:$BG$84,总纲!$BH$5:$BH$84,总纲!$BM76)),$E$74:$E$103,0),MATCH(AZ$72,$N$73:$U$73,0)),0)</f>
        <v>10</v>
      </c>
      <c r="BA145" s="172">
        <f>IFERROR(INDEX($N$74:$U$103,MATCH(INT(求节点(总纲!$BG$5:$BG$84,总纲!$BH$5:$BH$84,总纲!$BM76)),$E$74:$E$103,0),MATCH(BA$72,$N$73:$U$73,0)),0)</f>
        <v>15</v>
      </c>
      <c r="BB145" s="172">
        <f>IFERROR(INDEX($N$74:$U$103,MATCH(INT(求节点(总纲!$BG$5:$BG$84,总纲!$BH$5:$BH$84,总纲!$BM76)),$E$74:$E$103,0),MATCH(BB$72,$N$73:$U$73,0)),0)</f>
        <v>15</v>
      </c>
    </row>
    <row r="146" spans="25:54" x14ac:dyDescent="0.15">
      <c r="Y146" s="132"/>
      <c r="Z146" s="162">
        <v>73</v>
      </c>
      <c r="AA146" s="172">
        <f>IFERROR(INDEX($N$74:$U$103,MATCH(INT(求节点(总纲!$BG$5:$BG$84,总纲!$BH$5:$BH$84,总纲!$BM77)),$E$74:$E$103,0),MATCH(AA$72,$N$73:$U$73,0)),0)</f>
        <v>15</v>
      </c>
      <c r="AB146" s="172">
        <f>IFERROR(INDEX($N$74:$U$103,MATCH(INT(求节点(总纲!$BG$5:$BG$84,总纲!$BH$5:$BH$84,总纲!$BM77)),$E$74:$E$103,0),MATCH(AB$72,$N$73:$U$73,0)),0)</f>
        <v>15</v>
      </c>
      <c r="AC146" s="172">
        <f>IFERROR(INDEX($N$74:$U$103,MATCH(INT(求节点(总纲!$BG$5:$BG$84,总纲!$BH$5:$BH$84,总纲!$BM77)),$E$74:$E$103,0),MATCH(AC$72,$N$73:$U$73,0)),0)</f>
        <v>0</v>
      </c>
      <c r="AD146" s="172">
        <f>IFERROR(INDEX($N$74:$U$103,MATCH(INT(求节点(总纲!$BG$5:$BG$84,总纲!$BH$5:$BH$84,总纲!$BM77)),$E$74:$E$103,0),MATCH(AD$72,$N$73:$U$73,0)),0)</f>
        <v>15</v>
      </c>
      <c r="AE146" s="172">
        <f>IFERROR(INDEX($N$74:$U$103,MATCH(INT(求节点(总纲!$BG$5:$BG$84,总纲!$BH$5:$BH$84,总纲!$BM77)),$E$74:$E$103,0),MATCH(AE$72,$N$73:$U$73,0)),0)</f>
        <v>15</v>
      </c>
      <c r="AF146" s="172">
        <f>IFERROR(INDEX($N$74:$U$103,MATCH(INT(求节点(总纲!$BG$5:$BG$84,总纲!$BH$5:$BH$84,总纲!$BM77)),$E$74:$E$103,0),MATCH(AF$72,$N$73:$U$73,0)),0)</f>
        <v>15</v>
      </c>
      <c r="AG146" s="172">
        <f>IFERROR(INDEX($N$74:$U$103,MATCH(INT(求节点(总纲!$BG$5:$BG$84,总纲!$BH$5:$BH$84,总纲!$BM77)),$E$74:$E$103,0),MATCH(AG$72,$N$73:$U$73,0)),0)</f>
        <v>15</v>
      </c>
      <c r="AH146" s="172">
        <f>IFERROR(INDEX($N$74:$U$103,MATCH(INT(求节点(总纲!$BG$5:$BG$84,总纲!$BH$5:$BH$84,总纲!$BM77)),$E$74:$E$103,0),MATCH(AH$72,$N$73:$U$73,0)),0)</f>
        <v>15</v>
      </c>
      <c r="AI146" s="172">
        <f>IFERROR(INDEX($N$74:$U$103,MATCH(INT(求节点(总纲!$BG$5:$BG$84,总纲!$BH$5:$BH$84,总纲!$BM77)),$E$74:$E$103,0),MATCH(AI$72,$N$73:$U$73,0)),0)</f>
        <v>15</v>
      </c>
      <c r="AJ146" s="172">
        <f>IFERROR(INDEX($N$74:$U$103,MATCH(INT(求节点(总纲!$BG$5:$BG$84,总纲!$BH$5:$BH$84,总纲!$BM77)),$E$74:$E$103,0),MATCH(AJ$72,$N$73:$U$73,0)),0)</f>
        <v>10</v>
      </c>
      <c r="AK146" s="172">
        <f>IFERROR(INDEX($N$74:$U$103,MATCH(INT(求节点(总纲!$BG$5:$BG$84,总纲!$BH$5:$BH$84,总纲!$BM77)),$E$74:$E$103,0),MATCH(AK$72,$N$73:$U$73,0)),0)</f>
        <v>15</v>
      </c>
      <c r="AL146" s="172">
        <f>IFERROR(INDEX($N$74:$U$103,MATCH(INT(求节点(总纲!$BG$5:$BG$84,总纲!$BH$5:$BH$84,总纲!$BM77)),$E$74:$E$103,0),MATCH(AL$72,$N$73:$U$73,0)),0)</f>
        <v>15</v>
      </c>
      <c r="AM146" s="172">
        <f>IFERROR(INDEX($N$74:$U$103,MATCH(INT(求节点(总纲!$BG$5:$BG$84,总纲!$BH$5:$BH$84,总纲!$BM77)),$E$74:$E$103,0),MATCH(AM$72,$N$73:$U$73,0)),0)</f>
        <v>10</v>
      </c>
      <c r="AN146" s="172">
        <f>IFERROR(INDEX($N$74:$U$103,MATCH(INT(求节点(总纲!$BG$5:$BG$84,总纲!$BH$5:$BH$84,总纲!$BM77)),$E$74:$E$103,0),MATCH(AN$72,$N$73:$U$73,0)),0)</f>
        <v>15</v>
      </c>
      <c r="AO146" s="172">
        <f>IFERROR(INDEX($N$74:$U$103,MATCH(INT(求节点(总纲!$BG$5:$BG$84,总纲!$BH$5:$BH$84,总纲!$BM77)),$E$74:$E$103,0),MATCH(AO$72,$N$73:$U$73,0)),0)</f>
        <v>10</v>
      </c>
      <c r="AP146" s="172">
        <f>IFERROR(INDEX($N$74:$U$103,MATCH(INT(求节点(总纲!$BG$5:$BG$84,总纲!$BH$5:$BH$84,总纲!$BM77)),$E$74:$E$103,0),MATCH(AP$72,$N$73:$U$73,0)),0)</f>
        <v>10</v>
      </c>
      <c r="AQ146" s="172">
        <f>IFERROR(INDEX($N$74:$U$103,MATCH(INT(求节点(总纲!$BG$5:$BG$84,总纲!$BH$5:$BH$84,总纲!$BM77)),$E$74:$E$103,0),MATCH(AQ$72,$N$73:$U$73,0)),0)</f>
        <v>10</v>
      </c>
      <c r="AR146" s="172">
        <f>IFERROR(INDEX($N$74:$U$103,MATCH(INT(求节点(总纲!$BG$5:$BG$84,总纲!$BH$5:$BH$84,总纲!$BM77)),$E$74:$E$103,0),MATCH(AR$72,$N$73:$U$73,0)),0)</f>
        <v>15</v>
      </c>
      <c r="AS146" s="172">
        <f>IFERROR(INDEX($N$74:$U$103,MATCH(INT(求节点(总纲!$BG$5:$BG$84,总纲!$BH$5:$BH$84,总纲!$BM77)),$E$74:$E$103,0),MATCH(AS$72,$N$73:$U$73,0)),0)</f>
        <v>10</v>
      </c>
      <c r="AT146" s="172">
        <f>IFERROR(INDEX($N$74:$U$103,MATCH(INT(求节点(总纲!$BG$5:$BG$84,总纲!$BH$5:$BH$84,总纲!$BM77)),$E$74:$E$103,0),MATCH(AT$72,$N$73:$U$73,0)),0)</f>
        <v>15</v>
      </c>
      <c r="AU146" s="172">
        <f>IFERROR(INDEX($N$74:$U$103,MATCH(INT(求节点(总纲!$BG$5:$BG$84,总纲!$BH$5:$BH$84,总纲!$BM77)),$E$74:$E$103,0),MATCH(AU$72,$N$73:$U$73,0)),0)</f>
        <v>15</v>
      </c>
      <c r="AV146" s="172">
        <f>IFERROR(INDEX($N$74:$U$103,MATCH(INT(求节点(总纲!$BG$5:$BG$84,总纲!$BH$5:$BH$84,总纲!$BM77)),$E$74:$E$103,0),MATCH(AV$72,$N$73:$U$73,0)),0)</f>
        <v>10</v>
      </c>
      <c r="AW146" s="172">
        <f>IFERROR(INDEX($N$74:$U$103,MATCH(INT(求节点(总纲!$BG$5:$BG$84,总纲!$BH$5:$BH$84,总纲!$BM77)),$E$74:$E$103,0),MATCH(AW$72,$N$73:$U$73,0)),0)</f>
        <v>15</v>
      </c>
      <c r="AX146" s="172">
        <f>IFERROR(INDEX($N$74:$U$103,MATCH(INT(求节点(总纲!$BG$5:$BG$84,总纲!$BH$5:$BH$84,总纲!$BM77)),$E$74:$E$103,0),MATCH(AX$72,$N$73:$U$73,0)),0)</f>
        <v>15</v>
      </c>
      <c r="AY146" s="172">
        <f>IFERROR(INDEX($N$74:$U$103,MATCH(INT(求节点(总纲!$BG$5:$BG$84,总纲!$BH$5:$BH$84,总纲!$BM77)),$E$74:$E$103,0),MATCH(AY$72,$N$73:$U$73,0)),0)</f>
        <v>0</v>
      </c>
      <c r="AZ146" s="172">
        <f>IFERROR(INDEX($N$74:$U$103,MATCH(INT(求节点(总纲!$BG$5:$BG$84,总纲!$BH$5:$BH$84,总纲!$BM77)),$E$74:$E$103,0),MATCH(AZ$72,$N$73:$U$73,0)),0)</f>
        <v>10</v>
      </c>
      <c r="BA146" s="172">
        <f>IFERROR(INDEX($N$74:$U$103,MATCH(INT(求节点(总纲!$BG$5:$BG$84,总纲!$BH$5:$BH$84,总纲!$BM77)),$E$74:$E$103,0),MATCH(BA$72,$N$73:$U$73,0)),0)</f>
        <v>15</v>
      </c>
      <c r="BB146" s="172">
        <f>IFERROR(INDEX($N$74:$U$103,MATCH(INT(求节点(总纲!$BG$5:$BG$84,总纲!$BH$5:$BH$84,总纲!$BM77)),$E$74:$E$103,0),MATCH(BB$72,$N$73:$U$73,0)),0)</f>
        <v>15</v>
      </c>
    </row>
    <row r="147" spans="25:54" x14ac:dyDescent="0.15">
      <c r="Y147" s="132"/>
      <c r="Z147" s="162">
        <v>74</v>
      </c>
      <c r="AA147" s="172">
        <f>IFERROR(INDEX($N$74:$U$103,MATCH(INT(求节点(总纲!$BG$5:$BG$84,总纲!$BH$5:$BH$84,总纲!$BM78)),$E$74:$E$103,0),MATCH(AA$72,$N$73:$U$73,0)),0)</f>
        <v>15</v>
      </c>
      <c r="AB147" s="172">
        <f>IFERROR(INDEX($N$74:$U$103,MATCH(INT(求节点(总纲!$BG$5:$BG$84,总纲!$BH$5:$BH$84,总纲!$BM78)),$E$74:$E$103,0),MATCH(AB$72,$N$73:$U$73,0)),0)</f>
        <v>15</v>
      </c>
      <c r="AC147" s="172">
        <f>IFERROR(INDEX($N$74:$U$103,MATCH(INT(求节点(总纲!$BG$5:$BG$84,总纲!$BH$5:$BH$84,总纲!$BM78)),$E$74:$E$103,0),MATCH(AC$72,$N$73:$U$73,0)),0)</f>
        <v>0</v>
      </c>
      <c r="AD147" s="172">
        <f>IFERROR(INDEX($N$74:$U$103,MATCH(INT(求节点(总纲!$BG$5:$BG$84,总纲!$BH$5:$BH$84,总纲!$BM78)),$E$74:$E$103,0),MATCH(AD$72,$N$73:$U$73,0)),0)</f>
        <v>15</v>
      </c>
      <c r="AE147" s="172">
        <f>IFERROR(INDEX($N$74:$U$103,MATCH(INT(求节点(总纲!$BG$5:$BG$84,总纲!$BH$5:$BH$84,总纲!$BM78)),$E$74:$E$103,0),MATCH(AE$72,$N$73:$U$73,0)),0)</f>
        <v>15</v>
      </c>
      <c r="AF147" s="172">
        <f>IFERROR(INDEX($N$74:$U$103,MATCH(INT(求节点(总纲!$BG$5:$BG$84,总纲!$BH$5:$BH$84,总纲!$BM78)),$E$74:$E$103,0),MATCH(AF$72,$N$73:$U$73,0)),0)</f>
        <v>15</v>
      </c>
      <c r="AG147" s="172">
        <f>IFERROR(INDEX($N$74:$U$103,MATCH(INT(求节点(总纲!$BG$5:$BG$84,总纲!$BH$5:$BH$84,总纲!$BM78)),$E$74:$E$103,0),MATCH(AG$72,$N$73:$U$73,0)),0)</f>
        <v>15</v>
      </c>
      <c r="AH147" s="172">
        <f>IFERROR(INDEX($N$74:$U$103,MATCH(INT(求节点(总纲!$BG$5:$BG$84,总纲!$BH$5:$BH$84,总纲!$BM78)),$E$74:$E$103,0),MATCH(AH$72,$N$73:$U$73,0)),0)</f>
        <v>15</v>
      </c>
      <c r="AI147" s="172">
        <f>IFERROR(INDEX($N$74:$U$103,MATCH(INT(求节点(总纲!$BG$5:$BG$84,总纲!$BH$5:$BH$84,总纲!$BM78)),$E$74:$E$103,0),MATCH(AI$72,$N$73:$U$73,0)),0)</f>
        <v>15</v>
      </c>
      <c r="AJ147" s="172">
        <f>IFERROR(INDEX($N$74:$U$103,MATCH(INT(求节点(总纲!$BG$5:$BG$84,总纲!$BH$5:$BH$84,总纲!$BM78)),$E$74:$E$103,0),MATCH(AJ$72,$N$73:$U$73,0)),0)</f>
        <v>10</v>
      </c>
      <c r="AK147" s="172">
        <f>IFERROR(INDEX($N$74:$U$103,MATCH(INT(求节点(总纲!$BG$5:$BG$84,总纲!$BH$5:$BH$84,总纲!$BM78)),$E$74:$E$103,0),MATCH(AK$72,$N$73:$U$73,0)),0)</f>
        <v>15</v>
      </c>
      <c r="AL147" s="172">
        <f>IFERROR(INDEX($N$74:$U$103,MATCH(INT(求节点(总纲!$BG$5:$BG$84,总纲!$BH$5:$BH$84,总纲!$BM78)),$E$74:$E$103,0),MATCH(AL$72,$N$73:$U$73,0)),0)</f>
        <v>15</v>
      </c>
      <c r="AM147" s="172">
        <f>IFERROR(INDEX($N$74:$U$103,MATCH(INT(求节点(总纲!$BG$5:$BG$84,总纲!$BH$5:$BH$84,总纲!$BM78)),$E$74:$E$103,0),MATCH(AM$72,$N$73:$U$73,0)),0)</f>
        <v>10</v>
      </c>
      <c r="AN147" s="172">
        <f>IFERROR(INDEX($N$74:$U$103,MATCH(INT(求节点(总纲!$BG$5:$BG$84,总纲!$BH$5:$BH$84,总纲!$BM78)),$E$74:$E$103,0),MATCH(AN$72,$N$73:$U$73,0)),0)</f>
        <v>15</v>
      </c>
      <c r="AO147" s="172">
        <f>IFERROR(INDEX($N$74:$U$103,MATCH(INT(求节点(总纲!$BG$5:$BG$84,总纲!$BH$5:$BH$84,总纲!$BM78)),$E$74:$E$103,0),MATCH(AO$72,$N$73:$U$73,0)),0)</f>
        <v>10</v>
      </c>
      <c r="AP147" s="172">
        <f>IFERROR(INDEX($N$74:$U$103,MATCH(INT(求节点(总纲!$BG$5:$BG$84,总纲!$BH$5:$BH$84,总纲!$BM78)),$E$74:$E$103,0),MATCH(AP$72,$N$73:$U$73,0)),0)</f>
        <v>10</v>
      </c>
      <c r="AQ147" s="172">
        <f>IFERROR(INDEX($N$74:$U$103,MATCH(INT(求节点(总纲!$BG$5:$BG$84,总纲!$BH$5:$BH$84,总纲!$BM78)),$E$74:$E$103,0),MATCH(AQ$72,$N$73:$U$73,0)),0)</f>
        <v>10</v>
      </c>
      <c r="AR147" s="172">
        <f>IFERROR(INDEX($N$74:$U$103,MATCH(INT(求节点(总纲!$BG$5:$BG$84,总纲!$BH$5:$BH$84,总纲!$BM78)),$E$74:$E$103,0),MATCH(AR$72,$N$73:$U$73,0)),0)</f>
        <v>15</v>
      </c>
      <c r="AS147" s="172">
        <f>IFERROR(INDEX($N$74:$U$103,MATCH(INT(求节点(总纲!$BG$5:$BG$84,总纲!$BH$5:$BH$84,总纲!$BM78)),$E$74:$E$103,0),MATCH(AS$72,$N$73:$U$73,0)),0)</f>
        <v>10</v>
      </c>
      <c r="AT147" s="172">
        <f>IFERROR(INDEX($N$74:$U$103,MATCH(INT(求节点(总纲!$BG$5:$BG$84,总纲!$BH$5:$BH$84,总纲!$BM78)),$E$74:$E$103,0),MATCH(AT$72,$N$73:$U$73,0)),0)</f>
        <v>15</v>
      </c>
      <c r="AU147" s="172">
        <f>IFERROR(INDEX($N$74:$U$103,MATCH(INT(求节点(总纲!$BG$5:$BG$84,总纲!$BH$5:$BH$84,总纲!$BM78)),$E$74:$E$103,0),MATCH(AU$72,$N$73:$U$73,0)),0)</f>
        <v>15</v>
      </c>
      <c r="AV147" s="172">
        <f>IFERROR(INDEX($N$74:$U$103,MATCH(INT(求节点(总纲!$BG$5:$BG$84,总纲!$BH$5:$BH$84,总纲!$BM78)),$E$74:$E$103,0),MATCH(AV$72,$N$73:$U$73,0)),0)</f>
        <v>10</v>
      </c>
      <c r="AW147" s="172">
        <f>IFERROR(INDEX($N$74:$U$103,MATCH(INT(求节点(总纲!$BG$5:$BG$84,总纲!$BH$5:$BH$84,总纲!$BM78)),$E$74:$E$103,0),MATCH(AW$72,$N$73:$U$73,0)),0)</f>
        <v>15</v>
      </c>
      <c r="AX147" s="172">
        <f>IFERROR(INDEX($N$74:$U$103,MATCH(INT(求节点(总纲!$BG$5:$BG$84,总纲!$BH$5:$BH$84,总纲!$BM78)),$E$74:$E$103,0),MATCH(AX$72,$N$73:$U$73,0)),0)</f>
        <v>15</v>
      </c>
      <c r="AY147" s="172">
        <f>IFERROR(INDEX($N$74:$U$103,MATCH(INT(求节点(总纲!$BG$5:$BG$84,总纲!$BH$5:$BH$84,总纲!$BM78)),$E$74:$E$103,0),MATCH(AY$72,$N$73:$U$73,0)),0)</f>
        <v>0</v>
      </c>
      <c r="AZ147" s="172">
        <f>IFERROR(INDEX($N$74:$U$103,MATCH(INT(求节点(总纲!$BG$5:$BG$84,总纲!$BH$5:$BH$84,总纲!$BM78)),$E$74:$E$103,0),MATCH(AZ$72,$N$73:$U$73,0)),0)</f>
        <v>10</v>
      </c>
      <c r="BA147" s="172">
        <f>IFERROR(INDEX($N$74:$U$103,MATCH(INT(求节点(总纲!$BG$5:$BG$84,总纲!$BH$5:$BH$84,总纲!$BM78)),$E$74:$E$103,0),MATCH(BA$72,$N$73:$U$73,0)),0)</f>
        <v>15</v>
      </c>
      <c r="BB147" s="172">
        <f>IFERROR(INDEX($N$74:$U$103,MATCH(INT(求节点(总纲!$BG$5:$BG$84,总纲!$BH$5:$BH$84,总纲!$BM78)),$E$74:$E$103,0),MATCH(BB$72,$N$73:$U$73,0)),0)</f>
        <v>15</v>
      </c>
    </row>
    <row r="148" spans="25:54" x14ac:dyDescent="0.15">
      <c r="Y148" s="132"/>
      <c r="Z148" s="162">
        <v>75</v>
      </c>
      <c r="AA148" s="172">
        <f>IFERROR(INDEX($N$74:$U$103,MATCH(INT(求节点(总纲!$BG$5:$BG$84,总纲!$BH$5:$BH$84,总纲!$BM79)),$E$74:$E$103,0),MATCH(AA$72,$N$73:$U$73,0)),0)</f>
        <v>15</v>
      </c>
      <c r="AB148" s="172">
        <f>IFERROR(INDEX($N$74:$U$103,MATCH(INT(求节点(总纲!$BG$5:$BG$84,总纲!$BH$5:$BH$84,总纲!$BM79)),$E$74:$E$103,0),MATCH(AB$72,$N$73:$U$73,0)),0)</f>
        <v>15</v>
      </c>
      <c r="AC148" s="172">
        <f>IFERROR(INDEX($N$74:$U$103,MATCH(INT(求节点(总纲!$BG$5:$BG$84,总纲!$BH$5:$BH$84,总纲!$BM79)),$E$74:$E$103,0),MATCH(AC$72,$N$73:$U$73,0)),0)</f>
        <v>0</v>
      </c>
      <c r="AD148" s="172">
        <f>IFERROR(INDEX($N$74:$U$103,MATCH(INT(求节点(总纲!$BG$5:$BG$84,总纲!$BH$5:$BH$84,总纲!$BM79)),$E$74:$E$103,0),MATCH(AD$72,$N$73:$U$73,0)),0)</f>
        <v>15</v>
      </c>
      <c r="AE148" s="172">
        <f>IFERROR(INDEX($N$74:$U$103,MATCH(INT(求节点(总纲!$BG$5:$BG$84,总纲!$BH$5:$BH$84,总纲!$BM79)),$E$74:$E$103,0),MATCH(AE$72,$N$73:$U$73,0)),0)</f>
        <v>15</v>
      </c>
      <c r="AF148" s="172">
        <f>IFERROR(INDEX($N$74:$U$103,MATCH(INT(求节点(总纲!$BG$5:$BG$84,总纲!$BH$5:$BH$84,总纲!$BM79)),$E$74:$E$103,0),MATCH(AF$72,$N$73:$U$73,0)),0)</f>
        <v>15</v>
      </c>
      <c r="AG148" s="172">
        <f>IFERROR(INDEX($N$74:$U$103,MATCH(INT(求节点(总纲!$BG$5:$BG$84,总纲!$BH$5:$BH$84,总纲!$BM79)),$E$74:$E$103,0),MATCH(AG$72,$N$73:$U$73,0)),0)</f>
        <v>15</v>
      </c>
      <c r="AH148" s="172">
        <f>IFERROR(INDEX($N$74:$U$103,MATCH(INT(求节点(总纲!$BG$5:$BG$84,总纲!$BH$5:$BH$84,总纲!$BM79)),$E$74:$E$103,0),MATCH(AH$72,$N$73:$U$73,0)),0)</f>
        <v>15</v>
      </c>
      <c r="AI148" s="172">
        <f>IFERROR(INDEX($N$74:$U$103,MATCH(INT(求节点(总纲!$BG$5:$BG$84,总纲!$BH$5:$BH$84,总纲!$BM79)),$E$74:$E$103,0),MATCH(AI$72,$N$73:$U$73,0)),0)</f>
        <v>15</v>
      </c>
      <c r="AJ148" s="172">
        <f>IFERROR(INDEX($N$74:$U$103,MATCH(INT(求节点(总纲!$BG$5:$BG$84,总纲!$BH$5:$BH$84,总纲!$BM79)),$E$74:$E$103,0),MATCH(AJ$72,$N$73:$U$73,0)),0)</f>
        <v>10</v>
      </c>
      <c r="AK148" s="172">
        <f>IFERROR(INDEX($N$74:$U$103,MATCH(INT(求节点(总纲!$BG$5:$BG$84,总纲!$BH$5:$BH$84,总纲!$BM79)),$E$74:$E$103,0),MATCH(AK$72,$N$73:$U$73,0)),0)</f>
        <v>15</v>
      </c>
      <c r="AL148" s="172">
        <f>IFERROR(INDEX($N$74:$U$103,MATCH(INT(求节点(总纲!$BG$5:$BG$84,总纲!$BH$5:$BH$84,总纲!$BM79)),$E$74:$E$103,0),MATCH(AL$72,$N$73:$U$73,0)),0)</f>
        <v>15</v>
      </c>
      <c r="AM148" s="172">
        <f>IFERROR(INDEX($N$74:$U$103,MATCH(INT(求节点(总纲!$BG$5:$BG$84,总纲!$BH$5:$BH$84,总纲!$BM79)),$E$74:$E$103,0),MATCH(AM$72,$N$73:$U$73,0)),0)</f>
        <v>10</v>
      </c>
      <c r="AN148" s="172">
        <f>IFERROR(INDEX($N$74:$U$103,MATCH(INT(求节点(总纲!$BG$5:$BG$84,总纲!$BH$5:$BH$84,总纲!$BM79)),$E$74:$E$103,0),MATCH(AN$72,$N$73:$U$73,0)),0)</f>
        <v>15</v>
      </c>
      <c r="AO148" s="172">
        <f>IFERROR(INDEX($N$74:$U$103,MATCH(INT(求节点(总纲!$BG$5:$BG$84,总纲!$BH$5:$BH$84,总纲!$BM79)),$E$74:$E$103,0),MATCH(AO$72,$N$73:$U$73,0)),0)</f>
        <v>10</v>
      </c>
      <c r="AP148" s="172">
        <f>IFERROR(INDEX($N$74:$U$103,MATCH(INT(求节点(总纲!$BG$5:$BG$84,总纲!$BH$5:$BH$84,总纲!$BM79)),$E$74:$E$103,0),MATCH(AP$72,$N$73:$U$73,0)),0)</f>
        <v>10</v>
      </c>
      <c r="AQ148" s="172">
        <f>IFERROR(INDEX($N$74:$U$103,MATCH(INT(求节点(总纲!$BG$5:$BG$84,总纲!$BH$5:$BH$84,总纲!$BM79)),$E$74:$E$103,0),MATCH(AQ$72,$N$73:$U$73,0)),0)</f>
        <v>10</v>
      </c>
      <c r="AR148" s="172">
        <f>IFERROR(INDEX($N$74:$U$103,MATCH(INT(求节点(总纲!$BG$5:$BG$84,总纲!$BH$5:$BH$84,总纲!$BM79)),$E$74:$E$103,0),MATCH(AR$72,$N$73:$U$73,0)),0)</f>
        <v>15</v>
      </c>
      <c r="AS148" s="172">
        <f>IFERROR(INDEX($N$74:$U$103,MATCH(INT(求节点(总纲!$BG$5:$BG$84,总纲!$BH$5:$BH$84,总纲!$BM79)),$E$74:$E$103,0),MATCH(AS$72,$N$73:$U$73,0)),0)</f>
        <v>10</v>
      </c>
      <c r="AT148" s="172">
        <f>IFERROR(INDEX($N$74:$U$103,MATCH(INT(求节点(总纲!$BG$5:$BG$84,总纲!$BH$5:$BH$84,总纲!$BM79)),$E$74:$E$103,0),MATCH(AT$72,$N$73:$U$73,0)),0)</f>
        <v>15</v>
      </c>
      <c r="AU148" s="172">
        <f>IFERROR(INDEX($N$74:$U$103,MATCH(INT(求节点(总纲!$BG$5:$BG$84,总纲!$BH$5:$BH$84,总纲!$BM79)),$E$74:$E$103,0),MATCH(AU$72,$N$73:$U$73,0)),0)</f>
        <v>15</v>
      </c>
      <c r="AV148" s="172">
        <f>IFERROR(INDEX($N$74:$U$103,MATCH(INT(求节点(总纲!$BG$5:$BG$84,总纲!$BH$5:$BH$84,总纲!$BM79)),$E$74:$E$103,0),MATCH(AV$72,$N$73:$U$73,0)),0)</f>
        <v>10</v>
      </c>
      <c r="AW148" s="172">
        <f>IFERROR(INDEX($N$74:$U$103,MATCH(INT(求节点(总纲!$BG$5:$BG$84,总纲!$BH$5:$BH$84,总纲!$BM79)),$E$74:$E$103,0),MATCH(AW$72,$N$73:$U$73,0)),0)</f>
        <v>15</v>
      </c>
      <c r="AX148" s="172">
        <f>IFERROR(INDEX($N$74:$U$103,MATCH(INT(求节点(总纲!$BG$5:$BG$84,总纲!$BH$5:$BH$84,总纲!$BM79)),$E$74:$E$103,0),MATCH(AX$72,$N$73:$U$73,0)),0)</f>
        <v>15</v>
      </c>
      <c r="AY148" s="172">
        <f>IFERROR(INDEX($N$74:$U$103,MATCH(INT(求节点(总纲!$BG$5:$BG$84,总纲!$BH$5:$BH$84,总纲!$BM79)),$E$74:$E$103,0),MATCH(AY$72,$N$73:$U$73,0)),0)</f>
        <v>0</v>
      </c>
      <c r="AZ148" s="172">
        <f>IFERROR(INDEX($N$74:$U$103,MATCH(INT(求节点(总纲!$BG$5:$BG$84,总纲!$BH$5:$BH$84,总纲!$BM79)),$E$74:$E$103,0),MATCH(AZ$72,$N$73:$U$73,0)),0)</f>
        <v>10</v>
      </c>
      <c r="BA148" s="172">
        <f>IFERROR(INDEX($N$74:$U$103,MATCH(INT(求节点(总纲!$BG$5:$BG$84,总纲!$BH$5:$BH$84,总纲!$BM79)),$E$74:$E$103,0),MATCH(BA$72,$N$73:$U$73,0)),0)</f>
        <v>15</v>
      </c>
      <c r="BB148" s="172">
        <f>IFERROR(INDEX($N$74:$U$103,MATCH(INT(求节点(总纲!$BG$5:$BG$84,总纲!$BH$5:$BH$84,总纲!$BM79)),$E$74:$E$103,0),MATCH(BB$72,$N$73:$U$73,0)),0)</f>
        <v>15</v>
      </c>
    </row>
    <row r="149" spans="25:54" x14ac:dyDescent="0.15">
      <c r="Y149" s="132"/>
      <c r="Z149" s="162">
        <v>76</v>
      </c>
      <c r="AA149" s="172">
        <f>IFERROR(INDEX($N$74:$U$103,MATCH(INT(求节点(总纲!$BG$5:$BG$84,总纲!$BH$5:$BH$84,总纲!$BM80)),$E$74:$E$103,0),MATCH(AA$72,$N$73:$U$73,0)),0)</f>
        <v>15</v>
      </c>
      <c r="AB149" s="172">
        <f>IFERROR(INDEX($N$74:$U$103,MATCH(INT(求节点(总纲!$BG$5:$BG$84,总纲!$BH$5:$BH$84,总纲!$BM80)),$E$74:$E$103,0),MATCH(AB$72,$N$73:$U$73,0)),0)</f>
        <v>15</v>
      </c>
      <c r="AC149" s="172">
        <f>IFERROR(INDEX($N$74:$U$103,MATCH(INT(求节点(总纲!$BG$5:$BG$84,总纲!$BH$5:$BH$84,总纲!$BM80)),$E$74:$E$103,0),MATCH(AC$72,$N$73:$U$73,0)),0)</f>
        <v>0</v>
      </c>
      <c r="AD149" s="172">
        <f>IFERROR(INDEX($N$74:$U$103,MATCH(INT(求节点(总纲!$BG$5:$BG$84,总纲!$BH$5:$BH$84,总纲!$BM80)),$E$74:$E$103,0),MATCH(AD$72,$N$73:$U$73,0)),0)</f>
        <v>15</v>
      </c>
      <c r="AE149" s="172">
        <f>IFERROR(INDEX($N$74:$U$103,MATCH(INT(求节点(总纲!$BG$5:$BG$84,总纲!$BH$5:$BH$84,总纲!$BM80)),$E$74:$E$103,0),MATCH(AE$72,$N$73:$U$73,0)),0)</f>
        <v>15</v>
      </c>
      <c r="AF149" s="172">
        <f>IFERROR(INDEX($N$74:$U$103,MATCH(INT(求节点(总纲!$BG$5:$BG$84,总纲!$BH$5:$BH$84,总纲!$BM80)),$E$74:$E$103,0),MATCH(AF$72,$N$73:$U$73,0)),0)</f>
        <v>15</v>
      </c>
      <c r="AG149" s="172">
        <f>IFERROR(INDEX($N$74:$U$103,MATCH(INT(求节点(总纲!$BG$5:$BG$84,总纲!$BH$5:$BH$84,总纲!$BM80)),$E$74:$E$103,0),MATCH(AG$72,$N$73:$U$73,0)),0)</f>
        <v>15</v>
      </c>
      <c r="AH149" s="172">
        <f>IFERROR(INDEX($N$74:$U$103,MATCH(INT(求节点(总纲!$BG$5:$BG$84,总纲!$BH$5:$BH$84,总纲!$BM80)),$E$74:$E$103,0),MATCH(AH$72,$N$73:$U$73,0)),0)</f>
        <v>15</v>
      </c>
      <c r="AI149" s="172">
        <f>IFERROR(INDEX($N$74:$U$103,MATCH(INT(求节点(总纲!$BG$5:$BG$84,总纲!$BH$5:$BH$84,总纲!$BM80)),$E$74:$E$103,0),MATCH(AI$72,$N$73:$U$73,0)),0)</f>
        <v>15</v>
      </c>
      <c r="AJ149" s="172">
        <f>IFERROR(INDEX($N$74:$U$103,MATCH(INT(求节点(总纲!$BG$5:$BG$84,总纲!$BH$5:$BH$84,总纲!$BM80)),$E$74:$E$103,0),MATCH(AJ$72,$N$73:$U$73,0)),0)</f>
        <v>15</v>
      </c>
      <c r="AK149" s="172">
        <f>IFERROR(INDEX($N$74:$U$103,MATCH(INT(求节点(总纲!$BG$5:$BG$84,总纲!$BH$5:$BH$84,总纲!$BM80)),$E$74:$E$103,0),MATCH(AK$72,$N$73:$U$73,0)),0)</f>
        <v>15</v>
      </c>
      <c r="AL149" s="172">
        <f>IFERROR(INDEX($N$74:$U$103,MATCH(INT(求节点(总纲!$BG$5:$BG$84,总纲!$BH$5:$BH$84,总纲!$BM80)),$E$74:$E$103,0),MATCH(AL$72,$N$73:$U$73,0)),0)</f>
        <v>15</v>
      </c>
      <c r="AM149" s="172">
        <f>IFERROR(INDEX($N$74:$U$103,MATCH(INT(求节点(总纲!$BG$5:$BG$84,总纲!$BH$5:$BH$84,总纲!$BM80)),$E$74:$E$103,0),MATCH(AM$72,$N$73:$U$73,0)),0)</f>
        <v>15</v>
      </c>
      <c r="AN149" s="172">
        <f>IFERROR(INDEX($N$74:$U$103,MATCH(INT(求节点(总纲!$BG$5:$BG$84,总纲!$BH$5:$BH$84,总纲!$BM80)),$E$74:$E$103,0),MATCH(AN$72,$N$73:$U$73,0)),0)</f>
        <v>15</v>
      </c>
      <c r="AO149" s="172">
        <f>IFERROR(INDEX($N$74:$U$103,MATCH(INT(求节点(总纲!$BG$5:$BG$84,总纲!$BH$5:$BH$84,总纲!$BM80)),$E$74:$E$103,0),MATCH(AO$72,$N$73:$U$73,0)),0)</f>
        <v>15</v>
      </c>
      <c r="AP149" s="172">
        <f>IFERROR(INDEX($N$74:$U$103,MATCH(INT(求节点(总纲!$BG$5:$BG$84,总纲!$BH$5:$BH$84,总纲!$BM80)),$E$74:$E$103,0),MATCH(AP$72,$N$73:$U$73,0)),0)</f>
        <v>15</v>
      </c>
      <c r="AQ149" s="172">
        <f>IFERROR(INDEX($N$74:$U$103,MATCH(INT(求节点(总纲!$BG$5:$BG$84,总纲!$BH$5:$BH$84,总纲!$BM80)),$E$74:$E$103,0),MATCH(AQ$72,$N$73:$U$73,0)),0)</f>
        <v>15</v>
      </c>
      <c r="AR149" s="172">
        <f>IFERROR(INDEX($N$74:$U$103,MATCH(INT(求节点(总纲!$BG$5:$BG$84,总纲!$BH$5:$BH$84,总纲!$BM80)),$E$74:$E$103,0),MATCH(AR$72,$N$73:$U$73,0)),0)</f>
        <v>15</v>
      </c>
      <c r="AS149" s="172">
        <f>IFERROR(INDEX($N$74:$U$103,MATCH(INT(求节点(总纲!$BG$5:$BG$84,总纲!$BH$5:$BH$84,总纲!$BM80)),$E$74:$E$103,0),MATCH(AS$72,$N$73:$U$73,0)),0)</f>
        <v>15</v>
      </c>
      <c r="AT149" s="172">
        <f>IFERROR(INDEX($N$74:$U$103,MATCH(INT(求节点(总纲!$BG$5:$BG$84,总纲!$BH$5:$BH$84,总纲!$BM80)),$E$74:$E$103,0),MATCH(AT$72,$N$73:$U$73,0)),0)</f>
        <v>15</v>
      </c>
      <c r="AU149" s="172">
        <f>IFERROR(INDEX($N$74:$U$103,MATCH(INT(求节点(总纲!$BG$5:$BG$84,总纲!$BH$5:$BH$84,总纲!$BM80)),$E$74:$E$103,0),MATCH(AU$72,$N$73:$U$73,0)),0)</f>
        <v>15</v>
      </c>
      <c r="AV149" s="172">
        <f>IFERROR(INDEX($N$74:$U$103,MATCH(INT(求节点(总纲!$BG$5:$BG$84,总纲!$BH$5:$BH$84,总纲!$BM80)),$E$74:$E$103,0),MATCH(AV$72,$N$73:$U$73,0)),0)</f>
        <v>15</v>
      </c>
      <c r="AW149" s="172">
        <f>IFERROR(INDEX($N$74:$U$103,MATCH(INT(求节点(总纲!$BG$5:$BG$84,总纲!$BH$5:$BH$84,总纲!$BM80)),$E$74:$E$103,0),MATCH(AW$72,$N$73:$U$73,0)),0)</f>
        <v>15</v>
      </c>
      <c r="AX149" s="172">
        <f>IFERROR(INDEX($N$74:$U$103,MATCH(INT(求节点(总纲!$BG$5:$BG$84,总纲!$BH$5:$BH$84,总纲!$BM80)),$E$74:$E$103,0),MATCH(AX$72,$N$73:$U$73,0)),0)</f>
        <v>15</v>
      </c>
      <c r="AY149" s="172">
        <f>IFERROR(INDEX($N$74:$U$103,MATCH(INT(求节点(总纲!$BG$5:$BG$84,总纲!$BH$5:$BH$84,总纲!$BM80)),$E$74:$E$103,0),MATCH(AY$72,$N$73:$U$73,0)),0)</f>
        <v>0</v>
      </c>
      <c r="AZ149" s="172">
        <f>IFERROR(INDEX($N$74:$U$103,MATCH(INT(求节点(总纲!$BG$5:$BG$84,总纲!$BH$5:$BH$84,总纲!$BM80)),$E$74:$E$103,0),MATCH(AZ$72,$N$73:$U$73,0)),0)</f>
        <v>15</v>
      </c>
      <c r="BA149" s="172">
        <f>IFERROR(INDEX($N$74:$U$103,MATCH(INT(求节点(总纲!$BG$5:$BG$84,总纲!$BH$5:$BH$84,总纲!$BM80)),$E$74:$E$103,0),MATCH(BA$72,$N$73:$U$73,0)),0)</f>
        <v>15</v>
      </c>
      <c r="BB149" s="172">
        <f>IFERROR(INDEX($N$74:$U$103,MATCH(INT(求节点(总纲!$BG$5:$BG$84,总纲!$BH$5:$BH$84,总纲!$BM80)),$E$74:$E$103,0),MATCH(BB$72,$N$73:$U$73,0)),0)</f>
        <v>15</v>
      </c>
    </row>
    <row r="150" spans="25:54" x14ac:dyDescent="0.15">
      <c r="Y150" s="132"/>
      <c r="Z150" s="162">
        <v>77</v>
      </c>
      <c r="AA150" s="172">
        <f>IFERROR(INDEX($N$74:$U$103,MATCH(INT(求节点(总纲!$BG$5:$BG$84,总纲!$BH$5:$BH$84,总纲!$BM81)),$E$74:$E$103,0),MATCH(AA$72,$N$73:$U$73,0)),0)</f>
        <v>15</v>
      </c>
      <c r="AB150" s="172">
        <f>IFERROR(INDEX($N$74:$U$103,MATCH(INT(求节点(总纲!$BG$5:$BG$84,总纲!$BH$5:$BH$84,总纲!$BM81)),$E$74:$E$103,0),MATCH(AB$72,$N$73:$U$73,0)),0)</f>
        <v>15</v>
      </c>
      <c r="AC150" s="172">
        <f>IFERROR(INDEX($N$74:$U$103,MATCH(INT(求节点(总纲!$BG$5:$BG$84,总纲!$BH$5:$BH$84,总纲!$BM81)),$E$74:$E$103,0),MATCH(AC$72,$N$73:$U$73,0)),0)</f>
        <v>0</v>
      </c>
      <c r="AD150" s="172">
        <f>IFERROR(INDEX($N$74:$U$103,MATCH(INT(求节点(总纲!$BG$5:$BG$84,总纲!$BH$5:$BH$84,总纲!$BM81)),$E$74:$E$103,0),MATCH(AD$72,$N$73:$U$73,0)),0)</f>
        <v>15</v>
      </c>
      <c r="AE150" s="172">
        <f>IFERROR(INDEX($N$74:$U$103,MATCH(INT(求节点(总纲!$BG$5:$BG$84,总纲!$BH$5:$BH$84,总纲!$BM81)),$E$74:$E$103,0),MATCH(AE$72,$N$73:$U$73,0)),0)</f>
        <v>15</v>
      </c>
      <c r="AF150" s="172">
        <f>IFERROR(INDEX($N$74:$U$103,MATCH(INT(求节点(总纲!$BG$5:$BG$84,总纲!$BH$5:$BH$84,总纲!$BM81)),$E$74:$E$103,0),MATCH(AF$72,$N$73:$U$73,0)),0)</f>
        <v>15</v>
      </c>
      <c r="AG150" s="172">
        <f>IFERROR(INDEX($N$74:$U$103,MATCH(INT(求节点(总纲!$BG$5:$BG$84,总纲!$BH$5:$BH$84,总纲!$BM81)),$E$74:$E$103,0),MATCH(AG$72,$N$73:$U$73,0)),0)</f>
        <v>15</v>
      </c>
      <c r="AH150" s="172">
        <f>IFERROR(INDEX($N$74:$U$103,MATCH(INT(求节点(总纲!$BG$5:$BG$84,总纲!$BH$5:$BH$84,总纲!$BM81)),$E$74:$E$103,0),MATCH(AH$72,$N$73:$U$73,0)),0)</f>
        <v>15</v>
      </c>
      <c r="AI150" s="172">
        <f>IFERROR(INDEX($N$74:$U$103,MATCH(INT(求节点(总纲!$BG$5:$BG$84,总纲!$BH$5:$BH$84,总纲!$BM81)),$E$74:$E$103,0),MATCH(AI$72,$N$73:$U$73,0)),0)</f>
        <v>15</v>
      </c>
      <c r="AJ150" s="172">
        <f>IFERROR(INDEX($N$74:$U$103,MATCH(INT(求节点(总纲!$BG$5:$BG$84,总纲!$BH$5:$BH$84,总纲!$BM81)),$E$74:$E$103,0),MATCH(AJ$72,$N$73:$U$73,0)),0)</f>
        <v>15</v>
      </c>
      <c r="AK150" s="172">
        <f>IFERROR(INDEX($N$74:$U$103,MATCH(INT(求节点(总纲!$BG$5:$BG$84,总纲!$BH$5:$BH$84,总纲!$BM81)),$E$74:$E$103,0),MATCH(AK$72,$N$73:$U$73,0)),0)</f>
        <v>15</v>
      </c>
      <c r="AL150" s="172">
        <f>IFERROR(INDEX($N$74:$U$103,MATCH(INT(求节点(总纲!$BG$5:$BG$84,总纲!$BH$5:$BH$84,总纲!$BM81)),$E$74:$E$103,0),MATCH(AL$72,$N$73:$U$73,0)),0)</f>
        <v>15</v>
      </c>
      <c r="AM150" s="172">
        <f>IFERROR(INDEX($N$74:$U$103,MATCH(INT(求节点(总纲!$BG$5:$BG$84,总纲!$BH$5:$BH$84,总纲!$BM81)),$E$74:$E$103,0),MATCH(AM$72,$N$73:$U$73,0)),0)</f>
        <v>15</v>
      </c>
      <c r="AN150" s="172">
        <f>IFERROR(INDEX($N$74:$U$103,MATCH(INT(求节点(总纲!$BG$5:$BG$84,总纲!$BH$5:$BH$84,总纲!$BM81)),$E$74:$E$103,0),MATCH(AN$72,$N$73:$U$73,0)),0)</f>
        <v>15</v>
      </c>
      <c r="AO150" s="172">
        <f>IFERROR(INDEX($N$74:$U$103,MATCH(INT(求节点(总纲!$BG$5:$BG$84,总纲!$BH$5:$BH$84,总纲!$BM81)),$E$74:$E$103,0),MATCH(AO$72,$N$73:$U$73,0)),0)</f>
        <v>15</v>
      </c>
      <c r="AP150" s="172">
        <f>IFERROR(INDEX($N$74:$U$103,MATCH(INT(求节点(总纲!$BG$5:$BG$84,总纲!$BH$5:$BH$84,总纲!$BM81)),$E$74:$E$103,0),MATCH(AP$72,$N$73:$U$73,0)),0)</f>
        <v>15</v>
      </c>
      <c r="AQ150" s="172">
        <f>IFERROR(INDEX($N$74:$U$103,MATCH(INT(求节点(总纲!$BG$5:$BG$84,总纲!$BH$5:$BH$84,总纲!$BM81)),$E$74:$E$103,0),MATCH(AQ$72,$N$73:$U$73,0)),0)</f>
        <v>15</v>
      </c>
      <c r="AR150" s="172">
        <f>IFERROR(INDEX($N$74:$U$103,MATCH(INT(求节点(总纲!$BG$5:$BG$84,总纲!$BH$5:$BH$84,总纲!$BM81)),$E$74:$E$103,0),MATCH(AR$72,$N$73:$U$73,0)),0)</f>
        <v>15</v>
      </c>
      <c r="AS150" s="172">
        <f>IFERROR(INDEX($N$74:$U$103,MATCH(INT(求节点(总纲!$BG$5:$BG$84,总纲!$BH$5:$BH$84,总纲!$BM81)),$E$74:$E$103,0),MATCH(AS$72,$N$73:$U$73,0)),0)</f>
        <v>15</v>
      </c>
      <c r="AT150" s="172">
        <f>IFERROR(INDEX($N$74:$U$103,MATCH(INT(求节点(总纲!$BG$5:$BG$84,总纲!$BH$5:$BH$84,总纲!$BM81)),$E$74:$E$103,0),MATCH(AT$72,$N$73:$U$73,0)),0)</f>
        <v>15</v>
      </c>
      <c r="AU150" s="172">
        <f>IFERROR(INDEX($N$74:$U$103,MATCH(INT(求节点(总纲!$BG$5:$BG$84,总纲!$BH$5:$BH$84,总纲!$BM81)),$E$74:$E$103,0),MATCH(AU$72,$N$73:$U$73,0)),0)</f>
        <v>15</v>
      </c>
      <c r="AV150" s="172">
        <f>IFERROR(INDEX($N$74:$U$103,MATCH(INT(求节点(总纲!$BG$5:$BG$84,总纲!$BH$5:$BH$84,总纲!$BM81)),$E$74:$E$103,0),MATCH(AV$72,$N$73:$U$73,0)),0)</f>
        <v>15</v>
      </c>
      <c r="AW150" s="172">
        <f>IFERROR(INDEX($N$74:$U$103,MATCH(INT(求节点(总纲!$BG$5:$BG$84,总纲!$BH$5:$BH$84,总纲!$BM81)),$E$74:$E$103,0),MATCH(AW$72,$N$73:$U$73,0)),0)</f>
        <v>15</v>
      </c>
      <c r="AX150" s="172">
        <f>IFERROR(INDEX($N$74:$U$103,MATCH(INT(求节点(总纲!$BG$5:$BG$84,总纲!$BH$5:$BH$84,总纲!$BM81)),$E$74:$E$103,0),MATCH(AX$72,$N$73:$U$73,0)),0)</f>
        <v>15</v>
      </c>
      <c r="AY150" s="172">
        <f>IFERROR(INDEX($N$74:$U$103,MATCH(INT(求节点(总纲!$BG$5:$BG$84,总纲!$BH$5:$BH$84,总纲!$BM81)),$E$74:$E$103,0),MATCH(AY$72,$N$73:$U$73,0)),0)</f>
        <v>0</v>
      </c>
      <c r="AZ150" s="172">
        <f>IFERROR(INDEX($N$74:$U$103,MATCH(INT(求节点(总纲!$BG$5:$BG$84,总纲!$BH$5:$BH$84,总纲!$BM81)),$E$74:$E$103,0),MATCH(AZ$72,$N$73:$U$73,0)),0)</f>
        <v>15</v>
      </c>
      <c r="BA150" s="172">
        <f>IFERROR(INDEX($N$74:$U$103,MATCH(INT(求节点(总纲!$BG$5:$BG$84,总纲!$BH$5:$BH$84,总纲!$BM81)),$E$74:$E$103,0),MATCH(BA$72,$N$73:$U$73,0)),0)</f>
        <v>15</v>
      </c>
      <c r="BB150" s="172">
        <f>IFERROR(INDEX($N$74:$U$103,MATCH(INT(求节点(总纲!$BG$5:$BG$84,总纲!$BH$5:$BH$84,总纲!$BM81)),$E$74:$E$103,0),MATCH(BB$72,$N$73:$U$73,0)),0)</f>
        <v>15</v>
      </c>
    </row>
    <row r="151" spans="25:54" x14ac:dyDescent="0.15">
      <c r="Y151" s="132"/>
      <c r="Z151" s="162">
        <v>78</v>
      </c>
      <c r="AA151" s="172">
        <f>IFERROR(INDEX($N$74:$U$103,MATCH(INT(求节点(总纲!$BG$5:$BG$84,总纲!$BH$5:$BH$84,总纲!$BM82)),$E$74:$E$103,0),MATCH(AA$72,$N$73:$U$73,0)),0)</f>
        <v>15</v>
      </c>
      <c r="AB151" s="172">
        <f>IFERROR(INDEX($N$74:$U$103,MATCH(INT(求节点(总纲!$BG$5:$BG$84,总纲!$BH$5:$BH$84,总纲!$BM82)),$E$74:$E$103,0),MATCH(AB$72,$N$73:$U$73,0)),0)</f>
        <v>15</v>
      </c>
      <c r="AC151" s="172">
        <f>IFERROR(INDEX($N$74:$U$103,MATCH(INT(求节点(总纲!$BG$5:$BG$84,总纲!$BH$5:$BH$84,总纲!$BM82)),$E$74:$E$103,0),MATCH(AC$72,$N$73:$U$73,0)),0)</f>
        <v>0</v>
      </c>
      <c r="AD151" s="172">
        <f>IFERROR(INDEX($N$74:$U$103,MATCH(INT(求节点(总纲!$BG$5:$BG$84,总纲!$BH$5:$BH$84,总纲!$BM82)),$E$74:$E$103,0),MATCH(AD$72,$N$73:$U$73,0)),0)</f>
        <v>15</v>
      </c>
      <c r="AE151" s="172">
        <f>IFERROR(INDEX($N$74:$U$103,MATCH(INT(求节点(总纲!$BG$5:$BG$84,总纲!$BH$5:$BH$84,总纲!$BM82)),$E$74:$E$103,0),MATCH(AE$72,$N$73:$U$73,0)),0)</f>
        <v>15</v>
      </c>
      <c r="AF151" s="172">
        <f>IFERROR(INDEX($N$74:$U$103,MATCH(INT(求节点(总纲!$BG$5:$BG$84,总纲!$BH$5:$BH$84,总纲!$BM82)),$E$74:$E$103,0),MATCH(AF$72,$N$73:$U$73,0)),0)</f>
        <v>15</v>
      </c>
      <c r="AG151" s="172">
        <f>IFERROR(INDEX($N$74:$U$103,MATCH(INT(求节点(总纲!$BG$5:$BG$84,总纲!$BH$5:$BH$84,总纲!$BM82)),$E$74:$E$103,0),MATCH(AG$72,$N$73:$U$73,0)),0)</f>
        <v>15</v>
      </c>
      <c r="AH151" s="172">
        <f>IFERROR(INDEX($N$74:$U$103,MATCH(INT(求节点(总纲!$BG$5:$BG$84,总纲!$BH$5:$BH$84,总纲!$BM82)),$E$74:$E$103,0),MATCH(AH$72,$N$73:$U$73,0)),0)</f>
        <v>15</v>
      </c>
      <c r="AI151" s="172">
        <f>IFERROR(INDEX($N$74:$U$103,MATCH(INT(求节点(总纲!$BG$5:$BG$84,总纲!$BH$5:$BH$84,总纲!$BM82)),$E$74:$E$103,0),MATCH(AI$72,$N$73:$U$73,0)),0)</f>
        <v>15</v>
      </c>
      <c r="AJ151" s="172">
        <f>IFERROR(INDEX($N$74:$U$103,MATCH(INT(求节点(总纲!$BG$5:$BG$84,总纲!$BH$5:$BH$84,总纲!$BM82)),$E$74:$E$103,0),MATCH(AJ$72,$N$73:$U$73,0)),0)</f>
        <v>15</v>
      </c>
      <c r="AK151" s="172">
        <f>IFERROR(INDEX($N$74:$U$103,MATCH(INT(求节点(总纲!$BG$5:$BG$84,总纲!$BH$5:$BH$84,总纲!$BM82)),$E$74:$E$103,0),MATCH(AK$72,$N$73:$U$73,0)),0)</f>
        <v>15</v>
      </c>
      <c r="AL151" s="172">
        <f>IFERROR(INDEX($N$74:$U$103,MATCH(INT(求节点(总纲!$BG$5:$BG$84,总纲!$BH$5:$BH$84,总纲!$BM82)),$E$74:$E$103,0),MATCH(AL$72,$N$73:$U$73,0)),0)</f>
        <v>15</v>
      </c>
      <c r="AM151" s="172">
        <f>IFERROR(INDEX($N$74:$U$103,MATCH(INT(求节点(总纲!$BG$5:$BG$84,总纲!$BH$5:$BH$84,总纲!$BM82)),$E$74:$E$103,0),MATCH(AM$72,$N$73:$U$73,0)),0)</f>
        <v>15</v>
      </c>
      <c r="AN151" s="172">
        <f>IFERROR(INDEX($N$74:$U$103,MATCH(INT(求节点(总纲!$BG$5:$BG$84,总纲!$BH$5:$BH$84,总纲!$BM82)),$E$74:$E$103,0),MATCH(AN$72,$N$73:$U$73,0)),0)</f>
        <v>15</v>
      </c>
      <c r="AO151" s="172">
        <f>IFERROR(INDEX($N$74:$U$103,MATCH(INT(求节点(总纲!$BG$5:$BG$84,总纲!$BH$5:$BH$84,总纲!$BM82)),$E$74:$E$103,0),MATCH(AO$72,$N$73:$U$73,0)),0)</f>
        <v>15</v>
      </c>
      <c r="AP151" s="172">
        <f>IFERROR(INDEX($N$74:$U$103,MATCH(INT(求节点(总纲!$BG$5:$BG$84,总纲!$BH$5:$BH$84,总纲!$BM82)),$E$74:$E$103,0),MATCH(AP$72,$N$73:$U$73,0)),0)</f>
        <v>15</v>
      </c>
      <c r="AQ151" s="172">
        <f>IFERROR(INDEX($N$74:$U$103,MATCH(INT(求节点(总纲!$BG$5:$BG$84,总纲!$BH$5:$BH$84,总纲!$BM82)),$E$74:$E$103,0),MATCH(AQ$72,$N$73:$U$73,0)),0)</f>
        <v>15</v>
      </c>
      <c r="AR151" s="172">
        <f>IFERROR(INDEX($N$74:$U$103,MATCH(INT(求节点(总纲!$BG$5:$BG$84,总纲!$BH$5:$BH$84,总纲!$BM82)),$E$74:$E$103,0),MATCH(AR$72,$N$73:$U$73,0)),0)</f>
        <v>15</v>
      </c>
      <c r="AS151" s="172">
        <f>IFERROR(INDEX($N$74:$U$103,MATCH(INT(求节点(总纲!$BG$5:$BG$84,总纲!$BH$5:$BH$84,总纲!$BM82)),$E$74:$E$103,0),MATCH(AS$72,$N$73:$U$73,0)),0)</f>
        <v>15</v>
      </c>
      <c r="AT151" s="172">
        <f>IFERROR(INDEX($N$74:$U$103,MATCH(INT(求节点(总纲!$BG$5:$BG$84,总纲!$BH$5:$BH$84,总纲!$BM82)),$E$74:$E$103,0),MATCH(AT$72,$N$73:$U$73,0)),0)</f>
        <v>15</v>
      </c>
      <c r="AU151" s="172">
        <f>IFERROR(INDEX($N$74:$U$103,MATCH(INT(求节点(总纲!$BG$5:$BG$84,总纲!$BH$5:$BH$84,总纲!$BM82)),$E$74:$E$103,0),MATCH(AU$72,$N$73:$U$73,0)),0)</f>
        <v>15</v>
      </c>
      <c r="AV151" s="172">
        <f>IFERROR(INDEX($N$74:$U$103,MATCH(INT(求节点(总纲!$BG$5:$BG$84,总纲!$BH$5:$BH$84,总纲!$BM82)),$E$74:$E$103,0),MATCH(AV$72,$N$73:$U$73,0)),0)</f>
        <v>15</v>
      </c>
      <c r="AW151" s="172">
        <f>IFERROR(INDEX($N$74:$U$103,MATCH(INT(求节点(总纲!$BG$5:$BG$84,总纲!$BH$5:$BH$84,总纲!$BM82)),$E$74:$E$103,0),MATCH(AW$72,$N$73:$U$73,0)),0)</f>
        <v>15</v>
      </c>
      <c r="AX151" s="172">
        <f>IFERROR(INDEX($N$74:$U$103,MATCH(INT(求节点(总纲!$BG$5:$BG$84,总纲!$BH$5:$BH$84,总纲!$BM82)),$E$74:$E$103,0),MATCH(AX$72,$N$73:$U$73,0)),0)</f>
        <v>15</v>
      </c>
      <c r="AY151" s="172">
        <f>IFERROR(INDEX($N$74:$U$103,MATCH(INT(求节点(总纲!$BG$5:$BG$84,总纲!$BH$5:$BH$84,总纲!$BM82)),$E$74:$E$103,0),MATCH(AY$72,$N$73:$U$73,0)),0)</f>
        <v>0</v>
      </c>
      <c r="AZ151" s="172">
        <f>IFERROR(INDEX($N$74:$U$103,MATCH(INT(求节点(总纲!$BG$5:$BG$84,总纲!$BH$5:$BH$84,总纲!$BM82)),$E$74:$E$103,0),MATCH(AZ$72,$N$73:$U$73,0)),0)</f>
        <v>15</v>
      </c>
      <c r="BA151" s="172">
        <f>IFERROR(INDEX($N$74:$U$103,MATCH(INT(求节点(总纲!$BG$5:$BG$84,总纲!$BH$5:$BH$84,总纲!$BM82)),$E$74:$E$103,0),MATCH(BA$72,$N$73:$U$73,0)),0)</f>
        <v>15</v>
      </c>
      <c r="BB151" s="172">
        <f>IFERROR(INDEX($N$74:$U$103,MATCH(INT(求节点(总纲!$BG$5:$BG$84,总纲!$BH$5:$BH$84,总纲!$BM82)),$E$74:$E$103,0),MATCH(BB$72,$N$73:$U$73,0)),0)</f>
        <v>15</v>
      </c>
    </row>
    <row r="152" spans="25:54" x14ac:dyDescent="0.15">
      <c r="Y152" s="132"/>
      <c r="Z152" s="162">
        <v>79</v>
      </c>
      <c r="AA152" s="172">
        <f>IFERROR(INDEX($N$74:$U$103,MATCH(INT(求节点(总纲!$BG$5:$BG$84,总纲!$BH$5:$BH$84,总纲!$BM83)),$E$74:$E$103,0),MATCH(AA$72,$N$73:$U$73,0)),0)</f>
        <v>15</v>
      </c>
      <c r="AB152" s="172">
        <f>IFERROR(INDEX($N$74:$U$103,MATCH(INT(求节点(总纲!$BG$5:$BG$84,总纲!$BH$5:$BH$84,总纲!$BM83)),$E$74:$E$103,0),MATCH(AB$72,$N$73:$U$73,0)),0)</f>
        <v>15</v>
      </c>
      <c r="AC152" s="172">
        <f>IFERROR(INDEX($N$74:$U$103,MATCH(INT(求节点(总纲!$BG$5:$BG$84,总纲!$BH$5:$BH$84,总纲!$BM83)),$E$74:$E$103,0),MATCH(AC$72,$N$73:$U$73,0)),0)</f>
        <v>0</v>
      </c>
      <c r="AD152" s="172">
        <f>IFERROR(INDEX($N$74:$U$103,MATCH(INT(求节点(总纲!$BG$5:$BG$84,总纲!$BH$5:$BH$84,总纲!$BM83)),$E$74:$E$103,0),MATCH(AD$72,$N$73:$U$73,0)),0)</f>
        <v>15</v>
      </c>
      <c r="AE152" s="172">
        <f>IFERROR(INDEX($N$74:$U$103,MATCH(INT(求节点(总纲!$BG$5:$BG$84,总纲!$BH$5:$BH$84,总纲!$BM83)),$E$74:$E$103,0),MATCH(AE$72,$N$73:$U$73,0)),0)</f>
        <v>15</v>
      </c>
      <c r="AF152" s="172">
        <f>IFERROR(INDEX($N$74:$U$103,MATCH(INT(求节点(总纲!$BG$5:$BG$84,总纲!$BH$5:$BH$84,总纲!$BM83)),$E$74:$E$103,0),MATCH(AF$72,$N$73:$U$73,0)),0)</f>
        <v>15</v>
      </c>
      <c r="AG152" s="172">
        <f>IFERROR(INDEX($N$74:$U$103,MATCH(INT(求节点(总纲!$BG$5:$BG$84,总纲!$BH$5:$BH$84,总纲!$BM83)),$E$74:$E$103,0),MATCH(AG$72,$N$73:$U$73,0)),0)</f>
        <v>15</v>
      </c>
      <c r="AH152" s="172">
        <f>IFERROR(INDEX($N$74:$U$103,MATCH(INT(求节点(总纲!$BG$5:$BG$84,总纲!$BH$5:$BH$84,总纲!$BM83)),$E$74:$E$103,0),MATCH(AH$72,$N$73:$U$73,0)),0)</f>
        <v>15</v>
      </c>
      <c r="AI152" s="172">
        <f>IFERROR(INDEX($N$74:$U$103,MATCH(INT(求节点(总纲!$BG$5:$BG$84,总纲!$BH$5:$BH$84,总纲!$BM83)),$E$74:$E$103,0),MATCH(AI$72,$N$73:$U$73,0)),0)</f>
        <v>15</v>
      </c>
      <c r="AJ152" s="172">
        <f>IFERROR(INDEX($N$74:$U$103,MATCH(INT(求节点(总纲!$BG$5:$BG$84,总纲!$BH$5:$BH$84,总纲!$BM83)),$E$74:$E$103,0),MATCH(AJ$72,$N$73:$U$73,0)),0)</f>
        <v>15</v>
      </c>
      <c r="AK152" s="172">
        <f>IFERROR(INDEX($N$74:$U$103,MATCH(INT(求节点(总纲!$BG$5:$BG$84,总纲!$BH$5:$BH$84,总纲!$BM83)),$E$74:$E$103,0),MATCH(AK$72,$N$73:$U$73,0)),0)</f>
        <v>15</v>
      </c>
      <c r="AL152" s="172">
        <f>IFERROR(INDEX($N$74:$U$103,MATCH(INT(求节点(总纲!$BG$5:$BG$84,总纲!$BH$5:$BH$84,总纲!$BM83)),$E$74:$E$103,0),MATCH(AL$72,$N$73:$U$73,0)),0)</f>
        <v>15</v>
      </c>
      <c r="AM152" s="172">
        <f>IFERROR(INDEX($N$74:$U$103,MATCH(INT(求节点(总纲!$BG$5:$BG$84,总纲!$BH$5:$BH$84,总纲!$BM83)),$E$74:$E$103,0),MATCH(AM$72,$N$73:$U$73,0)),0)</f>
        <v>15</v>
      </c>
      <c r="AN152" s="172">
        <f>IFERROR(INDEX($N$74:$U$103,MATCH(INT(求节点(总纲!$BG$5:$BG$84,总纲!$BH$5:$BH$84,总纲!$BM83)),$E$74:$E$103,0),MATCH(AN$72,$N$73:$U$73,0)),0)</f>
        <v>15</v>
      </c>
      <c r="AO152" s="172">
        <f>IFERROR(INDEX($N$74:$U$103,MATCH(INT(求节点(总纲!$BG$5:$BG$84,总纲!$BH$5:$BH$84,总纲!$BM83)),$E$74:$E$103,0),MATCH(AO$72,$N$73:$U$73,0)),0)</f>
        <v>15</v>
      </c>
      <c r="AP152" s="172">
        <f>IFERROR(INDEX($N$74:$U$103,MATCH(INT(求节点(总纲!$BG$5:$BG$84,总纲!$BH$5:$BH$84,总纲!$BM83)),$E$74:$E$103,0),MATCH(AP$72,$N$73:$U$73,0)),0)</f>
        <v>15</v>
      </c>
      <c r="AQ152" s="172">
        <f>IFERROR(INDEX($N$74:$U$103,MATCH(INT(求节点(总纲!$BG$5:$BG$84,总纲!$BH$5:$BH$84,总纲!$BM83)),$E$74:$E$103,0),MATCH(AQ$72,$N$73:$U$73,0)),0)</f>
        <v>15</v>
      </c>
      <c r="AR152" s="172">
        <f>IFERROR(INDEX($N$74:$U$103,MATCH(INT(求节点(总纲!$BG$5:$BG$84,总纲!$BH$5:$BH$84,总纲!$BM83)),$E$74:$E$103,0),MATCH(AR$72,$N$73:$U$73,0)),0)</f>
        <v>15</v>
      </c>
      <c r="AS152" s="172">
        <f>IFERROR(INDEX($N$74:$U$103,MATCH(INT(求节点(总纲!$BG$5:$BG$84,总纲!$BH$5:$BH$84,总纲!$BM83)),$E$74:$E$103,0),MATCH(AS$72,$N$73:$U$73,0)),0)</f>
        <v>15</v>
      </c>
      <c r="AT152" s="172">
        <f>IFERROR(INDEX($N$74:$U$103,MATCH(INT(求节点(总纲!$BG$5:$BG$84,总纲!$BH$5:$BH$84,总纲!$BM83)),$E$74:$E$103,0),MATCH(AT$72,$N$73:$U$73,0)),0)</f>
        <v>15</v>
      </c>
      <c r="AU152" s="172">
        <f>IFERROR(INDEX($N$74:$U$103,MATCH(INT(求节点(总纲!$BG$5:$BG$84,总纲!$BH$5:$BH$84,总纲!$BM83)),$E$74:$E$103,0),MATCH(AU$72,$N$73:$U$73,0)),0)</f>
        <v>15</v>
      </c>
      <c r="AV152" s="172">
        <f>IFERROR(INDEX($N$74:$U$103,MATCH(INT(求节点(总纲!$BG$5:$BG$84,总纲!$BH$5:$BH$84,总纲!$BM83)),$E$74:$E$103,0),MATCH(AV$72,$N$73:$U$73,0)),0)</f>
        <v>15</v>
      </c>
      <c r="AW152" s="172">
        <f>IFERROR(INDEX($N$74:$U$103,MATCH(INT(求节点(总纲!$BG$5:$BG$84,总纲!$BH$5:$BH$84,总纲!$BM83)),$E$74:$E$103,0),MATCH(AW$72,$N$73:$U$73,0)),0)</f>
        <v>15</v>
      </c>
      <c r="AX152" s="172">
        <f>IFERROR(INDEX($N$74:$U$103,MATCH(INT(求节点(总纲!$BG$5:$BG$84,总纲!$BH$5:$BH$84,总纲!$BM83)),$E$74:$E$103,0),MATCH(AX$72,$N$73:$U$73,0)),0)</f>
        <v>15</v>
      </c>
      <c r="AY152" s="172">
        <f>IFERROR(INDEX($N$74:$U$103,MATCH(INT(求节点(总纲!$BG$5:$BG$84,总纲!$BH$5:$BH$84,总纲!$BM83)),$E$74:$E$103,0),MATCH(AY$72,$N$73:$U$73,0)),0)</f>
        <v>0</v>
      </c>
      <c r="AZ152" s="172">
        <f>IFERROR(INDEX($N$74:$U$103,MATCH(INT(求节点(总纲!$BG$5:$BG$84,总纲!$BH$5:$BH$84,总纲!$BM83)),$E$74:$E$103,0),MATCH(AZ$72,$N$73:$U$73,0)),0)</f>
        <v>15</v>
      </c>
      <c r="BA152" s="172">
        <f>IFERROR(INDEX($N$74:$U$103,MATCH(INT(求节点(总纲!$BG$5:$BG$84,总纲!$BH$5:$BH$84,总纲!$BM83)),$E$74:$E$103,0),MATCH(BA$72,$N$73:$U$73,0)),0)</f>
        <v>15</v>
      </c>
      <c r="BB152" s="172">
        <f>IFERROR(INDEX($N$74:$U$103,MATCH(INT(求节点(总纲!$BG$5:$BG$84,总纲!$BH$5:$BH$84,总纲!$BM83)),$E$74:$E$103,0),MATCH(BB$72,$N$73:$U$73,0)),0)</f>
        <v>15</v>
      </c>
    </row>
    <row r="153" spans="25:54" x14ac:dyDescent="0.15">
      <c r="Y153" s="132"/>
      <c r="Z153" s="162">
        <v>80</v>
      </c>
      <c r="AA153" s="172">
        <f>IFERROR(INDEX($N$74:$U$103,MATCH(INT(求节点(总纲!$BG$5:$BG$84,总纲!$BH$5:$BH$84,总纲!$BM84)),$E$74:$E$103,0),MATCH(AA$72,$N$73:$U$73,0)),0)</f>
        <v>20</v>
      </c>
      <c r="AB153" s="172">
        <f>IFERROR(INDEX($N$74:$U$103,MATCH(INT(求节点(总纲!$BG$5:$BG$84,总纲!$BH$5:$BH$84,总纲!$BM84)),$E$74:$E$103,0),MATCH(AB$72,$N$73:$U$73,0)),0)</f>
        <v>15</v>
      </c>
      <c r="AC153" s="172">
        <f>IFERROR(INDEX($N$74:$U$103,MATCH(INT(求节点(总纲!$BG$5:$BG$84,总纲!$BH$5:$BH$84,总纲!$BM84)),$E$74:$E$103,0),MATCH(AC$72,$N$73:$U$73,0)),0)</f>
        <v>0</v>
      </c>
      <c r="AD153" s="172">
        <f>IFERROR(INDEX($N$74:$U$103,MATCH(INT(求节点(总纲!$BG$5:$BG$84,总纲!$BH$5:$BH$84,总纲!$BM84)),$E$74:$E$103,0),MATCH(AD$72,$N$73:$U$73,0)),0)</f>
        <v>20</v>
      </c>
      <c r="AE153" s="172">
        <f>IFERROR(INDEX($N$74:$U$103,MATCH(INT(求节点(总纲!$BG$5:$BG$84,总纲!$BH$5:$BH$84,总纲!$BM84)),$E$74:$E$103,0),MATCH(AE$72,$N$73:$U$73,0)),0)</f>
        <v>15</v>
      </c>
      <c r="AF153" s="172">
        <f>IFERROR(INDEX($N$74:$U$103,MATCH(INT(求节点(总纲!$BG$5:$BG$84,总纲!$BH$5:$BH$84,总纲!$BM84)),$E$74:$E$103,0),MATCH(AF$72,$N$73:$U$73,0)),0)</f>
        <v>15</v>
      </c>
      <c r="AG153" s="172">
        <f>IFERROR(INDEX($N$74:$U$103,MATCH(INT(求节点(总纲!$BG$5:$BG$84,总纲!$BH$5:$BH$84,总纲!$BM84)),$E$74:$E$103,0),MATCH(AG$72,$N$73:$U$73,0)),0)</f>
        <v>15</v>
      </c>
      <c r="AH153" s="172">
        <f>IFERROR(INDEX($N$74:$U$103,MATCH(INT(求节点(总纲!$BG$5:$BG$84,总纲!$BH$5:$BH$84,总纲!$BM84)),$E$74:$E$103,0),MATCH(AH$72,$N$73:$U$73,0)),0)</f>
        <v>15</v>
      </c>
      <c r="AI153" s="172">
        <f>IFERROR(INDEX($N$74:$U$103,MATCH(INT(求节点(总纲!$BG$5:$BG$84,总纲!$BH$5:$BH$84,总纲!$BM84)),$E$74:$E$103,0),MATCH(AI$72,$N$73:$U$73,0)),0)</f>
        <v>20</v>
      </c>
      <c r="AJ153" s="172">
        <f>IFERROR(INDEX($N$74:$U$103,MATCH(INT(求节点(总纲!$BG$5:$BG$84,总纲!$BH$5:$BH$84,总纲!$BM84)),$E$74:$E$103,0),MATCH(AJ$72,$N$73:$U$73,0)),0)</f>
        <v>15</v>
      </c>
      <c r="AK153" s="172">
        <f>IFERROR(INDEX($N$74:$U$103,MATCH(INT(求节点(总纲!$BG$5:$BG$84,总纲!$BH$5:$BH$84,总纲!$BM84)),$E$74:$E$103,0),MATCH(AK$72,$N$73:$U$73,0)),0)</f>
        <v>15</v>
      </c>
      <c r="AL153" s="172">
        <f>IFERROR(INDEX($N$74:$U$103,MATCH(INT(求节点(总纲!$BG$5:$BG$84,总纲!$BH$5:$BH$84,总纲!$BM84)),$E$74:$E$103,0),MATCH(AL$72,$N$73:$U$73,0)),0)</f>
        <v>15</v>
      </c>
      <c r="AM153" s="172">
        <f>IFERROR(INDEX($N$74:$U$103,MATCH(INT(求节点(总纲!$BG$5:$BG$84,总纲!$BH$5:$BH$84,总纲!$BM84)),$E$74:$E$103,0),MATCH(AM$72,$N$73:$U$73,0)),0)</f>
        <v>15</v>
      </c>
      <c r="AN153" s="172">
        <f>IFERROR(INDEX($N$74:$U$103,MATCH(INT(求节点(总纲!$BG$5:$BG$84,总纲!$BH$5:$BH$84,总纲!$BM84)),$E$74:$E$103,0),MATCH(AN$72,$N$73:$U$73,0)),0)</f>
        <v>15</v>
      </c>
      <c r="AO153" s="172">
        <f>IFERROR(INDEX($N$74:$U$103,MATCH(INT(求节点(总纲!$BG$5:$BG$84,总纲!$BH$5:$BH$84,总纲!$BM84)),$E$74:$E$103,0),MATCH(AO$72,$N$73:$U$73,0)),0)</f>
        <v>15</v>
      </c>
      <c r="AP153" s="172">
        <f>IFERROR(INDEX($N$74:$U$103,MATCH(INT(求节点(总纲!$BG$5:$BG$84,总纲!$BH$5:$BH$84,总纲!$BM84)),$E$74:$E$103,0),MATCH(AP$72,$N$73:$U$73,0)),0)</f>
        <v>15</v>
      </c>
      <c r="AQ153" s="172">
        <f>IFERROR(INDEX($N$74:$U$103,MATCH(INT(求节点(总纲!$BG$5:$BG$84,总纲!$BH$5:$BH$84,总纲!$BM84)),$E$74:$E$103,0),MATCH(AQ$72,$N$73:$U$73,0)),0)</f>
        <v>15</v>
      </c>
      <c r="AR153" s="172">
        <f>IFERROR(INDEX($N$74:$U$103,MATCH(INT(求节点(总纲!$BG$5:$BG$84,总纲!$BH$5:$BH$84,总纲!$BM84)),$E$74:$E$103,0),MATCH(AR$72,$N$73:$U$73,0)),0)</f>
        <v>15</v>
      </c>
      <c r="AS153" s="172">
        <f>IFERROR(INDEX($N$74:$U$103,MATCH(INT(求节点(总纲!$BG$5:$BG$84,总纲!$BH$5:$BH$84,总纲!$BM84)),$E$74:$E$103,0),MATCH(AS$72,$N$73:$U$73,0)),0)</f>
        <v>15</v>
      </c>
      <c r="AT153" s="172">
        <f>IFERROR(INDEX($N$74:$U$103,MATCH(INT(求节点(总纲!$BG$5:$BG$84,总纲!$BH$5:$BH$84,总纲!$BM84)),$E$74:$E$103,0),MATCH(AT$72,$N$73:$U$73,0)),0)</f>
        <v>15</v>
      </c>
      <c r="AU153" s="172">
        <f>IFERROR(INDEX($N$74:$U$103,MATCH(INT(求节点(总纲!$BG$5:$BG$84,总纲!$BH$5:$BH$84,总纲!$BM84)),$E$74:$E$103,0),MATCH(AU$72,$N$73:$U$73,0)),0)</f>
        <v>15</v>
      </c>
      <c r="AV153" s="172">
        <f>IFERROR(INDEX($N$74:$U$103,MATCH(INT(求节点(总纲!$BG$5:$BG$84,总纲!$BH$5:$BH$84,总纲!$BM84)),$E$74:$E$103,0),MATCH(AV$72,$N$73:$U$73,0)),0)</f>
        <v>15</v>
      </c>
      <c r="AW153" s="172">
        <f>IFERROR(INDEX($N$74:$U$103,MATCH(INT(求节点(总纲!$BG$5:$BG$84,总纲!$BH$5:$BH$84,总纲!$BM84)),$E$74:$E$103,0),MATCH(AW$72,$N$73:$U$73,0)),0)</f>
        <v>20</v>
      </c>
      <c r="AX153" s="172">
        <f>IFERROR(INDEX($N$74:$U$103,MATCH(INT(求节点(总纲!$BG$5:$BG$84,总纲!$BH$5:$BH$84,总纲!$BM84)),$E$74:$E$103,0),MATCH(AX$72,$N$73:$U$73,0)),0)</f>
        <v>15</v>
      </c>
      <c r="AY153" s="172">
        <f>IFERROR(INDEX($N$74:$U$103,MATCH(INT(求节点(总纲!$BG$5:$BG$84,总纲!$BH$5:$BH$84,总纲!$BM84)),$E$74:$E$103,0),MATCH(AY$72,$N$73:$U$73,0)),0)</f>
        <v>0</v>
      </c>
      <c r="AZ153" s="172">
        <f>IFERROR(INDEX($N$74:$U$103,MATCH(INT(求节点(总纲!$BG$5:$BG$84,总纲!$BH$5:$BH$84,总纲!$BM84)),$E$74:$E$103,0),MATCH(AZ$72,$N$73:$U$73,0)),0)</f>
        <v>15</v>
      </c>
      <c r="BA153" s="172">
        <f>IFERROR(INDEX($N$74:$U$103,MATCH(INT(求节点(总纲!$BG$5:$BG$84,总纲!$BH$5:$BH$84,总纲!$BM84)),$E$74:$E$103,0),MATCH(BA$72,$N$73:$U$73,0)),0)</f>
        <v>15</v>
      </c>
      <c r="BB153" s="172">
        <f>IFERROR(INDEX($N$74:$U$103,MATCH(INT(求节点(总纲!$BG$5:$BG$84,总纲!$BH$5:$BH$84,总纲!$BM84)),$E$74:$E$103,0),MATCH(BB$72,$N$73:$U$73,0)),0)</f>
        <v>20</v>
      </c>
    </row>
    <row r="154" spans="25:54" x14ac:dyDescent="0.15">
      <c r="Y154" s="132"/>
      <c r="Z154" s="162">
        <v>81</v>
      </c>
      <c r="AA154" s="172">
        <f>IFERROR(INDEX($N$74:$U$103,MATCH(INT(求节点(总纲!$BG$5:$BG$84,总纲!$BH$5:$BH$84,总纲!$BM85)),$E$74:$E$103,0),MATCH(AA$72,$N$73:$U$73,0)),0)</f>
        <v>20</v>
      </c>
      <c r="AB154" s="172">
        <f>IFERROR(INDEX($N$74:$U$103,MATCH(INT(求节点(总纲!$BG$5:$BG$84,总纲!$BH$5:$BH$84,总纲!$BM85)),$E$74:$E$103,0),MATCH(AB$72,$N$73:$U$73,0)),0)</f>
        <v>15</v>
      </c>
      <c r="AC154" s="172">
        <f>IFERROR(INDEX($N$74:$U$103,MATCH(INT(求节点(总纲!$BG$5:$BG$84,总纲!$BH$5:$BH$84,总纲!$BM85)),$E$74:$E$103,0),MATCH(AC$72,$N$73:$U$73,0)),0)</f>
        <v>0</v>
      </c>
      <c r="AD154" s="172">
        <f>IFERROR(INDEX($N$74:$U$103,MATCH(INT(求节点(总纲!$BG$5:$BG$84,总纲!$BH$5:$BH$84,总纲!$BM85)),$E$74:$E$103,0),MATCH(AD$72,$N$73:$U$73,0)),0)</f>
        <v>20</v>
      </c>
      <c r="AE154" s="172">
        <f>IFERROR(INDEX($N$74:$U$103,MATCH(INT(求节点(总纲!$BG$5:$BG$84,总纲!$BH$5:$BH$84,总纲!$BM85)),$E$74:$E$103,0),MATCH(AE$72,$N$73:$U$73,0)),0)</f>
        <v>15</v>
      </c>
      <c r="AF154" s="172">
        <f>IFERROR(INDEX($N$74:$U$103,MATCH(INT(求节点(总纲!$BG$5:$BG$84,总纲!$BH$5:$BH$84,总纲!$BM85)),$E$74:$E$103,0),MATCH(AF$72,$N$73:$U$73,0)),0)</f>
        <v>15</v>
      </c>
      <c r="AG154" s="172">
        <f>IFERROR(INDEX($N$74:$U$103,MATCH(INT(求节点(总纲!$BG$5:$BG$84,总纲!$BH$5:$BH$84,总纲!$BM85)),$E$74:$E$103,0),MATCH(AG$72,$N$73:$U$73,0)),0)</f>
        <v>15</v>
      </c>
      <c r="AH154" s="172">
        <f>IFERROR(INDEX($N$74:$U$103,MATCH(INT(求节点(总纲!$BG$5:$BG$84,总纲!$BH$5:$BH$84,总纲!$BM85)),$E$74:$E$103,0),MATCH(AH$72,$N$73:$U$73,0)),0)</f>
        <v>15</v>
      </c>
      <c r="AI154" s="172">
        <f>IFERROR(INDEX($N$74:$U$103,MATCH(INT(求节点(总纲!$BG$5:$BG$84,总纲!$BH$5:$BH$84,总纲!$BM85)),$E$74:$E$103,0),MATCH(AI$72,$N$73:$U$73,0)),0)</f>
        <v>20</v>
      </c>
      <c r="AJ154" s="172">
        <f>IFERROR(INDEX($N$74:$U$103,MATCH(INT(求节点(总纲!$BG$5:$BG$84,总纲!$BH$5:$BH$84,总纲!$BM85)),$E$74:$E$103,0),MATCH(AJ$72,$N$73:$U$73,0)),0)</f>
        <v>15</v>
      </c>
      <c r="AK154" s="172">
        <f>IFERROR(INDEX($N$74:$U$103,MATCH(INT(求节点(总纲!$BG$5:$BG$84,总纲!$BH$5:$BH$84,总纲!$BM85)),$E$74:$E$103,0),MATCH(AK$72,$N$73:$U$73,0)),0)</f>
        <v>15</v>
      </c>
      <c r="AL154" s="172">
        <f>IFERROR(INDEX($N$74:$U$103,MATCH(INT(求节点(总纲!$BG$5:$BG$84,总纲!$BH$5:$BH$84,总纲!$BM85)),$E$74:$E$103,0),MATCH(AL$72,$N$73:$U$73,0)),0)</f>
        <v>15</v>
      </c>
      <c r="AM154" s="172">
        <f>IFERROR(INDEX($N$74:$U$103,MATCH(INT(求节点(总纲!$BG$5:$BG$84,总纲!$BH$5:$BH$84,总纲!$BM85)),$E$74:$E$103,0),MATCH(AM$72,$N$73:$U$73,0)),0)</f>
        <v>15</v>
      </c>
      <c r="AN154" s="172">
        <f>IFERROR(INDEX($N$74:$U$103,MATCH(INT(求节点(总纲!$BG$5:$BG$84,总纲!$BH$5:$BH$84,总纲!$BM85)),$E$74:$E$103,0),MATCH(AN$72,$N$73:$U$73,0)),0)</f>
        <v>15</v>
      </c>
      <c r="AO154" s="172">
        <f>IFERROR(INDEX($N$74:$U$103,MATCH(INT(求节点(总纲!$BG$5:$BG$84,总纲!$BH$5:$BH$84,总纲!$BM85)),$E$74:$E$103,0),MATCH(AO$72,$N$73:$U$73,0)),0)</f>
        <v>15</v>
      </c>
      <c r="AP154" s="172">
        <f>IFERROR(INDEX($N$74:$U$103,MATCH(INT(求节点(总纲!$BG$5:$BG$84,总纲!$BH$5:$BH$84,总纲!$BM85)),$E$74:$E$103,0),MATCH(AP$72,$N$73:$U$73,0)),0)</f>
        <v>15</v>
      </c>
      <c r="AQ154" s="172">
        <f>IFERROR(INDEX($N$74:$U$103,MATCH(INT(求节点(总纲!$BG$5:$BG$84,总纲!$BH$5:$BH$84,总纲!$BM85)),$E$74:$E$103,0),MATCH(AQ$72,$N$73:$U$73,0)),0)</f>
        <v>15</v>
      </c>
      <c r="AR154" s="172">
        <f>IFERROR(INDEX($N$74:$U$103,MATCH(INT(求节点(总纲!$BG$5:$BG$84,总纲!$BH$5:$BH$84,总纲!$BM85)),$E$74:$E$103,0),MATCH(AR$72,$N$73:$U$73,0)),0)</f>
        <v>15</v>
      </c>
      <c r="AS154" s="172">
        <f>IFERROR(INDEX($N$74:$U$103,MATCH(INT(求节点(总纲!$BG$5:$BG$84,总纲!$BH$5:$BH$84,总纲!$BM85)),$E$74:$E$103,0),MATCH(AS$72,$N$73:$U$73,0)),0)</f>
        <v>15</v>
      </c>
      <c r="AT154" s="172">
        <f>IFERROR(INDEX($N$74:$U$103,MATCH(INT(求节点(总纲!$BG$5:$BG$84,总纲!$BH$5:$BH$84,总纲!$BM85)),$E$74:$E$103,0),MATCH(AT$72,$N$73:$U$73,0)),0)</f>
        <v>15</v>
      </c>
      <c r="AU154" s="172">
        <f>IFERROR(INDEX($N$74:$U$103,MATCH(INT(求节点(总纲!$BG$5:$BG$84,总纲!$BH$5:$BH$84,总纲!$BM85)),$E$74:$E$103,0),MATCH(AU$72,$N$73:$U$73,0)),0)</f>
        <v>15</v>
      </c>
      <c r="AV154" s="172">
        <f>IFERROR(INDEX($N$74:$U$103,MATCH(INT(求节点(总纲!$BG$5:$BG$84,总纲!$BH$5:$BH$84,总纲!$BM85)),$E$74:$E$103,0),MATCH(AV$72,$N$73:$U$73,0)),0)</f>
        <v>15</v>
      </c>
      <c r="AW154" s="172">
        <f>IFERROR(INDEX($N$74:$U$103,MATCH(INT(求节点(总纲!$BG$5:$BG$84,总纲!$BH$5:$BH$84,总纲!$BM85)),$E$74:$E$103,0),MATCH(AW$72,$N$73:$U$73,0)),0)</f>
        <v>20</v>
      </c>
      <c r="AX154" s="172">
        <f>IFERROR(INDEX($N$74:$U$103,MATCH(INT(求节点(总纲!$BG$5:$BG$84,总纲!$BH$5:$BH$84,总纲!$BM85)),$E$74:$E$103,0),MATCH(AX$72,$N$73:$U$73,0)),0)</f>
        <v>15</v>
      </c>
      <c r="AY154" s="172">
        <f>IFERROR(INDEX($N$74:$U$103,MATCH(INT(求节点(总纲!$BG$5:$BG$84,总纲!$BH$5:$BH$84,总纲!$BM85)),$E$74:$E$103,0),MATCH(AY$72,$N$73:$U$73,0)),0)</f>
        <v>0</v>
      </c>
      <c r="AZ154" s="172">
        <f>IFERROR(INDEX($N$74:$U$103,MATCH(INT(求节点(总纲!$BG$5:$BG$84,总纲!$BH$5:$BH$84,总纲!$BM85)),$E$74:$E$103,0),MATCH(AZ$72,$N$73:$U$73,0)),0)</f>
        <v>15</v>
      </c>
      <c r="BA154" s="172">
        <f>IFERROR(INDEX($N$74:$U$103,MATCH(INT(求节点(总纲!$BG$5:$BG$84,总纲!$BH$5:$BH$84,总纲!$BM85)),$E$74:$E$103,0),MATCH(BA$72,$N$73:$U$73,0)),0)</f>
        <v>15</v>
      </c>
      <c r="BB154" s="172">
        <f>IFERROR(INDEX($N$74:$U$103,MATCH(INT(求节点(总纲!$BG$5:$BG$84,总纲!$BH$5:$BH$84,总纲!$BM85)),$E$74:$E$103,0),MATCH(BB$72,$N$73:$U$73,0)),0)</f>
        <v>20</v>
      </c>
    </row>
    <row r="155" spans="25:54" x14ac:dyDescent="0.15">
      <c r="Y155" s="132"/>
      <c r="Z155" s="162">
        <v>82</v>
      </c>
      <c r="AA155" s="172">
        <f>IFERROR(INDEX($N$74:$U$103,MATCH(INT(求节点(总纲!$BG$5:$BG$84,总纲!$BH$5:$BH$84,总纲!$BM86)),$E$74:$E$103,0),MATCH(AA$72,$N$73:$U$73,0)),0)</f>
        <v>20</v>
      </c>
      <c r="AB155" s="172">
        <f>IFERROR(INDEX($N$74:$U$103,MATCH(INT(求节点(总纲!$BG$5:$BG$84,总纲!$BH$5:$BH$84,总纲!$BM86)),$E$74:$E$103,0),MATCH(AB$72,$N$73:$U$73,0)),0)</f>
        <v>15</v>
      </c>
      <c r="AC155" s="172">
        <f>IFERROR(INDEX($N$74:$U$103,MATCH(INT(求节点(总纲!$BG$5:$BG$84,总纲!$BH$5:$BH$84,总纲!$BM86)),$E$74:$E$103,0),MATCH(AC$72,$N$73:$U$73,0)),0)</f>
        <v>0</v>
      </c>
      <c r="AD155" s="172">
        <f>IFERROR(INDEX($N$74:$U$103,MATCH(INT(求节点(总纲!$BG$5:$BG$84,总纲!$BH$5:$BH$84,总纲!$BM86)),$E$74:$E$103,0),MATCH(AD$72,$N$73:$U$73,0)),0)</f>
        <v>20</v>
      </c>
      <c r="AE155" s="172">
        <f>IFERROR(INDEX($N$74:$U$103,MATCH(INT(求节点(总纲!$BG$5:$BG$84,总纲!$BH$5:$BH$84,总纲!$BM86)),$E$74:$E$103,0),MATCH(AE$72,$N$73:$U$73,0)),0)</f>
        <v>15</v>
      </c>
      <c r="AF155" s="172">
        <f>IFERROR(INDEX($N$74:$U$103,MATCH(INT(求节点(总纲!$BG$5:$BG$84,总纲!$BH$5:$BH$84,总纲!$BM86)),$E$74:$E$103,0),MATCH(AF$72,$N$73:$U$73,0)),0)</f>
        <v>15</v>
      </c>
      <c r="AG155" s="172">
        <f>IFERROR(INDEX($N$74:$U$103,MATCH(INT(求节点(总纲!$BG$5:$BG$84,总纲!$BH$5:$BH$84,总纲!$BM86)),$E$74:$E$103,0),MATCH(AG$72,$N$73:$U$73,0)),0)</f>
        <v>15</v>
      </c>
      <c r="AH155" s="172">
        <f>IFERROR(INDEX($N$74:$U$103,MATCH(INT(求节点(总纲!$BG$5:$BG$84,总纲!$BH$5:$BH$84,总纲!$BM86)),$E$74:$E$103,0),MATCH(AH$72,$N$73:$U$73,0)),0)</f>
        <v>15</v>
      </c>
      <c r="AI155" s="172">
        <f>IFERROR(INDEX($N$74:$U$103,MATCH(INT(求节点(总纲!$BG$5:$BG$84,总纲!$BH$5:$BH$84,总纲!$BM86)),$E$74:$E$103,0),MATCH(AI$72,$N$73:$U$73,0)),0)</f>
        <v>20</v>
      </c>
      <c r="AJ155" s="172">
        <f>IFERROR(INDEX($N$74:$U$103,MATCH(INT(求节点(总纲!$BG$5:$BG$84,总纲!$BH$5:$BH$84,总纲!$BM86)),$E$74:$E$103,0),MATCH(AJ$72,$N$73:$U$73,0)),0)</f>
        <v>15</v>
      </c>
      <c r="AK155" s="172">
        <f>IFERROR(INDEX($N$74:$U$103,MATCH(INT(求节点(总纲!$BG$5:$BG$84,总纲!$BH$5:$BH$84,总纲!$BM86)),$E$74:$E$103,0),MATCH(AK$72,$N$73:$U$73,0)),0)</f>
        <v>15</v>
      </c>
      <c r="AL155" s="172">
        <f>IFERROR(INDEX($N$74:$U$103,MATCH(INT(求节点(总纲!$BG$5:$BG$84,总纲!$BH$5:$BH$84,总纲!$BM86)),$E$74:$E$103,0),MATCH(AL$72,$N$73:$U$73,0)),0)</f>
        <v>15</v>
      </c>
      <c r="AM155" s="172">
        <f>IFERROR(INDEX($N$74:$U$103,MATCH(INT(求节点(总纲!$BG$5:$BG$84,总纲!$BH$5:$BH$84,总纲!$BM86)),$E$74:$E$103,0),MATCH(AM$72,$N$73:$U$73,0)),0)</f>
        <v>15</v>
      </c>
      <c r="AN155" s="172">
        <f>IFERROR(INDEX($N$74:$U$103,MATCH(INT(求节点(总纲!$BG$5:$BG$84,总纲!$BH$5:$BH$84,总纲!$BM86)),$E$74:$E$103,0),MATCH(AN$72,$N$73:$U$73,0)),0)</f>
        <v>15</v>
      </c>
      <c r="AO155" s="172">
        <f>IFERROR(INDEX($N$74:$U$103,MATCH(INT(求节点(总纲!$BG$5:$BG$84,总纲!$BH$5:$BH$84,总纲!$BM86)),$E$74:$E$103,0),MATCH(AO$72,$N$73:$U$73,0)),0)</f>
        <v>15</v>
      </c>
      <c r="AP155" s="172">
        <f>IFERROR(INDEX($N$74:$U$103,MATCH(INT(求节点(总纲!$BG$5:$BG$84,总纲!$BH$5:$BH$84,总纲!$BM86)),$E$74:$E$103,0),MATCH(AP$72,$N$73:$U$73,0)),0)</f>
        <v>15</v>
      </c>
      <c r="AQ155" s="172">
        <f>IFERROR(INDEX($N$74:$U$103,MATCH(INT(求节点(总纲!$BG$5:$BG$84,总纲!$BH$5:$BH$84,总纲!$BM86)),$E$74:$E$103,0),MATCH(AQ$72,$N$73:$U$73,0)),0)</f>
        <v>15</v>
      </c>
      <c r="AR155" s="172">
        <f>IFERROR(INDEX($N$74:$U$103,MATCH(INT(求节点(总纲!$BG$5:$BG$84,总纲!$BH$5:$BH$84,总纲!$BM86)),$E$74:$E$103,0),MATCH(AR$72,$N$73:$U$73,0)),0)</f>
        <v>15</v>
      </c>
      <c r="AS155" s="172">
        <f>IFERROR(INDEX($N$74:$U$103,MATCH(INT(求节点(总纲!$BG$5:$BG$84,总纲!$BH$5:$BH$84,总纲!$BM86)),$E$74:$E$103,0),MATCH(AS$72,$N$73:$U$73,0)),0)</f>
        <v>15</v>
      </c>
      <c r="AT155" s="172">
        <f>IFERROR(INDEX($N$74:$U$103,MATCH(INT(求节点(总纲!$BG$5:$BG$84,总纲!$BH$5:$BH$84,总纲!$BM86)),$E$74:$E$103,0),MATCH(AT$72,$N$73:$U$73,0)),0)</f>
        <v>15</v>
      </c>
      <c r="AU155" s="172">
        <f>IFERROR(INDEX($N$74:$U$103,MATCH(INT(求节点(总纲!$BG$5:$BG$84,总纲!$BH$5:$BH$84,总纲!$BM86)),$E$74:$E$103,0),MATCH(AU$72,$N$73:$U$73,0)),0)</f>
        <v>15</v>
      </c>
      <c r="AV155" s="172">
        <f>IFERROR(INDEX($N$74:$U$103,MATCH(INT(求节点(总纲!$BG$5:$BG$84,总纲!$BH$5:$BH$84,总纲!$BM86)),$E$74:$E$103,0),MATCH(AV$72,$N$73:$U$73,0)),0)</f>
        <v>15</v>
      </c>
      <c r="AW155" s="172">
        <f>IFERROR(INDEX($N$74:$U$103,MATCH(INT(求节点(总纲!$BG$5:$BG$84,总纲!$BH$5:$BH$84,总纲!$BM86)),$E$74:$E$103,0),MATCH(AW$72,$N$73:$U$73,0)),0)</f>
        <v>20</v>
      </c>
      <c r="AX155" s="172">
        <f>IFERROR(INDEX($N$74:$U$103,MATCH(INT(求节点(总纲!$BG$5:$BG$84,总纲!$BH$5:$BH$84,总纲!$BM86)),$E$74:$E$103,0),MATCH(AX$72,$N$73:$U$73,0)),0)</f>
        <v>15</v>
      </c>
      <c r="AY155" s="172">
        <f>IFERROR(INDEX($N$74:$U$103,MATCH(INT(求节点(总纲!$BG$5:$BG$84,总纲!$BH$5:$BH$84,总纲!$BM86)),$E$74:$E$103,0),MATCH(AY$72,$N$73:$U$73,0)),0)</f>
        <v>0</v>
      </c>
      <c r="AZ155" s="172">
        <f>IFERROR(INDEX($N$74:$U$103,MATCH(INT(求节点(总纲!$BG$5:$BG$84,总纲!$BH$5:$BH$84,总纲!$BM86)),$E$74:$E$103,0),MATCH(AZ$72,$N$73:$U$73,0)),0)</f>
        <v>15</v>
      </c>
      <c r="BA155" s="172">
        <f>IFERROR(INDEX($N$74:$U$103,MATCH(INT(求节点(总纲!$BG$5:$BG$84,总纲!$BH$5:$BH$84,总纲!$BM86)),$E$74:$E$103,0),MATCH(BA$72,$N$73:$U$73,0)),0)</f>
        <v>15</v>
      </c>
      <c r="BB155" s="172">
        <f>IFERROR(INDEX($N$74:$U$103,MATCH(INT(求节点(总纲!$BG$5:$BG$84,总纲!$BH$5:$BH$84,总纲!$BM86)),$E$74:$E$103,0),MATCH(BB$72,$N$73:$U$73,0)),0)</f>
        <v>20</v>
      </c>
    </row>
    <row r="156" spans="25:54" x14ac:dyDescent="0.15">
      <c r="Y156" s="132"/>
      <c r="Z156" s="162">
        <v>83</v>
      </c>
      <c r="AA156" s="172">
        <f>IFERROR(INDEX($N$74:$U$103,MATCH(INT(求节点(总纲!$BG$5:$BG$84,总纲!$BH$5:$BH$84,总纲!$BM87)),$E$74:$E$103,0),MATCH(AA$72,$N$73:$U$73,0)),0)</f>
        <v>20</v>
      </c>
      <c r="AB156" s="172">
        <f>IFERROR(INDEX($N$74:$U$103,MATCH(INT(求节点(总纲!$BG$5:$BG$84,总纲!$BH$5:$BH$84,总纲!$BM87)),$E$74:$E$103,0),MATCH(AB$72,$N$73:$U$73,0)),0)</f>
        <v>15</v>
      </c>
      <c r="AC156" s="172">
        <f>IFERROR(INDEX($N$74:$U$103,MATCH(INT(求节点(总纲!$BG$5:$BG$84,总纲!$BH$5:$BH$84,总纲!$BM87)),$E$74:$E$103,0),MATCH(AC$72,$N$73:$U$73,0)),0)</f>
        <v>0</v>
      </c>
      <c r="AD156" s="172">
        <f>IFERROR(INDEX($N$74:$U$103,MATCH(INT(求节点(总纲!$BG$5:$BG$84,总纲!$BH$5:$BH$84,总纲!$BM87)),$E$74:$E$103,0),MATCH(AD$72,$N$73:$U$73,0)),0)</f>
        <v>20</v>
      </c>
      <c r="AE156" s="172">
        <f>IFERROR(INDEX($N$74:$U$103,MATCH(INT(求节点(总纲!$BG$5:$BG$84,总纲!$BH$5:$BH$84,总纲!$BM87)),$E$74:$E$103,0),MATCH(AE$72,$N$73:$U$73,0)),0)</f>
        <v>15</v>
      </c>
      <c r="AF156" s="172">
        <f>IFERROR(INDEX($N$74:$U$103,MATCH(INT(求节点(总纲!$BG$5:$BG$84,总纲!$BH$5:$BH$84,总纲!$BM87)),$E$74:$E$103,0),MATCH(AF$72,$N$73:$U$73,0)),0)</f>
        <v>15</v>
      </c>
      <c r="AG156" s="172">
        <f>IFERROR(INDEX($N$74:$U$103,MATCH(INT(求节点(总纲!$BG$5:$BG$84,总纲!$BH$5:$BH$84,总纲!$BM87)),$E$74:$E$103,0),MATCH(AG$72,$N$73:$U$73,0)),0)</f>
        <v>15</v>
      </c>
      <c r="AH156" s="172">
        <f>IFERROR(INDEX($N$74:$U$103,MATCH(INT(求节点(总纲!$BG$5:$BG$84,总纲!$BH$5:$BH$84,总纲!$BM87)),$E$74:$E$103,0),MATCH(AH$72,$N$73:$U$73,0)),0)</f>
        <v>15</v>
      </c>
      <c r="AI156" s="172">
        <f>IFERROR(INDEX($N$74:$U$103,MATCH(INT(求节点(总纲!$BG$5:$BG$84,总纲!$BH$5:$BH$84,总纲!$BM87)),$E$74:$E$103,0),MATCH(AI$72,$N$73:$U$73,0)),0)</f>
        <v>20</v>
      </c>
      <c r="AJ156" s="172">
        <f>IFERROR(INDEX($N$74:$U$103,MATCH(INT(求节点(总纲!$BG$5:$BG$84,总纲!$BH$5:$BH$84,总纲!$BM87)),$E$74:$E$103,0),MATCH(AJ$72,$N$73:$U$73,0)),0)</f>
        <v>15</v>
      </c>
      <c r="AK156" s="172">
        <f>IFERROR(INDEX($N$74:$U$103,MATCH(INT(求节点(总纲!$BG$5:$BG$84,总纲!$BH$5:$BH$84,总纲!$BM87)),$E$74:$E$103,0),MATCH(AK$72,$N$73:$U$73,0)),0)</f>
        <v>15</v>
      </c>
      <c r="AL156" s="172">
        <f>IFERROR(INDEX($N$74:$U$103,MATCH(INT(求节点(总纲!$BG$5:$BG$84,总纲!$BH$5:$BH$84,总纲!$BM87)),$E$74:$E$103,0),MATCH(AL$72,$N$73:$U$73,0)),0)</f>
        <v>15</v>
      </c>
      <c r="AM156" s="172">
        <f>IFERROR(INDEX($N$74:$U$103,MATCH(INT(求节点(总纲!$BG$5:$BG$84,总纲!$BH$5:$BH$84,总纲!$BM87)),$E$74:$E$103,0),MATCH(AM$72,$N$73:$U$73,0)),0)</f>
        <v>15</v>
      </c>
      <c r="AN156" s="172">
        <f>IFERROR(INDEX($N$74:$U$103,MATCH(INT(求节点(总纲!$BG$5:$BG$84,总纲!$BH$5:$BH$84,总纲!$BM87)),$E$74:$E$103,0),MATCH(AN$72,$N$73:$U$73,0)),0)</f>
        <v>15</v>
      </c>
      <c r="AO156" s="172">
        <f>IFERROR(INDEX($N$74:$U$103,MATCH(INT(求节点(总纲!$BG$5:$BG$84,总纲!$BH$5:$BH$84,总纲!$BM87)),$E$74:$E$103,0),MATCH(AO$72,$N$73:$U$73,0)),0)</f>
        <v>15</v>
      </c>
      <c r="AP156" s="172">
        <f>IFERROR(INDEX($N$74:$U$103,MATCH(INT(求节点(总纲!$BG$5:$BG$84,总纲!$BH$5:$BH$84,总纲!$BM87)),$E$74:$E$103,0),MATCH(AP$72,$N$73:$U$73,0)),0)</f>
        <v>15</v>
      </c>
      <c r="AQ156" s="172">
        <f>IFERROR(INDEX($N$74:$U$103,MATCH(INT(求节点(总纲!$BG$5:$BG$84,总纲!$BH$5:$BH$84,总纲!$BM87)),$E$74:$E$103,0),MATCH(AQ$72,$N$73:$U$73,0)),0)</f>
        <v>15</v>
      </c>
      <c r="AR156" s="172">
        <f>IFERROR(INDEX($N$74:$U$103,MATCH(INT(求节点(总纲!$BG$5:$BG$84,总纲!$BH$5:$BH$84,总纲!$BM87)),$E$74:$E$103,0),MATCH(AR$72,$N$73:$U$73,0)),0)</f>
        <v>15</v>
      </c>
      <c r="AS156" s="172">
        <f>IFERROR(INDEX($N$74:$U$103,MATCH(INT(求节点(总纲!$BG$5:$BG$84,总纲!$BH$5:$BH$84,总纲!$BM87)),$E$74:$E$103,0),MATCH(AS$72,$N$73:$U$73,0)),0)</f>
        <v>15</v>
      </c>
      <c r="AT156" s="172">
        <f>IFERROR(INDEX($N$74:$U$103,MATCH(INT(求节点(总纲!$BG$5:$BG$84,总纲!$BH$5:$BH$84,总纲!$BM87)),$E$74:$E$103,0),MATCH(AT$72,$N$73:$U$73,0)),0)</f>
        <v>15</v>
      </c>
      <c r="AU156" s="172">
        <f>IFERROR(INDEX($N$74:$U$103,MATCH(INT(求节点(总纲!$BG$5:$BG$84,总纲!$BH$5:$BH$84,总纲!$BM87)),$E$74:$E$103,0),MATCH(AU$72,$N$73:$U$73,0)),0)</f>
        <v>15</v>
      </c>
      <c r="AV156" s="172">
        <f>IFERROR(INDEX($N$74:$U$103,MATCH(INT(求节点(总纲!$BG$5:$BG$84,总纲!$BH$5:$BH$84,总纲!$BM87)),$E$74:$E$103,0),MATCH(AV$72,$N$73:$U$73,0)),0)</f>
        <v>15</v>
      </c>
      <c r="AW156" s="172">
        <f>IFERROR(INDEX($N$74:$U$103,MATCH(INT(求节点(总纲!$BG$5:$BG$84,总纲!$BH$5:$BH$84,总纲!$BM87)),$E$74:$E$103,0),MATCH(AW$72,$N$73:$U$73,0)),0)</f>
        <v>20</v>
      </c>
      <c r="AX156" s="172">
        <f>IFERROR(INDEX($N$74:$U$103,MATCH(INT(求节点(总纲!$BG$5:$BG$84,总纲!$BH$5:$BH$84,总纲!$BM87)),$E$74:$E$103,0),MATCH(AX$72,$N$73:$U$73,0)),0)</f>
        <v>15</v>
      </c>
      <c r="AY156" s="172">
        <f>IFERROR(INDEX($N$74:$U$103,MATCH(INT(求节点(总纲!$BG$5:$BG$84,总纲!$BH$5:$BH$84,总纲!$BM87)),$E$74:$E$103,0),MATCH(AY$72,$N$73:$U$73,0)),0)</f>
        <v>0</v>
      </c>
      <c r="AZ156" s="172">
        <f>IFERROR(INDEX($N$74:$U$103,MATCH(INT(求节点(总纲!$BG$5:$BG$84,总纲!$BH$5:$BH$84,总纲!$BM87)),$E$74:$E$103,0),MATCH(AZ$72,$N$73:$U$73,0)),0)</f>
        <v>15</v>
      </c>
      <c r="BA156" s="172">
        <f>IFERROR(INDEX($N$74:$U$103,MATCH(INT(求节点(总纲!$BG$5:$BG$84,总纲!$BH$5:$BH$84,总纲!$BM87)),$E$74:$E$103,0),MATCH(BA$72,$N$73:$U$73,0)),0)</f>
        <v>15</v>
      </c>
      <c r="BB156" s="172">
        <f>IFERROR(INDEX($N$74:$U$103,MATCH(INT(求节点(总纲!$BG$5:$BG$84,总纲!$BH$5:$BH$84,总纲!$BM87)),$E$74:$E$103,0),MATCH(BB$72,$N$73:$U$73,0)),0)</f>
        <v>20</v>
      </c>
    </row>
    <row r="157" spans="25:54" x14ac:dyDescent="0.15">
      <c r="Y157" s="132"/>
      <c r="Z157" s="162">
        <v>84</v>
      </c>
      <c r="AA157" s="172">
        <f>IFERROR(INDEX($N$74:$U$103,MATCH(INT(求节点(总纲!$BG$5:$BG$84,总纲!$BH$5:$BH$84,总纲!$BM88)),$E$74:$E$103,0),MATCH(AA$72,$N$73:$U$73,0)),0)</f>
        <v>20</v>
      </c>
      <c r="AB157" s="172">
        <f>IFERROR(INDEX($N$74:$U$103,MATCH(INT(求节点(总纲!$BG$5:$BG$84,总纲!$BH$5:$BH$84,总纲!$BM88)),$E$74:$E$103,0),MATCH(AB$72,$N$73:$U$73,0)),0)</f>
        <v>20</v>
      </c>
      <c r="AC157" s="172">
        <f>IFERROR(INDEX($N$74:$U$103,MATCH(INT(求节点(总纲!$BG$5:$BG$84,总纲!$BH$5:$BH$84,总纲!$BM88)),$E$74:$E$103,0),MATCH(AC$72,$N$73:$U$73,0)),0)</f>
        <v>0</v>
      </c>
      <c r="AD157" s="172">
        <f>IFERROR(INDEX($N$74:$U$103,MATCH(INT(求节点(总纲!$BG$5:$BG$84,总纲!$BH$5:$BH$84,总纲!$BM88)),$E$74:$E$103,0),MATCH(AD$72,$N$73:$U$73,0)),0)</f>
        <v>20</v>
      </c>
      <c r="AE157" s="172">
        <f>IFERROR(INDEX($N$74:$U$103,MATCH(INT(求节点(总纲!$BG$5:$BG$84,总纲!$BH$5:$BH$84,总纲!$BM88)),$E$74:$E$103,0),MATCH(AE$72,$N$73:$U$73,0)),0)</f>
        <v>20</v>
      </c>
      <c r="AF157" s="172">
        <f>IFERROR(INDEX($N$74:$U$103,MATCH(INT(求节点(总纲!$BG$5:$BG$84,总纲!$BH$5:$BH$84,总纲!$BM88)),$E$74:$E$103,0),MATCH(AF$72,$N$73:$U$73,0)),0)</f>
        <v>20</v>
      </c>
      <c r="AG157" s="172">
        <f>IFERROR(INDEX($N$74:$U$103,MATCH(INT(求节点(总纲!$BG$5:$BG$84,总纲!$BH$5:$BH$84,总纲!$BM88)),$E$74:$E$103,0),MATCH(AG$72,$N$73:$U$73,0)),0)</f>
        <v>15</v>
      </c>
      <c r="AH157" s="172">
        <f>IFERROR(INDEX($N$74:$U$103,MATCH(INT(求节点(总纲!$BG$5:$BG$84,总纲!$BH$5:$BH$84,总纲!$BM88)),$E$74:$E$103,0),MATCH(AH$72,$N$73:$U$73,0)),0)</f>
        <v>20</v>
      </c>
      <c r="AI157" s="172">
        <f>IFERROR(INDEX($N$74:$U$103,MATCH(INT(求节点(总纲!$BG$5:$BG$84,总纲!$BH$5:$BH$84,总纲!$BM88)),$E$74:$E$103,0),MATCH(AI$72,$N$73:$U$73,0)),0)</f>
        <v>20</v>
      </c>
      <c r="AJ157" s="172">
        <f>IFERROR(INDEX($N$74:$U$103,MATCH(INT(求节点(总纲!$BG$5:$BG$84,总纲!$BH$5:$BH$84,总纲!$BM88)),$E$74:$E$103,0),MATCH(AJ$72,$N$73:$U$73,0)),0)</f>
        <v>15</v>
      </c>
      <c r="AK157" s="172">
        <f>IFERROR(INDEX($N$74:$U$103,MATCH(INT(求节点(总纲!$BG$5:$BG$84,总纲!$BH$5:$BH$84,总纲!$BM88)),$E$74:$E$103,0),MATCH(AK$72,$N$73:$U$73,0)),0)</f>
        <v>15</v>
      </c>
      <c r="AL157" s="172">
        <f>IFERROR(INDEX($N$74:$U$103,MATCH(INT(求节点(总纲!$BG$5:$BG$84,总纲!$BH$5:$BH$84,总纲!$BM88)),$E$74:$E$103,0),MATCH(AL$72,$N$73:$U$73,0)),0)</f>
        <v>15</v>
      </c>
      <c r="AM157" s="172">
        <f>IFERROR(INDEX($N$74:$U$103,MATCH(INT(求节点(总纲!$BG$5:$BG$84,总纲!$BH$5:$BH$84,总纲!$BM88)),$E$74:$E$103,0),MATCH(AM$72,$N$73:$U$73,0)),0)</f>
        <v>15</v>
      </c>
      <c r="AN157" s="172">
        <f>IFERROR(INDEX($N$74:$U$103,MATCH(INT(求节点(总纲!$BG$5:$BG$84,总纲!$BH$5:$BH$84,总纲!$BM88)),$E$74:$E$103,0),MATCH(AN$72,$N$73:$U$73,0)),0)</f>
        <v>15</v>
      </c>
      <c r="AO157" s="172">
        <f>IFERROR(INDEX($N$74:$U$103,MATCH(INT(求节点(总纲!$BG$5:$BG$84,总纲!$BH$5:$BH$84,总纲!$BM88)),$E$74:$E$103,0),MATCH(AO$72,$N$73:$U$73,0)),0)</f>
        <v>15</v>
      </c>
      <c r="AP157" s="172">
        <f>IFERROR(INDEX($N$74:$U$103,MATCH(INT(求节点(总纲!$BG$5:$BG$84,总纲!$BH$5:$BH$84,总纲!$BM88)),$E$74:$E$103,0),MATCH(AP$72,$N$73:$U$73,0)),0)</f>
        <v>15</v>
      </c>
      <c r="AQ157" s="172">
        <f>IFERROR(INDEX($N$74:$U$103,MATCH(INT(求节点(总纲!$BG$5:$BG$84,总纲!$BH$5:$BH$84,总纲!$BM88)),$E$74:$E$103,0),MATCH(AQ$72,$N$73:$U$73,0)),0)</f>
        <v>15</v>
      </c>
      <c r="AR157" s="172">
        <f>IFERROR(INDEX($N$74:$U$103,MATCH(INT(求节点(总纲!$BG$5:$BG$84,总纲!$BH$5:$BH$84,总纲!$BM88)),$E$74:$E$103,0),MATCH(AR$72,$N$73:$U$73,0)),0)</f>
        <v>15</v>
      </c>
      <c r="AS157" s="172">
        <f>IFERROR(INDEX($N$74:$U$103,MATCH(INT(求节点(总纲!$BG$5:$BG$84,总纲!$BH$5:$BH$84,总纲!$BM88)),$E$74:$E$103,0),MATCH(AS$72,$N$73:$U$73,0)),0)</f>
        <v>15</v>
      </c>
      <c r="AT157" s="172">
        <f>IFERROR(INDEX($N$74:$U$103,MATCH(INT(求节点(总纲!$BG$5:$BG$84,总纲!$BH$5:$BH$84,总纲!$BM88)),$E$74:$E$103,0),MATCH(AT$72,$N$73:$U$73,0)),0)</f>
        <v>15</v>
      </c>
      <c r="AU157" s="172">
        <f>IFERROR(INDEX($N$74:$U$103,MATCH(INT(求节点(总纲!$BG$5:$BG$84,总纲!$BH$5:$BH$84,总纲!$BM88)),$E$74:$E$103,0),MATCH(AU$72,$N$73:$U$73,0)),0)</f>
        <v>15</v>
      </c>
      <c r="AV157" s="172">
        <f>IFERROR(INDEX($N$74:$U$103,MATCH(INT(求节点(总纲!$BG$5:$BG$84,总纲!$BH$5:$BH$84,总纲!$BM88)),$E$74:$E$103,0),MATCH(AV$72,$N$73:$U$73,0)),0)</f>
        <v>15</v>
      </c>
      <c r="AW157" s="172">
        <f>IFERROR(INDEX($N$74:$U$103,MATCH(INT(求节点(总纲!$BG$5:$BG$84,总纲!$BH$5:$BH$84,总纲!$BM88)),$E$74:$E$103,0),MATCH(AW$72,$N$73:$U$73,0)),0)</f>
        <v>20</v>
      </c>
      <c r="AX157" s="172">
        <f>IFERROR(INDEX($N$74:$U$103,MATCH(INT(求节点(总纲!$BG$5:$BG$84,总纲!$BH$5:$BH$84,总纲!$BM88)),$E$74:$E$103,0),MATCH(AX$72,$N$73:$U$73,0)),0)</f>
        <v>15</v>
      </c>
      <c r="AY157" s="172">
        <f>IFERROR(INDEX($N$74:$U$103,MATCH(INT(求节点(总纲!$BG$5:$BG$84,总纲!$BH$5:$BH$84,总纲!$BM88)),$E$74:$E$103,0),MATCH(AY$72,$N$73:$U$73,0)),0)</f>
        <v>0</v>
      </c>
      <c r="AZ157" s="172">
        <f>IFERROR(INDEX($N$74:$U$103,MATCH(INT(求节点(总纲!$BG$5:$BG$84,总纲!$BH$5:$BH$84,总纲!$BM88)),$E$74:$E$103,0),MATCH(AZ$72,$N$73:$U$73,0)),0)</f>
        <v>15</v>
      </c>
      <c r="BA157" s="172">
        <f>IFERROR(INDEX($N$74:$U$103,MATCH(INT(求节点(总纲!$BG$5:$BG$84,总纲!$BH$5:$BH$84,总纲!$BM88)),$E$74:$E$103,0),MATCH(BA$72,$N$73:$U$73,0)),0)</f>
        <v>20</v>
      </c>
      <c r="BB157" s="172">
        <f>IFERROR(INDEX($N$74:$U$103,MATCH(INT(求节点(总纲!$BG$5:$BG$84,总纲!$BH$5:$BH$84,总纲!$BM88)),$E$74:$E$103,0),MATCH(BB$72,$N$73:$U$73,0)),0)</f>
        <v>20</v>
      </c>
    </row>
    <row r="158" spans="25:54" x14ac:dyDescent="0.15">
      <c r="Y158" s="132"/>
      <c r="Z158" s="162">
        <v>85</v>
      </c>
      <c r="AA158" s="172">
        <f>IFERROR(INDEX($N$74:$U$103,MATCH(INT(求节点(总纲!$BG$5:$BG$84,总纲!$BH$5:$BH$84,总纲!$BM89)),$E$74:$E$103,0),MATCH(AA$72,$N$73:$U$73,0)),0)</f>
        <v>20</v>
      </c>
      <c r="AB158" s="172">
        <f>IFERROR(INDEX($N$74:$U$103,MATCH(INT(求节点(总纲!$BG$5:$BG$84,总纲!$BH$5:$BH$84,总纲!$BM89)),$E$74:$E$103,0),MATCH(AB$72,$N$73:$U$73,0)),0)</f>
        <v>20</v>
      </c>
      <c r="AC158" s="172">
        <f>IFERROR(INDEX($N$74:$U$103,MATCH(INT(求节点(总纲!$BG$5:$BG$84,总纲!$BH$5:$BH$84,总纲!$BM89)),$E$74:$E$103,0),MATCH(AC$72,$N$73:$U$73,0)),0)</f>
        <v>0</v>
      </c>
      <c r="AD158" s="172">
        <f>IFERROR(INDEX($N$74:$U$103,MATCH(INT(求节点(总纲!$BG$5:$BG$84,总纲!$BH$5:$BH$84,总纲!$BM89)),$E$74:$E$103,0),MATCH(AD$72,$N$73:$U$73,0)),0)</f>
        <v>20</v>
      </c>
      <c r="AE158" s="172">
        <f>IFERROR(INDEX($N$74:$U$103,MATCH(INT(求节点(总纲!$BG$5:$BG$84,总纲!$BH$5:$BH$84,总纲!$BM89)),$E$74:$E$103,0),MATCH(AE$72,$N$73:$U$73,0)),0)</f>
        <v>20</v>
      </c>
      <c r="AF158" s="172">
        <f>IFERROR(INDEX($N$74:$U$103,MATCH(INT(求节点(总纲!$BG$5:$BG$84,总纲!$BH$5:$BH$84,总纲!$BM89)),$E$74:$E$103,0),MATCH(AF$72,$N$73:$U$73,0)),0)</f>
        <v>20</v>
      </c>
      <c r="AG158" s="172">
        <f>IFERROR(INDEX($N$74:$U$103,MATCH(INT(求节点(总纲!$BG$5:$BG$84,总纲!$BH$5:$BH$84,总纲!$BM89)),$E$74:$E$103,0),MATCH(AG$72,$N$73:$U$73,0)),0)</f>
        <v>15</v>
      </c>
      <c r="AH158" s="172">
        <f>IFERROR(INDEX($N$74:$U$103,MATCH(INT(求节点(总纲!$BG$5:$BG$84,总纲!$BH$5:$BH$84,总纲!$BM89)),$E$74:$E$103,0),MATCH(AH$72,$N$73:$U$73,0)),0)</f>
        <v>20</v>
      </c>
      <c r="AI158" s="172">
        <f>IFERROR(INDEX($N$74:$U$103,MATCH(INT(求节点(总纲!$BG$5:$BG$84,总纲!$BH$5:$BH$84,总纲!$BM89)),$E$74:$E$103,0),MATCH(AI$72,$N$73:$U$73,0)),0)</f>
        <v>20</v>
      </c>
      <c r="AJ158" s="172">
        <f>IFERROR(INDEX($N$74:$U$103,MATCH(INT(求节点(总纲!$BG$5:$BG$84,总纲!$BH$5:$BH$84,总纲!$BM89)),$E$74:$E$103,0),MATCH(AJ$72,$N$73:$U$73,0)),0)</f>
        <v>15</v>
      </c>
      <c r="AK158" s="172">
        <f>IFERROR(INDEX($N$74:$U$103,MATCH(INT(求节点(总纲!$BG$5:$BG$84,总纲!$BH$5:$BH$84,总纲!$BM89)),$E$74:$E$103,0),MATCH(AK$72,$N$73:$U$73,0)),0)</f>
        <v>15</v>
      </c>
      <c r="AL158" s="172">
        <f>IFERROR(INDEX($N$74:$U$103,MATCH(INT(求节点(总纲!$BG$5:$BG$84,总纲!$BH$5:$BH$84,总纲!$BM89)),$E$74:$E$103,0),MATCH(AL$72,$N$73:$U$73,0)),0)</f>
        <v>15</v>
      </c>
      <c r="AM158" s="172">
        <f>IFERROR(INDEX($N$74:$U$103,MATCH(INT(求节点(总纲!$BG$5:$BG$84,总纲!$BH$5:$BH$84,总纲!$BM89)),$E$74:$E$103,0),MATCH(AM$72,$N$73:$U$73,0)),0)</f>
        <v>15</v>
      </c>
      <c r="AN158" s="172">
        <f>IFERROR(INDEX($N$74:$U$103,MATCH(INT(求节点(总纲!$BG$5:$BG$84,总纲!$BH$5:$BH$84,总纲!$BM89)),$E$74:$E$103,0),MATCH(AN$72,$N$73:$U$73,0)),0)</f>
        <v>15</v>
      </c>
      <c r="AO158" s="172">
        <f>IFERROR(INDEX($N$74:$U$103,MATCH(INT(求节点(总纲!$BG$5:$BG$84,总纲!$BH$5:$BH$84,总纲!$BM89)),$E$74:$E$103,0),MATCH(AO$72,$N$73:$U$73,0)),0)</f>
        <v>15</v>
      </c>
      <c r="AP158" s="172">
        <f>IFERROR(INDEX($N$74:$U$103,MATCH(INT(求节点(总纲!$BG$5:$BG$84,总纲!$BH$5:$BH$84,总纲!$BM89)),$E$74:$E$103,0),MATCH(AP$72,$N$73:$U$73,0)),0)</f>
        <v>15</v>
      </c>
      <c r="AQ158" s="172">
        <f>IFERROR(INDEX($N$74:$U$103,MATCH(INT(求节点(总纲!$BG$5:$BG$84,总纲!$BH$5:$BH$84,总纲!$BM89)),$E$74:$E$103,0),MATCH(AQ$72,$N$73:$U$73,0)),0)</f>
        <v>15</v>
      </c>
      <c r="AR158" s="172">
        <f>IFERROR(INDEX($N$74:$U$103,MATCH(INT(求节点(总纲!$BG$5:$BG$84,总纲!$BH$5:$BH$84,总纲!$BM89)),$E$74:$E$103,0),MATCH(AR$72,$N$73:$U$73,0)),0)</f>
        <v>15</v>
      </c>
      <c r="AS158" s="172">
        <f>IFERROR(INDEX($N$74:$U$103,MATCH(INT(求节点(总纲!$BG$5:$BG$84,总纲!$BH$5:$BH$84,总纲!$BM89)),$E$74:$E$103,0),MATCH(AS$72,$N$73:$U$73,0)),0)</f>
        <v>15</v>
      </c>
      <c r="AT158" s="172">
        <f>IFERROR(INDEX($N$74:$U$103,MATCH(INT(求节点(总纲!$BG$5:$BG$84,总纲!$BH$5:$BH$84,总纲!$BM89)),$E$74:$E$103,0),MATCH(AT$72,$N$73:$U$73,0)),0)</f>
        <v>15</v>
      </c>
      <c r="AU158" s="172">
        <f>IFERROR(INDEX($N$74:$U$103,MATCH(INT(求节点(总纲!$BG$5:$BG$84,总纲!$BH$5:$BH$84,总纲!$BM89)),$E$74:$E$103,0),MATCH(AU$72,$N$73:$U$73,0)),0)</f>
        <v>15</v>
      </c>
      <c r="AV158" s="172">
        <f>IFERROR(INDEX($N$74:$U$103,MATCH(INT(求节点(总纲!$BG$5:$BG$84,总纲!$BH$5:$BH$84,总纲!$BM89)),$E$74:$E$103,0),MATCH(AV$72,$N$73:$U$73,0)),0)</f>
        <v>15</v>
      </c>
      <c r="AW158" s="172">
        <f>IFERROR(INDEX($N$74:$U$103,MATCH(INT(求节点(总纲!$BG$5:$BG$84,总纲!$BH$5:$BH$84,总纲!$BM89)),$E$74:$E$103,0),MATCH(AW$72,$N$73:$U$73,0)),0)</f>
        <v>20</v>
      </c>
      <c r="AX158" s="172">
        <f>IFERROR(INDEX($N$74:$U$103,MATCH(INT(求节点(总纲!$BG$5:$BG$84,总纲!$BH$5:$BH$84,总纲!$BM89)),$E$74:$E$103,0),MATCH(AX$72,$N$73:$U$73,0)),0)</f>
        <v>15</v>
      </c>
      <c r="AY158" s="172">
        <f>IFERROR(INDEX($N$74:$U$103,MATCH(INT(求节点(总纲!$BG$5:$BG$84,总纲!$BH$5:$BH$84,总纲!$BM89)),$E$74:$E$103,0),MATCH(AY$72,$N$73:$U$73,0)),0)</f>
        <v>0</v>
      </c>
      <c r="AZ158" s="172">
        <f>IFERROR(INDEX($N$74:$U$103,MATCH(INT(求节点(总纲!$BG$5:$BG$84,总纲!$BH$5:$BH$84,总纲!$BM89)),$E$74:$E$103,0),MATCH(AZ$72,$N$73:$U$73,0)),0)</f>
        <v>15</v>
      </c>
      <c r="BA158" s="172">
        <f>IFERROR(INDEX($N$74:$U$103,MATCH(INT(求节点(总纲!$BG$5:$BG$84,总纲!$BH$5:$BH$84,总纲!$BM89)),$E$74:$E$103,0),MATCH(BA$72,$N$73:$U$73,0)),0)</f>
        <v>20</v>
      </c>
      <c r="BB158" s="172">
        <f>IFERROR(INDEX($N$74:$U$103,MATCH(INT(求节点(总纲!$BG$5:$BG$84,总纲!$BH$5:$BH$84,总纲!$BM89)),$E$74:$E$103,0),MATCH(BB$72,$N$73:$U$73,0)),0)</f>
        <v>20</v>
      </c>
    </row>
    <row r="159" spans="25:54" x14ac:dyDescent="0.15">
      <c r="Y159" s="132"/>
      <c r="Z159" s="162">
        <v>86</v>
      </c>
      <c r="AA159" s="172">
        <f>IFERROR(INDEX($N$74:$U$103,MATCH(INT(求节点(总纲!$BG$5:$BG$84,总纲!$BH$5:$BH$84,总纲!$BM90)),$E$74:$E$103,0),MATCH(AA$72,$N$73:$U$73,0)),0)</f>
        <v>20</v>
      </c>
      <c r="AB159" s="172">
        <f>IFERROR(INDEX($N$74:$U$103,MATCH(INT(求节点(总纲!$BG$5:$BG$84,总纲!$BH$5:$BH$84,总纲!$BM90)),$E$74:$E$103,0),MATCH(AB$72,$N$73:$U$73,0)),0)</f>
        <v>20</v>
      </c>
      <c r="AC159" s="172">
        <f>IFERROR(INDEX($N$74:$U$103,MATCH(INT(求节点(总纲!$BG$5:$BG$84,总纲!$BH$5:$BH$84,总纲!$BM90)),$E$74:$E$103,0),MATCH(AC$72,$N$73:$U$73,0)),0)</f>
        <v>0</v>
      </c>
      <c r="AD159" s="172">
        <f>IFERROR(INDEX($N$74:$U$103,MATCH(INT(求节点(总纲!$BG$5:$BG$84,总纲!$BH$5:$BH$84,总纲!$BM90)),$E$74:$E$103,0),MATCH(AD$72,$N$73:$U$73,0)),0)</f>
        <v>20</v>
      </c>
      <c r="AE159" s="172">
        <f>IFERROR(INDEX($N$74:$U$103,MATCH(INT(求节点(总纲!$BG$5:$BG$84,总纲!$BH$5:$BH$84,总纲!$BM90)),$E$74:$E$103,0),MATCH(AE$72,$N$73:$U$73,0)),0)</f>
        <v>20</v>
      </c>
      <c r="AF159" s="172">
        <f>IFERROR(INDEX($N$74:$U$103,MATCH(INT(求节点(总纲!$BG$5:$BG$84,总纲!$BH$5:$BH$84,总纲!$BM90)),$E$74:$E$103,0),MATCH(AF$72,$N$73:$U$73,0)),0)</f>
        <v>20</v>
      </c>
      <c r="AG159" s="172">
        <f>IFERROR(INDEX($N$74:$U$103,MATCH(INT(求节点(总纲!$BG$5:$BG$84,总纲!$BH$5:$BH$84,总纲!$BM90)),$E$74:$E$103,0),MATCH(AG$72,$N$73:$U$73,0)),0)</f>
        <v>15</v>
      </c>
      <c r="AH159" s="172">
        <f>IFERROR(INDEX($N$74:$U$103,MATCH(INT(求节点(总纲!$BG$5:$BG$84,总纲!$BH$5:$BH$84,总纲!$BM90)),$E$74:$E$103,0),MATCH(AH$72,$N$73:$U$73,0)),0)</f>
        <v>20</v>
      </c>
      <c r="AI159" s="172">
        <f>IFERROR(INDEX($N$74:$U$103,MATCH(INT(求节点(总纲!$BG$5:$BG$84,总纲!$BH$5:$BH$84,总纲!$BM90)),$E$74:$E$103,0),MATCH(AI$72,$N$73:$U$73,0)),0)</f>
        <v>20</v>
      </c>
      <c r="AJ159" s="172">
        <f>IFERROR(INDEX($N$74:$U$103,MATCH(INT(求节点(总纲!$BG$5:$BG$84,总纲!$BH$5:$BH$84,总纲!$BM90)),$E$74:$E$103,0),MATCH(AJ$72,$N$73:$U$73,0)),0)</f>
        <v>15</v>
      </c>
      <c r="AK159" s="172">
        <f>IFERROR(INDEX($N$74:$U$103,MATCH(INT(求节点(总纲!$BG$5:$BG$84,总纲!$BH$5:$BH$84,总纲!$BM90)),$E$74:$E$103,0),MATCH(AK$72,$N$73:$U$73,0)),0)</f>
        <v>15</v>
      </c>
      <c r="AL159" s="172">
        <f>IFERROR(INDEX($N$74:$U$103,MATCH(INT(求节点(总纲!$BG$5:$BG$84,总纲!$BH$5:$BH$84,总纲!$BM90)),$E$74:$E$103,0),MATCH(AL$72,$N$73:$U$73,0)),0)</f>
        <v>15</v>
      </c>
      <c r="AM159" s="172">
        <f>IFERROR(INDEX($N$74:$U$103,MATCH(INT(求节点(总纲!$BG$5:$BG$84,总纲!$BH$5:$BH$84,总纲!$BM90)),$E$74:$E$103,0),MATCH(AM$72,$N$73:$U$73,0)),0)</f>
        <v>15</v>
      </c>
      <c r="AN159" s="172">
        <f>IFERROR(INDEX($N$74:$U$103,MATCH(INT(求节点(总纲!$BG$5:$BG$84,总纲!$BH$5:$BH$84,总纲!$BM90)),$E$74:$E$103,0),MATCH(AN$72,$N$73:$U$73,0)),0)</f>
        <v>15</v>
      </c>
      <c r="AO159" s="172">
        <f>IFERROR(INDEX($N$74:$U$103,MATCH(INT(求节点(总纲!$BG$5:$BG$84,总纲!$BH$5:$BH$84,总纲!$BM90)),$E$74:$E$103,0),MATCH(AO$72,$N$73:$U$73,0)),0)</f>
        <v>15</v>
      </c>
      <c r="AP159" s="172">
        <f>IFERROR(INDEX($N$74:$U$103,MATCH(INT(求节点(总纲!$BG$5:$BG$84,总纲!$BH$5:$BH$84,总纲!$BM90)),$E$74:$E$103,0),MATCH(AP$72,$N$73:$U$73,0)),0)</f>
        <v>15</v>
      </c>
      <c r="AQ159" s="172">
        <f>IFERROR(INDEX($N$74:$U$103,MATCH(INT(求节点(总纲!$BG$5:$BG$84,总纲!$BH$5:$BH$84,总纲!$BM90)),$E$74:$E$103,0),MATCH(AQ$72,$N$73:$U$73,0)),0)</f>
        <v>15</v>
      </c>
      <c r="AR159" s="172">
        <f>IFERROR(INDEX($N$74:$U$103,MATCH(INT(求节点(总纲!$BG$5:$BG$84,总纲!$BH$5:$BH$84,总纲!$BM90)),$E$74:$E$103,0),MATCH(AR$72,$N$73:$U$73,0)),0)</f>
        <v>15</v>
      </c>
      <c r="AS159" s="172">
        <f>IFERROR(INDEX($N$74:$U$103,MATCH(INT(求节点(总纲!$BG$5:$BG$84,总纲!$BH$5:$BH$84,总纲!$BM90)),$E$74:$E$103,0),MATCH(AS$72,$N$73:$U$73,0)),0)</f>
        <v>15</v>
      </c>
      <c r="AT159" s="172">
        <f>IFERROR(INDEX($N$74:$U$103,MATCH(INT(求节点(总纲!$BG$5:$BG$84,总纲!$BH$5:$BH$84,总纲!$BM90)),$E$74:$E$103,0),MATCH(AT$72,$N$73:$U$73,0)),0)</f>
        <v>15</v>
      </c>
      <c r="AU159" s="172">
        <f>IFERROR(INDEX($N$74:$U$103,MATCH(INT(求节点(总纲!$BG$5:$BG$84,总纲!$BH$5:$BH$84,总纲!$BM90)),$E$74:$E$103,0),MATCH(AU$72,$N$73:$U$73,0)),0)</f>
        <v>15</v>
      </c>
      <c r="AV159" s="172">
        <f>IFERROR(INDEX($N$74:$U$103,MATCH(INT(求节点(总纲!$BG$5:$BG$84,总纲!$BH$5:$BH$84,总纲!$BM90)),$E$74:$E$103,0),MATCH(AV$72,$N$73:$U$73,0)),0)</f>
        <v>15</v>
      </c>
      <c r="AW159" s="172">
        <f>IFERROR(INDEX($N$74:$U$103,MATCH(INT(求节点(总纲!$BG$5:$BG$84,总纲!$BH$5:$BH$84,总纲!$BM90)),$E$74:$E$103,0),MATCH(AW$72,$N$73:$U$73,0)),0)</f>
        <v>20</v>
      </c>
      <c r="AX159" s="172">
        <f>IFERROR(INDEX($N$74:$U$103,MATCH(INT(求节点(总纲!$BG$5:$BG$84,总纲!$BH$5:$BH$84,总纲!$BM90)),$E$74:$E$103,0),MATCH(AX$72,$N$73:$U$73,0)),0)</f>
        <v>15</v>
      </c>
      <c r="AY159" s="172">
        <f>IFERROR(INDEX($N$74:$U$103,MATCH(INT(求节点(总纲!$BG$5:$BG$84,总纲!$BH$5:$BH$84,总纲!$BM90)),$E$74:$E$103,0),MATCH(AY$72,$N$73:$U$73,0)),0)</f>
        <v>0</v>
      </c>
      <c r="AZ159" s="172">
        <f>IFERROR(INDEX($N$74:$U$103,MATCH(INT(求节点(总纲!$BG$5:$BG$84,总纲!$BH$5:$BH$84,总纲!$BM90)),$E$74:$E$103,0),MATCH(AZ$72,$N$73:$U$73,0)),0)</f>
        <v>15</v>
      </c>
      <c r="BA159" s="172">
        <f>IFERROR(INDEX($N$74:$U$103,MATCH(INT(求节点(总纲!$BG$5:$BG$84,总纲!$BH$5:$BH$84,总纲!$BM90)),$E$74:$E$103,0),MATCH(BA$72,$N$73:$U$73,0)),0)</f>
        <v>20</v>
      </c>
      <c r="BB159" s="172">
        <f>IFERROR(INDEX($N$74:$U$103,MATCH(INT(求节点(总纲!$BG$5:$BG$84,总纲!$BH$5:$BH$84,总纲!$BM90)),$E$74:$E$103,0),MATCH(BB$72,$N$73:$U$73,0)),0)</f>
        <v>20</v>
      </c>
    </row>
    <row r="160" spans="25:54" x14ac:dyDescent="0.15">
      <c r="Y160" s="132"/>
      <c r="Z160" s="162">
        <v>87</v>
      </c>
      <c r="AA160" s="172">
        <f>IFERROR(INDEX($N$74:$U$103,MATCH(INT(求节点(总纲!$BG$5:$BG$84,总纲!$BH$5:$BH$84,总纲!$BM91)),$E$74:$E$103,0),MATCH(AA$72,$N$73:$U$73,0)),0)</f>
        <v>20</v>
      </c>
      <c r="AB160" s="172">
        <f>IFERROR(INDEX($N$74:$U$103,MATCH(INT(求节点(总纲!$BG$5:$BG$84,总纲!$BH$5:$BH$84,总纲!$BM91)),$E$74:$E$103,0),MATCH(AB$72,$N$73:$U$73,0)),0)</f>
        <v>20</v>
      </c>
      <c r="AC160" s="172">
        <f>IFERROR(INDEX($N$74:$U$103,MATCH(INT(求节点(总纲!$BG$5:$BG$84,总纲!$BH$5:$BH$84,总纲!$BM91)),$E$74:$E$103,0),MATCH(AC$72,$N$73:$U$73,0)),0)</f>
        <v>0</v>
      </c>
      <c r="AD160" s="172">
        <f>IFERROR(INDEX($N$74:$U$103,MATCH(INT(求节点(总纲!$BG$5:$BG$84,总纲!$BH$5:$BH$84,总纲!$BM91)),$E$74:$E$103,0),MATCH(AD$72,$N$73:$U$73,0)),0)</f>
        <v>20</v>
      </c>
      <c r="AE160" s="172">
        <f>IFERROR(INDEX($N$74:$U$103,MATCH(INT(求节点(总纲!$BG$5:$BG$84,总纲!$BH$5:$BH$84,总纲!$BM91)),$E$74:$E$103,0),MATCH(AE$72,$N$73:$U$73,0)),0)</f>
        <v>20</v>
      </c>
      <c r="AF160" s="172">
        <f>IFERROR(INDEX($N$74:$U$103,MATCH(INT(求节点(总纲!$BG$5:$BG$84,总纲!$BH$5:$BH$84,总纲!$BM91)),$E$74:$E$103,0),MATCH(AF$72,$N$73:$U$73,0)),0)</f>
        <v>20</v>
      </c>
      <c r="AG160" s="172">
        <f>IFERROR(INDEX($N$74:$U$103,MATCH(INT(求节点(总纲!$BG$5:$BG$84,总纲!$BH$5:$BH$84,总纲!$BM91)),$E$74:$E$103,0),MATCH(AG$72,$N$73:$U$73,0)),0)</f>
        <v>15</v>
      </c>
      <c r="AH160" s="172">
        <f>IFERROR(INDEX($N$74:$U$103,MATCH(INT(求节点(总纲!$BG$5:$BG$84,总纲!$BH$5:$BH$84,总纲!$BM91)),$E$74:$E$103,0),MATCH(AH$72,$N$73:$U$73,0)),0)</f>
        <v>20</v>
      </c>
      <c r="AI160" s="172">
        <f>IFERROR(INDEX($N$74:$U$103,MATCH(INT(求节点(总纲!$BG$5:$BG$84,总纲!$BH$5:$BH$84,总纲!$BM91)),$E$74:$E$103,0),MATCH(AI$72,$N$73:$U$73,0)),0)</f>
        <v>20</v>
      </c>
      <c r="AJ160" s="172">
        <f>IFERROR(INDEX($N$74:$U$103,MATCH(INT(求节点(总纲!$BG$5:$BG$84,总纲!$BH$5:$BH$84,总纲!$BM91)),$E$74:$E$103,0),MATCH(AJ$72,$N$73:$U$73,0)),0)</f>
        <v>15</v>
      </c>
      <c r="AK160" s="172">
        <f>IFERROR(INDEX($N$74:$U$103,MATCH(INT(求节点(总纲!$BG$5:$BG$84,总纲!$BH$5:$BH$84,总纲!$BM91)),$E$74:$E$103,0),MATCH(AK$72,$N$73:$U$73,0)),0)</f>
        <v>15</v>
      </c>
      <c r="AL160" s="172">
        <f>IFERROR(INDEX($N$74:$U$103,MATCH(INT(求节点(总纲!$BG$5:$BG$84,总纲!$BH$5:$BH$84,总纲!$BM91)),$E$74:$E$103,0),MATCH(AL$72,$N$73:$U$73,0)),0)</f>
        <v>15</v>
      </c>
      <c r="AM160" s="172">
        <f>IFERROR(INDEX($N$74:$U$103,MATCH(INT(求节点(总纲!$BG$5:$BG$84,总纲!$BH$5:$BH$84,总纲!$BM91)),$E$74:$E$103,0),MATCH(AM$72,$N$73:$U$73,0)),0)</f>
        <v>15</v>
      </c>
      <c r="AN160" s="172">
        <f>IFERROR(INDEX($N$74:$U$103,MATCH(INT(求节点(总纲!$BG$5:$BG$84,总纲!$BH$5:$BH$84,总纲!$BM91)),$E$74:$E$103,0),MATCH(AN$72,$N$73:$U$73,0)),0)</f>
        <v>15</v>
      </c>
      <c r="AO160" s="172">
        <f>IFERROR(INDEX($N$74:$U$103,MATCH(INT(求节点(总纲!$BG$5:$BG$84,总纲!$BH$5:$BH$84,总纲!$BM91)),$E$74:$E$103,0),MATCH(AO$72,$N$73:$U$73,0)),0)</f>
        <v>15</v>
      </c>
      <c r="AP160" s="172">
        <f>IFERROR(INDEX($N$74:$U$103,MATCH(INT(求节点(总纲!$BG$5:$BG$84,总纲!$BH$5:$BH$84,总纲!$BM91)),$E$74:$E$103,0),MATCH(AP$72,$N$73:$U$73,0)),0)</f>
        <v>15</v>
      </c>
      <c r="AQ160" s="172">
        <f>IFERROR(INDEX($N$74:$U$103,MATCH(INT(求节点(总纲!$BG$5:$BG$84,总纲!$BH$5:$BH$84,总纲!$BM91)),$E$74:$E$103,0),MATCH(AQ$72,$N$73:$U$73,0)),0)</f>
        <v>15</v>
      </c>
      <c r="AR160" s="172">
        <f>IFERROR(INDEX($N$74:$U$103,MATCH(INT(求节点(总纲!$BG$5:$BG$84,总纲!$BH$5:$BH$84,总纲!$BM91)),$E$74:$E$103,0),MATCH(AR$72,$N$73:$U$73,0)),0)</f>
        <v>15</v>
      </c>
      <c r="AS160" s="172">
        <f>IFERROR(INDEX($N$74:$U$103,MATCH(INT(求节点(总纲!$BG$5:$BG$84,总纲!$BH$5:$BH$84,总纲!$BM91)),$E$74:$E$103,0),MATCH(AS$72,$N$73:$U$73,0)),0)</f>
        <v>15</v>
      </c>
      <c r="AT160" s="172">
        <f>IFERROR(INDEX($N$74:$U$103,MATCH(INT(求节点(总纲!$BG$5:$BG$84,总纲!$BH$5:$BH$84,总纲!$BM91)),$E$74:$E$103,0),MATCH(AT$72,$N$73:$U$73,0)),0)</f>
        <v>15</v>
      </c>
      <c r="AU160" s="172">
        <f>IFERROR(INDEX($N$74:$U$103,MATCH(INT(求节点(总纲!$BG$5:$BG$84,总纲!$BH$5:$BH$84,总纲!$BM91)),$E$74:$E$103,0),MATCH(AU$72,$N$73:$U$73,0)),0)</f>
        <v>15</v>
      </c>
      <c r="AV160" s="172">
        <f>IFERROR(INDEX($N$74:$U$103,MATCH(INT(求节点(总纲!$BG$5:$BG$84,总纲!$BH$5:$BH$84,总纲!$BM91)),$E$74:$E$103,0),MATCH(AV$72,$N$73:$U$73,0)),0)</f>
        <v>15</v>
      </c>
      <c r="AW160" s="172">
        <f>IFERROR(INDEX($N$74:$U$103,MATCH(INT(求节点(总纲!$BG$5:$BG$84,总纲!$BH$5:$BH$84,总纲!$BM91)),$E$74:$E$103,0),MATCH(AW$72,$N$73:$U$73,0)),0)</f>
        <v>20</v>
      </c>
      <c r="AX160" s="172">
        <f>IFERROR(INDEX($N$74:$U$103,MATCH(INT(求节点(总纲!$BG$5:$BG$84,总纲!$BH$5:$BH$84,总纲!$BM91)),$E$74:$E$103,0),MATCH(AX$72,$N$73:$U$73,0)),0)</f>
        <v>15</v>
      </c>
      <c r="AY160" s="172">
        <f>IFERROR(INDEX($N$74:$U$103,MATCH(INT(求节点(总纲!$BG$5:$BG$84,总纲!$BH$5:$BH$84,总纲!$BM91)),$E$74:$E$103,0),MATCH(AY$72,$N$73:$U$73,0)),0)</f>
        <v>0</v>
      </c>
      <c r="AZ160" s="172">
        <f>IFERROR(INDEX($N$74:$U$103,MATCH(INT(求节点(总纲!$BG$5:$BG$84,总纲!$BH$5:$BH$84,总纲!$BM91)),$E$74:$E$103,0),MATCH(AZ$72,$N$73:$U$73,0)),0)</f>
        <v>15</v>
      </c>
      <c r="BA160" s="172">
        <f>IFERROR(INDEX($N$74:$U$103,MATCH(INT(求节点(总纲!$BG$5:$BG$84,总纲!$BH$5:$BH$84,总纲!$BM91)),$E$74:$E$103,0),MATCH(BA$72,$N$73:$U$73,0)),0)</f>
        <v>20</v>
      </c>
      <c r="BB160" s="172">
        <f>IFERROR(INDEX($N$74:$U$103,MATCH(INT(求节点(总纲!$BG$5:$BG$84,总纲!$BH$5:$BH$84,总纲!$BM91)),$E$74:$E$103,0),MATCH(BB$72,$N$73:$U$73,0)),0)</f>
        <v>20</v>
      </c>
    </row>
    <row r="161" spans="25:55" x14ac:dyDescent="0.15">
      <c r="Y161" s="132"/>
      <c r="Z161" s="162">
        <v>88</v>
      </c>
      <c r="AA161" s="172">
        <f>IFERROR(INDEX($N$74:$U$103,MATCH(INT(求节点(总纲!$BG$5:$BG$84,总纲!$BH$5:$BH$84,总纲!$BM92)),$E$74:$E$103,0),MATCH(AA$72,$N$73:$U$73,0)),0)</f>
        <v>20</v>
      </c>
      <c r="AB161" s="172">
        <f>IFERROR(INDEX($N$74:$U$103,MATCH(INT(求节点(总纲!$BG$5:$BG$84,总纲!$BH$5:$BH$84,总纲!$BM92)),$E$74:$E$103,0),MATCH(AB$72,$N$73:$U$73,0)),0)</f>
        <v>20</v>
      </c>
      <c r="AC161" s="172">
        <f>IFERROR(INDEX($N$74:$U$103,MATCH(INT(求节点(总纲!$BG$5:$BG$84,总纲!$BH$5:$BH$84,总纲!$BM92)),$E$74:$E$103,0),MATCH(AC$72,$N$73:$U$73,0)),0)</f>
        <v>0</v>
      </c>
      <c r="AD161" s="172">
        <f>IFERROR(INDEX($N$74:$U$103,MATCH(INT(求节点(总纲!$BG$5:$BG$84,总纲!$BH$5:$BH$84,总纲!$BM92)),$E$74:$E$103,0),MATCH(AD$72,$N$73:$U$73,0)),0)</f>
        <v>20</v>
      </c>
      <c r="AE161" s="172">
        <f>IFERROR(INDEX($N$74:$U$103,MATCH(INT(求节点(总纲!$BG$5:$BG$84,总纲!$BH$5:$BH$84,总纲!$BM92)),$E$74:$E$103,0),MATCH(AE$72,$N$73:$U$73,0)),0)</f>
        <v>20</v>
      </c>
      <c r="AF161" s="172">
        <f>IFERROR(INDEX($N$74:$U$103,MATCH(INT(求节点(总纲!$BG$5:$BG$84,总纲!$BH$5:$BH$84,总纲!$BM92)),$E$74:$E$103,0),MATCH(AF$72,$N$73:$U$73,0)),0)</f>
        <v>20</v>
      </c>
      <c r="AG161" s="172">
        <f>IFERROR(INDEX($N$74:$U$103,MATCH(INT(求节点(总纲!$BG$5:$BG$84,总纲!$BH$5:$BH$84,总纲!$BM92)),$E$74:$E$103,0),MATCH(AG$72,$N$73:$U$73,0)),0)</f>
        <v>20</v>
      </c>
      <c r="AH161" s="172">
        <f>IFERROR(INDEX($N$74:$U$103,MATCH(INT(求节点(总纲!$BG$5:$BG$84,总纲!$BH$5:$BH$84,总纲!$BM92)),$E$74:$E$103,0),MATCH(AH$72,$N$73:$U$73,0)),0)</f>
        <v>20</v>
      </c>
      <c r="AI161" s="172">
        <f>IFERROR(INDEX($N$74:$U$103,MATCH(INT(求节点(总纲!$BG$5:$BG$84,总纲!$BH$5:$BH$84,总纲!$BM92)),$E$74:$E$103,0),MATCH(AI$72,$N$73:$U$73,0)),0)</f>
        <v>20</v>
      </c>
      <c r="AJ161" s="172">
        <f>IFERROR(INDEX($N$74:$U$103,MATCH(INT(求节点(总纲!$BG$5:$BG$84,总纲!$BH$5:$BH$84,总纲!$BM92)),$E$74:$E$103,0),MATCH(AJ$72,$N$73:$U$73,0)),0)</f>
        <v>15</v>
      </c>
      <c r="AK161" s="172">
        <f>IFERROR(INDEX($N$74:$U$103,MATCH(INT(求节点(总纲!$BG$5:$BG$84,总纲!$BH$5:$BH$84,总纲!$BM92)),$E$74:$E$103,0),MATCH(AK$72,$N$73:$U$73,0)),0)</f>
        <v>20</v>
      </c>
      <c r="AL161" s="172">
        <f>IFERROR(INDEX($N$74:$U$103,MATCH(INT(求节点(总纲!$BG$5:$BG$84,总纲!$BH$5:$BH$84,总纲!$BM92)),$E$74:$E$103,0),MATCH(AL$72,$N$73:$U$73,0)),0)</f>
        <v>20</v>
      </c>
      <c r="AM161" s="172">
        <f>IFERROR(INDEX($N$74:$U$103,MATCH(INT(求节点(总纲!$BG$5:$BG$84,总纲!$BH$5:$BH$84,总纲!$BM92)),$E$74:$E$103,0),MATCH(AM$72,$N$73:$U$73,0)),0)</f>
        <v>15</v>
      </c>
      <c r="AN161" s="172">
        <f>IFERROR(INDEX($N$74:$U$103,MATCH(INT(求节点(总纲!$BG$5:$BG$84,总纲!$BH$5:$BH$84,总纲!$BM92)),$E$74:$E$103,0),MATCH(AN$72,$N$73:$U$73,0)),0)</f>
        <v>20</v>
      </c>
      <c r="AO161" s="172">
        <f>IFERROR(INDEX($N$74:$U$103,MATCH(INT(求节点(总纲!$BG$5:$BG$84,总纲!$BH$5:$BH$84,总纲!$BM92)),$E$74:$E$103,0),MATCH(AO$72,$N$73:$U$73,0)),0)</f>
        <v>15</v>
      </c>
      <c r="AP161" s="172">
        <f>IFERROR(INDEX($N$74:$U$103,MATCH(INT(求节点(总纲!$BG$5:$BG$84,总纲!$BH$5:$BH$84,总纲!$BM92)),$E$74:$E$103,0),MATCH(AP$72,$N$73:$U$73,0)),0)</f>
        <v>15</v>
      </c>
      <c r="AQ161" s="172">
        <f>IFERROR(INDEX($N$74:$U$103,MATCH(INT(求节点(总纲!$BG$5:$BG$84,总纲!$BH$5:$BH$84,总纲!$BM92)),$E$74:$E$103,0),MATCH(AQ$72,$N$73:$U$73,0)),0)</f>
        <v>15</v>
      </c>
      <c r="AR161" s="172">
        <f>IFERROR(INDEX($N$74:$U$103,MATCH(INT(求节点(总纲!$BG$5:$BG$84,总纲!$BH$5:$BH$84,总纲!$BM92)),$E$74:$E$103,0),MATCH(AR$72,$N$73:$U$73,0)),0)</f>
        <v>20</v>
      </c>
      <c r="AS161" s="172">
        <f>IFERROR(INDEX($N$74:$U$103,MATCH(INT(求节点(总纲!$BG$5:$BG$84,总纲!$BH$5:$BH$84,总纲!$BM92)),$E$74:$E$103,0),MATCH(AS$72,$N$73:$U$73,0)),0)</f>
        <v>15</v>
      </c>
      <c r="AT161" s="172">
        <f>IFERROR(INDEX($N$74:$U$103,MATCH(INT(求节点(总纲!$BG$5:$BG$84,总纲!$BH$5:$BH$84,总纲!$BM92)),$E$74:$E$103,0),MATCH(AT$72,$N$73:$U$73,0)),0)</f>
        <v>20</v>
      </c>
      <c r="AU161" s="172">
        <f>IFERROR(INDEX($N$74:$U$103,MATCH(INT(求节点(总纲!$BG$5:$BG$84,总纲!$BH$5:$BH$84,总纲!$BM92)),$E$74:$E$103,0),MATCH(AU$72,$N$73:$U$73,0)),0)</f>
        <v>20</v>
      </c>
      <c r="AV161" s="172">
        <f>IFERROR(INDEX($N$74:$U$103,MATCH(INT(求节点(总纲!$BG$5:$BG$84,总纲!$BH$5:$BH$84,总纲!$BM92)),$E$74:$E$103,0),MATCH(AV$72,$N$73:$U$73,0)),0)</f>
        <v>15</v>
      </c>
      <c r="AW161" s="172">
        <f>IFERROR(INDEX($N$74:$U$103,MATCH(INT(求节点(总纲!$BG$5:$BG$84,总纲!$BH$5:$BH$84,总纲!$BM92)),$E$74:$E$103,0),MATCH(AW$72,$N$73:$U$73,0)),0)</f>
        <v>20</v>
      </c>
      <c r="AX161" s="172">
        <f>IFERROR(INDEX($N$74:$U$103,MATCH(INT(求节点(总纲!$BG$5:$BG$84,总纲!$BH$5:$BH$84,总纲!$BM92)),$E$74:$E$103,0),MATCH(AX$72,$N$73:$U$73,0)),0)</f>
        <v>20</v>
      </c>
      <c r="AY161" s="172">
        <f>IFERROR(INDEX($N$74:$U$103,MATCH(INT(求节点(总纲!$BG$5:$BG$84,总纲!$BH$5:$BH$84,总纲!$BM92)),$E$74:$E$103,0),MATCH(AY$72,$N$73:$U$73,0)),0)</f>
        <v>0</v>
      </c>
      <c r="AZ161" s="172">
        <f>IFERROR(INDEX($N$74:$U$103,MATCH(INT(求节点(总纲!$BG$5:$BG$84,总纲!$BH$5:$BH$84,总纲!$BM92)),$E$74:$E$103,0),MATCH(AZ$72,$N$73:$U$73,0)),0)</f>
        <v>15</v>
      </c>
      <c r="BA161" s="172">
        <f>IFERROR(INDEX($N$74:$U$103,MATCH(INT(求节点(总纲!$BG$5:$BG$84,总纲!$BH$5:$BH$84,总纲!$BM92)),$E$74:$E$103,0),MATCH(BA$72,$N$73:$U$73,0)),0)</f>
        <v>20</v>
      </c>
      <c r="BB161" s="172">
        <f>IFERROR(INDEX($N$74:$U$103,MATCH(INT(求节点(总纲!$BG$5:$BG$84,总纲!$BH$5:$BH$84,总纲!$BM92)),$E$74:$E$103,0),MATCH(BB$72,$N$73:$U$73,0)),0)</f>
        <v>20</v>
      </c>
    </row>
    <row r="162" spans="25:55" x14ac:dyDescent="0.15">
      <c r="Y162" s="132"/>
      <c r="Z162" s="162">
        <v>89</v>
      </c>
      <c r="AA162" s="172">
        <f>IFERROR(INDEX($N$74:$U$103,MATCH(INT(求节点(总纲!$BG$5:$BG$84,总纲!$BH$5:$BH$84,总纲!$BM93)),$E$74:$E$103,0),MATCH(AA$72,$N$73:$U$73,0)),0)</f>
        <v>20</v>
      </c>
      <c r="AB162" s="172">
        <f>IFERROR(INDEX($N$74:$U$103,MATCH(INT(求节点(总纲!$BG$5:$BG$84,总纲!$BH$5:$BH$84,总纲!$BM93)),$E$74:$E$103,0),MATCH(AB$72,$N$73:$U$73,0)),0)</f>
        <v>20</v>
      </c>
      <c r="AC162" s="172">
        <f>IFERROR(INDEX($N$74:$U$103,MATCH(INT(求节点(总纲!$BG$5:$BG$84,总纲!$BH$5:$BH$84,总纲!$BM93)),$E$74:$E$103,0),MATCH(AC$72,$N$73:$U$73,0)),0)</f>
        <v>0</v>
      </c>
      <c r="AD162" s="172">
        <f>IFERROR(INDEX($N$74:$U$103,MATCH(INT(求节点(总纲!$BG$5:$BG$84,总纲!$BH$5:$BH$84,总纲!$BM93)),$E$74:$E$103,0),MATCH(AD$72,$N$73:$U$73,0)),0)</f>
        <v>20</v>
      </c>
      <c r="AE162" s="172">
        <f>IFERROR(INDEX($N$74:$U$103,MATCH(INT(求节点(总纲!$BG$5:$BG$84,总纲!$BH$5:$BH$84,总纲!$BM93)),$E$74:$E$103,0),MATCH(AE$72,$N$73:$U$73,0)),0)</f>
        <v>20</v>
      </c>
      <c r="AF162" s="172">
        <f>IFERROR(INDEX($N$74:$U$103,MATCH(INT(求节点(总纲!$BG$5:$BG$84,总纲!$BH$5:$BH$84,总纲!$BM93)),$E$74:$E$103,0),MATCH(AF$72,$N$73:$U$73,0)),0)</f>
        <v>20</v>
      </c>
      <c r="AG162" s="172">
        <f>IFERROR(INDEX($N$74:$U$103,MATCH(INT(求节点(总纲!$BG$5:$BG$84,总纲!$BH$5:$BH$84,总纲!$BM93)),$E$74:$E$103,0),MATCH(AG$72,$N$73:$U$73,0)),0)</f>
        <v>20</v>
      </c>
      <c r="AH162" s="172">
        <f>IFERROR(INDEX($N$74:$U$103,MATCH(INT(求节点(总纲!$BG$5:$BG$84,总纲!$BH$5:$BH$84,总纲!$BM93)),$E$74:$E$103,0),MATCH(AH$72,$N$73:$U$73,0)),0)</f>
        <v>20</v>
      </c>
      <c r="AI162" s="172">
        <f>IFERROR(INDEX($N$74:$U$103,MATCH(INT(求节点(总纲!$BG$5:$BG$84,总纲!$BH$5:$BH$84,总纲!$BM93)),$E$74:$E$103,0),MATCH(AI$72,$N$73:$U$73,0)),0)</f>
        <v>20</v>
      </c>
      <c r="AJ162" s="172">
        <f>IFERROR(INDEX($N$74:$U$103,MATCH(INT(求节点(总纲!$BG$5:$BG$84,总纲!$BH$5:$BH$84,总纲!$BM93)),$E$74:$E$103,0),MATCH(AJ$72,$N$73:$U$73,0)),0)</f>
        <v>15</v>
      </c>
      <c r="AK162" s="172">
        <f>IFERROR(INDEX($N$74:$U$103,MATCH(INT(求节点(总纲!$BG$5:$BG$84,总纲!$BH$5:$BH$84,总纲!$BM93)),$E$74:$E$103,0),MATCH(AK$72,$N$73:$U$73,0)),0)</f>
        <v>20</v>
      </c>
      <c r="AL162" s="172">
        <f>IFERROR(INDEX($N$74:$U$103,MATCH(INT(求节点(总纲!$BG$5:$BG$84,总纲!$BH$5:$BH$84,总纲!$BM93)),$E$74:$E$103,0),MATCH(AL$72,$N$73:$U$73,0)),0)</f>
        <v>20</v>
      </c>
      <c r="AM162" s="172">
        <f>IFERROR(INDEX($N$74:$U$103,MATCH(INT(求节点(总纲!$BG$5:$BG$84,总纲!$BH$5:$BH$84,总纲!$BM93)),$E$74:$E$103,0),MATCH(AM$72,$N$73:$U$73,0)),0)</f>
        <v>15</v>
      </c>
      <c r="AN162" s="172">
        <f>IFERROR(INDEX($N$74:$U$103,MATCH(INT(求节点(总纲!$BG$5:$BG$84,总纲!$BH$5:$BH$84,总纲!$BM93)),$E$74:$E$103,0),MATCH(AN$72,$N$73:$U$73,0)),0)</f>
        <v>20</v>
      </c>
      <c r="AO162" s="172">
        <f>IFERROR(INDEX($N$74:$U$103,MATCH(INT(求节点(总纲!$BG$5:$BG$84,总纲!$BH$5:$BH$84,总纲!$BM93)),$E$74:$E$103,0),MATCH(AO$72,$N$73:$U$73,0)),0)</f>
        <v>15</v>
      </c>
      <c r="AP162" s="172">
        <f>IFERROR(INDEX($N$74:$U$103,MATCH(INT(求节点(总纲!$BG$5:$BG$84,总纲!$BH$5:$BH$84,总纲!$BM93)),$E$74:$E$103,0),MATCH(AP$72,$N$73:$U$73,0)),0)</f>
        <v>15</v>
      </c>
      <c r="AQ162" s="172">
        <f>IFERROR(INDEX($N$74:$U$103,MATCH(INT(求节点(总纲!$BG$5:$BG$84,总纲!$BH$5:$BH$84,总纲!$BM93)),$E$74:$E$103,0),MATCH(AQ$72,$N$73:$U$73,0)),0)</f>
        <v>15</v>
      </c>
      <c r="AR162" s="172">
        <f>IFERROR(INDEX($N$74:$U$103,MATCH(INT(求节点(总纲!$BG$5:$BG$84,总纲!$BH$5:$BH$84,总纲!$BM93)),$E$74:$E$103,0),MATCH(AR$72,$N$73:$U$73,0)),0)</f>
        <v>20</v>
      </c>
      <c r="AS162" s="172">
        <f>IFERROR(INDEX($N$74:$U$103,MATCH(INT(求节点(总纲!$BG$5:$BG$84,总纲!$BH$5:$BH$84,总纲!$BM93)),$E$74:$E$103,0),MATCH(AS$72,$N$73:$U$73,0)),0)</f>
        <v>15</v>
      </c>
      <c r="AT162" s="172">
        <f>IFERROR(INDEX($N$74:$U$103,MATCH(INT(求节点(总纲!$BG$5:$BG$84,总纲!$BH$5:$BH$84,总纲!$BM93)),$E$74:$E$103,0),MATCH(AT$72,$N$73:$U$73,0)),0)</f>
        <v>20</v>
      </c>
      <c r="AU162" s="172">
        <f>IFERROR(INDEX($N$74:$U$103,MATCH(INT(求节点(总纲!$BG$5:$BG$84,总纲!$BH$5:$BH$84,总纲!$BM93)),$E$74:$E$103,0),MATCH(AU$72,$N$73:$U$73,0)),0)</f>
        <v>20</v>
      </c>
      <c r="AV162" s="172">
        <f>IFERROR(INDEX($N$74:$U$103,MATCH(INT(求节点(总纲!$BG$5:$BG$84,总纲!$BH$5:$BH$84,总纲!$BM93)),$E$74:$E$103,0),MATCH(AV$72,$N$73:$U$73,0)),0)</f>
        <v>15</v>
      </c>
      <c r="AW162" s="172">
        <f>IFERROR(INDEX($N$74:$U$103,MATCH(INT(求节点(总纲!$BG$5:$BG$84,总纲!$BH$5:$BH$84,总纲!$BM93)),$E$74:$E$103,0),MATCH(AW$72,$N$73:$U$73,0)),0)</f>
        <v>20</v>
      </c>
      <c r="AX162" s="172">
        <f>IFERROR(INDEX($N$74:$U$103,MATCH(INT(求节点(总纲!$BG$5:$BG$84,总纲!$BH$5:$BH$84,总纲!$BM93)),$E$74:$E$103,0),MATCH(AX$72,$N$73:$U$73,0)),0)</f>
        <v>20</v>
      </c>
      <c r="AY162" s="172">
        <f>IFERROR(INDEX($N$74:$U$103,MATCH(INT(求节点(总纲!$BG$5:$BG$84,总纲!$BH$5:$BH$84,总纲!$BM93)),$E$74:$E$103,0),MATCH(AY$72,$N$73:$U$73,0)),0)</f>
        <v>0</v>
      </c>
      <c r="AZ162" s="172">
        <f>IFERROR(INDEX($N$74:$U$103,MATCH(INT(求节点(总纲!$BG$5:$BG$84,总纲!$BH$5:$BH$84,总纲!$BM93)),$E$74:$E$103,0),MATCH(AZ$72,$N$73:$U$73,0)),0)</f>
        <v>15</v>
      </c>
      <c r="BA162" s="172">
        <f>IFERROR(INDEX($N$74:$U$103,MATCH(INT(求节点(总纲!$BG$5:$BG$84,总纲!$BH$5:$BH$84,总纲!$BM93)),$E$74:$E$103,0),MATCH(BA$72,$N$73:$U$73,0)),0)</f>
        <v>20</v>
      </c>
      <c r="BB162" s="172">
        <f>IFERROR(INDEX($N$74:$U$103,MATCH(INT(求节点(总纲!$BG$5:$BG$84,总纲!$BH$5:$BH$84,总纲!$BM93)),$E$74:$E$103,0),MATCH(BB$72,$N$73:$U$73,0)),0)</f>
        <v>20</v>
      </c>
    </row>
    <row r="163" spans="25:55" x14ac:dyDescent="0.15">
      <c r="Y163" s="132"/>
      <c r="Z163" s="162">
        <v>90</v>
      </c>
      <c r="AA163" s="172">
        <f>IFERROR(INDEX($N$74:$U$103,MATCH(INT(求节点(总纲!$BG$5:$BG$84,总纲!$BH$5:$BH$84,总纲!$BM94)),$E$74:$E$103,0),MATCH(AA$72,$N$73:$U$73,0)),0)</f>
        <v>20</v>
      </c>
      <c r="AB163" s="172">
        <f>IFERROR(INDEX($N$74:$U$103,MATCH(INT(求节点(总纲!$BG$5:$BG$84,总纲!$BH$5:$BH$84,总纲!$BM94)),$E$74:$E$103,0),MATCH(AB$72,$N$73:$U$73,0)),0)</f>
        <v>20</v>
      </c>
      <c r="AC163" s="172">
        <f>IFERROR(INDEX($N$74:$U$103,MATCH(INT(求节点(总纲!$BG$5:$BG$84,总纲!$BH$5:$BH$84,总纲!$BM94)),$E$74:$E$103,0),MATCH(AC$72,$N$73:$U$73,0)),0)</f>
        <v>0</v>
      </c>
      <c r="AD163" s="172">
        <f>IFERROR(INDEX($N$74:$U$103,MATCH(INT(求节点(总纲!$BG$5:$BG$84,总纲!$BH$5:$BH$84,总纲!$BM94)),$E$74:$E$103,0),MATCH(AD$72,$N$73:$U$73,0)),0)</f>
        <v>20</v>
      </c>
      <c r="AE163" s="172">
        <f>IFERROR(INDEX($N$74:$U$103,MATCH(INT(求节点(总纲!$BG$5:$BG$84,总纲!$BH$5:$BH$84,总纲!$BM94)),$E$74:$E$103,0),MATCH(AE$72,$N$73:$U$73,0)),0)</f>
        <v>20</v>
      </c>
      <c r="AF163" s="172">
        <f>IFERROR(INDEX($N$74:$U$103,MATCH(INT(求节点(总纲!$BG$5:$BG$84,总纲!$BH$5:$BH$84,总纲!$BM94)),$E$74:$E$103,0),MATCH(AF$72,$N$73:$U$73,0)),0)</f>
        <v>20</v>
      </c>
      <c r="AG163" s="172">
        <f>IFERROR(INDEX($N$74:$U$103,MATCH(INT(求节点(总纲!$BG$5:$BG$84,总纲!$BH$5:$BH$84,总纲!$BM94)),$E$74:$E$103,0),MATCH(AG$72,$N$73:$U$73,0)),0)</f>
        <v>20</v>
      </c>
      <c r="AH163" s="172">
        <f>IFERROR(INDEX($N$74:$U$103,MATCH(INT(求节点(总纲!$BG$5:$BG$84,总纲!$BH$5:$BH$84,总纲!$BM94)),$E$74:$E$103,0),MATCH(AH$72,$N$73:$U$73,0)),0)</f>
        <v>20</v>
      </c>
      <c r="AI163" s="172">
        <f>IFERROR(INDEX($N$74:$U$103,MATCH(INT(求节点(总纲!$BG$5:$BG$84,总纲!$BH$5:$BH$84,总纲!$BM94)),$E$74:$E$103,0),MATCH(AI$72,$N$73:$U$73,0)),0)</f>
        <v>20</v>
      </c>
      <c r="AJ163" s="172">
        <f>IFERROR(INDEX($N$74:$U$103,MATCH(INT(求节点(总纲!$BG$5:$BG$84,总纲!$BH$5:$BH$84,总纲!$BM94)),$E$74:$E$103,0),MATCH(AJ$72,$N$73:$U$73,0)),0)</f>
        <v>15</v>
      </c>
      <c r="AK163" s="172">
        <f>IFERROR(INDEX($N$74:$U$103,MATCH(INT(求节点(总纲!$BG$5:$BG$84,总纲!$BH$5:$BH$84,总纲!$BM94)),$E$74:$E$103,0),MATCH(AK$72,$N$73:$U$73,0)),0)</f>
        <v>20</v>
      </c>
      <c r="AL163" s="172">
        <f>IFERROR(INDEX($N$74:$U$103,MATCH(INT(求节点(总纲!$BG$5:$BG$84,总纲!$BH$5:$BH$84,总纲!$BM94)),$E$74:$E$103,0),MATCH(AL$72,$N$73:$U$73,0)),0)</f>
        <v>20</v>
      </c>
      <c r="AM163" s="172">
        <f>IFERROR(INDEX($N$74:$U$103,MATCH(INT(求节点(总纲!$BG$5:$BG$84,总纲!$BH$5:$BH$84,总纲!$BM94)),$E$74:$E$103,0),MATCH(AM$72,$N$73:$U$73,0)),0)</f>
        <v>15</v>
      </c>
      <c r="AN163" s="172">
        <f>IFERROR(INDEX($N$74:$U$103,MATCH(INT(求节点(总纲!$BG$5:$BG$84,总纲!$BH$5:$BH$84,总纲!$BM94)),$E$74:$E$103,0),MATCH(AN$72,$N$73:$U$73,0)),0)</f>
        <v>20</v>
      </c>
      <c r="AO163" s="172">
        <f>IFERROR(INDEX($N$74:$U$103,MATCH(INT(求节点(总纲!$BG$5:$BG$84,总纲!$BH$5:$BH$84,总纲!$BM94)),$E$74:$E$103,0),MATCH(AO$72,$N$73:$U$73,0)),0)</f>
        <v>15</v>
      </c>
      <c r="AP163" s="172">
        <f>IFERROR(INDEX($N$74:$U$103,MATCH(INT(求节点(总纲!$BG$5:$BG$84,总纲!$BH$5:$BH$84,总纲!$BM94)),$E$74:$E$103,0),MATCH(AP$72,$N$73:$U$73,0)),0)</f>
        <v>15</v>
      </c>
      <c r="AQ163" s="172">
        <f>IFERROR(INDEX($N$74:$U$103,MATCH(INT(求节点(总纲!$BG$5:$BG$84,总纲!$BH$5:$BH$84,总纲!$BM94)),$E$74:$E$103,0),MATCH(AQ$72,$N$73:$U$73,0)),0)</f>
        <v>15</v>
      </c>
      <c r="AR163" s="172">
        <f>IFERROR(INDEX($N$74:$U$103,MATCH(INT(求节点(总纲!$BG$5:$BG$84,总纲!$BH$5:$BH$84,总纲!$BM94)),$E$74:$E$103,0),MATCH(AR$72,$N$73:$U$73,0)),0)</f>
        <v>20</v>
      </c>
      <c r="AS163" s="172">
        <f>IFERROR(INDEX($N$74:$U$103,MATCH(INT(求节点(总纲!$BG$5:$BG$84,总纲!$BH$5:$BH$84,总纲!$BM94)),$E$74:$E$103,0),MATCH(AS$72,$N$73:$U$73,0)),0)</f>
        <v>15</v>
      </c>
      <c r="AT163" s="172">
        <f>IFERROR(INDEX($N$74:$U$103,MATCH(INT(求节点(总纲!$BG$5:$BG$84,总纲!$BH$5:$BH$84,总纲!$BM94)),$E$74:$E$103,0),MATCH(AT$72,$N$73:$U$73,0)),0)</f>
        <v>20</v>
      </c>
      <c r="AU163" s="172">
        <f>IFERROR(INDEX($N$74:$U$103,MATCH(INT(求节点(总纲!$BG$5:$BG$84,总纲!$BH$5:$BH$84,总纲!$BM94)),$E$74:$E$103,0),MATCH(AU$72,$N$73:$U$73,0)),0)</f>
        <v>20</v>
      </c>
      <c r="AV163" s="172">
        <f>IFERROR(INDEX($N$74:$U$103,MATCH(INT(求节点(总纲!$BG$5:$BG$84,总纲!$BH$5:$BH$84,总纲!$BM94)),$E$74:$E$103,0),MATCH(AV$72,$N$73:$U$73,0)),0)</f>
        <v>15</v>
      </c>
      <c r="AW163" s="172">
        <f>IFERROR(INDEX($N$74:$U$103,MATCH(INT(求节点(总纲!$BG$5:$BG$84,总纲!$BH$5:$BH$84,总纲!$BM94)),$E$74:$E$103,0),MATCH(AW$72,$N$73:$U$73,0)),0)</f>
        <v>20</v>
      </c>
      <c r="AX163" s="172">
        <f>IFERROR(INDEX($N$74:$U$103,MATCH(INT(求节点(总纲!$BG$5:$BG$84,总纲!$BH$5:$BH$84,总纲!$BM94)),$E$74:$E$103,0),MATCH(AX$72,$N$73:$U$73,0)),0)</f>
        <v>20</v>
      </c>
      <c r="AY163" s="172">
        <f>IFERROR(INDEX($N$74:$U$103,MATCH(INT(求节点(总纲!$BG$5:$BG$84,总纲!$BH$5:$BH$84,总纲!$BM94)),$E$74:$E$103,0),MATCH(AY$72,$N$73:$U$73,0)),0)</f>
        <v>0</v>
      </c>
      <c r="AZ163" s="172">
        <f>IFERROR(INDEX($N$74:$U$103,MATCH(INT(求节点(总纲!$BG$5:$BG$84,总纲!$BH$5:$BH$84,总纲!$BM94)),$E$74:$E$103,0),MATCH(AZ$72,$N$73:$U$73,0)),0)</f>
        <v>15</v>
      </c>
      <c r="BA163" s="172">
        <f>IFERROR(INDEX($N$74:$U$103,MATCH(INT(求节点(总纲!$BG$5:$BG$84,总纲!$BH$5:$BH$84,总纲!$BM94)),$E$74:$E$103,0),MATCH(BA$72,$N$73:$U$73,0)),0)</f>
        <v>20</v>
      </c>
      <c r="BB163" s="172">
        <f>IFERROR(INDEX($N$74:$U$103,MATCH(INT(求节点(总纲!$BG$5:$BG$84,总纲!$BH$5:$BH$84,总纲!$BM94)),$E$74:$E$103,0),MATCH(BB$72,$N$73:$U$73,0)),0)</f>
        <v>20</v>
      </c>
    </row>
    <row r="164" spans="25:55" x14ac:dyDescent="0.15">
      <c r="Y164" s="132"/>
      <c r="Z164" s="162">
        <v>91</v>
      </c>
      <c r="AA164" s="172">
        <f>IFERROR(INDEX($N$74:$U$103,MATCH(INT(求节点(总纲!$BG$5:$BG$84,总纲!$BH$5:$BH$84,总纲!$BM95)),$E$74:$E$103,0),MATCH(AA$72,$N$73:$U$73,0)),0)</f>
        <v>20</v>
      </c>
      <c r="AB164" s="172">
        <f>IFERROR(INDEX($N$74:$U$103,MATCH(INT(求节点(总纲!$BG$5:$BG$84,总纲!$BH$5:$BH$84,总纲!$BM95)),$E$74:$E$103,0),MATCH(AB$72,$N$73:$U$73,0)),0)</f>
        <v>20</v>
      </c>
      <c r="AC164" s="172">
        <f>IFERROR(INDEX($N$74:$U$103,MATCH(INT(求节点(总纲!$BG$5:$BG$84,总纲!$BH$5:$BH$84,总纲!$BM95)),$E$74:$E$103,0),MATCH(AC$72,$N$73:$U$73,0)),0)</f>
        <v>0</v>
      </c>
      <c r="AD164" s="172">
        <f>IFERROR(INDEX($N$74:$U$103,MATCH(INT(求节点(总纲!$BG$5:$BG$84,总纲!$BH$5:$BH$84,总纲!$BM95)),$E$74:$E$103,0),MATCH(AD$72,$N$73:$U$73,0)),0)</f>
        <v>20</v>
      </c>
      <c r="AE164" s="172">
        <f>IFERROR(INDEX($N$74:$U$103,MATCH(INT(求节点(总纲!$BG$5:$BG$84,总纲!$BH$5:$BH$84,总纲!$BM95)),$E$74:$E$103,0),MATCH(AE$72,$N$73:$U$73,0)),0)</f>
        <v>20</v>
      </c>
      <c r="AF164" s="172">
        <f>IFERROR(INDEX($N$74:$U$103,MATCH(INT(求节点(总纲!$BG$5:$BG$84,总纲!$BH$5:$BH$84,总纲!$BM95)),$E$74:$E$103,0),MATCH(AF$72,$N$73:$U$73,0)),0)</f>
        <v>20</v>
      </c>
      <c r="AG164" s="172">
        <f>IFERROR(INDEX($N$74:$U$103,MATCH(INT(求节点(总纲!$BG$5:$BG$84,总纲!$BH$5:$BH$84,总纲!$BM95)),$E$74:$E$103,0),MATCH(AG$72,$N$73:$U$73,0)),0)</f>
        <v>20</v>
      </c>
      <c r="AH164" s="172">
        <f>IFERROR(INDEX($N$74:$U$103,MATCH(INT(求节点(总纲!$BG$5:$BG$84,总纲!$BH$5:$BH$84,总纲!$BM95)),$E$74:$E$103,0),MATCH(AH$72,$N$73:$U$73,0)),0)</f>
        <v>20</v>
      </c>
      <c r="AI164" s="172">
        <f>IFERROR(INDEX($N$74:$U$103,MATCH(INT(求节点(总纲!$BG$5:$BG$84,总纲!$BH$5:$BH$84,总纲!$BM95)),$E$74:$E$103,0),MATCH(AI$72,$N$73:$U$73,0)),0)</f>
        <v>20</v>
      </c>
      <c r="AJ164" s="172">
        <f>IFERROR(INDEX($N$74:$U$103,MATCH(INT(求节点(总纲!$BG$5:$BG$84,总纲!$BH$5:$BH$84,总纲!$BM95)),$E$74:$E$103,0),MATCH(AJ$72,$N$73:$U$73,0)),0)</f>
        <v>15</v>
      </c>
      <c r="AK164" s="172">
        <f>IFERROR(INDEX($N$74:$U$103,MATCH(INT(求节点(总纲!$BG$5:$BG$84,总纲!$BH$5:$BH$84,总纲!$BM95)),$E$74:$E$103,0),MATCH(AK$72,$N$73:$U$73,0)),0)</f>
        <v>20</v>
      </c>
      <c r="AL164" s="172">
        <f>IFERROR(INDEX($N$74:$U$103,MATCH(INT(求节点(总纲!$BG$5:$BG$84,总纲!$BH$5:$BH$84,总纲!$BM95)),$E$74:$E$103,0),MATCH(AL$72,$N$73:$U$73,0)),0)</f>
        <v>20</v>
      </c>
      <c r="AM164" s="172">
        <f>IFERROR(INDEX($N$74:$U$103,MATCH(INT(求节点(总纲!$BG$5:$BG$84,总纲!$BH$5:$BH$84,总纲!$BM95)),$E$74:$E$103,0),MATCH(AM$72,$N$73:$U$73,0)),0)</f>
        <v>15</v>
      </c>
      <c r="AN164" s="172">
        <f>IFERROR(INDEX($N$74:$U$103,MATCH(INT(求节点(总纲!$BG$5:$BG$84,总纲!$BH$5:$BH$84,总纲!$BM95)),$E$74:$E$103,0),MATCH(AN$72,$N$73:$U$73,0)),0)</f>
        <v>20</v>
      </c>
      <c r="AO164" s="172">
        <f>IFERROR(INDEX($N$74:$U$103,MATCH(INT(求节点(总纲!$BG$5:$BG$84,总纲!$BH$5:$BH$84,总纲!$BM95)),$E$74:$E$103,0),MATCH(AO$72,$N$73:$U$73,0)),0)</f>
        <v>15</v>
      </c>
      <c r="AP164" s="172">
        <f>IFERROR(INDEX($N$74:$U$103,MATCH(INT(求节点(总纲!$BG$5:$BG$84,总纲!$BH$5:$BH$84,总纲!$BM95)),$E$74:$E$103,0),MATCH(AP$72,$N$73:$U$73,0)),0)</f>
        <v>15</v>
      </c>
      <c r="AQ164" s="172">
        <f>IFERROR(INDEX($N$74:$U$103,MATCH(INT(求节点(总纲!$BG$5:$BG$84,总纲!$BH$5:$BH$84,总纲!$BM95)),$E$74:$E$103,0),MATCH(AQ$72,$N$73:$U$73,0)),0)</f>
        <v>15</v>
      </c>
      <c r="AR164" s="172">
        <f>IFERROR(INDEX($N$74:$U$103,MATCH(INT(求节点(总纲!$BG$5:$BG$84,总纲!$BH$5:$BH$84,总纲!$BM95)),$E$74:$E$103,0),MATCH(AR$72,$N$73:$U$73,0)),0)</f>
        <v>20</v>
      </c>
      <c r="AS164" s="172">
        <f>IFERROR(INDEX($N$74:$U$103,MATCH(INT(求节点(总纲!$BG$5:$BG$84,总纲!$BH$5:$BH$84,总纲!$BM95)),$E$74:$E$103,0),MATCH(AS$72,$N$73:$U$73,0)),0)</f>
        <v>15</v>
      </c>
      <c r="AT164" s="172">
        <f>IFERROR(INDEX($N$74:$U$103,MATCH(INT(求节点(总纲!$BG$5:$BG$84,总纲!$BH$5:$BH$84,总纲!$BM95)),$E$74:$E$103,0),MATCH(AT$72,$N$73:$U$73,0)),0)</f>
        <v>20</v>
      </c>
      <c r="AU164" s="172">
        <f>IFERROR(INDEX($N$74:$U$103,MATCH(INT(求节点(总纲!$BG$5:$BG$84,总纲!$BH$5:$BH$84,总纲!$BM95)),$E$74:$E$103,0),MATCH(AU$72,$N$73:$U$73,0)),0)</f>
        <v>20</v>
      </c>
      <c r="AV164" s="172">
        <f>IFERROR(INDEX($N$74:$U$103,MATCH(INT(求节点(总纲!$BG$5:$BG$84,总纲!$BH$5:$BH$84,总纲!$BM95)),$E$74:$E$103,0),MATCH(AV$72,$N$73:$U$73,0)),0)</f>
        <v>15</v>
      </c>
      <c r="AW164" s="172">
        <f>IFERROR(INDEX($N$74:$U$103,MATCH(INT(求节点(总纲!$BG$5:$BG$84,总纲!$BH$5:$BH$84,总纲!$BM95)),$E$74:$E$103,0),MATCH(AW$72,$N$73:$U$73,0)),0)</f>
        <v>20</v>
      </c>
      <c r="AX164" s="172">
        <f>IFERROR(INDEX($N$74:$U$103,MATCH(INT(求节点(总纲!$BG$5:$BG$84,总纲!$BH$5:$BH$84,总纲!$BM95)),$E$74:$E$103,0),MATCH(AX$72,$N$73:$U$73,0)),0)</f>
        <v>20</v>
      </c>
      <c r="AY164" s="172">
        <f>IFERROR(INDEX($N$74:$U$103,MATCH(INT(求节点(总纲!$BG$5:$BG$84,总纲!$BH$5:$BH$84,总纲!$BM95)),$E$74:$E$103,0),MATCH(AY$72,$N$73:$U$73,0)),0)</f>
        <v>0</v>
      </c>
      <c r="AZ164" s="172">
        <f>IFERROR(INDEX($N$74:$U$103,MATCH(INT(求节点(总纲!$BG$5:$BG$84,总纲!$BH$5:$BH$84,总纲!$BM95)),$E$74:$E$103,0),MATCH(AZ$72,$N$73:$U$73,0)),0)</f>
        <v>15</v>
      </c>
      <c r="BA164" s="172">
        <f>IFERROR(INDEX($N$74:$U$103,MATCH(INT(求节点(总纲!$BG$5:$BG$84,总纲!$BH$5:$BH$84,总纲!$BM95)),$E$74:$E$103,0),MATCH(BA$72,$N$73:$U$73,0)),0)</f>
        <v>20</v>
      </c>
      <c r="BB164" s="172">
        <f>IFERROR(INDEX($N$74:$U$103,MATCH(INT(求节点(总纲!$BG$5:$BG$84,总纲!$BH$5:$BH$84,总纲!$BM95)),$E$74:$E$103,0),MATCH(BB$72,$N$73:$U$73,0)),0)</f>
        <v>20</v>
      </c>
    </row>
    <row r="165" spans="25:55" x14ac:dyDescent="0.15">
      <c r="Y165" s="132"/>
      <c r="Z165" s="162">
        <v>92</v>
      </c>
      <c r="AA165" s="172">
        <f>IFERROR(INDEX($N$74:$U$103,MATCH(INT(求节点(总纲!$BG$5:$BG$84,总纲!$BH$5:$BH$84,总纲!$BM96)),$E$74:$E$103,0),MATCH(AA$72,$N$73:$U$73,0)),0)</f>
        <v>20</v>
      </c>
      <c r="AB165" s="172">
        <f>IFERROR(INDEX($N$74:$U$103,MATCH(INT(求节点(总纲!$BG$5:$BG$84,总纲!$BH$5:$BH$84,总纲!$BM96)),$E$74:$E$103,0),MATCH(AB$72,$N$73:$U$73,0)),0)</f>
        <v>20</v>
      </c>
      <c r="AC165" s="172">
        <f>IFERROR(INDEX($N$74:$U$103,MATCH(INT(求节点(总纲!$BG$5:$BG$84,总纲!$BH$5:$BH$84,总纲!$BM96)),$E$74:$E$103,0),MATCH(AC$72,$N$73:$U$73,0)),0)</f>
        <v>0</v>
      </c>
      <c r="AD165" s="172">
        <f>IFERROR(INDEX($N$74:$U$103,MATCH(INT(求节点(总纲!$BG$5:$BG$84,总纲!$BH$5:$BH$84,总纲!$BM96)),$E$74:$E$103,0),MATCH(AD$72,$N$73:$U$73,0)),0)</f>
        <v>20</v>
      </c>
      <c r="AE165" s="172">
        <f>IFERROR(INDEX($N$74:$U$103,MATCH(INT(求节点(总纲!$BG$5:$BG$84,总纲!$BH$5:$BH$84,总纲!$BM96)),$E$74:$E$103,0),MATCH(AE$72,$N$73:$U$73,0)),0)</f>
        <v>20</v>
      </c>
      <c r="AF165" s="172">
        <f>IFERROR(INDEX($N$74:$U$103,MATCH(INT(求节点(总纲!$BG$5:$BG$84,总纲!$BH$5:$BH$84,总纲!$BM96)),$E$74:$E$103,0),MATCH(AF$72,$N$73:$U$73,0)),0)</f>
        <v>20</v>
      </c>
      <c r="AG165" s="172">
        <f>IFERROR(INDEX($N$74:$U$103,MATCH(INT(求节点(总纲!$BG$5:$BG$84,总纲!$BH$5:$BH$84,总纲!$BM96)),$E$74:$E$103,0),MATCH(AG$72,$N$73:$U$73,0)),0)</f>
        <v>20</v>
      </c>
      <c r="AH165" s="172">
        <f>IFERROR(INDEX($N$74:$U$103,MATCH(INT(求节点(总纲!$BG$5:$BG$84,总纲!$BH$5:$BH$84,总纲!$BM96)),$E$74:$E$103,0),MATCH(AH$72,$N$73:$U$73,0)),0)</f>
        <v>20</v>
      </c>
      <c r="AI165" s="172">
        <f>IFERROR(INDEX($N$74:$U$103,MATCH(INT(求节点(总纲!$BG$5:$BG$84,总纲!$BH$5:$BH$84,总纲!$BM96)),$E$74:$E$103,0),MATCH(AI$72,$N$73:$U$73,0)),0)</f>
        <v>20</v>
      </c>
      <c r="AJ165" s="172">
        <f>IFERROR(INDEX($N$74:$U$103,MATCH(INT(求节点(总纲!$BG$5:$BG$84,总纲!$BH$5:$BH$84,总纲!$BM96)),$E$74:$E$103,0),MATCH(AJ$72,$N$73:$U$73,0)),0)</f>
        <v>15</v>
      </c>
      <c r="AK165" s="172">
        <f>IFERROR(INDEX($N$74:$U$103,MATCH(INT(求节点(总纲!$BG$5:$BG$84,总纲!$BH$5:$BH$84,总纲!$BM96)),$E$74:$E$103,0),MATCH(AK$72,$N$73:$U$73,0)),0)</f>
        <v>20</v>
      </c>
      <c r="AL165" s="172">
        <f>IFERROR(INDEX($N$74:$U$103,MATCH(INT(求节点(总纲!$BG$5:$BG$84,总纲!$BH$5:$BH$84,总纲!$BM96)),$E$74:$E$103,0),MATCH(AL$72,$N$73:$U$73,0)),0)</f>
        <v>20</v>
      </c>
      <c r="AM165" s="172">
        <f>IFERROR(INDEX($N$74:$U$103,MATCH(INT(求节点(总纲!$BG$5:$BG$84,总纲!$BH$5:$BH$84,总纲!$BM96)),$E$74:$E$103,0),MATCH(AM$72,$N$73:$U$73,0)),0)</f>
        <v>15</v>
      </c>
      <c r="AN165" s="172">
        <f>IFERROR(INDEX($N$74:$U$103,MATCH(INT(求节点(总纲!$BG$5:$BG$84,总纲!$BH$5:$BH$84,总纲!$BM96)),$E$74:$E$103,0),MATCH(AN$72,$N$73:$U$73,0)),0)</f>
        <v>20</v>
      </c>
      <c r="AO165" s="172">
        <f>IFERROR(INDEX($N$74:$U$103,MATCH(INT(求节点(总纲!$BG$5:$BG$84,总纲!$BH$5:$BH$84,总纲!$BM96)),$E$74:$E$103,0),MATCH(AO$72,$N$73:$U$73,0)),0)</f>
        <v>15</v>
      </c>
      <c r="AP165" s="172">
        <f>IFERROR(INDEX($N$74:$U$103,MATCH(INT(求节点(总纲!$BG$5:$BG$84,总纲!$BH$5:$BH$84,总纲!$BM96)),$E$74:$E$103,0),MATCH(AP$72,$N$73:$U$73,0)),0)</f>
        <v>15</v>
      </c>
      <c r="AQ165" s="172">
        <f>IFERROR(INDEX($N$74:$U$103,MATCH(INT(求节点(总纲!$BG$5:$BG$84,总纲!$BH$5:$BH$84,总纲!$BM96)),$E$74:$E$103,0),MATCH(AQ$72,$N$73:$U$73,0)),0)</f>
        <v>15</v>
      </c>
      <c r="AR165" s="172">
        <f>IFERROR(INDEX($N$74:$U$103,MATCH(INT(求节点(总纲!$BG$5:$BG$84,总纲!$BH$5:$BH$84,总纲!$BM96)),$E$74:$E$103,0),MATCH(AR$72,$N$73:$U$73,0)),0)</f>
        <v>20</v>
      </c>
      <c r="AS165" s="172">
        <f>IFERROR(INDEX($N$74:$U$103,MATCH(INT(求节点(总纲!$BG$5:$BG$84,总纲!$BH$5:$BH$84,总纲!$BM96)),$E$74:$E$103,0),MATCH(AS$72,$N$73:$U$73,0)),0)</f>
        <v>15</v>
      </c>
      <c r="AT165" s="172">
        <f>IFERROR(INDEX($N$74:$U$103,MATCH(INT(求节点(总纲!$BG$5:$BG$84,总纲!$BH$5:$BH$84,总纲!$BM96)),$E$74:$E$103,0),MATCH(AT$72,$N$73:$U$73,0)),0)</f>
        <v>20</v>
      </c>
      <c r="AU165" s="172">
        <f>IFERROR(INDEX($N$74:$U$103,MATCH(INT(求节点(总纲!$BG$5:$BG$84,总纲!$BH$5:$BH$84,总纲!$BM96)),$E$74:$E$103,0),MATCH(AU$72,$N$73:$U$73,0)),0)</f>
        <v>20</v>
      </c>
      <c r="AV165" s="172">
        <f>IFERROR(INDEX($N$74:$U$103,MATCH(INT(求节点(总纲!$BG$5:$BG$84,总纲!$BH$5:$BH$84,总纲!$BM96)),$E$74:$E$103,0),MATCH(AV$72,$N$73:$U$73,0)),0)</f>
        <v>15</v>
      </c>
      <c r="AW165" s="172">
        <f>IFERROR(INDEX($N$74:$U$103,MATCH(INT(求节点(总纲!$BG$5:$BG$84,总纲!$BH$5:$BH$84,总纲!$BM96)),$E$74:$E$103,0),MATCH(AW$72,$N$73:$U$73,0)),0)</f>
        <v>20</v>
      </c>
      <c r="AX165" s="172">
        <f>IFERROR(INDEX($N$74:$U$103,MATCH(INT(求节点(总纲!$BG$5:$BG$84,总纲!$BH$5:$BH$84,总纲!$BM96)),$E$74:$E$103,0),MATCH(AX$72,$N$73:$U$73,0)),0)</f>
        <v>20</v>
      </c>
      <c r="AY165" s="172">
        <f>IFERROR(INDEX($N$74:$U$103,MATCH(INT(求节点(总纲!$BG$5:$BG$84,总纲!$BH$5:$BH$84,总纲!$BM96)),$E$74:$E$103,0),MATCH(AY$72,$N$73:$U$73,0)),0)</f>
        <v>0</v>
      </c>
      <c r="AZ165" s="172">
        <f>IFERROR(INDEX($N$74:$U$103,MATCH(INT(求节点(总纲!$BG$5:$BG$84,总纲!$BH$5:$BH$84,总纲!$BM96)),$E$74:$E$103,0),MATCH(AZ$72,$N$73:$U$73,0)),0)</f>
        <v>15</v>
      </c>
      <c r="BA165" s="172">
        <f>IFERROR(INDEX($N$74:$U$103,MATCH(INT(求节点(总纲!$BG$5:$BG$84,总纲!$BH$5:$BH$84,总纲!$BM96)),$E$74:$E$103,0),MATCH(BA$72,$N$73:$U$73,0)),0)</f>
        <v>20</v>
      </c>
      <c r="BB165" s="172">
        <f>IFERROR(INDEX($N$74:$U$103,MATCH(INT(求节点(总纲!$BG$5:$BG$84,总纲!$BH$5:$BH$84,总纲!$BM96)),$E$74:$E$103,0),MATCH(BB$72,$N$73:$U$73,0)),0)</f>
        <v>20</v>
      </c>
    </row>
    <row r="166" spans="25:55" x14ac:dyDescent="0.15">
      <c r="Y166" s="132"/>
      <c r="Z166" s="162">
        <v>93</v>
      </c>
      <c r="AA166" s="172">
        <f>IFERROR(INDEX($N$74:$U$103,MATCH(INT(求节点(总纲!$BG$5:$BG$84,总纲!$BH$5:$BH$84,总纲!$BM97)),$E$74:$E$103,0),MATCH(AA$72,$N$73:$U$73,0)),0)</f>
        <v>20</v>
      </c>
      <c r="AB166" s="172">
        <f>IFERROR(INDEX($N$74:$U$103,MATCH(INT(求节点(总纲!$BG$5:$BG$84,总纲!$BH$5:$BH$84,总纲!$BM97)),$E$74:$E$103,0),MATCH(AB$72,$N$73:$U$73,0)),0)</f>
        <v>20</v>
      </c>
      <c r="AC166" s="172">
        <f>IFERROR(INDEX($N$74:$U$103,MATCH(INT(求节点(总纲!$BG$5:$BG$84,总纲!$BH$5:$BH$84,总纲!$BM97)),$E$74:$E$103,0),MATCH(AC$72,$N$73:$U$73,0)),0)</f>
        <v>0</v>
      </c>
      <c r="AD166" s="172">
        <f>IFERROR(INDEX($N$74:$U$103,MATCH(INT(求节点(总纲!$BG$5:$BG$84,总纲!$BH$5:$BH$84,总纲!$BM97)),$E$74:$E$103,0),MATCH(AD$72,$N$73:$U$73,0)),0)</f>
        <v>20</v>
      </c>
      <c r="AE166" s="172">
        <f>IFERROR(INDEX($N$74:$U$103,MATCH(INT(求节点(总纲!$BG$5:$BG$84,总纲!$BH$5:$BH$84,总纲!$BM97)),$E$74:$E$103,0),MATCH(AE$72,$N$73:$U$73,0)),0)</f>
        <v>20</v>
      </c>
      <c r="AF166" s="172">
        <f>IFERROR(INDEX($N$74:$U$103,MATCH(INT(求节点(总纲!$BG$5:$BG$84,总纲!$BH$5:$BH$84,总纲!$BM97)),$E$74:$E$103,0),MATCH(AF$72,$N$73:$U$73,0)),0)</f>
        <v>20</v>
      </c>
      <c r="AG166" s="172">
        <f>IFERROR(INDEX($N$74:$U$103,MATCH(INT(求节点(总纲!$BG$5:$BG$84,总纲!$BH$5:$BH$84,总纲!$BM97)),$E$74:$E$103,0),MATCH(AG$72,$N$73:$U$73,0)),0)</f>
        <v>20</v>
      </c>
      <c r="AH166" s="172">
        <f>IFERROR(INDEX($N$74:$U$103,MATCH(INT(求节点(总纲!$BG$5:$BG$84,总纲!$BH$5:$BH$84,总纲!$BM97)),$E$74:$E$103,0),MATCH(AH$72,$N$73:$U$73,0)),0)</f>
        <v>20</v>
      </c>
      <c r="AI166" s="172">
        <f>IFERROR(INDEX($N$74:$U$103,MATCH(INT(求节点(总纲!$BG$5:$BG$84,总纲!$BH$5:$BH$84,总纲!$BM97)),$E$74:$E$103,0),MATCH(AI$72,$N$73:$U$73,0)),0)</f>
        <v>20</v>
      </c>
      <c r="AJ166" s="172">
        <f>IFERROR(INDEX($N$74:$U$103,MATCH(INT(求节点(总纲!$BG$5:$BG$84,总纲!$BH$5:$BH$84,总纲!$BM97)),$E$74:$E$103,0),MATCH(AJ$72,$N$73:$U$73,0)),0)</f>
        <v>20</v>
      </c>
      <c r="AK166" s="172">
        <f>IFERROR(INDEX($N$74:$U$103,MATCH(INT(求节点(总纲!$BG$5:$BG$84,总纲!$BH$5:$BH$84,总纲!$BM97)),$E$74:$E$103,0),MATCH(AK$72,$N$73:$U$73,0)),0)</f>
        <v>20</v>
      </c>
      <c r="AL166" s="172">
        <f>IFERROR(INDEX($N$74:$U$103,MATCH(INT(求节点(总纲!$BG$5:$BG$84,总纲!$BH$5:$BH$84,总纲!$BM97)),$E$74:$E$103,0),MATCH(AL$72,$N$73:$U$73,0)),0)</f>
        <v>20</v>
      </c>
      <c r="AM166" s="172">
        <f>IFERROR(INDEX($N$74:$U$103,MATCH(INT(求节点(总纲!$BG$5:$BG$84,总纲!$BH$5:$BH$84,总纲!$BM97)),$E$74:$E$103,0),MATCH(AM$72,$N$73:$U$73,0)),0)</f>
        <v>20</v>
      </c>
      <c r="AN166" s="172">
        <f>IFERROR(INDEX($N$74:$U$103,MATCH(INT(求节点(总纲!$BG$5:$BG$84,总纲!$BH$5:$BH$84,总纲!$BM97)),$E$74:$E$103,0),MATCH(AN$72,$N$73:$U$73,0)),0)</f>
        <v>20</v>
      </c>
      <c r="AO166" s="172">
        <f>IFERROR(INDEX($N$74:$U$103,MATCH(INT(求节点(总纲!$BG$5:$BG$84,总纲!$BH$5:$BH$84,总纲!$BM97)),$E$74:$E$103,0),MATCH(AO$72,$N$73:$U$73,0)),0)</f>
        <v>20</v>
      </c>
      <c r="AP166" s="172">
        <f>IFERROR(INDEX($N$74:$U$103,MATCH(INT(求节点(总纲!$BG$5:$BG$84,总纲!$BH$5:$BH$84,总纲!$BM97)),$E$74:$E$103,0),MATCH(AP$72,$N$73:$U$73,0)),0)</f>
        <v>20</v>
      </c>
      <c r="AQ166" s="172">
        <f>IFERROR(INDEX($N$74:$U$103,MATCH(INT(求节点(总纲!$BG$5:$BG$84,总纲!$BH$5:$BH$84,总纲!$BM97)),$E$74:$E$103,0),MATCH(AQ$72,$N$73:$U$73,0)),0)</f>
        <v>20</v>
      </c>
      <c r="AR166" s="172">
        <f>IFERROR(INDEX($N$74:$U$103,MATCH(INT(求节点(总纲!$BG$5:$BG$84,总纲!$BH$5:$BH$84,总纲!$BM97)),$E$74:$E$103,0),MATCH(AR$72,$N$73:$U$73,0)),0)</f>
        <v>20</v>
      </c>
      <c r="AS166" s="172">
        <f>IFERROR(INDEX($N$74:$U$103,MATCH(INT(求节点(总纲!$BG$5:$BG$84,总纲!$BH$5:$BH$84,总纲!$BM97)),$E$74:$E$103,0),MATCH(AS$72,$N$73:$U$73,0)),0)</f>
        <v>20</v>
      </c>
      <c r="AT166" s="172">
        <f>IFERROR(INDEX($N$74:$U$103,MATCH(INT(求节点(总纲!$BG$5:$BG$84,总纲!$BH$5:$BH$84,总纲!$BM97)),$E$74:$E$103,0),MATCH(AT$72,$N$73:$U$73,0)),0)</f>
        <v>20</v>
      </c>
      <c r="AU166" s="172">
        <f>IFERROR(INDEX($N$74:$U$103,MATCH(INT(求节点(总纲!$BG$5:$BG$84,总纲!$BH$5:$BH$84,总纲!$BM97)),$E$74:$E$103,0),MATCH(AU$72,$N$73:$U$73,0)),0)</f>
        <v>20</v>
      </c>
      <c r="AV166" s="172">
        <f>IFERROR(INDEX($N$74:$U$103,MATCH(INT(求节点(总纲!$BG$5:$BG$84,总纲!$BH$5:$BH$84,总纲!$BM97)),$E$74:$E$103,0),MATCH(AV$72,$N$73:$U$73,0)),0)</f>
        <v>20</v>
      </c>
      <c r="AW166" s="172">
        <f>IFERROR(INDEX($N$74:$U$103,MATCH(INT(求节点(总纲!$BG$5:$BG$84,总纲!$BH$5:$BH$84,总纲!$BM97)),$E$74:$E$103,0),MATCH(AW$72,$N$73:$U$73,0)),0)</f>
        <v>20</v>
      </c>
      <c r="AX166" s="172">
        <f>IFERROR(INDEX($N$74:$U$103,MATCH(INT(求节点(总纲!$BG$5:$BG$84,总纲!$BH$5:$BH$84,总纲!$BM97)),$E$74:$E$103,0),MATCH(AX$72,$N$73:$U$73,0)),0)</f>
        <v>20</v>
      </c>
      <c r="AY166" s="172">
        <f>IFERROR(INDEX($N$74:$U$103,MATCH(INT(求节点(总纲!$BG$5:$BG$84,总纲!$BH$5:$BH$84,总纲!$BM97)),$E$74:$E$103,0),MATCH(AY$72,$N$73:$U$73,0)),0)</f>
        <v>0</v>
      </c>
      <c r="AZ166" s="172">
        <f>IFERROR(INDEX($N$74:$U$103,MATCH(INT(求节点(总纲!$BG$5:$BG$84,总纲!$BH$5:$BH$84,总纲!$BM97)),$E$74:$E$103,0),MATCH(AZ$72,$N$73:$U$73,0)),0)</f>
        <v>20</v>
      </c>
      <c r="BA166" s="172">
        <f>IFERROR(INDEX($N$74:$U$103,MATCH(INT(求节点(总纲!$BG$5:$BG$84,总纲!$BH$5:$BH$84,总纲!$BM97)),$E$74:$E$103,0),MATCH(BA$72,$N$73:$U$73,0)),0)</f>
        <v>20</v>
      </c>
      <c r="BB166" s="172">
        <f>IFERROR(INDEX($N$74:$U$103,MATCH(INT(求节点(总纲!$BG$5:$BG$84,总纲!$BH$5:$BH$84,总纲!$BM97)),$E$74:$E$103,0),MATCH(BB$72,$N$73:$U$73,0)),0)</f>
        <v>20</v>
      </c>
    </row>
    <row r="167" spans="25:55" x14ac:dyDescent="0.15">
      <c r="Y167" s="132"/>
      <c r="Z167" s="162">
        <v>94</v>
      </c>
      <c r="AA167" s="172">
        <f>IFERROR(INDEX($N$74:$U$103,MATCH(INT(求节点(总纲!$BG$5:$BG$84,总纲!$BH$5:$BH$84,总纲!$BM98)),$E$74:$E$103,0),MATCH(AA$72,$N$73:$U$73,0)),0)</f>
        <v>20</v>
      </c>
      <c r="AB167" s="172">
        <f>IFERROR(INDEX($N$74:$U$103,MATCH(INT(求节点(总纲!$BG$5:$BG$84,总纲!$BH$5:$BH$84,总纲!$BM98)),$E$74:$E$103,0),MATCH(AB$72,$N$73:$U$73,0)),0)</f>
        <v>20</v>
      </c>
      <c r="AC167" s="172">
        <f>IFERROR(INDEX($N$74:$U$103,MATCH(INT(求节点(总纲!$BG$5:$BG$84,总纲!$BH$5:$BH$84,总纲!$BM98)),$E$74:$E$103,0),MATCH(AC$72,$N$73:$U$73,0)),0)</f>
        <v>0</v>
      </c>
      <c r="AD167" s="172">
        <f>IFERROR(INDEX($N$74:$U$103,MATCH(INT(求节点(总纲!$BG$5:$BG$84,总纲!$BH$5:$BH$84,总纲!$BM98)),$E$74:$E$103,0),MATCH(AD$72,$N$73:$U$73,0)),0)</f>
        <v>20</v>
      </c>
      <c r="AE167" s="172">
        <f>IFERROR(INDEX($N$74:$U$103,MATCH(INT(求节点(总纲!$BG$5:$BG$84,总纲!$BH$5:$BH$84,总纲!$BM98)),$E$74:$E$103,0),MATCH(AE$72,$N$73:$U$73,0)),0)</f>
        <v>20</v>
      </c>
      <c r="AF167" s="172">
        <f>IFERROR(INDEX($N$74:$U$103,MATCH(INT(求节点(总纲!$BG$5:$BG$84,总纲!$BH$5:$BH$84,总纲!$BM98)),$E$74:$E$103,0),MATCH(AF$72,$N$73:$U$73,0)),0)</f>
        <v>20</v>
      </c>
      <c r="AG167" s="172">
        <f>IFERROR(INDEX($N$74:$U$103,MATCH(INT(求节点(总纲!$BG$5:$BG$84,总纲!$BH$5:$BH$84,总纲!$BM98)),$E$74:$E$103,0),MATCH(AG$72,$N$73:$U$73,0)),0)</f>
        <v>20</v>
      </c>
      <c r="AH167" s="172">
        <f>IFERROR(INDEX($N$74:$U$103,MATCH(INT(求节点(总纲!$BG$5:$BG$84,总纲!$BH$5:$BH$84,总纲!$BM98)),$E$74:$E$103,0),MATCH(AH$72,$N$73:$U$73,0)),0)</f>
        <v>20</v>
      </c>
      <c r="AI167" s="172">
        <f>IFERROR(INDEX($N$74:$U$103,MATCH(INT(求节点(总纲!$BG$5:$BG$84,总纲!$BH$5:$BH$84,总纲!$BM98)),$E$74:$E$103,0),MATCH(AI$72,$N$73:$U$73,0)),0)</f>
        <v>20</v>
      </c>
      <c r="AJ167" s="172">
        <f>IFERROR(INDEX($N$74:$U$103,MATCH(INT(求节点(总纲!$BG$5:$BG$84,总纲!$BH$5:$BH$84,总纲!$BM98)),$E$74:$E$103,0),MATCH(AJ$72,$N$73:$U$73,0)),0)</f>
        <v>20</v>
      </c>
      <c r="AK167" s="172">
        <f>IFERROR(INDEX($N$74:$U$103,MATCH(INT(求节点(总纲!$BG$5:$BG$84,总纲!$BH$5:$BH$84,总纲!$BM98)),$E$74:$E$103,0),MATCH(AK$72,$N$73:$U$73,0)),0)</f>
        <v>20</v>
      </c>
      <c r="AL167" s="172">
        <f>IFERROR(INDEX($N$74:$U$103,MATCH(INT(求节点(总纲!$BG$5:$BG$84,总纲!$BH$5:$BH$84,总纲!$BM98)),$E$74:$E$103,0),MATCH(AL$72,$N$73:$U$73,0)),0)</f>
        <v>20</v>
      </c>
      <c r="AM167" s="172">
        <f>IFERROR(INDEX($N$74:$U$103,MATCH(INT(求节点(总纲!$BG$5:$BG$84,总纲!$BH$5:$BH$84,总纲!$BM98)),$E$74:$E$103,0),MATCH(AM$72,$N$73:$U$73,0)),0)</f>
        <v>20</v>
      </c>
      <c r="AN167" s="172">
        <f>IFERROR(INDEX($N$74:$U$103,MATCH(INT(求节点(总纲!$BG$5:$BG$84,总纲!$BH$5:$BH$84,总纲!$BM98)),$E$74:$E$103,0),MATCH(AN$72,$N$73:$U$73,0)),0)</f>
        <v>20</v>
      </c>
      <c r="AO167" s="172">
        <f>IFERROR(INDEX($N$74:$U$103,MATCH(INT(求节点(总纲!$BG$5:$BG$84,总纲!$BH$5:$BH$84,总纲!$BM98)),$E$74:$E$103,0),MATCH(AO$72,$N$73:$U$73,0)),0)</f>
        <v>20</v>
      </c>
      <c r="AP167" s="172">
        <f>IFERROR(INDEX($N$74:$U$103,MATCH(INT(求节点(总纲!$BG$5:$BG$84,总纲!$BH$5:$BH$84,总纲!$BM98)),$E$74:$E$103,0),MATCH(AP$72,$N$73:$U$73,0)),0)</f>
        <v>20</v>
      </c>
      <c r="AQ167" s="172">
        <f>IFERROR(INDEX($N$74:$U$103,MATCH(INT(求节点(总纲!$BG$5:$BG$84,总纲!$BH$5:$BH$84,总纲!$BM98)),$E$74:$E$103,0),MATCH(AQ$72,$N$73:$U$73,0)),0)</f>
        <v>20</v>
      </c>
      <c r="AR167" s="172">
        <f>IFERROR(INDEX($N$74:$U$103,MATCH(INT(求节点(总纲!$BG$5:$BG$84,总纲!$BH$5:$BH$84,总纲!$BM98)),$E$74:$E$103,0),MATCH(AR$72,$N$73:$U$73,0)),0)</f>
        <v>20</v>
      </c>
      <c r="AS167" s="172">
        <f>IFERROR(INDEX($N$74:$U$103,MATCH(INT(求节点(总纲!$BG$5:$BG$84,总纲!$BH$5:$BH$84,总纲!$BM98)),$E$74:$E$103,0),MATCH(AS$72,$N$73:$U$73,0)),0)</f>
        <v>20</v>
      </c>
      <c r="AT167" s="172">
        <f>IFERROR(INDEX($N$74:$U$103,MATCH(INT(求节点(总纲!$BG$5:$BG$84,总纲!$BH$5:$BH$84,总纲!$BM98)),$E$74:$E$103,0),MATCH(AT$72,$N$73:$U$73,0)),0)</f>
        <v>20</v>
      </c>
      <c r="AU167" s="172">
        <f>IFERROR(INDEX($N$74:$U$103,MATCH(INT(求节点(总纲!$BG$5:$BG$84,总纲!$BH$5:$BH$84,总纲!$BM98)),$E$74:$E$103,0),MATCH(AU$72,$N$73:$U$73,0)),0)</f>
        <v>20</v>
      </c>
      <c r="AV167" s="172">
        <f>IFERROR(INDEX($N$74:$U$103,MATCH(INT(求节点(总纲!$BG$5:$BG$84,总纲!$BH$5:$BH$84,总纲!$BM98)),$E$74:$E$103,0),MATCH(AV$72,$N$73:$U$73,0)),0)</f>
        <v>20</v>
      </c>
      <c r="AW167" s="172">
        <f>IFERROR(INDEX($N$74:$U$103,MATCH(INT(求节点(总纲!$BG$5:$BG$84,总纲!$BH$5:$BH$84,总纲!$BM98)),$E$74:$E$103,0),MATCH(AW$72,$N$73:$U$73,0)),0)</f>
        <v>20</v>
      </c>
      <c r="AX167" s="172">
        <f>IFERROR(INDEX($N$74:$U$103,MATCH(INT(求节点(总纲!$BG$5:$BG$84,总纲!$BH$5:$BH$84,总纲!$BM98)),$E$74:$E$103,0),MATCH(AX$72,$N$73:$U$73,0)),0)</f>
        <v>20</v>
      </c>
      <c r="AY167" s="172">
        <f>IFERROR(INDEX($N$74:$U$103,MATCH(INT(求节点(总纲!$BG$5:$BG$84,总纲!$BH$5:$BH$84,总纲!$BM98)),$E$74:$E$103,0),MATCH(AY$72,$N$73:$U$73,0)),0)</f>
        <v>0</v>
      </c>
      <c r="AZ167" s="172">
        <f>IFERROR(INDEX($N$74:$U$103,MATCH(INT(求节点(总纲!$BG$5:$BG$84,总纲!$BH$5:$BH$84,总纲!$BM98)),$E$74:$E$103,0),MATCH(AZ$72,$N$73:$U$73,0)),0)</f>
        <v>20</v>
      </c>
      <c r="BA167" s="172">
        <f>IFERROR(INDEX($N$74:$U$103,MATCH(INT(求节点(总纲!$BG$5:$BG$84,总纲!$BH$5:$BH$84,总纲!$BM98)),$E$74:$E$103,0),MATCH(BA$72,$N$73:$U$73,0)),0)</f>
        <v>20</v>
      </c>
      <c r="BB167" s="172">
        <f>IFERROR(INDEX($N$74:$U$103,MATCH(INT(求节点(总纲!$BG$5:$BG$84,总纲!$BH$5:$BH$84,总纲!$BM98)),$E$74:$E$103,0),MATCH(BB$72,$N$73:$U$73,0)),0)</f>
        <v>20</v>
      </c>
    </row>
    <row r="168" spans="25:55" x14ac:dyDescent="0.15">
      <c r="Y168" s="132"/>
      <c r="Z168" s="162">
        <v>95</v>
      </c>
      <c r="AA168" s="172">
        <f>IFERROR(INDEX($N$74:$U$103,MATCH(INT(求节点(总纲!$BG$5:$BG$84,总纲!$BH$5:$BH$84,总纲!$BM99)),$E$74:$E$103,0),MATCH(AA$72,$N$73:$U$73,0)),0)</f>
        <v>20</v>
      </c>
      <c r="AB168" s="172">
        <f>IFERROR(INDEX($N$74:$U$103,MATCH(INT(求节点(总纲!$BG$5:$BG$84,总纲!$BH$5:$BH$84,总纲!$BM99)),$E$74:$E$103,0),MATCH(AB$72,$N$73:$U$73,0)),0)</f>
        <v>20</v>
      </c>
      <c r="AC168" s="172">
        <f>IFERROR(INDEX($N$74:$U$103,MATCH(INT(求节点(总纲!$BG$5:$BG$84,总纲!$BH$5:$BH$84,总纲!$BM99)),$E$74:$E$103,0),MATCH(AC$72,$N$73:$U$73,0)),0)</f>
        <v>0</v>
      </c>
      <c r="AD168" s="172">
        <f>IFERROR(INDEX($N$74:$U$103,MATCH(INT(求节点(总纲!$BG$5:$BG$84,总纲!$BH$5:$BH$84,总纲!$BM99)),$E$74:$E$103,0),MATCH(AD$72,$N$73:$U$73,0)),0)</f>
        <v>20</v>
      </c>
      <c r="AE168" s="172">
        <f>IFERROR(INDEX($N$74:$U$103,MATCH(INT(求节点(总纲!$BG$5:$BG$84,总纲!$BH$5:$BH$84,总纲!$BM99)),$E$74:$E$103,0),MATCH(AE$72,$N$73:$U$73,0)),0)</f>
        <v>20</v>
      </c>
      <c r="AF168" s="172">
        <f>IFERROR(INDEX($N$74:$U$103,MATCH(INT(求节点(总纲!$BG$5:$BG$84,总纲!$BH$5:$BH$84,总纲!$BM99)),$E$74:$E$103,0),MATCH(AF$72,$N$73:$U$73,0)),0)</f>
        <v>20</v>
      </c>
      <c r="AG168" s="172">
        <f>IFERROR(INDEX($N$74:$U$103,MATCH(INT(求节点(总纲!$BG$5:$BG$84,总纲!$BH$5:$BH$84,总纲!$BM99)),$E$74:$E$103,0),MATCH(AG$72,$N$73:$U$73,0)),0)</f>
        <v>20</v>
      </c>
      <c r="AH168" s="172">
        <f>IFERROR(INDEX($N$74:$U$103,MATCH(INT(求节点(总纲!$BG$5:$BG$84,总纲!$BH$5:$BH$84,总纲!$BM99)),$E$74:$E$103,0),MATCH(AH$72,$N$73:$U$73,0)),0)</f>
        <v>20</v>
      </c>
      <c r="AI168" s="172">
        <f>IFERROR(INDEX($N$74:$U$103,MATCH(INT(求节点(总纲!$BG$5:$BG$84,总纲!$BH$5:$BH$84,总纲!$BM99)),$E$74:$E$103,0),MATCH(AI$72,$N$73:$U$73,0)),0)</f>
        <v>20</v>
      </c>
      <c r="AJ168" s="172">
        <f>IFERROR(INDEX($N$74:$U$103,MATCH(INT(求节点(总纲!$BG$5:$BG$84,总纲!$BH$5:$BH$84,总纲!$BM99)),$E$74:$E$103,0),MATCH(AJ$72,$N$73:$U$73,0)),0)</f>
        <v>20</v>
      </c>
      <c r="AK168" s="172">
        <f>IFERROR(INDEX($N$74:$U$103,MATCH(INT(求节点(总纲!$BG$5:$BG$84,总纲!$BH$5:$BH$84,总纲!$BM99)),$E$74:$E$103,0),MATCH(AK$72,$N$73:$U$73,0)),0)</f>
        <v>20</v>
      </c>
      <c r="AL168" s="172">
        <f>IFERROR(INDEX($N$74:$U$103,MATCH(INT(求节点(总纲!$BG$5:$BG$84,总纲!$BH$5:$BH$84,总纲!$BM99)),$E$74:$E$103,0),MATCH(AL$72,$N$73:$U$73,0)),0)</f>
        <v>20</v>
      </c>
      <c r="AM168" s="172">
        <f>IFERROR(INDEX($N$74:$U$103,MATCH(INT(求节点(总纲!$BG$5:$BG$84,总纲!$BH$5:$BH$84,总纲!$BM99)),$E$74:$E$103,0),MATCH(AM$72,$N$73:$U$73,0)),0)</f>
        <v>20</v>
      </c>
      <c r="AN168" s="172">
        <f>IFERROR(INDEX($N$74:$U$103,MATCH(INT(求节点(总纲!$BG$5:$BG$84,总纲!$BH$5:$BH$84,总纲!$BM99)),$E$74:$E$103,0),MATCH(AN$72,$N$73:$U$73,0)),0)</f>
        <v>20</v>
      </c>
      <c r="AO168" s="172">
        <f>IFERROR(INDEX($N$74:$U$103,MATCH(INT(求节点(总纲!$BG$5:$BG$84,总纲!$BH$5:$BH$84,总纲!$BM99)),$E$74:$E$103,0),MATCH(AO$72,$N$73:$U$73,0)),0)</f>
        <v>20</v>
      </c>
      <c r="AP168" s="172">
        <f>IFERROR(INDEX($N$74:$U$103,MATCH(INT(求节点(总纲!$BG$5:$BG$84,总纲!$BH$5:$BH$84,总纲!$BM99)),$E$74:$E$103,0),MATCH(AP$72,$N$73:$U$73,0)),0)</f>
        <v>20</v>
      </c>
      <c r="AQ168" s="172">
        <f>IFERROR(INDEX($N$74:$U$103,MATCH(INT(求节点(总纲!$BG$5:$BG$84,总纲!$BH$5:$BH$84,总纲!$BM99)),$E$74:$E$103,0),MATCH(AQ$72,$N$73:$U$73,0)),0)</f>
        <v>20</v>
      </c>
      <c r="AR168" s="172">
        <f>IFERROR(INDEX($N$74:$U$103,MATCH(INT(求节点(总纲!$BG$5:$BG$84,总纲!$BH$5:$BH$84,总纲!$BM99)),$E$74:$E$103,0),MATCH(AR$72,$N$73:$U$73,0)),0)</f>
        <v>20</v>
      </c>
      <c r="AS168" s="172">
        <f>IFERROR(INDEX($N$74:$U$103,MATCH(INT(求节点(总纲!$BG$5:$BG$84,总纲!$BH$5:$BH$84,总纲!$BM99)),$E$74:$E$103,0),MATCH(AS$72,$N$73:$U$73,0)),0)</f>
        <v>20</v>
      </c>
      <c r="AT168" s="172">
        <f>IFERROR(INDEX($N$74:$U$103,MATCH(INT(求节点(总纲!$BG$5:$BG$84,总纲!$BH$5:$BH$84,总纲!$BM99)),$E$74:$E$103,0),MATCH(AT$72,$N$73:$U$73,0)),0)</f>
        <v>20</v>
      </c>
      <c r="AU168" s="172">
        <f>IFERROR(INDEX($N$74:$U$103,MATCH(INT(求节点(总纲!$BG$5:$BG$84,总纲!$BH$5:$BH$84,总纲!$BM99)),$E$74:$E$103,0),MATCH(AU$72,$N$73:$U$73,0)),0)</f>
        <v>20</v>
      </c>
      <c r="AV168" s="172">
        <f>IFERROR(INDEX($N$74:$U$103,MATCH(INT(求节点(总纲!$BG$5:$BG$84,总纲!$BH$5:$BH$84,总纲!$BM99)),$E$74:$E$103,0),MATCH(AV$72,$N$73:$U$73,0)),0)</f>
        <v>20</v>
      </c>
      <c r="AW168" s="172">
        <f>IFERROR(INDEX($N$74:$U$103,MATCH(INT(求节点(总纲!$BG$5:$BG$84,总纲!$BH$5:$BH$84,总纲!$BM99)),$E$74:$E$103,0),MATCH(AW$72,$N$73:$U$73,0)),0)</f>
        <v>20</v>
      </c>
      <c r="AX168" s="172">
        <f>IFERROR(INDEX($N$74:$U$103,MATCH(INT(求节点(总纲!$BG$5:$BG$84,总纲!$BH$5:$BH$84,总纲!$BM99)),$E$74:$E$103,0),MATCH(AX$72,$N$73:$U$73,0)),0)</f>
        <v>20</v>
      </c>
      <c r="AY168" s="172">
        <f>IFERROR(INDEX($N$74:$U$103,MATCH(INT(求节点(总纲!$BG$5:$BG$84,总纲!$BH$5:$BH$84,总纲!$BM99)),$E$74:$E$103,0),MATCH(AY$72,$N$73:$U$73,0)),0)</f>
        <v>0</v>
      </c>
      <c r="AZ168" s="172">
        <f>IFERROR(INDEX($N$74:$U$103,MATCH(INT(求节点(总纲!$BG$5:$BG$84,总纲!$BH$5:$BH$84,总纲!$BM99)),$E$74:$E$103,0),MATCH(AZ$72,$N$73:$U$73,0)),0)</f>
        <v>20</v>
      </c>
      <c r="BA168" s="172">
        <f>IFERROR(INDEX($N$74:$U$103,MATCH(INT(求节点(总纲!$BG$5:$BG$84,总纲!$BH$5:$BH$84,总纲!$BM99)),$E$74:$E$103,0),MATCH(BA$72,$N$73:$U$73,0)),0)</f>
        <v>20</v>
      </c>
      <c r="BB168" s="172">
        <f>IFERROR(INDEX($N$74:$U$103,MATCH(INT(求节点(总纲!$BG$5:$BG$84,总纲!$BH$5:$BH$84,总纲!$BM99)),$E$74:$E$103,0),MATCH(BB$72,$N$73:$U$73,0)),0)</f>
        <v>20</v>
      </c>
    </row>
    <row r="169" spans="25:55" x14ac:dyDescent="0.15">
      <c r="Y169" s="132"/>
      <c r="Z169" s="162">
        <v>96</v>
      </c>
      <c r="AA169" s="172">
        <f>IFERROR(INDEX($N$74:$U$103,MATCH(INT(求节点(总纲!$BG$5:$BG$84,总纲!$BH$5:$BH$84,总纲!$BM100)),$E$74:$E$103,0),MATCH(AA$72,$N$73:$U$73,0)),0)</f>
        <v>20</v>
      </c>
      <c r="AB169" s="172">
        <f>IFERROR(INDEX($N$74:$U$103,MATCH(INT(求节点(总纲!$BG$5:$BG$84,总纲!$BH$5:$BH$84,总纲!$BM100)),$E$74:$E$103,0),MATCH(AB$72,$N$73:$U$73,0)),0)</f>
        <v>20</v>
      </c>
      <c r="AC169" s="172">
        <f>IFERROR(INDEX($N$74:$U$103,MATCH(INT(求节点(总纲!$BG$5:$BG$84,总纲!$BH$5:$BH$84,总纲!$BM100)),$E$74:$E$103,0),MATCH(AC$72,$N$73:$U$73,0)),0)</f>
        <v>0</v>
      </c>
      <c r="AD169" s="172">
        <f>IFERROR(INDEX($N$74:$U$103,MATCH(INT(求节点(总纲!$BG$5:$BG$84,总纲!$BH$5:$BH$84,总纲!$BM100)),$E$74:$E$103,0),MATCH(AD$72,$N$73:$U$73,0)),0)</f>
        <v>20</v>
      </c>
      <c r="AE169" s="172">
        <f>IFERROR(INDEX($N$74:$U$103,MATCH(INT(求节点(总纲!$BG$5:$BG$84,总纲!$BH$5:$BH$84,总纲!$BM100)),$E$74:$E$103,0),MATCH(AE$72,$N$73:$U$73,0)),0)</f>
        <v>20</v>
      </c>
      <c r="AF169" s="172">
        <f>IFERROR(INDEX($N$74:$U$103,MATCH(INT(求节点(总纲!$BG$5:$BG$84,总纲!$BH$5:$BH$84,总纲!$BM100)),$E$74:$E$103,0),MATCH(AF$72,$N$73:$U$73,0)),0)</f>
        <v>20</v>
      </c>
      <c r="AG169" s="172">
        <f>IFERROR(INDEX($N$74:$U$103,MATCH(INT(求节点(总纲!$BG$5:$BG$84,总纲!$BH$5:$BH$84,总纲!$BM100)),$E$74:$E$103,0),MATCH(AG$72,$N$73:$U$73,0)),0)</f>
        <v>20</v>
      </c>
      <c r="AH169" s="172">
        <f>IFERROR(INDEX($N$74:$U$103,MATCH(INT(求节点(总纲!$BG$5:$BG$84,总纲!$BH$5:$BH$84,总纲!$BM100)),$E$74:$E$103,0),MATCH(AH$72,$N$73:$U$73,0)),0)</f>
        <v>20</v>
      </c>
      <c r="AI169" s="172">
        <f>IFERROR(INDEX($N$74:$U$103,MATCH(INT(求节点(总纲!$BG$5:$BG$84,总纲!$BH$5:$BH$84,总纲!$BM100)),$E$74:$E$103,0),MATCH(AI$72,$N$73:$U$73,0)),0)</f>
        <v>20</v>
      </c>
      <c r="AJ169" s="172">
        <f>IFERROR(INDEX($N$74:$U$103,MATCH(INT(求节点(总纲!$BG$5:$BG$84,总纲!$BH$5:$BH$84,总纲!$BM100)),$E$74:$E$103,0),MATCH(AJ$72,$N$73:$U$73,0)),0)</f>
        <v>20</v>
      </c>
      <c r="AK169" s="172">
        <f>IFERROR(INDEX($N$74:$U$103,MATCH(INT(求节点(总纲!$BG$5:$BG$84,总纲!$BH$5:$BH$84,总纲!$BM100)),$E$74:$E$103,0),MATCH(AK$72,$N$73:$U$73,0)),0)</f>
        <v>20</v>
      </c>
      <c r="AL169" s="172">
        <f>IFERROR(INDEX($N$74:$U$103,MATCH(INT(求节点(总纲!$BG$5:$BG$84,总纲!$BH$5:$BH$84,总纲!$BM100)),$E$74:$E$103,0),MATCH(AL$72,$N$73:$U$73,0)),0)</f>
        <v>20</v>
      </c>
      <c r="AM169" s="172">
        <f>IFERROR(INDEX($N$74:$U$103,MATCH(INT(求节点(总纲!$BG$5:$BG$84,总纲!$BH$5:$BH$84,总纲!$BM100)),$E$74:$E$103,0),MATCH(AM$72,$N$73:$U$73,0)),0)</f>
        <v>20</v>
      </c>
      <c r="AN169" s="172">
        <f>IFERROR(INDEX($N$74:$U$103,MATCH(INT(求节点(总纲!$BG$5:$BG$84,总纲!$BH$5:$BH$84,总纲!$BM100)),$E$74:$E$103,0),MATCH(AN$72,$N$73:$U$73,0)),0)</f>
        <v>20</v>
      </c>
      <c r="AO169" s="172">
        <f>IFERROR(INDEX($N$74:$U$103,MATCH(INT(求节点(总纲!$BG$5:$BG$84,总纲!$BH$5:$BH$84,总纲!$BM100)),$E$74:$E$103,0),MATCH(AO$72,$N$73:$U$73,0)),0)</f>
        <v>20</v>
      </c>
      <c r="AP169" s="172">
        <f>IFERROR(INDEX($N$74:$U$103,MATCH(INT(求节点(总纲!$BG$5:$BG$84,总纲!$BH$5:$BH$84,总纲!$BM100)),$E$74:$E$103,0),MATCH(AP$72,$N$73:$U$73,0)),0)</f>
        <v>20</v>
      </c>
      <c r="AQ169" s="172">
        <f>IFERROR(INDEX($N$74:$U$103,MATCH(INT(求节点(总纲!$BG$5:$BG$84,总纲!$BH$5:$BH$84,总纲!$BM100)),$E$74:$E$103,0),MATCH(AQ$72,$N$73:$U$73,0)),0)</f>
        <v>20</v>
      </c>
      <c r="AR169" s="172">
        <f>IFERROR(INDEX($N$74:$U$103,MATCH(INT(求节点(总纲!$BG$5:$BG$84,总纲!$BH$5:$BH$84,总纲!$BM100)),$E$74:$E$103,0),MATCH(AR$72,$N$73:$U$73,0)),0)</f>
        <v>20</v>
      </c>
      <c r="AS169" s="172">
        <f>IFERROR(INDEX($N$74:$U$103,MATCH(INT(求节点(总纲!$BG$5:$BG$84,总纲!$BH$5:$BH$84,总纲!$BM100)),$E$74:$E$103,0),MATCH(AS$72,$N$73:$U$73,0)),0)</f>
        <v>20</v>
      </c>
      <c r="AT169" s="172">
        <f>IFERROR(INDEX($N$74:$U$103,MATCH(INT(求节点(总纲!$BG$5:$BG$84,总纲!$BH$5:$BH$84,总纲!$BM100)),$E$74:$E$103,0),MATCH(AT$72,$N$73:$U$73,0)),0)</f>
        <v>20</v>
      </c>
      <c r="AU169" s="172">
        <f>IFERROR(INDEX($N$74:$U$103,MATCH(INT(求节点(总纲!$BG$5:$BG$84,总纲!$BH$5:$BH$84,总纲!$BM100)),$E$74:$E$103,0),MATCH(AU$72,$N$73:$U$73,0)),0)</f>
        <v>20</v>
      </c>
      <c r="AV169" s="172">
        <f>IFERROR(INDEX($N$74:$U$103,MATCH(INT(求节点(总纲!$BG$5:$BG$84,总纲!$BH$5:$BH$84,总纲!$BM100)),$E$74:$E$103,0),MATCH(AV$72,$N$73:$U$73,0)),0)</f>
        <v>20</v>
      </c>
      <c r="AW169" s="172">
        <f>IFERROR(INDEX($N$74:$U$103,MATCH(INT(求节点(总纲!$BG$5:$BG$84,总纲!$BH$5:$BH$84,总纲!$BM100)),$E$74:$E$103,0),MATCH(AW$72,$N$73:$U$73,0)),0)</f>
        <v>20</v>
      </c>
      <c r="AX169" s="172">
        <f>IFERROR(INDEX($N$74:$U$103,MATCH(INT(求节点(总纲!$BG$5:$BG$84,总纲!$BH$5:$BH$84,总纲!$BM100)),$E$74:$E$103,0),MATCH(AX$72,$N$73:$U$73,0)),0)</f>
        <v>20</v>
      </c>
      <c r="AY169" s="172">
        <f>IFERROR(INDEX($N$74:$U$103,MATCH(INT(求节点(总纲!$BG$5:$BG$84,总纲!$BH$5:$BH$84,总纲!$BM100)),$E$74:$E$103,0),MATCH(AY$72,$N$73:$U$73,0)),0)</f>
        <v>0</v>
      </c>
      <c r="AZ169" s="172">
        <f>IFERROR(INDEX($N$74:$U$103,MATCH(INT(求节点(总纲!$BG$5:$BG$84,总纲!$BH$5:$BH$84,总纲!$BM100)),$E$74:$E$103,0),MATCH(AZ$72,$N$73:$U$73,0)),0)</f>
        <v>20</v>
      </c>
      <c r="BA169" s="172">
        <f>IFERROR(INDEX($N$74:$U$103,MATCH(INT(求节点(总纲!$BG$5:$BG$84,总纲!$BH$5:$BH$84,总纲!$BM100)),$E$74:$E$103,0),MATCH(BA$72,$N$73:$U$73,0)),0)</f>
        <v>20</v>
      </c>
      <c r="BB169" s="172">
        <f>IFERROR(INDEX($N$74:$U$103,MATCH(INT(求节点(总纲!$BG$5:$BG$84,总纲!$BH$5:$BH$84,总纲!$BM100)),$E$74:$E$103,0),MATCH(BB$72,$N$73:$U$73,0)),0)</f>
        <v>20</v>
      </c>
    </row>
    <row r="170" spans="25:55" x14ac:dyDescent="0.15">
      <c r="Y170" s="132"/>
      <c r="Z170" s="162">
        <v>97</v>
      </c>
      <c r="AA170" s="172">
        <f>IFERROR(INDEX($N$74:$U$103,MATCH(INT(求节点(总纲!$BG$5:$BG$84,总纲!$BH$5:$BH$84,总纲!$BM101)),$E$74:$E$103,0),MATCH(AA$72,$N$73:$U$73,0)),0)</f>
        <v>20</v>
      </c>
      <c r="AB170" s="172">
        <f>IFERROR(INDEX($N$74:$U$103,MATCH(INT(求节点(总纲!$BG$5:$BG$84,总纲!$BH$5:$BH$84,总纲!$BM101)),$E$74:$E$103,0),MATCH(AB$72,$N$73:$U$73,0)),0)</f>
        <v>20</v>
      </c>
      <c r="AC170" s="172">
        <f>IFERROR(INDEX($N$74:$U$103,MATCH(INT(求节点(总纲!$BG$5:$BG$84,总纲!$BH$5:$BH$84,总纲!$BM101)),$E$74:$E$103,0),MATCH(AC$72,$N$73:$U$73,0)),0)</f>
        <v>0</v>
      </c>
      <c r="AD170" s="172">
        <f>IFERROR(INDEX($N$74:$U$103,MATCH(INT(求节点(总纲!$BG$5:$BG$84,总纲!$BH$5:$BH$84,总纲!$BM101)),$E$74:$E$103,0),MATCH(AD$72,$N$73:$U$73,0)),0)</f>
        <v>20</v>
      </c>
      <c r="AE170" s="172">
        <f>IFERROR(INDEX($N$74:$U$103,MATCH(INT(求节点(总纲!$BG$5:$BG$84,总纲!$BH$5:$BH$84,总纲!$BM101)),$E$74:$E$103,0),MATCH(AE$72,$N$73:$U$73,0)),0)</f>
        <v>20</v>
      </c>
      <c r="AF170" s="172">
        <f>IFERROR(INDEX($N$74:$U$103,MATCH(INT(求节点(总纲!$BG$5:$BG$84,总纲!$BH$5:$BH$84,总纲!$BM101)),$E$74:$E$103,0),MATCH(AF$72,$N$73:$U$73,0)),0)</f>
        <v>20</v>
      </c>
      <c r="AG170" s="172">
        <f>IFERROR(INDEX($N$74:$U$103,MATCH(INT(求节点(总纲!$BG$5:$BG$84,总纲!$BH$5:$BH$84,总纲!$BM101)),$E$74:$E$103,0),MATCH(AG$72,$N$73:$U$73,0)),0)</f>
        <v>20</v>
      </c>
      <c r="AH170" s="172">
        <f>IFERROR(INDEX($N$74:$U$103,MATCH(INT(求节点(总纲!$BG$5:$BG$84,总纲!$BH$5:$BH$84,总纲!$BM101)),$E$74:$E$103,0),MATCH(AH$72,$N$73:$U$73,0)),0)</f>
        <v>20</v>
      </c>
      <c r="AI170" s="172">
        <f>IFERROR(INDEX($N$74:$U$103,MATCH(INT(求节点(总纲!$BG$5:$BG$84,总纲!$BH$5:$BH$84,总纲!$BM101)),$E$74:$E$103,0),MATCH(AI$72,$N$73:$U$73,0)),0)</f>
        <v>20</v>
      </c>
      <c r="AJ170" s="172">
        <f>IFERROR(INDEX($N$74:$U$103,MATCH(INT(求节点(总纲!$BG$5:$BG$84,总纲!$BH$5:$BH$84,总纲!$BM101)),$E$74:$E$103,0),MATCH(AJ$72,$N$73:$U$73,0)),0)</f>
        <v>20</v>
      </c>
      <c r="AK170" s="172">
        <f>IFERROR(INDEX($N$74:$U$103,MATCH(INT(求节点(总纲!$BG$5:$BG$84,总纲!$BH$5:$BH$84,总纲!$BM101)),$E$74:$E$103,0),MATCH(AK$72,$N$73:$U$73,0)),0)</f>
        <v>20</v>
      </c>
      <c r="AL170" s="172">
        <f>IFERROR(INDEX($N$74:$U$103,MATCH(INT(求节点(总纲!$BG$5:$BG$84,总纲!$BH$5:$BH$84,总纲!$BM101)),$E$74:$E$103,0),MATCH(AL$72,$N$73:$U$73,0)),0)</f>
        <v>20</v>
      </c>
      <c r="AM170" s="172">
        <f>IFERROR(INDEX($N$74:$U$103,MATCH(INT(求节点(总纲!$BG$5:$BG$84,总纲!$BH$5:$BH$84,总纲!$BM101)),$E$74:$E$103,0),MATCH(AM$72,$N$73:$U$73,0)),0)</f>
        <v>20</v>
      </c>
      <c r="AN170" s="172">
        <f>IFERROR(INDEX($N$74:$U$103,MATCH(INT(求节点(总纲!$BG$5:$BG$84,总纲!$BH$5:$BH$84,总纲!$BM101)),$E$74:$E$103,0),MATCH(AN$72,$N$73:$U$73,0)),0)</f>
        <v>20</v>
      </c>
      <c r="AO170" s="172">
        <f>IFERROR(INDEX($N$74:$U$103,MATCH(INT(求节点(总纲!$BG$5:$BG$84,总纲!$BH$5:$BH$84,总纲!$BM101)),$E$74:$E$103,0),MATCH(AO$72,$N$73:$U$73,0)),0)</f>
        <v>20</v>
      </c>
      <c r="AP170" s="172">
        <f>IFERROR(INDEX($N$74:$U$103,MATCH(INT(求节点(总纲!$BG$5:$BG$84,总纲!$BH$5:$BH$84,总纲!$BM101)),$E$74:$E$103,0),MATCH(AP$72,$N$73:$U$73,0)),0)</f>
        <v>20</v>
      </c>
      <c r="AQ170" s="172">
        <f>IFERROR(INDEX($N$74:$U$103,MATCH(INT(求节点(总纲!$BG$5:$BG$84,总纲!$BH$5:$BH$84,总纲!$BM101)),$E$74:$E$103,0),MATCH(AQ$72,$N$73:$U$73,0)),0)</f>
        <v>20</v>
      </c>
      <c r="AR170" s="172">
        <f>IFERROR(INDEX($N$74:$U$103,MATCH(INT(求节点(总纲!$BG$5:$BG$84,总纲!$BH$5:$BH$84,总纲!$BM101)),$E$74:$E$103,0),MATCH(AR$72,$N$73:$U$73,0)),0)</f>
        <v>20</v>
      </c>
      <c r="AS170" s="172">
        <f>IFERROR(INDEX($N$74:$U$103,MATCH(INT(求节点(总纲!$BG$5:$BG$84,总纲!$BH$5:$BH$84,总纲!$BM101)),$E$74:$E$103,0),MATCH(AS$72,$N$73:$U$73,0)),0)</f>
        <v>20</v>
      </c>
      <c r="AT170" s="172">
        <f>IFERROR(INDEX($N$74:$U$103,MATCH(INT(求节点(总纲!$BG$5:$BG$84,总纲!$BH$5:$BH$84,总纲!$BM101)),$E$74:$E$103,0),MATCH(AT$72,$N$73:$U$73,0)),0)</f>
        <v>20</v>
      </c>
      <c r="AU170" s="172">
        <f>IFERROR(INDEX($N$74:$U$103,MATCH(INT(求节点(总纲!$BG$5:$BG$84,总纲!$BH$5:$BH$84,总纲!$BM101)),$E$74:$E$103,0),MATCH(AU$72,$N$73:$U$73,0)),0)</f>
        <v>20</v>
      </c>
      <c r="AV170" s="172">
        <f>IFERROR(INDEX($N$74:$U$103,MATCH(INT(求节点(总纲!$BG$5:$BG$84,总纲!$BH$5:$BH$84,总纲!$BM101)),$E$74:$E$103,0),MATCH(AV$72,$N$73:$U$73,0)),0)</f>
        <v>20</v>
      </c>
      <c r="AW170" s="172">
        <f>IFERROR(INDEX($N$74:$U$103,MATCH(INT(求节点(总纲!$BG$5:$BG$84,总纲!$BH$5:$BH$84,总纲!$BM101)),$E$74:$E$103,0),MATCH(AW$72,$N$73:$U$73,0)),0)</f>
        <v>20</v>
      </c>
      <c r="AX170" s="172">
        <f>IFERROR(INDEX($N$74:$U$103,MATCH(INT(求节点(总纲!$BG$5:$BG$84,总纲!$BH$5:$BH$84,总纲!$BM101)),$E$74:$E$103,0),MATCH(AX$72,$N$73:$U$73,0)),0)</f>
        <v>20</v>
      </c>
      <c r="AY170" s="172">
        <f>IFERROR(INDEX($N$74:$U$103,MATCH(INT(求节点(总纲!$BG$5:$BG$84,总纲!$BH$5:$BH$84,总纲!$BM101)),$E$74:$E$103,0),MATCH(AY$72,$N$73:$U$73,0)),0)</f>
        <v>0</v>
      </c>
      <c r="AZ170" s="172">
        <f>IFERROR(INDEX($N$74:$U$103,MATCH(INT(求节点(总纲!$BG$5:$BG$84,总纲!$BH$5:$BH$84,总纲!$BM101)),$E$74:$E$103,0),MATCH(AZ$72,$N$73:$U$73,0)),0)</f>
        <v>20</v>
      </c>
      <c r="BA170" s="172">
        <f>IFERROR(INDEX($N$74:$U$103,MATCH(INT(求节点(总纲!$BG$5:$BG$84,总纲!$BH$5:$BH$84,总纲!$BM101)),$E$74:$E$103,0),MATCH(BA$72,$N$73:$U$73,0)),0)</f>
        <v>20</v>
      </c>
      <c r="BB170" s="172">
        <f>IFERROR(INDEX($N$74:$U$103,MATCH(INT(求节点(总纲!$BG$5:$BG$84,总纲!$BH$5:$BH$84,总纲!$BM101)),$E$74:$E$103,0),MATCH(BB$72,$N$73:$U$73,0)),0)</f>
        <v>20</v>
      </c>
    </row>
    <row r="171" spans="25:55" x14ac:dyDescent="0.15">
      <c r="Y171" s="132"/>
      <c r="Z171" s="162">
        <v>98</v>
      </c>
      <c r="AA171" s="172">
        <f>IFERROR(INDEX($N$74:$U$103,MATCH(INT(求节点(总纲!$BG$5:$BG$84,总纲!$BH$5:$BH$84,总纲!$BM102)),$E$74:$E$103,0),MATCH(AA$72,$N$73:$U$73,0)),0)</f>
        <v>20</v>
      </c>
      <c r="AB171" s="172">
        <f>IFERROR(INDEX($N$74:$U$103,MATCH(INT(求节点(总纲!$BG$5:$BG$84,总纲!$BH$5:$BH$84,总纲!$BM102)),$E$74:$E$103,0),MATCH(AB$72,$N$73:$U$73,0)),0)</f>
        <v>20</v>
      </c>
      <c r="AC171" s="172">
        <f>IFERROR(INDEX($N$74:$U$103,MATCH(INT(求节点(总纲!$BG$5:$BG$84,总纲!$BH$5:$BH$84,总纲!$BM102)),$E$74:$E$103,0),MATCH(AC$72,$N$73:$U$73,0)),0)</f>
        <v>0</v>
      </c>
      <c r="AD171" s="172">
        <f>IFERROR(INDEX($N$74:$U$103,MATCH(INT(求节点(总纲!$BG$5:$BG$84,总纲!$BH$5:$BH$84,总纲!$BM102)),$E$74:$E$103,0),MATCH(AD$72,$N$73:$U$73,0)),0)</f>
        <v>20</v>
      </c>
      <c r="AE171" s="172">
        <f>IFERROR(INDEX($N$74:$U$103,MATCH(INT(求节点(总纲!$BG$5:$BG$84,总纲!$BH$5:$BH$84,总纲!$BM102)),$E$74:$E$103,0),MATCH(AE$72,$N$73:$U$73,0)),0)</f>
        <v>20</v>
      </c>
      <c r="AF171" s="172">
        <f>IFERROR(INDEX($N$74:$U$103,MATCH(INT(求节点(总纲!$BG$5:$BG$84,总纲!$BH$5:$BH$84,总纲!$BM102)),$E$74:$E$103,0),MATCH(AF$72,$N$73:$U$73,0)),0)</f>
        <v>20</v>
      </c>
      <c r="AG171" s="172">
        <f>IFERROR(INDEX($N$74:$U$103,MATCH(INT(求节点(总纲!$BG$5:$BG$84,总纲!$BH$5:$BH$84,总纲!$BM102)),$E$74:$E$103,0),MATCH(AG$72,$N$73:$U$73,0)),0)</f>
        <v>20</v>
      </c>
      <c r="AH171" s="172">
        <f>IFERROR(INDEX($N$74:$U$103,MATCH(INT(求节点(总纲!$BG$5:$BG$84,总纲!$BH$5:$BH$84,总纲!$BM102)),$E$74:$E$103,0),MATCH(AH$72,$N$73:$U$73,0)),0)</f>
        <v>20</v>
      </c>
      <c r="AI171" s="172">
        <f>IFERROR(INDEX($N$74:$U$103,MATCH(INT(求节点(总纲!$BG$5:$BG$84,总纲!$BH$5:$BH$84,总纲!$BM102)),$E$74:$E$103,0),MATCH(AI$72,$N$73:$U$73,0)),0)</f>
        <v>20</v>
      </c>
      <c r="AJ171" s="172">
        <f>IFERROR(INDEX($N$74:$U$103,MATCH(INT(求节点(总纲!$BG$5:$BG$84,总纲!$BH$5:$BH$84,总纲!$BM102)),$E$74:$E$103,0),MATCH(AJ$72,$N$73:$U$73,0)),0)</f>
        <v>20</v>
      </c>
      <c r="AK171" s="172">
        <f>IFERROR(INDEX($N$74:$U$103,MATCH(INT(求节点(总纲!$BG$5:$BG$84,总纲!$BH$5:$BH$84,总纲!$BM102)),$E$74:$E$103,0),MATCH(AK$72,$N$73:$U$73,0)),0)</f>
        <v>20</v>
      </c>
      <c r="AL171" s="172">
        <f>IFERROR(INDEX($N$74:$U$103,MATCH(INT(求节点(总纲!$BG$5:$BG$84,总纲!$BH$5:$BH$84,总纲!$BM102)),$E$74:$E$103,0),MATCH(AL$72,$N$73:$U$73,0)),0)</f>
        <v>20</v>
      </c>
      <c r="AM171" s="172">
        <f>IFERROR(INDEX($N$74:$U$103,MATCH(INT(求节点(总纲!$BG$5:$BG$84,总纲!$BH$5:$BH$84,总纲!$BM102)),$E$74:$E$103,0),MATCH(AM$72,$N$73:$U$73,0)),0)</f>
        <v>20</v>
      </c>
      <c r="AN171" s="172">
        <f>IFERROR(INDEX($N$74:$U$103,MATCH(INT(求节点(总纲!$BG$5:$BG$84,总纲!$BH$5:$BH$84,总纲!$BM102)),$E$74:$E$103,0),MATCH(AN$72,$N$73:$U$73,0)),0)</f>
        <v>20</v>
      </c>
      <c r="AO171" s="172">
        <f>IFERROR(INDEX($N$74:$U$103,MATCH(INT(求节点(总纲!$BG$5:$BG$84,总纲!$BH$5:$BH$84,总纲!$BM102)),$E$74:$E$103,0),MATCH(AO$72,$N$73:$U$73,0)),0)</f>
        <v>20</v>
      </c>
      <c r="AP171" s="172">
        <f>IFERROR(INDEX($N$74:$U$103,MATCH(INT(求节点(总纲!$BG$5:$BG$84,总纲!$BH$5:$BH$84,总纲!$BM102)),$E$74:$E$103,0),MATCH(AP$72,$N$73:$U$73,0)),0)</f>
        <v>20</v>
      </c>
      <c r="AQ171" s="172">
        <f>IFERROR(INDEX($N$74:$U$103,MATCH(INT(求节点(总纲!$BG$5:$BG$84,总纲!$BH$5:$BH$84,总纲!$BM102)),$E$74:$E$103,0),MATCH(AQ$72,$N$73:$U$73,0)),0)</f>
        <v>20</v>
      </c>
      <c r="AR171" s="172">
        <f>IFERROR(INDEX($N$74:$U$103,MATCH(INT(求节点(总纲!$BG$5:$BG$84,总纲!$BH$5:$BH$84,总纲!$BM102)),$E$74:$E$103,0),MATCH(AR$72,$N$73:$U$73,0)),0)</f>
        <v>20</v>
      </c>
      <c r="AS171" s="172">
        <f>IFERROR(INDEX($N$74:$U$103,MATCH(INT(求节点(总纲!$BG$5:$BG$84,总纲!$BH$5:$BH$84,总纲!$BM102)),$E$74:$E$103,0),MATCH(AS$72,$N$73:$U$73,0)),0)</f>
        <v>20</v>
      </c>
      <c r="AT171" s="172">
        <f>IFERROR(INDEX($N$74:$U$103,MATCH(INT(求节点(总纲!$BG$5:$BG$84,总纲!$BH$5:$BH$84,总纲!$BM102)),$E$74:$E$103,0),MATCH(AT$72,$N$73:$U$73,0)),0)</f>
        <v>20</v>
      </c>
      <c r="AU171" s="172">
        <f>IFERROR(INDEX($N$74:$U$103,MATCH(INT(求节点(总纲!$BG$5:$BG$84,总纲!$BH$5:$BH$84,总纲!$BM102)),$E$74:$E$103,0),MATCH(AU$72,$N$73:$U$73,0)),0)</f>
        <v>20</v>
      </c>
      <c r="AV171" s="172">
        <f>IFERROR(INDEX($N$74:$U$103,MATCH(INT(求节点(总纲!$BG$5:$BG$84,总纲!$BH$5:$BH$84,总纲!$BM102)),$E$74:$E$103,0),MATCH(AV$72,$N$73:$U$73,0)),0)</f>
        <v>20</v>
      </c>
      <c r="AW171" s="172">
        <f>IFERROR(INDEX($N$74:$U$103,MATCH(INT(求节点(总纲!$BG$5:$BG$84,总纲!$BH$5:$BH$84,总纲!$BM102)),$E$74:$E$103,0),MATCH(AW$72,$N$73:$U$73,0)),0)</f>
        <v>20</v>
      </c>
      <c r="AX171" s="172">
        <f>IFERROR(INDEX($N$74:$U$103,MATCH(INT(求节点(总纲!$BG$5:$BG$84,总纲!$BH$5:$BH$84,总纲!$BM102)),$E$74:$E$103,0),MATCH(AX$72,$N$73:$U$73,0)),0)</f>
        <v>20</v>
      </c>
      <c r="AY171" s="172">
        <f>IFERROR(INDEX($N$74:$U$103,MATCH(INT(求节点(总纲!$BG$5:$BG$84,总纲!$BH$5:$BH$84,总纲!$BM102)),$E$74:$E$103,0),MATCH(AY$72,$N$73:$U$73,0)),0)</f>
        <v>0</v>
      </c>
      <c r="AZ171" s="172">
        <f>IFERROR(INDEX($N$74:$U$103,MATCH(INT(求节点(总纲!$BG$5:$BG$84,总纲!$BH$5:$BH$84,总纲!$BM102)),$E$74:$E$103,0),MATCH(AZ$72,$N$73:$U$73,0)),0)</f>
        <v>20</v>
      </c>
      <c r="BA171" s="172">
        <f>IFERROR(INDEX($N$74:$U$103,MATCH(INT(求节点(总纲!$BG$5:$BG$84,总纲!$BH$5:$BH$84,总纲!$BM102)),$E$74:$E$103,0),MATCH(BA$72,$N$73:$U$73,0)),0)</f>
        <v>20</v>
      </c>
      <c r="BB171" s="172">
        <f>IFERROR(INDEX($N$74:$U$103,MATCH(INT(求节点(总纲!$BG$5:$BG$84,总纲!$BH$5:$BH$84,总纲!$BM102)),$E$74:$E$103,0),MATCH(BB$72,$N$73:$U$73,0)),0)</f>
        <v>20</v>
      </c>
    </row>
    <row r="172" spans="25:55" x14ac:dyDescent="0.15">
      <c r="Y172" s="132"/>
      <c r="Z172" s="162">
        <v>99</v>
      </c>
      <c r="AA172" s="172">
        <f>IFERROR(INDEX($N$74:$U$103,MATCH(INT(求节点(总纲!$BG$5:$BG$84,总纲!$BH$5:$BH$84,总纲!$BM103)),$E$74:$E$103,0),MATCH(AA$72,$N$73:$U$73,0)),0)</f>
        <v>24</v>
      </c>
      <c r="AB172" s="172">
        <f>IFERROR(INDEX($N$74:$U$103,MATCH(INT(求节点(总纲!$BG$5:$BG$84,总纲!$BH$5:$BH$84,总纲!$BM103)),$E$74:$E$103,0),MATCH(AB$72,$N$73:$U$73,0)),0)</f>
        <v>20</v>
      </c>
      <c r="AC172" s="172">
        <f>IFERROR(INDEX($N$74:$U$103,MATCH(INT(求节点(总纲!$BG$5:$BG$84,总纲!$BH$5:$BH$84,总纲!$BM103)),$E$74:$E$103,0),MATCH(AC$72,$N$73:$U$73,0)),0)</f>
        <v>0</v>
      </c>
      <c r="AD172" s="172">
        <f>IFERROR(INDEX($N$74:$U$103,MATCH(INT(求节点(总纲!$BG$5:$BG$84,总纲!$BH$5:$BH$84,总纲!$BM103)),$E$74:$E$103,0),MATCH(AD$72,$N$73:$U$73,0)),0)</f>
        <v>24</v>
      </c>
      <c r="AE172" s="172">
        <f>IFERROR(INDEX($N$74:$U$103,MATCH(INT(求节点(总纲!$BG$5:$BG$84,总纲!$BH$5:$BH$84,总纲!$BM103)),$E$74:$E$103,0),MATCH(AE$72,$N$73:$U$73,0)),0)</f>
        <v>20</v>
      </c>
      <c r="AF172" s="172">
        <f>IFERROR(INDEX($N$74:$U$103,MATCH(INT(求节点(总纲!$BG$5:$BG$84,总纲!$BH$5:$BH$84,总纲!$BM103)),$E$74:$E$103,0),MATCH(AF$72,$N$73:$U$73,0)),0)</f>
        <v>20</v>
      </c>
      <c r="AG172" s="172">
        <f>IFERROR(INDEX($N$74:$U$103,MATCH(INT(求节点(总纲!$BG$5:$BG$84,总纲!$BH$5:$BH$84,总纲!$BM103)),$E$74:$E$103,0),MATCH(AG$72,$N$73:$U$73,0)),0)</f>
        <v>20</v>
      </c>
      <c r="AH172" s="172">
        <f>IFERROR(INDEX($N$74:$U$103,MATCH(INT(求节点(总纲!$BG$5:$BG$84,总纲!$BH$5:$BH$84,总纲!$BM103)),$E$74:$E$103,0),MATCH(AH$72,$N$73:$U$73,0)),0)</f>
        <v>20</v>
      </c>
      <c r="AI172" s="172">
        <f>IFERROR(INDEX($N$74:$U$103,MATCH(INT(求节点(总纲!$BG$5:$BG$84,总纲!$BH$5:$BH$84,总纲!$BM103)),$E$74:$E$103,0),MATCH(AI$72,$N$73:$U$73,0)),0)</f>
        <v>24</v>
      </c>
      <c r="AJ172" s="172">
        <f>IFERROR(INDEX($N$74:$U$103,MATCH(INT(求节点(总纲!$BG$5:$BG$84,总纲!$BH$5:$BH$84,总纲!$BM103)),$E$74:$E$103,0),MATCH(AJ$72,$N$73:$U$73,0)),0)</f>
        <v>20</v>
      </c>
      <c r="AK172" s="172">
        <f>IFERROR(INDEX($N$74:$U$103,MATCH(INT(求节点(总纲!$BG$5:$BG$84,总纲!$BH$5:$BH$84,总纲!$BM103)),$E$74:$E$103,0),MATCH(AK$72,$N$73:$U$73,0)),0)</f>
        <v>20</v>
      </c>
      <c r="AL172" s="172">
        <f>IFERROR(INDEX($N$74:$U$103,MATCH(INT(求节点(总纲!$BG$5:$BG$84,总纲!$BH$5:$BH$84,总纲!$BM103)),$E$74:$E$103,0),MATCH(AL$72,$N$73:$U$73,0)),0)</f>
        <v>20</v>
      </c>
      <c r="AM172" s="172">
        <f>IFERROR(INDEX($N$74:$U$103,MATCH(INT(求节点(总纲!$BG$5:$BG$84,总纲!$BH$5:$BH$84,总纲!$BM103)),$E$74:$E$103,0),MATCH(AM$72,$N$73:$U$73,0)),0)</f>
        <v>20</v>
      </c>
      <c r="AN172" s="172">
        <f>IFERROR(INDEX($N$74:$U$103,MATCH(INT(求节点(总纲!$BG$5:$BG$84,总纲!$BH$5:$BH$84,总纲!$BM103)),$E$74:$E$103,0),MATCH(AN$72,$N$73:$U$73,0)),0)</f>
        <v>20</v>
      </c>
      <c r="AO172" s="172">
        <f>IFERROR(INDEX($N$74:$U$103,MATCH(INT(求节点(总纲!$BG$5:$BG$84,总纲!$BH$5:$BH$84,总纲!$BM103)),$E$74:$E$103,0),MATCH(AO$72,$N$73:$U$73,0)),0)</f>
        <v>20</v>
      </c>
      <c r="AP172" s="172">
        <f>IFERROR(INDEX($N$74:$U$103,MATCH(INT(求节点(总纲!$BG$5:$BG$84,总纲!$BH$5:$BH$84,总纲!$BM103)),$E$74:$E$103,0),MATCH(AP$72,$N$73:$U$73,0)),0)</f>
        <v>20</v>
      </c>
      <c r="AQ172" s="172">
        <f>IFERROR(INDEX($N$74:$U$103,MATCH(INT(求节点(总纲!$BG$5:$BG$84,总纲!$BH$5:$BH$84,总纲!$BM103)),$E$74:$E$103,0),MATCH(AQ$72,$N$73:$U$73,0)),0)</f>
        <v>20</v>
      </c>
      <c r="AR172" s="172">
        <f>IFERROR(INDEX($N$74:$U$103,MATCH(INT(求节点(总纲!$BG$5:$BG$84,总纲!$BH$5:$BH$84,总纲!$BM103)),$E$74:$E$103,0),MATCH(AR$72,$N$73:$U$73,0)),0)</f>
        <v>20</v>
      </c>
      <c r="AS172" s="172">
        <f>IFERROR(INDEX($N$74:$U$103,MATCH(INT(求节点(总纲!$BG$5:$BG$84,总纲!$BH$5:$BH$84,总纲!$BM103)),$E$74:$E$103,0),MATCH(AS$72,$N$73:$U$73,0)),0)</f>
        <v>20</v>
      </c>
      <c r="AT172" s="172">
        <f>IFERROR(INDEX($N$74:$U$103,MATCH(INT(求节点(总纲!$BG$5:$BG$84,总纲!$BH$5:$BH$84,总纲!$BM103)),$E$74:$E$103,0),MATCH(AT$72,$N$73:$U$73,0)),0)</f>
        <v>20</v>
      </c>
      <c r="AU172" s="172">
        <f>IFERROR(INDEX($N$74:$U$103,MATCH(INT(求节点(总纲!$BG$5:$BG$84,总纲!$BH$5:$BH$84,总纲!$BM103)),$E$74:$E$103,0),MATCH(AU$72,$N$73:$U$73,0)),0)</f>
        <v>20</v>
      </c>
      <c r="AV172" s="172">
        <f>IFERROR(INDEX($N$74:$U$103,MATCH(INT(求节点(总纲!$BG$5:$BG$84,总纲!$BH$5:$BH$84,总纲!$BM103)),$E$74:$E$103,0),MATCH(AV$72,$N$73:$U$73,0)),0)</f>
        <v>20</v>
      </c>
      <c r="AW172" s="172">
        <f>IFERROR(INDEX($N$74:$U$103,MATCH(INT(求节点(总纲!$BG$5:$BG$84,总纲!$BH$5:$BH$84,总纲!$BM103)),$E$74:$E$103,0),MATCH(AW$72,$N$73:$U$73,0)),0)</f>
        <v>24</v>
      </c>
      <c r="AX172" s="172">
        <f>IFERROR(INDEX($N$74:$U$103,MATCH(INT(求节点(总纲!$BG$5:$BG$84,总纲!$BH$5:$BH$84,总纲!$BM103)),$E$74:$E$103,0),MATCH(AX$72,$N$73:$U$73,0)),0)</f>
        <v>20</v>
      </c>
      <c r="AY172" s="172">
        <f>IFERROR(INDEX($N$74:$U$103,MATCH(INT(求节点(总纲!$BG$5:$BG$84,总纲!$BH$5:$BH$84,总纲!$BM103)),$E$74:$E$103,0),MATCH(AY$72,$N$73:$U$73,0)),0)</f>
        <v>0</v>
      </c>
      <c r="AZ172" s="172">
        <f>IFERROR(INDEX($N$74:$U$103,MATCH(INT(求节点(总纲!$BG$5:$BG$84,总纲!$BH$5:$BH$84,总纲!$BM103)),$E$74:$E$103,0),MATCH(AZ$72,$N$73:$U$73,0)),0)</f>
        <v>20</v>
      </c>
      <c r="BA172" s="172">
        <f>IFERROR(INDEX($N$74:$U$103,MATCH(INT(求节点(总纲!$BG$5:$BG$84,总纲!$BH$5:$BH$84,总纲!$BM103)),$E$74:$E$103,0),MATCH(BA$72,$N$73:$U$73,0)),0)</f>
        <v>20</v>
      </c>
      <c r="BB172" s="172">
        <f>IFERROR(INDEX($N$74:$U$103,MATCH(INT(求节点(总纲!$BG$5:$BG$84,总纲!$BH$5:$BH$84,总纲!$BM103)),$E$74:$E$103,0),MATCH(BB$72,$N$73:$U$73,0)),0)</f>
        <v>24</v>
      </c>
    </row>
    <row r="173" spans="25:55" x14ac:dyDescent="0.15">
      <c r="Y173" s="132"/>
      <c r="Z173" s="172">
        <v>100</v>
      </c>
      <c r="AA173" s="172">
        <f>IFERROR(INDEX($N$74:$U$103,MATCH(INT(求节点(总纲!$BG$5:$BG$84,总纲!$BH$5:$BH$84,总纲!$BM104)),$E$74:$E$103,0),MATCH(AA$72,$N$73:$U$73,0)),0)</f>
        <v>24</v>
      </c>
      <c r="AB173" s="172">
        <f>IFERROR(INDEX($N$74:$U$103,MATCH(INT(求节点(总纲!$BG$5:$BG$84,总纲!$BH$5:$BH$84,总纲!$BM104)),$E$74:$E$103,0),MATCH(AB$72,$N$73:$U$73,0)),0)</f>
        <v>20</v>
      </c>
      <c r="AC173" s="172">
        <f>IFERROR(INDEX($N$74:$U$103,MATCH(INT(求节点(总纲!$BG$5:$BG$84,总纲!$BH$5:$BH$84,总纲!$BM104)),$E$74:$E$103,0),MATCH(AC$72,$N$73:$U$73,0)),0)</f>
        <v>0</v>
      </c>
      <c r="AD173" s="172">
        <f>IFERROR(INDEX($N$74:$U$103,MATCH(INT(求节点(总纲!$BG$5:$BG$84,总纲!$BH$5:$BH$84,总纲!$BM104)),$E$74:$E$103,0),MATCH(AD$72,$N$73:$U$73,0)),0)</f>
        <v>24</v>
      </c>
      <c r="AE173" s="172">
        <f>IFERROR(INDEX($N$74:$U$103,MATCH(INT(求节点(总纲!$BG$5:$BG$84,总纲!$BH$5:$BH$84,总纲!$BM104)),$E$74:$E$103,0),MATCH(AE$72,$N$73:$U$73,0)),0)</f>
        <v>20</v>
      </c>
      <c r="AF173" s="172">
        <f>IFERROR(INDEX($N$74:$U$103,MATCH(INT(求节点(总纲!$BG$5:$BG$84,总纲!$BH$5:$BH$84,总纲!$BM104)),$E$74:$E$103,0),MATCH(AF$72,$N$73:$U$73,0)),0)</f>
        <v>20</v>
      </c>
      <c r="AG173" s="172">
        <f>IFERROR(INDEX($N$74:$U$103,MATCH(INT(求节点(总纲!$BG$5:$BG$84,总纲!$BH$5:$BH$84,总纲!$BM104)),$E$74:$E$103,0),MATCH(AG$72,$N$73:$U$73,0)),0)</f>
        <v>20</v>
      </c>
      <c r="AH173" s="172">
        <f>IFERROR(INDEX($N$74:$U$103,MATCH(INT(求节点(总纲!$BG$5:$BG$84,总纲!$BH$5:$BH$84,总纲!$BM104)),$E$74:$E$103,0),MATCH(AH$72,$N$73:$U$73,0)),0)</f>
        <v>20</v>
      </c>
      <c r="AI173" s="172">
        <f>IFERROR(INDEX($N$74:$U$103,MATCH(INT(求节点(总纲!$BG$5:$BG$84,总纲!$BH$5:$BH$84,总纲!$BM104)),$E$74:$E$103,0),MATCH(AI$72,$N$73:$U$73,0)),0)</f>
        <v>24</v>
      </c>
      <c r="AJ173" s="172">
        <f>IFERROR(INDEX($N$74:$U$103,MATCH(INT(求节点(总纲!$BG$5:$BG$84,总纲!$BH$5:$BH$84,总纲!$BM104)),$E$74:$E$103,0),MATCH(AJ$72,$N$73:$U$73,0)),0)</f>
        <v>20</v>
      </c>
      <c r="AK173" s="172">
        <f>IFERROR(INDEX($N$74:$U$103,MATCH(INT(求节点(总纲!$BG$5:$BG$84,总纲!$BH$5:$BH$84,总纲!$BM104)),$E$74:$E$103,0),MATCH(AK$72,$N$73:$U$73,0)),0)</f>
        <v>20</v>
      </c>
      <c r="AL173" s="172">
        <f>IFERROR(INDEX($N$74:$U$103,MATCH(INT(求节点(总纲!$BG$5:$BG$84,总纲!$BH$5:$BH$84,总纲!$BM104)),$E$74:$E$103,0),MATCH(AL$72,$N$73:$U$73,0)),0)</f>
        <v>20</v>
      </c>
      <c r="AM173" s="172">
        <f>IFERROR(INDEX($N$74:$U$103,MATCH(INT(求节点(总纲!$BG$5:$BG$84,总纲!$BH$5:$BH$84,总纲!$BM104)),$E$74:$E$103,0),MATCH(AM$72,$N$73:$U$73,0)),0)</f>
        <v>20</v>
      </c>
      <c r="AN173" s="172">
        <f>IFERROR(INDEX($N$74:$U$103,MATCH(INT(求节点(总纲!$BG$5:$BG$84,总纲!$BH$5:$BH$84,总纲!$BM104)),$E$74:$E$103,0),MATCH(AN$72,$N$73:$U$73,0)),0)</f>
        <v>20</v>
      </c>
      <c r="AO173" s="172">
        <f>IFERROR(INDEX($N$74:$U$103,MATCH(INT(求节点(总纲!$BG$5:$BG$84,总纲!$BH$5:$BH$84,总纲!$BM104)),$E$74:$E$103,0),MATCH(AO$72,$N$73:$U$73,0)),0)</f>
        <v>20</v>
      </c>
      <c r="AP173" s="172">
        <f>IFERROR(INDEX($N$74:$U$103,MATCH(INT(求节点(总纲!$BG$5:$BG$84,总纲!$BH$5:$BH$84,总纲!$BM104)),$E$74:$E$103,0),MATCH(AP$72,$N$73:$U$73,0)),0)</f>
        <v>20</v>
      </c>
      <c r="AQ173" s="172">
        <f>IFERROR(INDEX($N$74:$U$103,MATCH(INT(求节点(总纲!$BG$5:$BG$84,总纲!$BH$5:$BH$84,总纲!$BM104)),$E$74:$E$103,0),MATCH(AQ$72,$N$73:$U$73,0)),0)</f>
        <v>20</v>
      </c>
      <c r="AR173" s="172">
        <f>IFERROR(INDEX($N$74:$U$103,MATCH(INT(求节点(总纲!$BG$5:$BG$84,总纲!$BH$5:$BH$84,总纲!$BM104)),$E$74:$E$103,0),MATCH(AR$72,$N$73:$U$73,0)),0)</f>
        <v>20</v>
      </c>
      <c r="AS173" s="172">
        <f>IFERROR(INDEX($N$74:$U$103,MATCH(INT(求节点(总纲!$BG$5:$BG$84,总纲!$BH$5:$BH$84,总纲!$BM104)),$E$74:$E$103,0),MATCH(AS$72,$N$73:$U$73,0)),0)</f>
        <v>20</v>
      </c>
      <c r="AT173" s="172">
        <f>IFERROR(INDEX($N$74:$U$103,MATCH(INT(求节点(总纲!$BG$5:$BG$84,总纲!$BH$5:$BH$84,总纲!$BM104)),$E$74:$E$103,0),MATCH(AT$72,$N$73:$U$73,0)),0)</f>
        <v>20</v>
      </c>
      <c r="AU173" s="172">
        <f>IFERROR(INDEX($N$74:$U$103,MATCH(INT(求节点(总纲!$BG$5:$BG$84,总纲!$BH$5:$BH$84,总纲!$BM104)),$E$74:$E$103,0),MATCH(AU$72,$N$73:$U$73,0)),0)</f>
        <v>20</v>
      </c>
      <c r="AV173" s="172">
        <f>IFERROR(INDEX($N$74:$U$103,MATCH(INT(求节点(总纲!$BG$5:$BG$84,总纲!$BH$5:$BH$84,总纲!$BM104)),$E$74:$E$103,0),MATCH(AV$72,$N$73:$U$73,0)),0)</f>
        <v>20</v>
      </c>
      <c r="AW173" s="172">
        <f>IFERROR(INDEX($N$74:$U$103,MATCH(INT(求节点(总纲!$BG$5:$BG$84,总纲!$BH$5:$BH$84,总纲!$BM104)),$E$74:$E$103,0),MATCH(AW$72,$N$73:$U$73,0)),0)</f>
        <v>24</v>
      </c>
      <c r="AX173" s="172">
        <f>IFERROR(INDEX($N$74:$U$103,MATCH(INT(求节点(总纲!$BG$5:$BG$84,总纲!$BH$5:$BH$84,总纲!$BM104)),$E$74:$E$103,0),MATCH(AX$72,$N$73:$U$73,0)),0)</f>
        <v>20</v>
      </c>
      <c r="AY173" s="172">
        <f>IFERROR(INDEX($N$74:$U$103,MATCH(INT(求节点(总纲!$BG$5:$BG$84,总纲!$BH$5:$BH$84,总纲!$BM104)),$E$74:$E$103,0),MATCH(AY$72,$N$73:$U$73,0)),0)</f>
        <v>0</v>
      </c>
      <c r="AZ173" s="172">
        <f>IFERROR(INDEX($N$74:$U$103,MATCH(INT(求节点(总纲!$BG$5:$BG$84,总纲!$BH$5:$BH$84,总纲!$BM104)),$E$74:$E$103,0),MATCH(AZ$72,$N$73:$U$73,0)),0)</f>
        <v>20</v>
      </c>
      <c r="BA173" s="172">
        <f>IFERROR(INDEX($N$74:$U$103,MATCH(INT(求节点(总纲!$BG$5:$BG$84,总纲!$BH$5:$BH$84,总纲!$BM104)),$E$74:$E$103,0),MATCH(BA$72,$N$73:$U$73,0)),0)</f>
        <v>20</v>
      </c>
      <c r="BB173" s="172">
        <f>IFERROR(INDEX($N$74:$U$103,MATCH(INT(求节点(总纲!$BG$5:$BG$84,总纲!$BH$5:$BH$84,总纲!$BM104)),$E$74:$E$103,0),MATCH(BB$72,$N$73:$U$73,0)),0)</f>
        <v>24</v>
      </c>
      <c r="BC173" s="132"/>
    </row>
    <row r="174" spans="25:55" x14ac:dyDescent="0.15">
      <c r="Y174" s="132"/>
      <c r="Z174" s="172">
        <v>101</v>
      </c>
      <c r="AA174" s="172">
        <f>IFERROR(INDEX($N$74:$U$103,MATCH(INT(求节点(总纲!$BG$5:$BG$84,总纲!$BH$5:$BH$84,总纲!$BM105)),$E$74:$E$103,0),MATCH(AA$72,$N$73:$U$73,0)),0)</f>
        <v>24</v>
      </c>
      <c r="AB174" s="172">
        <f>IFERROR(INDEX($N$74:$U$103,MATCH(INT(求节点(总纲!$BG$5:$BG$84,总纲!$BH$5:$BH$84,总纲!$BM105)),$E$74:$E$103,0),MATCH(AB$72,$N$73:$U$73,0)),0)</f>
        <v>20</v>
      </c>
      <c r="AC174" s="172">
        <f>IFERROR(INDEX($N$74:$U$103,MATCH(INT(求节点(总纲!$BG$5:$BG$84,总纲!$BH$5:$BH$84,总纲!$BM105)),$E$74:$E$103,0),MATCH(AC$72,$N$73:$U$73,0)),0)</f>
        <v>0</v>
      </c>
      <c r="AD174" s="172">
        <f>IFERROR(INDEX($N$74:$U$103,MATCH(INT(求节点(总纲!$BG$5:$BG$84,总纲!$BH$5:$BH$84,总纲!$BM105)),$E$74:$E$103,0),MATCH(AD$72,$N$73:$U$73,0)),0)</f>
        <v>24</v>
      </c>
      <c r="AE174" s="172">
        <f>IFERROR(INDEX($N$74:$U$103,MATCH(INT(求节点(总纲!$BG$5:$BG$84,总纲!$BH$5:$BH$84,总纲!$BM105)),$E$74:$E$103,0),MATCH(AE$72,$N$73:$U$73,0)),0)</f>
        <v>20</v>
      </c>
      <c r="AF174" s="172">
        <f>IFERROR(INDEX($N$74:$U$103,MATCH(INT(求节点(总纲!$BG$5:$BG$84,总纲!$BH$5:$BH$84,总纲!$BM105)),$E$74:$E$103,0),MATCH(AF$72,$N$73:$U$73,0)),0)</f>
        <v>20</v>
      </c>
      <c r="AG174" s="172">
        <f>IFERROR(INDEX($N$74:$U$103,MATCH(INT(求节点(总纲!$BG$5:$BG$84,总纲!$BH$5:$BH$84,总纲!$BM105)),$E$74:$E$103,0),MATCH(AG$72,$N$73:$U$73,0)),0)</f>
        <v>20</v>
      </c>
      <c r="AH174" s="172">
        <f>IFERROR(INDEX($N$74:$U$103,MATCH(INT(求节点(总纲!$BG$5:$BG$84,总纲!$BH$5:$BH$84,总纲!$BM105)),$E$74:$E$103,0),MATCH(AH$72,$N$73:$U$73,0)),0)</f>
        <v>20</v>
      </c>
      <c r="AI174" s="172">
        <f>IFERROR(INDEX($N$74:$U$103,MATCH(INT(求节点(总纲!$BG$5:$BG$84,总纲!$BH$5:$BH$84,总纲!$BM105)),$E$74:$E$103,0),MATCH(AI$72,$N$73:$U$73,0)),0)</f>
        <v>24</v>
      </c>
      <c r="AJ174" s="172">
        <f>IFERROR(INDEX($N$74:$U$103,MATCH(INT(求节点(总纲!$BG$5:$BG$84,总纲!$BH$5:$BH$84,总纲!$BM105)),$E$74:$E$103,0),MATCH(AJ$72,$N$73:$U$73,0)),0)</f>
        <v>20</v>
      </c>
      <c r="AK174" s="172">
        <f>IFERROR(INDEX($N$74:$U$103,MATCH(INT(求节点(总纲!$BG$5:$BG$84,总纲!$BH$5:$BH$84,总纲!$BM105)),$E$74:$E$103,0),MATCH(AK$72,$N$73:$U$73,0)),0)</f>
        <v>20</v>
      </c>
      <c r="AL174" s="172">
        <f>IFERROR(INDEX($N$74:$U$103,MATCH(INT(求节点(总纲!$BG$5:$BG$84,总纲!$BH$5:$BH$84,总纲!$BM105)),$E$74:$E$103,0),MATCH(AL$72,$N$73:$U$73,0)),0)</f>
        <v>20</v>
      </c>
      <c r="AM174" s="172">
        <f>IFERROR(INDEX($N$74:$U$103,MATCH(INT(求节点(总纲!$BG$5:$BG$84,总纲!$BH$5:$BH$84,总纲!$BM105)),$E$74:$E$103,0),MATCH(AM$72,$N$73:$U$73,0)),0)</f>
        <v>20</v>
      </c>
      <c r="AN174" s="172">
        <f>IFERROR(INDEX($N$74:$U$103,MATCH(INT(求节点(总纲!$BG$5:$BG$84,总纲!$BH$5:$BH$84,总纲!$BM105)),$E$74:$E$103,0),MATCH(AN$72,$N$73:$U$73,0)),0)</f>
        <v>20</v>
      </c>
      <c r="AO174" s="172">
        <f>IFERROR(INDEX($N$74:$U$103,MATCH(INT(求节点(总纲!$BG$5:$BG$84,总纲!$BH$5:$BH$84,总纲!$BM105)),$E$74:$E$103,0),MATCH(AO$72,$N$73:$U$73,0)),0)</f>
        <v>20</v>
      </c>
      <c r="AP174" s="172">
        <f>IFERROR(INDEX($N$74:$U$103,MATCH(INT(求节点(总纲!$BG$5:$BG$84,总纲!$BH$5:$BH$84,总纲!$BM105)),$E$74:$E$103,0),MATCH(AP$72,$N$73:$U$73,0)),0)</f>
        <v>20</v>
      </c>
      <c r="AQ174" s="172">
        <f>IFERROR(INDEX($N$74:$U$103,MATCH(INT(求节点(总纲!$BG$5:$BG$84,总纲!$BH$5:$BH$84,总纲!$BM105)),$E$74:$E$103,0),MATCH(AQ$72,$N$73:$U$73,0)),0)</f>
        <v>20</v>
      </c>
      <c r="AR174" s="172">
        <f>IFERROR(INDEX($N$74:$U$103,MATCH(INT(求节点(总纲!$BG$5:$BG$84,总纲!$BH$5:$BH$84,总纲!$BM105)),$E$74:$E$103,0),MATCH(AR$72,$N$73:$U$73,0)),0)</f>
        <v>20</v>
      </c>
      <c r="AS174" s="172">
        <f>IFERROR(INDEX($N$74:$U$103,MATCH(INT(求节点(总纲!$BG$5:$BG$84,总纲!$BH$5:$BH$84,总纲!$BM105)),$E$74:$E$103,0),MATCH(AS$72,$N$73:$U$73,0)),0)</f>
        <v>20</v>
      </c>
      <c r="AT174" s="172">
        <f>IFERROR(INDEX($N$74:$U$103,MATCH(INT(求节点(总纲!$BG$5:$BG$84,总纲!$BH$5:$BH$84,总纲!$BM105)),$E$74:$E$103,0),MATCH(AT$72,$N$73:$U$73,0)),0)</f>
        <v>20</v>
      </c>
      <c r="AU174" s="172">
        <f>IFERROR(INDEX($N$74:$U$103,MATCH(INT(求节点(总纲!$BG$5:$BG$84,总纲!$BH$5:$BH$84,总纲!$BM105)),$E$74:$E$103,0),MATCH(AU$72,$N$73:$U$73,0)),0)</f>
        <v>20</v>
      </c>
      <c r="AV174" s="172">
        <f>IFERROR(INDEX($N$74:$U$103,MATCH(INT(求节点(总纲!$BG$5:$BG$84,总纲!$BH$5:$BH$84,总纲!$BM105)),$E$74:$E$103,0),MATCH(AV$72,$N$73:$U$73,0)),0)</f>
        <v>20</v>
      </c>
      <c r="AW174" s="172">
        <f>IFERROR(INDEX($N$74:$U$103,MATCH(INT(求节点(总纲!$BG$5:$BG$84,总纲!$BH$5:$BH$84,总纲!$BM105)),$E$74:$E$103,0),MATCH(AW$72,$N$73:$U$73,0)),0)</f>
        <v>24</v>
      </c>
      <c r="AX174" s="172">
        <f>IFERROR(INDEX($N$74:$U$103,MATCH(INT(求节点(总纲!$BG$5:$BG$84,总纲!$BH$5:$BH$84,总纲!$BM105)),$E$74:$E$103,0),MATCH(AX$72,$N$73:$U$73,0)),0)</f>
        <v>20</v>
      </c>
      <c r="AY174" s="172">
        <f>IFERROR(INDEX($N$74:$U$103,MATCH(INT(求节点(总纲!$BG$5:$BG$84,总纲!$BH$5:$BH$84,总纲!$BM105)),$E$74:$E$103,0),MATCH(AY$72,$N$73:$U$73,0)),0)</f>
        <v>0</v>
      </c>
      <c r="AZ174" s="172">
        <f>IFERROR(INDEX($N$74:$U$103,MATCH(INT(求节点(总纲!$BG$5:$BG$84,总纲!$BH$5:$BH$84,总纲!$BM105)),$E$74:$E$103,0),MATCH(AZ$72,$N$73:$U$73,0)),0)</f>
        <v>20</v>
      </c>
      <c r="BA174" s="172">
        <f>IFERROR(INDEX($N$74:$U$103,MATCH(INT(求节点(总纲!$BG$5:$BG$84,总纲!$BH$5:$BH$84,总纲!$BM105)),$E$74:$E$103,0),MATCH(BA$72,$N$73:$U$73,0)),0)</f>
        <v>20</v>
      </c>
      <c r="BB174" s="172">
        <f>IFERROR(INDEX($N$74:$U$103,MATCH(INT(求节点(总纲!$BG$5:$BG$84,总纲!$BH$5:$BH$84,总纲!$BM105)),$E$74:$E$103,0),MATCH(BB$72,$N$73:$U$73,0)),0)</f>
        <v>24</v>
      </c>
      <c r="BC174" s="132"/>
    </row>
    <row r="175" spans="25:55" x14ac:dyDescent="0.15">
      <c r="Y175" s="132"/>
      <c r="Z175" s="172">
        <v>102</v>
      </c>
      <c r="AA175" s="172">
        <f>IFERROR(INDEX($N$74:$U$103,MATCH(INT(求节点(总纲!$BG$5:$BG$84,总纲!$BH$5:$BH$84,总纲!$BM106)),$E$74:$E$103,0),MATCH(AA$72,$N$73:$U$73,0)),0)</f>
        <v>24</v>
      </c>
      <c r="AB175" s="172">
        <f>IFERROR(INDEX($N$74:$U$103,MATCH(INT(求节点(总纲!$BG$5:$BG$84,总纲!$BH$5:$BH$84,总纲!$BM106)),$E$74:$E$103,0),MATCH(AB$72,$N$73:$U$73,0)),0)</f>
        <v>20</v>
      </c>
      <c r="AC175" s="172">
        <f>IFERROR(INDEX($N$74:$U$103,MATCH(INT(求节点(总纲!$BG$5:$BG$84,总纲!$BH$5:$BH$84,总纲!$BM106)),$E$74:$E$103,0),MATCH(AC$72,$N$73:$U$73,0)),0)</f>
        <v>0</v>
      </c>
      <c r="AD175" s="172">
        <f>IFERROR(INDEX($N$74:$U$103,MATCH(INT(求节点(总纲!$BG$5:$BG$84,总纲!$BH$5:$BH$84,总纲!$BM106)),$E$74:$E$103,0),MATCH(AD$72,$N$73:$U$73,0)),0)</f>
        <v>24</v>
      </c>
      <c r="AE175" s="172">
        <f>IFERROR(INDEX($N$74:$U$103,MATCH(INT(求节点(总纲!$BG$5:$BG$84,总纲!$BH$5:$BH$84,总纲!$BM106)),$E$74:$E$103,0),MATCH(AE$72,$N$73:$U$73,0)),0)</f>
        <v>20</v>
      </c>
      <c r="AF175" s="172">
        <f>IFERROR(INDEX($N$74:$U$103,MATCH(INT(求节点(总纲!$BG$5:$BG$84,总纲!$BH$5:$BH$84,总纲!$BM106)),$E$74:$E$103,0),MATCH(AF$72,$N$73:$U$73,0)),0)</f>
        <v>20</v>
      </c>
      <c r="AG175" s="172">
        <f>IFERROR(INDEX($N$74:$U$103,MATCH(INT(求节点(总纲!$BG$5:$BG$84,总纲!$BH$5:$BH$84,总纲!$BM106)),$E$74:$E$103,0),MATCH(AG$72,$N$73:$U$73,0)),0)</f>
        <v>20</v>
      </c>
      <c r="AH175" s="172">
        <f>IFERROR(INDEX($N$74:$U$103,MATCH(INT(求节点(总纲!$BG$5:$BG$84,总纲!$BH$5:$BH$84,总纲!$BM106)),$E$74:$E$103,0),MATCH(AH$72,$N$73:$U$73,0)),0)</f>
        <v>20</v>
      </c>
      <c r="AI175" s="172">
        <f>IFERROR(INDEX($N$74:$U$103,MATCH(INT(求节点(总纲!$BG$5:$BG$84,总纲!$BH$5:$BH$84,总纲!$BM106)),$E$74:$E$103,0),MATCH(AI$72,$N$73:$U$73,0)),0)</f>
        <v>24</v>
      </c>
      <c r="AJ175" s="172">
        <f>IFERROR(INDEX($N$74:$U$103,MATCH(INT(求节点(总纲!$BG$5:$BG$84,总纲!$BH$5:$BH$84,总纲!$BM106)),$E$74:$E$103,0),MATCH(AJ$72,$N$73:$U$73,0)),0)</f>
        <v>20</v>
      </c>
      <c r="AK175" s="172">
        <f>IFERROR(INDEX($N$74:$U$103,MATCH(INT(求节点(总纲!$BG$5:$BG$84,总纲!$BH$5:$BH$84,总纲!$BM106)),$E$74:$E$103,0),MATCH(AK$72,$N$73:$U$73,0)),0)</f>
        <v>20</v>
      </c>
      <c r="AL175" s="172">
        <f>IFERROR(INDEX($N$74:$U$103,MATCH(INT(求节点(总纲!$BG$5:$BG$84,总纲!$BH$5:$BH$84,总纲!$BM106)),$E$74:$E$103,0),MATCH(AL$72,$N$73:$U$73,0)),0)</f>
        <v>20</v>
      </c>
      <c r="AM175" s="172">
        <f>IFERROR(INDEX($N$74:$U$103,MATCH(INT(求节点(总纲!$BG$5:$BG$84,总纲!$BH$5:$BH$84,总纲!$BM106)),$E$74:$E$103,0),MATCH(AM$72,$N$73:$U$73,0)),0)</f>
        <v>20</v>
      </c>
      <c r="AN175" s="172">
        <f>IFERROR(INDEX($N$74:$U$103,MATCH(INT(求节点(总纲!$BG$5:$BG$84,总纲!$BH$5:$BH$84,总纲!$BM106)),$E$74:$E$103,0),MATCH(AN$72,$N$73:$U$73,0)),0)</f>
        <v>20</v>
      </c>
      <c r="AO175" s="172">
        <f>IFERROR(INDEX($N$74:$U$103,MATCH(INT(求节点(总纲!$BG$5:$BG$84,总纲!$BH$5:$BH$84,总纲!$BM106)),$E$74:$E$103,0),MATCH(AO$72,$N$73:$U$73,0)),0)</f>
        <v>20</v>
      </c>
      <c r="AP175" s="172">
        <f>IFERROR(INDEX($N$74:$U$103,MATCH(INT(求节点(总纲!$BG$5:$BG$84,总纲!$BH$5:$BH$84,总纲!$BM106)),$E$74:$E$103,0),MATCH(AP$72,$N$73:$U$73,0)),0)</f>
        <v>20</v>
      </c>
      <c r="AQ175" s="172">
        <f>IFERROR(INDEX($N$74:$U$103,MATCH(INT(求节点(总纲!$BG$5:$BG$84,总纲!$BH$5:$BH$84,总纲!$BM106)),$E$74:$E$103,0),MATCH(AQ$72,$N$73:$U$73,0)),0)</f>
        <v>20</v>
      </c>
      <c r="AR175" s="172">
        <f>IFERROR(INDEX($N$74:$U$103,MATCH(INT(求节点(总纲!$BG$5:$BG$84,总纲!$BH$5:$BH$84,总纲!$BM106)),$E$74:$E$103,0),MATCH(AR$72,$N$73:$U$73,0)),0)</f>
        <v>20</v>
      </c>
      <c r="AS175" s="172">
        <f>IFERROR(INDEX($N$74:$U$103,MATCH(INT(求节点(总纲!$BG$5:$BG$84,总纲!$BH$5:$BH$84,总纲!$BM106)),$E$74:$E$103,0),MATCH(AS$72,$N$73:$U$73,0)),0)</f>
        <v>20</v>
      </c>
      <c r="AT175" s="172">
        <f>IFERROR(INDEX($N$74:$U$103,MATCH(INT(求节点(总纲!$BG$5:$BG$84,总纲!$BH$5:$BH$84,总纲!$BM106)),$E$74:$E$103,0),MATCH(AT$72,$N$73:$U$73,0)),0)</f>
        <v>20</v>
      </c>
      <c r="AU175" s="172">
        <f>IFERROR(INDEX($N$74:$U$103,MATCH(INT(求节点(总纲!$BG$5:$BG$84,总纲!$BH$5:$BH$84,总纲!$BM106)),$E$74:$E$103,0),MATCH(AU$72,$N$73:$U$73,0)),0)</f>
        <v>20</v>
      </c>
      <c r="AV175" s="172">
        <f>IFERROR(INDEX($N$74:$U$103,MATCH(INT(求节点(总纲!$BG$5:$BG$84,总纲!$BH$5:$BH$84,总纲!$BM106)),$E$74:$E$103,0),MATCH(AV$72,$N$73:$U$73,0)),0)</f>
        <v>20</v>
      </c>
      <c r="AW175" s="172">
        <f>IFERROR(INDEX($N$74:$U$103,MATCH(INT(求节点(总纲!$BG$5:$BG$84,总纲!$BH$5:$BH$84,总纲!$BM106)),$E$74:$E$103,0),MATCH(AW$72,$N$73:$U$73,0)),0)</f>
        <v>24</v>
      </c>
      <c r="AX175" s="172">
        <f>IFERROR(INDEX($N$74:$U$103,MATCH(INT(求节点(总纲!$BG$5:$BG$84,总纲!$BH$5:$BH$84,总纲!$BM106)),$E$74:$E$103,0),MATCH(AX$72,$N$73:$U$73,0)),0)</f>
        <v>20</v>
      </c>
      <c r="AY175" s="172">
        <f>IFERROR(INDEX($N$74:$U$103,MATCH(INT(求节点(总纲!$BG$5:$BG$84,总纲!$BH$5:$BH$84,总纲!$BM106)),$E$74:$E$103,0),MATCH(AY$72,$N$73:$U$73,0)),0)</f>
        <v>0</v>
      </c>
      <c r="AZ175" s="172">
        <f>IFERROR(INDEX($N$74:$U$103,MATCH(INT(求节点(总纲!$BG$5:$BG$84,总纲!$BH$5:$BH$84,总纲!$BM106)),$E$74:$E$103,0),MATCH(AZ$72,$N$73:$U$73,0)),0)</f>
        <v>20</v>
      </c>
      <c r="BA175" s="172">
        <f>IFERROR(INDEX($N$74:$U$103,MATCH(INT(求节点(总纲!$BG$5:$BG$84,总纲!$BH$5:$BH$84,总纲!$BM106)),$E$74:$E$103,0),MATCH(BA$72,$N$73:$U$73,0)),0)</f>
        <v>20</v>
      </c>
      <c r="BB175" s="172">
        <f>IFERROR(INDEX($N$74:$U$103,MATCH(INT(求节点(总纲!$BG$5:$BG$84,总纲!$BH$5:$BH$84,总纲!$BM106)),$E$74:$E$103,0),MATCH(BB$72,$N$73:$U$73,0)),0)</f>
        <v>24</v>
      </c>
      <c r="BC175" s="132"/>
    </row>
    <row r="176" spans="25:55" x14ac:dyDescent="0.15">
      <c r="Y176" s="132"/>
      <c r="Z176" s="172">
        <v>103</v>
      </c>
      <c r="AA176" s="172">
        <f>IFERROR(INDEX($N$74:$U$103,MATCH(INT(求节点(总纲!$BG$5:$BG$84,总纲!$BH$5:$BH$84,总纲!$BM107)),$E$74:$E$103,0),MATCH(AA$72,$N$73:$U$73,0)),0)</f>
        <v>24</v>
      </c>
      <c r="AB176" s="172">
        <f>IFERROR(INDEX($N$74:$U$103,MATCH(INT(求节点(总纲!$BG$5:$BG$84,总纲!$BH$5:$BH$84,总纲!$BM107)),$E$74:$E$103,0),MATCH(AB$72,$N$73:$U$73,0)),0)</f>
        <v>20</v>
      </c>
      <c r="AC176" s="172">
        <f>IFERROR(INDEX($N$74:$U$103,MATCH(INT(求节点(总纲!$BG$5:$BG$84,总纲!$BH$5:$BH$84,总纲!$BM107)),$E$74:$E$103,0),MATCH(AC$72,$N$73:$U$73,0)),0)</f>
        <v>0</v>
      </c>
      <c r="AD176" s="172">
        <f>IFERROR(INDEX($N$74:$U$103,MATCH(INT(求节点(总纲!$BG$5:$BG$84,总纲!$BH$5:$BH$84,总纲!$BM107)),$E$74:$E$103,0),MATCH(AD$72,$N$73:$U$73,0)),0)</f>
        <v>24</v>
      </c>
      <c r="AE176" s="172">
        <f>IFERROR(INDEX($N$74:$U$103,MATCH(INT(求节点(总纲!$BG$5:$BG$84,总纲!$BH$5:$BH$84,总纲!$BM107)),$E$74:$E$103,0),MATCH(AE$72,$N$73:$U$73,0)),0)</f>
        <v>20</v>
      </c>
      <c r="AF176" s="172">
        <f>IFERROR(INDEX($N$74:$U$103,MATCH(INT(求节点(总纲!$BG$5:$BG$84,总纲!$BH$5:$BH$84,总纲!$BM107)),$E$74:$E$103,0),MATCH(AF$72,$N$73:$U$73,0)),0)</f>
        <v>20</v>
      </c>
      <c r="AG176" s="172">
        <f>IFERROR(INDEX($N$74:$U$103,MATCH(INT(求节点(总纲!$BG$5:$BG$84,总纲!$BH$5:$BH$84,总纲!$BM107)),$E$74:$E$103,0),MATCH(AG$72,$N$73:$U$73,0)),0)</f>
        <v>20</v>
      </c>
      <c r="AH176" s="172">
        <f>IFERROR(INDEX($N$74:$U$103,MATCH(INT(求节点(总纲!$BG$5:$BG$84,总纲!$BH$5:$BH$84,总纲!$BM107)),$E$74:$E$103,0),MATCH(AH$72,$N$73:$U$73,0)),0)</f>
        <v>20</v>
      </c>
      <c r="AI176" s="172">
        <f>IFERROR(INDEX($N$74:$U$103,MATCH(INT(求节点(总纲!$BG$5:$BG$84,总纲!$BH$5:$BH$84,总纲!$BM107)),$E$74:$E$103,0),MATCH(AI$72,$N$73:$U$73,0)),0)</f>
        <v>24</v>
      </c>
      <c r="AJ176" s="172">
        <f>IFERROR(INDEX($N$74:$U$103,MATCH(INT(求节点(总纲!$BG$5:$BG$84,总纲!$BH$5:$BH$84,总纲!$BM107)),$E$74:$E$103,0),MATCH(AJ$72,$N$73:$U$73,0)),0)</f>
        <v>20</v>
      </c>
      <c r="AK176" s="172">
        <f>IFERROR(INDEX($N$74:$U$103,MATCH(INT(求节点(总纲!$BG$5:$BG$84,总纲!$BH$5:$BH$84,总纲!$BM107)),$E$74:$E$103,0),MATCH(AK$72,$N$73:$U$73,0)),0)</f>
        <v>20</v>
      </c>
      <c r="AL176" s="172">
        <f>IFERROR(INDEX($N$74:$U$103,MATCH(INT(求节点(总纲!$BG$5:$BG$84,总纲!$BH$5:$BH$84,总纲!$BM107)),$E$74:$E$103,0),MATCH(AL$72,$N$73:$U$73,0)),0)</f>
        <v>20</v>
      </c>
      <c r="AM176" s="172">
        <f>IFERROR(INDEX($N$74:$U$103,MATCH(INT(求节点(总纲!$BG$5:$BG$84,总纲!$BH$5:$BH$84,总纲!$BM107)),$E$74:$E$103,0),MATCH(AM$72,$N$73:$U$73,0)),0)</f>
        <v>20</v>
      </c>
      <c r="AN176" s="172">
        <f>IFERROR(INDEX($N$74:$U$103,MATCH(INT(求节点(总纲!$BG$5:$BG$84,总纲!$BH$5:$BH$84,总纲!$BM107)),$E$74:$E$103,0),MATCH(AN$72,$N$73:$U$73,0)),0)</f>
        <v>20</v>
      </c>
      <c r="AO176" s="172">
        <f>IFERROR(INDEX($N$74:$U$103,MATCH(INT(求节点(总纲!$BG$5:$BG$84,总纲!$BH$5:$BH$84,总纲!$BM107)),$E$74:$E$103,0),MATCH(AO$72,$N$73:$U$73,0)),0)</f>
        <v>20</v>
      </c>
      <c r="AP176" s="172">
        <f>IFERROR(INDEX($N$74:$U$103,MATCH(INT(求节点(总纲!$BG$5:$BG$84,总纲!$BH$5:$BH$84,总纲!$BM107)),$E$74:$E$103,0),MATCH(AP$72,$N$73:$U$73,0)),0)</f>
        <v>20</v>
      </c>
      <c r="AQ176" s="172">
        <f>IFERROR(INDEX($N$74:$U$103,MATCH(INT(求节点(总纲!$BG$5:$BG$84,总纲!$BH$5:$BH$84,总纲!$BM107)),$E$74:$E$103,0),MATCH(AQ$72,$N$73:$U$73,0)),0)</f>
        <v>20</v>
      </c>
      <c r="AR176" s="172">
        <f>IFERROR(INDEX($N$74:$U$103,MATCH(INT(求节点(总纲!$BG$5:$BG$84,总纲!$BH$5:$BH$84,总纲!$BM107)),$E$74:$E$103,0),MATCH(AR$72,$N$73:$U$73,0)),0)</f>
        <v>20</v>
      </c>
      <c r="AS176" s="172">
        <f>IFERROR(INDEX($N$74:$U$103,MATCH(INT(求节点(总纲!$BG$5:$BG$84,总纲!$BH$5:$BH$84,总纲!$BM107)),$E$74:$E$103,0),MATCH(AS$72,$N$73:$U$73,0)),0)</f>
        <v>20</v>
      </c>
      <c r="AT176" s="172">
        <f>IFERROR(INDEX($N$74:$U$103,MATCH(INT(求节点(总纲!$BG$5:$BG$84,总纲!$BH$5:$BH$84,总纲!$BM107)),$E$74:$E$103,0),MATCH(AT$72,$N$73:$U$73,0)),0)</f>
        <v>20</v>
      </c>
      <c r="AU176" s="172">
        <f>IFERROR(INDEX($N$74:$U$103,MATCH(INT(求节点(总纲!$BG$5:$BG$84,总纲!$BH$5:$BH$84,总纲!$BM107)),$E$74:$E$103,0),MATCH(AU$72,$N$73:$U$73,0)),0)</f>
        <v>20</v>
      </c>
      <c r="AV176" s="172">
        <f>IFERROR(INDEX($N$74:$U$103,MATCH(INT(求节点(总纲!$BG$5:$BG$84,总纲!$BH$5:$BH$84,总纲!$BM107)),$E$74:$E$103,0),MATCH(AV$72,$N$73:$U$73,0)),0)</f>
        <v>20</v>
      </c>
      <c r="AW176" s="172">
        <f>IFERROR(INDEX($N$74:$U$103,MATCH(INT(求节点(总纲!$BG$5:$BG$84,总纲!$BH$5:$BH$84,总纲!$BM107)),$E$74:$E$103,0),MATCH(AW$72,$N$73:$U$73,0)),0)</f>
        <v>24</v>
      </c>
      <c r="AX176" s="172">
        <f>IFERROR(INDEX($N$74:$U$103,MATCH(INT(求节点(总纲!$BG$5:$BG$84,总纲!$BH$5:$BH$84,总纲!$BM107)),$E$74:$E$103,0),MATCH(AX$72,$N$73:$U$73,0)),0)</f>
        <v>20</v>
      </c>
      <c r="AY176" s="172">
        <f>IFERROR(INDEX($N$74:$U$103,MATCH(INT(求节点(总纲!$BG$5:$BG$84,总纲!$BH$5:$BH$84,总纲!$BM107)),$E$74:$E$103,0),MATCH(AY$72,$N$73:$U$73,0)),0)</f>
        <v>0</v>
      </c>
      <c r="AZ176" s="172">
        <f>IFERROR(INDEX($N$74:$U$103,MATCH(INT(求节点(总纲!$BG$5:$BG$84,总纲!$BH$5:$BH$84,总纲!$BM107)),$E$74:$E$103,0),MATCH(AZ$72,$N$73:$U$73,0)),0)</f>
        <v>20</v>
      </c>
      <c r="BA176" s="172">
        <f>IFERROR(INDEX($N$74:$U$103,MATCH(INT(求节点(总纲!$BG$5:$BG$84,总纲!$BH$5:$BH$84,总纲!$BM107)),$E$74:$E$103,0),MATCH(BA$72,$N$73:$U$73,0)),0)</f>
        <v>20</v>
      </c>
      <c r="BB176" s="172">
        <f>IFERROR(INDEX($N$74:$U$103,MATCH(INT(求节点(总纲!$BG$5:$BG$84,总纲!$BH$5:$BH$84,总纲!$BM107)),$E$74:$E$103,0),MATCH(BB$72,$N$73:$U$73,0)),0)</f>
        <v>24</v>
      </c>
      <c r="BC176" s="132"/>
    </row>
    <row r="177" spans="25:55" x14ac:dyDescent="0.15">
      <c r="Y177" s="132"/>
      <c r="Z177" s="172">
        <v>104</v>
      </c>
      <c r="AA177" s="172">
        <f>IFERROR(INDEX($N$74:$U$103,MATCH(INT(求节点(总纲!$BG$5:$BG$84,总纲!$BH$5:$BH$84,总纲!$BM108)),$E$74:$E$103,0),MATCH(AA$72,$N$73:$U$73,0)),0)</f>
        <v>24</v>
      </c>
      <c r="AB177" s="172">
        <f>IFERROR(INDEX($N$74:$U$103,MATCH(INT(求节点(总纲!$BG$5:$BG$84,总纲!$BH$5:$BH$84,总纲!$BM108)),$E$74:$E$103,0),MATCH(AB$72,$N$73:$U$73,0)),0)</f>
        <v>20</v>
      </c>
      <c r="AC177" s="172">
        <f>IFERROR(INDEX($N$74:$U$103,MATCH(INT(求节点(总纲!$BG$5:$BG$84,总纲!$BH$5:$BH$84,总纲!$BM108)),$E$74:$E$103,0),MATCH(AC$72,$N$73:$U$73,0)),0)</f>
        <v>0</v>
      </c>
      <c r="AD177" s="172">
        <f>IFERROR(INDEX($N$74:$U$103,MATCH(INT(求节点(总纲!$BG$5:$BG$84,总纲!$BH$5:$BH$84,总纲!$BM108)),$E$74:$E$103,0),MATCH(AD$72,$N$73:$U$73,0)),0)</f>
        <v>24</v>
      </c>
      <c r="AE177" s="172">
        <f>IFERROR(INDEX($N$74:$U$103,MATCH(INT(求节点(总纲!$BG$5:$BG$84,总纲!$BH$5:$BH$84,总纲!$BM108)),$E$74:$E$103,0),MATCH(AE$72,$N$73:$U$73,0)),0)</f>
        <v>20</v>
      </c>
      <c r="AF177" s="172">
        <f>IFERROR(INDEX($N$74:$U$103,MATCH(INT(求节点(总纲!$BG$5:$BG$84,总纲!$BH$5:$BH$84,总纲!$BM108)),$E$74:$E$103,0),MATCH(AF$72,$N$73:$U$73,0)),0)</f>
        <v>20</v>
      </c>
      <c r="AG177" s="172">
        <f>IFERROR(INDEX($N$74:$U$103,MATCH(INT(求节点(总纲!$BG$5:$BG$84,总纲!$BH$5:$BH$84,总纲!$BM108)),$E$74:$E$103,0),MATCH(AG$72,$N$73:$U$73,0)),0)</f>
        <v>20</v>
      </c>
      <c r="AH177" s="172">
        <f>IFERROR(INDEX($N$74:$U$103,MATCH(INT(求节点(总纲!$BG$5:$BG$84,总纲!$BH$5:$BH$84,总纲!$BM108)),$E$74:$E$103,0),MATCH(AH$72,$N$73:$U$73,0)),0)</f>
        <v>20</v>
      </c>
      <c r="AI177" s="172">
        <f>IFERROR(INDEX($N$74:$U$103,MATCH(INT(求节点(总纲!$BG$5:$BG$84,总纲!$BH$5:$BH$84,总纲!$BM108)),$E$74:$E$103,0),MATCH(AI$72,$N$73:$U$73,0)),0)</f>
        <v>24</v>
      </c>
      <c r="AJ177" s="172">
        <f>IFERROR(INDEX($N$74:$U$103,MATCH(INT(求节点(总纲!$BG$5:$BG$84,总纲!$BH$5:$BH$84,总纲!$BM108)),$E$74:$E$103,0),MATCH(AJ$72,$N$73:$U$73,0)),0)</f>
        <v>20</v>
      </c>
      <c r="AK177" s="172">
        <f>IFERROR(INDEX($N$74:$U$103,MATCH(INT(求节点(总纲!$BG$5:$BG$84,总纲!$BH$5:$BH$84,总纲!$BM108)),$E$74:$E$103,0),MATCH(AK$72,$N$73:$U$73,0)),0)</f>
        <v>20</v>
      </c>
      <c r="AL177" s="172">
        <f>IFERROR(INDEX($N$74:$U$103,MATCH(INT(求节点(总纲!$BG$5:$BG$84,总纲!$BH$5:$BH$84,总纲!$BM108)),$E$74:$E$103,0),MATCH(AL$72,$N$73:$U$73,0)),0)</f>
        <v>20</v>
      </c>
      <c r="AM177" s="172">
        <f>IFERROR(INDEX($N$74:$U$103,MATCH(INT(求节点(总纲!$BG$5:$BG$84,总纲!$BH$5:$BH$84,总纲!$BM108)),$E$74:$E$103,0),MATCH(AM$72,$N$73:$U$73,0)),0)</f>
        <v>20</v>
      </c>
      <c r="AN177" s="172">
        <f>IFERROR(INDEX($N$74:$U$103,MATCH(INT(求节点(总纲!$BG$5:$BG$84,总纲!$BH$5:$BH$84,总纲!$BM108)),$E$74:$E$103,0),MATCH(AN$72,$N$73:$U$73,0)),0)</f>
        <v>20</v>
      </c>
      <c r="AO177" s="172">
        <f>IFERROR(INDEX($N$74:$U$103,MATCH(INT(求节点(总纲!$BG$5:$BG$84,总纲!$BH$5:$BH$84,总纲!$BM108)),$E$74:$E$103,0),MATCH(AO$72,$N$73:$U$73,0)),0)</f>
        <v>20</v>
      </c>
      <c r="AP177" s="172">
        <f>IFERROR(INDEX($N$74:$U$103,MATCH(INT(求节点(总纲!$BG$5:$BG$84,总纲!$BH$5:$BH$84,总纲!$BM108)),$E$74:$E$103,0),MATCH(AP$72,$N$73:$U$73,0)),0)</f>
        <v>20</v>
      </c>
      <c r="AQ177" s="172">
        <f>IFERROR(INDEX($N$74:$U$103,MATCH(INT(求节点(总纲!$BG$5:$BG$84,总纲!$BH$5:$BH$84,总纲!$BM108)),$E$74:$E$103,0),MATCH(AQ$72,$N$73:$U$73,0)),0)</f>
        <v>20</v>
      </c>
      <c r="AR177" s="172">
        <f>IFERROR(INDEX($N$74:$U$103,MATCH(INT(求节点(总纲!$BG$5:$BG$84,总纲!$BH$5:$BH$84,总纲!$BM108)),$E$74:$E$103,0),MATCH(AR$72,$N$73:$U$73,0)),0)</f>
        <v>20</v>
      </c>
      <c r="AS177" s="172">
        <f>IFERROR(INDEX($N$74:$U$103,MATCH(INT(求节点(总纲!$BG$5:$BG$84,总纲!$BH$5:$BH$84,总纲!$BM108)),$E$74:$E$103,0),MATCH(AS$72,$N$73:$U$73,0)),0)</f>
        <v>20</v>
      </c>
      <c r="AT177" s="172">
        <f>IFERROR(INDEX($N$74:$U$103,MATCH(INT(求节点(总纲!$BG$5:$BG$84,总纲!$BH$5:$BH$84,总纲!$BM108)),$E$74:$E$103,0),MATCH(AT$72,$N$73:$U$73,0)),0)</f>
        <v>20</v>
      </c>
      <c r="AU177" s="172">
        <f>IFERROR(INDEX($N$74:$U$103,MATCH(INT(求节点(总纲!$BG$5:$BG$84,总纲!$BH$5:$BH$84,总纲!$BM108)),$E$74:$E$103,0),MATCH(AU$72,$N$73:$U$73,0)),0)</f>
        <v>20</v>
      </c>
      <c r="AV177" s="172">
        <f>IFERROR(INDEX($N$74:$U$103,MATCH(INT(求节点(总纲!$BG$5:$BG$84,总纲!$BH$5:$BH$84,总纲!$BM108)),$E$74:$E$103,0),MATCH(AV$72,$N$73:$U$73,0)),0)</f>
        <v>20</v>
      </c>
      <c r="AW177" s="172">
        <f>IFERROR(INDEX($N$74:$U$103,MATCH(INT(求节点(总纲!$BG$5:$BG$84,总纲!$BH$5:$BH$84,总纲!$BM108)),$E$74:$E$103,0),MATCH(AW$72,$N$73:$U$73,0)),0)</f>
        <v>24</v>
      </c>
      <c r="AX177" s="172">
        <f>IFERROR(INDEX($N$74:$U$103,MATCH(INT(求节点(总纲!$BG$5:$BG$84,总纲!$BH$5:$BH$84,总纲!$BM108)),$E$74:$E$103,0),MATCH(AX$72,$N$73:$U$73,0)),0)</f>
        <v>20</v>
      </c>
      <c r="AY177" s="172">
        <f>IFERROR(INDEX($N$74:$U$103,MATCH(INT(求节点(总纲!$BG$5:$BG$84,总纲!$BH$5:$BH$84,总纲!$BM108)),$E$74:$E$103,0),MATCH(AY$72,$N$73:$U$73,0)),0)</f>
        <v>0</v>
      </c>
      <c r="AZ177" s="172">
        <f>IFERROR(INDEX($N$74:$U$103,MATCH(INT(求节点(总纲!$BG$5:$BG$84,总纲!$BH$5:$BH$84,总纲!$BM108)),$E$74:$E$103,0),MATCH(AZ$72,$N$73:$U$73,0)),0)</f>
        <v>20</v>
      </c>
      <c r="BA177" s="172">
        <f>IFERROR(INDEX($N$74:$U$103,MATCH(INT(求节点(总纲!$BG$5:$BG$84,总纲!$BH$5:$BH$84,总纲!$BM108)),$E$74:$E$103,0),MATCH(BA$72,$N$73:$U$73,0)),0)</f>
        <v>20</v>
      </c>
      <c r="BB177" s="172">
        <f>IFERROR(INDEX($N$74:$U$103,MATCH(INT(求节点(总纲!$BG$5:$BG$84,总纲!$BH$5:$BH$84,总纲!$BM108)),$E$74:$E$103,0),MATCH(BB$72,$N$73:$U$73,0)),0)</f>
        <v>24</v>
      </c>
      <c r="BC177" s="132"/>
    </row>
    <row r="178" spans="25:55" x14ac:dyDescent="0.15">
      <c r="Y178" s="132"/>
      <c r="Z178" s="172">
        <v>105</v>
      </c>
      <c r="AA178" s="172">
        <f>IFERROR(INDEX($N$74:$U$103,MATCH(INT(求节点(总纲!$BG$5:$BG$84,总纲!$BH$5:$BH$84,总纲!$BM109)),$E$74:$E$103,0),MATCH(AA$72,$N$73:$U$73,0)),0)</f>
        <v>24</v>
      </c>
      <c r="AB178" s="172">
        <f>IFERROR(INDEX($N$74:$U$103,MATCH(INT(求节点(总纲!$BG$5:$BG$84,总纲!$BH$5:$BH$84,总纲!$BM109)),$E$74:$E$103,0),MATCH(AB$72,$N$73:$U$73,0)),0)</f>
        <v>24</v>
      </c>
      <c r="AC178" s="172">
        <f>IFERROR(INDEX($N$74:$U$103,MATCH(INT(求节点(总纲!$BG$5:$BG$84,总纲!$BH$5:$BH$84,总纲!$BM109)),$E$74:$E$103,0),MATCH(AC$72,$N$73:$U$73,0)),0)</f>
        <v>0</v>
      </c>
      <c r="AD178" s="172">
        <f>IFERROR(INDEX($N$74:$U$103,MATCH(INT(求节点(总纲!$BG$5:$BG$84,总纲!$BH$5:$BH$84,总纲!$BM109)),$E$74:$E$103,0),MATCH(AD$72,$N$73:$U$73,0)),0)</f>
        <v>24</v>
      </c>
      <c r="AE178" s="172">
        <f>IFERROR(INDEX($N$74:$U$103,MATCH(INT(求节点(总纲!$BG$5:$BG$84,总纲!$BH$5:$BH$84,总纲!$BM109)),$E$74:$E$103,0),MATCH(AE$72,$N$73:$U$73,0)),0)</f>
        <v>24</v>
      </c>
      <c r="AF178" s="172">
        <f>IFERROR(INDEX($N$74:$U$103,MATCH(INT(求节点(总纲!$BG$5:$BG$84,总纲!$BH$5:$BH$84,总纲!$BM109)),$E$74:$E$103,0),MATCH(AF$72,$N$73:$U$73,0)),0)</f>
        <v>24</v>
      </c>
      <c r="AG178" s="172">
        <f>IFERROR(INDEX($N$74:$U$103,MATCH(INT(求节点(总纲!$BG$5:$BG$84,总纲!$BH$5:$BH$84,总纲!$BM109)),$E$74:$E$103,0),MATCH(AG$72,$N$73:$U$73,0)),0)</f>
        <v>20</v>
      </c>
      <c r="AH178" s="172">
        <f>IFERROR(INDEX($N$74:$U$103,MATCH(INT(求节点(总纲!$BG$5:$BG$84,总纲!$BH$5:$BH$84,总纲!$BM109)),$E$74:$E$103,0),MATCH(AH$72,$N$73:$U$73,0)),0)</f>
        <v>24</v>
      </c>
      <c r="AI178" s="172">
        <f>IFERROR(INDEX($N$74:$U$103,MATCH(INT(求节点(总纲!$BG$5:$BG$84,总纲!$BH$5:$BH$84,总纲!$BM109)),$E$74:$E$103,0),MATCH(AI$72,$N$73:$U$73,0)),0)</f>
        <v>24</v>
      </c>
      <c r="AJ178" s="172">
        <f>IFERROR(INDEX($N$74:$U$103,MATCH(INT(求节点(总纲!$BG$5:$BG$84,总纲!$BH$5:$BH$84,总纲!$BM109)),$E$74:$E$103,0),MATCH(AJ$72,$N$73:$U$73,0)),0)</f>
        <v>20</v>
      </c>
      <c r="AK178" s="172">
        <f>IFERROR(INDEX($N$74:$U$103,MATCH(INT(求节点(总纲!$BG$5:$BG$84,总纲!$BH$5:$BH$84,总纲!$BM109)),$E$74:$E$103,0),MATCH(AK$72,$N$73:$U$73,0)),0)</f>
        <v>20</v>
      </c>
      <c r="AL178" s="172">
        <f>IFERROR(INDEX($N$74:$U$103,MATCH(INT(求节点(总纲!$BG$5:$BG$84,总纲!$BH$5:$BH$84,总纲!$BM109)),$E$74:$E$103,0),MATCH(AL$72,$N$73:$U$73,0)),0)</f>
        <v>20</v>
      </c>
      <c r="AM178" s="172">
        <f>IFERROR(INDEX($N$74:$U$103,MATCH(INT(求节点(总纲!$BG$5:$BG$84,总纲!$BH$5:$BH$84,总纲!$BM109)),$E$74:$E$103,0),MATCH(AM$72,$N$73:$U$73,0)),0)</f>
        <v>20</v>
      </c>
      <c r="AN178" s="172">
        <f>IFERROR(INDEX($N$74:$U$103,MATCH(INT(求节点(总纲!$BG$5:$BG$84,总纲!$BH$5:$BH$84,总纲!$BM109)),$E$74:$E$103,0),MATCH(AN$72,$N$73:$U$73,0)),0)</f>
        <v>20</v>
      </c>
      <c r="AO178" s="172">
        <f>IFERROR(INDEX($N$74:$U$103,MATCH(INT(求节点(总纲!$BG$5:$BG$84,总纲!$BH$5:$BH$84,总纲!$BM109)),$E$74:$E$103,0),MATCH(AO$72,$N$73:$U$73,0)),0)</f>
        <v>20</v>
      </c>
      <c r="AP178" s="172">
        <f>IFERROR(INDEX($N$74:$U$103,MATCH(INT(求节点(总纲!$BG$5:$BG$84,总纲!$BH$5:$BH$84,总纲!$BM109)),$E$74:$E$103,0),MATCH(AP$72,$N$73:$U$73,0)),0)</f>
        <v>20</v>
      </c>
      <c r="AQ178" s="172">
        <f>IFERROR(INDEX($N$74:$U$103,MATCH(INT(求节点(总纲!$BG$5:$BG$84,总纲!$BH$5:$BH$84,总纲!$BM109)),$E$74:$E$103,0),MATCH(AQ$72,$N$73:$U$73,0)),0)</f>
        <v>20</v>
      </c>
      <c r="AR178" s="172">
        <f>IFERROR(INDEX($N$74:$U$103,MATCH(INT(求节点(总纲!$BG$5:$BG$84,总纲!$BH$5:$BH$84,总纲!$BM109)),$E$74:$E$103,0),MATCH(AR$72,$N$73:$U$73,0)),0)</f>
        <v>20</v>
      </c>
      <c r="AS178" s="172">
        <f>IFERROR(INDEX($N$74:$U$103,MATCH(INT(求节点(总纲!$BG$5:$BG$84,总纲!$BH$5:$BH$84,总纲!$BM109)),$E$74:$E$103,0),MATCH(AS$72,$N$73:$U$73,0)),0)</f>
        <v>20</v>
      </c>
      <c r="AT178" s="172">
        <f>IFERROR(INDEX($N$74:$U$103,MATCH(INT(求节点(总纲!$BG$5:$BG$84,总纲!$BH$5:$BH$84,总纲!$BM109)),$E$74:$E$103,0),MATCH(AT$72,$N$73:$U$73,0)),0)</f>
        <v>20</v>
      </c>
      <c r="AU178" s="172">
        <f>IFERROR(INDEX($N$74:$U$103,MATCH(INT(求节点(总纲!$BG$5:$BG$84,总纲!$BH$5:$BH$84,总纲!$BM109)),$E$74:$E$103,0),MATCH(AU$72,$N$73:$U$73,0)),0)</f>
        <v>20</v>
      </c>
      <c r="AV178" s="172">
        <f>IFERROR(INDEX($N$74:$U$103,MATCH(INT(求节点(总纲!$BG$5:$BG$84,总纲!$BH$5:$BH$84,总纲!$BM109)),$E$74:$E$103,0),MATCH(AV$72,$N$73:$U$73,0)),0)</f>
        <v>20</v>
      </c>
      <c r="AW178" s="172">
        <f>IFERROR(INDEX($N$74:$U$103,MATCH(INT(求节点(总纲!$BG$5:$BG$84,总纲!$BH$5:$BH$84,总纲!$BM109)),$E$74:$E$103,0),MATCH(AW$72,$N$73:$U$73,0)),0)</f>
        <v>24</v>
      </c>
      <c r="AX178" s="172">
        <f>IFERROR(INDEX($N$74:$U$103,MATCH(INT(求节点(总纲!$BG$5:$BG$84,总纲!$BH$5:$BH$84,总纲!$BM109)),$E$74:$E$103,0),MATCH(AX$72,$N$73:$U$73,0)),0)</f>
        <v>20</v>
      </c>
      <c r="AY178" s="172">
        <f>IFERROR(INDEX($N$74:$U$103,MATCH(INT(求节点(总纲!$BG$5:$BG$84,总纲!$BH$5:$BH$84,总纲!$BM109)),$E$74:$E$103,0),MATCH(AY$72,$N$73:$U$73,0)),0)</f>
        <v>0</v>
      </c>
      <c r="AZ178" s="172">
        <f>IFERROR(INDEX($N$74:$U$103,MATCH(INT(求节点(总纲!$BG$5:$BG$84,总纲!$BH$5:$BH$84,总纲!$BM109)),$E$74:$E$103,0),MATCH(AZ$72,$N$73:$U$73,0)),0)</f>
        <v>20</v>
      </c>
      <c r="BA178" s="172">
        <f>IFERROR(INDEX($N$74:$U$103,MATCH(INT(求节点(总纲!$BG$5:$BG$84,总纲!$BH$5:$BH$84,总纲!$BM109)),$E$74:$E$103,0),MATCH(BA$72,$N$73:$U$73,0)),0)</f>
        <v>24</v>
      </c>
      <c r="BB178" s="172">
        <f>IFERROR(INDEX($N$74:$U$103,MATCH(INT(求节点(总纲!$BG$5:$BG$84,总纲!$BH$5:$BH$84,总纲!$BM109)),$E$74:$E$103,0),MATCH(BB$72,$N$73:$U$73,0)),0)</f>
        <v>24</v>
      </c>
      <c r="BC178" s="132"/>
    </row>
    <row r="179" spans="25:55" x14ac:dyDescent="0.15">
      <c r="Y179" s="132"/>
      <c r="Z179" s="172">
        <v>106</v>
      </c>
      <c r="AA179" s="172">
        <f>IFERROR(INDEX($N$74:$U$103,MATCH(INT(求节点(总纲!$BG$5:$BG$84,总纲!$BH$5:$BH$84,总纲!$BM110)),$E$74:$E$103,0),MATCH(AA$72,$N$73:$U$73,0)),0)</f>
        <v>24</v>
      </c>
      <c r="AB179" s="172">
        <f>IFERROR(INDEX($N$74:$U$103,MATCH(INT(求节点(总纲!$BG$5:$BG$84,总纲!$BH$5:$BH$84,总纲!$BM110)),$E$74:$E$103,0),MATCH(AB$72,$N$73:$U$73,0)),0)</f>
        <v>24</v>
      </c>
      <c r="AC179" s="172">
        <f>IFERROR(INDEX($N$74:$U$103,MATCH(INT(求节点(总纲!$BG$5:$BG$84,总纲!$BH$5:$BH$84,总纲!$BM110)),$E$74:$E$103,0),MATCH(AC$72,$N$73:$U$73,0)),0)</f>
        <v>0</v>
      </c>
      <c r="AD179" s="172">
        <f>IFERROR(INDEX($N$74:$U$103,MATCH(INT(求节点(总纲!$BG$5:$BG$84,总纲!$BH$5:$BH$84,总纲!$BM110)),$E$74:$E$103,0),MATCH(AD$72,$N$73:$U$73,0)),0)</f>
        <v>24</v>
      </c>
      <c r="AE179" s="172">
        <f>IFERROR(INDEX($N$74:$U$103,MATCH(INT(求节点(总纲!$BG$5:$BG$84,总纲!$BH$5:$BH$84,总纲!$BM110)),$E$74:$E$103,0),MATCH(AE$72,$N$73:$U$73,0)),0)</f>
        <v>24</v>
      </c>
      <c r="AF179" s="172">
        <f>IFERROR(INDEX($N$74:$U$103,MATCH(INT(求节点(总纲!$BG$5:$BG$84,总纲!$BH$5:$BH$84,总纲!$BM110)),$E$74:$E$103,0),MATCH(AF$72,$N$73:$U$73,0)),0)</f>
        <v>24</v>
      </c>
      <c r="AG179" s="172">
        <f>IFERROR(INDEX($N$74:$U$103,MATCH(INT(求节点(总纲!$BG$5:$BG$84,总纲!$BH$5:$BH$84,总纲!$BM110)),$E$74:$E$103,0),MATCH(AG$72,$N$73:$U$73,0)),0)</f>
        <v>20</v>
      </c>
      <c r="AH179" s="172">
        <f>IFERROR(INDEX($N$74:$U$103,MATCH(INT(求节点(总纲!$BG$5:$BG$84,总纲!$BH$5:$BH$84,总纲!$BM110)),$E$74:$E$103,0),MATCH(AH$72,$N$73:$U$73,0)),0)</f>
        <v>24</v>
      </c>
      <c r="AI179" s="172">
        <f>IFERROR(INDEX($N$74:$U$103,MATCH(INT(求节点(总纲!$BG$5:$BG$84,总纲!$BH$5:$BH$84,总纲!$BM110)),$E$74:$E$103,0),MATCH(AI$72,$N$73:$U$73,0)),0)</f>
        <v>24</v>
      </c>
      <c r="AJ179" s="172">
        <f>IFERROR(INDEX($N$74:$U$103,MATCH(INT(求节点(总纲!$BG$5:$BG$84,总纲!$BH$5:$BH$84,总纲!$BM110)),$E$74:$E$103,0),MATCH(AJ$72,$N$73:$U$73,0)),0)</f>
        <v>20</v>
      </c>
      <c r="AK179" s="172">
        <f>IFERROR(INDEX($N$74:$U$103,MATCH(INT(求节点(总纲!$BG$5:$BG$84,总纲!$BH$5:$BH$84,总纲!$BM110)),$E$74:$E$103,0),MATCH(AK$72,$N$73:$U$73,0)),0)</f>
        <v>20</v>
      </c>
      <c r="AL179" s="172">
        <f>IFERROR(INDEX($N$74:$U$103,MATCH(INT(求节点(总纲!$BG$5:$BG$84,总纲!$BH$5:$BH$84,总纲!$BM110)),$E$74:$E$103,0),MATCH(AL$72,$N$73:$U$73,0)),0)</f>
        <v>20</v>
      </c>
      <c r="AM179" s="172">
        <f>IFERROR(INDEX($N$74:$U$103,MATCH(INT(求节点(总纲!$BG$5:$BG$84,总纲!$BH$5:$BH$84,总纲!$BM110)),$E$74:$E$103,0),MATCH(AM$72,$N$73:$U$73,0)),0)</f>
        <v>20</v>
      </c>
      <c r="AN179" s="172">
        <f>IFERROR(INDEX($N$74:$U$103,MATCH(INT(求节点(总纲!$BG$5:$BG$84,总纲!$BH$5:$BH$84,总纲!$BM110)),$E$74:$E$103,0),MATCH(AN$72,$N$73:$U$73,0)),0)</f>
        <v>20</v>
      </c>
      <c r="AO179" s="172">
        <f>IFERROR(INDEX($N$74:$U$103,MATCH(INT(求节点(总纲!$BG$5:$BG$84,总纲!$BH$5:$BH$84,总纲!$BM110)),$E$74:$E$103,0),MATCH(AO$72,$N$73:$U$73,0)),0)</f>
        <v>20</v>
      </c>
      <c r="AP179" s="172">
        <f>IFERROR(INDEX($N$74:$U$103,MATCH(INT(求节点(总纲!$BG$5:$BG$84,总纲!$BH$5:$BH$84,总纲!$BM110)),$E$74:$E$103,0),MATCH(AP$72,$N$73:$U$73,0)),0)</f>
        <v>20</v>
      </c>
      <c r="AQ179" s="172">
        <f>IFERROR(INDEX($N$74:$U$103,MATCH(INT(求节点(总纲!$BG$5:$BG$84,总纲!$BH$5:$BH$84,总纲!$BM110)),$E$74:$E$103,0),MATCH(AQ$72,$N$73:$U$73,0)),0)</f>
        <v>20</v>
      </c>
      <c r="AR179" s="172">
        <f>IFERROR(INDEX($N$74:$U$103,MATCH(INT(求节点(总纲!$BG$5:$BG$84,总纲!$BH$5:$BH$84,总纲!$BM110)),$E$74:$E$103,0),MATCH(AR$72,$N$73:$U$73,0)),0)</f>
        <v>20</v>
      </c>
      <c r="AS179" s="172">
        <f>IFERROR(INDEX($N$74:$U$103,MATCH(INT(求节点(总纲!$BG$5:$BG$84,总纲!$BH$5:$BH$84,总纲!$BM110)),$E$74:$E$103,0),MATCH(AS$72,$N$73:$U$73,0)),0)</f>
        <v>20</v>
      </c>
      <c r="AT179" s="172">
        <f>IFERROR(INDEX($N$74:$U$103,MATCH(INT(求节点(总纲!$BG$5:$BG$84,总纲!$BH$5:$BH$84,总纲!$BM110)),$E$74:$E$103,0),MATCH(AT$72,$N$73:$U$73,0)),0)</f>
        <v>20</v>
      </c>
      <c r="AU179" s="172">
        <f>IFERROR(INDEX($N$74:$U$103,MATCH(INT(求节点(总纲!$BG$5:$BG$84,总纲!$BH$5:$BH$84,总纲!$BM110)),$E$74:$E$103,0),MATCH(AU$72,$N$73:$U$73,0)),0)</f>
        <v>20</v>
      </c>
      <c r="AV179" s="172">
        <f>IFERROR(INDEX($N$74:$U$103,MATCH(INT(求节点(总纲!$BG$5:$BG$84,总纲!$BH$5:$BH$84,总纲!$BM110)),$E$74:$E$103,0),MATCH(AV$72,$N$73:$U$73,0)),0)</f>
        <v>20</v>
      </c>
      <c r="AW179" s="172">
        <f>IFERROR(INDEX($N$74:$U$103,MATCH(INT(求节点(总纲!$BG$5:$BG$84,总纲!$BH$5:$BH$84,总纲!$BM110)),$E$74:$E$103,0),MATCH(AW$72,$N$73:$U$73,0)),0)</f>
        <v>24</v>
      </c>
      <c r="AX179" s="172">
        <f>IFERROR(INDEX($N$74:$U$103,MATCH(INT(求节点(总纲!$BG$5:$BG$84,总纲!$BH$5:$BH$84,总纲!$BM110)),$E$74:$E$103,0),MATCH(AX$72,$N$73:$U$73,0)),0)</f>
        <v>20</v>
      </c>
      <c r="AY179" s="172">
        <f>IFERROR(INDEX($N$74:$U$103,MATCH(INT(求节点(总纲!$BG$5:$BG$84,总纲!$BH$5:$BH$84,总纲!$BM110)),$E$74:$E$103,0),MATCH(AY$72,$N$73:$U$73,0)),0)</f>
        <v>0</v>
      </c>
      <c r="AZ179" s="172">
        <f>IFERROR(INDEX($N$74:$U$103,MATCH(INT(求节点(总纲!$BG$5:$BG$84,总纲!$BH$5:$BH$84,总纲!$BM110)),$E$74:$E$103,0),MATCH(AZ$72,$N$73:$U$73,0)),0)</f>
        <v>20</v>
      </c>
      <c r="BA179" s="172">
        <f>IFERROR(INDEX($N$74:$U$103,MATCH(INT(求节点(总纲!$BG$5:$BG$84,总纲!$BH$5:$BH$84,总纲!$BM110)),$E$74:$E$103,0),MATCH(BA$72,$N$73:$U$73,0)),0)</f>
        <v>24</v>
      </c>
      <c r="BB179" s="172">
        <f>IFERROR(INDEX($N$74:$U$103,MATCH(INT(求节点(总纲!$BG$5:$BG$84,总纲!$BH$5:$BH$84,总纲!$BM110)),$E$74:$E$103,0),MATCH(BB$72,$N$73:$U$73,0)),0)</f>
        <v>24</v>
      </c>
      <c r="BC179" s="132"/>
    </row>
    <row r="180" spans="25:55" x14ac:dyDescent="0.15">
      <c r="Y180" s="132"/>
      <c r="Z180" s="172">
        <v>107</v>
      </c>
      <c r="AA180" s="172">
        <f>IFERROR(INDEX($N$74:$U$103,MATCH(INT(求节点(总纲!$BG$5:$BG$84,总纲!$BH$5:$BH$84,总纲!$BM111)),$E$74:$E$103,0),MATCH(AA$72,$N$73:$U$73,0)),0)</f>
        <v>24</v>
      </c>
      <c r="AB180" s="172">
        <f>IFERROR(INDEX($N$74:$U$103,MATCH(INT(求节点(总纲!$BG$5:$BG$84,总纲!$BH$5:$BH$84,总纲!$BM111)),$E$74:$E$103,0),MATCH(AB$72,$N$73:$U$73,0)),0)</f>
        <v>24</v>
      </c>
      <c r="AC180" s="172">
        <f>IFERROR(INDEX($N$74:$U$103,MATCH(INT(求节点(总纲!$BG$5:$BG$84,总纲!$BH$5:$BH$84,总纲!$BM111)),$E$74:$E$103,0),MATCH(AC$72,$N$73:$U$73,0)),0)</f>
        <v>0</v>
      </c>
      <c r="AD180" s="172">
        <f>IFERROR(INDEX($N$74:$U$103,MATCH(INT(求节点(总纲!$BG$5:$BG$84,总纲!$BH$5:$BH$84,总纲!$BM111)),$E$74:$E$103,0),MATCH(AD$72,$N$73:$U$73,0)),0)</f>
        <v>24</v>
      </c>
      <c r="AE180" s="172">
        <f>IFERROR(INDEX($N$74:$U$103,MATCH(INT(求节点(总纲!$BG$5:$BG$84,总纲!$BH$5:$BH$84,总纲!$BM111)),$E$74:$E$103,0),MATCH(AE$72,$N$73:$U$73,0)),0)</f>
        <v>24</v>
      </c>
      <c r="AF180" s="172">
        <f>IFERROR(INDEX($N$74:$U$103,MATCH(INT(求节点(总纲!$BG$5:$BG$84,总纲!$BH$5:$BH$84,总纲!$BM111)),$E$74:$E$103,0),MATCH(AF$72,$N$73:$U$73,0)),0)</f>
        <v>24</v>
      </c>
      <c r="AG180" s="172">
        <f>IFERROR(INDEX($N$74:$U$103,MATCH(INT(求节点(总纲!$BG$5:$BG$84,总纲!$BH$5:$BH$84,总纲!$BM111)),$E$74:$E$103,0),MATCH(AG$72,$N$73:$U$73,0)),0)</f>
        <v>20</v>
      </c>
      <c r="AH180" s="172">
        <f>IFERROR(INDEX($N$74:$U$103,MATCH(INT(求节点(总纲!$BG$5:$BG$84,总纲!$BH$5:$BH$84,总纲!$BM111)),$E$74:$E$103,0),MATCH(AH$72,$N$73:$U$73,0)),0)</f>
        <v>24</v>
      </c>
      <c r="AI180" s="172">
        <f>IFERROR(INDEX($N$74:$U$103,MATCH(INT(求节点(总纲!$BG$5:$BG$84,总纲!$BH$5:$BH$84,总纲!$BM111)),$E$74:$E$103,0),MATCH(AI$72,$N$73:$U$73,0)),0)</f>
        <v>24</v>
      </c>
      <c r="AJ180" s="172">
        <f>IFERROR(INDEX($N$74:$U$103,MATCH(INT(求节点(总纲!$BG$5:$BG$84,总纲!$BH$5:$BH$84,总纲!$BM111)),$E$74:$E$103,0),MATCH(AJ$72,$N$73:$U$73,0)),0)</f>
        <v>20</v>
      </c>
      <c r="AK180" s="172">
        <f>IFERROR(INDEX($N$74:$U$103,MATCH(INT(求节点(总纲!$BG$5:$BG$84,总纲!$BH$5:$BH$84,总纲!$BM111)),$E$74:$E$103,0),MATCH(AK$72,$N$73:$U$73,0)),0)</f>
        <v>20</v>
      </c>
      <c r="AL180" s="172">
        <f>IFERROR(INDEX($N$74:$U$103,MATCH(INT(求节点(总纲!$BG$5:$BG$84,总纲!$BH$5:$BH$84,总纲!$BM111)),$E$74:$E$103,0),MATCH(AL$72,$N$73:$U$73,0)),0)</f>
        <v>20</v>
      </c>
      <c r="AM180" s="172">
        <f>IFERROR(INDEX($N$74:$U$103,MATCH(INT(求节点(总纲!$BG$5:$BG$84,总纲!$BH$5:$BH$84,总纲!$BM111)),$E$74:$E$103,0),MATCH(AM$72,$N$73:$U$73,0)),0)</f>
        <v>20</v>
      </c>
      <c r="AN180" s="172">
        <f>IFERROR(INDEX($N$74:$U$103,MATCH(INT(求节点(总纲!$BG$5:$BG$84,总纲!$BH$5:$BH$84,总纲!$BM111)),$E$74:$E$103,0),MATCH(AN$72,$N$73:$U$73,0)),0)</f>
        <v>20</v>
      </c>
      <c r="AO180" s="172">
        <f>IFERROR(INDEX($N$74:$U$103,MATCH(INT(求节点(总纲!$BG$5:$BG$84,总纲!$BH$5:$BH$84,总纲!$BM111)),$E$74:$E$103,0),MATCH(AO$72,$N$73:$U$73,0)),0)</f>
        <v>20</v>
      </c>
      <c r="AP180" s="172">
        <f>IFERROR(INDEX($N$74:$U$103,MATCH(INT(求节点(总纲!$BG$5:$BG$84,总纲!$BH$5:$BH$84,总纲!$BM111)),$E$74:$E$103,0),MATCH(AP$72,$N$73:$U$73,0)),0)</f>
        <v>20</v>
      </c>
      <c r="AQ180" s="172">
        <f>IFERROR(INDEX($N$74:$U$103,MATCH(INT(求节点(总纲!$BG$5:$BG$84,总纲!$BH$5:$BH$84,总纲!$BM111)),$E$74:$E$103,0),MATCH(AQ$72,$N$73:$U$73,0)),0)</f>
        <v>20</v>
      </c>
      <c r="AR180" s="172">
        <f>IFERROR(INDEX($N$74:$U$103,MATCH(INT(求节点(总纲!$BG$5:$BG$84,总纲!$BH$5:$BH$84,总纲!$BM111)),$E$74:$E$103,0),MATCH(AR$72,$N$73:$U$73,0)),0)</f>
        <v>20</v>
      </c>
      <c r="AS180" s="172">
        <f>IFERROR(INDEX($N$74:$U$103,MATCH(INT(求节点(总纲!$BG$5:$BG$84,总纲!$BH$5:$BH$84,总纲!$BM111)),$E$74:$E$103,0),MATCH(AS$72,$N$73:$U$73,0)),0)</f>
        <v>20</v>
      </c>
      <c r="AT180" s="172">
        <f>IFERROR(INDEX($N$74:$U$103,MATCH(INT(求节点(总纲!$BG$5:$BG$84,总纲!$BH$5:$BH$84,总纲!$BM111)),$E$74:$E$103,0),MATCH(AT$72,$N$73:$U$73,0)),0)</f>
        <v>20</v>
      </c>
      <c r="AU180" s="172">
        <f>IFERROR(INDEX($N$74:$U$103,MATCH(INT(求节点(总纲!$BG$5:$BG$84,总纲!$BH$5:$BH$84,总纲!$BM111)),$E$74:$E$103,0),MATCH(AU$72,$N$73:$U$73,0)),0)</f>
        <v>20</v>
      </c>
      <c r="AV180" s="172">
        <f>IFERROR(INDEX($N$74:$U$103,MATCH(INT(求节点(总纲!$BG$5:$BG$84,总纲!$BH$5:$BH$84,总纲!$BM111)),$E$74:$E$103,0),MATCH(AV$72,$N$73:$U$73,0)),0)</f>
        <v>20</v>
      </c>
      <c r="AW180" s="172">
        <f>IFERROR(INDEX($N$74:$U$103,MATCH(INT(求节点(总纲!$BG$5:$BG$84,总纲!$BH$5:$BH$84,总纲!$BM111)),$E$74:$E$103,0),MATCH(AW$72,$N$73:$U$73,0)),0)</f>
        <v>24</v>
      </c>
      <c r="AX180" s="172">
        <f>IFERROR(INDEX($N$74:$U$103,MATCH(INT(求节点(总纲!$BG$5:$BG$84,总纲!$BH$5:$BH$84,总纲!$BM111)),$E$74:$E$103,0),MATCH(AX$72,$N$73:$U$73,0)),0)</f>
        <v>20</v>
      </c>
      <c r="AY180" s="172">
        <f>IFERROR(INDEX($N$74:$U$103,MATCH(INT(求节点(总纲!$BG$5:$BG$84,总纲!$BH$5:$BH$84,总纲!$BM111)),$E$74:$E$103,0),MATCH(AY$72,$N$73:$U$73,0)),0)</f>
        <v>0</v>
      </c>
      <c r="AZ180" s="172">
        <f>IFERROR(INDEX($N$74:$U$103,MATCH(INT(求节点(总纲!$BG$5:$BG$84,总纲!$BH$5:$BH$84,总纲!$BM111)),$E$74:$E$103,0),MATCH(AZ$72,$N$73:$U$73,0)),0)</f>
        <v>20</v>
      </c>
      <c r="BA180" s="172">
        <f>IFERROR(INDEX($N$74:$U$103,MATCH(INT(求节点(总纲!$BG$5:$BG$84,总纲!$BH$5:$BH$84,总纲!$BM111)),$E$74:$E$103,0),MATCH(BA$72,$N$73:$U$73,0)),0)</f>
        <v>24</v>
      </c>
      <c r="BB180" s="172">
        <f>IFERROR(INDEX($N$74:$U$103,MATCH(INT(求节点(总纲!$BG$5:$BG$84,总纲!$BH$5:$BH$84,总纲!$BM111)),$E$74:$E$103,0),MATCH(BB$72,$N$73:$U$73,0)),0)</f>
        <v>24</v>
      </c>
      <c r="BC180" s="132"/>
    </row>
    <row r="181" spans="25:55" x14ac:dyDescent="0.15">
      <c r="Y181" s="132"/>
      <c r="Z181" s="172">
        <v>108</v>
      </c>
      <c r="AA181" s="172">
        <f>IFERROR(INDEX($N$74:$U$103,MATCH(INT(求节点(总纲!$BG$5:$BG$84,总纲!$BH$5:$BH$84,总纲!$BM112)),$E$74:$E$103,0),MATCH(AA$72,$N$73:$U$73,0)),0)</f>
        <v>24</v>
      </c>
      <c r="AB181" s="172">
        <f>IFERROR(INDEX($N$74:$U$103,MATCH(INT(求节点(总纲!$BG$5:$BG$84,总纲!$BH$5:$BH$84,总纲!$BM112)),$E$74:$E$103,0),MATCH(AB$72,$N$73:$U$73,0)),0)</f>
        <v>24</v>
      </c>
      <c r="AC181" s="172">
        <f>IFERROR(INDEX($N$74:$U$103,MATCH(INT(求节点(总纲!$BG$5:$BG$84,总纲!$BH$5:$BH$84,总纲!$BM112)),$E$74:$E$103,0),MATCH(AC$72,$N$73:$U$73,0)),0)</f>
        <v>0</v>
      </c>
      <c r="AD181" s="172">
        <f>IFERROR(INDEX($N$74:$U$103,MATCH(INT(求节点(总纲!$BG$5:$BG$84,总纲!$BH$5:$BH$84,总纲!$BM112)),$E$74:$E$103,0),MATCH(AD$72,$N$73:$U$73,0)),0)</f>
        <v>24</v>
      </c>
      <c r="AE181" s="172">
        <f>IFERROR(INDEX($N$74:$U$103,MATCH(INT(求节点(总纲!$BG$5:$BG$84,总纲!$BH$5:$BH$84,总纲!$BM112)),$E$74:$E$103,0),MATCH(AE$72,$N$73:$U$73,0)),0)</f>
        <v>24</v>
      </c>
      <c r="AF181" s="172">
        <f>IFERROR(INDEX($N$74:$U$103,MATCH(INT(求节点(总纲!$BG$5:$BG$84,总纲!$BH$5:$BH$84,总纲!$BM112)),$E$74:$E$103,0),MATCH(AF$72,$N$73:$U$73,0)),0)</f>
        <v>24</v>
      </c>
      <c r="AG181" s="172">
        <f>IFERROR(INDEX($N$74:$U$103,MATCH(INT(求节点(总纲!$BG$5:$BG$84,总纲!$BH$5:$BH$84,总纲!$BM112)),$E$74:$E$103,0),MATCH(AG$72,$N$73:$U$73,0)),0)</f>
        <v>20</v>
      </c>
      <c r="AH181" s="172">
        <f>IFERROR(INDEX($N$74:$U$103,MATCH(INT(求节点(总纲!$BG$5:$BG$84,总纲!$BH$5:$BH$84,总纲!$BM112)),$E$74:$E$103,0),MATCH(AH$72,$N$73:$U$73,0)),0)</f>
        <v>24</v>
      </c>
      <c r="AI181" s="172">
        <f>IFERROR(INDEX($N$74:$U$103,MATCH(INT(求节点(总纲!$BG$5:$BG$84,总纲!$BH$5:$BH$84,总纲!$BM112)),$E$74:$E$103,0),MATCH(AI$72,$N$73:$U$73,0)),0)</f>
        <v>24</v>
      </c>
      <c r="AJ181" s="172">
        <f>IFERROR(INDEX($N$74:$U$103,MATCH(INT(求节点(总纲!$BG$5:$BG$84,总纲!$BH$5:$BH$84,总纲!$BM112)),$E$74:$E$103,0),MATCH(AJ$72,$N$73:$U$73,0)),0)</f>
        <v>20</v>
      </c>
      <c r="AK181" s="172">
        <f>IFERROR(INDEX($N$74:$U$103,MATCH(INT(求节点(总纲!$BG$5:$BG$84,总纲!$BH$5:$BH$84,总纲!$BM112)),$E$74:$E$103,0),MATCH(AK$72,$N$73:$U$73,0)),0)</f>
        <v>20</v>
      </c>
      <c r="AL181" s="172">
        <f>IFERROR(INDEX($N$74:$U$103,MATCH(INT(求节点(总纲!$BG$5:$BG$84,总纲!$BH$5:$BH$84,总纲!$BM112)),$E$74:$E$103,0),MATCH(AL$72,$N$73:$U$73,0)),0)</f>
        <v>20</v>
      </c>
      <c r="AM181" s="172">
        <f>IFERROR(INDEX($N$74:$U$103,MATCH(INT(求节点(总纲!$BG$5:$BG$84,总纲!$BH$5:$BH$84,总纲!$BM112)),$E$74:$E$103,0),MATCH(AM$72,$N$73:$U$73,0)),0)</f>
        <v>20</v>
      </c>
      <c r="AN181" s="172">
        <f>IFERROR(INDEX($N$74:$U$103,MATCH(INT(求节点(总纲!$BG$5:$BG$84,总纲!$BH$5:$BH$84,总纲!$BM112)),$E$74:$E$103,0),MATCH(AN$72,$N$73:$U$73,0)),0)</f>
        <v>20</v>
      </c>
      <c r="AO181" s="172">
        <f>IFERROR(INDEX($N$74:$U$103,MATCH(INT(求节点(总纲!$BG$5:$BG$84,总纲!$BH$5:$BH$84,总纲!$BM112)),$E$74:$E$103,0),MATCH(AO$72,$N$73:$U$73,0)),0)</f>
        <v>20</v>
      </c>
      <c r="AP181" s="172">
        <f>IFERROR(INDEX($N$74:$U$103,MATCH(INT(求节点(总纲!$BG$5:$BG$84,总纲!$BH$5:$BH$84,总纲!$BM112)),$E$74:$E$103,0),MATCH(AP$72,$N$73:$U$73,0)),0)</f>
        <v>20</v>
      </c>
      <c r="AQ181" s="172">
        <f>IFERROR(INDEX($N$74:$U$103,MATCH(INT(求节点(总纲!$BG$5:$BG$84,总纲!$BH$5:$BH$84,总纲!$BM112)),$E$74:$E$103,0),MATCH(AQ$72,$N$73:$U$73,0)),0)</f>
        <v>20</v>
      </c>
      <c r="AR181" s="172">
        <f>IFERROR(INDEX($N$74:$U$103,MATCH(INT(求节点(总纲!$BG$5:$BG$84,总纲!$BH$5:$BH$84,总纲!$BM112)),$E$74:$E$103,0),MATCH(AR$72,$N$73:$U$73,0)),0)</f>
        <v>20</v>
      </c>
      <c r="AS181" s="172">
        <f>IFERROR(INDEX($N$74:$U$103,MATCH(INT(求节点(总纲!$BG$5:$BG$84,总纲!$BH$5:$BH$84,总纲!$BM112)),$E$74:$E$103,0),MATCH(AS$72,$N$73:$U$73,0)),0)</f>
        <v>20</v>
      </c>
      <c r="AT181" s="172">
        <f>IFERROR(INDEX($N$74:$U$103,MATCH(INT(求节点(总纲!$BG$5:$BG$84,总纲!$BH$5:$BH$84,总纲!$BM112)),$E$74:$E$103,0),MATCH(AT$72,$N$73:$U$73,0)),0)</f>
        <v>20</v>
      </c>
      <c r="AU181" s="172">
        <f>IFERROR(INDEX($N$74:$U$103,MATCH(INT(求节点(总纲!$BG$5:$BG$84,总纲!$BH$5:$BH$84,总纲!$BM112)),$E$74:$E$103,0),MATCH(AU$72,$N$73:$U$73,0)),0)</f>
        <v>20</v>
      </c>
      <c r="AV181" s="172">
        <f>IFERROR(INDEX($N$74:$U$103,MATCH(INT(求节点(总纲!$BG$5:$BG$84,总纲!$BH$5:$BH$84,总纲!$BM112)),$E$74:$E$103,0),MATCH(AV$72,$N$73:$U$73,0)),0)</f>
        <v>20</v>
      </c>
      <c r="AW181" s="172">
        <f>IFERROR(INDEX($N$74:$U$103,MATCH(INT(求节点(总纲!$BG$5:$BG$84,总纲!$BH$5:$BH$84,总纲!$BM112)),$E$74:$E$103,0),MATCH(AW$72,$N$73:$U$73,0)),0)</f>
        <v>24</v>
      </c>
      <c r="AX181" s="172">
        <f>IFERROR(INDEX($N$74:$U$103,MATCH(INT(求节点(总纲!$BG$5:$BG$84,总纲!$BH$5:$BH$84,总纲!$BM112)),$E$74:$E$103,0),MATCH(AX$72,$N$73:$U$73,0)),0)</f>
        <v>20</v>
      </c>
      <c r="AY181" s="172">
        <f>IFERROR(INDEX($N$74:$U$103,MATCH(INT(求节点(总纲!$BG$5:$BG$84,总纲!$BH$5:$BH$84,总纲!$BM112)),$E$74:$E$103,0),MATCH(AY$72,$N$73:$U$73,0)),0)</f>
        <v>0</v>
      </c>
      <c r="AZ181" s="172">
        <f>IFERROR(INDEX($N$74:$U$103,MATCH(INT(求节点(总纲!$BG$5:$BG$84,总纲!$BH$5:$BH$84,总纲!$BM112)),$E$74:$E$103,0),MATCH(AZ$72,$N$73:$U$73,0)),0)</f>
        <v>20</v>
      </c>
      <c r="BA181" s="172">
        <f>IFERROR(INDEX($N$74:$U$103,MATCH(INT(求节点(总纲!$BG$5:$BG$84,总纲!$BH$5:$BH$84,总纲!$BM112)),$E$74:$E$103,0),MATCH(BA$72,$N$73:$U$73,0)),0)</f>
        <v>24</v>
      </c>
      <c r="BB181" s="172">
        <f>IFERROR(INDEX($N$74:$U$103,MATCH(INT(求节点(总纲!$BG$5:$BG$84,总纲!$BH$5:$BH$84,总纲!$BM112)),$E$74:$E$103,0),MATCH(BB$72,$N$73:$U$73,0)),0)</f>
        <v>24</v>
      </c>
      <c r="BC181" s="132"/>
    </row>
    <row r="182" spans="25:55" x14ac:dyDescent="0.15">
      <c r="Y182" s="132"/>
      <c r="Z182" s="172">
        <v>109</v>
      </c>
      <c r="AA182" s="172">
        <f>IFERROR(INDEX($N$74:$U$103,MATCH(INT(求节点(总纲!$BG$5:$BG$84,总纲!$BH$5:$BH$84,总纲!$BM113)),$E$74:$E$103,0),MATCH(AA$72,$N$73:$U$73,0)),0)</f>
        <v>24</v>
      </c>
      <c r="AB182" s="172">
        <f>IFERROR(INDEX($N$74:$U$103,MATCH(INT(求节点(总纲!$BG$5:$BG$84,总纲!$BH$5:$BH$84,总纲!$BM113)),$E$74:$E$103,0),MATCH(AB$72,$N$73:$U$73,0)),0)</f>
        <v>24</v>
      </c>
      <c r="AC182" s="172">
        <f>IFERROR(INDEX($N$74:$U$103,MATCH(INT(求节点(总纲!$BG$5:$BG$84,总纲!$BH$5:$BH$84,总纲!$BM113)),$E$74:$E$103,0),MATCH(AC$72,$N$73:$U$73,0)),0)</f>
        <v>0</v>
      </c>
      <c r="AD182" s="172">
        <f>IFERROR(INDEX($N$74:$U$103,MATCH(INT(求节点(总纲!$BG$5:$BG$84,总纲!$BH$5:$BH$84,总纲!$BM113)),$E$74:$E$103,0),MATCH(AD$72,$N$73:$U$73,0)),0)</f>
        <v>24</v>
      </c>
      <c r="AE182" s="172">
        <f>IFERROR(INDEX($N$74:$U$103,MATCH(INT(求节点(总纲!$BG$5:$BG$84,总纲!$BH$5:$BH$84,总纲!$BM113)),$E$74:$E$103,0),MATCH(AE$72,$N$73:$U$73,0)),0)</f>
        <v>24</v>
      </c>
      <c r="AF182" s="172">
        <f>IFERROR(INDEX($N$74:$U$103,MATCH(INT(求节点(总纲!$BG$5:$BG$84,总纲!$BH$5:$BH$84,总纲!$BM113)),$E$74:$E$103,0),MATCH(AF$72,$N$73:$U$73,0)),0)</f>
        <v>24</v>
      </c>
      <c r="AG182" s="172">
        <f>IFERROR(INDEX($N$74:$U$103,MATCH(INT(求节点(总纲!$BG$5:$BG$84,总纲!$BH$5:$BH$84,总纲!$BM113)),$E$74:$E$103,0),MATCH(AG$72,$N$73:$U$73,0)),0)</f>
        <v>20</v>
      </c>
      <c r="AH182" s="172">
        <f>IFERROR(INDEX($N$74:$U$103,MATCH(INT(求节点(总纲!$BG$5:$BG$84,总纲!$BH$5:$BH$84,总纲!$BM113)),$E$74:$E$103,0),MATCH(AH$72,$N$73:$U$73,0)),0)</f>
        <v>24</v>
      </c>
      <c r="AI182" s="172">
        <f>IFERROR(INDEX($N$74:$U$103,MATCH(INT(求节点(总纲!$BG$5:$BG$84,总纲!$BH$5:$BH$84,总纲!$BM113)),$E$74:$E$103,0),MATCH(AI$72,$N$73:$U$73,0)),0)</f>
        <v>24</v>
      </c>
      <c r="AJ182" s="172">
        <f>IFERROR(INDEX($N$74:$U$103,MATCH(INT(求节点(总纲!$BG$5:$BG$84,总纲!$BH$5:$BH$84,总纲!$BM113)),$E$74:$E$103,0),MATCH(AJ$72,$N$73:$U$73,0)),0)</f>
        <v>20</v>
      </c>
      <c r="AK182" s="172">
        <f>IFERROR(INDEX($N$74:$U$103,MATCH(INT(求节点(总纲!$BG$5:$BG$84,总纲!$BH$5:$BH$84,总纲!$BM113)),$E$74:$E$103,0),MATCH(AK$72,$N$73:$U$73,0)),0)</f>
        <v>20</v>
      </c>
      <c r="AL182" s="172">
        <f>IFERROR(INDEX($N$74:$U$103,MATCH(INT(求节点(总纲!$BG$5:$BG$84,总纲!$BH$5:$BH$84,总纲!$BM113)),$E$74:$E$103,0),MATCH(AL$72,$N$73:$U$73,0)),0)</f>
        <v>20</v>
      </c>
      <c r="AM182" s="172">
        <f>IFERROR(INDEX($N$74:$U$103,MATCH(INT(求节点(总纲!$BG$5:$BG$84,总纲!$BH$5:$BH$84,总纲!$BM113)),$E$74:$E$103,0),MATCH(AM$72,$N$73:$U$73,0)),0)</f>
        <v>20</v>
      </c>
      <c r="AN182" s="172">
        <f>IFERROR(INDEX($N$74:$U$103,MATCH(INT(求节点(总纲!$BG$5:$BG$84,总纲!$BH$5:$BH$84,总纲!$BM113)),$E$74:$E$103,0),MATCH(AN$72,$N$73:$U$73,0)),0)</f>
        <v>20</v>
      </c>
      <c r="AO182" s="172">
        <f>IFERROR(INDEX($N$74:$U$103,MATCH(INT(求节点(总纲!$BG$5:$BG$84,总纲!$BH$5:$BH$84,总纲!$BM113)),$E$74:$E$103,0),MATCH(AO$72,$N$73:$U$73,0)),0)</f>
        <v>20</v>
      </c>
      <c r="AP182" s="172">
        <f>IFERROR(INDEX($N$74:$U$103,MATCH(INT(求节点(总纲!$BG$5:$BG$84,总纲!$BH$5:$BH$84,总纲!$BM113)),$E$74:$E$103,0),MATCH(AP$72,$N$73:$U$73,0)),0)</f>
        <v>20</v>
      </c>
      <c r="AQ182" s="172">
        <f>IFERROR(INDEX($N$74:$U$103,MATCH(INT(求节点(总纲!$BG$5:$BG$84,总纲!$BH$5:$BH$84,总纲!$BM113)),$E$74:$E$103,0),MATCH(AQ$72,$N$73:$U$73,0)),0)</f>
        <v>20</v>
      </c>
      <c r="AR182" s="172">
        <f>IFERROR(INDEX($N$74:$U$103,MATCH(INT(求节点(总纲!$BG$5:$BG$84,总纲!$BH$5:$BH$84,总纲!$BM113)),$E$74:$E$103,0),MATCH(AR$72,$N$73:$U$73,0)),0)</f>
        <v>20</v>
      </c>
      <c r="AS182" s="172">
        <f>IFERROR(INDEX($N$74:$U$103,MATCH(INT(求节点(总纲!$BG$5:$BG$84,总纲!$BH$5:$BH$84,总纲!$BM113)),$E$74:$E$103,0),MATCH(AS$72,$N$73:$U$73,0)),0)</f>
        <v>20</v>
      </c>
      <c r="AT182" s="172">
        <f>IFERROR(INDEX($N$74:$U$103,MATCH(INT(求节点(总纲!$BG$5:$BG$84,总纲!$BH$5:$BH$84,总纲!$BM113)),$E$74:$E$103,0),MATCH(AT$72,$N$73:$U$73,0)),0)</f>
        <v>20</v>
      </c>
      <c r="AU182" s="172">
        <f>IFERROR(INDEX($N$74:$U$103,MATCH(INT(求节点(总纲!$BG$5:$BG$84,总纲!$BH$5:$BH$84,总纲!$BM113)),$E$74:$E$103,0),MATCH(AU$72,$N$73:$U$73,0)),0)</f>
        <v>20</v>
      </c>
      <c r="AV182" s="172">
        <f>IFERROR(INDEX($N$74:$U$103,MATCH(INT(求节点(总纲!$BG$5:$BG$84,总纲!$BH$5:$BH$84,总纲!$BM113)),$E$74:$E$103,0),MATCH(AV$72,$N$73:$U$73,0)),0)</f>
        <v>20</v>
      </c>
      <c r="AW182" s="172">
        <f>IFERROR(INDEX($N$74:$U$103,MATCH(INT(求节点(总纲!$BG$5:$BG$84,总纲!$BH$5:$BH$84,总纲!$BM113)),$E$74:$E$103,0),MATCH(AW$72,$N$73:$U$73,0)),0)</f>
        <v>24</v>
      </c>
      <c r="AX182" s="172">
        <f>IFERROR(INDEX($N$74:$U$103,MATCH(INT(求节点(总纲!$BG$5:$BG$84,总纲!$BH$5:$BH$84,总纲!$BM113)),$E$74:$E$103,0),MATCH(AX$72,$N$73:$U$73,0)),0)</f>
        <v>20</v>
      </c>
      <c r="AY182" s="172">
        <f>IFERROR(INDEX($N$74:$U$103,MATCH(INT(求节点(总纲!$BG$5:$BG$84,总纲!$BH$5:$BH$84,总纲!$BM113)),$E$74:$E$103,0),MATCH(AY$72,$N$73:$U$73,0)),0)</f>
        <v>0</v>
      </c>
      <c r="AZ182" s="172">
        <f>IFERROR(INDEX($N$74:$U$103,MATCH(INT(求节点(总纲!$BG$5:$BG$84,总纲!$BH$5:$BH$84,总纲!$BM113)),$E$74:$E$103,0),MATCH(AZ$72,$N$73:$U$73,0)),0)</f>
        <v>20</v>
      </c>
      <c r="BA182" s="172">
        <f>IFERROR(INDEX($N$74:$U$103,MATCH(INT(求节点(总纲!$BG$5:$BG$84,总纲!$BH$5:$BH$84,总纲!$BM113)),$E$74:$E$103,0),MATCH(BA$72,$N$73:$U$73,0)),0)</f>
        <v>24</v>
      </c>
      <c r="BB182" s="172">
        <f>IFERROR(INDEX($N$74:$U$103,MATCH(INT(求节点(总纲!$BG$5:$BG$84,总纲!$BH$5:$BH$84,总纲!$BM113)),$E$74:$E$103,0),MATCH(BB$72,$N$73:$U$73,0)),0)</f>
        <v>24</v>
      </c>
      <c r="BC182" s="132"/>
    </row>
    <row r="183" spans="25:55" x14ac:dyDescent="0.15">
      <c r="Y183" s="132"/>
      <c r="Z183" s="172">
        <v>110</v>
      </c>
      <c r="AA183" s="172">
        <f>IFERROR(INDEX($N$74:$U$103,MATCH(INT(求节点(总纲!$BG$5:$BG$84,总纲!$BH$5:$BH$84,总纲!$BM114)),$E$74:$E$103,0),MATCH(AA$72,$N$73:$U$73,0)),0)</f>
        <v>24</v>
      </c>
      <c r="AB183" s="172">
        <f>IFERROR(INDEX($N$74:$U$103,MATCH(INT(求节点(总纲!$BG$5:$BG$84,总纲!$BH$5:$BH$84,总纲!$BM114)),$E$74:$E$103,0),MATCH(AB$72,$N$73:$U$73,0)),0)</f>
        <v>24</v>
      </c>
      <c r="AC183" s="172">
        <f>IFERROR(INDEX($N$74:$U$103,MATCH(INT(求节点(总纲!$BG$5:$BG$84,总纲!$BH$5:$BH$84,总纲!$BM114)),$E$74:$E$103,0),MATCH(AC$72,$N$73:$U$73,0)),0)</f>
        <v>0</v>
      </c>
      <c r="AD183" s="172">
        <f>IFERROR(INDEX($N$74:$U$103,MATCH(INT(求节点(总纲!$BG$5:$BG$84,总纲!$BH$5:$BH$84,总纲!$BM114)),$E$74:$E$103,0),MATCH(AD$72,$N$73:$U$73,0)),0)</f>
        <v>24</v>
      </c>
      <c r="AE183" s="172">
        <f>IFERROR(INDEX($N$74:$U$103,MATCH(INT(求节点(总纲!$BG$5:$BG$84,总纲!$BH$5:$BH$84,总纲!$BM114)),$E$74:$E$103,0),MATCH(AE$72,$N$73:$U$73,0)),0)</f>
        <v>24</v>
      </c>
      <c r="AF183" s="172">
        <f>IFERROR(INDEX($N$74:$U$103,MATCH(INT(求节点(总纲!$BG$5:$BG$84,总纲!$BH$5:$BH$84,总纲!$BM114)),$E$74:$E$103,0),MATCH(AF$72,$N$73:$U$73,0)),0)</f>
        <v>24</v>
      </c>
      <c r="AG183" s="172">
        <f>IFERROR(INDEX($N$74:$U$103,MATCH(INT(求节点(总纲!$BG$5:$BG$84,总纲!$BH$5:$BH$84,总纲!$BM114)),$E$74:$E$103,0),MATCH(AG$72,$N$73:$U$73,0)),0)</f>
        <v>20</v>
      </c>
      <c r="AH183" s="172">
        <f>IFERROR(INDEX($N$74:$U$103,MATCH(INT(求节点(总纲!$BG$5:$BG$84,总纲!$BH$5:$BH$84,总纲!$BM114)),$E$74:$E$103,0),MATCH(AH$72,$N$73:$U$73,0)),0)</f>
        <v>24</v>
      </c>
      <c r="AI183" s="172">
        <f>IFERROR(INDEX($N$74:$U$103,MATCH(INT(求节点(总纲!$BG$5:$BG$84,总纲!$BH$5:$BH$84,总纲!$BM114)),$E$74:$E$103,0),MATCH(AI$72,$N$73:$U$73,0)),0)</f>
        <v>24</v>
      </c>
      <c r="AJ183" s="172">
        <f>IFERROR(INDEX($N$74:$U$103,MATCH(INT(求节点(总纲!$BG$5:$BG$84,总纲!$BH$5:$BH$84,总纲!$BM114)),$E$74:$E$103,0),MATCH(AJ$72,$N$73:$U$73,0)),0)</f>
        <v>20</v>
      </c>
      <c r="AK183" s="172">
        <f>IFERROR(INDEX($N$74:$U$103,MATCH(INT(求节点(总纲!$BG$5:$BG$84,总纲!$BH$5:$BH$84,总纲!$BM114)),$E$74:$E$103,0),MATCH(AK$72,$N$73:$U$73,0)),0)</f>
        <v>20</v>
      </c>
      <c r="AL183" s="172">
        <f>IFERROR(INDEX($N$74:$U$103,MATCH(INT(求节点(总纲!$BG$5:$BG$84,总纲!$BH$5:$BH$84,总纲!$BM114)),$E$74:$E$103,0),MATCH(AL$72,$N$73:$U$73,0)),0)</f>
        <v>20</v>
      </c>
      <c r="AM183" s="172">
        <f>IFERROR(INDEX($N$74:$U$103,MATCH(INT(求节点(总纲!$BG$5:$BG$84,总纲!$BH$5:$BH$84,总纲!$BM114)),$E$74:$E$103,0),MATCH(AM$72,$N$73:$U$73,0)),0)</f>
        <v>20</v>
      </c>
      <c r="AN183" s="172">
        <f>IFERROR(INDEX($N$74:$U$103,MATCH(INT(求节点(总纲!$BG$5:$BG$84,总纲!$BH$5:$BH$84,总纲!$BM114)),$E$74:$E$103,0),MATCH(AN$72,$N$73:$U$73,0)),0)</f>
        <v>20</v>
      </c>
      <c r="AO183" s="172">
        <f>IFERROR(INDEX($N$74:$U$103,MATCH(INT(求节点(总纲!$BG$5:$BG$84,总纲!$BH$5:$BH$84,总纲!$BM114)),$E$74:$E$103,0),MATCH(AO$72,$N$73:$U$73,0)),0)</f>
        <v>20</v>
      </c>
      <c r="AP183" s="172">
        <f>IFERROR(INDEX($N$74:$U$103,MATCH(INT(求节点(总纲!$BG$5:$BG$84,总纲!$BH$5:$BH$84,总纲!$BM114)),$E$74:$E$103,0),MATCH(AP$72,$N$73:$U$73,0)),0)</f>
        <v>20</v>
      </c>
      <c r="AQ183" s="172">
        <f>IFERROR(INDEX($N$74:$U$103,MATCH(INT(求节点(总纲!$BG$5:$BG$84,总纲!$BH$5:$BH$84,总纲!$BM114)),$E$74:$E$103,0),MATCH(AQ$72,$N$73:$U$73,0)),0)</f>
        <v>20</v>
      </c>
      <c r="AR183" s="172">
        <f>IFERROR(INDEX($N$74:$U$103,MATCH(INT(求节点(总纲!$BG$5:$BG$84,总纲!$BH$5:$BH$84,总纲!$BM114)),$E$74:$E$103,0),MATCH(AR$72,$N$73:$U$73,0)),0)</f>
        <v>20</v>
      </c>
      <c r="AS183" s="172">
        <f>IFERROR(INDEX($N$74:$U$103,MATCH(INT(求节点(总纲!$BG$5:$BG$84,总纲!$BH$5:$BH$84,总纲!$BM114)),$E$74:$E$103,0),MATCH(AS$72,$N$73:$U$73,0)),0)</f>
        <v>20</v>
      </c>
      <c r="AT183" s="172">
        <f>IFERROR(INDEX($N$74:$U$103,MATCH(INT(求节点(总纲!$BG$5:$BG$84,总纲!$BH$5:$BH$84,总纲!$BM114)),$E$74:$E$103,0),MATCH(AT$72,$N$73:$U$73,0)),0)</f>
        <v>20</v>
      </c>
      <c r="AU183" s="172">
        <f>IFERROR(INDEX($N$74:$U$103,MATCH(INT(求节点(总纲!$BG$5:$BG$84,总纲!$BH$5:$BH$84,总纲!$BM114)),$E$74:$E$103,0),MATCH(AU$72,$N$73:$U$73,0)),0)</f>
        <v>20</v>
      </c>
      <c r="AV183" s="172">
        <f>IFERROR(INDEX($N$74:$U$103,MATCH(INT(求节点(总纲!$BG$5:$BG$84,总纲!$BH$5:$BH$84,总纲!$BM114)),$E$74:$E$103,0),MATCH(AV$72,$N$73:$U$73,0)),0)</f>
        <v>20</v>
      </c>
      <c r="AW183" s="172">
        <f>IFERROR(INDEX($N$74:$U$103,MATCH(INT(求节点(总纲!$BG$5:$BG$84,总纲!$BH$5:$BH$84,总纲!$BM114)),$E$74:$E$103,0),MATCH(AW$72,$N$73:$U$73,0)),0)</f>
        <v>24</v>
      </c>
      <c r="AX183" s="172">
        <f>IFERROR(INDEX($N$74:$U$103,MATCH(INT(求节点(总纲!$BG$5:$BG$84,总纲!$BH$5:$BH$84,总纲!$BM114)),$E$74:$E$103,0),MATCH(AX$72,$N$73:$U$73,0)),0)</f>
        <v>20</v>
      </c>
      <c r="AY183" s="172">
        <f>IFERROR(INDEX($N$74:$U$103,MATCH(INT(求节点(总纲!$BG$5:$BG$84,总纲!$BH$5:$BH$84,总纲!$BM114)),$E$74:$E$103,0),MATCH(AY$72,$N$73:$U$73,0)),0)</f>
        <v>0</v>
      </c>
      <c r="AZ183" s="172">
        <f>IFERROR(INDEX($N$74:$U$103,MATCH(INT(求节点(总纲!$BG$5:$BG$84,总纲!$BH$5:$BH$84,总纲!$BM114)),$E$74:$E$103,0),MATCH(AZ$72,$N$73:$U$73,0)),0)</f>
        <v>20</v>
      </c>
      <c r="BA183" s="172">
        <f>IFERROR(INDEX($N$74:$U$103,MATCH(INT(求节点(总纲!$BG$5:$BG$84,总纲!$BH$5:$BH$84,总纲!$BM114)),$E$74:$E$103,0),MATCH(BA$72,$N$73:$U$73,0)),0)</f>
        <v>24</v>
      </c>
      <c r="BB183" s="172">
        <f>IFERROR(INDEX($N$74:$U$103,MATCH(INT(求节点(总纲!$BG$5:$BG$84,总纲!$BH$5:$BH$84,总纲!$BM114)),$E$74:$E$103,0),MATCH(BB$72,$N$73:$U$73,0)),0)</f>
        <v>24</v>
      </c>
      <c r="BC183" s="132"/>
    </row>
    <row r="184" spans="25:55" x14ac:dyDescent="0.15">
      <c r="Y184" s="132"/>
      <c r="Z184" s="172">
        <v>111</v>
      </c>
      <c r="AA184" s="172">
        <f>IFERROR(INDEX($N$74:$U$103,MATCH(INT(求节点(总纲!$BG$5:$BG$84,总纲!$BH$5:$BH$84,总纲!$BM115)),$E$74:$E$103,0),MATCH(AA$72,$N$73:$U$73,0)),0)</f>
        <v>24</v>
      </c>
      <c r="AB184" s="172">
        <f>IFERROR(INDEX($N$74:$U$103,MATCH(INT(求节点(总纲!$BG$5:$BG$84,总纲!$BH$5:$BH$84,总纲!$BM115)),$E$74:$E$103,0),MATCH(AB$72,$N$73:$U$73,0)),0)</f>
        <v>24</v>
      </c>
      <c r="AC184" s="172">
        <f>IFERROR(INDEX($N$74:$U$103,MATCH(INT(求节点(总纲!$BG$5:$BG$84,总纲!$BH$5:$BH$84,总纲!$BM115)),$E$74:$E$103,0),MATCH(AC$72,$N$73:$U$73,0)),0)</f>
        <v>0</v>
      </c>
      <c r="AD184" s="172">
        <f>IFERROR(INDEX($N$74:$U$103,MATCH(INT(求节点(总纲!$BG$5:$BG$84,总纲!$BH$5:$BH$84,总纲!$BM115)),$E$74:$E$103,0),MATCH(AD$72,$N$73:$U$73,0)),0)</f>
        <v>24</v>
      </c>
      <c r="AE184" s="172">
        <f>IFERROR(INDEX($N$74:$U$103,MATCH(INT(求节点(总纲!$BG$5:$BG$84,总纲!$BH$5:$BH$84,总纲!$BM115)),$E$74:$E$103,0),MATCH(AE$72,$N$73:$U$73,0)),0)</f>
        <v>24</v>
      </c>
      <c r="AF184" s="172">
        <f>IFERROR(INDEX($N$74:$U$103,MATCH(INT(求节点(总纲!$BG$5:$BG$84,总纲!$BH$5:$BH$84,总纲!$BM115)),$E$74:$E$103,0),MATCH(AF$72,$N$73:$U$73,0)),0)</f>
        <v>24</v>
      </c>
      <c r="AG184" s="172">
        <f>IFERROR(INDEX($N$74:$U$103,MATCH(INT(求节点(总纲!$BG$5:$BG$84,总纲!$BH$5:$BH$84,总纲!$BM115)),$E$74:$E$103,0),MATCH(AG$72,$N$73:$U$73,0)),0)</f>
        <v>20</v>
      </c>
      <c r="AH184" s="172">
        <f>IFERROR(INDEX($N$74:$U$103,MATCH(INT(求节点(总纲!$BG$5:$BG$84,总纲!$BH$5:$BH$84,总纲!$BM115)),$E$74:$E$103,0),MATCH(AH$72,$N$73:$U$73,0)),0)</f>
        <v>24</v>
      </c>
      <c r="AI184" s="172">
        <f>IFERROR(INDEX($N$74:$U$103,MATCH(INT(求节点(总纲!$BG$5:$BG$84,总纲!$BH$5:$BH$84,总纲!$BM115)),$E$74:$E$103,0),MATCH(AI$72,$N$73:$U$73,0)),0)</f>
        <v>24</v>
      </c>
      <c r="AJ184" s="172">
        <f>IFERROR(INDEX($N$74:$U$103,MATCH(INT(求节点(总纲!$BG$5:$BG$84,总纲!$BH$5:$BH$84,总纲!$BM115)),$E$74:$E$103,0),MATCH(AJ$72,$N$73:$U$73,0)),0)</f>
        <v>20</v>
      </c>
      <c r="AK184" s="172">
        <f>IFERROR(INDEX($N$74:$U$103,MATCH(INT(求节点(总纲!$BG$5:$BG$84,总纲!$BH$5:$BH$84,总纲!$BM115)),$E$74:$E$103,0),MATCH(AK$72,$N$73:$U$73,0)),0)</f>
        <v>20</v>
      </c>
      <c r="AL184" s="172">
        <f>IFERROR(INDEX($N$74:$U$103,MATCH(INT(求节点(总纲!$BG$5:$BG$84,总纲!$BH$5:$BH$84,总纲!$BM115)),$E$74:$E$103,0),MATCH(AL$72,$N$73:$U$73,0)),0)</f>
        <v>20</v>
      </c>
      <c r="AM184" s="172">
        <f>IFERROR(INDEX($N$74:$U$103,MATCH(INT(求节点(总纲!$BG$5:$BG$84,总纲!$BH$5:$BH$84,总纲!$BM115)),$E$74:$E$103,0),MATCH(AM$72,$N$73:$U$73,0)),0)</f>
        <v>20</v>
      </c>
      <c r="AN184" s="172">
        <f>IFERROR(INDEX($N$74:$U$103,MATCH(INT(求节点(总纲!$BG$5:$BG$84,总纲!$BH$5:$BH$84,总纲!$BM115)),$E$74:$E$103,0),MATCH(AN$72,$N$73:$U$73,0)),0)</f>
        <v>20</v>
      </c>
      <c r="AO184" s="172">
        <f>IFERROR(INDEX($N$74:$U$103,MATCH(INT(求节点(总纲!$BG$5:$BG$84,总纲!$BH$5:$BH$84,总纲!$BM115)),$E$74:$E$103,0),MATCH(AO$72,$N$73:$U$73,0)),0)</f>
        <v>20</v>
      </c>
      <c r="AP184" s="172">
        <f>IFERROR(INDEX($N$74:$U$103,MATCH(INT(求节点(总纲!$BG$5:$BG$84,总纲!$BH$5:$BH$84,总纲!$BM115)),$E$74:$E$103,0),MATCH(AP$72,$N$73:$U$73,0)),0)</f>
        <v>20</v>
      </c>
      <c r="AQ184" s="172">
        <f>IFERROR(INDEX($N$74:$U$103,MATCH(INT(求节点(总纲!$BG$5:$BG$84,总纲!$BH$5:$BH$84,总纲!$BM115)),$E$74:$E$103,0),MATCH(AQ$72,$N$73:$U$73,0)),0)</f>
        <v>20</v>
      </c>
      <c r="AR184" s="172">
        <f>IFERROR(INDEX($N$74:$U$103,MATCH(INT(求节点(总纲!$BG$5:$BG$84,总纲!$BH$5:$BH$84,总纲!$BM115)),$E$74:$E$103,0),MATCH(AR$72,$N$73:$U$73,0)),0)</f>
        <v>20</v>
      </c>
      <c r="AS184" s="172">
        <f>IFERROR(INDEX($N$74:$U$103,MATCH(INT(求节点(总纲!$BG$5:$BG$84,总纲!$BH$5:$BH$84,总纲!$BM115)),$E$74:$E$103,0),MATCH(AS$72,$N$73:$U$73,0)),0)</f>
        <v>20</v>
      </c>
      <c r="AT184" s="172">
        <f>IFERROR(INDEX($N$74:$U$103,MATCH(INT(求节点(总纲!$BG$5:$BG$84,总纲!$BH$5:$BH$84,总纲!$BM115)),$E$74:$E$103,0),MATCH(AT$72,$N$73:$U$73,0)),0)</f>
        <v>20</v>
      </c>
      <c r="AU184" s="172">
        <f>IFERROR(INDEX($N$74:$U$103,MATCH(INT(求节点(总纲!$BG$5:$BG$84,总纲!$BH$5:$BH$84,总纲!$BM115)),$E$74:$E$103,0),MATCH(AU$72,$N$73:$U$73,0)),0)</f>
        <v>20</v>
      </c>
      <c r="AV184" s="172">
        <f>IFERROR(INDEX($N$74:$U$103,MATCH(INT(求节点(总纲!$BG$5:$BG$84,总纲!$BH$5:$BH$84,总纲!$BM115)),$E$74:$E$103,0),MATCH(AV$72,$N$73:$U$73,0)),0)</f>
        <v>20</v>
      </c>
      <c r="AW184" s="172">
        <f>IFERROR(INDEX($N$74:$U$103,MATCH(INT(求节点(总纲!$BG$5:$BG$84,总纲!$BH$5:$BH$84,总纲!$BM115)),$E$74:$E$103,0),MATCH(AW$72,$N$73:$U$73,0)),0)</f>
        <v>24</v>
      </c>
      <c r="AX184" s="172">
        <f>IFERROR(INDEX($N$74:$U$103,MATCH(INT(求节点(总纲!$BG$5:$BG$84,总纲!$BH$5:$BH$84,总纲!$BM115)),$E$74:$E$103,0),MATCH(AX$72,$N$73:$U$73,0)),0)</f>
        <v>20</v>
      </c>
      <c r="AY184" s="172">
        <f>IFERROR(INDEX($N$74:$U$103,MATCH(INT(求节点(总纲!$BG$5:$BG$84,总纲!$BH$5:$BH$84,总纲!$BM115)),$E$74:$E$103,0),MATCH(AY$72,$N$73:$U$73,0)),0)</f>
        <v>0</v>
      </c>
      <c r="AZ184" s="172">
        <f>IFERROR(INDEX($N$74:$U$103,MATCH(INT(求节点(总纲!$BG$5:$BG$84,总纲!$BH$5:$BH$84,总纲!$BM115)),$E$74:$E$103,0),MATCH(AZ$72,$N$73:$U$73,0)),0)</f>
        <v>20</v>
      </c>
      <c r="BA184" s="172">
        <f>IFERROR(INDEX($N$74:$U$103,MATCH(INT(求节点(总纲!$BG$5:$BG$84,总纲!$BH$5:$BH$84,总纲!$BM115)),$E$74:$E$103,0),MATCH(BA$72,$N$73:$U$73,0)),0)</f>
        <v>24</v>
      </c>
      <c r="BB184" s="172">
        <f>IFERROR(INDEX($N$74:$U$103,MATCH(INT(求节点(总纲!$BG$5:$BG$84,总纲!$BH$5:$BH$84,总纲!$BM115)),$E$74:$E$103,0),MATCH(BB$72,$N$73:$U$73,0)),0)</f>
        <v>24</v>
      </c>
      <c r="BC184" s="132"/>
    </row>
    <row r="185" spans="25:55" x14ac:dyDescent="0.15">
      <c r="Y185" s="132"/>
      <c r="Z185" s="172">
        <v>112</v>
      </c>
      <c r="AA185" s="172">
        <f>IFERROR(INDEX($N$74:$U$103,MATCH(INT(求节点(总纲!$BG$5:$BG$84,总纲!$BH$5:$BH$84,总纲!$BM116)),$E$74:$E$103,0),MATCH(AA$72,$N$73:$U$73,0)),0)</f>
        <v>24</v>
      </c>
      <c r="AB185" s="172">
        <f>IFERROR(INDEX($N$74:$U$103,MATCH(INT(求节点(总纲!$BG$5:$BG$84,总纲!$BH$5:$BH$84,总纲!$BM116)),$E$74:$E$103,0),MATCH(AB$72,$N$73:$U$73,0)),0)</f>
        <v>24</v>
      </c>
      <c r="AC185" s="172">
        <f>IFERROR(INDEX($N$74:$U$103,MATCH(INT(求节点(总纲!$BG$5:$BG$84,总纲!$BH$5:$BH$84,总纲!$BM116)),$E$74:$E$103,0),MATCH(AC$72,$N$73:$U$73,0)),0)</f>
        <v>0</v>
      </c>
      <c r="AD185" s="172">
        <f>IFERROR(INDEX($N$74:$U$103,MATCH(INT(求节点(总纲!$BG$5:$BG$84,总纲!$BH$5:$BH$84,总纲!$BM116)),$E$74:$E$103,0),MATCH(AD$72,$N$73:$U$73,0)),0)</f>
        <v>24</v>
      </c>
      <c r="AE185" s="172">
        <f>IFERROR(INDEX($N$74:$U$103,MATCH(INT(求节点(总纲!$BG$5:$BG$84,总纲!$BH$5:$BH$84,总纲!$BM116)),$E$74:$E$103,0),MATCH(AE$72,$N$73:$U$73,0)),0)</f>
        <v>24</v>
      </c>
      <c r="AF185" s="172">
        <f>IFERROR(INDEX($N$74:$U$103,MATCH(INT(求节点(总纲!$BG$5:$BG$84,总纲!$BH$5:$BH$84,总纲!$BM116)),$E$74:$E$103,0),MATCH(AF$72,$N$73:$U$73,0)),0)</f>
        <v>24</v>
      </c>
      <c r="AG185" s="172">
        <f>IFERROR(INDEX($N$74:$U$103,MATCH(INT(求节点(总纲!$BG$5:$BG$84,总纲!$BH$5:$BH$84,总纲!$BM116)),$E$74:$E$103,0),MATCH(AG$72,$N$73:$U$73,0)),0)</f>
        <v>24</v>
      </c>
      <c r="AH185" s="172">
        <f>IFERROR(INDEX($N$74:$U$103,MATCH(INT(求节点(总纲!$BG$5:$BG$84,总纲!$BH$5:$BH$84,总纲!$BM116)),$E$74:$E$103,0),MATCH(AH$72,$N$73:$U$73,0)),0)</f>
        <v>24</v>
      </c>
      <c r="AI185" s="172">
        <f>IFERROR(INDEX($N$74:$U$103,MATCH(INT(求节点(总纲!$BG$5:$BG$84,总纲!$BH$5:$BH$84,总纲!$BM116)),$E$74:$E$103,0),MATCH(AI$72,$N$73:$U$73,0)),0)</f>
        <v>24</v>
      </c>
      <c r="AJ185" s="172">
        <f>IFERROR(INDEX($N$74:$U$103,MATCH(INT(求节点(总纲!$BG$5:$BG$84,总纲!$BH$5:$BH$84,总纲!$BM116)),$E$74:$E$103,0),MATCH(AJ$72,$N$73:$U$73,0)),0)</f>
        <v>20</v>
      </c>
      <c r="AK185" s="172">
        <f>IFERROR(INDEX($N$74:$U$103,MATCH(INT(求节点(总纲!$BG$5:$BG$84,总纲!$BH$5:$BH$84,总纲!$BM116)),$E$74:$E$103,0),MATCH(AK$72,$N$73:$U$73,0)),0)</f>
        <v>24</v>
      </c>
      <c r="AL185" s="172">
        <f>IFERROR(INDEX($N$74:$U$103,MATCH(INT(求节点(总纲!$BG$5:$BG$84,总纲!$BH$5:$BH$84,总纲!$BM116)),$E$74:$E$103,0),MATCH(AL$72,$N$73:$U$73,0)),0)</f>
        <v>24</v>
      </c>
      <c r="AM185" s="172">
        <f>IFERROR(INDEX($N$74:$U$103,MATCH(INT(求节点(总纲!$BG$5:$BG$84,总纲!$BH$5:$BH$84,总纲!$BM116)),$E$74:$E$103,0),MATCH(AM$72,$N$73:$U$73,0)),0)</f>
        <v>20</v>
      </c>
      <c r="AN185" s="172">
        <f>IFERROR(INDEX($N$74:$U$103,MATCH(INT(求节点(总纲!$BG$5:$BG$84,总纲!$BH$5:$BH$84,总纲!$BM116)),$E$74:$E$103,0),MATCH(AN$72,$N$73:$U$73,0)),0)</f>
        <v>24</v>
      </c>
      <c r="AO185" s="172">
        <f>IFERROR(INDEX($N$74:$U$103,MATCH(INT(求节点(总纲!$BG$5:$BG$84,总纲!$BH$5:$BH$84,总纲!$BM116)),$E$74:$E$103,0),MATCH(AO$72,$N$73:$U$73,0)),0)</f>
        <v>20</v>
      </c>
      <c r="AP185" s="172">
        <f>IFERROR(INDEX($N$74:$U$103,MATCH(INT(求节点(总纲!$BG$5:$BG$84,总纲!$BH$5:$BH$84,总纲!$BM116)),$E$74:$E$103,0),MATCH(AP$72,$N$73:$U$73,0)),0)</f>
        <v>20</v>
      </c>
      <c r="AQ185" s="172">
        <f>IFERROR(INDEX($N$74:$U$103,MATCH(INT(求节点(总纲!$BG$5:$BG$84,总纲!$BH$5:$BH$84,总纲!$BM116)),$E$74:$E$103,0),MATCH(AQ$72,$N$73:$U$73,0)),0)</f>
        <v>20</v>
      </c>
      <c r="AR185" s="172">
        <f>IFERROR(INDEX($N$74:$U$103,MATCH(INT(求节点(总纲!$BG$5:$BG$84,总纲!$BH$5:$BH$84,总纲!$BM116)),$E$74:$E$103,0),MATCH(AR$72,$N$73:$U$73,0)),0)</f>
        <v>24</v>
      </c>
      <c r="AS185" s="172">
        <f>IFERROR(INDEX($N$74:$U$103,MATCH(INT(求节点(总纲!$BG$5:$BG$84,总纲!$BH$5:$BH$84,总纲!$BM116)),$E$74:$E$103,0),MATCH(AS$72,$N$73:$U$73,0)),0)</f>
        <v>20</v>
      </c>
      <c r="AT185" s="172">
        <f>IFERROR(INDEX($N$74:$U$103,MATCH(INT(求节点(总纲!$BG$5:$BG$84,总纲!$BH$5:$BH$84,总纲!$BM116)),$E$74:$E$103,0),MATCH(AT$72,$N$73:$U$73,0)),0)</f>
        <v>24</v>
      </c>
      <c r="AU185" s="172">
        <f>IFERROR(INDEX($N$74:$U$103,MATCH(INT(求节点(总纲!$BG$5:$BG$84,总纲!$BH$5:$BH$84,总纲!$BM116)),$E$74:$E$103,0),MATCH(AU$72,$N$73:$U$73,0)),0)</f>
        <v>24</v>
      </c>
      <c r="AV185" s="172">
        <f>IFERROR(INDEX($N$74:$U$103,MATCH(INT(求节点(总纲!$BG$5:$BG$84,总纲!$BH$5:$BH$84,总纲!$BM116)),$E$74:$E$103,0),MATCH(AV$72,$N$73:$U$73,0)),0)</f>
        <v>20</v>
      </c>
      <c r="AW185" s="172">
        <f>IFERROR(INDEX($N$74:$U$103,MATCH(INT(求节点(总纲!$BG$5:$BG$84,总纲!$BH$5:$BH$84,总纲!$BM116)),$E$74:$E$103,0),MATCH(AW$72,$N$73:$U$73,0)),0)</f>
        <v>24</v>
      </c>
      <c r="AX185" s="172">
        <f>IFERROR(INDEX($N$74:$U$103,MATCH(INT(求节点(总纲!$BG$5:$BG$84,总纲!$BH$5:$BH$84,总纲!$BM116)),$E$74:$E$103,0),MATCH(AX$72,$N$73:$U$73,0)),0)</f>
        <v>24</v>
      </c>
      <c r="AY185" s="172">
        <f>IFERROR(INDEX($N$74:$U$103,MATCH(INT(求节点(总纲!$BG$5:$BG$84,总纲!$BH$5:$BH$84,总纲!$BM116)),$E$74:$E$103,0),MATCH(AY$72,$N$73:$U$73,0)),0)</f>
        <v>0</v>
      </c>
      <c r="AZ185" s="172">
        <f>IFERROR(INDEX($N$74:$U$103,MATCH(INT(求节点(总纲!$BG$5:$BG$84,总纲!$BH$5:$BH$84,总纲!$BM116)),$E$74:$E$103,0),MATCH(AZ$72,$N$73:$U$73,0)),0)</f>
        <v>20</v>
      </c>
      <c r="BA185" s="172">
        <f>IFERROR(INDEX($N$74:$U$103,MATCH(INT(求节点(总纲!$BG$5:$BG$84,总纲!$BH$5:$BH$84,总纲!$BM116)),$E$74:$E$103,0),MATCH(BA$72,$N$73:$U$73,0)),0)</f>
        <v>24</v>
      </c>
      <c r="BB185" s="172">
        <f>IFERROR(INDEX($N$74:$U$103,MATCH(INT(求节点(总纲!$BG$5:$BG$84,总纲!$BH$5:$BH$84,总纲!$BM116)),$E$74:$E$103,0),MATCH(BB$72,$N$73:$U$73,0)),0)</f>
        <v>24</v>
      </c>
      <c r="BC185" s="132"/>
    </row>
    <row r="186" spans="25:55" x14ac:dyDescent="0.15">
      <c r="Y186" s="132"/>
      <c r="Z186" s="172">
        <v>113</v>
      </c>
      <c r="AA186" s="172">
        <f>IFERROR(INDEX($N$74:$U$103,MATCH(INT(求节点(总纲!$BG$5:$BG$84,总纲!$BH$5:$BH$84,总纲!$BM117)),$E$74:$E$103,0),MATCH(AA$72,$N$73:$U$73,0)),0)</f>
        <v>24</v>
      </c>
      <c r="AB186" s="172">
        <f>IFERROR(INDEX($N$74:$U$103,MATCH(INT(求节点(总纲!$BG$5:$BG$84,总纲!$BH$5:$BH$84,总纲!$BM117)),$E$74:$E$103,0),MATCH(AB$72,$N$73:$U$73,0)),0)</f>
        <v>24</v>
      </c>
      <c r="AC186" s="172">
        <f>IFERROR(INDEX($N$74:$U$103,MATCH(INT(求节点(总纲!$BG$5:$BG$84,总纲!$BH$5:$BH$84,总纲!$BM117)),$E$74:$E$103,0),MATCH(AC$72,$N$73:$U$73,0)),0)</f>
        <v>0</v>
      </c>
      <c r="AD186" s="172">
        <f>IFERROR(INDEX($N$74:$U$103,MATCH(INT(求节点(总纲!$BG$5:$BG$84,总纲!$BH$5:$BH$84,总纲!$BM117)),$E$74:$E$103,0),MATCH(AD$72,$N$73:$U$73,0)),0)</f>
        <v>24</v>
      </c>
      <c r="AE186" s="172">
        <f>IFERROR(INDEX($N$74:$U$103,MATCH(INT(求节点(总纲!$BG$5:$BG$84,总纲!$BH$5:$BH$84,总纲!$BM117)),$E$74:$E$103,0),MATCH(AE$72,$N$73:$U$73,0)),0)</f>
        <v>24</v>
      </c>
      <c r="AF186" s="172">
        <f>IFERROR(INDEX($N$74:$U$103,MATCH(INT(求节点(总纲!$BG$5:$BG$84,总纲!$BH$5:$BH$84,总纲!$BM117)),$E$74:$E$103,0),MATCH(AF$72,$N$73:$U$73,0)),0)</f>
        <v>24</v>
      </c>
      <c r="AG186" s="172">
        <f>IFERROR(INDEX($N$74:$U$103,MATCH(INT(求节点(总纲!$BG$5:$BG$84,总纲!$BH$5:$BH$84,总纲!$BM117)),$E$74:$E$103,0),MATCH(AG$72,$N$73:$U$73,0)),0)</f>
        <v>24</v>
      </c>
      <c r="AH186" s="172">
        <f>IFERROR(INDEX($N$74:$U$103,MATCH(INT(求节点(总纲!$BG$5:$BG$84,总纲!$BH$5:$BH$84,总纲!$BM117)),$E$74:$E$103,0),MATCH(AH$72,$N$73:$U$73,0)),0)</f>
        <v>24</v>
      </c>
      <c r="AI186" s="172">
        <f>IFERROR(INDEX($N$74:$U$103,MATCH(INT(求节点(总纲!$BG$5:$BG$84,总纲!$BH$5:$BH$84,总纲!$BM117)),$E$74:$E$103,0),MATCH(AI$72,$N$73:$U$73,0)),0)</f>
        <v>24</v>
      </c>
      <c r="AJ186" s="172">
        <f>IFERROR(INDEX($N$74:$U$103,MATCH(INT(求节点(总纲!$BG$5:$BG$84,总纲!$BH$5:$BH$84,总纲!$BM117)),$E$74:$E$103,0),MATCH(AJ$72,$N$73:$U$73,0)),0)</f>
        <v>20</v>
      </c>
      <c r="AK186" s="172">
        <f>IFERROR(INDEX($N$74:$U$103,MATCH(INT(求节点(总纲!$BG$5:$BG$84,总纲!$BH$5:$BH$84,总纲!$BM117)),$E$74:$E$103,0),MATCH(AK$72,$N$73:$U$73,0)),0)</f>
        <v>24</v>
      </c>
      <c r="AL186" s="172">
        <f>IFERROR(INDEX($N$74:$U$103,MATCH(INT(求节点(总纲!$BG$5:$BG$84,总纲!$BH$5:$BH$84,总纲!$BM117)),$E$74:$E$103,0),MATCH(AL$72,$N$73:$U$73,0)),0)</f>
        <v>24</v>
      </c>
      <c r="AM186" s="172">
        <f>IFERROR(INDEX($N$74:$U$103,MATCH(INT(求节点(总纲!$BG$5:$BG$84,总纲!$BH$5:$BH$84,总纲!$BM117)),$E$74:$E$103,0),MATCH(AM$72,$N$73:$U$73,0)),0)</f>
        <v>20</v>
      </c>
      <c r="AN186" s="172">
        <f>IFERROR(INDEX($N$74:$U$103,MATCH(INT(求节点(总纲!$BG$5:$BG$84,总纲!$BH$5:$BH$84,总纲!$BM117)),$E$74:$E$103,0),MATCH(AN$72,$N$73:$U$73,0)),0)</f>
        <v>24</v>
      </c>
      <c r="AO186" s="172">
        <f>IFERROR(INDEX($N$74:$U$103,MATCH(INT(求节点(总纲!$BG$5:$BG$84,总纲!$BH$5:$BH$84,总纲!$BM117)),$E$74:$E$103,0),MATCH(AO$72,$N$73:$U$73,0)),0)</f>
        <v>20</v>
      </c>
      <c r="AP186" s="172">
        <f>IFERROR(INDEX($N$74:$U$103,MATCH(INT(求节点(总纲!$BG$5:$BG$84,总纲!$BH$5:$BH$84,总纲!$BM117)),$E$74:$E$103,0),MATCH(AP$72,$N$73:$U$73,0)),0)</f>
        <v>20</v>
      </c>
      <c r="AQ186" s="172">
        <f>IFERROR(INDEX($N$74:$U$103,MATCH(INT(求节点(总纲!$BG$5:$BG$84,总纲!$BH$5:$BH$84,总纲!$BM117)),$E$74:$E$103,0),MATCH(AQ$72,$N$73:$U$73,0)),0)</f>
        <v>20</v>
      </c>
      <c r="AR186" s="172">
        <f>IFERROR(INDEX($N$74:$U$103,MATCH(INT(求节点(总纲!$BG$5:$BG$84,总纲!$BH$5:$BH$84,总纲!$BM117)),$E$74:$E$103,0),MATCH(AR$72,$N$73:$U$73,0)),0)</f>
        <v>24</v>
      </c>
      <c r="AS186" s="172">
        <f>IFERROR(INDEX($N$74:$U$103,MATCH(INT(求节点(总纲!$BG$5:$BG$84,总纲!$BH$5:$BH$84,总纲!$BM117)),$E$74:$E$103,0),MATCH(AS$72,$N$73:$U$73,0)),0)</f>
        <v>20</v>
      </c>
      <c r="AT186" s="172">
        <f>IFERROR(INDEX($N$74:$U$103,MATCH(INT(求节点(总纲!$BG$5:$BG$84,总纲!$BH$5:$BH$84,总纲!$BM117)),$E$74:$E$103,0),MATCH(AT$72,$N$73:$U$73,0)),0)</f>
        <v>24</v>
      </c>
      <c r="AU186" s="172">
        <f>IFERROR(INDEX($N$74:$U$103,MATCH(INT(求节点(总纲!$BG$5:$BG$84,总纲!$BH$5:$BH$84,总纲!$BM117)),$E$74:$E$103,0),MATCH(AU$72,$N$73:$U$73,0)),0)</f>
        <v>24</v>
      </c>
      <c r="AV186" s="172">
        <f>IFERROR(INDEX($N$74:$U$103,MATCH(INT(求节点(总纲!$BG$5:$BG$84,总纲!$BH$5:$BH$84,总纲!$BM117)),$E$74:$E$103,0),MATCH(AV$72,$N$73:$U$73,0)),0)</f>
        <v>20</v>
      </c>
      <c r="AW186" s="172">
        <f>IFERROR(INDEX($N$74:$U$103,MATCH(INT(求节点(总纲!$BG$5:$BG$84,总纲!$BH$5:$BH$84,总纲!$BM117)),$E$74:$E$103,0),MATCH(AW$72,$N$73:$U$73,0)),0)</f>
        <v>24</v>
      </c>
      <c r="AX186" s="172">
        <f>IFERROR(INDEX($N$74:$U$103,MATCH(INT(求节点(总纲!$BG$5:$BG$84,总纲!$BH$5:$BH$84,总纲!$BM117)),$E$74:$E$103,0),MATCH(AX$72,$N$73:$U$73,0)),0)</f>
        <v>24</v>
      </c>
      <c r="AY186" s="172">
        <f>IFERROR(INDEX($N$74:$U$103,MATCH(INT(求节点(总纲!$BG$5:$BG$84,总纲!$BH$5:$BH$84,总纲!$BM117)),$E$74:$E$103,0),MATCH(AY$72,$N$73:$U$73,0)),0)</f>
        <v>0</v>
      </c>
      <c r="AZ186" s="172">
        <f>IFERROR(INDEX($N$74:$U$103,MATCH(INT(求节点(总纲!$BG$5:$BG$84,总纲!$BH$5:$BH$84,总纲!$BM117)),$E$74:$E$103,0),MATCH(AZ$72,$N$73:$U$73,0)),0)</f>
        <v>20</v>
      </c>
      <c r="BA186" s="172">
        <f>IFERROR(INDEX($N$74:$U$103,MATCH(INT(求节点(总纲!$BG$5:$BG$84,总纲!$BH$5:$BH$84,总纲!$BM117)),$E$74:$E$103,0),MATCH(BA$72,$N$73:$U$73,0)),0)</f>
        <v>24</v>
      </c>
      <c r="BB186" s="172">
        <f>IFERROR(INDEX($N$74:$U$103,MATCH(INT(求节点(总纲!$BG$5:$BG$84,总纲!$BH$5:$BH$84,总纲!$BM117)),$E$74:$E$103,0),MATCH(BB$72,$N$73:$U$73,0)),0)</f>
        <v>24</v>
      </c>
      <c r="BC186" s="132"/>
    </row>
    <row r="187" spans="25:55" x14ac:dyDescent="0.15">
      <c r="Y187" s="132"/>
      <c r="Z187" s="172">
        <v>114</v>
      </c>
      <c r="AA187" s="172">
        <f>IFERROR(INDEX($N$74:$U$103,MATCH(INT(求节点(总纲!$BG$5:$BG$84,总纲!$BH$5:$BH$84,总纲!$BM118)),$E$74:$E$103,0),MATCH(AA$72,$N$73:$U$73,0)),0)</f>
        <v>24</v>
      </c>
      <c r="AB187" s="172">
        <f>IFERROR(INDEX($N$74:$U$103,MATCH(INT(求节点(总纲!$BG$5:$BG$84,总纲!$BH$5:$BH$84,总纲!$BM118)),$E$74:$E$103,0),MATCH(AB$72,$N$73:$U$73,0)),0)</f>
        <v>24</v>
      </c>
      <c r="AC187" s="172">
        <f>IFERROR(INDEX($N$74:$U$103,MATCH(INT(求节点(总纲!$BG$5:$BG$84,总纲!$BH$5:$BH$84,总纲!$BM118)),$E$74:$E$103,0),MATCH(AC$72,$N$73:$U$73,0)),0)</f>
        <v>0</v>
      </c>
      <c r="AD187" s="172">
        <f>IFERROR(INDEX($N$74:$U$103,MATCH(INT(求节点(总纲!$BG$5:$BG$84,总纲!$BH$5:$BH$84,总纲!$BM118)),$E$74:$E$103,0),MATCH(AD$72,$N$73:$U$73,0)),0)</f>
        <v>24</v>
      </c>
      <c r="AE187" s="172">
        <f>IFERROR(INDEX($N$74:$U$103,MATCH(INT(求节点(总纲!$BG$5:$BG$84,总纲!$BH$5:$BH$84,总纲!$BM118)),$E$74:$E$103,0),MATCH(AE$72,$N$73:$U$73,0)),0)</f>
        <v>24</v>
      </c>
      <c r="AF187" s="172">
        <f>IFERROR(INDEX($N$74:$U$103,MATCH(INT(求节点(总纲!$BG$5:$BG$84,总纲!$BH$5:$BH$84,总纲!$BM118)),$E$74:$E$103,0),MATCH(AF$72,$N$73:$U$73,0)),0)</f>
        <v>24</v>
      </c>
      <c r="AG187" s="172">
        <f>IFERROR(INDEX($N$74:$U$103,MATCH(INT(求节点(总纲!$BG$5:$BG$84,总纲!$BH$5:$BH$84,总纲!$BM118)),$E$74:$E$103,0),MATCH(AG$72,$N$73:$U$73,0)),0)</f>
        <v>24</v>
      </c>
      <c r="AH187" s="172">
        <f>IFERROR(INDEX($N$74:$U$103,MATCH(INT(求节点(总纲!$BG$5:$BG$84,总纲!$BH$5:$BH$84,总纲!$BM118)),$E$74:$E$103,0),MATCH(AH$72,$N$73:$U$73,0)),0)</f>
        <v>24</v>
      </c>
      <c r="AI187" s="172">
        <f>IFERROR(INDEX($N$74:$U$103,MATCH(INT(求节点(总纲!$BG$5:$BG$84,总纲!$BH$5:$BH$84,总纲!$BM118)),$E$74:$E$103,0),MATCH(AI$72,$N$73:$U$73,0)),0)</f>
        <v>24</v>
      </c>
      <c r="AJ187" s="172">
        <f>IFERROR(INDEX($N$74:$U$103,MATCH(INT(求节点(总纲!$BG$5:$BG$84,总纲!$BH$5:$BH$84,总纲!$BM118)),$E$74:$E$103,0),MATCH(AJ$72,$N$73:$U$73,0)),0)</f>
        <v>20</v>
      </c>
      <c r="AK187" s="172">
        <f>IFERROR(INDEX($N$74:$U$103,MATCH(INT(求节点(总纲!$BG$5:$BG$84,总纲!$BH$5:$BH$84,总纲!$BM118)),$E$74:$E$103,0),MATCH(AK$72,$N$73:$U$73,0)),0)</f>
        <v>24</v>
      </c>
      <c r="AL187" s="172">
        <f>IFERROR(INDEX($N$74:$U$103,MATCH(INT(求节点(总纲!$BG$5:$BG$84,总纲!$BH$5:$BH$84,总纲!$BM118)),$E$74:$E$103,0),MATCH(AL$72,$N$73:$U$73,0)),0)</f>
        <v>24</v>
      </c>
      <c r="AM187" s="172">
        <f>IFERROR(INDEX($N$74:$U$103,MATCH(INT(求节点(总纲!$BG$5:$BG$84,总纲!$BH$5:$BH$84,总纲!$BM118)),$E$74:$E$103,0),MATCH(AM$72,$N$73:$U$73,0)),0)</f>
        <v>20</v>
      </c>
      <c r="AN187" s="172">
        <f>IFERROR(INDEX($N$74:$U$103,MATCH(INT(求节点(总纲!$BG$5:$BG$84,总纲!$BH$5:$BH$84,总纲!$BM118)),$E$74:$E$103,0),MATCH(AN$72,$N$73:$U$73,0)),0)</f>
        <v>24</v>
      </c>
      <c r="AO187" s="172">
        <f>IFERROR(INDEX($N$74:$U$103,MATCH(INT(求节点(总纲!$BG$5:$BG$84,总纲!$BH$5:$BH$84,总纲!$BM118)),$E$74:$E$103,0),MATCH(AO$72,$N$73:$U$73,0)),0)</f>
        <v>20</v>
      </c>
      <c r="AP187" s="172">
        <f>IFERROR(INDEX($N$74:$U$103,MATCH(INT(求节点(总纲!$BG$5:$BG$84,总纲!$BH$5:$BH$84,总纲!$BM118)),$E$74:$E$103,0),MATCH(AP$72,$N$73:$U$73,0)),0)</f>
        <v>20</v>
      </c>
      <c r="AQ187" s="172">
        <f>IFERROR(INDEX($N$74:$U$103,MATCH(INT(求节点(总纲!$BG$5:$BG$84,总纲!$BH$5:$BH$84,总纲!$BM118)),$E$74:$E$103,0),MATCH(AQ$72,$N$73:$U$73,0)),0)</f>
        <v>20</v>
      </c>
      <c r="AR187" s="172">
        <f>IFERROR(INDEX($N$74:$U$103,MATCH(INT(求节点(总纲!$BG$5:$BG$84,总纲!$BH$5:$BH$84,总纲!$BM118)),$E$74:$E$103,0),MATCH(AR$72,$N$73:$U$73,0)),0)</f>
        <v>24</v>
      </c>
      <c r="AS187" s="172">
        <f>IFERROR(INDEX($N$74:$U$103,MATCH(INT(求节点(总纲!$BG$5:$BG$84,总纲!$BH$5:$BH$84,总纲!$BM118)),$E$74:$E$103,0),MATCH(AS$72,$N$73:$U$73,0)),0)</f>
        <v>20</v>
      </c>
      <c r="AT187" s="172">
        <f>IFERROR(INDEX($N$74:$U$103,MATCH(INT(求节点(总纲!$BG$5:$BG$84,总纲!$BH$5:$BH$84,总纲!$BM118)),$E$74:$E$103,0),MATCH(AT$72,$N$73:$U$73,0)),0)</f>
        <v>24</v>
      </c>
      <c r="AU187" s="172">
        <f>IFERROR(INDEX($N$74:$U$103,MATCH(INT(求节点(总纲!$BG$5:$BG$84,总纲!$BH$5:$BH$84,总纲!$BM118)),$E$74:$E$103,0),MATCH(AU$72,$N$73:$U$73,0)),0)</f>
        <v>24</v>
      </c>
      <c r="AV187" s="172">
        <f>IFERROR(INDEX($N$74:$U$103,MATCH(INT(求节点(总纲!$BG$5:$BG$84,总纲!$BH$5:$BH$84,总纲!$BM118)),$E$74:$E$103,0),MATCH(AV$72,$N$73:$U$73,0)),0)</f>
        <v>20</v>
      </c>
      <c r="AW187" s="172">
        <f>IFERROR(INDEX($N$74:$U$103,MATCH(INT(求节点(总纲!$BG$5:$BG$84,总纲!$BH$5:$BH$84,总纲!$BM118)),$E$74:$E$103,0),MATCH(AW$72,$N$73:$U$73,0)),0)</f>
        <v>24</v>
      </c>
      <c r="AX187" s="172">
        <f>IFERROR(INDEX($N$74:$U$103,MATCH(INT(求节点(总纲!$BG$5:$BG$84,总纲!$BH$5:$BH$84,总纲!$BM118)),$E$74:$E$103,0),MATCH(AX$72,$N$73:$U$73,0)),0)</f>
        <v>24</v>
      </c>
      <c r="AY187" s="172">
        <f>IFERROR(INDEX($N$74:$U$103,MATCH(INT(求节点(总纲!$BG$5:$BG$84,总纲!$BH$5:$BH$84,总纲!$BM118)),$E$74:$E$103,0),MATCH(AY$72,$N$73:$U$73,0)),0)</f>
        <v>0</v>
      </c>
      <c r="AZ187" s="172">
        <f>IFERROR(INDEX($N$74:$U$103,MATCH(INT(求节点(总纲!$BG$5:$BG$84,总纲!$BH$5:$BH$84,总纲!$BM118)),$E$74:$E$103,0),MATCH(AZ$72,$N$73:$U$73,0)),0)</f>
        <v>20</v>
      </c>
      <c r="BA187" s="172">
        <f>IFERROR(INDEX($N$74:$U$103,MATCH(INT(求节点(总纲!$BG$5:$BG$84,总纲!$BH$5:$BH$84,总纲!$BM118)),$E$74:$E$103,0),MATCH(BA$72,$N$73:$U$73,0)),0)</f>
        <v>24</v>
      </c>
      <c r="BB187" s="172">
        <f>IFERROR(INDEX($N$74:$U$103,MATCH(INT(求节点(总纲!$BG$5:$BG$84,总纲!$BH$5:$BH$84,总纲!$BM118)),$E$74:$E$103,0),MATCH(BB$72,$N$73:$U$73,0)),0)</f>
        <v>24</v>
      </c>
      <c r="BC187" s="132"/>
    </row>
    <row r="188" spans="25:55" x14ac:dyDescent="0.15">
      <c r="Y188" s="132"/>
      <c r="Z188" s="172">
        <v>115</v>
      </c>
      <c r="AA188" s="172">
        <f>IFERROR(INDEX($N$74:$U$103,MATCH(INT(求节点(总纲!$BG$5:$BG$84,总纲!$BH$5:$BH$84,总纲!$BM119)),$E$74:$E$103,0),MATCH(AA$72,$N$73:$U$73,0)),0)</f>
        <v>24</v>
      </c>
      <c r="AB188" s="172">
        <f>IFERROR(INDEX($N$74:$U$103,MATCH(INT(求节点(总纲!$BG$5:$BG$84,总纲!$BH$5:$BH$84,总纲!$BM119)),$E$74:$E$103,0),MATCH(AB$72,$N$73:$U$73,0)),0)</f>
        <v>24</v>
      </c>
      <c r="AC188" s="172">
        <f>IFERROR(INDEX($N$74:$U$103,MATCH(INT(求节点(总纲!$BG$5:$BG$84,总纲!$BH$5:$BH$84,总纲!$BM119)),$E$74:$E$103,0),MATCH(AC$72,$N$73:$U$73,0)),0)</f>
        <v>0</v>
      </c>
      <c r="AD188" s="172">
        <f>IFERROR(INDEX($N$74:$U$103,MATCH(INT(求节点(总纲!$BG$5:$BG$84,总纲!$BH$5:$BH$84,总纲!$BM119)),$E$74:$E$103,0),MATCH(AD$72,$N$73:$U$73,0)),0)</f>
        <v>24</v>
      </c>
      <c r="AE188" s="172">
        <f>IFERROR(INDEX($N$74:$U$103,MATCH(INT(求节点(总纲!$BG$5:$BG$84,总纲!$BH$5:$BH$84,总纲!$BM119)),$E$74:$E$103,0),MATCH(AE$72,$N$73:$U$73,0)),0)</f>
        <v>24</v>
      </c>
      <c r="AF188" s="172">
        <f>IFERROR(INDEX($N$74:$U$103,MATCH(INT(求节点(总纲!$BG$5:$BG$84,总纲!$BH$5:$BH$84,总纲!$BM119)),$E$74:$E$103,0),MATCH(AF$72,$N$73:$U$73,0)),0)</f>
        <v>24</v>
      </c>
      <c r="AG188" s="172">
        <f>IFERROR(INDEX($N$74:$U$103,MATCH(INT(求节点(总纲!$BG$5:$BG$84,总纲!$BH$5:$BH$84,总纲!$BM119)),$E$74:$E$103,0),MATCH(AG$72,$N$73:$U$73,0)),0)</f>
        <v>24</v>
      </c>
      <c r="AH188" s="172">
        <f>IFERROR(INDEX($N$74:$U$103,MATCH(INT(求节点(总纲!$BG$5:$BG$84,总纲!$BH$5:$BH$84,总纲!$BM119)),$E$74:$E$103,0),MATCH(AH$72,$N$73:$U$73,0)),0)</f>
        <v>24</v>
      </c>
      <c r="AI188" s="172">
        <f>IFERROR(INDEX($N$74:$U$103,MATCH(INT(求节点(总纲!$BG$5:$BG$84,总纲!$BH$5:$BH$84,总纲!$BM119)),$E$74:$E$103,0),MATCH(AI$72,$N$73:$U$73,0)),0)</f>
        <v>24</v>
      </c>
      <c r="AJ188" s="172">
        <f>IFERROR(INDEX($N$74:$U$103,MATCH(INT(求节点(总纲!$BG$5:$BG$84,总纲!$BH$5:$BH$84,总纲!$BM119)),$E$74:$E$103,0),MATCH(AJ$72,$N$73:$U$73,0)),0)</f>
        <v>20</v>
      </c>
      <c r="AK188" s="172">
        <f>IFERROR(INDEX($N$74:$U$103,MATCH(INT(求节点(总纲!$BG$5:$BG$84,总纲!$BH$5:$BH$84,总纲!$BM119)),$E$74:$E$103,0),MATCH(AK$72,$N$73:$U$73,0)),0)</f>
        <v>24</v>
      </c>
      <c r="AL188" s="172">
        <f>IFERROR(INDEX($N$74:$U$103,MATCH(INT(求节点(总纲!$BG$5:$BG$84,总纲!$BH$5:$BH$84,总纲!$BM119)),$E$74:$E$103,0),MATCH(AL$72,$N$73:$U$73,0)),0)</f>
        <v>24</v>
      </c>
      <c r="AM188" s="172">
        <f>IFERROR(INDEX($N$74:$U$103,MATCH(INT(求节点(总纲!$BG$5:$BG$84,总纲!$BH$5:$BH$84,总纲!$BM119)),$E$74:$E$103,0),MATCH(AM$72,$N$73:$U$73,0)),0)</f>
        <v>20</v>
      </c>
      <c r="AN188" s="172">
        <f>IFERROR(INDEX($N$74:$U$103,MATCH(INT(求节点(总纲!$BG$5:$BG$84,总纲!$BH$5:$BH$84,总纲!$BM119)),$E$74:$E$103,0),MATCH(AN$72,$N$73:$U$73,0)),0)</f>
        <v>24</v>
      </c>
      <c r="AO188" s="172">
        <f>IFERROR(INDEX($N$74:$U$103,MATCH(INT(求节点(总纲!$BG$5:$BG$84,总纲!$BH$5:$BH$84,总纲!$BM119)),$E$74:$E$103,0),MATCH(AO$72,$N$73:$U$73,0)),0)</f>
        <v>20</v>
      </c>
      <c r="AP188" s="172">
        <f>IFERROR(INDEX($N$74:$U$103,MATCH(INT(求节点(总纲!$BG$5:$BG$84,总纲!$BH$5:$BH$84,总纲!$BM119)),$E$74:$E$103,0),MATCH(AP$72,$N$73:$U$73,0)),0)</f>
        <v>20</v>
      </c>
      <c r="AQ188" s="172">
        <f>IFERROR(INDEX($N$74:$U$103,MATCH(INT(求节点(总纲!$BG$5:$BG$84,总纲!$BH$5:$BH$84,总纲!$BM119)),$E$74:$E$103,0),MATCH(AQ$72,$N$73:$U$73,0)),0)</f>
        <v>20</v>
      </c>
      <c r="AR188" s="172">
        <f>IFERROR(INDEX($N$74:$U$103,MATCH(INT(求节点(总纲!$BG$5:$BG$84,总纲!$BH$5:$BH$84,总纲!$BM119)),$E$74:$E$103,0),MATCH(AR$72,$N$73:$U$73,0)),0)</f>
        <v>24</v>
      </c>
      <c r="AS188" s="172">
        <f>IFERROR(INDEX($N$74:$U$103,MATCH(INT(求节点(总纲!$BG$5:$BG$84,总纲!$BH$5:$BH$84,总纲!$BM119)),$E$74:$E$103,0),MATCH(AS$72,$N$73:$U$73,0)),0)</f>
        <v>20</v>
      </c>
      <c r="AT188" s="172">
        <f>IFERROR(INDEX($N$74:$U$103,MATCH(INT(求节点(总纲!$BG$5:$BG$84,总纲!$BH$5:$BH$84,总纲!$BM119)),$E$74:$E$103,0),MATCH(AT$72,$N$73:$U$73,0)),0)</f>
        <v>24</v>
      </c>
      <c r="AU188" s="172">
        <f>IFERROR(INDEX($N$74:$U$103,MATCH(INT(求节点(总纲!$BG$5:$BG$84,总纲!$BH$5:$BH$84,总纲!$BM119)),$E$74:$E$103,0),MATCH(AU$72,$N$73:$U$73,0)),0)</f>
        <v>24</v>
      </c>
      <c r="AV188" s="172">
        <f>IFERROR(INDEX($N$74:$U$103,MATCH(INT(求节点(总纲!$BG$5:$BG$84,总纲!$BH$5:$BH$84,总纲!$BM119)),$E$74:$E$103,0),MATCH(AV$72,$N$73:$U$73,0)),0)</f>
        <v>20</v>
      </c>
      <c r="AW188" s="172">
        <f>IFERROR(INDEX($N$74:$U$103,MATCH(INT(求节点(总纲!$BG$5:$BG$84,总纲!$BH$5:$BH$84,总纲!$BM119)),$E$74:$E$103,0),MATCH(AW$72,$N$73:$U$73,0)),0)</f>
        <v>24</v>
      </c>
      <c r="AX188" s="172">
        <f>IFERROR(INDEX($N$74:$U$103,MATCH(INT(求节点(总纲!$BG$5:$BG$84,总纲!$BH$5:$BH$84,总纲!$BM119)),$E$74:$E$103,0),MATCH(AX$72,$N$73:$U$73,0)),0)</f>
        <v>24</v>
      </c>
      <c r="AY188" s="172">
        <f>IFERROR(INDEX($N$74:$U$103,MATCH(INT(求节点(总纲!$BG$5:$BG$84,总纲!$BH$5:$BH$84,总纲!$BM119)),$E$74:$E$103,0),MATCH(AY$72,$N$73:$U$73,0)),0)</f>
        <v>0</v>
      </c>
      <c r="AZ188" s="172">
        <f>IFERROR(INDEX($N$74:$U$103,MATCH(INT(求节点(总纲!$BG$5:$BG$84,总纲!$BH$5:$BH$84,总纲!$BM119)),$E$74:$E$103,0),MATCH(AZ$72,$N$73:$U$73,0)),0)</f>
        <v>20</v>
      </c>
      <c r="BA188" s="172">
        <f>IFERROR(INDEX($N$74:$U$103,MATCH(INT(求节点(总纲!$BG$5:$BG$84,总纲!$BH$5:$BH$84,总纲!$BM119)),$E$74:$E$103,0),MATCH(BA$72,$N$73:$U$73,0)),0)</f>
        <v>24</v>
      </c>
      <c r="BB188" s="172">
        <f>IFERROR(INDEX($N$74:$U$103,MATCH(INT(求节点(总纲!$BG$5:$BG$84,总纲!$BH$5:$BH$84,总纲!$BM119)),$E$74:$E$103,0),MATCH(BB$72,$N$73:$U$73,0)),0)</f>
        <v>24</v>
      </c>
      <c r="BC188" s="132"/>
    </row>
    <row r="189" spans="25:55" x14ac:dyDescent="0.15">
      <c r="Y189" s="132"/>
      <c r="Z189" s="172">
        <v>116</v>
      </c>
      <c r="AA189" s="172">
        <f>IFERROR(INDEX($N$74:$U$103,MATCH(INT(求节点(总纲!$BG$5:$BG$84,总纲!$BH$5:$BH$84,总纲!$BM120)),$E$74:$E$103,0),MATCH(AA$72,$N$73:$U$73,0)),0)</f>
        <v>24</v>
      </c>
      <c r="AB189" s="172">
        <f>IFERROR(INDEX($N$74:$U$103,MATCH(INT(求节点(总纲!$BG$5:$BG$84,总纲!$BH$5:$BH$84,总纲!$BM120)),$E$74:$E$103,0),MATCH(AB$72,$N$73:$U$73,0)),0)</f>
        <v>24</v>
      </c>
      <c r="AC189" s="172">
        <f>IFERROR(INDEX($N$74:$U$103,MATCH(INT(求节点(总纲!$BG$5:$BG$84,总纲!$BH$5:$BH$84,总纲!$BM120)),$E$74:$E$103,0),MATCH(AC$72,$N$73:$U$73,0)),0)</f>
        <v>0</v>
      </c>
      <c r="AD189" s="172">
        <f>IFERROR(INDEX($N$74:$U$103,MATCH(INT(求节点(总纲!$BG$5:$BG$84,总纲!$BH$5:$BH$84,总纲!$BM120)),$E$74:$E$103,0),MATCH(AD$72,$N$73:$U$73,0)),0)</f>
        <v>24</v>
      </c>
      <c r="AE189" s="172">
        <f>IFERROR(INDEX($N$74:$U$103,MATCH(INT(求节点(总纲!$BG$5:$BG$84,总纲!$BH$5:$BH$84,总纲!$BM120)),$E$74:$E$103,0),MATCH(AE$72,$N$73:$U$73,0)),0)</f>
        <v>24</v>
      </c>
      <c r="AF189" s="172">
        <f>IFERROR(INDEX($N$74:$U$103,MATCH(INT(求节点(总纲!$BG$5:$BG$84,总纲!$BH$5:$BH$84,总纲!$BM120)),$E$74:$E$103,0),MATCH(AF$72,$N$73:$U$73,0)),0)</f>
        <v>24</v>
      </c>
      <c r="AG189" s="172">
        <f>IFERROR(INDEX($N$74:$U$103,MATCH(INT(求节点(总纲!$BG$5:$BG$84,总纲!$BH$5:$BH$84,总纲!$BM120)),$E$74:$E$103,0),MATCH(AG$72,$N$73:$U$73,0)),0)</f>
        <v>24</v>
      </c>
      <c r="AH189" s="172">
        <f>IFERROR(INDEX($N$74:$U$103,MATCH(INT(求节点(总纲!$BG$5:$BG$84,总纲!$BH$5:$BH$84,总纲!$BM120)),$E$74:$E$103,0),MATCH(AH$72,$N$73:$U$73,0)),0)</f>
        <v>24</v>
      </c>
      <c r="AI189" s="172">
        <f>IFERROR(INDEX($N$74:$U$103,MATCH(INT(求节点(总纲!$BG$5:$BG$84,总纲!$BH$5:$BH$84,总纲!$BM120)),$E$74:$E$103,0),MATCH(AI$72,$N$73:$U$73,0)),0)</f>
        <v>24</v>
      </c>
      <c r="AJ189" s="172">
        <f>IFERROR(INDEX($N$74:$U$103,MATCH(INT(求节点(总纲!$BG$5:$BG$84,总纲!$BH$5:$BH$84,总纲!$BM120)),$E$74:$E$103,0),MATCH(AJ$72,$N$73:$U$73,0)),0)</f>
        <v>20</v>
      </c>
      <c r="AK189" s="172">
        <f>IFERROR(INDEX($N$74:$U$103,MATCH(INT(求节点(总纲!$BG$5:$BG$84,总纲!$BH$5:$BH$84,总纲!$BM120)),$E$74:$E$103,0),MATCH(AK$72,$N$73:$U$73,0)),0)</f>
        <v>24</v>
      </c>
      <c r="AL189" s="172">
        <f>IFERROR(INDEX($N$74:$U$103,MATCH(INT(求节点(总纲!$BG$5:$BG$84,总纲!$BH$5:$BH$84,总纲!$BM120)),$E$74:$E$103,0),MATCH(AL$72,$N$73:$U$73,0)),0)</f>
        <v>24</v>
      </c>
      <c r="AM189" s="172">
        <f>IFERROR(INDEX($N$74:$U$103,MATCH(INT(求节点(总纲!$BG$5:$BG$84,总纲!$BH$5:$BH$84,总纲!$BM120)),$E$74:$E$103,0),MATCH(AM$72,$N$73:$U$73,0)),0)</f>
        <v>20</v>
      </c>
      <c r="AN189" s="172">
        <f>IFERROR(INDEX($N$74:$U$103,MATCH(INT(求节点(总纲!$BG$5:$BG$84,总纲!$BH$5:$BH$84,总纲!$BM120)),$E$74:$E$103,0),MATCH(AN$72,$N$73:$U$73,0)),0)</f>
        <v>24</v>
      </c>
      <c r="AO189" s="172">
        <f>IFERROR(INDEX($N$74:$U$103,MATCH(INT(求节点(总纲!$BG$5:$BG$84,总纲!$BH$5:$BH$84,总纲!$BM120)),$E$74:$E$103,0),MATCH(AO$72,$N$73:$U$73,0)),0)</f>
        <v>20</v>
      </c>
      <c r="AP189" s="172">
        <f>IFERROR(INDEX($N$74:$U$103,MATCH(INT(求节点(总纲!$BG$5:$BG$84,总纲!$BH$5:$BH$84,总纲!$BM120)),$E$74:$E$103,0),MATCH(AP$72,$N$73:$U$73,0)),0)</f>
        <v>20</v>
      </c>
      <c r="AQ189" s="172">
        <f>IFERROR(INDEX($N$74:$U$103,MATCH(INT(求节点(总纲!$BG$5:$BG$84,总纲!$BH$5:$BH$84,总纲!$BM120)),$E$74:$E$103,0),MATCH(AQ$72,$N$73:$U$73,0)),0)</f>
        <v>20</v>
      </c>
      <c r="AR189" s="172">
        <f>IFERROR(INDEX($N$74:$U$103,MATCH(INT(求节点(总纲!$BG$5:$BG$84,总纲!$BH$5:$BH$84,总纲!$BM120)),$E$74:$E$103,0),MATCH(AR$72,$N$73:$U$73,0)),0)</f>
        <v>24</v>
      </c>
      <c r="AS189" s="172">
        <f>IFERROR(INDEX($N$74:$U$103,MATCH(INT(求节点(总纲!$BG$5:$BG$84,总纲!$BH$5:$BH$84,总纲!$BM120)),$E$74:$E$103,0),MATCH(AS$72,$N$73:$U$73,0)),0)</f>
        <v>20</v>
      </c>
      <c r="AT189" s="172">
        <f>IFERROR(INDEX($N$74:$U$103,MATCH(INT(求节点(总纲!$BG$5:$BG$84,总纲!$BH$5:$BH$84,总纲!$BM120)),$E$74:$E$103,0),MATCH(AT$72,$N$73:$U$73,0)),0)</f>
        <v>24</v>
      </c>
      <c r="AU189" s="172">
        <f>IFERROR(INDEX($N$74:$U$103,MATCH(INT(求节点(总纲!$BG$5:$BG$84,总纲!$BH$5:$BH$84,总纲!$BM120)),$E$74:$E$103,0),MATCH(AU$72,$N$73:$U$73,0)),0)</f>
        <v>24</v>
      </c>
      <c r="AV189" s="172">
        <f>IFERROR(INDEX($N$74:$U$103,MATCH(INT(求节点(总纲!$BG$5:$BG$84,总纲!$BH$5:$BH$84,总纲!$BM120)),$E$74:$E$103,0),MATCH(AV$72,$N$73:$U$73,0)),0)</f>
        <v>20</v>
      </c>
      <c r="AW189" s="172">
        <f>IFERROR(INDEX($N$74:$U$103,MATCH(INT(求节点(总纲!$BG$5:$BG$84,总纲!$BH$5:$BH$84,总纲!$BM120)),$E$74:$E$103,0),MATCH(AW$72,$N$73:$U$73,0)),0)</f>
        <v>24</v>
      </c>
      <c r="AX189" s="172">
        <f>IFERROR(INDEX($N$74:$U$103,MATCH(INT(求节点(总纲!$BG$5:$BG$84,总纲!$BH$5:$BH$84,总纲!$BM120)),$E$74:$E$103,0),MATCH(AX$72,$N$73:$U$73,0)),0)</f>
        <v>24</v>
      </c>
      <c r="AY189" s="172">
        <f>IFERROR(INDEX($N$74:$U$103,MATCH(INT(求节点(总纲!$BG$5:$BG$84,总纲!$BH$5:$BH$84,总纲!$BM120)),$E$74:$E$103,0),MATCH(AY$72,$N$73:$U$73,0)),0)</f>
        <v>0</v>
      </c>
      <c r="AZ189" s="172">
        <f>IFERROR(INDEX($N$74:$U$103,MATCH(INT(求节点(总纲!$BG$5:$BG$84,总纲!$BH$5:$BH$84,总纲!$BM120)),$E$74:$E$103,0),MATCH(AZ$72,$N$73:$U$73,0)),0)</f>
        <v>20</v>
      </c>
      <c r="BA189" s="172">
        <f>IFERROR(INDEX($N$74:$U$103,MATCH(INT(求节点(总纲!$BG$5:$BG$84,总纲!$BH$5:$BH$84,总纲!$BM120)),$E$74:$E$103,0),MATCH(BA$72,$N$73:$U$73,0)),0)</f>
        <v>24</v>
      </c>
      <c r="BB189" s="172">
        <f>IFERROR(INDEX($N$74:$U$103,MATCH(INT(求节点(总纲!$BG$5:$BG$84,总纲!$BH$5:$BH$84,总纲!$BM120)),$E$74:$E$103,0),MATCH(BB$72,$N$73:$U$73,0)),0)</f>
        <v>24</v>
      </c>
      <c r="BC189" s="132"/>
    </row>
    <row r="190" spans="25:55" x14ac:dyDescent="0.15">
      <c r="Y190" s="132"/>
      <c r="Z190" s="172">
        <v>117</v>
      </c>
      <c r="AA190" s="172">
        <f>IFERROR(INDEX($N$74:$U$103,MATCH(INT(求节点(总纲!$BG$5:$BG$84,总纲!$BH$5:$BH$84,总纲!$BM121)),$E$74:$E$103,0),MATCH(AA$72,$N$73:$U$73,0)),0)</f>
        <v>24</v>
      </c>
      <c r="AB190" s="172">
        <f>IFERROR(INDEX($N$74:$U$103,MATCH(INT(求节点(总纲!$BG$5:$BG$84,总纲!$BH$5:$BH$84,总纲!$BM121)),$E$74:$E$103,0),MATCH(AB$72,$N$73:$U$73,0)),0)</f>
        <v>24</v>
      </c>
      <c r="AC190" s="172">
        <f>IFERROR(INDEX($N$74:$U$103,MATCH(INT(求节点(总纲!$BG$5:$BG$84,总纲!$BH$5:$BH$84,总纲!$BM121)),$E$74:$E$103,0),MATCH(AC$72,$N$73:$U$73,0)),0)</f>
        <v>0</v>
      </c>
      <c r="AD190" s="172">
        <f>IFERROR(INDEX($N$74:$U$103,MATCH(INT(求节点(总纲!$BG$5:$BG$84,总纲!$BH$5:$BH$84,总纲!$BM121)),$E$74:$E$103,0),MATCH(AD$72,$N$73:$U$73,0)),0)</f>
        <v>24</v>
      </c>
      <c r="AE190" s="172">
        <f>IFERROR(INDEX($N$74:$U$103,MATCH(INT(求节点(总纲!$BG$5:$BG$84,总纲!$BH$5:$BH$84,总纲!$BM121)),$E$74:$E$103,0),MATCH(AE$72,$N$73:$U$73,0)),0)</f>
        <v>24</v>
      </c>
      <c r="AF190" s="172">
        <f>IFERROR(INDEX($N$74:$U$103,MATCH(INT(求节点(总纲!$BG$5:$BG$84,总纲!$BH$5:$BH$84,总纲!$BM121)),$E$74:$E$103,0),MATCH(AF$72,$N$73:$U$73,0)),0)</f>
        <v>24</v>
      </c>
      <c r="AG190" s="172">
        <f>IFERROR(INDEX($N$74:$U$103,MATCH(INT(求节点(总纲!$BG$5:$BG$84,总纲!$BH$5:$BH$84,总纲!$BM121)),$E$74:$E$103,0),MATCH(AG$72,$N$73:$U$73,0)),0)</f>
        <v>24</v>
      </c>
      <c r="AH190" s="172">
        <f>IFERROR(INDEX($N$74:$U$103,MATCH(INT(求节点(总纲!$BG$5:$BG$84,总纲!$BH$5:$BH$84,总纲!$BM121)),$E$74:$E$103,0),MATCH(AH$72,$N$73:$U$73,0)),0)</f>
        <v>24</v>
      </c>
      <c r="AI190" s="172">
        <f>IFERROR(INDEX($N$74:$U$103,MATCH(INT(求节点(总纲!$BG$5:$BG$84,总纲!$BH$5:$BH$84,总纲!$BM121)),$E$74:$E$103,0),MATCH(AI$72,$N$73:$U$73,0)),0)</f>
        <v>24</v>
      </c>
      <c r="AJ190" s="172">
        <f>IFERROR(INDEX($N$74:$U$103,MATCH(INT(求节点(总纲!$BG$5:$BG$84,总纲!$BH$5:$BH$84,总纲!$BM121)),$E$74:$E$103,0),MATCH(AJ$72,$N$73:$U$73,0)),0)</f>
        <v>20</v>
      </c>
      <c r="AK190" s="172">
        <f>IFERROR(INDEX($N$74:$U$103,MATCH(INT(求节点(总纲!$BG$5:$BG$84,总纲!$BH$5:$BH$84,总纲!$BM121)),$E$74:$E$103,0),MATCH(AK$72,$N$73:$U$73,0)),0)</f>
        <v>24</v>
      </c>
      <c r="AL190" s="172">
        <f>IFERROR(INDEX($N$74:$U$103,MATCH(INT(求节点(总纲!$BG$5:$BG$84,总纲!$BH$5:$BH$84,总纲!$BM121)),$E$74:$E$103,0),MATCH(AL$72,$N$73:$U$73,0)),0)</f>
        <v>24</v>
      </c>
      <c r="AM190" s="172">
        <f>IFERROR(INDEX($N$74:$U$103,MATCH(INT(求节点(总纲!$BG$5:$BG$84,总纲!$BH$5:$BH$84,总纲!$BM121)),$E$74:$E$103,0),MATCH(AM$72,$N$73:$U$73,0)),0)</f>
        <v>20</v>
      </c>
      <c r="AN190" s="172">
        <f>IFERROR(INDEX($N$74:$U$103,MATCH(INT(求节点(总纲!$BG$5:$BG$84,总纲!$BH$5:$BH$84,总纲!$BM121)),$E$74:$E$103,0),MATCH(AN$72,$N$73:$U$73,0)),0)</f>
        <v>24</v>
      </c>
      <c r="AO190" s="172">
        <f>IFERROR(INDEX($N$74:$U$103,MATCH(INT(求节点(总纲!$BG$5:$BG$84,总纲!$BH$5:$BH$84,总纲!$BM121)),$E$74:$E$103,0),MATCH(AO$72,$N$73:$U$73,0)),0)</f>
        <v>20</v>
      </c>
      <c r="AP190" s="172">
        <f>IFERROR(INDEX($N$74:$U$103,MATCH(INT(求节点(总纲!$BG$5:$BG$84,总纲!$BH$5:$BH$84,总纲!$BM121)),$E$74:$E$103,0),MATCH(AP$72,$N$73:$U$73,0)),0)</f>
        <v>20</v>
      </c>
      <c r="AQ190" s="172">
        <f>IFERROR(INDEX($N$74:$U$103,MATCH(INT(求节点(总纲!$BG$5:$BG$84,总纲!$BH$5:$BH$84,总纲!$BM121)),$E$74:$E$103,0),MATCH(AQ$72,$N$73:$U$73,0)),0)</f>
        <v>20</v>
      </c>
      <c r="AR190" s="172">
        <f>IFERROR(INDEX($N$74:$U$103,MATCH(INT(求节点(总纲!$BG$5:$BG$84,总纲!$BH$5:$BH$84,总纲!$BM121)),$E$74:$E$103,0),MATCH(AR$72,$N$73:$U$73,0)),0)</f>
        <v>24</v>
      </c>
      <c r="AS190" s="172">
        <f>IFERROR(INDEX($N$74:$U$103,MATCH(INT(求节点(总纲!$BG$5:$BG$84,总纲!$BH$5:$BH$84,总纲!$BM121)),$E$74:$E$103,0),MATCH(AS$72,$N$73:$U$73,0)),0)</f>
        <v>20</v>
      </c>
      <c r="AT190" s="172">
        <f>IFERROR(INDEX($N$74:$U$103,MATCH(INT(求节点(总纲!$BG$5:$BG$84,总纲!$BH$5:$BH$84,总纲!$BM121)),$E$74:$E$103,0),MATCH(AT$72,$N$73:$U$73,0)),0)</f>
        <v>24</v>
      </c>
      <c r="AU190" s="172">
        <f>IFERROR(INDEX($N$74:$U$103,MATCH(INT(求节点(总纲!$BG$5:$BG$84,总纲!$BH$5:$BH$84,总纲!$BM121)),$E$74:$E$103,0),MATCH(AU$72,$N$73:$U$73,0)),0)</f>
        <v>24</v>
      </c>
      <c r="AV190" s="172">
        <f>IFERROR(INDEX($N$74:$U$103,MATCH(INT(求节点(总纲!$BG$5:$BG$84,总纲!$BH$5:$BH$84,总纲!$BM121)),$E$74:$E$103,0),MATCH(AV$72,$N$73:$U$73,0)),0)</f>
        <v>20</v>
      </c>
      <c r="AW190" s="172">
        <f>IFERROR(INDEX($N$74:$U$103,MATCH(INT(求节点(总纲!$BG$5:$BG$84,总纲!$BH$5:$BH$84,总纲!$BM121)),$E$74:$E$103,0),MATCH(AW$72,$N$73:$U$73,0)),0)</f>
        <v>24</v>
      </c>
      <c r="AX190" s="172">
        <f>IFERROR(INDEX($N$74:$U$103,MATCH(INT(求节点(总纲!$BG$5:$BG$84,总纲!$BH$5:$BH$84,总纲!$BM121)),$E$74:$E$103,0),MATCH(AX$72,$N$73:$U$73,0)),0)</f>
        <v>24</v>
      </c>
      <c r="AY190" s="172">
        <f>IFERROR(INDEX($N$74:$U$103,MATCH(INT(求节点(总纲!$BG$5:$BG$84,总纲!$BH$5:$BH$84,总纲!$BM121)),$E$74:$E$103,0),MATCH(AY$72,$N$73:$U$73,0)),0)</f>
        <v>0</v>
      </c>
      <c r="AZ190" s="172">
        <f>IFERROR(INDEX($N$74:$U$103,MATCH(INT(求节点(总纲!$BG$5:$BG$84,总纲!$BH$5:$BH$84,总纲!$BM121)),$E$74:$E$103,0),MATCH(AZ$72,$N$73:$U$73,0)),0)</f>
        <v>20</v>
      </c>
      <c r="BA190" s="172">
        <f>IFERROR(INDEX($N$74:$U$103,MATCH(INT(求节点(总纲!$BG$5:$BG$84,总纲!$BH$5:$BH$84,总纲!$BM121)),$E$74:$E$103,0),MATCH(BA$72,$N$73:$U$73,0)),0)</f>
        <v>24</v>
      </c>
      <c r="BB190" s="172">
        <f>IFERROR(INDEX($N$74:$U$103,MATCH(INT(求节点(总纲!$BG$5:$BG$84,总纲!$BH$5:$BH$84,总纲!$BM121)),$E$74:$E$103,0),MATCH(BB$72,$N$73:$U$73,0)),0)</f>
        <v>24</v>
      </c>
      <c r="BC190" s="132"/>
    </row>
    <row r="191" spans="25:55" x14ac:dyDescent="0.15">
      <c r="Y191" s="132"/>
      <c r="Z191" s="172">
        <v>118</v>
      </c>
      <c r="AA191" s="172">
        <f>IFERROR(INDEX($N$74:$U$103,MATCH(INT(求节点(总纲!$BG$5:$BG$84,总纲!$BH$5:$BH$84,总纲!$BM122)),$E$74:$E$103,0),MATCH(AA$72,$N$73:$U$73,0)),0)</f>
        <v>24</v>
      </c>
      <c r="AB191" s="172">
        <f>IFERROR(INDEX($N$74:$U$103,MATCH(INT(求节点(总纲!$BG$5:$BG$84,总纲!$BH$5:$BH$84,总纲!$BM122)),$E$74:$E$103,0),MATCH(AB$72,$N$73:$U$73,0)),0)</f>
        <v>24</v>
      </c>
      <c r="AC191" s="172">
        <f>IFERROR(INDEX($N$74:$U$103,MATCH(INT(求节点(总纲!$BG$5:$BG$84,总纲!$BH$5:$BH$84,总纲!$BM122)),$E$74:$E$103,0),MATCH(AC$72,$N$73:$U$73,0)),0)</f>
        <v>0</v>
      </c>
      <c r="AD191" s="172">
        <f>IFERROR(INDEX($N$74:$U$103,MATCH(INT(求节点(总纲!$BG$5:$BG$84,总纲!$BH$5:$BH$84,总纲!$BM122)),$E$74:$E$103,0),MATCH(AD$72,$N$73:$U$73,0)),0)</f>
        <v>24</v>
      </c>
      <c r="AE191" s="172">
        <f>IFERROR(INDEX($N$74:$U$103,MATCH(INT(求节点(总纲!$BG$5:$BG$84,总纲!$BH$5:$BH$84,总纲!$BM122)),$E$74:$E$103,0),MATCH(AE$72,$N$73:$U$73,0)),0)</f>
        <v>24</v>
      </c>
      <c r="AF191" s="172">
        <f>IFERROR(INDEX($N$74:$U$103,MATCH(INT(求节点(总纲!$BG$5:$BG$84,总纲!$BH$5:$BH$84,总纲!$BM122)),$E$74:$E$103,0),MATCH(AF$72,$N$73:$U$73,0)),0)</f>
        <v>24</v>
      </c>
      <c r="AG191" s="172">
        <f>IFERROR(INDEX($N$74:$U$103,MATCH(INT(求节点(总纲!$BG$5:$BG$84,总纲!$BH$5:$BH$84,总纲!$BM122)),$E$74:$E$103,0),MATCH(AG$72,$N$73:$U$73,0)),0)</f>
        <v>24</v>
      </c>
      <c r="AH191" s="172">
        <f>IFERROR(INDEX($N$74:$U$103,MATCH(INT(求节点(总纲!$BG$5:$BG$84,总纲!$BH$5:$BH$84,总纲!$BM122)),$E$74:$E$103,0),MATCH(AH$72,$N$73:$U$73,0)),0)</f>
        <v>24</v>
      </c>
      <c r="AI191" s="172">
        <f>IFERROR(INDEX($N$74:$U$103,MATCH(INT(求节点(总纲!$BG$5:$BG$84,总纲!$BH$5:$BH$84,总纲!$BM122)),$E$74:$E$103,0),MATCH(AI$72,$N$73:$U$73,0)),0)</f>
        <v>24</v>
      </c>
      <c r="AJ191" s="172">
        <f>IFERROR(INDEX($N$74:$U$103,MATCH(INT(求节点(总纲!$BG$5:$BG$84,总纲!$BH$5:$BH$84,总纲!$BM122)),$E$74:$E$103,0),MATCH(AJ$72,$N$73:$U$73,0)),0)</f>
        <v>24</v>
      </c>
      <c r="AK191" s="172">
        <f>IFERROR(INDEX($N$74:$U$103,MATCH(INT(求节点(总纲!$BG$5:$BG$84,总纲!$BH$5:$BH$84,总纲!$BM122)),$E$74:$E$103,0),MATCH(AK$72,$N$73:$U$73,0)),0)</f>
        <v>24</v>
      </c>
      <c r="AL191" s="172">
        <f>IFERROR(INDEX($N$74:$U$103,MATCH(INT(求节点(总纲!$BG$5:$BG$84,总纲!$BH$5:$BH$84,总纲!$BM122)),$E$74:$E$103,0),MATCH(AL$72,$N$73:$U$73,0)),0)</f>
        <v>24</v>
      </c>
      <c r="AM191" s="172">
        <f>IFERROR(INDEX($N$74:$U$103,MATCH(INT(求节点(总纲!$BG$5:$BG$84,总纲!$BH$5:$BH$84,总纲!$BM122)),$E$74:$E$103,0),MATCH(AM$72,$N$73:$U$73,0)),0)</f>
        <v>24</v>
      </c>
      <c r="AN191" s="172">
        <f>IFERROR(INDEX($N$74:$U$103,MATCH(INT(求节点(总纲!$BG$5:$BG$84,总纲!$BH$5:$BH$84,总纲!$BM122)),$E$74:$E$103,0),MATCH(AN$72,$N$73:$U$73,0)),0)</f>
        <v>24</v>
      </c>
      <c r="AO191" s="172">
        <f>IFERROR(INDEX($N$74:$U$103,MATCH(INT(求节点(总纲!$BG$5:$BG$84,总纲!$BH$5:$BH$84,总纲!$BM122)),$E$74:$E$103,0),MATCH(AO$72,$N$73:$U$73,0)),0)</f>
        <v>24</v>
      </c>
      <c r="AP191" s="172">
        <f>IFERROR(INDEX($N$74:$U$103,MATCH(INT(求节点(总纲!$BG$5:$BG$84,总纲!$BH$5:$BH$84,总纲!$BM122)),$E$74:$E$103,0),MATCH(AP$72,$N$73:$U$73,0)),0)</f>
        <v>24</v>
      </c>
      <c r="AQ191" s="172">
        <f>IFERROR(INDEX($N$74:$U$103,MATCH(INT(求节点(总纲!$BG$5:$BG$84,总纲!$BH$5:$BH$84,总纲!$BM122)),$E$74:$E$103,0),MATCH(AQ$72,$N$73:$U$73,0)),0)</f>
        <v>24</v>
      </c>
      <c r="AR191" s="172">
        <f>IFERROR(INDEX($N$74:$U$103,MATCH(INT(求节点(总纲!$BG$5:$BG$84,总纲!$BH$5:$BH$84,总纲!$BM122)),$E$74:$E$103,0),MATCH(AR$72,$N$73:$U$73,0)),0)</f>
        <v>24</v>
      </c>
      <c r="AS191" s="172">
        <f>IFERROR(INDEX($N$74:$U$103,MATCH(INT(求节点(总纲!$BG$5:$BG$84,总纲!$BH$5:$BH$84,总纲!$BM122)),$E$74:$E$103,0),MATCH(AS$72,$N$73:$U$73,0)),0)</f>
        <v>24</v>
      </c>
      <c r="AT191" s="172">
        <f>IFERROR(INDEX($N$74:$U$103,MATCH(INT(求节点(总纲!$BG$5:$BG$84,总纲!$BH$5:$BH$84,总纲!$BM122)),$E$74:$E$103,0),MATCH(AT$72,$N$73:$U$73,0)),0)</f>
        <v>24</v>
      </c>
      <c r="AU191" s="172">
        <f>IFERROR(INDEX($N$74:$U$103,MATCH(INT(求节点(总纲!$BG$5:$BG$84,总纲!$BH$5:$BH$84,总纲!$BM122)),$E$74:$E$103,0),MATCH(AU$72,$N$73:$U$73,0)),0)</f>
        <v>24</v>
      </c>
      <c r="AV191" s="172">
        <f>IFERROR(INDEX($N$74:$U$103,MATCH(INT(求节点(总纲!$BG$5:$BG$84,总纲!$BH$5:$BH$84,总纲!$BM122)),$E$74:$E$103,0),MATCH(AV$72,$N$73:$U$73,0)),0)</f>
        <v>24</v>
      </c>
      <c r="AW191" s="172">
        <f>IFERROR(INDEX($N$74:$U$103,MATCH(INT(求节点(总纲!$BG$5:$BG$84,总纲!$BH$5:$BH$84,总纲!$BM122)),$E$74:$E$103,0),MATCH(AW$72,$N$73:$U$73,0)),0)</f>
        <v>24</v>
      </c>
      <c r="AX191" s="172">
        <f>IFERROR(INDEX($N$74:$U$103,MATCH(INT(求节点(总纲!$BG$5:$BG$84,总纲!$BH$5:$BH$84,总纲!$BM122)),$E$74:$E$103,0),MATCH(AX$72,$N$73:$U$73,0)),0)</f>
        <v>24</v>
      </c>
      <c r="AY191" s="172">
        <f>IFERROR(INDEX($N$74:$U$103,MATCH(INT(求节点(总纲!$BG$5:$BG$84,总纲!$BH$5:$BH$84,总纲!$BM122)),$E$74:$E$103,0),MATCH(AY$72,$N$73:$U$73,0)),0)</f>
        <v>0</v>
      </c>
      <c r="AZ191" s="172">
        <f>IFERROR(INDEX($N$74:$U$103,MATCH(INT(求节点(总纲!$BG$5:$BG$84,总纲!$BH$5:$BH$84,总纲!$BM122)),$E$74:$E$103,0),MATCH(AZ$72,$N$73:$U$73,0)),0)</f>
        <v>24</v>
      </c>
      <c r="BA191" s="172">
        <f>IFERROR(INDEX($N$74:$U$103,MATCH(INT(求节点(总纲!$BG$5:$BG$84,总纲!$BH$5:$BH$84,总纲!$BM122)),$E$74:$E$103,0),MATCH(BA$72,$N$73:$U$73,0)),0)</f>
        <v>24</v>
      </c>
      <c r="BB191" s="172">
        <f>IFERROR(INDEX($N$74:$U$103,MATCH(INT(求节点(总纲!$BG$5:$BG$84,总纲!$BH$5:$BH$84,总纲!$BM122)),$E$74:$E$103,0),MATCH(BB$72,$N$73:$U$73,0)),0)</f>
        <v>24</v>
      </c>
      <c r="BC191" s="132"/>
    </row>
    <row r="192" spans="25:55" x14ac:dyDescent="0.15">
      <c r="Y192" s="132"/>
      <c r="Z192" s="172">
        <v>119</v>
      </c>
      <c r="AA192" s="172">
        <f>IFERROR(INDEX($N$74:$U$103,MATCH(INT(求节点(总纲!$BG$5:$BG$84,总纲!$BH$5:$BH$84,总纲!$BM123)),$E$74:$E$103,0),MATCH(AA$72,$N$73:$U$73,0)),0)</f>
        <v>24</v>
      </c>
      <c r="AB192" s="172">
        <f>IFERROR(INDEX($N$74:$U$103,MATCH(INT(求节点(总纲!$BG$5:$BG$84,总纲!$BH$5:$BH$84,总纲!$BM123)),$E$74:$E$103,0),MATCH(AB$72,$N$73:$U$73,0)),0)</f>
        <v>24</v>
      </c>
      <c r="AC192" s="172">
        <f>IFERROR(INDEX($N$74:$U$103,MATCH(INT(求节点(总纲!$BG$5:$BG$84,总纲!$BH$5:$BH$84,总纲!$BM123)),$E$74:$E$103,0),MATCH(AC$72,$N$73:$U$73,0)),0)</f>
        <v>0</v>
      </c>
      <c r="AD192" s="172">
        <f>IFERROR(INDEX($N$74:$U$103,MATCH(INT(求节点(总纲!$BG$5:$BG$84,总纲!$BH$5:$BH$84,总纲!$BM123)),$E$74:$E$103,0),MATCH(AD$72,$N$73:$U$73,0)),0)</f>
        <v>24</v>
      </c>
      <c r="AE192" s="172">
        <f>IFERROR(INDEX($N$74:$U$103,MATCH(INT(求节点(总纲!$BG$5:$BG$84,总纲!$BH$5:$BH$84,总纲!$BM123)),$E$74:$E$103,0),MATCH(AE$72,$N$73:$U$73,0)),0)</f>
        <v>24</v>
      </c>
      <c r="AF192" s="172">
        <f>IFERROR(INDEX($N$74:$U$103,MATCH(INT(求节点(总纲!$BG$5:$BG$84,总纲!$BH$5:$BH$84,总纲!$BM123)),$E$74:$E$103,0),MATCH(AF$72,$N$73:$U$73,0)),0)</f>
        <v>24</v>
      </c>
      <c r="AG192" s="172">
        <f>IFERROR(INDEX($N$74:$U$103,MATCH(INT(求节点(总纲!$BG$5:$BG$84,总纲!$BH$5:$BH$84,总纲!$BM123)),$E$74:$E$103,0),MATCH(AG$72,$N$73:$U$73,0)),0)</f>
        <v>24</v>
      </c>
      <c r="AH192" s="172">
        <f>IFERROR(INDEX($N$74:$U$103,MATCH(INT(求节点(总纲!$BG$5:$BG$84,总纲!$BH$5:$BH$84,总纲!$BM123)),$E$74:$E$103,0),MATCH(AH$72,$N$73:$U$73,0)),0)</f>
        <v>24</v>
      </c>
      <c r="AI192" s="172">
        <f>IFERROR(INDEX($N$74:$U$103,MATCH(INT(求节点(总纲!$BG$5:$BG$84,总纲!$BH$5:$BH$84,总纲!$BM123)),$E$74:$E$103,0),MATCH(AI$72,$N$73:$U$73,0)),0)</f>
        <v>24</v>
      </c>
      <c r="AJ192" s="172">
        <f>IFERROR(INDEX($N$74:$U$103,MATCH(INT(求节点(总纲!$BG$5:$BG$84,总纲!$BH$5:$BH$84,总纲!$BM123)),$E$74:$E$103,0),MATCH(AJ$72,$N$73:$U$73,0)),0)</f>
        <v>24</v>
      </c>
      <c r="AK192" s="172">
        <f>IFERROR(INDEX($N$74:$U$103,MATCH(INT(求节点(总纲!$BG$5:$BG$84,总纲!$BH$5:$BH$84,总纲!$BM123)),$E$74:$E$103,0),MATCH(AK$72,$N$73:$U$73,0)),0)</f>
        <v>24</v>
      </c>
      <c r="AL192" s="172">
        <f>IFERROR(INDEX($N$74:$U$103,MATCH(INT(求节点(总纲!$BG$5:$BG$84,总纲!$BH$5:$BH$84,总纲!$BM123)),$E$74:$E$103,0),MATCH(AL$72,$N$73:$U$73,0)),0)</f>
        <v>24</v>
      </c>
      <c r="AM192" s="172">
        <f>IFERROR(INDEX($N$74:$U$103,MATCH(INT(求节点(总纲!$BG$5:$BG$84,总纲!$BH$5:$BH$84,总纲!$BM123)),$E$74:$E$103,0),MATCH(AM$72,$N$73:$U$73,0)),0)</f>
        <v>24</v>
      </c>
      <c r="AN192" s="172">
        <f>IFERROR(INDEX($N$74:$U$103,MATCH(INT(求节点(总纲!$BG$5:$BG$84,总纲!$BH$5:$BH$84,总纲!$BM123)),$E$74:$E$103,0),MATCH(AN$72,$N$73:$U$73,0)),0)</f>
        <v>24</v>
      </c>
      <c r="AO192" s="172">
        <f>IFERROR(INDEX($N$74:$U$103,MATCH(INT(求节点(总纲!$BG$5:$BG$84,总纲!$BH$5:$BH$84,总纲!$BM123)),$E$74:$E$103,0),MATCH(AO$72,$N$73:$U$73,0)),0)</f>
        <v>24</v>
      </c>
      <c r="AP192" s="172">
        <f>IFERROR(INDEX($N$74:$U$103,MATCH(INT(求节点(总纲!$BG$5:$BG$84,总纲!$BH$5:$BH$84,总纲!$BM123)),$E$74:$E$103,0),MATCH(AP$72,$N$73:$U$73,0)),0)</f>
        <v>24</v>
      </c>
      <c r="AQ192" s="172">
        <f>IFERROR(INDEX($N$74:$U$103,MATCH(INT(求节点(总纲!$BG$5:$BG$84,总纲!$BH$5:$BH$84,总纲!$BM123)),$E$74:$E$103,0),MATCH(AQ$72,$N$73:$U$73,0)),0)</f>
        <v>24</v>
      </c>
      <c r="AR192" s="172">
        <f>IFERROR(INDEX($N$74:$U$103,MATCH(INT(求节点(总纲!$BG$5:$BG$84,总纲!$BH$5:$BH$84,总纲!$BM123)),$E$74:$E$103,0),MATCH(AR$72,$N$73:$U$73,0)),0)</f>
        <v>24</v>
      </c>
      <c r="AS192" s="172">
        <f>IFERROR(INDEX($N$74:$U$103,MATCH(INT(求节点(总纲!$BG$5:$BG$84,总纲!$BH$5:$BH$84,总纲!$BM123)),$E$74:$E$103,0),MATCH(AS$72,$N$73:$U$73,0)),0)</f>
        <v>24</v>
      </c>
      <c r="AT192" s="172">
        <f>IFERROR(INDEX($N$74:$U$103,MATCH(INT(求节点(总纲!$BG$5:$BG$84,总纲!$BH$5:$BH$84,总纲!$BM123)),$E$74:$E$103,0),MATCH(AT$72,$N$73:$U$73,0)),0)</f>
        <v>24</v>
      </c>
      <c r="AU192" s="172">
        <f>IFERROR(INDEX($N$74:$U$103,MATCH(INT(求节点(总纲!$BG$5:$BG$84,总纲!$BH$5:$BH$84,总纲!$BM123)),$E$74:$E$103,0),MATCH(AU$72,$N$73:$U$73,0)),0)</f>
        <v>24</v>
      </c>
      <c r="AV192" s="172">
        <f>IFERROR(INDEX($N$74:$U$103,MATCH(INT(求节点(总纲!$BG$5:$BG$84,总纲!$BH$5:$BH$84,总纲!$BM123)),$E$74:$E$103,0),MATCH(AV$72,$N$73:$U$73,0)),0)</f>
        <v>24</v>
      </c>
      <c r="AW192" s="172">
        <f>IFERROR(INDEX($N$74:$U$103,MATCH(INT(求节点(总纲!$BG$5:$BG$84,总纲!$BH$5:$BH$84,总纲!$BM123)),$E$74:$E$103,0),MATCH(AW$72,$N$73:$U$73,0)),0)</f>
        <v>24</v>
      </c>
      <c r="AX192" s="172">
        <f>IFERROR(INDEX($N$74:$U$103,MATCH(INT(求节点(总纲!$BG$5:$BG$84,总纲!$BH$5:$BH$84,总纲!$BM123)),$E$74:$E$103,0),MATCH(AX$72,$N$73:$U$73,0)),0)</f>
        <v>24</v>
      </c>
      <c r="AY192" s="172">
        <f>IFERROR(INDEX($N$74:$U$103,MATCH(INT(求节点(总纲!$BG$5:$BG$84,总纲!$BH$5:$BH$84,总纲!$BM123)),$E$74:$E$103,0),MATCH(AY$72,$N$73:$U$73,0)),0)</f>
        <v>0</v>
      </c>
      <c r="AZ192" s="172">
        <f>IFERROR(INDEX($N$74:$U$103,MATCH(INT(求节点(总纲!$BG$5:$BG$84,总纲!$BH$5:$BH$84,总纲!$BM123)),$E$74:$E$103,0),MATCH(AZ$72,$N$73:$U$73,0)),0)</f>
        <v>24</v>
      </c>
      <c r="BA192" s="172">
        <f>IFERROR(INDEX($N$74:$U$103,MATCH(INT(求节点(总纲!$BG$5:$BG$84,总纲!$BH$5:$BH$84,总纲!$BM123)),$E$74:$E$103,0),MATCH(BA$72,$N$73:$U$73,0)),0)</f>
        <v>24</v>
      </c>
      <c r="BB192" s="172">
        <f>IFERROR(INDEX($N$74:$U$103,MATCH(INT(求节点(总纲!$BG$5:$BG$84,总纲!$BH$5:$BH$84,总纲!$BM123)),$E$74:$E$103,0),MATCH(BB$72,$N$73:$U$73,0)),0)</f>
        <v>24</v>
      </c>
      <c r="BC192" s="132"/>
    </row>
    <row r="193" spans="25:55" x14ac:dyDescent="0.15">
      <c r="Y193" s="132"/>
      <c r="Z193" s="172">
        <v>120</v>
      </c>
      <c r="AA193" s="172">
        <f>IFERROR(INDEX($N$74:$U$103,MATCH(INT(求节点(总纲!$BG$5:$BG$84,总纲!$BH$5:$BH$84,总纲!$BM124)),$E$74:$E$103,0),MATCH(AA$72,$N$73:$U$73,0)),0)</f>
        <v>24</v>
      </c>
      <c r="AB193" s="172">
        <f>IFERROR(INDEX($N$74:$U$103,MATCH(INT(求节点(总纲!$BG$5:$BG$84,总纲!$BH$5:$BH$84,总纲!$BM124)),$E$74:$E$103,0),MATCH(AB$72,$N$73:$U$73,0)),0)</f>
        <v>24</v>
      </c>
      <c r="AC193" s="172">
        <f>IFERROR(INDEX($N$74:$U$103,MATCH(INT(求节点(总纲!$BG$5:$BG$84,总纲!$BH$5:$BH$84,总纲!$BM124)),$E$74:$E$103,0),MATCH(AC$72,$N$73:$U$73,0)),0)</f>
        <v>0</v>
      </c>
      <c r="AD193" s="172">
        <f>IFERROR(INDEX($N$74:$U$103,MATCH(INT(求节点(总纲!$BG$5:$BG$84,总纲!$BH$5:$BH$84,总纲!$BM124)),$E$74:$E$103,0),MATCH(AD$72,$N$73:$U$73,0)),0)</f>
        <v>24</v>
      </c>
      <c r="AE193" s="172">
        <f>IFERROR(INDEX($N$74:$U$103,MATCH(INT(求节点(总纲!$BG$5:$BG$84,总纲!$BH$5:$BH$84,总纲!$BM124)),$E$74:$E$103,0),MATCH(AE$72,$N$73:$U$73,0)),0)</f>
        <v>24</v>
      </c>
      <c r="AF193" s="172">
        <f>IFERROR(INDEX($N$74:$U$103,MATCH(INT(求节点(总纲!$BG$5:$BG$84,总纲!$BH$5:$BH$84,总纲!$BM124)),$E$74:$E$103,0),MATCH(AF$72,$N$73:$U$73,0)),0)</f>
        <v>24</v>
      </c>
      <c r="AG193" s="172">
        <f>IFERROR(INDEX($N$74:$U$103,MATCH(INT(求节点(总纲!$BG$5:$BG$84,总纲!$BH$5:$BH$84,总纲!$BM124)),$E$74:$E$103,0),MATCH(AG$72,$N$73:$U$73,0)),0)</f>
        <v>24</v>
      </c>
      <c r="AH193" s="172">
        <f>IFERROR(INDEX($N$74:$U$103,MATCH(INT(求节点(总纲!$BG$5:$BG$84,总纲!$BH$5:$BH$84,总纲!$BM124)),$E$74:$E$103,0),MATCH(AH$72,$N$73:$U$73,0)),0)</f>
        <v>24</v>
      </c>
      <c r="AI193" s="172">
        <f>IFERROR(INDEX($N$74:$U$103,MATCH(INT(求节点(总纲!$BG$5:$BG$84,总纲!$BH$5:$BH$84,总纲!$BM124)),$E$74:$E$103,0),MATCH(AI$72,$N$73:$U$73,0)),0)</f>
        <v>24</v>
      </c>
      <c r="AJ193" s="172">
        <f>IFERROR(INDEX($N$74:$U$103,MATCH(INT(求节点(总纲!$BG$5:$BG$84,总纲!$BH$5:$BH$84,总纲!$BM124)),$E$74:$E$103,0),MATCH(AJ$72,$N$73:$U$73,0)),0)</f>
        <v>24</v>
      </c>
      <c r="AK193" s="172">
        <f>IFERROR(INDEX($N$74:$U$103,MATCH(INT(求节点(总纲!$BG$5:$BG$84,总纲!$BH$5:$BH$84,总纲!$BM124)),$E$74:$E$103,0),MATCH(AK$72,$N$73:$U$73,0)),0)</f>
        <v>24</v>
      </c>
      <c r="AL193" s="172">
        <f>IFERROR(INDEX($N$74:$U$103,MATCH(INT(求节点(总纲!$BG$5:$BG$84,总纲!$BH$5:$BH$84,总纲!$BM124)),$E$74:$E$103,0),MATCH(AL$72,$N$73:$U$73,0)),0)</f>
        <v>24</v>
      </c>
      <c r="AM193" s="172">
        <f>IFERROR(INDEX($N$74:$U$103,MATCH(INT(求节点(总纲!$BG$5:$BG$84,总纲!$BH$5:$BH$84,总纲!$BM124)),$E$74:$E$103,0),MATCH(AM$72,$N$73:$U$73,0)),0)</f>
        <v>24</v>
      </c>
      <c r="AN193" s="172">
        <f>IFERROR(INDEX($N$74:$U$103,MATCH(INT(求节点(总纲!$BG$5:$BG$84,总纲!$BH$5:$BH$84,总纲!$BM124)),$E$74:$E$103,0),MATCH(AN$72,$N$73:$U$73,0)),0)</f>
        <v>24</v>
      </c>
      <c r="AO193" s="172">
        <f>IFERROR(INDEX($N$74:$U$103,MATCH(INT(求节点(总纲!$BG$5:$BG$84,总纲!$BH$5:$BH$84,总纲!$BM124)),$E$74:$E$103,0),MATCH(AO$72,$N$73:$U$73,0)),0)</f>
        <v>24</v>
      </c>
      <c r="AP193" s="172">
        <f>IFERROR(INDEX($N$74:$U$103,MATCH(INT(求节点(总纲!$BG$5:$BG$84,总纲!$BH$5:$BH$84,总纲!$BM124)),$E$74:$E$103,0),MATCH(AP$72,$N$73:$U$73,0)),0)</f>
        <v>24</v>
      </c>
      <c r="AQ193" s="172">
        <f>IFERROR(INDEX($N$74:$U$103,MATCH(INT(求节点(总纲!$BG$5:$BG$84,总纲!$BH$5:$BH$84,总纲!$BM124)),$E$74:$E$103,0),MATCH(AQ$72,$N$73:$U$73,0)),0)</f>
        <v>24</v>
      </c>
      <c r="AR193" s="172">
        <f>IFERROR(INDEX($N$74:$U$103,MATCH(INT(求节点(总纲!$BG$5:$BG$84,总纲!$BH$5:$BH$84,总纲!$BM124)),$E$74:$E$103,0),MATCH(AR$72,$N$73:$U$73,0)),0)</f>
        <v>24</v>
      </c>
      <c r="AS193" s="172">
        <f>IFERROR(INDEX($N$74:$U$103,MATCH(INT(求节点(总纲!$BG$5:$BG$84,总纲!$BH$5:$BH$84,总纲!$BM124)),$E$74:$E$103,0),MATCH(AS$72,$N$73:$U$73,0)),0)</f>
        <v>24</v>
      </c>
      <c r="AT193" s="172">
        <f>IFERROR(INDEX($N$74:$U$103,MATCH(INT(求节点(总纲!$BG$5:$BG$84,总纲!$BH$5:$BH$84,总纲!$BM124)),$E$74:$E$103,0),MATCH(AT$72,$N$73:$U$73,0)),0)</f>
        <v>24</v>
      </c>
      <c r="AU193" s="172">
        <f>IFERROR(INDEX($N$74:$U$103,MATCH(INT(求节点(总纲!$BG$5:$BG$84,总纲!$BH$5:$BH$84,总纲!$BM124)),$E$74:$E$103,0),MATCH(AU$72,$N$73:$U$73,0)),0)</f>
        <v>24</v>
      </c>
      <c r="AV193" s="172">
        <f>IFERROR(INDEX($N$74:$U$103,MATCH(INT(求节点(总纲!$BG$5:$BG$84,总纲!$BH$5:$BH$84,总纲!$BM124)),$E$74:$E$103,0),MATCH(AV$72,$N$73:$U$73,0)),0)</f>
        <v>24</v>
      </c>
      <c r="AW193" s="172">
        <f>IFERROR(INDEX($N$74:$U$103,MATCH(INT(求节点(总纲!$BG$5:$BG$84,总纲!$BH$5:$BH$84,总纲!$BM124)),$E$74:$E$103,0),MATCH(AW$72,$N$73:$U$73,0)),0)</f>
        <v>24</v>
      </c>
      <c r="AX193" s="172">
        <f>IFERROR(INDEX($N$74:$U$103,MATCH(INT(求节点(总纲!$BG$5:$BG$84,总纲!$BH$5:$BH$84,总纲!$BM124)),$E$74:$E$103,0),MATCH(AX$72,$N$73:$U$73,0)),0)</f>
        <v>24</v>
      </c>
      <c r="AY193" s="172">
        <f>IFERROR(INDEX($N$74:$U$103,MATCH(INT(求节点(总纲!$BG$5:$BG$84,总纲!$BH$5:$BH$84,总纲!$BM124)),$E$74:$E$103,0),MATCH(AY$72,$N$73:$U$73,0)),0)</f>
        <v>0</v>
      </c>
      <c r="AZ193" s="172">
        <f>IFERROR(INDEX($N$74:$U$103,MATCH(INT(求节点(总纲!$BG$5:$BG$84,总纲!$BH$5:$BH$84,总纲!$BM124)),$E$74:$E$103,0),MATCH(AZ$72,$N$73:$U$73,0)),0)</f>
        <v>24</v>
      </c>
      <c r="BA193" s="172">
        <f>IFERROR(INDEX($N$74:$U$103,MATCH(INT(求节点(总纲!$BG$5:$BG$84,总纲!$BH$5:$BH$84,总纲!$BM124)),$E$74:$E$103,0),MATCH(BA$72,$N$73:$U$73,0)),0)</f>
        <v>24</v>
      </c>
      <c r="BB193" s="172">
        <f>IFERROR(INDEX($N$74:$U$103,MATCH(INT(求节点(总纲!$BG$5:$BG$84,总纲!$BH$5:$BH$84,总纲!$BM124)),$E$74:$E$103,0),MATCH(BB$72,$N$73:$U$73,0)),0)</f>
        <v>24</v>
      </c>
      <c r="BC193" s="132"/>
    </row>
    <row r="194" spans="25:55" x14ac:dyDescent="0.15">
      <c r="Y194" s="132"/>
      <c r="Z194" s="172">
        <v>121</v>
      </c>
      <c r="AA194" s="172">
        <f>IFERROR(INDEX($N$74:$U$103,MATCH(INT(求节点(总纲!$BG$5:$BG$84,总纲!$BH$5:$BH$84,总纲!$BM125)),$E$74:$E$103,0),MATCH(AA$72,$N$73:$U$73,0)),0)</f>
        <v>24</v>
      </c>
      <c r="AB194" s="172">
        <f>IFERROR(INDEX($N$74:$U$103,MATCH(INT(求节点(总纲!$BG$5:$BG$84,总纲!$BH$5:$BH$84,总纲!$BM125)),$E$74:$E$103,0),MATCH(AB$72,$N$73:$U$73,0)),0)</f>
        <v>24</v>
      </c>
      <c r="AC194" s="172">
        <f>IFERROR(INDEX($N$74:$U$103,MATCH(INT(求节点(总纲!$BG$5:$BG$84,总纲!$BH$5:$BH$84,总纲!$BM125)),$E$74:$E$103,0),MATCH(AC$72,$N$73:$U$73,0)),0)</f>
        <v>0</v>
      </c>
      <c r="AD194" s="172">
        <f>IFERROR(INDEX($N$74:$U$103,MATCH(INT(求节点(总纲!$BG$5:$BG$84,总纲!$BH$5:$BH$84,总纲!$BM125)),$E$74:$E$103,0),MATCH(AD$72,$N$73:$U$73,0)),0)</f>
        <v>24</v>
      </c>
      <c r="AE194" s="172">
        <f>IFERROR(INDEX($N$74:$U$103,MATCH(INT(求节点(总纲!$BG$5:$BG$84,总纲!$BH$5:$BH$84,总纲!$BM125)),$E$74:$E$103,0),MATCH(AE$72,$N$73:$U$73,0)),0)</f>
        <v>24</v>
      </c>
      <c r="AF194" s="172">
        <f>IFERROR(INDEX($N$74:$U$103,MATCH(INT(求节点(总纲!$BG$5:$BG$84,总纲!$BH$5:$BH$84,总纲!$BM125)),$E$74:$E$103,0),MATCH(AF$72,$N$73:$U$73,0)),0)</f>
        <v>24</v>
      </c>
      <c r="AG194" s="172">
        <f>IFERROR(INDEX($N$74:$U$103,MATCH(INT(求节点(总纲!$BG$5:$BG$84,总纲!$BH$5:$BH$84,总纲!$BM125)),$E$74:$E$103,0),MATCH(AG$72,$N$73:$U$73,0)),0)</f>
        <v>24</v>
      </c>
      <c r="AH194" s="172">
        <f>IFERROR(INDEX($N$74:$U$103,MATCH(INT(求节点(总纲!$BG$5:$BG$84,总纲!$BH$5:$BH$84,总纲!$BM125)),$E$74:$E$103,0),MATCH(AH$72,$N$73:$U$73,0)),0)</f>
        <v>24</v>
      </c>
      <c r="AI194" s="172">
        <f>IFERROR(INDEX($N$74:$U$103,MATCH(INT(求节点(总纲!$BG$5:$BG$84,总纲!$BH$5:$BH$84,总纲!$BM125)),$E$74:$E$103,0),MATCH(AI$72,$N$73:$U$73,0)),0)</f>
        <v>24</v>
      </c>
      <c r="AJ194" s="172">
        <f>IFERROR(INDEX($N$74:$U$103,MATCH(INT(求节点(总纲!$BG$5:$BG$84,总纲!$BH$5:$BH$84,总纲!$BM125)),$E$74:$E$103,0),MATCH(AJ$72,$N$73:$U$73,0)),0)</f>
        <v>24</v>
      </c>
      <c r="AK194" s="172">
        <f>IFERROR(INDEX($N$74:$U$103,MATCH(INT(求节点(总纲!$BG$5:$BG$84,总纲!$BH$5:$BH$84,总纲!$BM125)),$E$74:$E$103,0),MATCH(AK$72,$N$73:$U$73,0)),0)</f>
        <v>24</v>
      </c>
      <c r="AL194" s="172">
        <f>IFERROR(INDEX($N$74:$U$103,MATCH(INT(求节点(总纲!$BG$5:$BG$84,总纲!$BH$5:$BH$84,总纲!$BM125)),$E$74:$E$103,0),MATCH(AL$72,$N$73:$U$73,0)),0)</f>
        <v>24</v>
      </c>
      <c r="AM194" s="172">
        <f>IFERROR(INDEX($N$74:$U$103,MATCH(INT(求节点(总纲!$BG$5:$BG$84,总纲!$BH$5:$BH$84,总纲!$BM125)),$E$74:$E$103,0),MATCH(AM$72,$N$73:$U$73,0)),0)</f>
        <v>24</v>
      </c>
      <c r="AN194" s="172">
        <f>IFERROR(INDEX($N$74:$U$103,MATCH(INT(求节点(总纲!$BG$5:$BG$84,总纲!$BH$5:$BH$84,总纲!$BM125)),$E$74:$E$103,0),MATCH(AN$72,$N$73:$U$73,0)),0)</f>
        <v>24</v>
      </c>
      <c r="AO194" s="172">
        <f>IFERROR(INDEX($N$74:$U$103,MATCH(INT(求节点(总纲!$BG$5:$BG$84,总纲!$BH$5:$BH$84,总纲!$BM125)),$E$74:$E$103,0),MATCH(AO$72,$N$73:$U$73,0)),0)</f>
        <v>24</v>
      </c>
      <c r="AP194" s="172">
        <f>IFERROR(INDEX($N$74:$U$103,MATCH(INT(求节点(总纲!$BG$5:$BG$84,总纲!$BH$5:$BH$84,总纲!$BM125)),$E$74:$E$103,0),MATCH(AP$72,$N$73:$U$73,0)),0)</f>
        <v>24</v>
      </c>
      <c r="AQ194" s="172">
        <f>IFERROR(INDEX($N$74:$U$103,MATCH(INT(求节点(总纲!$BG$5:$BG$84,总纲!$BH$5:$BH$84,总纲!$BM125)),$E$74:$E$103,0),MATCH(AQ$72,$N$73:$U$73,0)),0)</f>
        <v>24</v>
      </c>
      <c r="AR194" s="172">
        <f>IFERROR(INDEX($N$74:$U$103,MATCH(INT(求节点(总纲!$BG$5:$BG$84,总纲!$BH$5:$BH$84,总纲!$BM125)),$E$74:$E$103,0),MATCH(AR$72,$N$73:$U$73,0)),0)</f>
        <v>24</v>
      </c>
      <c r="AS194" s="172">
        <f>IFERROR(INDEX($N$74:$U$103,MATCH(INT(求节点(总纲!$BG$5:$BG$84,总纲!$BH$5:$BH$84,总纲!$BM125)),$E$74:$E$103,0),MATCH(AS$72,$N$73:$U$73,0)),0)</f>
        <v>24</v>
      </c>
      <c r="AT194" s="172">
        <f>IFERROR(INDEX($N$74:$U$103,MATCH(INT(求节点(总纲!$BG$5:$BG$84,总纲!$BH$5:$BH$84,总纲!$BM125)),$E$74:$E$103,0),MATCH(AT$72,$N$73:$U$73,0)),0)</f>
        <v>24</v>
      </c>
      <c r="AU194" s="172">
        <f>IFERROR(INDEX($N$74:$U$103,MATCH(INT(求节点(总纲!$BG$5:$BG$84,总纲!$BH$5:$BH$84,总纲!$BM125)),$E$74:$E$103,0),MATCH(AU$72,$N$73:$U$73,0)),0)</f>
        <v>24</v>
      </c>
      <c r="AV194" s="172">
        <f>IFERROR(INDEX($N$74:$U$103,MATCH(INT(求节点(总纲!$BG$5:$BG$84,总纲!$BH$5:$BH$84,总纲!$BM125)),$E$74:$E$103,0),MATCH(AV$72,$N$73:$U$73,0)),0)</f>
        <v>24</v>
      </c>
      <c r="AW194" s="172">
        <f>IFERROR(INDEX($N$74:$U$103,MATCH(INT(求节点(总纲!$BG$5:$BG$84,总纲!$BH$5:$BH$84,总纲!$BM125)),$E$74:$E$103,0),MATCH(AW$72,$N$73:$U$73,0)),0)</f>
        <v>24</v>
      </c>
      <c r="AX194" s="172">
        <f>IFERROR(INDEX($N$74:$U$103,MATCH(INT(求节点(总纲!$BG$5:$BG$84,总纲!$BH$5:$BH$84,总纲!$BM125)),$E$74:$E$103,0),MATCH(AX$72,$N$73:$U$73,0)),0)</f>
        <v>24</v>
      </c>
      <c r="AY194" s="172">
        <f>IFERROR(INDEX($N$74:$U$103,MATCH(INT(求节点(总纲!$BG$5:$BG$84,总纲!$BH$5:$BH$84,总纲!$BM125)),$E$74:$E$103,0),MATCH(AY$72,$N$73:$U$73,0)),0)</f>
        <v>0</v>
      </c>
      <c r="AZ194" s="172">
        <f>IFERROR(INDEX($N$74:$U$103,MATCH(INT(求节点(总纲!$BG$5:$BG$84,总纲!$BH$5:$BH$84,总纲!$BM125)),$E$74:$E$103,0),MATCH(AZ$72,$N$73:$U$73,0)),0)</f>
        <v>24</v>
      </c>
      <c r="BA194" s="172">
        <f>IFERROR(INDEX($N$74:$U$103,MATCH(INT(求节点(总纲!$BG$5:$BG$84,总纲!$BH$5:$BH$84,总纲!$BM125)),$E$74:$E$103,0),MATCH(BA$72,$N$73:$U$73,0)),0)</f>
        <v>24</v>
      </c>
      <c r="BB194" s="172">
        <f>IFERROR(INDEX($N$74:$U$103,MATCH(INT(求节点(总纲!$BG$5:$BG$84,总纲!$BH$5:$BH$84,总纲!$BM125)),$E$74:$E$103,0),MATCH(BB$72,$N$73:$U$73,0)),0)</f>
        <v>24</v>
      </c>
      <c r="BC194" s="132"/>
    </row>
    <row r="195" spans="25:55" x14ac:dyDescent="0.15">
      <c r="Y195" s="132"/>
      <c r="Z195" s="172">
        <v>122</v>
      </c>
      <c r="AA195" s="172">
        <f>IFERROR(INDEX($N$74:$U$103,MATCH(INT(求节点(总纲!$BG$5:$BG$84,总纲!$BH$5:$BH$84,总纲!$BM126)),$E$74:$E$103,0),MATCH(AA$72,$N$73:$U$73,0)),0)</f>
        <v>24</v>
      </c>
      <c r="AB195" s="172">
        <f>IFERROR(INDEX($N$74:$U$103,MATCH(INT(求节点(总纲!$BG$5:$BG$84,总纲!$BH$5:$BH$84,总纲!$BM126)),$E$74:$E$103,0),MATCH(AB$72,$N$73:$U$73,0)),0)</f>
        <v>24</v>
      </c>
      <c r="AC195" s="172">
        <f>IFERROR(INDEX($N$74:$U$103,MATCH(INT(求节点(总纲!$BG$5:$BG$84,总纲!$BH$5:$BH$84,总纲!$BM126)),$E$74:$E$103,0),MATCH(AC$72,$N$73:$U$73,0)),0)</f>
        <v>0</v>
      </c>
      <c r="AD195" s="172">
        <f>IFERROR(INDEX($N$74:$U$103,MATCH(INT(求节点(总纲!$BG$5:$BG$84,总纲!$BH$5:$BH$84,总纲!$BM126)),$E$74:$E$103,0),MATCH(AD$72,$N$73:$U$73,0)),0)</f>
        <v>24</v>
      </c>
      <c r="AE195" s="172">
        <f>IFERROR(INDEX($N$74:$U$103,MATCH(INT(求节点(总纲!$BG$5:$BG$84,总纲!$BH$5:$BH$84,总纲!$BM126)),$E$74:$E$103,0),MATCH(AE$72,$N$73:$U$73,0)),0)</f>
        <v>24</v>
      </c>
      <c r="AF195" s="172">
        <f>IFERROR(INDEX($N$74:$U$103,MATCH(INT(求节点(总纲!$BG$5:$BG$84,总纲!$BH$5:$BH$84,总纲!$BM126)),$E$74:$E$103,0),MATCH(AF$72,$N$73:$U$73,0)),0)</f>
        <v>24</v>
      </c>
      <c r="AG195" s="172">
        <f>IFERROR(INDEX($N$74:$U$103,MATCH(INT(求节点(总纲!$BG$5:$BG$84,总纲!$BH$5:$BH$84,总纲!$BM126)),$E$74:$E$103,0),MATCH(AG$72,$N$73:$U$73,0)),0)</f>
        <v>24</v>
      </c>
      <c r="AH195" s="172">
        <f>IFERROR(INDEX($N$74:$U$103,MATCH(INT(求节点(总纲!$BG$5:$BG$84,总纲!$BH$5:$BH$84,总纲!$BM126)),$E$74:$E$103,0),MATCH(AH$72,$N$73:$U$73,0)),0)</f>
        <v>24</v>
      </c>
      <c r="AI195" s="172">
        <f>IFERROR(INDEX($N$74:$U$103,MATCH(INT(求节点(总纲!$BG$5:$BG$84,总纲!$BH$5:$BH$84,总纲!$BM126)),$E$74:$E$103,0),MATCH(AI$72,$N$73:$U$73,0)),0)</f>
        <v>24</v>
      </c>
      <c r="AJ195" s="172">
        <f>IFERROR(INDEX($N$74:$U$103,MATCH(INT(求节点(总纲!$BG$5:$BG$84,总纲!$BH$5:$BH$84,总纲!$BM126)),$E$74:$E$103,0),MATCH(AJ$72,$N$73:$U$73,0)),0)</f>
        <v>24</v>
      </c>
      <c r="AK195" s="172">
        <f>IFERROR(INDEX($N$74:$U$103,MATCH(INT(求节点(总纲!$BG$5:$BG$84,总纲!$BH$5:$BH$84,总纲!$BM126)),$E$74:$E$103,0),MATCH(AK$72,$N$73:$U$73,0)),0)</f>
        <v>24</v>
      </c>
      <c r="AL195" s="172">
        <f>IFERROR(INDEX($N$74:$U$103,MATCH(INT(求节点(总纲!$BG$5:$BG$84,总纲!$BH$5:$BH$84,总纲!$BM126)),$E$74:$E$103,0),MATCH(AL$72,$N$73:$U$73,0)),0)</f>
        <v>24</v>
      </c>
      <c r="AM195" s="172">
        <f>IFERROR(INDEX($N$74:$U$103,MATCH(INT(求节点(总纲!$BG$5:$BG$84,总纲!$BH$5:$BH$84,总纲!$BM126)),$E$74:$E$103,0),MATCH(AM$72,$N$73:$U$73,0)),0)</f>
        <v>24</v>
      </c>
      <c r="AN195" s="172">
        <f>IFERROR(INDEX($N$74:$U$103,MATCH(INT(求节点(总纲!$BG$5:$BG$84,总纲!$BH$5:$BH$84,总纲!$BM126)),$E$74:$E$103,0),MATCH(AN$72,$N$73:$U$73,0)),0)</f>
        <v>24</v>
      </c>
      <c r="AO195" s="172">
        <f>IFERROR(INDEX($N$74:$U$103,MATCH(INT(求节点(总纲!$BG$5:$BG$84,总纲!$BH$5:$BH$84,总纲!$BM126)),$E$74:$E$103,0),MATCH(AO$72,$N$73:$U$73,0)),0)</f>
        <v>24</v>
      </c>
      <c r="AP195" s="172">
        <f>IFERROR(INDEX($N$74:$U$103,MATCH(INT(求节点(总纲!$BG$5:$BG$84,总纲!$BH$5:$BH$84,总纲!$BM126)),$E$74:$E$103,0),MATCH(AP$72,$N$73:$U$73,0)),0)</f>
        <v>24</v>
      </c>
      <c r="AQ195" s="172">
        <f>IFERROR(INDEX($N$74:$U$103,MATCH(INT(求节点(总纲!$BG$5:$BG$84,总纲!$BH$5:$BH$84,总纲!$BM126)),$E$74:$E$103,0),MATCH(AQ$72,$N$73:$U$73,0)),0)</f>
        <v>24</v>
      </c>
      <c r="AR195" s="172">
        <f>IFERROR(INDEX($N$74:$U$103,MATCH(INT(求节点(总纲!$BG$5:$BG$84,总纲!$BH$5:$BH$84,总纲!$BM126)),$E$74:$E$103,0),MATCH(AR$72,$N$73:$U$73,0)),0)</f>
        <v>24</v>
      </c>
      <c r="AS195" s="172">
        <f>IFERROR(INDEX($N$74:$U$103,MATCH(INT(求节点(总纲!$BG$5:$BG$84,总纲!$BH$5:$BH$84,总纲!$BM126)),$E$74:$E$103,0),MATCH(AS$72,$N$73:$U$73,0)),0)</f>
        <v>24</v>
      </c>
      <c r="AT195" s="172">
        <f>IFERROR(INDEX($N$74:$U$103,MATCH(INT(求节点(总纲!$BG$5:$BG$84,总纲!$BH$5:$BH$84,总纲!$BM126)),$E$74:$E$103,0),MATCH(AT$72,$N$73:$U$73,0)),0)</f>
        <v>24</v>
      </c>
      <c r="AU195" s="172">
        <f>IFERROR(INDEX($N$74:$U$103,MATCH(INT(求节点(总纲!$BG$5:$BG$84,总纲!$BH$5:$BH$84,总纲!$BM126)),$E$74:$E$103,0),MATCH(AU$72,$N$73:$U$73,0)),0)</f>
        <v>24</v>
      </c>
      <c r="AV195" s="172">
        <f>IFERROR(INDEX($N$74:$U$103,MATCH(INT(求节点(总纲!$BG$5:$BG$84,总纲!$BH$5:$BH$84,总纲!$BM126)),$E$74:$E$103,0),MATCH(AV$72,$N$73:$U$73,0)),0)</f>
        <v>24</v>
      </c>
      <c r="AW195" s="172">
        <f>IFERROR(INDEX($N$74:$U$103,MATCH(INT(求节点(总纲!$BG$5:$BG$84,总纲!$BH$5:$BH$84,总纲!$BM126)),$E$74:$E$103,0),MATCH(AW$72,$N$73:$U$73,0)),0)</f>
        <v>24</v>
      </c>
      <c r="AX195" s="172">
        <f>IFERROR(INDEX($N$74:$U$103,MATCH(INT(求节点(总纲!$BG$5:$BG$84,总纲!$BH$5:$BH$84,总纲!$BM126)),$E$74:$E$103,0),MATCH(AX$72,$N$73:$U$73,0)),0)</f>
        <v>24</v>
      </c>
      <c r="AY195" s="172">
        <f>IFERROR(INDEX($N$74:$U$103,MATCH(INT(求节点(总纲!$BG$5:$BG$84,总纲!$BH$5:$BH$84,总纲!$BM126)),$E$74:$E$103,0),MATCH(AY$72,$N$73:$U$73,0)),0)</f>
        <v>0</v>
      </c>
      <c r="AZ195" s="172">
        <f>IFERROR(INDEX($N$74:$U$103,MATCH(INT(求节点(总纲!$BG$5:$BG$84,总纲!$BH$5:$BH$84,总纲!$BM126)),$E$74:$E$103,0),MATCH(AZ$72,$N$73:$U$73,0)),0)</f>
        <v>24</v>
      </c>
      <c r="BA195" s="172">
        <f>IFERROR(INDEX($N$74:$U$103,MATCH(INT(求节点(总纲!$BG$5:$BG$84,总纲!$BH$5:$BH$84,总纲!$BM126)),$E$74:$E$103,0),MATCH(BA$72,$N$73:$U$73,0)),0)</f>
        <v>24</v>
      </c>
      <c r="BB195" s="172">
        <f>IFERROR(INDEX($N$74:$U$103,MATCH(INT(求节点(总纲!$BG$5:$BG$84,总纲!$BH$5:$BH$84,总纲!$BM126)),$E$74:$E$103,0),MATCH(BB$72,$N$73:$U$73,0)),0)</f>
        <v>24</v>
      </c>
      <c r="BC195" s="132"/>
    </row>
    <row r="196" spans="25:55" x14ac:dyDescent="0.15">
      <c r="Y196" s="132"/>
      <c r="Z196" s="172">
        <v>123</v>
      </c>
      <c r="AA196" s="172">
        <f>IFERROR(INDEX($N$74:$U$103,MATCH(INT(求节点(总纲!$BG$5:$BG$84,总纲!$BH$5:$BH$84,总纲!$BM127)),$E$74:$E$103,0),MATCH(AA$72,$N$73:$U$73,0)),0)</f>
        <v>24</v>
      </c>
      <c r="AB196" s="172">
        <f>IFERROR(INDEX($N$74:$U$103,MATCH(INT(求节点(总纲!$BG$5:$BG$84,总纲!$BH$5:$BH$84,总纲!$BM127)),$E$74:$E$103,0),MATCH(AB$72,$N$73:$U$73,0)),0)</f>
        <v>24</v>
      </c>
      <c r="AC196" s="172">
        <f>IFERROR(INDEX($N$74:$U$103,MATCH(INT(求节点(总纲!$BG$5:$BG$84,总纲!$BH$5:$BH$84,总纲!$BM127)),$E$74:$E$103,0),MATCH(AC$72,$N$73:$U$73,0)),0)</f>
        <v>0</v>
      </c>
      <c r="AD196" s="172">
        <f>IFERROR(INDEX($N$74:$U$103,MATCH(INT(求节点(总纲!$BG$5:$BG$84,总纲!$BH$5:$BH$84,总纲!$BM127)),$E$74:$E$103,0),MATCH(AD$72,$N$73:$U$73,0)),0)</f>
        <v>24</v>
      </c>
      <c r="AE196" s="172">
        <f>IFERROR(INDEX($N$74:$U$103,MATCH(INT(求节点(总纲!$BG$5:$BG$84,总纲!$BH$5:$BH$84,总纲!$BM127)),$E$74:$E$103,0),MATCH(AE$72,$N$73:$U$73,0)),0)</f>
        <v>24</v>
      </c>
      <c r="AF196" s="172">
        <f>IFERROR(INDEX($N$74:$U$103,MATCH(INT(求节点(总纲!$BG$5:$BG$84,总纲!$BH$5:$BH$84,总纲!$BM127)),$E$74:$E$103,0),MATCH(AF$72,$N$73:$U$73,0)),0)</f>
        <v>24</v>
      </c>
      <c r="AG196" s="172">
        <f>IFERROR(INDEX($N$74:$U$103,MATCH(INT(求节点(总纲!$BG$5:$BG$84,总纲!$BH$5:$BH$84,总纲!$BM127)),$E$74:$E$103,0),MATCH(AG$72,$N$73:$U$73,0)),0)</f>
        <v>24</v>
      </c>
      <c r="AH196" s="172">
        <f>IFERROR(INDEX($N$74:$U$103,MATCH(INT(求节点(总纲!$BG$5:$BG$84,总纲!$BH$5:$BH$84,总纲!$BM127)),$E$74:$E$103,0),MATCH(AH$72,$N$73:$U$73,0)),0)</f>
        <v>24</v>
      </c>
      <c r="AI196" s="172">
        <f>IFERROR(INDEX($N$74:$U$103,MATCH(INT(求节点(总纲!$BG$5:$BG$84,总纲!$BH$5:$BH$84,总纲!$BM127)),$E$74:$E$103,0),MATCH(AI$72,$N$73:$U$73,0)),0)</f>
        <v>24</v>
      </c>
      <c r="AJ196" s="172">
        <f>IFERROR(INDEX($N$74:$U$103,MATCH(INT(求节点(总纲!$BG$5:$BG$84,总纲!$BH$5:$BH$84,总纲!$BM127)),$E$74:$E$103,0),MATCH(AJ$72,$N$73:$U$73,0)),0)</f>
        <v>24</v>
      </c>
      <c r="AK196" s="172">
        <f>IFERROR(INDEX($N$74:$U$103,MATCH(INT(求节点(总纲!$BG$5:$BG$84,总纲!$BH$5:$BH$84,总纲!$BM127)),$E$74:$E$103,0),MATCH(AK$72,$N$73:$U$73,0)),0)</f>
        <v>24</v>
      </c>
      <c r="AL196" s="172">
        <f>IFERROR(INDEX($N$74:$U$103,MATCH(INT(求节点(总纲!$BG$5:$BG$84,总纲!$BH$5:$BH$84,总纲!$BM127)),$E$74:$E$103,0),MATCH(AL$72,$N$73:$U$73,0)),0)</f>
        <v>24</v>
      </c>
      <c r="AM196" s="172">
        <f>IFERROR(INDEX($N$74:$U$103,MATCH(INT(求节点(总纲!$BG$5:$BG$84,总纲!$BH$5:$BH$84,总纲!$BM127)),$E$74:$E$103,0),MATCH(AM$72,$N$73:$U$73,0)),0)</f>
        <v>24</v>
      </c>
      <c r="AN196" s="172">
        <f>IFERROR(INDEX($N$74:$U$103,MATCH(INT(求节点(总纲!$BG$5:$BG$84,总纲!$BH$5:$BH$84,总纲!$BM127)),$E$74:$E$103,0),MATCH(AN$72,$N$73:$U$73,0)),0)</f>
        <v>24</v>
      </c>
      <c r="AO196" s="172">
        <f>IFERROR(INDEX($N$74:$U$103,MATCH(INT(求节点(总纲!$BG$5:$BG$84,总纲!$BH$5:$BH$84,总纲!$BM127)),$E$74:$E$103,0),MATCH(AO$72,$N$73:$U$73,0)),0)</f>
        <v>24</v>
      </c>
      <c r="AP196" s="172">
        <f>IFERROR(INDEX($N$74:$U$103,MATCH(INT(求节点(总纲!$BG$5:$BG$84,总纲!$BH$5:$BH$84,总纲!$BM127)),$E$74:$E$103,0),MATCH(AP$72,$N$73:$U$73,0)),0)</f>
        <v>24</v>
      </c>
      <c r="AQ196" s="172">
        <f>IFERROR(INDEX($N$74:$U$103,MATCH(INT(求节点(总纲!$BG$5:$BG$84,总纲!$BH$5:$BH$84,总纲!$BM127)),$E$74:$E$103,0),MATCH(AQ$72,$N$73:$U$73,0)),0)</f>
        <v>24</v>
      </c>
      <c r="AR196" s="172">
        <f>IFERROR(INDEX($N$74:$U$103,MATCH(INT(求节点(总纲!$BG$5:$BG$84,总纲!$BH$5:$BH$84,总纲!$BM127)),$E$74:$E$103,0),MATCH(AR$72,$N$73:$U$73,0)),0)</f>
        <v>24</v>
      </c>
      <c r="AS196" s="172">
        <f>IFERROR(INDEX($N$74:$U$103,MATCH(INT(求节点(总纲!$BG$5:$BG$84,总纲!$BH$5:$BH$84,总纲!$BM127)),$E$74:$E$103,0),MATCH(AS$72,$N$73:$U$73,0)),0)</f>
        <v>24</v>
      </c>
      <c r="AT196" s="172">
        <f>IFERROR(INDEX($N$74:$U$103,MATCH(INT(求节点(总纲!$BG$5:$BG$84,总纲!$BH$5:$BH$84,总纲!$BM127)),$E$74:$E$103,0),MATCH(AT$72,$N$73:$U$73,0)),0)</f>
        <v>24</v>
      </c>
      <c r="AU196" s="172">
        <f>IFERROR(INDEX($N$74:$U$103,MATCH(INT(求节点(总纲!$BG$5:$BG$84,总纲!$BH$5:$BH$84,总纲!$BM127)),$E$74:$E$103,0),MATCH(AU$72,$N$73:$U$73,0)),0)</f>
        <v>24</v>
      </c>
      <c r="AV196" s="172">
        <f>IFERROR(INDEX($N$74:$U$103,MATCH(INT(求节点(总纲!$BG$5:$BG$84,总纲!$BH$5:$BH$84,总纲!$BM127)),$E$74:$E$103,0),MATCH(AV$72,$N$73:$U$73,0)),0)</f>
        <v>24</v>
      </c>
      <c r="AW196" s="172">
        <f>IFERROR(INDEX($N$74:$U$103,MATCH(INT(求节点(总纲!$BG$5:$BG$84,总纲!$BH$5:$BH$84,总纲!$BM127)),$E$74:$E$103,0),MATCH(AW$72,$N$73:$U$73,0)),0)</f>
        <v>24</v>
      </c>
      <c r="AX196" s="172">
        <f>IFERROR(INDEX($N$74:$U$103,MATCH(INT(求节点(总纲!$BG$5:$BG$84,总纲!$BH$5:$BH$84,总纲!$BM127)),$E$74:$E$103,0),MATCH(AX$72,$N$73:$U$73,0)),0)</f>
        <v>24</v>
      </c>
      <c r="AY196" s="172">
        <f>IFERROR(INDEX($N$74:$U$103,MATCH(INT(求节点(总纲!$BG$5:$BG$84,总纲!$BH$5:$BH$84,总纲!$BM127)),$E$74:$E$103,0),MATCH(AY$72,$N$73:$U$73,0)),0)</f>
        <v>0</v>
      </c>
      <c r="AZ196" s="172">
        <f>IFERROR(INDEX($N$74:$U$103,MATCH(INT(求节点(总纲!$BG$5:$BG$84,总纲!$BH$5:$BH$84,总纲!$BM127)),$E$74:$E$103,0),MATCH(AZ$72,$N$73:$U$73,0)),0)</f>
        <v>24</v>
      </c>
      <c r="BA196" s="172">
        <f>IFERROR(INDEX($N$74:$U$103,MATCH(INT(求节点(总纲!$BG$5:$BG$84,总纲!$BH$5:$BH$84,总纲!$BM127)),$E$74:$E$103,0),MATCH(BA$72,$N$73:$U$73,0)),0)</f>
        <v>24</v>
      </c>
      <c r="BB196" s="172">
        <f>IFERROR(INDEX($N$74:$U$103,MATCH(INT(求节点(总纲!$BG$5:$BG$84,总纲!$BH$5:$BH$84,总纲!$BM127)),$E$74:$E$103,0),MATCH(BB$72,$N$73:$U$73,0)),0)</f>
        <v>24</v>
      </c>
      <c r="BC196" s="132"/>
    </row>
    <row r="197" spans="25:55" x14ac:dyDescent="0.15">
      <c r="Y197" s="132"/>
      <c r="Z197" s="172">
        <v>124</v>
      </c>
      <c r="AA197" s="172">
        <f>IFERROR(INDEX($N$74:$U$103,MATCH(INT(求节点(总纲!$BG$5:$BG$84,总纲!$BH$5:$BH$84,总纲!$BM128)),$E$74:$E$103,0),MATCH(AA$72,$N$73:$U$73,0)),0)</f>
        <v>28</v>
      </c>
      <c r="AB197" s="172">
        <f>IFERROR(INDEX($N$74:$U$103,MATCH(INT(求节点(总纲!$BG$5:$BG$84,总纲!$BH$5:$BH$84,总纲!$BM128)),$E$74:$E$103,0),MATCH(AB$72,$N$73:$U$73,0)),0)</f>
        <v>24</v>
      </c>
      <c r="AC197" s="172">
        <f>IFERROR(INDEX($N$74:$U$103,MATCH(INT(求节点(总纲!$BG$5:$BG$84,总纲!$BH$5:$BH$84,总纲!$BM128)),$E$74:$E$103,0),MATCH(AC$72,$N$73:$U$73,0)),0)</f>
        <v>0</v>
      </c>
      <c r="AD197" s="172">
        <f>IFERROR(INDEX($N$74:$U$103,MATCH(INT(求节点(总纲!$BG$5:$BG$84,总纲!$BH$5:$BH$84,总纲!$BM128)),$E$74:$E$103,0),MATCH(AD$72,$N$73:$U$73,0)),0)</f>
        <v>28</v>
      </c>
      <c r="AE197" s="172">
        <f>IFERROR(INDEX($N$74:$U$103,MATCH(INT(求节点(总纲!$BG$5:$BG$84,总纲!$BH$5:$BH$84,总纲!$BM128)),$E$74:$E$103,0),MATCH(AE$72,$N$73:$U$73,0)),0)</f>
        <v>24</v>
      </c>
      <c r="AF197" s="172">
        <f>IFERROR(INDEX($N$74:$U$103,MATCH(INT(求节点(总纲!$BG$5:$BG$84,总纲!$BH$5:$BH$84,总纲!$BM128)),$E$74:$E$103,0),MATCH(AF$72,$N$73:$U$73,0)),0)</f>
        <v>24</v>
      </c>
      <c r="AG197" s="172">
        <f>IFERROR(INDEX($N$74:$U$103,MATCH(INT(求节点(总纲!$BG$5:$BG$84,总纲!$BH$5:$BH$84,总纲!$BM128)),$E$74:$E$103,0),MATCH(AG$72,$N$73:$U$73,0)),0)</f>
        <v>24</v>
      </c>
      <c r="AH197" s="172">
        <f>IFERROR(INDEX($N$74:$U$103,MATCH(INT(求节点(总纲!$BG$5:$BG$84,总纲!$BH$5:$BH$84,总纲!$BM128)),$E$74:$E$103,0),MATCH(AH$72,$N$73:$U$73,0)),0)</f>
        <v>24</v>
      </c>
      <c r="AI197" s="172">
        <f>IFERROR(INDEX($N$74:$U$103,MATCH(INT(求节点(总纲!$BG$5:$BG$84,总纲!$BH$5:$BH$84,总纲!$BM128)),$E$74:$E$103,0),MATCH(AI$72,$N$73:$U$73,0)),0)</f>
        <v>28</v>
      </c>
      <c r="AJ197" s="172">
        <f>IFERROR(INDEX($N$74:$U$103,MATCH(INT(求节点(总纲!$BG$5:$BG$84,总纲!$BH$5:$BH$84,总纲!$BM128)),$E$74:$E$103,0),MATCH(AJ$72,$N$73:$U$73,0)),0)</f>
        <v>24</v>
      </c>
      <c r="AK197" s="172">
        <f>IFERROR(INDEX($N$74:$U$103,MATCH(INT(求节点(总纲!$BG$5:$BG$84,总纲!$BH$5:$BH$84,总纲!$BM128)),$E$74:$E$103,0),MATCH(AK$72,$N$73:$U$73,0)),0)</f>
        <v>24</v>
      </c>
      <c r="AL197" s="172">
        <f>IFERROR(INDEX($N$74:$U$103,MATCH(INT(求节点(总纲!$BG$5:$BG$84,总纲!$BH$5:$BH$84,总纲!$BM128)),$E$74:$E$103,0),MATCH(AL$72,$N$73:$U$73,0)),0)</f>
        <v>24</v>
      </c>
      <c r="AM197" s="172">
        <f>IFERROR(INDEX($N$74:$U$103,MATCH(INT(求节点(总纲!$BG$5:$BG$84,总纲!$BH$5:$BH$84,总纲!$BM128)),$E$74:$E$103,0),MATCH(AM$72,$N$73:$U$73,0)),0)</f>
        <v>24</v>
      </c>
      <c r="AN197" s="172">
        <f>IFERROR(INDEX($N$74:$U$103,MATCH(INT(求节点(总纲!$BG$5:$BG$84,总纲!$BH$5:$BH$84,总纲!$BM128)),$E$74:$E$103,0),MATCH(AN$72,$N$73:$U$73,0)),0)</f>
        <v>24</v>
      </c>
      <c r="AO197" s="172">
        <f>IFERROR(INDEX($N$74:$U$103,MATCH(INT(求节点(总纲!$BG$5:$BG$84,总纲!$BH$5:$BH$84,总纲!$BM128)),$E$74:$E$103,0),MATCH(AO$72,$N$73:$U$73,0)),0)</f>
        <v>24</v>
      </c>
      <c r="AP197" s="172">
        <f>IFERROR(INDEX($N$74:$U$103,MATCH(INT(求节点(总纲!$BG$5:$BG$84,总纲!$BH$5:$BH$84,总纲!$BM128)),$E$74:$E$103,0),MATCH(AP$72,$N$73:$U$73,0)),0)</f>
        <v>24</v>
      </c>
      <c r="AQ197" s="172">
        <f>IFERROR(INDEX($N$74:$U$103,MATCH(INT(求节点(总纲!$BG$5:$BG$84,总纲!$BH$5:$BH$84,总纲!$BM128)),$E$74:$E$103,0),MATCH(AQ$72,$N$73:$U$73,0)),0)</f>
        <v>24</v>
      </c>
      <c r="AR197" s="172">
        <f>IFERROR(INDEX($N$74:$U$103,MATCH(INT(求节点(总纲!$BG$5:$BG$84,总纲!$BH$5:$BH$84,总纲!$BM128)),$E$74:$E$103,0),MATCH(AR$72,$N$73:$U$73,0)),0)</f>
        <v>24</v>
      </c>
      <c r="AS197" s="172">
        <f>IFERROR(INDEX($N$74:$U$103,MATCH(INT(求节点(总纲!$BG$5:$BG$84,总纲!$BH$5:$BH$84,总纲!$BM128)),$E$74:$E$103,0),MATCH(AS$72,$N$73:$U$73,0)),0)</f>
        <v>24</v>
      </c>
      <c r="AT197" s="172">
        <f>IFERROR(INDEX($N$74:$U$103,MATCH(INT(求节点(总纲!$BG$5:$BG$84,总纲!$BH$5:$BH$84,总纲!$BM128)),$E$74:$E$103,0),MATCH(AT$72,$N$73:$U$73,0)),0)</f>
        <v>24</v>
      </c>
      <c r="AU197" s="172">
        <f>IFERROR(INDEX($N$74:$U$103,MATCH(INT(求节点(总纲!$BG$5:$BG$84,总纲!$BH$5:$BH$84,总纲!$BM128)),$E$74:$E$103,0),MATCH(AU$72,$N$73:$U$73,0)),0)</f>
        <v>24</v>
      </c>
      <c r="AV197" s="172">
        <f>IFERROR(INDEX($N$74:$U$103,MATCH(INT(求节点(总纲!$BG$5:$BG$84,总纲!$BH$5:$BH$84,总纲!$BM128)),$E$74:$E$103,0),MATCH(AV$72,$N$73:$U$73,0)),0)</f>
        <v>24</v>
      </c>
      <c r="AW197" s="172">
        <f>IFERROR(INDEX($N$74:$U$103,MATCH(INT(求节点(总纲!$BG$5:$BG$84,总纲!$BH$5:$BH$84,总纲!$BM128)),$E$74:$E$103,0),MATCH(AW$72,$N$73:$U$73,0)),0)</f>
        <v>28</v>
      </c>
      <c r="AX197" s="172">
        <f>IFERROR(INDEX($N$74:$U$103,MATCH(INT(求节点(总纲!$BG$5:$BG$84,总纲!$BH$5:$BH$84,总纲!$BM128)),$E$74:$E$103,0),MATCH(AX$72,$N$73:$U$73,0)),0)</f>
        <v>24</v>
      </c>
      <c r="AY197" s="172">
        <f>IFERROR(INDEX($N$74:$U$103,MATCH(INT(求节点(总纲!$BG$5:$BG$84,总纲!$BH$5:$BH$84,总纲!$BM128)),$E$74:$E$103,0),MATCH(AY$72,$N$73:$U$73,0)),0)</f>
        <v>0</v>
      </c>
      <c r="AZ197" s="172">
        <f>IFERROR(INDEX($N$74:$U$103,MATCH(INT(求节点(总纲!$BG$5:$BG$84,总纲!$BH$5:$BH$84,总纲!$BM128)),$E$74:$E$103,0),MATCH(AZ$72,$N$73:$U$73,0)),0)</f>
        <v>24</v>
      </c>
      <c r="BA197" s="172">
        <f>IFERROR(INDEX($N$74:$U$103,MATCH(INT(求节点(总纲!$BG$5:$BG$84,总纲!$BH$5:$BH$84,总纲!$BM128)),$E$74:$E$103,0),MATCH(BA$72,$N$73:$U$73,0)),0)</f>
        <v>24</v>
      </c>
      <c r="BB197" s="172">
        <f>IFERROR(INDEX($N$74:$U$103,MATCH(INT(求节点(总纲!$BG$5:$BG$84,总纲!$BH$5:$BH$84,总纲!$BM128)),$E$74:$E$103,0),MATCH(BB$72,$N$73:$U$73,0)),0)</f>
        <v>28</v>
      </c>
      <c r="BC197" s="132"/>
    </row>
    <row r="198" spans="25:55" x14ac:dyDescent="0.15">
      <c r="Y198" s="132"/>
      <c r="Z198" s="172">
        <v>125</v>
      </c>
      <c r="AA198" s="172">
        <f>IFERROR(INDEX($N$74:$U$103,MATCH(INT(求节点(总纲!$BG$5:$BG$84,总纲!$BH$5:$BH$84,总纲!$BM129)),$E$74:$E$103,0),MATCH(AA$72,$N$73:$U$73,0)),0)</f>
        <v>28</v>
      </c>
      <c r="AB198" s="172">
        <f>IFERROR(INDEX($N$74:$U$103,MATCH(INT(求节点(总纲!$BG$5:$BG$84,总纲!$BH$5:$BH$84,总纲!$BM129)),$E$74:$E$103,0),MATCH(AB$72,$N$73:$U$73,0)),0)</f>
        <v>24</v>
      </c>
      <c r="AC198" s="172">
        <f>IFERROR(INDEX($N$74:$U$103,MATCH(INT(求节点(总纲!$BG$5:$BG$84,总纲!$BH$5:$BH$84,总纲!$BM129)),$E$74:$E$103,0),MATCH(AC$72,$N$73:$U$73,0)),0)</f>
        <v>0</v>
      </c>
      <c r="AD198" s="172">
        <f>IFERROR(INDEX($N$74:$U$103,MATCH(INT(求节点(总纲!$BG$5:$BG$84,总纲!$BH$5:$BH$84,总纲!$BM129)),$E$74:$E$103,0),MATCH(AD$72,$N$73:$U$73,0)),0)</f>
        <v>28</v>
      </c>
      <c r="AE198" s="172">
        <f>IFERROR(INDEX($N$74:$U$103,MATCH(INT(求节点(总纲!$BG$5:$BG$84,总纲!$BH$5:$BH$84,总纲!$BM129)),$E$74:$E$103,0),MATCH(AE$72,$N$73:$U$73,0)),0)</f>
        <v>24</v>
      </c>
      <c r="AF198" s="172">
        <f>IFERROR(INDEX($N$74:$U$103,MATCH(INT(求节点(总纲!$BG$5:$BG$84,总纲!$BH$5:$BH$84,总纲!$BM129)),$E$74:$E$103,0),MATCH(AF$72,$N$73:$U$73,0)),0)</f>
        <v>24</v>
      </c>
      <c r="AG198" s="172">
        <f>IFERROR(INDEX($N$74:$U$103,MATCH(INT(求节点(总纲!$BG$5:$BG$84,总纲!$BH$5:$BH$84,总纲!$BM129)),$E$74:$E$103,0),MATCH(AG$72,$N$73:$U$73,0)),0)</f>
        <v>24</v>
      </c>
      <c r="AH198" s="172">
        <f>IFERROR(INDEX($N$74:$U$103,MATCH(INT(求节点(总纲!$BG$5:$BG$84,总纲!$BH$5:$BH$84,总纲!$BM129)),$E$74:$E$103,0),MATCH(AH$72,$N$73:$U$73,0)),0)</f>
        <v>24</v>
      </c>
      <c r="AI198" s="172">
        <f>IFERROR(INDEX($N$74:$U$103,MATCH(INT(求节点(总纲!$BG$5:$BG$84,总纲!$BH$5:$BH$84,总纲!$BM129)),$E$74:$E$103,0),MATCH(AI$72,$N$73:$U$73,0)),0)</f>
        <v>28</v>
      </c>
      <c r="AJ198" s="172">
        <f>IFERROR(INDEX($N$74:$U$103,MATCH(INT(求节点(总纲!$BG$5:$BG$84,总纲!$BH$5:$BH$84,总纲!$BM129)),$E$74:$E$103,0),MATCH(AJ$72,$N$73:$U$73,0)),0)</f>
        <v>24</v>
      </c>
      <c r="AK198" s="172">
        <f>IFERROR(INDEX($N$74:$U$103,MATCH(INT(求节点(总纲!$BG$5:$BG$84,总纲!$BH$5:$BH$84,总纲!$BM129)),$E$74:$E$103,0),MATCH(AK$72,$N$73:$U$73,0)),0)</f>
        <v>24</v>
      </c>
      <c r="AL198" s="172">
        <f>IFERROR(INDEX($N$74:$U$103,MATCH(INT(求节点(总纲!$BG$5:$BG$84,总纲!$BH$5:$BH$84,总纲!$BM129)),$E$74:$E$103,0),MATCH(AL$72,$N$73:$U$73,0)),0)</f>
        <v>24</v>
      </c>
      <c r="AM198" s="172">
        <f>IFERROR(INDEX($N$74:$U$103,MATCH(INT(求节点(总纲!$BG$5:$BG$84,总纲!$BH$5:$BH$84,总纲!$BM129)),$E$74:$E$103,0),MATCH(AM$72,$N$73:$U$73,0)),0)</f>
        <v>24</v>
      </c>
      <c r="AN198" s="172">
        <f>IFERROR(INDEX($N$74:$U$103,MATCH(INT(求节点(总纲!$BG$5:$BG$84,总纲!$BH$5:$BH$84,总纲!$BM129)),$E$74:$E$103,0),MATCH(AN$72,$N$73:$U$73,0)),0)</f>
        <v>24</v>
      </c>
      <c r="AO198" s="172">
        <f>IFERROR(INDEX($N$74:$U$103,MATCH(INT(求节点(总纲!$BG$5:$BG$84,总纲!$BH$5:$BH$84,总纲!$BM129)),$E$74:$E$103,0),MATCH(AO$72,$N$73:$U$73,0)),0)</f>
        <v>24</v>
      </c>
      <c r="AP198" s="172">
        <f>IFERROR(INDEX($N$74:$U$103,MATCH(INT(求节点(总纲!$BG$5:$BG$84,总纲!$BH$5:$BH$84,总纲!$BM129)),$E$74:$E$103,0),MATCH(AP$72,$N$73:$U$73,0)),0)</f>
        <v>24</v>
      </c>
      <c r="AQ198" s="172">
        <f>IFERROR(INDEX($N$74:$U$103,MATCH(INT(求节点(总纲!$BG$5:$BG$84,总纲!$BH$5:$BH$84,总纲!$BM129)),$E$74:$E$103,0),MATCH(AQ$72,$N$73:$U$73,0)),0)</f>
        <v>24</v>
      </c>
      <c r="AR198" s="172">
        <f>IFERROR(INDEX($N$74:$U$103,MATCH(INT(求节点(总纲!$BG$5:$BG$84,总纲!$BH$5:$BH$84,总纲!$BM129)),$E$74:$E$103,0),MATCH(AR$72,$N$73:$U$73,0)),0)</f>
        <v>24</v>
      </c>
      <c r="AS198" s="172">
        <f>IFERROR(INDEX($N$74:$U$103,MATCH(INT(求节点(总纲!$BG$5:$BG$84,总纲!$BH$5:$BH$84,总纲!$BM129)),$E$74:$E$103,0),MATCH(AS$72,$N$73:$U$73,0)),0)</f>
        <v>24</v>
      </c>
      <c r="AT198" s="172">
        <f>IFERROR(INDEX($N$74:$U$103,MATCH(INT(求节点(总纲!$BG$5:$BG$84,总纲!$BH$5:$BH$84,总纲!$BM129)),$E$74:$E$103,0),MATCH(AT$72,$N$73:$U$73,0)),0)</f>
        <v>24</v>
      </c>
      <c r="AU198" s="172">
        <f>IFERROR(INDEX($N$74:$U$103,MATCH(INT(求节点(总纲!$BG$5:$BG$84,总纲!$BH$5:$BH$84,总纲!$BM129)),$E$74:$E$103,0),MATCH(AU$72,$N$73:$U$73,0)),0)</f>
        <v>24</v>
      </c>
      <c r="AV198" s="172">
        <f>IFERROR(INDEX($N$74:$U$103,MATCH(INT(求节点(总纲!$BG$5:$BG$84,总纲!$BH$5:$BH$84,总纲!$BM129)),$E$74:$E$103,0),MATCH(AV$72,$N$73:$U$73,0)),0)</f>
        <v>24</v>
      </c>
      <c r="AW198" s="172">
        <f>IFERROR(INDEX($N$74:$U$103,MATCH(INT(求节点(总纲!$BG$5:$BG$84,总纲!$BH$5:$BH$84,总纲!$BM129)),$E$74:$E$103,0),MATCH(AW$72,$N$73:$U$73,0)),0)</f>
        <v>28</v>
      </c>
      <c r="AX198" s="172">
        <f>IFERROR(INDEX($N$74:$U$103,MATCH(INT(求节点(总纲!$BG$5:$BG$84,总纲!$BH$5:$BH$84,总纲!$BM129)),$E$74:$E$103,0),MATCH(AX$72,$N$73:$U$73,0)),0)</f>
        <v>24</v>
      </c>
      <c r="AY198" s="172">
        <f>IFERROR(INDEX($N$74:$U$103,MATCH(INT(求节点(总纲!$BG$5:$BG$84,总纲!$BH$5:$BH$84,总纲!$BM129)),$E$74:$E$103,0),MATCH(AY$72,$N$73:$U$73,0)),0)</f>
        <v>0</v>
      </c>
      <c r="AZ198" s="172">
        <f>IFERROR(INDEX($N$74:$U$103,MATCH(INT(求节点(总纲!$BG$5:$BG$84,总纲!$BH$5:$BH$84,总纲!$BM129)),$E$74:$E$103,0),MATCH(AZ$72,$N$73:$U$73,0)),0)</f>
        <v>24</v>
      </c>
      <c r="BA198" s="172">
        <f>IFERROR(INDEX($N$74:$U$103,MATCH(INT(求节点(总纲!$BG$5:$BG$84,总纲!$BH$5:$BH$84,总纲!$BM129)),$E$74:$E$103,0),MATCH(BA$72,$N$73:$U$73,0)),0)</f>
        <v>24</v>
      </c>
      <c r="BB198" s="172">
        <f>IFERROR(INDEX($N$74:$U$103,MATCH(INT(求节点(总纲!$BG$5:$BG$84,总纲!$BH$5:$BH$84,总纲!$BM129)),$E$74:$E$103,0),MATCH(BB$72,$N$73:$U$73,0)),0)</f>
        <v>28</v>
      </c>
      <c r="BC198" s="132"/>
    </row>
    <row r="199" spans="25:55" x14ac:dyDescent="0.15">
      <c r="Y199" s="132"/>
      <c r="Z199" s="172">
        <v>126</v>
      </c>
      <c r="AA199" s="172">
        <f>IFERROR(INDEX($N$74:$U$103,MATCH(INT(求节点(总纲!$BG$5:$BG$84,总纲!$BH$5:$BH$84,总纲!$BM130)),$E$74:$E$103,0),MATCH(AA$72,$N$73:$U$73,0)),0)</f>
        <v>28</v>
      </c>
      <c r="AB199" s="172">
        <f>IFERROR(INDEX($N$74:$U$103,MATCH(INT(求节点(总纲!$BG$5:$BG$84,总纲!$BH$5:$BH$84,总纲!$BM130)),$E$74:$E$103,0),MATCH(AB$72,$N$73:$U$73,0)),0)</f>
        <v>24</v>
      </c>
      <c r="AC199" s="172">
        <f>IFERROR(INDEX($N$74:$U$103,MATCH(INT(求节点(总纲!$BG$5:$BG$84,总纲!$BH$5:$BH$84,总纲!$BM130)),$E$74:$E$103,0),MATCH(AC$72,$N$73:$U$73,0)),0)</f>
        <v>0</v>
      </c>
      <c r="AD199" s="172">
        <f>IFERROR(INDEX($N$74:$U$103,MATCH(INT(求节点(总纲!$BG$5:$BG$84,总纲!$BH$5:$BH$84,总纲!$BM130)),$E$74:$E$103,0),MATCH(AD$72,$N$73:$U$73,0)),0)</f>
        <v>28</v>
      </c>
      <c r="AE199" s="172">
        <f>IFERROR(INDEX($N$74:$U$103,MATCH(INT(求节点(总纲!$BG$5:$BG$84,总纲!$BH$5:$BH$84,总纲!$BM130)),$E$74:$E$103,0),MATCH(AE$72,$N$73:$U$73,0)),0)</f>
        <v>24</v>
      </c>
      <c r="AF199" s="172">
        <f>IFERROR(INDEX($N$74:$U$103,MATCH(INT(求节点(总纲!$BG$5:$BG$84,总纲!$BH$5:$BH$84,总纲!$BM130)),$E$74:$E$103,0),MATCH(AF$72,$N$73:$U$73,0)),0)</f>
        <v>24</v>
      </c>
      <c r="AG199" s="172">
        <f>IFERROR(INDEX($N$74:$U$103,MATCH(INT(求节点(总纲!$BG$5:$BG$84,总纲!$BH$5:$BH$84,总纲!$BM130)),$E$74:$E$103,0),MATCH(AG$72,$N$73:$U$73,0)),0)</f>
        <v>24</v>
      </c>
      <c r="AH199" s="172">
        <f>IFERROR(INDEX($N$74:$U$103,MATCH(INT(求节点(总纲!$BG$5:$BG$84,总纲!$BH$5:$BH$84,总纲!$BM130)),$E$74:$E$103,0),MATCH(AH$72,$N$73:$U$73,0)),0)</f>
        <v>24</v>
      </c>
      <c r="AI199" s="172">
        <f>IFERROR(INDEX($N$74:$U$103,MATCH(INT(求节点(总纲!$BG$5:$BG$84,总纲!$BH$5:$BH$84,总纲!$BM130)),$E$74:$E$103,0),MATCH(AI$72,$N$73:$U$73,0)),0)</f>
        <v>28</v>
      </c>
      <c r="AJ199" s="172">
        <f>IFERROR(INDEX($N$74:$U$103,MATCH(INT(求节点(总纲!$BG$5:$BG$84,总纲!$BH$5:$BH$84,总纲!$BM130)),$E$74:$E$103,0),MATCH(AJ$72,$N$73:$U$73,0)),0)</f>
        <v>24</v>
      </c>
      <c r="AK199" s="172">
        <f>IFERROR(INDEX($N$74:$U$103,MATCH(INT(求节点(总纲!$BG$5:$BG$84,总纲!$BH$5:$BH$84,总纲!$BM130)),$E$74:$E$103,0),MATCH(AK$72,$N$73:$U$73,0)),0)</f>
        <v>24</v>
      </c>
      <c r="AL199" s="172">
        <f>IFERROR(INDEX($N$74:$U$103,MATCH(INT(求节点(总纲!$BG$5:$BG$84,总纲!$BH$5:$BH$84,总纲!$BM130)),$E$74:$E$103,0),MATCH(AL$72,$N$73:$U$73,0)),0)</f>
        <v>24</v>
      </c>
      <c r="AM199" s="172">
        <f>IFERROR(INDEX($N$74:$U$103,MATCH(INT(求节点(总纲!$BG$5:$BG$84,总纲!$BH$5:$BH$84,总纲!$BM130)),$E$74:$E$103,0),MATCH(AM$72,$N$73:$U$73,0)),0)</f>
        <v>24</v>
      </c>
      <c r="AN199" s="172">
        <f>IFERROR(INDEX($N$74:$U$103,MATCH(INT(求节点(总纲!$BG$5:$BG$84,总纲!$BH$5:$BH$84,总纲!$BM130)),$E$74:$E$103,0),MATCH(AN$72,$N$73:$U$73,0)),0)</f>
        <v>24</v>
      </c>
      <c r="AO199" s="172">
        <f>IFERROR(INDEX($N$74:$U$103,MATCH(INT(求节点(总纲!$BG$5:$BG$84,总纲!$BH$5:$BH$84,总纲!$BM130)),$E$74:$E$103,0),MATCH(AO$72,$N$73:$U$73,0)),0)</f>
        <v>24</v>
      </c>
      <c r="AP199" s="172">
        <f>IFERROR(INDEX($N$74:$U$103,MATCH(INT(求节点(总纲!$BG$5:$BG$84,总纲!$BH$5:$BH$84,总纲!$BM130)),$E$74:$E$103,0),MATCH(AP$72,$N$73:$U$73,0)),0)</f>
        <v>24</v>
      </c>
      <c r="AQ199" s="172">
        <f>IFERROR(INDEX($N$74:$U$103,MATCH(INT(求节点(总纲!$BG$5:$BG$84,总纲!$BH$5:$BH$84,总纲!$BM130)),$E$74:$E$103,0),MATCH(AQ$72,$N$73:$U$73,0)),0)</f>
        <v>24</v>
      </c>
      <c r="AR199" s="172">
        <f>IFERROR(INDEX($N$74:$U$103,MATCH(INT(求节点(总纲!$BG$5:$BG$84,总纲!$BH$5:$BH$84,总纲!$BM130)),$E$74:$E$103,0),MATCH(AR$72,$N$73:$U$73,0)),0)</f>
        <v>24</v>
      </c>
      <c r="AS199" s="172">
        <f>IFERROR(INDEX($N$74:$U$103,MATCH(INT(求节点(总纲!$BG$5:$BG$84,总纲!$BH$5:$BH$84,总纲!$BM130)),$E$74:$E$103,0),MATCH(AS$72,$N$73:$U$73,0)),0)</f>
        <v>24</v>
      </c>
      <c r="AT199" s="172">
        <f>IFERROR(INDEX($N$74:$U$103,MATCH(INT(求节点(总纲!$BG$5:$BG$84,总纲!$BH$5:$BH$84,总纲!$BM130)),$E$74:$E$103,0),MATCH(AT$72,$N$73:$U$73,0)),0)</f>
        <v>24</v>
      </c>
      <c r="AU199" s="172">
        <f>IFERROR(INDEX($N$74:$U$103,MATCH(INT(求节点(总纲!$BG$5:$BG$84,总纲!$BH$5:$BH$84,总纲!$BM130)),$E$74:$E$103,0),MATCH(AU$72,$N$73:$U$73,0)),0)</f>
        <v>24</v>
      </c>
      <c r="AV199" s="172">
        <f>IFERROR(INDEX($N$74:$U$103,MATCH(INT(求节点(总纲!$BG$5:$BG$84,总纲!$BH$5:$BH$84,总纲!$BM130)),$E$74:$E$103,0),MATCH(AV$72,$N$73:$U$73,0)),0)</f>
        <v>24</v>
      </c>
      <c r="AW199" s="172">
        <f>IFERROR(INDEX($N$74:$U$103,MATCH(INT(求节点(总纲!$BG$5:$BG$84,总纲!$BH$5:$BH$84,总纲!$BM130)),$E$74:$E$103,0),MATCH(AW$72,$N$73:$U$73,0)),0)</f>
        <v>28</v>
      </c>
      <c r="AX199" s="172">
        <f>IFERROR(INDEX($N$74:$U$103,MATCH(INT(求节点(总纲!$BG$5:$BG$84,总纲!$BH$5:$BH$84,总纲!$BM130)),$E$74:$E$103,0),MATCH(AX$72,$N$73:$U$73,0)),0)</f>
        <v>24</v>
      </c>
      <c r="AY199" s="172">
        <f>IFERROR(INDEX($N$74:$U$103,MATCH(INT(求节点(总纲!$BG$5:$BG$84,总纲!$BH$5:$BH$84,总纲!$BM130)),$E$74:$E$103,0),MATCH(AY$72,$N$73:$U$73,0)),0)</f>
        <v>0</v>
      </c>
      <c r="AZ199" s="172">
        <f>IFERROR(INDEX($N$74:$U$103,MATCH(INT(求节点(总纲!$BG$5:$BG$84,总纲!$BH$5:$BH$84,总纲!$BM130)),$E$74:$E$103,0),MATCH(AZ$72,$N$73:$U$73,0)),0)</f>
        <v>24</v>
      </c>
      <c r="BA199" s="172">
        <f>IFERROR(INDEX($N$74:$U$103,MATCH(INT(求节点(总纲!$BG$5:$BG$84,总纲!$BH$5:$BH$84,总纲!$BM130)),$E$74:$E$103,0),MATCH(BA$72,$N$73:$U$73,0)),0)</f>
        <v>24</v>
      </c>
      <c r="BB199" s="172">
        <f>IFERROR(INDEX($N$74:$U$103,MATCH(INT(求节点(总纲!$BG$5:$BG$84,总纲!$BH$5:$BH$84,总纲!$BM130)),$E$74:$E$103,0),MATCH(BB$72,$N$73:$U$73,0)),0)</f>
        <v>28</v>
      </c>
      <c r="BC199" s="132"/>
    </row>
    <row r="200" spans="25:55" x14ac:dyDescent="0.15">
      <c r="Y200" s="132"/>
      <c r="Z200" s="172">
        <v>127</v>
      </c>
      <c r="AA200" s="172">
        <f>IFERROR(INDEX($N$74:$U$103,MATCH(INT(求节点(总纲!$BG$5:$BG$84,总纲!$BH$5:$BH$84,总纲!$BM131)),$E$74:$E$103,0),MATCH(AA$72,$N$73:$U$73,0)),0)</f>
        <v>28</v>
      </c>
      <c r="AB200" s="172">
        <f>IFERROR(INDEX($N$74:$U$103,MATCH(INT(求节点(总纲!$BG$5:$BG$84,总纲!$BH$5:$BH$84,总纲!$BM131)),$E$74:$E$103,0),MATCH(AB$72,$N$73:$U$73,0)),0)</f>
        <v>24</v>
      </c>
      <c r="AC200" s="172">
        <f>IFERROR(INDEX($N$74:$U$103,MATCH(INT(求节点(总纲!$BG$5:$BG$84,总纲!$BH$5:$BH$84,总纲!$BM131)),$E$74:$E$103,0),MATCH(AC$72,$N$73:$U$73,0)),0)</f>
        <v>0</v>
      </c>
      <c r="AD200" s="172">
        <f>IFERROR(INDEX($N$74:$U$103,MATCH(INT(求节点(总纲!$BG$5:$BG$84,总纲!$BH$5:$BH$84,总纲!$BM131)),$E$74:$E$103,0),MATCH(AD$72,$N$73:$U$73,0)),0)</f>
        <v>28</v>
      </c>
      <c r="AE200" s="172">
        <f>IFERROR(INDEX($N$74:$U$103,MATCH(INT(求节点(总纲!$BG$5:$BG$84,总纲!$BH$5:$BH$84,总纲!$BM131)),$E$74:$E$103,0),MATCH(AE$72,$N$73:$U$73,0)),0)</f>
        <v>24</v>
      </c>
      <c r="AF200" s="172">
        <f>IFERROR(INDEX($N$74:$U$103,MATCH(INT(求节点(总纲!$BG$5:$BG$84,总纲!$BH$5:$BH$84,总纲!$BM131)),$E$74:$E$103,0),MATCH(AF$72,$N$73:$U$73,0)),0)</f>
        <v>24</v>
      </c>
      <c r="AG200" s="172">
        <f>IFERROR(INDEX($N$74:$U$103,MATCH(INT(求节点(总纲!$BG$5:$BG$84,总纲!$BH$5:$BH$84,总纲!$BM131)),$E$74:$E$103,0),MATCH(AG$72,$N$73:$U$73,0)),0)</f>
        <v>24</v>
      </c>
      <c r="AH200" s="172">
        <f>IFERROR(INDEX($N$74:$U$103,MATCH(INT(求节点(总纲!$BG$5:$BG$84,总纲!$BH$5:$BH$84,总纲!$BM131)),$E$74:$E$103,0),MATCH(AH$72,$N$73:$U$73,0)),0)</f>
        <v>24</v>
      </c>
      <c r="AI200" s="172">
        <f>IFERROR(INDEX($N$74:$U$103,MATCH(INT(求节点(总纲!$BG$5:$BG$84,总纲!$BH$5:$BH$84,总纲!$BM131)),$E$74:$E$103,0),MATCH(AI$72,$N$73:$U$73,0)),0)</f>
        <v>28</v>
      </c>
      <c r="AJ200" s="172">
        <f>IFERROR(INDEX($N$74:$U$103,MATCH(INT(求节点(总纲!$BG$5:$BG$84,总纲!$BH$5:$BH$84,总纲!$BM131)),$E$74:$E$103,0),MATCH(AJ$72,$N$73:$U$73,0)),0)</f>
        <v>24</v>
      </c>
      <c r="AK200" s="172">
        <f>IFERROR(INDEX($N$74:$U$103,MATCH(INT(求节点(总纲!$BG$5:$BG$84,总纲!$BH$5:$BH$84,总纲!$BM131)),$E$74:$E$103,0),MATCH(AK$72,$N$73:$U$73,0)),0)</f>
        <v>24</v>
      </c>
      <c r="AL200" s="172">
        <f>IFERROR(INDEX($N$74:$U$103,MATCH(INT(求节点(总纲!$BG$5:$BG$84,总纲!$BH$5:$BH$84,总纲!$BM131)),$E$74:$E$103,0),MATCH(AL$72,$N$73:$U$73,0)),0)</f>
        <v>24</v>
      </c>
      <c r="AM200" s="172">
        <f>IFERROR(INDEX($N$74:$U$103,MATCH(INT(求节点(总纲!$BG$5:$BG$84,总纲!$BH$5:$BH$84,总纲!$BM131)),$E$74:$E$103,0),MATCH(AM$72,$N$73:$U$73,0)),0)</f>
        <v>24</v>
      </c>
      <c r="AN200" s="172">
        <f>IFERROR(INDEX($N$74:$U$103,MATCH(INT(求节点(总纲!$BG$5:$BG$84,总纲!$BH$5:$BH$84,总纲!$BM131)),$E$74:$E$103,0),MATCH(AN$72,$N$73:$U$73,0)),0)</f>
        <v>24</v>
      </c>
      <c r="AO200" s="172">
        <f>IFERROR(INDEX($N$74:$U$103,MATCH(INT(求节点(总纲!$BG$5:$BG$84,总纲!$BH$5:$BH$84,总纲!$BM131)),$E$74:$E$103,0),MATCH(AO$72,$N$73:$U$73,0)),0)</f>
        <v>24</v>
      </c>
      <c r="AP200" s="172">
        <f>IFERROR(INDEX($N$74:$U$103,MATCH(INT(求节点(总纲!$BG$5:$BG$84,总纲!$BH$5:$BH$84,总纲!$BM131)),$E$74:$E$103,0),MATCH(AP$72,$N$73:$U$73,0)),0)</f>
        <v>24</v>
      </c>
      <c r="AQ200" s="172">
        <f>IFERROR(INDEX($N$74:$U$103,MATCH(INT(求节点(总纲!$BG$5:$BG$84,总纲!$BH$5:$BH$84,总纲!$BM131)),$E$74:$E$103,0),MATCH(AQ$72,$N$73:$U$73,0)),0)</f>
        <v>24</v>
      </c>
      <c r="AR200" s="172">
        <f>IFERROR(INDEX($N$74:$U$103,MATCH(INT(求节点(总纲!$BG$5:$BG$84,总纲!$BH$5:$BH$84,总纲!$BM131)),$E$74:$E$103,0),MATCH(AR$72,$N$73:$U$73,0)),0)</f>
        <v>24</v>
      </c>
      <c r="AS200" s="172">
        <f>IFERROR(INDEX($N$74:$U$103,MATCH(INT(求节点(总纲!$BG$5:$BG$84,总纲!$BH$5:$BH$84,总纲!$BM131)),$E$74:$E$103,0),MATCH(AS$72,$N$73:$U$73,0)),0)</f>
        <v>24</v>
      </c>
      <c r="AT200" s="172">
        <f>IFERROR(INDEX($N$74:$U$103,MATCH(INT(求节点(总纲!$BG$5:$BG$84,总纲!$BH$5:$BH$84,总纲!$BM131)),$E$74:$E$103,0),MATCH(AT$72,$N$73:$U$73,0)),0)</f>
        <v>24</v>
      </c>
      <c r="AU200" s="172">
        <f>IFERROR(INDEX($N$74:$U$103,MATCH(INT(求节点(总纲!$BG$5:$BG$84,总纲!$BH$5:$BH$84,总纲!$BM131)),$E$74:$E$103,0),MATCH(AU$72,$N$73:$U$73,0)),0)</f>
        <v>24</v>
      </c>
      <c r="AV200" s="172">
        <f>IFERROR(INDEX($N$74:$U$103,MATCH(INT(求节点(总纲!$BG$5:$BG$84,总纲!$BH$5:$BH$84,总纲!$BM131)),$E$74:$E$103,0),MATCH(AV$72,$N$73:$U$73,0)),0)</f>
        <v>24</v>
      </c>
      <c r="AW200" s="172">
        <f>IFERROR(INDEX($N$74:$U$103,MATCH(INT(求节点(总纲!$BG$5:$BG$84,总纲!$BH$5:$BH$84,总纲!$BM131)),$E$74:$E$103,0),MATCH(AW$72,$N$73:$U$73,0)),0)</f>
        <v>28</v>
      </c>
      <c r="AX200" s="172">
        <f>IFERROR(INDEX($N$74:$U$103,MATCH(INT(求节点(总纲!$BG$5:$BG$84,总纲!$BH$5:$BH$84,总纲!$BM131)),$E$74:$E$103,0),MATCH(AX$72,$N$73:$U$73,0)),0)</f>
        <v>24</v>
      </c>
      <c r="AY200" s="172">
        <f>IFERROR(INDEX($N$74:$U$103,MATCH(INT(求节点(总纲!$BG$5:$BG$84,总纲!$BH$5:$BH$84,总纲!$BM131)),$E$74:$E$103,0),MATCH(AY$72,$N$73:$U$73,0)),0)</f>
        <v>0</v>
      </c>
      <c r="AZ200" s="172">
        <f>IFERROR(INDEX($N$74:$U$103,MATCH(INT(求节点(总纲!$BG$5:$BG$84,总纲!$BH$5:$BH$84,总纲!$BM131)),$E$74:$E$103,0),MATCH(AZ$72,$N$73:$U$73,0)),0)</f>
        <v>24</v>
      </c>
      <c r="BA200" s="172">
        <f>IFERROR(INDEX($N$74:$U$103,MATCH(INT(求节点(总纲!$BG$5:$BG$84,总纲!$BH$5:$BH$84,总纲!$BM131)),$E$74:$E$103,0),MATCH(BA$72,$N$73:$U$73,0)),0)</f>
        <v>24</v>
      </c>
      <c r="BB200" s="172">
        <f>IFERROR(INDEX($N$74:$U$103,MATCH(INT(求节点(总纲!$BG$5:$BG$84,总纲!$BH$5:$BH$84,总纲!$BM131)),$E$74:$E$103,0),MATCH(BB$72,$N$73:$U$73,0)),0)</f>
        <v>28</v>
      </c>
      <c r="BC200" s="132"/>
    </row>
    <row r="201" spans="25:55" x14ac:dyDescent="0.15">
      <c r="Y201" s="132"/>
      <c r="Z201" s="172">
        <v>128</v>
      </c>
      <c r="AA201" s="172">
        <f>IFERROR(INDEX($N$74:$U$103,MATCH(INT(求节点(总纲!$BG$5:$BG$84,总纲!$BH$5:$BH$84,总纲!$BM132)),$E$74:$E$103,0),MATCH(AA$72,$N$73:$U$73,0)),0)</f>
        <v>28</v>
      </c>
      <c r="AB201" s="172">
        <f>IFERROR(INDEX($N$74:$U$103,MATCH(INT(求节点(总纲!$BG$5:$BG$84,总纲!$BH$5:$BH$84,总纲!$BM132)),$E$74:$E$103,0),MATCH(AB$72,$N$73:$U$73,0)),0)</f>
        <v>24</v>
      </c>
      <c r="AC201" s="172">
        <f>IFERROR(INDEX($N$74:$U$103,MATCH(INT(求节点(总纲!$BG$5:$BG$84,总纲!$BH$5:$BH$84,总纲!$BM132)),$E$74:$E$103,0),MATCH(AC$72,$N$73:$U$73,0)),0)</f>
        <v>0</v>
      </c>
      <c r="AD201" s="172">
        <f>IFERROR(INDEX($N$74:$U$103,MATCH(INT(求节点(总纲!$BG$5:$BG$84,总纲!$BH$5:$BH$84,总纲!$BM132)),$E$74:$E$103,0),MATCH(AD$72,$N$73:$U$73,0)),0)</f>
        <v>28</v>
      </c>
      <c r="AE201" s="172">
        <f>IFERROR(INDEX($N$74:$U$103,MATCH(INT(求节点(总纲!$BG$5:$BG$84,总纲!$BH$5:$BH$84,总纲!$BM132)),$E$74:$E$103,0),MATCH(AE$72,$N$73:$U$73,0)),0)</f>
        <v>24</v>
      </c>
      <c r="AF201" s="172">
        <f>IFERROR(INDEX($N$74:$U$103,MATCH(INT(求节点(总纲!$BG$5:$BG$84,总纲!$BH$5:$BH$84,总纲!$BM132)),$E$74:$E$103,0),MATCH(AF$72,$N$73:$U$73,0)),0)</f>
        <v>24</v>
      </c>
      <c r="AG201" s="172">
        <f>IFERROR(INDEX($N$74:$U$103,MATCH(INT(求节点(总纲!$BG$5:$BG$84,总纲!$BH$5:$BH$84,总纲!$BM132)),$E$74:$E$103,0),MATCH(AG$72,$N$73:$U$73,0)),0)</f>
        <v>24</v>
      </c>
      <c r="AH201" s="172">
        <f>IFERROR(INDEX($N$74:$U$103,MATCH(INT(求节点(总纲!$BG$5:$BG$84,总纲!$BH$5:$BH$84,总纲!$BM132)),$E$74:$E$103,0),MATCH(AH$72,$N$73:$U$73,0)),0)</f>
        <v>24</v>
      </c>
      <c r="AI201" s="172">
        <f>IFERROR(INDEX($N$74:$U$103,MATCH(INT(求节点(总纲!$BG$5:$BG$84,总纲!$BH$5:$BH$84,总纲!$BM132)),$E$74:$E$103,0),MATCH(AI$72,$N$73:$U$73,0)),0)</f>
        <v>28</v>
      </c>
      <c r="AJ201" s="172">
        <f>IFERROR(INDEX($N$74:$U$103,MATCH(INT(求节点(总纲!$BG$5:$BG$84,总纲!$BH$5:$BH$84,总纲!$BM132)),$E$74:$E$103,0),MATCH(AJ$72,$N$73:$U$73,0)),0)</f>
        <v>24</v>
      </c>
      <c r="AK201" s="172">
        <f>IFERROR(INDEX($N$74:$U$103,MATCH(INT(求节点(总纲!$BG$5:$BG$84,总纲!$BH$5:$BH$84,总纲!$BM132)),$E$74:$E$103,0),MATCH(AK$72,$N$73:$U$73,0)),0)</f>
        <v>24</v>
      </c>
      <c r="AL201" s="172">
        <f>IFERROR(INDEX($N$74:$U$103,MATCH(INT(求节点(总纲!$BG$5:$BG$84,总纲!$BH$5:$BH$84,总纲!$BM132)),$E$74:$E$103,0),MATCH(AL$72,$N$73:$U$73,0)),0)</f>
        <v>24</v>
      </c>
      <c r="AM201" s="172">
        <f>IFERROR(INDEX($N$74:$U$103,MATCH(INT(求节点(总纲!$BG$5:$BG$84,总纲!$BH$5:$BH$84,总纲!$BM132)),$E$74:$E$103,0),MATCH(AM$72,$N$73:$U$73,0)),0)</f>
        <v>24</v>
      </c>
      <c r="AN201" s="172">
        <f>IFERROR(INDEX($N$74:$U$103,MATCH(INT(求节点(总纲!$BG$5:$BG$84,总纲!$BH$5:$BH$84,总纲!$BM132)),$E$74:$E$103,0),MATCH(AN$72,$N$73:$U$73,0)),0)</f>
        <v>24</v>
      </c>
      <c r="AO201" s="172">
        <f>IFERROR(INDEX($N$74:$U$103,MATCH(INT(求节点(总纲!$BG$5:$BG$84,总纲!$BH$5:$BH$84,总纲!$BM132)),$E$74:$E$103,0),MATCH(AO$72,$N$73:$U$73,0)),0)</f>
        <v>24</v>
      </c>
      <c r="AP201" s="172">
        <f>IFERROR(INDEX($N$74:$U$103,MATCH(INT(求节点(总纲!$BG$5:$BG$84,总纲!$BH$5:$BH$84,总纲!$BM132)),$E$74:$E$103,0),MATCH(AP$72,$N$73:$U$73,0)),0)</f>
        <v>24</v>
      </c>
      <c r="AQ201" s="172">
        <f>IFERROR(INDEX($N$74:$U$103,MATCH(INT(求节点(总纲!$BG$5:$BG$84,总纲!$BH$5:$BH$84,总纲!$BM132)),$E$74:$E$103,0),MATCH(AQ$72,$N$73:$U$73,0)),0)</f>
        <v>24</v>
      </c>
      <c r="AR201" s="172">
        <f>IFERROR(INDEX($N$74:$U$103,MATCH(INT(求节点(总纲!$BG$5:$BG$84,总纲!$BH$5:$BH$84,总纲!$BM132)),$E$74:$E$103,0),MATCH(AR$72,$N$73:$U$73,0)),0)</f>
        <v>24</v>
      </c>
      <c r="AS201" s="172">
        <f>IFERROR(INDEX($N$74:$U$103,MATCH(INT(求节点(总纲!$BG$5:$BG$84,总纲!$BH$5:$BH$84,总纲!$BM132)),$E$74:$E$103,0),MATCH(AS$72,$N$73:$U$73,0)),0)</f>
        <v>24</v>
      </c>
      <c r="AT201" s="172">
        <f>IFERROR(INDEX($N$74:$U$103,MATCH(INT(求节点(总纲!$BG$5:$BG$84,总纲!$BH$5:$BH$84,总纲!$BM132)),$E$74:$E$103,0),MATCH(AT$72,$N$73:$U$73,0)),0)</f>
        <v>24</v>
      </c>
      <c r="AU201" s="172">
        <f>IFERROR(INDEX($N$74:$U$103,MATCH(INT(求节点(总纲!$BG$5:$BG$84,总纲!$BH$5:$BH$84,总纲!$BM132)),$E$74:$E$103,0),MATCH(AU$72,$N$73:$U$73,0)),0)</f>
        <v>24</v>
      </c>
      <c r="AV201" s="172">
        <f>IFERROR(INDEX($N$74:$U$103,MATCH(INT(求节点(总纲!$BG$5:$BG$84,总纲!$BH$5:$BH$84,总纲!$BM132)),$E$74:$E$103,0),MATCH(AV$72,$N$73:$U$73,0)),0)</f>
        <v>24</v>
      </c>
      <c r="AW201" s="172">
        <f>IFERROR(INDEX($N$74:$U$103,MATCH(INT(求节点(总纲!$BG$5:$BG$84,总纲!$BH$5:$BH$84,总纲!$BM132)),$E$74:$E$103,0),MATCH(AW$72,$N$73:$U$73,0)),0)</f>
        <v>28</v>
      </c>
      <c r="AX201" s="172">
        <f>IFERROR(INDEX($N$74:$U$103,MATCH(INT(求节点(总纲!$BG$5:$BG$84,总纲!$BH$5:$BH$84,总纲!$BM132)),$E$74:$E$103,0),MATCH(AX$72,$N$73:$U$73,0)),0)</f>
        <v>24</v>
      </c>
      <c r="AY201" s="172">
        <f>IFERROR(INDEX($N$74:$U$103,MATCH(INT(求节点(总纲!$BG$5:$BG$84,总纲!$BH$5:$BH$84,总纲!$BM132)),$E$74:$E$103,0),MATCH(AY$72,$N$73:$U$73,0)),0)</f>
        <v>0</v>
      </c>
      <c r="AZ201" s="172">
        <f>IFERROR(INDEX($N$74:$U$103,MATCH(INT(求节点(总纲!$BG$5:$BG$84,总纲!$BH$5:$BH$84,总纲!$BM132)),$E$74:$E$103,0),MATCH(AZ$72,$N$73:$U$73,0)),0)</f>
        <v>24</v>
      </c>
      <c r="BA201" s="172">
        <f>IFERROR(INDEX($N$74:$U$103,MATCH(INT(求节点(总纲!$BG$5:$BG$84,总纲!$BH$5:$BH$84,总纲!$BM132)),$E$74:$E$103,0),MATCH(BA$72,$N$73:$U$73,0)),0)</f>
        <v>24</v>
      </c>
      <c r="BB201" s="172">
        <f>IFERROR(INDEX($N$74:$U$103,MATCH(INT(求节点(总纲!$BG$5:$BG$84,总纲!$BH$5:$BH$84,总纲!$BM132)),$E$74:$E$103,0),MATCH(BB$72,$N$73:$U$73,0)),0)</f>
        <v>28</v>
      </c>
      <c r="BC201" s="132"/>
    </row>
    <row r="202" spans="25:55" x14ac:dyDescent="0.15">
      <c r="Y202" s="132"/>
      <c r="Z202" s="172">
        <v>129</v>
      </c>
      <c r="AA202" s="172">
        <f>IFERROR(INDEX($N$74:$U$103,MATCH(INT(求节点(总纲!$BG$5:$BG$84,总纲!$BH$5:$BH$84,总纲!$BM133)),$E$74:$E$103,0),MATCH(AA$72,$N$73:$U$73,0)),0)</f>
        <v>28</v>
      </c>
      <c r="AB202" s="172">
        <f>IFERROR(INDEX($N$74:$U$103,MATCH(INT(求节点(总纲!$BG$5:$BG$84,总纲!$BH$5:$BH$84,总纲!$BM133)),$E$74:$E$103,0),MATCH(AB$72,$N$73:$U$73,0)),0)</f>
        <v>24</v>
      </c>
      <c r="AC202" s="172">
        <f>IFERROR(INDEX($N$74:$U$103,MATCH(INT(求节点(总纲!$BG$5:$BG$84,总纲!$BH$5:$BH$84,总纲!$BM133)),$E$74:$E$103,0),MATCH(AC$72,$N$73:$U$73,0)),0)</f>
        <v>0</v>
      </c>
      <c r="AD202" s="172">
        <f>IFERROR(INDEX($N$74:$U$103,MATCH(INT(求节点(总纲!$BG$5:$BG$84,总纲!$BH$5:$BH$84,总纲!$BM133)),$E$74:$E$103,0),MATCH(AD$72,$N$73:$U$73,0)),0)</f>
        <v>28</v>
      </c>
      <c r="AE202" s="172">
        <f>IFERROR(INDEX($N$74:$U$103,MATCH(INT(求节点(总纲!$BG$5:$BG$84,总纲!$BH$5:$BH$84,总纲!$BM133)),$E$74:$E$103,0),MATCH(AE$72,$N$73:$U$73,0)),0)</f>
        <v>24</v>
      </c>
      <c r="AF202" s="172">
        <f>IFERROR(INDEX($N$74:$U$103,MATCH(INT(求节点(总纲!$BG$5:$BG$84,总纲!$BH$5:$BH$84,总纲!$BM133)),$E$74:$E$103,0),MATCH(AF$72,$N$73:$U$73,0)),0)</f>
        <v>24</v>
      </c>
      <c r="AG202" s="172">
        <f>IFERROR(INDEX($N$74:$U$103,MATCH(INT(求节点(总纲!$BG$5:$BG$84,总纲!$BH$5:$BH$84,总纲!$BM133)),$E$74:$E$103,0),MATCH(AG$72,$N$73:$U$73,0)),0)</f>
        <v>24</v>
      </c>
      <c r="AH202" s="172">
        <f>IFERROR(INDEX($N$74:$U$103,MATCH(INT(求节点(总纲!$BG$5:$BG$84,总纲!$BH$5:$BH$84,总纲!$BM133)),$E$74:$E$103,0),MATCH(AH$72,$N$73:$U$73,0)),0)</f>
        <v>24</v>
      </c>
      <c r="AI202" s="172">
        <f>IFERROR(INDEX($N$74:$U$103,MATCH(INT(求节点(总纲!$BG$5:$BG$84,总纲!$BH$5:$BH$84,总纲!$BM133)),$E$74:$E$103,0),MATCH(AI$72,$N$73:$U$73,0)),0)</f>
        <v>28</v>
      </c>
      <c r="AJ202" s="172">
        <f>IFERROR(INDEX($N$74:$U$103,MATCH(INT(求节点(总纲!$BG$5:$BG$84,总纲!$BH$5:$BH$84,总纲!$BM133)),$E$74:$E$103,0),MATCH(AJ$72,$N$73:$U$73,0)),0)</f>
        <v>24</v>
      </c>
      <c r="AK202" s="172">
        <f>IFERROR(INDEX($N$74:$U$103,MATCH(INT(求节点(总纲!$BG$5:$BG$84,总纲!$BH$5:$BH$84,总纲!$BM133)),$E$74:$E$103,0),MATCH(AK$72,$N$73:$U$73,0)),0)</f>
        <v>24</v>
      </c>
      <c r="AL202" s="172">
        <f>IFERROR(INDEX($N$74:$U$103,MATCH(INT(求节点(总纲!$BG$5:$BG$84,总纲!$BH$5:$BH$84,总纲!$BM133)),$E$74:$E$103,0),MATCH(AL$72,$N$73:$U$73,0)),0)</f>
        <v>24</v>
      </c>
      <c r="AM202" s="172">
        <f>IFERROR(INDEX($N$74:$U$103,MATCH(INT(求节点(总纲!$BG$5:$BG$84,总纲!$BH$5:$BH$84,总纲!$BM133)),$E$74:$E$103,0),MATCH(AM$72,$N$73:$U$73,0)),0)</f>
        <v>24</v>
      </c>
      <c r="AN202" s="172">
        <f>IFERROR(INDEX($N$74:$U$103,MATCH(INT(求节点(总纲!$BG$5:$BG$84,总纲!$BH$5:$BH$84,总纲!$BM133)),$E$74:$E$103,0),MATCH(AN$72,$N$73:$U$73,0)),0)</f>
        <v>24</v>
      </c>
      <c r="AO202" s="172">
        <f>IFERROR(INDEX($N$74:$U$103,MATCH(INT(求节点(总纲!$BG$5:$BG$84,总纲!$BH$5:$BH$84,总纲!$BM133)),$E$74:$E$103,0),MATCH(AO$72,$N$73:$U$73,0)),0)</f>
        <v>24</v>
      </c>
      <c r="AP202" s="172">
        <f>IFERROR(INDEX($N$74:$U$103,MATCH(INT(求节点(总纲!$BG$5:$BG$84,总纲!$BH$5:$BH$84,总纲!$BM133)),$E$74:$E$103,0),MATCH(AP$72,$N$73:$U$73,0)),0)</f>
        <v>24</v>
      </c>
      <c r="AQ202" s="172">
        <f>IFERROR(INDEX($N$74:$U$103,MATCH(INT(求节点(总纲!$BG$5:$BG$84,总纲!$BH$5:$BH$84,总纲!$BM133)),$E$74:$E$103,0),MATCH(AQ$72,$N$73:$U$73,0)),0)</f>
        <v>24</v>
      </c>
      <c r="AR202" s="172">
        <f>IFERROR(INDEX($N$74:$U$103,MATCH(INT(求节点(总纲!$BG$5:$BG$84,总纲!$BH$5:$BH$84,总纲!$BM133)),$E$74:$E$103,0),MATCH(AR$72,$N$73:$U$73,0)),0)</f>
        <v>24</v>
      </c>
      <c r="AS202" s="172">
        <f>IFERROR(INDEX($N$74:$U$103,MATCH(INT(求节点(总纲!$BG$5:$BG$84,总纲!$BH$5:$BH$84,总纲!$BM133)),$E$74:$E$103,0),MATCH(AS$72,$N$73:$U$73,0)),0)</f>
        <v>24</v>
      </c>
      <c r="AT202" s="172">
        <f>IFERROR(INDEX($N$74:$U$103,MATCH(INT(求节点(总纲!$BG$5:$BG$84,总纲!$BH$5:$BH$84,总纲!$BM133)),$E$74:$E$103,0),MATCH(AT$72,$N$73:$U$73,0)),0)</f>
        <v>24</v>
      </c>
      <c r="AU202" s="172">
        <f>IFERROR(INDEX($N$74:$U$103,MATCH(INT(求节点(总纲!$BG$5:$BG$84,总纲!$BH$5:$BH$84,总纲!$BM133)),$E$74:$E$103,0),MATCH(AU$72,$N$73:$U$73,0)),0)</f>
        <v>24</v>
      </c>
      <c r="AV202" s="172">
        <f>IFERROR(INDEX($N$74:$U$103,MATCH(INT(求节点(总纲!$BG$5:$BG$84,总纲!$BH$5:$BH$84,总纲!$BM133)),$E$74:$E$103,0),MATCH(AV$72,$N$73:$U$73,0)),0)</f>
        <v>24</v>
      </c>
      <c r="AW202" s="172">
        <f>IFERROR(INDEX($N$74:$U$103,MATCH(INT(求节点(总纲!$BG$5:$BG$84,总纲!$BH$5:$BH$84,总纲!$BM133)),$E$74:$E$103,0),MATCH(AW$72,$N$73:$U$73,0)),0)</f>
        <v>28</v>
      </c>
      <c r="AX202" s="172">
        <f>IFERROR(INDEX($N$74:$U$103,MATCH(INT(求节点(总纲!$BG$5:$BG$84,总纲!$BH$5:$BH$84,总纲!$BM133)),$E$74:$E$103,0),MATCH(AX$72,$N$73:$U$73,0)),0)</f>
        <v>24</v>
      </c>
      <c r="AY202" s="172">
        <f>IFERROR(INDEX($N$74:$U$103,MATCH(INT(求节点(总纲!$BG$5:$BG$84,总纲!$BH$5:$BH$84,总纲!$BM133)),$E$74:$E$103,0),MATCH(AY$72,$N$73:$U$73,0)),0)</f>
        <v>0</v>
      </c>
      <c r="AZ202" s="172">
        <f>IFERROR(INDEX($N$74:$U$103,MATCH(INT(求节点(总纲!$BG$5:$BG$84,总纲!$BH$5:$BH$84,总纲!$BM133)),$E$74:$E$103,0),MATCH(AZ$72,$N$73:$U$73,0)),0)</f>
        <v>24</v>
      </c>
      <c r="BA202" s="172">
        <f>IFERROR(INDEX($N$74:$U$103,MATCH(INT(求节点(总纲!$BG$5:$BG$84,总纲!$BH$5:$BH$84,总纲!$BM133)),$E$74:$E$103,0),MATCH(BA$72,$N$73:$U$73,0)),0)</f>
        <v>24</v>
      </c>
      <c r="BB202" s="172">
        <f>IFERROR(INDEX($N$74:$U$103,MATCH(INT(求节点(总纲!$BG$5:$BG$84,总纲!$BH$5:$BH$84,总纲!$BM133)),$E$74:$E$103,0),MATCH(BB$72,$N$73:$U$73,0)),0)</f>
        <v>28</v>
      </c>
      <c r="BC202" s="132"/>
    </row>
    <row r="203" spans="25:55" x14ac:dyDescent="0.15">
      <c r="Y203" s="132"/>
      <c r="Z203" s="172">
        <v>130</v>
      </c>
      <c r="AA203" s="172">
        <f>IFERROR(INDEX($N$74:$U$103,MATCH(INT(求节点(总纲!$BG$5:$BG$84,总纲!$BH$5:$BH$84,总纲!$BM134)),$E$74:$E$103,0),MATCH(AA$72,$N$73:$U$73,0)),0)</f>
        <v>28</v>
      </c>
      <c r="AB203" s="172">
        <f>IFERROR(INDEX($N$74:$U$103,MATCH(INT(求节点(总纲!$BG$5:$BG$84,总纲!$BH$5:$BH$84,总纲!$BM134)),$E$74:$E$103,0),MATCH(AB$72,$N$73:$U$73,0)),0)</f>
        <v>24</v>
      </c>
      <c r="AC203" s="172">
        <f>IFERROR(INDEX($N$74:$U$103,MATCH(INT(求节点(总纲!$BG$5:$BG$84,总纲!$BH$5:$BH$84,总纲!$BM134)),$E$74:$E$103,0),MATCH(AC$72,$N$73:$U$73,0)),0)</f>
        <v>0</v>
      </c>
      <c r="AD203" s="172">
        <f>IFERROR(INDEX($N$74:$U$103,MATCH(INT(求节点(总纲!$BG$5:$BG$84,总纲!$BH$5:$BH$84,总纲!$BM134)),$E$74:$E$103,0),MATCH(AD$72,$N$73:$U$73,0)),0)</f>
        <v>28</v>
      </c>
      <c r="AE203" s="172">
        <f>IFERROR(INDEX($N$74:$U$103,MATCH(INT(求节点(总纲!$BG$5:$BG$84,总纲!$BH$5:$BH$84,总纲!$BM134)),$E$74:$E$103,0),MATCH(AE$72,$N$73:$U$73,0)),0)</f>
        <v>24</v>
      </c>
      <c r="AF203" s="172">
        <f>IFERROR(INDEX($N$74:$U$103,MATCH(INT(求节点(总纲!$BG$5:$BG$84,总纲!$BH$5:$BH$84,总纲!$BM134)),$E$74:$E$103,0),MATCH(AF$72,$N$73:$U$73,0)),0)</f>
        <v>24</v>
      </c>
      <c r="AG203" s="172">
        <f>IFERROR(INDEX($N$74:$U$103,MATCH(INT(求节点(总纲!$BG$5:$BG$84,总纲!$BH$5:$BH$84,总纲!$BM134)),$E$74:$E$103,0),MATCH(AG$72,$N$73:$U$73,0)),0)</f>
        <v>24</v>
      </c>
      <c r="AH203" s="172">
        <f>IFERROR(INDEX($N$74:$U$103,MATCH(INT(求节点(总纲!$BG$5:$BG$84,总纲!$BH$5:$BH$84,总纲!$BM134)),$E$74:$E$103,0),MATCH(AH$72,$N$73:$U$73,0)),0)</f>
        <v>24</v>
      </c>
      <c r="AI203" s="172">
        <f>IFERROR(INDEX($N$74:$U$103,MATCH(INT(求节点(总纲!$BG$5:$BG$84,总纲!$BH$5:$BH$84,总纲!$BM134)),$E$74:$E$103,0),MATCH(AI$72,$N$73:$U$73,0)),0)</f>
        <v>28</v>
      </c>
      <c r="AJ203" s="172">
        <f>IFERROR(INDEX($N$74:$U$103,MATCH(INT(求节点(总纲!$BG$5:$BG$84,总纲!$BH$5:$BH$84,总纲!$BM134)),$E$74:$E$103,0),MATCH(AJ$72,$N$73:$U$73,0)),0)</f>
        <v>24</v>
      </c>
      <c r="AK203" s="172">
        <f>IFERROR(INDEX($N$74:$U$103,MATCH(INT(求节点(总纲!$BG$5:$BG$84,总纲!$BH$5:$BH$84,总纲!$BM134)),$E$74:$E$103,0),MATCH(AK$72,$N$73:$U$73,0)),0)</f>
        <v>24</v>
      </c>
      <c r="AL203" s="172">
        <f>IFERROR(INDEX($N$74:$U$103,MATCH(INT(求节点(总纲!$BG$5:$BG$84,总纲!$BH$5:$BH$84,总纲!$BM134)),$E$74:$E$103,0),MATCH(AL$72,$N$73:$U$73,0)),0)</f>
        <v>24</v>
      </c>
      <c r="AM203" s="172">
        <f>IFERROR(INDEX($N$74:$U$103,MATCH(INT(求节点(总纲!$BG$5:$BG$84,总纲!$BH$5:$BH$84,总纲!$BM134)),$E$74:$E$103,0),MATCH(AM$72,$N$73:$U$73,0)),0)</f>
        <v>24</v>
      </c>
      <c r="AN203" s="172">
        <f>IFERROR(INDEX($N$74:$U$103,MATCH(INT(求节点(总纲!$BG$5:$BG$84,总纲!$BH$5:$BH$84,总纲!$BM134)),$E$74:$E$103,0),MATCH(AN$72,$N$73:$U$73,0)),0)</f>
        <v>24</v>
      </c>
      <c r="AO203" s="172">
        <f>IFERROR(INDEX($N$74:$U$103,MATCH(INT(求节点(总纲!$BG$5:$BG$84,总纲!$BH$5:$BH$84,总纲!$BM134)),$E$74:$E$103,0),MATCH(AO$72,$N$73:$U$73,0)),0)</f>
        <v>24</v>
      </c>
      <c r="AP203" s="172">
        <f>IFERROR(INDEX($N$74:$U$103,MATCH(INT(求节点(总纲!$BG$5:$BG$84,总纲!$BH$5:$BH$84,总纲!$BM134)),$E$74:$E$103,0),MATCH(AP$72,$N$73:$U$73,0)),0)</f>
        <v>24</v>
      </c>
      <c r="AQ203" s="172">
        <f>IFERROR(INDEX($N$74:$U$103,MATCH(INT(求节点(总纲!$BG$5:$BG$84,总纲!$BH$5:$BH$84,总纲!$BM134)),$E$74:$E$103,0),MATCH(AQ$72,$N$73:$U$73,0)),0)</f>
        <v>24</v>
      </c>
      <c r="AR203" s="172">
        <f>IFERROR(INDEX($N$74:$U$103,MATCH(INT(求节点(总纲!$BG$5:$BG$84,总纲!$BH$5:$BH$84,总纲!$BM134)),$E$74:$E$103,0),MATCH(AR$72,$N$73:$U$73,0)),0)</f>
        <v>24</v>
      </c>
      <c r="AS203" s="172">
        <f>IFERROR(INDEX($N$74:$U$103,MATCH(INT(求节点(总纲!$BG$5:$BG$84,总纲!$BH$5:$BH$84,总纲!$BM134)),$E$74:$E$103,0),MATCH(AS$72,$N$73:$U$73,0)),0)</f>
        <v>24</v>
      </c>
      <c r="AT203" s="172">
        <f>IFERROR(INDEX($N$74:$U$103,MATCH(INT(求节点(总纲!$BG$5:$BG$84,总纲!$BH$5:$BH$84,总纲!$BM134)),$E$74:$E$103,0),MATCH(AT$72,$N$73:$U$73,0)),0)</f>
        <v>24</v>
      </c>
      <c r="AU203" s="172">
        <f>IFERROR(INDEX($N$74:$U$103,MATCH(INT(求节点(总纲!$BG$5:$BG$84,总纲!$BH$5:$BH$84,总纲!$BM134)),$E$74:$E$103,0),MATCH(AU$72,$N$73:$U$73,0)),0)</f>
        <v>24</v>
      </c>
      <c r="AV203" s="172">
        <f>IFERROR(INDEX($N$74:$U$103,MATCH(INT(求节点(总纲!$BG$5:$BG$84,总纲!$BH$5:$BH$84,总纲!$BM134)),$E$74:$E$103,0),MATCH(AV$72,$N$73:$U$73,0)),0)</f>
        <v>24</v>
      </c>
      <c r="AW203" s="172">
        <f>IFERROR(INDEX($N$74:$U$103,MATCH(INT(求节点(总纲!$BG$5:$BG$84,总纲!$BH$5:$BH$84,总纲!$BM134)),$E$74:$E$103,0),MATCH(AW$72,$N$73:$U$73,0)),0)</f>
        <v>28</v>
      </c>
      <c r="AX203" s="172">
        <f>IFERROR(INDEX($N$74:$U$103,MATCH(INT(求节点(总纲!$BG$5:$BG$84,总纲!$BH$5:$BH$84,总纲!$BM134)),$E$74:$E$103,0),MATCH(AX$72,$N$73:$U$73,0)),0)</f>
        <v>24</v>
      </c>
      <c r="AY203" s="172">
        <f>IFERROR(INDEX($N$74:$U$103,MATCH(INT(求节点(总纲!$BG$5:$BG$84,总纲!$BH$5:$BH$84,总纲!$BM134)),$E$74:$E$103,0),MATCH(AY$72,$N$73:$U$73,0)),0)</f>
        <v>0</v>
      </c>
      <c r="AZ203" s="172">
        <f>IFERROR(INDEX($N$74:$U$103,MATCH(INT(求节点(总纲!$BG$5:$BG$84,总纲!$BH$5:$BH$84,总纲!$BM134)),$E$74:$E$103,0),MATCH(AZ$72,$N$73:$U$73,0)),0)</f>
        <v>24</v>
      </c>
      <c r="BA203" s="172">
        <f>IFERROR(INDEX($N$74:$U$103,MATCH(INT(求节点(总纲!$BG$5:$BG$84,总纲!$BH$5:$BH$84,总纲!$BM134)),$E$74:$E$103,0),MATCH(BA$72,$N$73:$U$73,0)),0)</f>
        <v>24</v>
      </c>
      <c r="BB203" s="172">
        <f>IFERROR(INDEX($N$74:$U$103,MATCH(INT(求节点(总纲!$BG$5:$BG$84,总纲!$BH$5:$BH$84,总纲!$BM134)),$E$74:$E$103,0),MATCH(BB$72,$N$73:$U$73,0)),0)</f>
        <v>28</v>
      </c>
      <c r="BC203" s="132"/>
    </row>
    <row r="204" spans="25:55" x14ac:dyDescent="0.15">
      <c r="Y204" s="132"/>
      <c r="Z204" s="172">
        <v>131</v>
      </c>
      <c r="AA204" s="172">
        <f>IFERROR(INDEX($N$74:$U$103,MATCH(INT(求节点(总纲!$BG$5:$BG$84,总纲!$BH$5:$BH$84,总纲!$BM135)),$E$74:$E$103,0),MATCH(AA$72,$N$73:$U$73,0)),0)</f>
        <v>28</v>
      </c>
      <c r="AB204" s="172">
        <f>IFERROR(INDEX($N$74:$U$103,MATCH(INT(求节点(总纲!$BG$5:$BG$84,总纲!$BH$5:$BH$84,总纲!$BM135)),$E$74:$E$103,0),MATCH(AB$72,$N$73:$U$73,0)),0)</f>
        <v>28</v>
      </c>
      <c r="AC204" s="172">
        <f>IFERROR(INDEX($N$74:$U$103,MATCH(INT(求节点(总纲!$BG$5:$BG$84,总纲!$BH$5:$BH$84,总纲!$BM135)),$E$74:$E$103,0),MATCH(AC$72,$N$73:$U$73,0)),0)</f>
        <v>0</v>
      </c>
      <c r="AD204" s="172">
        <f>IFERROR(INDEX($N$74:$U$103,MATCH(INT(求节点(总纲!$BG$5:$BG$84,总纲!$BH$5:$BH$84,总纲!$BM135)),$E$74:$E$103,0),MATCH(AD$72,$N$73:$U$73,0)),0)</f>
        <v>28</v>
      </c>
      <c r="AE204" s="172">
        <f>IFERROR(INDEX($N$74:$U$103,MATCH(INT(求节点(总纲!$BG$5:$BG$84,总纲!$BH$5:$BH$84,总纲!$BM135)),$E$74:$E$103,0),MATCH(AE$72,$N$73:$U$73,0)),0)</f>
        <v>28</v>
      </c>
      <c r="AF204" s="172">
        <f>IFERROR(INDEX($N$74:$U$103,MATCH(INT(求节点(总纲!$BG$5:$BG$84,总纲!$BH$5:$BH$84,总纲!$BM135)),$E$74:$E$103,0),MATCH(AF$72,$N$73:$U$73,0)),0)</f>
        <v>28</v>
      </c>
      <c r="AG204" s="172">
        <f>IFERROR(INDEX($N$74:$U$103,MATCH(INT(求节点(总纲!$BG$5:$BG$84,总纲!$BH$5:$BH$84,总纲!$BM135)),$E$74:$E$103,0),MATCH(AG$72,$N$73:$U$73,0)),0)</f>
        <v>24</v>
      </c>
      <c r="AH204" s="172">
        <f>IFERROR(INDEX($N$74:$U$103,MATCH(INT(求节点(总纲!$BG$5:$BG$84,总纲!$BH$5:$BH$84,总纲!$BM135)),$E$74:$E$103,0),MATCH(AH$72,$N$73:$U$73,0)),0)</f>
        <v>28</v>
      </c>
      <c r="AI204" s="172">
        <f>IFERROR(INDEX($N$74:$U$103,MATCH(INT(求节点(总纲!$BG$5:$BG$84,总纲!$BH$5:$BH$84,总纲!$BM135)),$E$74:$E$103,0),MATCH(AI$72,$N$73:$U$73,0)),0)</f>
        <v>28</v>
      </c>
      <c r="AJ204" s="172">
        <f>IFERROR(INDEX($N$74:$U$103,MATCH(INT(求节点(总纲!$BG$5:$BG$84,总纲!$BH$5:$BH$84,总纲!$BM135)),$E$74:$E$103,0),MATCH(AJ$72,$N$73:$U$73,0)),0)</f>
        <v>24</v>
      </c>
      <c r="AK204" s="172">
        <f>IFERROR(INDEX($N$74:$U$103,MATCH(INT(求节点(总纲!$BG$5:$BG$84,总纲!$BH$5:$BH$84,总纲!$BM135)),$E$74:$E$103,0),MATCH(AK$72,$N$73:$U$73,0)),0)</f>
        <v>24</v>
      </c>
      <c r="AL204" s="172">
        <f>IFERROR(INDEX($N$74:$U$103,MATCH(INT(求节点(总纲!$BG$5:$BG$84,总纲!$BH$5:$BH$84,总纲!$BM135)),$E$74:$E$103,0),MATCH(AL$72,$N$73:$U$73,0)),0)</f>
        <v>24</v>
      </c>
      <c r="AM204" s="172">
        <f>IFERROR(INDEX($N$74:$U$103,MATCH(INT(求节点(总纲!$BG$5:$BG$84,总纲!$BH$5:$BH$84,总纲!$BM135)),$E$74:$E$103,0),MATCH(AM$72,$N$73:$U$73,0)),0)</f>
        <v>24</v>
      </c>
      <c r="AN204" s="172">
        <f>IFERROR(INDEX($N$74:$U$103,MATCH(INT(求节点(总纲!$BG$5:$BG$84,总纲!$BH$5:$BH$84,总纲!$BM135)),$E$74:$E$103,0),MATCH(AN$72,$N$73:$U$73,0)),0)</f>
        <v>24</v>
      </c>
      <c r="AO204" s="172">
        <f>IFERROR(INDEX($N$74:$U$103,MATCH(INT(求节点(总纲!$BG$5:$BG$84,总纲!$BH$5:$BH$84,总纲!$BM135)),$E$74:$E$103,0),MATCH(AO$72,$N$73:$U$73,0)),0)</f>
        <v>24</v>
      </c>
      <c r="AP204" s="172">
        <f>IFERROR(INDEX($N$74:$U$103,MATCH(INT(求节点(总纲!$BG$5:$BG$84,总纲!$BH$5:$BH$84,总纲!$BM135)),$E$74:$E$103,0),MATCH(AP$72,$N$73:$U$73,0)),0)</f>
        <v>24</v>
      </c>
      <c r="AQ204" s="172">
        <f>IFERROR(INDEX($N$74:$U$103,MATCH(INT(求节点(总纲!$BG$5:$BG$84,总纲!$BH$5:$BH$84,总纲!$BM135)),$E$74:$E$103,0),MATCH(AQ$72,$N$73:$U$73,0)),0)</f>
        <v>24</v>
      </c>
      <c r="AR204" s="172">
        <f>IFERROR(INDEX($N$74:$U$103,MATCH(INT(求节点(总纲!$BG$5:$BG$84,总纲!$BH$5:$BH$84,总纲!$BM135)),$E$74:$E$103,0),MATCH(AR$72,$N$73:$U$73,0)),0)</f>
        <v>24</v>
      </c>
      <c r="AS204" s="172">
        <f>IFERROR(INDEX($N$74:$U$103,MATCH(INT(求节点(总纲!$BG$5:$BG$84,总纲!$BH$5:$BH$84,总纲!$BM135)),$E$74:$E$103,0),MATCH(AS$72,$N$73:$U$73,0)),0)</f>
        <v>24</v>
      </c>
      <c r="AT204" s="172">
        <f>IFERROR(INDEX($N$74:$U$103,MATCH(INT(求节点(总纲!$BG$5:$BG$84,总纲!$BH$5:$BH$84,总纲!$BM135)),$E$74:$E$103,0),MATCH(AT$72,$N$73:$U$73,0)),0)</f>
        <v>24</v>
      </c>
      <c r="AU204" s="172">
        <f>IFERROR(INDEX($N$74:$U$103,MATCH(INT(求节点(总纲!$BG$5:$BG$84,总纲!$BH$5:$BH$84,总纲!$BM135)),$E$74:$E$103,0),MATCH(AU$72,$N$73:$U$73,0)),0)</f>
        <v>24</v>
      </c>
      <c r="AV204" s="172">
        <f>IFERROR(INDEX($N$74:$U$103,MATCH(INT(求节点(总纲!$BG$5:$BG$84,总纲!$BH$5:$BH$84,总纲!$BM135)),$E$74:$E$103,0),MATCH(AV$72,$N$73:$U$73,0)),0)</f>
        <v>24</v>
      </c>
      <c r="AW204" s="172">
        <f>IFERROR(INDEX($N$74:$U$103,MATCH(INT(求节点(总纲!$BG$5:$BG$84,总纲!$BH$5:$BH$84,总纲!$BM135)),$E$74:$E$103,0),MATCH(AW$72,$N$73:$U$73,0)),0)</f>
        <v>28</v>
      </c>
      <c r="AX204" s="172">
        <f>IFERROR(INDEX($N$74:$U$103,MATCH(INT(求节点(总纲!$BG$5:$BG$84,总纲!$BH$5:$BH$84,总纲!$BM135)),$E$74:$E$103,0),MATCH(AX$72,$N$73:$U$73,0)),0)</f>
        <v>24</v>
      </c>
      <c r="AY204" s="172">
        <f>IFERROR(INDEX($N$74:$U$103,MATCH(INT(求节点(总纲!$BG$5:$BG$84,总纲!$BH$5:$BH$84,总纲!$BM135)),$E$74:$E$103,0),MATCH(AY$72,$N$73:$U$73,0)),0)</f>
        <v>0</v>
      </c>
      <c r="AZ204" s="172">
        <f>IFERROR(INDEX($N$74:$U$103,MATCH(INT(求节点(总纲!$BG$5:$BG$84,总纲!$BH$5:$BH$84,总纲!$BM135)),$E$74:$E$103,0),MATCH(AZ$72,$N$73:$U$73,0)),0)</f>
        <v>24</v>
      </c>
      <c r="BA204" s="172">
        <f>IFERROR(INDEX($N$74:$U$103,MATCH(INT(求节点(总纲!$BG$5:$BG$84,总纲!$BH$5:$BH$84,总纲!$BM135)),$E$74:$E$103,0),MATCH(BA$72,$N$73:$U$73,0)),0)</f>
        <v>28</v>
      </c>
      <c r="BB204" s="172">
        <f>IFERROR(INDEX($N$74:$U$103,MATCH(INT(求节点(总纲!$BG$5:$BG$84,总纲!$BH$5:$BH$84,总纲!$BM135)),$E$74:$E$103,0),MATCH(BB$72,$N$73:$U$73,0)),0)</f>
        <v>28</v>
      </c>
      <c r="BC204" s="132"/>
    </row>
    <row r="205" spans="25:55" x14ac:dyDescent="0.15">
      <c r="Y205" s="132"/>
      <c r="Z205" s="172">
        <v>132</v>
      </c>
      <c r="AA205" s="172">
        <f>IFERROR(INDEX($N$74:$U$103,MATCH(INT(求节点(总纲!$BG$5:$BG$84,总纲!$BH$5:$BH$84,总纲!$BM136)),$E$74:$E$103,0),MATCH(AA$72,$N$73:$U$73,0)),0)</f>
        <v>28</v>
      </c>
      <c r="AB205" s="172">
        <f>IFERROR(INDEX($N$74:$U$103,MATCH(INT(求节点(总纲!$BG$5:$BG$84,总纲!$BH$5:$BH$84,总纲!$BM136)),$E$74:$E$103,0),MATCH(AB$72,$N$73:$U$73,0)),0)</f>
        <v>28</v>
      </c>
      <c r="AC205" s="172">
        <f>IFERROR(INDEX($N$74:$U$103,MATCH(INT(求节点(总纲!$BG$5:$BG$84,总纲!$BH$5:$BH$84,总纲!$BM136)),$E$74:$E$103,0),MATCH(AC$72,$N$73:$U$73,0)),0)</f>
        <v>0</v>
      </c>
      <c r="AD205" s="172">
        <f>IFERROR(INDEX($N$74:$U$103,MATCH(INT(求节点(总纲!$BG$5:$BG$84,总纲!$BH$5:$BH$84,总纲!$BM136)),$E$74:$E$103,0),MATCH(AD$72,$N$73:$U$73,0)),0)</f>
        <v>28</v>
      </c>
      <c r="AE205" s="172">
        <f>IFERROR(INDEX($N$74:$U$103,MATCH(INT(求节点(总纲!$BG$5:$BG$84,总纲!$BH$5:$BH$84,总纲!$BM136)),$E$74:$E$103,0),MATCH(AE$72,$N$73:$U$73,0)),0)</f>
        <v>28</v>
      </c>
      <c r="AF205" s="172">
        <f>IFERROR(INDEX($N$74:$U$103,MATCH(INT(求节点(总纲!$BG$5:$BG$84,总纲!$BH$5:$BH$84,总纲!$BM136)),$E$74:$E$103,0),MATCH(AF$72,$N$73:$U$73,0)),0)</f>
        <v>28</v>
      </c>
      <c r="AG205" s="172">
        <f>IFERROR(INDEX($N$74:$U$103,MATCH(INT(求节点(总纲!$BG$5:$BG$84,总纲!$BH$5:$BH$84,总纲!$BM136)),$E$74:$E$103,0),MATCH(AG$72,$N$73:$U$73,0)),0)</f>
        <v>24</v>
      </c>
      <c r="AH205" s="172">
        <f>IFERROR(INDEX($N$74:$U$103,MATCH(INT(求节点(总纲!$BG$5:$BG$84,总纲!$BH$5:$BH$84,总纲!$BM136)),$E$74:$E$103,0),MATCH(AH$72,$N$73:$U$73,0)),0)</f>
        <v>28</v>
      </c>
      <c r="AI205" s="172">
        <f>IFERROR(INDEX($N$74:$U$103,MATCH(INT(求节点(总纲!$BG$5:$BG$84,总纲!$BH$5:$BH$84,总纲!$BM136)),$E$74:$E$103,0),MATCH(AI$72,$N$73:$U$73,0)),0)</f>
        <v>28</v>
      </c>
      <c r="AJ205" s="172">
        <f>IFERROR(INDEX($N$74:$U$103,MATCH(INT(求节点(总纲!$BG$5:$BG$84,总纲!$BH$5:$BH$84,总纲!$BM136)),$E$74:$E$103,0),MATCH(AJ$72,$N$73:$U$73,0)),0)</f>
        <v>24</v>
      </c>
      <c r="AK205" s="172">
        <f>IFERROR(INDEX($N$74:$U$103,MATCH(INT(求节点(总纲!$BG$5:$BG$84,总纲!$BH$5:$BH$84,总纲!$BM136)),$E$74:$E$103,0),MATCH(AK$72,$N$73:$U$73,0)),0)</f>
        <v>24</v>
      </c>
      <c r="AL205" s="172">
        <f>IFERROR(INDEX($N$74:$U$103,MATCH(INT(求节点(总纲!$BG$5:$BG$84,总纲!$BH$5:$BH$84,总纲!$BM136)),$E$74:$E$103,0),MATCH(AL$72,$N$73:$U$73,0)),0)</f>
        <v>24</v>
      </c>
      <c r="AM205" s="172">
        <f>IFERROR(INDEX($N$74:$U$103,MATCH(INT(求节点(总纲!$BG$5:$BG$84,总纲!$BH$5:$BH$84,总纲!$BM136)),$E$74:$E$103,0),MATCH(AM$72,$N$73:$U$73,0)),0)</f>
        <v>24</v>
      </c>
      <c r="AN205" s="172">
        <f>IFERROR(INDEX($N$74:$U$103,MATCH(INT(求节点(总纲!$BG$5:$BG$84,总纲!$BH$5:$BH$84,总纲!$BM136)),$E$74:$E$103,0),MATCH(AN$72,$N$73:$U$73,0)),0)</f>
        <v>24</v>
      </c>
      <c r="AO205" s="172">
        <f>IFERROR(INDEX($N$74:$U$103,MATCH(INT(求节点(总纲!$BG$5:$BG$84,总纲!$BH$5:$BH$84,总纲!$BM136)),$E$74:$E$103,0),MATCH(AO$72,$N$73:$U$73,0)),0)</f>
        <v>24</v>
      </c>
      <c r="AP205" s="172">
        <f>IFERROR(INDEX($N$74:$U$103,MATCH(INT(求节点(总纲!$BG$5:$BG$84,总纲!$BH$5:$BH$84,总纲!$BM136)),$E$74:$E$103,0),MATCH(AP$72,$N$73:$U$73,0)),0)</f>
        <v>24</v>
      </c>
      <c r="AQ205" s="172">
        <f>IFERROR(INDEX($N$74:$U$103,MATCH(INT(求节点(总纲!$BG$5:$BG$84,总纲!$BH$5:$BH$84,总纲!$BM136)),$E$74:$E$103,0),MATCH(AQ$72,$N$73:$U$73,0)),0)</f>
        <v>24</v>
      </c>
      <c r="AR205" s="172">
        <f>IFERROR(INDEX($N$74:$U$103,MATCH(INT(求节点(总纲!$BG$5:$BG$84,总纲!$BH$5:$BH$84,总纲!$BM136)),$E$74:$E$103,0),MATCH(AR$72,$N$73:$U$73,0)),0)</f>
        <v>24</v>
      </c>
      <c r="AS205" s="172">
        <f>IFERROR(INDEX($N$74:$U$103,MATCH(INT(求节点(总纲!$BG$5:$BG$84,总纲!$BH$5:$BH$84,总纲!$BM136)),$E$74:$E$103,0),MATCH(AS$72,$N$73:$U$73,0)),0)</f>
        <v>24</v>
      </c>
      <c r="AT205" s="172">
        <f>IFERROR(INDEX($N$74:$U$103,MATCH(INT(求节点(总纲!$BG$5:$BG$84,总纲!$BH$5:$BH$84,总纲!$BM136)),$E$74:$E$103,0),MATCH(AT$72,$N$73:$U$73,0)),0)</f>
        <v>24</v>
      </c>
      <c r="AU205" s="172">
        <f>IFERROR(INDEX($N$74:$U$103,MATCH(INT(求节点(总纲!$BG$5:$BG$84,总纲!$BH$5:$BH$84,总纲!$BM136)),$E$74:$E$103,0),MATCH(AU$72,$N$73:$U$73,0)),0)</f>
        <v>24</v>
      </c>
      <c r="AV205" s="172">
        <f>IFERROR(INDEX($N$74:$U$103,MATCH(INT(求节点(总纲!$BG$5:$BG$84,总纲!$BH$5:$BH$84,总纲!$BM136)),$E$74:$E$103,0),MATCH(AV$72,$N$73:$U$73,0)),0)</f>
        <v>24</v>
      </c>
      <c r="AW205" s="172">
        <f>IFERROR(INDEX($N$74:$U$103,MATCH(INT(求节点(总纲!$BG$5:$BG$84,总纲!$BH$5:$BH$84,总纲!$BM136)),$E$74:$E$103,0),MATCH(AW$72,$N$73:$U$73,0)),0)</f>
        <v>28</v>
      </c>
      <c r="AX205" s="172">
        <f>IFERROR(INDEX($N$74:$U$103,MATCH(INT(求节点(总纲!$BG$5:$BG$84,总纲!$BH$5:$BH$84,总纲!$BM136)),$E$74:$E$103,0),MATCH(AX$72,$N$73:$U$73,0)),0)</f>
        <v>24</v>
      </c>
      <c r="AY205" s="172">
        <f>IFERROR(INDEX($N$74:$U$103,MATCH(INT(求节点(总纲!$BG$5:$BG$84,总纲!$BH$5:$BH$84,总纲!$BM136)),$E$74:$E$103,0),MATCH(AY$72,$N$73:$U$73,0)),0)</f>
        <v>0</v>
      </c>
      <c r="AZ205" s="172">
        <f>IFERROR(INDEX($N$74:$U$103,MATCH(INT(求节点(总纲!$BG$5:$BG$84,总纲!$BH$5:$BH$84,总纲!$BM136)),$E$74:$E$103,0),MATCH(AZ$72,$N$73:$U$73,0)),0)</f>
        <v>24</v>
      </c>
      <c r="BA205" s="172">
        <f>IFERROR(INDEX($N$74:$U$103,MATCH(INT(求节点(总纲!$BG$5:$BG$84,总纲!$BH$5:$BH$84,总纲!$BM136)),$E$74:$E$103,0),MATCH(BA$72,$N$73:$U$73,0)),0)</f>
        <v>28</v>
      </c>
      <c r="BB205" s="172">
        <f>IFERROR(INDEX($N$74:$U$103,MATCH(INT(求节点(总纲!$BG$5:$BG$84,总纲!$BH$5:$BH$84,总纲!$BM136)),$E$74:$E$103,0),MATCH(BB$72,$N$73:$U$73,0)),0)</f>
        <v>28</v>
      </c>
      <c r="BC205" s="132"/>
    </row>
    <row r="206" spans="25:55" x14ac:dyDescent="0.15">
      <c r="Y206" s="132"/>
      <c r="Z206" s="172">
        <v>133</v>
      </c>
      <c r="AA206" s="172">
        <f>IFERROR(INDEX($N$74:$U$103,MATCH(INT(求节点(总纲!$BG$5:$BG$84,总纲!$BH$5:$BH$84,总纲!$BM137)),$E$74:$E$103,0),MATCH(AA$72,$N$73:$U$73,0)),0)</f>
        <v>28</v>
      </c>
      <c r="AB206" s="172">
        <f>IFERROR(INDEX($N$74:$U$103,MATCH(INT(求节点(总纲!$BG$5:$BG$84,总纲!$BH$5:$BH$84,总纲!$BM137)),$E$74:$E$103,0),MATCH(AB$72,$N$73:$U$73,0)),0)</f>
        <v>28</v>
      </c>
      <c r="AC206" s="172">
        <f>IFERROR(INDEX($N$74:$U$103,MATCH(INT(求节点(总纲!$BG$5:$BG$84,总纲!$BH$5:$BH$84,总纲!$BM137)),$E$74:$E$103,0),MATCH(AC$72,$N$73:$U$73,0)),0)</f>
        <v>0</v>
      </c>
      <c r="AD206" s="172">
        <f>IFERROR(INDEX($N$74:$U$103,MATCH(INT(求节点(总纲!$BG$5:$BG$84,总纲!$BH$5:$BH$84,总纲!$BM137)),$E$74:$E$103,0),MATCH(AD$72,$N$73:$U$73,0)),0)</f>
        <v>28</v>
      </c>
      <c r="AE206" s="172">
        <f>IFERROR(INDEX($N$74:$U$103,MATCH(INT(求节点(总纲!$BG$5:$BG$84,总纲!$BH$5:$BH$84,总纲!$BM137)),$E$74:$E$103,0),MATCH(AE$72,$N$73:$U$73,0)),0)</f>
        <v>28</v>
      </c>
      <c r="AF206" s="172">
        <f>IFERROR(INDEX($N$74:$U$103,MATCH(INT(求节点(总纲!$BG$5:$BG$84,总纲!$BH$5:$BH$84,总纲!$BM137)),$E$74:$E$103,0),MATCH(AF$72,$N$73:$U$73,0)),0)</f>
        <v>28</v>
      </c>
      <c r="AG206" s="172">
        <f>IFERROR(INDEX($N$74:$U$103,MATCH(INT(求节点(总纲!$BG$5:$BG$84,总纲!$BH$5:$BH$84,总纲!$BM137)),$E$74:$E$103,0),MATCH(AG$72,$N$73:$U$73,0)),0)</f>
        <v>24</v>
      </c>
      <c r="AH206" s="172">
        <f>IFERROR(INDEX($N$74:$U$103,MATCH(INT(求节点(总纲!$BG$5:$BG$84,总纲!$BH$5:$BH$84,总纲!$BM137)),$E$74:$E$103,0),MATCH(AH$72,$N$73:$U$73,0)),0)</f>
        <v>28</v>
      </c>
      <c r="AI206" s="172">
        <f>IFERROR(INDEX($N$74:$U$103,MATCH(INT(求节点(总纲!$BG$5:$BG$84,总纲!$BH$5:$BH$84,总纲!$BM137)),$E$74:$E$103,0),MATCH(AI$72,$N$73:$U$73,0)),0)</f>
        <v>28</v>
      </c>
      <c r="AJ206" s="172">
        <f>IFERROR(INDEX($N$74:$U$103,MATCH(INT(求节点(总纲!$BG$5:$BG$84,总纲!$BH$5:$BH$84,总纲!$BM137)),$E$74:$E$103,0),MATCH(AJ$72,$N$73:$U$73,0)),0)</f>
        <v>24</v>
      </c>
      <c r="AK206" s="172">
        <f>IFERROR(INDEX($N$74:$U$103,MATCH(INT(求节点(总纲!$BG$5:$BG$84,总纲!$BH$5:$BH$84,总纲!$BM137)),$E$74:$E$103,0),MATCH(AK$72,$N$73:$U$73,0)),0)</f>
        <v>24</v>
      </c>
      <c r="AL206" s="172">
        <f>IFERROR(INDEX($N$74:$U$103,MATCH(INT(求节点(总纲!$BG$5:$BG$84,总纲!$BH$5:$BH$84,总纲!$BM137)),$E$74:$E$103,0),MATCH(AL$72,$N$73:$U$73,0)),0)</f>
        <v>24</v>
      </c>
      <c r="AM206" s="172">
        <f>IFERROR(INDEX($N$74:$U$103,MATCH(INT(求节点(总纲!$BG$5:$BG$84,总纲!$BH$5:$BH$84,总纲!$BM137)),$E$74:$E$103,0),MATCH(AM$72,$N$73:$U$73,0)),0)</f>
        <v>24</v>
      </c>
      <c r="AN206" s="172">
        <f>IFERROR(INDEX($N$74:$U$103,MATCH(INT(求节点(总纲!$BG$5:$BG$84,总纲!$BH$5:$BH$84,总纲!$BM137)),$E$74:$E$103,0),MATCH(AN$72,$N$73:$U$73,0)),0)</f>
        <v>24</v>
      </c>
      <c r="AO206" s="172">
        <f>IFERROR(INDEX($N$74:$U$103,MATCH(INT(求节点(总纲!$BG$5:$BG$84,总纲!$BH$5:$BH$84,总纲!$BM137)),$E$74:$E$103,0),MATCH(AO$72,$N$73:$U$73,0)),0)</f>
        <v>24</v>
      </c>
      <c r="AP206" s="172">
        <f>IFERROR(INDEX($N$74:$U$103,MATCH(INT(求节点(总纲!$BG$5:$BG$84,总纲!$BH$5:$BH$84,总纲!$BM137)),$E$74:$E$103,0),MATCH(AP$72,$N$73:$U$73,0)),0)</f>
        <v>24</v>
      </c>
      <c r="AQ206" s="172">
        <f>IFERROR(INDEX($N$74:$U$103,MATCH(INT(求节点(总纲!$BG$5:$BG$84,总纲!$BH$5:$BH$84,总纲!$BM137)),$E$74:$E$103,0),MATCH(AQ$72,$N$73:$U$73,0)),0)</f>
        <v>24</v>
      </c>
      <c r="AR206" s="172">
        <f>IFERROR(INDEX($N$74:$U$103,MATCH(INT(求节点(总纲!$BG$5:$BG$84,总纲!$BH$5:$BH$84,总纲!$BM137)),$E$74:$E$103,0),MATCH(AR$72,$N$73:$U$73,0)),0)</f>
        <v>24</v>
      </c>
      <c r="AS206" s="172">
        <f>IFERROR(INDEX($N$74:$U$103,MATCH(INT(求节点(总纲!$BG$5:$BG$84,总纲!$BH$5:$BH$84,总纲!$BM137)),$E$74:$E$103,0),MATCH(AS$72,$N$73:$U$73,0)),0)</f>
        <v>24</v>
      </c>
      <c r="AT206" s="172">
        <f>IFERROR(INDEX($N$74:$U$103,MATCH(INT(求节点(总纲!$BG$5:$BG$84,总纲!$BH$5:$BH$84,总纲!$BM137)),$E$74:$E$103,0),MATCH(AT$72,$N$73:$U$73,0)),0)</f>
        <v>24</v>
      </c>
      <c r="AU206" s="172">
        <f>IFERROR(INDEX($N$74:$U$103,MATCH(INT(求节点(总纲!$BG$5:$BG$84,总纲!$BH$5:$BH$84,总纲!$BM137)),$E$74:$E$103,0),MATCH(AU$72,$N$73:$U$73,0)),0)</f>
        <v>24</v>
      </c>
      <c r="AV206" s="172">
        <f>IFERROR(INDEX($N$74:$U$103,MATCH(INT(求节点(总纲!$BG$5:$BG$84,总纲!$BH$5:$BH$84,总纲!$BM137)),$E$74:$E$103,0),MATCH(AV$72,$N$73:$U$73,0)),0)</f>
        <v>24</v>
      </c>
      <c r="AW206" s="172">
        <f>IFERROR(INDEX($N$74:$U$103,MATCH(INT(求节点(总纲!$BG$5:$BG$84,总纲!$BH$5:$BH$84,总纲!$BM137)),$E$74:$E$103,0),MATCH(AW$72,$N$73:$U$73,0)),0)</f>
        <v>28</v>
      </c>
      <c r="AX206" s="172">
        <f>IFERROR(INDEX($N$74:$U$103,MATCH(INT(求节点(总纲!$BG$5:$BG$84,总纲!$BH$5:$BH$84,总纲!$BM137)),$E$74:$E$103,0),MATCH(AX$72,$N$73:$U$73,0)),0)</f>
        <v>24</v>
      </c>
      <c r="AY206" s="172">
        <f>IFERROR(INDEX($N$74:$U$103,MATCH(INT(求节点(总纲!$BG$5:$BG$84,总纲!$BH$5:$BH$84,总纲!$BM137)),$E$74:$E$103,0),MATCH(AY$72,$N$73:$U$73,0)),0)</f>
        <v>0</v>
      </c>
      <c r="AZ206" s="172">
        <f>IFERROR(INDEX($N$74:$U$103,MATCH(INT(求节点(总纲!$BG$5:$BG$84,总纲!$BH$5:$BH$84,总纲!$BM137)),$E$74:$E$103,0),MATCH(AZ$72,$N$73:$U$73,0)),0)</f>
        <v>24</v>
      </c>
      <c r="BA206" s="172">
        <f>IFERROR(INDEX($N$74:$U$103,MATCH(INT(求节点(总纲!$BG$5:$BG$84,总纲!$BH$5:$BH$84,总纲!$BM137)),$E$74:$E$103,0),MATCH(BA$72,$N$73:$U$73,0)),0)</f>
        <v>28</v>
      </c>
      <c r="BB206" s="172">
        <f>IFERROR(INDEX($N$74:$U$103,MATCH(INT(求节点(总纲!$BG$5:$BG$84,总纲!$BH$5:$BH$84,总纲!$BM137)),$E$74:$E$103,0),MATCH(BB$72,$N$73:$U$73,0)),0)</f>
        <v>28</v>
      </c>
      <c r="BC206" s="132"/>
    </row>
    <row r="207" spans="25:55" x14ac:dyDescent="0.15">
      <c r="Y207" s="132"/>
      <c r="Z207" s="172">
        <v>134</v>
      </c>
      <c r="AA207" s="172">
        <f>IFERROR(INDEX($N$74:$U$103,MATCH(INT(求节点(总纲!$BG$5:$BG$84,总纲!$BH$5:$BH$84,总纲!$BM138)),$E$74:$E$103,0),MATCH(AA$72,$N$73:$U$73,0)),0)</f>
        <v>28</v>
      </c>
      <c r="AB207" s="172">
        <f>IFERROR(INDEX($N$74:$U$103,MATCH(INT(求节点(总纲!$BG$5:$BG$84,总纲!$BH$5:$BH$84,总纲!$BM138)),$E$74:$E$103,0),MATCH(AB$72,$N$73:$U$73,0)),0)</f>
        <v>28</v>
      </c>
      <c r="AC207" s="172">
        <f>IFERROR(INDEX($N$74:$U$103,MATCH(INT(求节点(总纲!$BG$5:$BG$84,总纲!$BH$5:$BH$84,总纲!$BM138)),$E$74:$E$103,0),MATCH(AC$72,$N$73:$U$73,0)),0)</f>
        <v>0</v>
      </c>
      <c r="AD207" s="172">
        <f>IFERROR(INDEX($N$74:$U$103,MATCH(INT(求节点(总纲!$BG$5:$BG$84,总纲!$BH$5:$BH$84,总纲!$BM138)),$E$74:$E$103,0),MATCH(AD$72,$N$73:$U$73,0)),0)</f>
        <v>28</v>
      </c>
      <c r="AE207" s="172">
        <f>IFERROR(INDEX($N$74:$U$103,MATCH(INT(求节点(总纲!$BG$5:$BG$84,总纲!$BH$5:$BH$84,总纲!$BM138)),$E$74:$E$103,0),MATCH(AE$72,$N$73:$U$73,0)),0)</f>
        <v>28</v>
      </c>
      <c r="AF207" s="172">
        <f>IFERROR(INDEX($N$74:$U$103,MATCH(INT(求节点(总纲!$BG$5:$BG$84,总纲!$BH$5:$BH$84,总纲!$BM138)),$E$74:$E$103,0),MATCH(AF$72,$N$73:$U$73,0)),0)</f>
        <v>28</v>
      </c>
      <c r="AG207" s="172">
        <f>IFERROR(INDEX($N$74:$U$103,MATCH(INT(求节点(总纲!$BG$5:$BG$84,总纲!$BH$5:$BH$84,总纲!$BM138)),$E$74:$E$103,0),MATCH(AG$72,$N$73:$U$73,0)),0)</f>
        <v>24</v>
      </c>
      <c r="AH207" s="172">
        <f>IFERROR(INDEX($N$74:$U$103,MATCH(INT(求节点(总纲!$BG$5:$BG$84,总纲!$BH$5:$BH$84,总纲!$BM138)),$E$74:$E$103,0),MATCH(AH$72,$N$73:$U$73,0)),0)</f>
        <v>28</v>
      </c>
      <c r="AI207" s="172">
        <f>IFERROR(INDEX($N$74:$U$103,MATCH(INT(求节点(总纲!$BG$5:$BG$84,总纲!$BH$5:$BH$84,总纲!$BM138)),$E$74:$E$103,0),MATCH(AI$72,$N$73:$U$73,0)),0)</f>
        <v>28</v>
      </c>
      <c r="AJ207" s="172">
        <f>IFERROR(INDEX($N$74:$U$103,MATCH(INT(求节点(总纲!$BG$5:$BG$84,总纲!$BH$5:$BH$84,总纲!$BM138)),$E$74:$E$103,0),MATCH(AJ$72,$N$73:$U$73,0)),0)</f>
        <v>24</v>
      </c>
      <c r="AK207" s="172">
        <f>IFERROR(INDEX($N$74:$U$103,MATCH(INT(求节点(总纲!$BG$5:$BG$84,总纲!$BH$5:$BH$84,总纲!$BM138)),$E$74:$E$103,0),MATCH(AK$72,$N$73:$U$73,0)),0)</f>
        <v>24</v>
      </c>
      <c r="AL207" s="172">
        <f>IFERROR(INDEX($N$74:$U$103,MATCH(INT(求节点(总纲!$BG$5:$BG$84,总纲!$BH$5:$BH$84,总纲!$BM138)),$E$74:$E$103,0),MATCH(AL$72,$N$73:$U$73,0)),0)</f>
        <v>24</v>
      </c>
      <c r="AM207" s="172">
        <f>IFERROR(INDEX($N$74:$U$103,MATCH(INT(求节点(总纲!$BG$5:$BG$84,总纲!$BH$5:$BH$84,总纲!$BM138)),$E$74:$E$103,0),MATCH(AM$72,$N$73:$U$73,0)),0)</f>
        <v>24</v>
      </c>
      <c r="AN207" s="172">
        <f>IFERROR(INDEX($N$74:$U$103,MATCH(INT(求节点(总纲!$BG$5:$BG$84,总纲!$BH$5:$BH$84,总纲!$BM138)),$E$74:$E$103,0),MATCH(AN$72,$N$73:$U$73,0)),0)</f>
        <v>24</v>
      </c>
      <c r="AO207" s="172">
        <f>IFERROR(INDEX($N$74:$U$103,MATCH(INT(求节点(总纲!$BG$5:$BG$84,总纲!$BH$5:$BH$84,总纲!$BM138)),$E$74:$E$103,0),MATCH(AO$72,$N$73:$U$73,0)),0)</f>
        <v>24</v>
      </c>
      <c r="AP207" s="172">
        <f>IFERROR(INDEX($N$74:$U$103,MATCH(INT(求节点(总纲!$BG$5:$BG$84,总纲!$BH$5:$BH$84,总纲!$BM138)),$E$74:$E$103,0),MATCH(AP$72,$N$73:$U$73,0)),0)</f>
        <v>24</v>
      </c>
      <c r="AQ207" s="172">
        <f>IFERROR(INDEX($N$74:$U$103,MATCH(INT(求节点(总纲!$BG$5:$BG$84,总纲!$BH$5:$BH$84,总纲!$BM138)),$E$74:$E$103,0),MATCH(AQ$72,$N$73:$U$73,0)),0)</f>
        <v>24</v>
      </c>
      <c r="AR207" s="172">
        <f>IFERROR(INDEX($N$74:$U$103,MATCH(INT(求节点(总纲!$BG$5:$BG$84,总纲!$BH$5:$BH$84,总纲!$BM138)),$E$74:$E$103,0),MATCH(AR$72,$N$73:$U$73,0)),0)</f>
        <v>24</v>
      </c>
      <c r="AS207" s="172">
        <f>IFERROR(INDEX($N$74:$U$103,MATCH(INT(求节点(总纲!$BG$5:$BG$84,总纲!$BH$5:$BH$84,总纲!$BM138)),$E$74:$E$103,0),MATCH(AS$72,$N$73:$U$73,0)),0)</f>
        <v>24</v>
      </c>
      <c r="AT207" s="172">
        <f>IFERROR(INDEX($N$74:$U$103,MATCH(INT(求节点(总纲!$BG$5:$BG$84,总纲!$BH$5:$BH$84,总纲!$BM138)),$E$74:$E$103,0),MATCH(AT$72,$N$73:$U$73,0)),0)</f>
        <v>24</v>
      </c>
      <c r="AU207" s="172">
        <f>IFERROR(INDEX($N$74:$U$103,MATCH(INT(求节点(总纲!$BG$5:$BG$84,总纲!$BH$5:$BH$84,总纲!$BM138)),$E$74:$E$103,0),MATCH(AU$72,$N$73:$U$73,0)),0)</f>
        <v>24</v>
      </c>
      <c r="AV207" s="172">
        <f>IFERROR(INDEX($N$74:$U$103,MATCH(INT(求节点(总纲!$BG$5:$BG$84,总纲!$BH$5:$BH$84,总纲!$BM138)),$E$74:$E$103,0),MATCH(AV$72,$N$73:$U$73,0)),0)</f>
        <v>24</v>
      </c>
      <c r="AW207" s="172">
        <f>IFERROR(INDEX($N$74:$U$103,MATCH(INT(求节点(总纲!$BG$5:$BG$84,总纲!$BH$5:$BH$84,总纲!$BM138)),$E$74:$E$103,0),MATCH(AW$72,$N$73:$U$73,0)),0)</f>
        <v>28</v>
      </c>
      <c r="AX207" s="172">
        <f>IFERROR(INDEX($N$74:$U$103,MATCH(INT(求节点(总纲!$BG$5:$BG$84,总纲!$BH$5:$BH$84,总纲!$BM138)),$E$74:$E$103,0),MATCH(AX$72,$N$73:$U$73,0)),0)</f>
        <v>24</v>
      </c>
      <c r="AY207" s="172">
        <f>IFERROR(INDEX($N$74:$U$103,MATCH(INT(求节点(总纲!$BG$5:$BG$84,总纲!$BH$5:$BH$84,总纲!$BM138)),$E$74:$E$103,0),MATCH(AY$72,$N$73:$U$73,0)),0)</f>
        <v>0</v>
      </c>
      <c r="AZ207" s="172">
        <f>IFERROR(INDEX($N$74:$U$103,MATCH(INT(求节点(总纲!$BG$5:$BG$84,总纲!$BH$5:$BH$84,总纲!$BM138)),$E$74:$E$103,0),MATCH(AZ$72,$N$73:$U$73,0)),0)</f>
        <v>24</v>
      </c>
      <c r="BA207" s="172">
        <f>IFERROR(INDEX($N$74:$U$103,MATCH(INT(求节点(总纲!$BG$5:$BG$84,总纲!$BH$5:$BH$84,总纲!$BM138)),$E$74:$E$103,0),MATCH(BA$72,$N$73:$U$73,0)),0)</f>
        <v>28</v>
      </c>
      <c r="BB207" s="172">
        <f>IFERROR(INDEX($N$74:$U$103,MATCH(INT(求节点(总纲!$BG$5:$BG$84,总纲!$BH$5:$BH$84,总纲!$BM138)),$E$74:$E$103,0),MATCH(BB$72,$N$73:$U$73,0)),0)</f>
        <v>28</v>
      </c>
      <c r="BC207" s="132"/>
    </row>
    <row r="208" spans="25:55" x14ac:dyDescent="0.15">
      <c r="Y208" s="132"/>
      <c r="Z208" s="172">
        <v>135</v>
      </c>
      <c r="AA208" s="172">
        <f>IFERROR(INDEX($N$74:$U$103,MATCH(INT(求节点(总纲!$BG$5:$BG$84,总纲!$BH$5:$BH$84,总纲!$BM139)),$E$74:$E$103,0),MATCH(AA$72,$N$73:$U$73,0)),0)</f>
        <v>28</v>
      </c>
      <c r="AB208" s="172">
        <f>IFERROR(INDEX($N$74:$U$103,MATCH(INT(求节点(总纲!$BG$5:$BG$84,总纲!$BH$5:$BH$84,总纲!$BM139)),$E$74:$E$103,0),MATCH(AB$72,$N$73:$U$73,0)),0)</f>
        <v>28</v>
      </c>
      <c r="AC208" s="172">
        <f>IFERROR(INDEX($N$74:$U$103,MATCH(INT(求节点(总纲!$BG$5:$BG$84,总纲!$BH$5:$BH$84,总纲!$BM139)),$E$74:$E$103,0),MATCH(AC$72,$N$73:$U$73,0)),0)</f>
        <v>0</v>
      </c>
      <c r="AD208" s="172">
        <f>IFERROR(INDEX($N$74:$U$103,MATCH(INT(求节点(总纲!$BG$5:$BG$84,总纲!$BH$5:$BH$84,总纲!$BM139)),$E$74:$E$103,0),MATCH(AD$72,$N$73:$U$73,0)),0)</f>
        <v>28</v>
      </c>
      <c r="AE208" s="172">
        <f>IFERROR(INDEX($N$74:$U$103,MATCH(INT(求节点(总纲!$BG$5:$BG$84,总纲!$BH$5:$BH$84,总纲!$BM139)),$E$74:$E$103,0),MATCH(AE$72,$N$73:$U$73,0)),0)</f>
        <v>28</v>
      </c>
      <c r="AF208" s="172">
        <f>IFERROR(INDEX($N$74:$U$103,MATCH(INT(求节点(总纲!$BG$5:$BG$84,总纲!$BH$5:$BH$84,总纲!$BM139)),$E$74:$E$103,0),MATCH(AF$72,$N$73:$U$73,0)),0)</f>
        <v>28</v>
      </c>
      <c r="AG208" s="172">
        <f>IFERROR(INDEX($N$74:$U$103,MATCH(INT(求节点(总纲!$BG$5:$BG$84,总纲!$BH$5:$BH$84,总纲!$BM139)),$E$74:$E$103,0),MATCH(AG$72,$N$73:$U$73,0)),0)</f>
        <v>24</v>
      </c>
      <c r="AH208" s="172">
        <f>IFERROR(INDEX($N$74:$U$103,MATCH(INT(求节点(总纲!$BG$5:$BG$84,总纲!$BH$5:$BH$84,总纲!$BM139)),$E$74:$E$103,0),MATCH(AH$72,$N$73:$U$73,0)),0)</f>
        <v>28</v>
      </c>
      <c r="AI208" s="172">
        <f>IFERROR(INDEX($N$74:$U$103,MATCH(INT(求节点(总纲!$BG$5:$BG$84,总纲!$BH$5:$BH$84,总纲!$BM139)),$E$74:$E$103,0),MATCH(AI$72,$N$73:$U$73,0)),0)</f>
        <v>28</v>
      </c>
      <c r="AJ208" s="172">
        <f>IFERROR(INDEX($N$74:$U$103,MATCH(INT(求节点(总纲!$BG$5:$BG$84,总纲!$BH$5:$BH$84,总纲!$BM139)),$E$74:$E$103,0),MATCH(AJ$72,$N$73:$U$73,0)),0)</f>
        <v>24</v>
      </c>
      <c r="AK208" s="172">
        <f>IFERROR(INDEX($N$74:$U$103,MATCH(INT(求节点(总纲!$BG$5:$BG$84,总纲!$BH$5:$BH$84,总纲!$BM139)),$E$74:$E$103,0),MATCH(AK$72,$N$73:$U$73,0)),0)</f>
        <v>24</v>
      </c>
      <c r="AL208" s="172">
        <f>IFERROR(INDEX($N$74:$U$103,MATCH(INT(求节点(总纲!$BG$5:$BG$84,总纲!$BH$5:$BH$84,总纲!$BM139)),$E$74:$E$103,0),MATCH(AL$72,$N$73:$U$73,0)),0)</f>
        <v>24</v>
      </c>
      <c r="AM208" s="172">
        <f>IFERROR(INDEX($N$74:$U$103,MATCH(INT(求节点(总纲!$BG$5:$BG$84,总纲!$BH$5:$BH$84,总纲!$BM139)),$E$74:$E$103,0),MATCH(AM$72,$N$73:$U$73,0)),0)</f>
        <v>24</v>
      </c>
      <c r="AN208" s="172">
        <f>IFERROR(INDEX($N$74:$U$103,MATCH(INT(求节点(总纲!$BG$5:$BG$84,总纲!$BH$5:$BH$84,总纲!$BM139)),$E$74:$E$103,0),MATCH(AN$72,$N$73:$U$73,0)),0)</f>
        <v>24</v>
      </c>
      <c r="AO208" s="172">
        <f>IFERROR(INDEX($N$74:$U$103,MATCH(INT(求节点(总纲!$BG$5:$BG$84,总纲!$BH$5:$BH$84,总纲!$BM139)),$E$74:$E$103,0),MATCH(AO$72,$N$73:$U$73,0)),0)</f>
        <v>24</v>
      </c>
      <c r="AP208" s="172">
        <f>IFERROR(INDEX($N$74:$U$103,MATCH(INT(求节点(总纲!$BG$5:$BG$84,总纲!$BH$5:$BH$84,总纲!$BM139)),$E$74:$E$103,0),MATCH(AP$72,$N$73:$U$73,0)),0)</f>
        <v>24</v>
      </c>
      <c r="AQ208" s="172">
        <f>IFERROR(INDEX($N$74:$U$103,MATCH(INT(求节点(总纲!$BG$5:$BG$84,总纲!$BH$5:$BH$84,总纲!$BM139)),$E$74:$E$103,0),MATCH(AQ$72,$N$73:$U$73,0)),0)</f>
        <v>24</v>
      </c>
      <c r="AR208" s="172">
        <f>IFERROR(INDEX($N$74:$U$103,MATCH(INT(求节点(总纲!$BG$5:$BG$84,总纲!$BH$5:$BH$84,总纲!$BM139)),$E$74:$E$103,0),MATCH(AR$72,$N$73:$U$73,0)),0)</f>
        <v>24</v>
      </c>
      <c r="AS208" s="172">
        <f>IFERROR(INDEX($N$74:$U$103,MATCH(INT(求节点(总纲!$BG$5:$BG$84,总纲!$BH$5:$BH$84,总纲!$BM139)),$E$74:$E$103,0),MATCH(AS$72,$N$73:$U$73,0)),0)</f>
        <v>24</v>
      </c>
      <c r="AT208" s="172">
        <f>IFERROR(INDEX($N$74:$U$103,MATCH(INT(求节点(总纲!$BG$5:$BG$84,总纲!$BH$5:$BH$84,总纲!$BM139)),$E$74:$E$103,0),MATCH(AT$72,$N$73:$U$73,0)),0)</f>
        <v>24</v>
      </c>
      <c r="AU208" s="172">
        <f>IFERROR(INDEX($N$74:$U$103,MATCH(INT(求节点(总纲!$BG$5:$BG$84,总纲!$BH$5:$BH$84,总纲!$BM139)),$E$74:$E$103,0),MATCH(AU$72,$N$73:$U$73,0)),0)</f>
        <v>24</v>
      </c>
      <c r="AV208" s="172">
        <f>IFERROR(INDEX($N$74:$U$103,MATCH(INT(求节点(总纲!$BG$5:$BG$84,总纲!$BH$5:$BH$84,总纲!$BM139)),$E$74:$E$103,0),MATCH(AV$72,$N$73:$U$73,0)),0)</f>
        <v>24</v>
      </c>
      <c r="AW208" s="172">
        <f>IFERROR(INDEX($N$74:$U$103,MATCH(INT(求节点(总纲!$BG$5:$BG$84,总纲!$BH$5:$BH$84,总纲!$BM139)),$E$74:$E$103,0),MATCH(AW$72,$N$73:$U$73,0)),0)</f>
        <v>28</v>
      </c>
      <c r="AX208" s="172">
        <f>IFERROR(INDEX($N$74:$U$103,MATCH(INT(求节点(总纲!$BG$5:$BG$84,总纲!$BH$5:$BH$84,总纲!$BM139)),$E$74:$E$103,0),MATCH(AX$72,$N$73:$U$73,0)),0)</f>
        <v>24</v>
      </c>
      <c r="AY208" s="172">
        <f>IFERROR(INDEX($N$74:$U$103,MATCH(INT(求节点(总纲!$BG$5:$BG$84,总纲!$BH$5:$BH$84,总纲!$BM139)),$E$74:$E$103,0),MATCH(AY$72,$N$73:$U$73,0)),0)</f>
        <v>0</v>
      </c>
      <c r="AZ208" s="172">
        <f>IFERROR(INDEX($N$74:$U$103,MATCH(INT(求节点(总纲!$BG$5:$BG$84,总纲!$BH$5:$BH$84,总纲!$BM139)),$E$74:$E$103,0),MATCH(AZ$72,$N$73:$U$73,0)),0)</f>
        <v>24</v>
      </c>
      <c r="BA208" s="172">
        <f>IFERROR(INDEX($N$74:$U$103,MATCH(INT(求节点(总纲!$BG$5:$BG$84,总纲!$BH$5:$BH$84,总纲!$BM139)),$E$74:$E$103,0),MATCH(BA$72,$N$73:$U$73,0)),0)</f>
        <v>28</v>
      </c>
      <c r="BB208" s="172">
        <f>IFERROR(INDEX($N$74:$U$103,MATCH(INT(求节点(总纲!$BG$5:$BG$84,总纲!$BH$5:$BH$84,总纲!$BM139)),$E$74:$E$103,0),MATCH(BB$72,$N$73:$U$73,0)),0)</f>
        <v>28</v>
      </c>
      <c r="BC208" s="132"/>
    </row>
    <row r="209" spans="25:55" x14ac:dyDescent="0.15">
      <c r="Y209" s="132"/>
      <c r="Z209" s="172">
        <v>136</v>
      </c>
      <c r="AA209" s="172">
        <f>IFERROR(INDEX($N$74:$U$103,MATCH(INT(求节点(总纲!$BG$5:$BG$84,总纲!$BH$5:$BH$84,总纲!$BM140)),$E$74:$E$103,0),MATCH(AA$72,$N$73:$U$73,0)),0)</f>
        <v>28</v>
      </c>
      <c r="AB209" s="172">
        <f>IFERROR(INDEX($N$74:$U$103,MATCH(INT(求节点(总纲!$BG$5:$BG$84,总纲!$BH$5:$BH$84,总纲!$BM140)),$E$74:$E$103,0),MATCH(AB$72,$N$73:$U$73,0)),0)</f>
        <v>28</v>
      </c>
      <c r="AC209" s="172">
        <f>IFERROR(INDEX($N$74:$U$103,MATCH(INT(求节点(总纲!$BG$5:$BG$84,总纲!$BH$5:$BH$84,总纲!$BM140)),$E$74:$E$103,0),MATCH(AC$72,$N$73:$U$73,0)),0)</f>
        <v>0</v>
      </c>
      <c r="AD209" s="172">
        <f>IFERROR(INDEX($N$74:$U$103,MATCH(INT(求节点(总纲!$BG$5:$BG$84,总纲!$BH$5:$BH$84,总纲!$BM140)),$E$74:$E$103,0),MATCH(AD$72,$N$73:$U$73,0)),0)</f>
        <v>28</v>
      </c>
      <c r="AE209" s="172">
        <f>IFERROR(INDEX($N$74:$U$103,MATCH(INT(求节点(总纲!$BG$5:$BG$84,总纲!$BH$5:$BH$84,总纲!$BM140)),$E$74:$E$103,0),MATCH(AE$72,$N$73:$U$73,0)),0)</f>
        <v>28</v>
      </c>
      <c r="AF209" s="172">
        <f>IFERROR(INDEX($N$74:$U$103,MATCH(INT(求节点(总纲!$BG$5:$BG$84,总纲!$BH$5:$BH$84,总纲!$BM140)),$E$74:$E$103,0),MATCH(AF$72,$N$73:$U$73,0)),0)</f>
        <v>28</v>
      </c>
      <c r="AG209" s="172">
        <f>IFERROR(INDEX($N$74:$U$103,MATCH(INT(求节点(总纲!$BG$5:$BG$84,总纲!$BH$5:$BH$84,总纲!$BM140)),$E$74:$E$103,0),MATCH(AG$72,$N$73:$U$73,0)),0)</f>
        <v>24</v>
      </c>
      <c r="AH209" s="172">
        <f>IFERROR(INDEX($N$74:$U$103,MATCH(INT(求节点(总纲!$BG$5:$BG$84,总纲!$BH$5:$BH$84,总纲!$BM140)),$E$74:$E$103,0),MATCH(AH$72,$N$73:$U$73,0)),0)</f>
        <v>28</v>
      </c>
      <c r="AI209" s="172">
        <f>IFERROR(INDEX($N$74:$U$103,MATCH(INT(求节点(总纲!$BG$5:$BG$84,总纲!$BH$5:$BH$84,总纲!$BM140)),$E$74:$E$103,0),MATCH(AI$72,$N$73:$U$73,0)),0)</f>
        <v>28</v>
      </c>
      <c r="AJ209" s="172">
        <f>IFERROR(INDEX($N$74:$U$103,MATCH(INT(求节点(总纲!$BG$5:$BG$84,总纲!$BH$5:$BH$84,总纲!$BM140)),$E$74:$E$103,0),MATCH(AJ$72,$N$73:$U$73,0)),0)</f>
        <v>24</v>
      </c>
      <c r="AK209" s="172">
        <f>IFERROR(INDEX($N$74:$U$103,MATCH(INT(求节点(总纲!$BG$5:$BG$84,总纲!$BH$5:$BH$84,总纲!$BM140)),$E$74:$E$103,0),MATCH(AK$72,$N$73:$U$73,0)),0)</f>
        <v>24</v>
      </c>
      <c r="AL209" s="172">
        <f>IFERROR(INDEX($N$74:$U$103,MATCH(INT(求节点(总纲!$BG$5:$BG$84,总纲!$BH$5:$BH$84,总纲!$BM140)),$E$74:$E$103,0),MATCH(AL$72,$N$73:$U$73,0)),0)</f>
        <v>24</v>
      </c>
      <c r="AM209" s="172">
        <f>IFERROR(INDEX($N$74:$U$103,MATCH(INT(求节点(总纲!$BG$5:$BG$84,总纲!$BH$5:$BH$84,总纲!$BM140)),$E$74:$E$103,0),MATCH(AM$72,$N$73:$U$73,0)),0)</f>
        <v>24</v>
      </c>
      <c r="AN209" s="172">
        <f>IFERROR(INDEX($N$74:$U$103,MATCH(INT(求节点(总纲!$BG$5:$BG$84,总纲!$BH$5:$BH$84,总纲!$BM140)),$E$74:$E$103,0),MATCH(AN$72,$N$73:$U$73,0)),0)</f>
        <v>24</v>
      </c>
      <c r="AO209" s="172">
        <f>IFERROR(INDEX($N$74:$U$103,MATCH(INT(求节点(总纲!$BG$5:$BG$84,总纲!$BH$5:$BH$84,总纲!$BM140)),$E$74:$E$103,0),MATCH(AO$72,$N$73:$U$73,0)),0)</f>
        <v>24</v>
      </c>
      <c r="AP209" s="172">
        <f>IFERROR(INDEX($N$74:$U$103,MATCH(INT(求节点(总纲!$BG$5:$BG$84,总纲!$BH$5:$BH$84,总纲!$BM140)),$E$74:$E$103,0),MATCH(AP$72,$N$73:$U$73,0)),0)</f>
        <v>24</v>
      </c>
      <c r="AQ209" s="172">
        <f>IFERROR(INDEX($N$74:$U$103,MATCH(INT(求节点(总纲!$BG$5:$BG$84,总纲!$BH$5:$BH$84,总纲!$BM140)),$E$74:$E$103,0),MATCH(AQ$72,$N$73:$U$73,0)),0)</f>
        <v>24</v>
      </c>
      <c r="AR209" s="172">
        <f>IFERROR(INDEX($N$74:$U$103,MATCH(INT(求节点(总纲!$BG$5:$BG$84,总纲!$BH$5:$BH$84,总纲!$BM140)),$E$74:$E$103,0),MATCH(AR$72,$N$73:$U$73,0)),0)</f>
        <v>24</v>
      </c>
      <c r="AS209" s="172">
        <f>IFERROR(INDEX($N$74:$U$103,MATCH(INT(求节点(总纲!$BG$5:$BG$84,总纲!$BH$5:$BH$84,总纲!$BM140)),$E$74:$E$103,0),MATCH(AS$72,$N$73:$U$73,0)),0)</f>
        <v>24</v>
      </c>
      <c r="AT209" s="172">
        <f>IFERROR(INDEX($N$74:$U$103,MATCH(INT(求节点(总纲!$BG$5:$BG$84,总纲!$BH$5:$BH$84,总纲!$BM140)),$E$74:$E$103,0),MATCH(AT$72,$N$73:$U$73,0)),0)</f>
        <v>24</v>
      </c>
      <c r="AU209" s="172">
        <f>IFERROR(INDEX($N$74:$U$103,MATCH(INT(求节点(总纲!$BG$5:$BG$84,总纲!$BH$5:$BH$84,总纲!$BM140)),$E$74:$E$103,0),MATCH(AU$72,$N$73:$U$73,0)),0)</f>
        <v>24</v>
      </c>
      <c r="AV209" s="172">
        <f>IFERROR(INDEX($N$74:$U$103,MATCH(INT(求节点(总纲!$BG$5:$BG$84,总纲!$BH$5:$BH$84,总纲!$BM140)),$E$74:$E$103,0),MATCH(AV$72,$N$73:$U$73,0)),0)</f>
        <v>24</v>
      </c>
      <c r="AW209" s="172">
        <f>IFERROR(INDEX($N$74:$U$103,MATCH(INT(求节点(总纲!$BG$5:$BG$84,总纲!$BH$5:$BH$84,总纲!$BM140)),$E$74:$E$103,0),MATCH(AW$72,$N$73:$U$73,0)),0)</f>
        <v>28</v>
      </c>
      <c r="AX209" s="172">
        <f>IFERROR(INDEX($N$74:$U$103,MATCH(INT(求节点(总纲!$BG$5:$BG$84,总纲!$BH$5:$BH$84,总纲!$BM140)),$E$74:$E$103,0),MATCH(AX$72,$N$73:$U$73,0)),0)</f>
        <v>24</v>
      </c>
      <c r="AY209" s="172">
        <f>IFERROR(INDEX($N$74:$U$103,MATCH(INT(求节点(总纲!$BG$5:$BG$84,总纲!$BH$5:$BH$84,总纲!$BM140)),$E$74:$E$103,0),MATCH(AY$72,$N$73:$U$73,0)),0)</f>
        <v>0</v>
      </c>
      <c r="AZ209" s="172">
        <f>IFERROR(INDEX($N$74:$U$103,MATCH(INT(求节点(总纲!$BG$5:$BG$84,总纲!$BH$5:$BH$84,总纲!$BM140)),$E$74:$E$103,0),MATCH(AZ$72,$N$73:$U$73,0)),0)</f>
        <v>24</v>
      </c>
      <c r="BA209" s="172">
        <f>IFERROR(INDEX($N$74:$U$103,MATCH(INT(求节点(总纲!$BG$5:$BG$84,总纲!$BH$5:$BH$84,总纲!$BM140)),$E$74:$E$103,0),MATCH(BA$72,$N$73:$U$73,0)),0)</f>
        <v>28</v>
      </c>
      <c r="BB209" s="172">
        <f>IFERROR(INDEX($N$74:$U$103,MATCH(INT(求节点(总纲!$BG$5:$BG$84,总纲!$BH$5:$BH$84,总纲!$BM140)),$E$74:$E$103,0),MATCH(BB$72,$N$73:$U$73,0)),0)</f>
        <v>28</v>
      </c>
      <c r="BC209" s="132"/>
    </row>
    <row r="210" spans="25:55" x14ac:dyDescent="0.15">
      <c r="Y210" s="132"/>
      <c r="Z210" s="172">
        <v>137</v>
      </c>
      <c r="AA210" s="172">
        <f>IFERROR(INDEX($N$74:$U$103,MATCH(INT(求节点(总纲!$BG$5:$BG$84,总纲!$BH$5:$BH$84,总纲!$BM141)),$E$74:$E$103,0),MATCH(AA$72,$N$73:$U$73,0)),0)</f>
        <v>28</v>
      </c>
      <c r="AB210" s="172">
        <f>IFERROR(INDEX($N$74:$U$103,MATCH(INT(求节点(总纲!$BG$5:$BG$84,总纲!$BH$5:$BH$84,总纲!$BM141)),$E$74:$E$103,0),MATCH(AB$72,$N$73:$U$73,0)),0)</f>
        <v>28</v>
      </c>
      <c r="AC210" s="172">
        <f>IFERROR(INDEX($N$74:$U$103,MATCH(INT(求节点(总纲!$BG$5:$BG$84,总纲!$BH$5:$BH$84,总纲!$BM141)),$E$74:$E$103,0),MATCH(AC$72,$N$73:$U$73,0)),0)</f>
        <v>0</v>
      </c>
      <c r="AD210" s="172">
        <f>IFERROR(INDEX($N$74:$U$103,MATCH(INT(求节点(总纲!$BG$5:$BG$84,总纲!$BH$5:$BH$84,总纲!$BM141)),$E$74:$E$103,0),MATCH(AD$72,$N$73:$U$73,0)),0)</f>
        <v>28</v>
      </c>
      <c r="AE210" s="172">
        <f>IFERROR(INDEX($N$74:$U$103,MATCH(INT(求节点(总纲!$BG$5:$BG$84,总纲!$BH$5:$BH$84,总纲!$BM141)),$E$74:$E$103,0),MATCH(AE$72,$N$73:$U$73,0)),0)</f>
        <v>28</v>
      </c>
      <c r="AF210" s="172">
        <f>IFERROR(INDEX($N$74:$U$103,MATCH(INT(求节点(总纲!$BG$5:$BG$84,总纲!$BH$5:$BH$84,总纲!$BM141)),$E$74:$E$103,0),MATCH(AF$72,$N$73:$U$73,0)),0)</f>
        <v>28</v>
      </c>
      <c r="AG210" s="172">
        <f>IFERROR(INDEX($N$74:$U$103,MATCH(INT(求节点(总纲!$BG$5:$BG$84,总纲!$BH$5:$BH$84,总纲!$BM141)),$E$74:$E$103,0),MATCH(AG$72,$N$73:$U$73,0)),0)</f>
        <v>28</v>
      </c>
      <c r="AH210" s="172">
        <f>IFERROR(INDEX($N$74:$U$103,MATCH(INT(求节点(总纲!$BG$5:$BG$84,总纲!$BH$5:$BH$84,总纲!$BM141)),$E$74:$E$103,0),MATCH(AH$72,$N$73:$U$73,0)),0)</f>
        <v>28</v>
      </c>
      <c r="AI210" s="172">
        <f>IFERROR(INDEX($N$74:$U$103,MATCH(INT(求节点(总纲!$BG$5:$BG$84,总纲!$BH$5:$BH$84,总纲!$BM141)),$E$74:$E$103,0),MATCH(AI$72,$N$73:$U$73,0)),0)</f>
        <v>28</v>
      </c>
      <c r="AJ210" s="172">
        <f>IFERROR(INDEX($N$74:$U$103,MATCH(INT(求节点(总纲!$BG$5:$BG$84,总纲!$BH$5:$BH$84,总纲!$BM141)),$E$74:$E$103,0),MATCH(AJ$72,$N$73:$U$73,0)),0)</f>
        <v>24</v>
      </c>
      <c r="AK210" s="172">
        <f>IFERROR(INDEX($N$74:$U$103,MATCH(INT(求节点(总纲!$BG$5:$BG$84,总纲!$BH$5:$BH$84,总纲!$BM141)),$E$74:$E$103,0),MATCH(AK$72,$N$73:$U$73,0)),0)</f>
        <v>28</v>
      </c>
      <c r="AL210" s="172">
        <f>IFERROR(INDEX($N$74:$U$103,MATCH(INT(求节点(总纲!$BG$5:$BG$84,总纲!$BH$5:$BH$84,总纲!$BM141)),$E$74:$E$103,0),MATCH(AL$72,$N$73:$U$73,0)),0)</f>
        <v>28</v>
      </c>
      <c r="AM210" s="172">
        <f>IFERROR(INDEX($N$74:$U$103,MATCH(INT(求节点(总纲!$BG$5:$BG$84,总纲!$BH$5:$BH$84,总纲!$BM141)),$E$74:$E$103,0),MATCH(AM$72,$N$73:$U$73,0)),0)</f>
        <v>24</v>
      </c>
      <c r="AN210" s="172">
        <f>IFERROR(INDEX($N$74:$U$103,MATCH(INT(求节点(总纲!$BG$5:$BG$84,总纲!$BH$5:$BH$84,总纲!$BM141)),$E$74:$E$103,0),MATCH(AN$72,$N$73:$U$73,0)),0)</f>
        <v>28</v>
      </c>
      <c r="AO210" s="172">
        <f>IFERROR(INDEX($N$74:$U$103,MATCH(INT(求节点(总纲!$BG$5:$BG$84,总纲!$BH$5:$BH$84,总纲!$BM141)),$E$74:$E$103,0),MATCH(AO$72,$N$73:$U$73,0)),0)</f>
        <v>24</v>
      </c>
      <c r="AP210" s="172">
        <f>IFERROR(INDEX($N$74:$U$103,MATCH(INT(求节点(总纲!$BG$5:$BG$84,总纲!$BH$5:$BH$84,总纲!$BM141)),$E$74:$E$103,0),MATCH(AP$72,$N$73:$U$73,0)),0)</f>
        <v>24</v>
      </c>
      <c r="AQ210" s="172">
        <f>IFERROR(INDEX($N$74:$U$103,MATCH(INT(求节点(总纲!$BG$5:$BG$84,总纲!$BH$5:$BH$84,总纲!$BM141)),$E$74:$E$103,0),MATCH(AQ$72,$N$73:$U$73,0)),0)</f>
        <v>24</v>
      </c>
      <c r="AR210" s="172">
        <f>IFERROR(INDEX($N$74:$U$103,MATCH(INT(求节点(总纲!$BG$5:$BG$84,总纲!$BH$5:$BH$84,总纲!$BM141)),$E$74:$E$103,0),MATCH(AR$72,$N$73:$U$73,0)),0)</f>
        <v>28</v>
      </c>
      <c r="AS210" s="172">
        <f>IFERROR(INDEX($N$74:$U$103,MATCH(INT(求节点(总纲!$BG$5:$BG$84,总纲!$BH$5:$BH$84,总纲!$BM141)),$E$74:$E$103,0),MATCH(AS$72,$N$73:$U$73,0)),0)</f>
        <v>24</v>
      </c>
      <c r="AT210" s="172">
        <f>IFERROR(INDEX($N$74:$U$103,MATCH(INT(求节点(总纲!$BG$5:$BG$84,总纲!$BH$5:$BH$84,总纲!$BM141)),$E$74:$E$103,0),MATCH(AT$72,$N$73:$U$73,0)),0)</f>
        <v>28</v>
      </c>
      <c r="AU210" s="172">
        <f>IFERROR(INDEX($N$74:$U$103,MATCH(INT(求节点(总纲!$BG$5:$BG$84,总纲!$BH$5:$BH$84,总纲!$BM141)),$E$74:$E$103,0),MATCH(AU$72,$N$73:$U$73,0)),0)</f>
        <v>28</v>
      </c>
      <c r="AV210" s="172">
        <f>IFERROR(INDEX($N$74:$U$103,MATCH(INT(求节点(总纲!$BG$5:$BG$84,总纲!$BH$5:$BH$84,总纲!$BM141)),$E$74:$E$103,0),MATCH(AV$72,$N$73:$U$73,0)),0)</f>
        <v>24</v>
      </c>
      <c r="AW210" s="172">
        <f>IFERROR(INDEX($N$74:$U$103,MATCH(INT(求节点(总纲!$BG$5:$BG$84,总纲!$BH$5:$BH$84,总纲!$BM141)),$E$74:$E$103,0),MATCH(AW$72,$N$73:$U$73,0)),0)</f>
        <v>28</v>
      </c>
      <c r="AX210" s="172">
        <f>IFERROR(INDEX($N$74:$U$103,MATCH(INT(求节点(总纲!$BG$5:$BG$84,总纲!$BH$5:$BH$84,总纲!$BM141)),$E$74:$E$103,0),MATCH(AX$72,$N$73:$U$73,0)),0)</f>
        <v>28</v>
      </c>
      <c r="AY210" s="172">
        <f>IFERROR(INDEX($N$74:$U$103,MATCH(INT(求节点(总纲!$BG$5:$BG$84,总纲!$BH$5:$BH$84,总纲!$BM141)),$E$74:$E$103,0),MATCH(AY$72,$N$73:$U$73,0)),0)</f>
        <v>0</v>
      </c>
      <c r="AZ210" s="172">
        <f>IFERROR(INDEX($N$74:$U$103,MATCH(INT(求节点(总纲!$BG$5:$BG$84,总纲!$BH$5:$BH$84,总纲!$BM141)),$E$74:$E$103,0),MATCH(AZ$72,$N$73:$U$73,0)),0)</f>
        <v>24</v>
      </c>
      <c r="BA210" s="172">
        <f>IFERROR(INDEX($N$74:$U$103,MATCH(INT(求节点(总纲!$BG$5:$BG$84,总纲!$BH$5:$BH$84,总纲!$BM141)),$E$74:$E$103,0),MATCH(BA$72,$N$73:$U$73,0)),0)</f>
        <v>28</v>
      </c>
      <c r="BB210" s="172">
        <f>IFERROR(INDEX($N$74:$U$103,MATCH(INT(求节点(总纲!$BG$5:$BG$84,总纲!$BH$5:$BH$84,总纲!$BM141)),$E$74:$E$103,0),MATCH(BB$72,$N$73:$U$73,0)),0)</f>
        <v>28</v>
      </c>
      <c r="BC210" s="132"/>
    </row>
    <row r="211" spans="25:55" x14ac:dyDescent="0.15">
      <c r="Y211" s="132"/>
      <c r="Z211" s="172">
        <v>138</v>
      </c>
      <c r="AA211" s="172">
        <f>IFERROR(INDEX($N$74:$U$103,MATCH(INT(求节点(总纲!$BG$5:$BG$84,总纲!$BH$5:$BH$84,总纲!$BM142)),$E$74:$E$103,0),MATCH(AA$72,$N$73:$U$73,0)),0)</f>
        <v>28</v>
      </c>
      <c r="AB211" s="172">
        <f>IFERROR(INDEX($N$74:$U$103,MATCH(INT(求节点(总纲!$BG$5:$BG$84,总纲!$BH$5:$BH$84,总纲!$BM142)),$E$74:$E$103,0),MATCH(AB$72,$N$73:$U$73,0)),0)</f>
        <v>28</v>
      </c>
      <c r="AC211" s="172">
        <f>IFERROR(INDEX($N$74:$U$103,MATCH(INT(求节点(总纲!$BG$5:$BG$84,总纲!$BH$5:$BH$84,总纲!$BM142)),$E$74:$E$103,0),MATCH(AC$72,$N$73:$U$73,0)),0)</f>
        <v>0</v>
      </c>
      <c r="AD211" s="172">
        <f>IFERROR(INDEX($N$74:$U$103,MATCH(INT(求节点(总纲!$BG$5:$BG$84,总纲!$BH$5:$BH$84,总纲!$BM142)),$E$74:$E$103,0),MATCH(AD$72,$N$73:$U$73,0)),0)</f>
        <v>28</v>
      </c>
      <c r="AE211" s="172">
        <f>IFERROR(INDEX($N$74:$U$103,MATCH(INT(求节点(总纲!$BG$5:$BG$84,总纲!$BH$5:$BH$84,总纲!$BM142)),$E$74:$E$103,0),MATCH(AE$72,$N$73:$U$73,0)),0)</f>
        <v>28</v>
      </c>
      <c r="AF211" s="172">
        <f>IFERROR(INDEX($N$74:$U$103,MATCH(INT(求节点(总纲!$BG$5:$BG$84,总纲!$BH$5:$BH$84,总纲!$BM142)),$E$74:$E$103,0),MATCH(AF$72,$N$73:$U$73,0)),0)</f>
        <v>28</v>
      </c>
      <c r="AG211" s="172">
        <f>IFERROR(INDEX($N$74:$U$103,MATCH(INT(求节点(总纲!$BG$5:$BG$84,总纲!$BH$5:$BH$84,总纲!$BM142)),$E$74:$E$103,0),MATCH(AG$72,$N$73:$U$73,0)),0)</f>
        <v>28</v>
      </c>
      <c r="AH211" s="172">
        <f>IFERROR(INDEX($N$74:$U$103,MATCH(INT(求节点(总纲!$BG$5:$BG$84,总纲!$BH$5:$BH$84,总纲!$BM142)),$E$74:$E$103,0),MATCH(AH$72,$N$73:$U$73,0)),0)</f>
        <v>28</v>
      </c>
      <c r="AI211" s="172">
        <f>IFERROR(INDEX($N$74:$U$103,MATCH(INT(求节点(总纲!$BG$5:$BG$84,总纲!$BH$5:$BH$84,总纲!$BM142)),$E$74:$E$103,0),MATCH(AI$72,$N$73:$U$73,0)),0)</f>
        <v>28</v>
      </c>
      <c r="AJ211" s="172">
        <f>IFERROR(INDEX($N$74:$U$103,MATCH(INT(求节点(总纲!$BG$5:$BG$84,总纲!$BH$5:$BH$84,总纲!$BM142)),$E$74:$E$103,0),MATCH(AJ$72,$N$73:$U$73,0)),0)</f>
        <v>24</v>
      </c>
      <c r="AK211" s="172">
        <f>IFERROR(INDEX($N$74:$U$103,MATCH(INT(求节点(总纲!$BG$5:$BG$84,总纲!$BH$5:$BH$84,总纲!$BM142)),$E$74:$E$103,0),MATCH(AK$72,$N$73:$U$73,0)),0)</f>
        <v>28</v>
      </c>
      <c r="AL211" s="172">
        <f>IFERROR(INDEX($N$74:$U$103,MATCH(INT(求节点(总纲!$BG$5:$BG$84,总纲!$BH$5:$BH$84,总纲!$BM142)),$E$74:$E$103,0),MATCH(AL$72,$N$73:$U$73,0)),0)</f>
        <v>28</v>
      </c>
      <c r="AM211" s="172">
        <f>IFERROR(INDEX($N$74:$U$103,MATCH(INT(求节点(总纲!$BG$5:$BG$84,总纲!$BH$5:$BH$84,总纲!$BM142)),$E$74:$E$103,0),MATCH(AM$72,$N$73:$U$73,0)),0)</f>
        <v>24</v>
      </c>
      <c r="AN211" s="172">
        <f>IFERROR(INDEX($N$74:$U$103,MATCH(INT(求节点(总纲!$BG$5:$BG$84,总纲!$BH$5:$BH$84,总纲!$BM142)),$E$74:$E$103,0),MATCH(AN$72,$N$73:$U$73,0)),0)</f>
        <v>28</v>
      </c>
      <c r="AO211" s="172">
        <f>IFERROR(INDEX($N$74:$U$103,MATCH(INT(求节点(总纲!$BG$5:$BG$84,总纲!$BH$5:$BH$84,总纲!$BM142)),$E$74:$E$103,0),MATCH(AO$72,$N$73:$U$73,0)),0)</f>
        <v>24</v>
      </c>
      <c r="AP211" s="172">
        <f>IFERROR(INDEX($N$74:$U$103,MATCH(INT(求节点(总纲!$BG$5:$BG$84,总纲!$BH$5:$BH$84,总纲!$BM142)),$E$74:$E$103,0),MATCH(AP$72,$N$73:$U$73,0)),0)</f>
        <v>24</v>
      </c>
      <c r="AQ211" s="172">
        <f>IFERROR(INDEX($N$74:$U$103,MATCH(INT(求节点(总纲!$BG$5:$BG$84,总纲!$BH$5:$BH$84,总纲!$BM142)),$E$74:$E$103,0),MATCH(AQ$72,$N$73:$U$73,0)),0)</f>
        <v>24</v>
      </c>
      <c r="AR211" s="172">
        <f>IFERROR(INDEX($N$74:$U$103,MATCH(INT(求节点(总纲!$BG$5:$BG$84,总纲!$BH$5:$BH$84,总纲!$BM142)),$E$74:$E$103,0),MATCH(AR$72,$N$73:$U$73,0)),0)</f>
        <v>28</v>
      </c>
      <c r="AS211" s="172">
        <f>IFERROR(INDEX($N$74:$U$103,MATCH(INT(求节点(总纲!$BG$5:$BG$84,总纲!$BH$5:$BH$84,总纲!$BM142)),$E$74:$E$103,0),MATCH(AS$72,$N$73:$U$73,0)),0)</f>
        <v>24</v>
      </c>
      <c r="AT211" s="172">
        <f>IFERROR(INDEX($N$74:$U$103,MATCH(INT(求节点(总纲!$BG$5:$BG$84,总纲!$BH$5:$BH$84,总纲!$BM142)),$E$74:$E$103,0),MATCH(AT$72,$N$73:$U$73,0)),0)</f>
        <v>28</v>
      </c>
      <c r="AU211" s="172">
        <f>IFERROR(INDEX($N$74:$U$103,MATCH(INT(求节点(总纲!$BG$5:$BG$84,总纲!$BH$5:$BH$84,总纲!$BM142)),$E$74:$E$103,0),MATCH(AU$72,$N$73:$U$73,0)),0)</f>
        <v>28</v>
      </c>
      <c r="AV211" s="172">
        <f>IFERROR(INDEX($N$74:$U$103,MATCH(INT(求节点(总纲!$BG$5:$BG$84,总纲!$BH$5:$BH$84,总纲!$BM142)),$E$74:$E$103,0),MATCH(AV$72,$N$73:$U$73,0)),0)</f>
        <v>24</v>
      </c>
      <c r="AW211" s="172">
        <f>IFERROR(INDEX($N$74:$U$103,MATCH(INT(求节点(总纲!$BG$5:$BG$84,总纲!$BH$5:$BH$84,总纲!$BM142)),$E$74:$E$103,0),MATCH(AW$72,$N$73:$U$73,0)),0)</f>
        <v>28</v>
      </c>
      <c r="AX211" s="172">
        <f>IFERROR(INDEX($N$74:$U$103,MATCH(INT(求节点(总纲!$BG$5:$BG$84,总纲!$BH$5:$BH$84,总纲!$BM142)),$E$74:$E$103,0),MATCH(AX$72,$N$73:$U$73,0)),0)</f>
        <v>28</v>
      </c>
      <c r="AY211" s="172">
        <f>IFERROR(INDEX($N$74:$U$103,MATCH(INT(求节点(总纲!$BG$5:$BG$84,总纲!$BH$5:$BH$84,总纲!$BM142)),$E$74:$E$103,0),MATCH(AY$72,$N$73:$U$73,0)),0)</f>
        <v>0</v>
      </c>
      <c r="AZ211" s="172">
        <f>IFERROR(INDEX($N$74:$U$103,MATCH(INT(求节点(总纲!$BG$5:$BG$84,总纲!$BH$5:$BH$84,总纲!$BM142)),$E$74:$E$103,0),MATCH(AZ$72,$N$73:$U$73,0)),0)</f>
        <v>24</v>
      </c>
      <c r="BA211" s="172">
        <f>IFERROR(INDEX($N$74:$U$103,MATCH(INT(求节点(总纲!$BG$5:$BG$84,总纲!$BH$5:$BH$84,总纲!$BM142)),$E$74:$E$103,0),MATCH(BA$72,$N$73:$U$73,0)),0)</f>
        <v>28</v>
      </c>
      <c r="BB211" s="172">
        <f>IFERROR(INDEX($N$74:$U$103,MATCH(INT(求节点(总纲!$BG$5:$BG$84,总纲!$BH$5:$BH$84,总纲!$BM142)),$E$74:$E$103,0),MATCH(BB$72,$N$73:$U$73,0)),0)</f>
        <v>28</v>
      </c>
      <c r="BC211" s="132"/>
    </row>
    <row r="212" spans="25:55" x14ac:dyDescent="0.15">
      <c r="Y212" s="132"/>
      <c r="Z212" s="172">
        <v>139</v>
      </c>
      <c r="AA212" s="172">
        <f>IFERROR(INDEX($N$74:$U$103,MATCH(INT(求节点(总纲!$BG$5:$BG$84,总纲!$BH$5:$BH$84,总纲!$BM143)),$E$74:$E$103,0),MATCH(AA$72,$N$73:$U$73,0)),0)</f>
        <v>28</v>
      </c>
      <c r="AB212" s="172">
        <f>IFERROR(INDEX($N$74:$U$103,MATCH(INT(求节点(总纲!$BG$5:$BG$84,总纲!$BH$5:$BH$84,总纲!$BM143)),$E$74:$E$103,0),MATCH(AB$72,$N$73:$U$73,0)),0)</f>
        <v>28</v>
      </c>
      <c r="AC212" s="172">
        <f>IFERROR(INDEX($N$74:$U$103,MATCH(INT(求节点(总纲!$BG$5:$BG$84,总纲!$BH$5:$BH$84,总纲!$BM143)),$E$74:$E$103,0),MATCH(AC$72,$N$73:$U$73,0)),0)</f>
        <v>0</v>
      </c>
      <c r="AD212" s="172">
        <f>IFERROR(INDEX($N$74:$U$103,MATCH(INT(求节点(总纲!$BG$5:$BG$84,总纲!$BH$5:$BH$84,总纲!$BM143)),$E$74:$E$103,0),MATCH(AD$72,$N$73:$U$73,0)),0)</f>
        <v>28</v>
      </c>
      <c r="AE212" s="172">
        <f>IFERROR(INDEX($N$74:$U$103,MATCH(INT(求节点(总纲!$BG$5:$BG$84,总纲!$BH$5:$BH$84,总纲!$BM143)),$E$74:$E$103,0),MATCH(AE$72,$N$73:$U$73,0)),0)</f>
        <v>28</v>
      </c>
      <c r="AF212" s="172">
        <f>IFERROR(INDEX($N$74:$U$103,MATCH(INT(求节点(总纲!$BG$5:$BG$84,总纲!$BH$5:$BH$84,总纲!$BM143)),$E$74:$E$103,0),MATCH(AF$72,$N$73:$U$73,0)),0)</f>
        <v>28</v>
      </c>
      <c r="AG212" s="172">
        <f>IFERROR(INDEX($N$74:$U$103,MATCH(INT(求节点(总纲!$BG$5:$BG$84,总纲!$BH$5:$BH$84,总纲!$BM143)),$E$74:$E$103,0),MATCH(AG$72,$N$73:$U$73,0)),0)</f>
        <v>28</v>
      </c>
      <c r="AH212" s="172">
        <f>IFERROR(INDEX($N$74:$U$103,MATCH(INT(求节点(总纲!$BG$5:$BG$84,总纲!$BH$5:$BH$84,总纲!$BM143)),$E$74:$E$103,0),MATCH(AH$72,$N$73:$U$73,0)),0)</f>
        <v>28</v>
      </c>
      <c r="AI212" s="172">
        <f>IFERROR(INDEX($N$74:$U$103,MATCH(INT(求节点(总纲!$BG$5:$BG$84,总纲!$BH$5:$BH$84,总纲!$BM143)),$E$74:$E$103,0),MATCH(AI$72,$N$73:$U$73,0)),0)</f>
        <v>28</v>
      </c>
      <c r="AJ212" s="172">
        <f>IFERROR(INDEX($N$74:$U$103,MATCH(INT(求节点(总纲!$BG$5:$BG$84,总纲!$BH$5:$BH$84,总纲!$BM143)),$E$74:$E$103,0),MATCH(AJ$72,$N$73:$U$73,0)),0)</f>
        <v>24</v>
      </c>
      <c r="AK212" s="172">
        <f>IFERROR(INDEX($N$74:$U$103,MATCH(INT(求节点(总纲!$BG$5:$BG$84,总纲!$BH$5:$BH$84,总纲!$BM143)),$E$74:$E$103,0),MATCH(AK$72,$N$73:$U$73,0)),0)</f>
        <v>28</v>
      </c>
      <c r="AL212" s="172">
        <f>IFERROR(INDEX($N$74:$U$103,MATCH(INT(求节点(总纲!$BG$5:$BG$84,总纲!$BH$5:$BH$84,总纲!$BM143)),$E$74:$E$103,0),MATCH(AL$72,$N$73:$U$73,0)),0)</f>
        <v>28</v>
      </c>
      <c r="AM212" s="172">
        <f>IFERROR(INDEX($N$74:$U$103,MATCH(INT(求节点(总纲!$BG$5:$BG$84,总纲!$BH$5:$BH$84,总纲!$BM143)),$E$74:$E$103,0),MATCH(AM$72,$N$73:$U$73,0)),0)</f>
        <v>24</v>
      </c>
      <c r="AN212" s="172">
        <f>IFERROR(INDEX($N$74:$U$103,MATCH(INT(求节点(总纲!$BG$5:$BG$84,总纲!$BH$5:$BH$84,总纲!$BM143)),$E$74:$E$103,0),MATCH(AN$72,$N$73:$U$73,0)),0)</f>
        <v>28</v>
      </c>
      <c r="AO212" s="172">
        <f>IFERROR(INDEX($N$74:$U$103,MATCH(INT(求节点(总纲!$BG$5:$BG$84,总纲!$BH$5:$BH$84,总纲!$BM143)),$E$74:$E$103,0),MATCH(AO$72,$N$73:$U$73,0)),0)</f>
        <v>24</v>
      </c>
      <c r="AP212" s="172">
        <f>IFERROR(INDEX($N$74:$U$103,MATCH(INT(求节点(总纲!$BG$5:$BG$84,总纲!$BH$5:$BH$84,总纲!$BM143)),$E$74:$E$103,0),MATCH(AP$72,$N$73:$U$73,0)),0)</f>
        <v>24</v>
      </c>
      <c r="AQ212" s="172">
        <f>IFERROR(INDEX($N$74:$U$103,MATCH(INT(求节点(总纲!$BG$5:$BG$84,总纲!$BH$5:$BH$84,总纲!$BM143)),$E$74:$E$103,0),MATCH(AQ$72,$N$73:$U$73,0)),0)</f>
        <v>24</v>
      </c>
      <c r="AR212" s="172">
        <f>IFERROR(INDEX($N$74:$U$103,MATCH(INT(求节点(总纲!$BG$5:$BG$84,总纲!$BH$5:$BH$84,总纲!$BM143)),$E$74:$E$103,0),MATCH(AR$72,$N$73:$U$73,0)),0)</f>
        <v>28</v>
      </c>
      <c r="AS212" s="172">
        <f>IFERROR(INDEX($N$74:$U$103,MATCH(INT(求节点(总纲!$BG$5:$BG$84,总纲!$BH$5:$BH$84,总纲!$BM143)),$E$74:$E$103,0),MATCH(AS$72,$N$73:$U$73,0)),0)</f>
        <v>24</v>
      </c>
      <c r="AT212" s="172">
        <f>IFERROR(INDEX($N$74:$U$103,MATCH(INT(求节点(总纲!$BG$5:$BG$84,总纲!$BH$5:$BH$84,总纲!$BM143)),$E$74:$E$103,0),MATCH(AT$72,$N$73:$U$73,0)),0)</f>
        <v>28</v>
      </c>
      <c r="AU212" s="172">
        <f>IFERROR(INDEX($N$74:$U$103,MATCH(INT(求节点(总纲!$BG$5:$BG$84,总纲!$BH$5:$BH$84,总纲!$BM143)),$E$74:$E$103,0),MATCH(AU$72,$N$73:$U$73,0)),0)</f>
        <v>28</v>
      </c>
      <c r="AV212" s="172">
        <f>IFERROR(INDEX($N$74:$U$103,MATCH(INT(求节点(总纲!$BG$5:$BG$84,总纲!$BH$5:$BH$84,总纲!$BM143)),$E$74:$E$103,0),MATCH(AV$72,$N$73:$U$73,0)),0)</f>
        <v>24</v>
      </c>
      <c r="AW212" s="172">
        <f>IFERROR(INDEX($N$74:$U$103,MATCH(INT(求节点(总纲!$BG$5:$BG$84,总纲!$BH$5:$BH$84,总纲!$BM143)),$E$74:$E$103,0),MATCH(AW$72,$N$73:$U$73,0)),0)</f>
        <v>28</v>
      </c>
      <c r="AX212" s="172">
        <f>IFERROR(INDEX($N$74:$U$103,MATCH(INT(求节点(总纲!$BG$5:$BG$84,总纲!$BH$5:$BH$84,总纲!$BM143)),$E$74:$E$103,0),MATCH(AX$72,$N$73:$U$73,0)),0)</f>
        <v>28</v>
      </c>
      <c r="AY212" s="172">
        <f>IFERROR(INDEX($N$74:$U$103,MATCH(INT(求节点(总纲!$BG$5:$BG$84,总纲!$BH$5:$BH$84,总纲!$BM143)),$E$74:$E$103,0),MATCH(AY$72,$N$73:$U$73,0)),0)</f>
        <v>0</v>
      </c>
      <c r="AZ212" s="172">
        <f>IFERROR(INDEX($N$74:$U$103,MATCH(INT(求节点(总纲!$BG$5:$BG$84,总纲!$BH$5:$BH$84,总纲!$BM143)),$E$74:$E$103,0),MATCH(AZ$72,$N$73:$U$73,0)),0)</f>
        <v>24</v>
      </c>
      <c r="BA212" s="172">
        <f>IFERROR(INDEX($N$74:$U$103,MATCH(INT(求节点(总纲!$BG$5:$BG$84,总纲!$BH$5:$BH$84,总纲!$BM143)),$E$74:$E$103,0),MATCH(BA$72,$N$73:$U$73,0)),0)</f>
        <v>28</v>
      </c>
      <c r="BB212" s="172">
        <f>IFERROR(INDEX($N$74:$U$103,MATCH(INT(求节点(总纲!$BG$5:$BG$84,总纲!$BH$5:$BH$84,总纲!$BM143)),$E$74:$E$103,0),MATCH(BB$72,$N$73:$U$73,0)),0)</f>
        <v>28</v>
      </c>
      <c r="BC212" s="132"/>
    </row>
    <row r="213" spans="25:55" x14ac:dyDescent="0.15">
      <c r="Y213" s="132"/>
      <c r="Z213" s="172">
        <v>140</v>
      </c>
      <c r="AA213" s="172">
        <f>IFERROR(INDEX($N$74:$U$103,MATCH(INT(求节点(总纲!$BG$5:$BG$84,总纲!$BH$5:$BH$84,总纲!$BM144)),$E$74:$E$103,0),MATCH(AA$72,$N$73:$U$73,0)),0)</f>
        <v>28</v>
      </c>
      <c r="AB213" s="172">
        <f>IFERROR(INDEX($N$74:$U$103,MATCH(INT(求节点(总纲!$BG$5:$BG$84,总纲!$BH$5:$BH$84,总纲!$BM144)),$E$74:$E$103,0),MATCH(AB$72,$N$73:$U$73,0)),0)</f>
        <v>28</v>
      </c>
      <c r="AC213" s="172">
        <f>IFERROR(INDEX($N$74:$U$103,MATCH(INT(求节点(总纲!$BG$5:$BG$84,总纲!$BH$5:$BH$84,总纲!$BM144)),$E$74:$E$103,0),MATCH(AC$72,$N$73:$U$73,0)),0)</f>
        <v>0</v>
      </c>
      <c r="AD213" s="172">
        <f>IFERROR(INDEX($N$74:$U$103,MATCH(INT(求节点(总纲!$BG$5:$BG$84,总纲!$BH$5:$BH$84,总纲!$BM144)),$E$74:$E$103,0),MATCH(AD$72,$N$73:$U$73,0)),0)</f>
        <v>28</v>
      </c>
      <c r="AE213" s="172">
        <f>IFERROR(INDEX($N$74:$U$103,MATCH(INT(求节点(总纲!$BG$5:$BG$84,总纲!$BH$5:$BH$84,总纲!$BM144)),$E$74:$E$103,0),MATCH(AE$72,$N$73:$U$73,0)),0)</f>
        <v>28</v>
      </c>
      <c r="AF213" s="172">
        <f>IFERROR(INDEX($N$74:$U$103,MATCH(INT(求节点(总纲!$BG$5:$BG$84,总纲!$BH$5:$BH$84,总纲!$BM144)),$E$74:$E$103,0),MATCH(AF$72,$N$73:$U$73,0)),0)</f>
        <v>28</v>
      </c>
      <c r="AG213" s="172">
        <f>IFERROR(INDEX($N$74:$U$103,MATCH(INT(求节点(总纲!$BG$5:$BG$84,总纲!$BH$5:$BH$84,总纲!$BM144)),$E$74:$E$103,0),MATCH(AG$72,$N$73:$U$73,0)),0)</f>
        <v>28</v>
      </c>
      <c r="AH213" s="172">
        <f>IFERROR(INDEX($N$74:$U$103,MATCH(INT(求节点(总纲!$BG$5:$BG$84,总纲!$BH$5:$BH$84,总纲!$BM144)),$E$74:$E$103,0),MATCH(AH$72,$N$73:$U$73,0)),0)</f>
        <v>28</v>
      </c>
      <c r="AI213" s="172">
        <f>IFERROR(INDEX($N$74:$U$103,MATCH(INT(求节点(总纲!$BG$5:$BG$84,总纲!$BH$5:$BH$84,总纲!$BM144)),$E$74:$E$103,0),MATCH(AI$72,$N$73:$U$73,0)),0)</f>
        <v>28</v>
      </c>
      <c r="AJ213" s="172">
        <f>IFERROR(INDEX($N$74:$U$103,MATCH(INT(求节点(总纲!$BG$5:$BG$84,总纲!$BH$5:$BH$84,总纲!$BM144)),$E$74:$E$103,0),MATCH(AJ$72,$N$73:$U$73,0)),0)</f>
        <v>24</v>
      </c>
      <c r="AK213" s="172">
        <f>IFERROR(INDEX($N$74:$U$103,MATCH(INT(求节点(总纲!$BG$5:$BG$84,总纲!$BH$5:$BH$84,总纲!$BM144)),$E$74:$E$103,0),MATCH(AK$72,$N$73:$U$73,0)),0)</f>
        <v>28</v>
      </c>
      <c r="AL213" s="172">
        <f>IFERROR(INDEX($N$74:$U$103,MATCH(INT(求节点(总纲!$BG$5:$BG$84,总纲!$BH$5:$BH$84,总纲!$BM144)),$E$74:$E$103,0),MATCH(AL$72,$N$73:$U$73,0)),0)</f>
        <v>28</v>
      </c>
      <c r="AM213" s="172">
        <f>IFERROR(INDEX($N$74:$U$103,MATCH(INT(求节点(总纲!$BG$5:$BG$84,总纲!$BH$5:$BH$84,总纲!$BM144)),$E$74:$E$103,0),MATCH(AM$72,$N$73:$U$73,0)),0)</f>
        <v>24</v>
      </c>
      <c r="AN213" s="172">
        <f>IFERROR(INDEX($N$74:$U$103,MATCH(INT(求节点(总纲!$BG$5:$BG$84,总纲!$BH$5:$BH$84,总纲!$BM144)),$E$74:$E$103,0),MATCH(AN$72,$N$73:$U$73,0)),0)</f>
        <v>28</v>
      </c>
      <c r="AO213" s="172">
        <f>IFERROR(INDEX($N$74:$U$103,MATCH(INT(求节点(总纲!$BG$5:$BG$84,总纲!$BH$5:$BH$84,总纲!$BM144)),$E$74:$E$103,0),MATCH(AO$72,$N$73:$U$73,0)),0)</f>
        <v>24</v>
      </c>
      <c r="AP213" s="172">
        <f>IFERROR(INDEX($N$74:$U$103,MATCH(INT(求节点(总纲!$BG$5:$BG$84,总纲!$BH$5:$BH$84,总纲!$BM144)),$E$74:$E$103,0),MATCH(AP$72,$N$73:$U$73,0)),0)</f>
        <v>24</v>
      </c>
      <c r="AQ213" s="172">
        <f>IFERROR(INDEX($N$74:$U$103,MATCH(INT(求节点(总纲!$BG$5:$BG$84,总纲!$BH$5:$BH$84,总纲!$BM144)),$E$74:$E$103,0),MATCH(AQ$72,$N$73:$U$73,0)),0)</f>
        <v>24</v>
      </c>
      <c r="AR213" s="172">
        <f>IFERROR(INDEX($N$74:$U$103,MATCH(INT(求节点(总纲!$BG$5:$BG$84,总纲!$BH$5:$BH$84,总纲!$BM144)),$E$74:$E$103,0),MATCH(AR$72,$N$73:$U$73,0)),0)</f>
        <v>28</v>
      </c>
      <c r="AS213" s="172">
        <f>IFERROR(INDEX($N$74:$U$103,MATCH(INT(求节点(总纲!$BG$5:$BG$84,总纲!$BH$5:$BH$84,总纲!$BM144)),$E$74:$E$103,0),MATCH(AS$72,$N$73:$U$73,0)),0)</f>
        <v>24</v>
      </c>
      <c r="AT213" s="172">
        <f>IFERROR(INDEX($N$74:$U$103,MATCH(INT(求节点(总纲!$BG$5:$BG$84,总纲!$BH$5:$BH$84,总纲!$BM144)),$E$74:$E$103,0),MATCH(AT$72,$N$73:$U$73,0)),0)</f>
        <v>28</v>
      </c>
      <c r="AU213" s="172">
        <f>IFERROR(INDEX($N$74:$U$103,MATCH(INT(求节点(总纲!$BG$5:$BG$84,总纲!$BH$5:$BH$84,总纲!$BM144)),$E$74:$E$103,0),MATCH(AU$72,$N$73:$U$73,0)),0)</f>
        <v>28</v>
      </c>
      <c r="AV213" s="172">
        <f>IFERROR(INDEX($N$74:$U$103,MATCH(INT(求节点(总纲!$BG$5:$BG$84,总纲!$BH$5:$BH$84,总纲!$BM144)),$E$74:$E$103,0),MATCH(AV$72,$N$73:$U$73,0)),0)</f>
        <v>24</v>
      </c>
      <c r="AW213" s="172">
        <f>IFERROR(INDEX($N$74:$U$103,MATCH(INT(求节点(总纲!$BG$5:$BG$84,总纲!$BH$5:$BH$84,总纲!$BM144)),$E$74:$E$103,0),MATCH(AW$72,$N$73:$U$73,0)),0)</f>
        <v>28</v>
      </c>
      <c r="AX213" s="172">
        <f>IFERROR(INDEX($N$74:$U$103,MATCH(INT(求节点(总纲!$BG$5:$BG$84,总纲!$BH$5:$BH$84,总纲!$BM144)),$E$74:$E$103,0),MATCH(AX$72,$N$73:$U$73,0)),0)</f>
        <v>28</v>
      </c>
      <c r="AY213" s="172">
        <f>IFERROR(INDEX($N$74:$U$103,MATCH(INT(求节点(总纲!$BG$5:$BG$84,总纲!$BH$5:$BH$84,总纲!$BM144)),$E$74:$E$103,0),MATCH(AY$72,$N$73:$U$73,0)),0)</f>
        <v>0</v>
      </c>
      <c r="AZ213" s="172">
        <f>IFERROR(INDEX($N$74:$U$103,MATCH(INT(求节点(总纲!$BG$5:$BG$84,总纲!$BH$5:$BH$84,总纲!$BM144)),$E$74:$E$103,0),MATCH(AZ$72,$N$73:$U$73,0)),0)</f>
        <v>24</v>
      </c>
      <c r="BA213" s="172">
        <f>IFERROR(INDEX($N$74:$U$103,MATCH(INT(求节点(总纲!$BG$5:$BG$84,总纲!$BH$5:$BH$84,总纲!$BM144)),$E$74:$E$103,0),MATCH(BA$72,$N$73:$U$73,0)),0)</f>
        <v>28</v>
      </c>
      <c r="BB213" s="172">
        <f>IFERROR(INDEX($N$74:$U$103,MATCH(INT(求节点(总纲!$BG$5:$BG$84,总纲!$BH$5:$BH$84,总纲!$BM144)),$E$74:$E$103,0),MATCH(BB$72,$N$73:$U$73,0)),0)</f>
        <v>28</v>
      </c>
      <c r="BC213" s="132"/>
    </row>
    <row r="214" spans="25:55" x14ac:dyDescent="0.15">
      <c r="Y214" s="132"/>
      <c r="Z214" s="172">
        <v>141</v>
      </c>
      <c r="AA214" s="172">
        <f>IFERROR(INDEX($N$74:$U$103,MATCH(INT(求节点(总纲!$BG$5:$BG$84,总纲!$BH$5:$BH$84,总纲!$BM145)),$E$74:$E$103,0),MATCH(AA$72,$N$73:$U$73,0)),0)</f>
        <v>28</v>
      </c>
      <c r="AB214" s="172">
        <f>IFERROR(INDEX($N$74:$U$103,MATCH(INT(求节点(总纲!$BG$5:$BG$84,总纲!$BH$5:$BH$84,总纲!$BM145)),$E$74:$E$103,0),MATCH(AB$72,$N$73:$U$73,0)),0)</f>
        <v>28</v>
      </c>
      <c r="AC214" s="172">
        <f>IFERROR(INDEX($N$74:$U$103,MATCH(INT(求节点(总纲!$BG$5:$BG$84,总纲!$BH$5:$BH$84,总纲!$BM145)),$E$74:$E$103,0),MATCH(AC$72,$N$73:$U$73,0)),0)</f>
        <v>0</v>
      </c>
      <c r="AD214" s="172">
        <f>IFERROR(INDEX($N$74:$U$103,MATCH(INT(求节点(总纲!$BG$5:$BG$84,总纲!$BH$5:$BH$84,总纲!$BM145)),$E$74:$E$103,0),MATCH(AD$72,$N$73:$U$73,0)),0)</f>
        <v>28</v>
      </c>
      <c r="AE214" s="172">
        <f>IFERROR(INDEX($N$74:$U$103,MATCH(INT(求节点(总纲!$BG$5:$BG$84,总纲!$BH$5:$BH$84,总纲!$BM145)),$E$74:$E$103,0),MATCH(AE$72,$N$73:$U$73,0)),0)</f>
        <v>28</v>
      </c>
      <c r="AF214" s="172">
        <f>IFERROR(INDEX($N$74:$U$103,MATCH(INT(求节点(总纲!$BG$5:$BG$84,总纲!$BH$5:$BH$84,总纲!$BM145)),$E$74:$E$103,0),MATCH(AF$72,$N$73:$U$73,0)),0)</f>
        <v>28</v>
      </c>
      <c r="AG214" s="172">
        <f>IFERROR(INDEX($N$74:$U$103,MATCH(INT(求节点(总纲!$BG$5:$BG$84,总纲!$BH$5:$BH$84,总纲!$BM145)),$E$74:$E$103,0),MATCH(AG$72,$N$73:$U$73,0)),0)</f>
        <v>28</v>
      </c>
      <c r="AH214" s="172">
        <f>IFERROR(INDEX($N$74:$U$103,MATCH(INT(求节点(总纲!$BG$5:$BG$84,总纲!$BH$5:$BH$84,总纲!$BM145)),$E$74:$E$103,0),MATCH(AH$72,$N$73:$U$73,0)),0)</f>
        <v>28</v>
      </c>
      <c r="AI214" s="172">
        <f>IFERROR(INDEX($N$74:$U$103,MATCH(INT(求节点(总纲!$BG$5:$BG$84,总纲!$BH$5:$BH$84,总纲!$BM145)),$E$74:$E$103,0),MATCH(AI$72,$N$73:$U$73,0)),0)</f>
        <v>28</v>
      </c>
      <c r="AJ214" s="172">
        <f>IFERROR(INDEX($N$74:$U$103,MATCH(INT(求节点(总纲!$BG$5:$BG$84,总纲!$BH$5:$BH$84,总纲!$BM145)),$E$74:$E$103,0),MATCH(AJ$72,$N$73:$U$73,0)),0)</f>
        <v>24</v>
      </c>
      <c r="AK214" s="172">
        <f>IFERROR(INDEX($N$74:$U$103,MATCH(INT(求节点(总纲!$BG$5:$BG$84,总纲!$BH$5:$BH$84,总纲!$BM145)),$E$74:$E$103,0),MATCH(AK$72,$N$73:$U$73,0)),0)</f>
        <v>28</v>
      </c>
      <c r="AL214" s="172">
        <f>IFERROR(INDEX($N$74:$U$103,MATCH(INT(求节点(总纲!$BG$5:$BG$84,总纲!$BH$5:$BH$84,总纲!$BM145)),$E$74:$E$103,0),MATCH(AL$72,$N$73:$U$73,0)),0)</f>
        <v>28</v>
      </c>
      <c r="AM214" s="172">
        <f>IFERROR(INDEX($N$74:$U$103,MATCH(INT(求节点(总纲!$BG$5:$BG$84,总纲!$BH$5:$BH$84,总纲!$BM145)),$E$74:$E$103,0),MATCH(AM$72,$N$73:$U$73,0)),0)</f>
        <v>24</v>
      </c>
      <c r="AN214" s="172">
        <f>IFERROR(INDEX($N$74:$U$103,MATCH(INT(求节点(总纲!$BG$5:$BG$84,总纲!$BH$5:$BH$84,总纲!$BM145)),$E$74:$E$103,0),MATCH(AN$72,$N$73:$U$73,0)),0)</f>
        <v>28</v>
      </c>
      <c r="AO214" s="172">
        <f>IFERROR(INDEX($N$74:$U$103,MATCH(INT(求节点(总纲!$BG$5:$BG$84,总纲!$BH$5:$BH$84,总纲!$BM145)),$E$74:$E$103,0),MATCH(AO$72,$N$73:$U$73,0)),0)</f>
        <v>24</v>
      </c>
      <c r="AP214" s="172">
        <f>IFERROR(INDEX($N$74:$U$103,MATCH(INT(求节点(总纲!$BG$5:$BG$84,总纲!$BH$5:$BH$84,总纲!$BM145)),$E$74:$E$103,0),MATCH(AP$72,$N$73:$U$73,0)),0)</f>
        <v>24</v>
      </c>
      <c r="AQ214" s="172">
        <f>IFERROR(INDEX($N$74:$U$103,MATCH(INT(求节点(总纲!$BG$5:$BG$84,总纲!$BH$5:$BH$84,总纲!$BM145)),$E$74:$E$103,0),MATCH(AQ$72,$N$73:$U$73,0)),0)</f>
        <v>24</v>
      </c>
      <c r="AR214" s="172">
        <f>IFERROR(INDEX($N$74:$U$103,MATCH(INT(求节点(总纲!$BG$5:$BG$84,总纲!$BH$5:$BH$84,总纲!$BM145)),$E$74:$E$103,0),MATCH(AR$72,$N$73:$U$73,0)),0)</f>
        <v>28</v>
      </c>
      <c r="AS214" s="172">
        <f>IFERROR(INDEX($N$74:$U$103,MATCH(INT(求节点(总纲!$BG$5:$BG$84,总纲!$BH$5:$BH$84,总纲!$BM145)),$E$74:$E$103,0),MATCH(AS$72,$N$73:$U$73,0)),0)</f>
        <v>24</v>
      </c>
      <c r="AT214" s="172">
        <f>IFERROR(INDEX($N$74:$U$103,MATCH(INT(求节点(总纲!$BG$5:$BG$84,总纲!$BH$5:$BH$84,总纲!$BM145)),$E$74:$E$103,0),MATCH(AT$72,$N$73:$U$73,0)),0)</f>
        <v>28</v>
      </c>
      <c r="AU214" s="172">
        <f>IFERROR(INDEX($N$74:$U$103,MATCH(INT(求节点(总纲!$BG$5:$BG$84,总纲!$BH$5:$BH$84,总纲!$BM145)),$E$74:$E$103,0),MATCH(AU$72,$N$73:$U$73,0)),0)</f>
        <v>28</v>
      </c>
      <c r="AV214" s="172">
        <f>IFERROR(INDEX($N$74:$U$103,MATCH(INT(求节点(总纲!$BG$5:$BG$84,总纲!$BH$5:$BH$84,总纲!$BM145)),$E$74:$E$103,0),MATCH(AV$72,$N$73:$U$73,0)),0)</f>
        <v>24</v>
      </c>
      <c r="AW214" s="172">
        <f>IFERROR(INDEX($N$74:$U$103,MATCH(INT(求节点(总纲!$BG$5:$BG$84,总纲!$BH$5:$BH$84,总纲!$BM145)),$E$74:$E$103,0),MATCH(AW$72,$N$73:$U$73,0)),0)</f>
        <v>28</v>
      </c>
      <c r="AX214" s="172">
        <f>IFERROR(INDEX($N$74:$U$103,MATCH(INT(求节点(总纲!$BG$5:$BG$84,总纲!$BH$5:$BH$84,总纲!$BM145)),$E$74:$E$103,0),MATCH(AX$72,$N$73:$U$73,0)),0)</f>
        <v>28</v>
      </c>
      <c r="AY214" s="172">
        <f>IFERROR(INDEX($N$74:$U$103,MATCH(INT(求节点(总纲!$BG$5:$BG$84,总纲!$BH$5:$BH$84,总纲!$BM145)),$E$74:$E$103,0),MATCH(AY$72,$N$73:$U$73,0)),0)</f>
        <v>0</v>
      </c>
      <c r="AZ214" s="172">
        <f>IFERROR(INDEX($N$74:$U$103,MATCH(INT(求节点(总纲!$BG$5:$BG$84,总纲!$BH$5:$BH$84,总纲!$BM145)),$E$74:$E$103,0),MATCH(AZ$72,$N$73:$U$73,0)),0)</f>
        <v>24</v>
      </c>
      <c r="BA214" s="172">
        <f>IFERROR(INDEX($N$74:$U$103,MATCH(INT(求节点(总纲!$BG$5:$BG$84,总纲!$BH$5:$BH$84,总纲!$BM145)),$E$74:$E$103,0),MATCH(BA$72,$N$73:$U$73,0)),0)</f>
        <v>28</v>
      </c>
      <c r="BB214" s="172">
        <f>IFERROR(INDEX($N$74:$U$103,MATCH(INT(求节点(总纲!$BG$5:$BG$84,总纲!$BH$5:$BH$84,总纲!$BM145)),$E$74:$E$103,0),MATCH(BB$72,$N$73:$U$73,0)),0)</f>
        <v>28</v>
      </c>
      <c r="BC214" s="132"/>
    </row>
    <row r="215" spans="25:55" x14ac:dyDescent="0.15">
      <c r="Y215" s="132"/>
      <c r="Z215" s="172">
        <v>142</v>
      </c>
      <c r="AA215" s="172">
        <f>IFERROR(INDEX($N$74:$U$103,MATCH(INT(求节点(总纲!$BG$5:$BG$84,总纲!$BH$5:$BH$84,总纲!$BM146)),$E$74:$E$103,0),MATCH(AA$72,$N$73:$U$73,0)),0)</f>
        <v>28</v>
      </c>
      <c r="AB215" s="172">
        <f>IFERROR(INDEX($N$74:$U$103,MATCH(INT(求节点(总纲!$BG$5:$BG$84,总纲!$BH$5:$BH$84,总纲!$BM146)),$E$74:$E$103,0),MATCH(AB$72,$N$73:$U$73,0)),0)</f>
        <v>28</v>
      </c>
      <c r="AC215" s="172">
        <f>IFERROR(INDEX($N$74:$U$103,MATCH(INT(求节点(总纲!$BG$5:$BG$84,总纲!$BH$5:$BH$84,总纲!$BM146)),$E$74:$E$103,0),MATCH(AC$72,$N$73:$U$73,0)),0)</f>
        <v>0</v>
      </c>
      <c r="AD215" s="172">
        <f>IFERROR(INDEX($N$74:$U$103,MATCH(INT(求节点(总纲!$BG$5:$BG$84,总纲!$BH$5:$BH$84,总纲!$BM146)),$E$74:$E$103,0),MATCH(AD$72,$N$73:$U$73,0)),0)</f>
        <v>28</v>
      </c>
      <c r="AE215" s="172">
        <f>IFERROR(INDEX($N$74:$U$103,MATCH(INT(求节点(总纲!$BG$5:$BG$84,总纲!$BH$5:$BH$84,总纲!$BM146)),$E$74:$E$103,0),MATCH(AE$72,$N$73:$U$73,0)),0)</f>
        <v>28</v>
      </c>
      <c r="AF215" s="172">
        <f>IFERROR(INDEX($N$74:$U$103,MATCH(INT(求节点(总纲!$BG$5:$BG$84,总纲!$BH$5:$BH$84,总纲!$BM146)),$E$74:$E$103,0),MATCH(AF$72,$N$73:$U$73,0)),0)</f>
        <v>28</v>
      </c>
      <c r="AG215" s="172">
        <f>IFERROR(INDEX($N$74:$U$103,MATCH(INT(求节点(总纲!$BG$5:$BG$84,总纲!$BH$5:$BH$84,总纲!$BM146)),$E$74:$E$103,0),MATCH(AG$72,$N$73:$U$73,0)),0)</f>
        <v>28</v>
      </c>
      <c r="AH215" s="172">
        <f>IFERROR(INDEX($N$74:$U$103,MATCH(INT(求节点(总纲!$BG$5:$BG$84,总纲!$BH$5:$BH$84,总纲!$BM146)),$E$74:$E$103,0),MATCH(AH$72,$N$73:$U$73,0)),0)</f>
        <v>28</v>
      </c>
      <c r="AI215" s="172">
        <f>IFERROR(INDEX($N$74:$U$103,MATCH(INT(求节点(总纲!$BG$5:$BG$84,总纲!$BH$5:$BH$84,总纲!$BM146)),$E$74:$E$103,0),MATCH(AI$72,$N$73:$U$73,0)),0)</f>
        <v>28</v>
      </c>
      <c r="AJ215" s="172">
        <f>IFERROR(INDEX($N$74:$U$103,MATCH(INT(求节点(总纲!$BG$5:$BG$84,总纲!$BH$5:$BH$84,总纲!$BM146)),$E$74:$E$103,0),MATCH(AJ$72,$N$73:$U$73,0)),0)</f>
        <v>24</v>
      </c>
      <c r="AK215" s="172">
        <f>IFERROR(INDEX($N$74:$U$103,MATCH(INT(求节点(总纲!$BG$5:$BG$84,总纲!$BH$5:$BH$84,总纲!$BM146)),$E$74:$E$103,0),MATCH(AK$72,$N$73:$U$73,0)),0)</f>
        <v>28</v>
      </c>
      <c r="AL215" s="172">
        <f>IFERROR(INDEX($N$74:$U$103,MATCH(INT(求节点(总纲!$BG$5:$BG$84,总纲!$BH$5:$BH$84,总纲!$BM146)),$E$74:$E$103,0),MATCH(AL$72,$N$73:$U$73,0)),0)</f>
        <v>28</v>
      </c>
      <c r="AM215" s="172">
        <f>IFERROR(INDEX($N$74:$U$103,MATCH(INT(求节点(总纲!$BG$5:$BG$84,总纲!$BH$5:$BH$84,总纲!$BM146)),$E$74:$E$103,0),MATCH(AM$72,$N$73:$U$73,0)),0)</f>
        <v>24</v>
      </c>
      <c r="AN215" s="172">
        <f>IFERROR(INDEX($N$74:$U$103,MATCH(INT(求节点(总纲!$BG$5:$BG$84,总纲!$BH$5:$BH$84,总纲!$BM146)),$E$74:$E$103,0),MATCH(AN$72,$N$73:$U$73,0)),0)</f>
        <v>28</v>
      </c>
      <c r="AO215" s="172">
        <f>IFERROR(INDEX($N$74:$U$103,MATCH(INT(求节点(总纲!$BG$5:$BG$84,总纲!$BH$5:$BH$84,总纲!$BM146)),$E$74:$E$103,0),MATCH(AO$72,$N$73:$U$73,0)),0)</f>
        <v>24</v>
      </c>
      <c r="AP215" s="172">
        <f>IFERROR(INDEX($N$74:$U$103,MATCH(INT(求节点(总纲!$BG$5:$BG$84,总纲!$BH$5:$BH$84,总纲!$BM146)),$E$74:$E$103,0),MATCH(AP$72,$N$73:$U$73,0)),0)</f>
        <v>24</v>
      </c>
      <c r="AQ215" s="172">
        <f>IFERROR(INDEX($N$74:$U$103,MATCH(INT(求节点(总纲!$BG$5:$BG$84,总纲!$BH$5:$BH$84,总纲!$BM146)),$E$74:$E$103,0),MATCH(AQ$72,$N$73:$U$73,0)),0)</f>
        <v>24</v>
      </c>
      <c r="AR215" s="172">
        <f>IFERROR(INDEX($N$74:$U$103,MATCH(INT(求节点(总纲!$BG$5:$BG$84,总纲!$BH$5:$BH$84,总纲!$BM146)),$E$74:$E$103,0),MATCH(AR$72,$N$73:$U$73,0)),0)</f>
        <v>28</v>
      </c>
      <c r="AS215" s="172">
        <f>IFERROR(INDEX($N$74:$U$103,MATCH(INT(求节点(总纲!$BG$5:$BG$84,总纲!$BH$5:$BH$84,总纲!$BM146)),$E$74:$E$103,0),MATCH(AS$72,$N$73:$U$73,0)),0)</f>
        <v>24</v>
      </c>
      <c r="AT215" s="172">
        <f>IFERROR(INDEX($N$74:$U$103,MATCH(INT(求节点(总纲!$BG$5:$BG$84,总纲!$BH$5:$BH$84,总纲!$BM146)),$E$74:$E$103,0),MATCH(AT$72,$N$73:$U$73,0)),0)</f>
        <v>28</v>
      </c>
      <c r="AU215" s="172">
        <f>IFERROR(INDEX($N$74:$U$103,MATCH(INT(求节点(总纲!$BG$5:$BG$84,总纲!$BH$5:$BH$84,总纲!$BM146)),$E$74:$E$103,0),MATCH(AU$72,$N$73:$U$73,0)),0)</f>
        <v>28</v>
      </c>
      <c r="AV215" s="172">
        <f>IFERROR(INDEX($N$74:$U$103,MATCH(INT(求节点(总纲!$BG$5:$BG$84,总纲!$BH$5:$BH$84,总纲!$BM146)),$E$74:$E$103,0),MATCH(AV$72,$N$73:$U$73,0)),0)</f>
        <v>24</v>
      </c>
      <c r="AW215" s="172">
        <f>IFERROR(INDEX($N$74:$U$103,MATCH(INT(求节点(总纲!$BG$5:$BG$84,总纲!$BH$5:$BH$84,总纲!$BM146)),$E$74:$E$103,0),MATCH(AW$72,$N$73:$U$73,0)),0)</f>
        <v>28</v>
      </c>
      <c r="AX215" s="172">
        <f>IFERROR(INDEX($N$74:$U$103,MATCH(INT(求节点(总纲!$BG$5:$BG$84,总纲!$BH$5:$BH$84,总纲!$BM146)),$E$74:$E$103,0),MATCH(AX$72,$N$73:$U$73,0)),0)</f>
        <v>28</v>
      </c>
      <c r="AY215" s="172">
        <f>IFERROR(INDEX($N$74:$U$103,MATCH(INT(求节点(总纲!$BG$5:$BG$84,总纲!$BH$5:$BH$84,总纲!$BM146)),$E$74:$E$103,0),MATCH(AY$72,$N$73:$U$73,0)),0)</f>
        <v>0</v>
      </c>
      <c r="AZ215" s="172">
        <f>IFERROR(INDEX($N$74:$U$103,MATCH(INT(求节点(总纲!$BG$5:$BG$84,总纲!$BH$5:$BH$84,总纲!$BM146)),$E$74:$E$103,0),MATCH(AZ$72,$N$73:$U$73,0)),0)</f>
        <v>24</v>
      </c>
      <c r="BA215" s="172">
        <f>IFERROR(INDEX($N$74:$U$103,MATCH(INT(求节点(总纲!$BG$5:$BG$84,总纲!$BH$5:$BH$84,总纲!$BM146)),$E$74:$E$103,0),MATCH(BA$72,$N$73:$U$73,0)),0)</f>
        <v>28</v>
      </c>
      <c r="BB215" s="172">
        <f>IFERROR(INDEX($N$74:$U$103,MATCH(INT(求节点(总纲!$BG$5:$BG$84,总纲!$BH$5:$BH$84,总纲!$BM146)),$E$74:$E$103,0),MATCH(BB$72,$N$73:$U$73,0)),0)</f>
        <v>28</v>
      </c>
      <c r="BC215" s="132"/>
    </row>
    <row r="216" spans="25:55" x14ac:dyDescent="0.15">
      <c r="Y216" s="132"/>
      <c r="Z216" s="172">
        <v>143</v>
      </c>
      <c r="AA216" s="172">
        <f>IFERROR(INDEX($N$74:$U$103,MATCH(INT(求节点(总纲!$BG$5:$BG$84,总纲!$BH$5:$BH$84,总纲!$BM147)),$E$74:$E$103,0),MATCH(AA$72,$N$73:$U$73,0)),0)</f>
        <v>28</v>
      </c>
      <c r="AB216" s="172">
        <f>IFERROR(INDEX($N$74:$U$103,MATCH(INT(求节点(总纲!$BG$5:$BG$84,总纲!$BH$5:$BH$84,总纲!$BM147)),$E$74:$E$103,0),MATCH(AB$72,$N$73:$U$73,0)),0)</f>
        <v>28</v>
      </c>
      <c r="AC216" s="172">
        <f>IFERROR(INDEX($N$74:$U$103,MATCH(INT(求节点(总纲!$BG$5:$BG$84,总纲!$BH$5:$BH$84,总纲!$BM147)),$E$74:$E$103,0),MATCH(AC$72,$N$73:$U$73,0)),0)</f>
        <v>0</v>
      </c>
      <c r="AD216" s="172">
        <f>IFERROR(INDEX($N$74:$U$103,MATCH(INT(求节点(总纲!$BG$5:$BG$84,总纲!$BH$5:$BH$84,总纲!$BM147)),$E$74:$E$103,0),MATCH(AD$72,$N$73:$U$73,0)),0)</f>
        <v>28</v>
      </c>
      <c r="AE216" s="172">
        <f>IFERROR(INDEX($N$74:$U$103,MATCH(INT(求节点(总纲!$BG$5:$BG$84,总纲!$BH$5:$BH$84,总纲!$BM147)),$E$74:$E$103,0),MATCH(AE$72,$N$73:$U$73,0)),0)</f>
        <v>28</v>
      </c>
      <c r="AF216" s="172">
        <f>IFERROR(INDEX($N$74:$U$103,MATCH(INT(求节点(总纲!$BG$5:$BG$84,总纲!$BH$5:$BH$84,总纲!$BM147)),$E$74:$E$103,0),MATCH(AF$72,$N$73:$U$73,0)),0)</f>
        <v>28</v>
      </c>
      <c r="AG216" s="172">
        <f>IFERROR(INDEX($N$74:$U$103,MATCH(INT(求节点(总纲!$BG$5:$BG$84,总纲!$BH$5:$BH$84,总纲!$BM147)),$E$74:$E$103,0),MATCH(AG$72,$N$73:$U$73,0)),0)</f>
        <v>28</v>
      </c>
      <c r="AH216" s="172">
        <f>IFERROR(INDEX($N$74:$U$103,MATCH(INT(求节点(总纲!$BG$5:$BG$84,总纲!$BH$5:$BH$84,总纲!$BM147)),$E$74:$E$103,0),MATCH(AH$72,$N$73:$U$73,0)),0)</f>
        <v>28</v>
      </c>
      <c r="AI216" s="172">
        <f>IFERROR(INDEX($N$74:$U$103,MATCH(INT(求节点(总纲!$BG$5:$BG$84,总纲!$BH$5:$BH$84,总纲!$BM147)),$E$74:$E$103,0),MATCH(AI$72,$N$73:$U$73,0)),0)</f>
        <v>28</v>
      </c>
      <c r="AJ216" s="172">
        <f>IFERROR(INDEX($N$74:$U$103,MATCH(INT(求节点(总纲!$BG$5:$BG$84,总纲!$BH$5:$BH$84,总纲!$BM147)),$E$74:$E$103,0),MATCH(AJ$72,$N$73:$U$73,0)),0)</f>
        <v>28</v>
      </c>
      <c r="AK216" s="172">
        <f>IFERROR(INDEX($N$74:$U$103,MATCH(INT(求节点(总纲!$BG$5:$BG$84,总纲!$BH$5:$BH$84,总纲!$BM147)),$E$74:$E$103,0),MATCH(AK$72,$N$73:$U$73,0)),0)</f>
        <v>28</v>
      </c>
      <c r="AL216" s="172">
        <f>IFERROR(INDEX($N$74:$U$103,MATCH(INT(求节点(总纲!$BG$5:$BG$84,总纲!$BH$5:$BH$84,总纲!$BM147)),$E$74:$E$103,0),MATCH(AL$72,$N$73:$U$73,0)),0)</f>
        <v>28</v>
      </c>
      <c r="AM216" s="172">
        <f>IFERROR(INDEX($N$74:$U$103,MATCH(INT(求节点(总纲!$BG$5:$BG$84,总纲!$BH$5:$BH$84,总纲!$BM147)),$E$74:$E$103,0),MATCH(AM$72,$N$73:$U$73,0)),0)</f>
        <v>28</v>
      </c>
      <c r="AN216" s="172">
        <f>IFERROR(INDEX($N$74:$U$103,MATCH(INT(求节点(总纲!$BG$5:$BG$84,总纲!$BH$5:$BH$84,总纲!$BM147)),$E$74:$E$103,0),MATCH(AN$72,$N$73:$U$73,0)),0)</f>
        <v>28</v>
      </c>
      <c r="AO216" s="172">
        <f>IFERROR(INDEX($N$74:$U$103,MATCH(INT(求节点(总纲!$BG$5:$BG$84,总纲!$BH$5:$BH$84,总纲!$BM147)),$E$74:$E$103,0),MATCH(AO$72,$N$73:$U$73,0)),0)</f>
        <v>28</v>
      </c>
      <c r="AP216" s="172">
        <f>IFERROR(INDEX($N$74:$U$103,MATCH(INT(求节点(总纲!$BG$5:$BG$84,总纲!$BH$5:$BH$84,总纲!$BM147)),$E$74:$E$103,0),MATCH(AP$72,$N$73:$U$73,0)),0)</f>
        <v>28</v>
      </c>
      <c r="AQ216" s="172">
        <f>IFERROR(INDEX($N$74:$U$103,MATCH(INT(求节点(总纲!$BG$5:$BG$84,总纲!$BH$5:$BH$84,总纲!$BM147)),$E$74:$E$103,0),MATCH(AQ$72,$N$73:$U$73,0)),0)</f>
        <v>28</v>
      </c>
      <c r="AR216" s="172">
        <f>IFERROR(INDEX($N$74:$U$103,MATCH(INT(求节点(总纲!$BG$5:$BG$84,总纲!$BH$5:$BH$84,总纲!$BM147)),$E$74:$E$103,0),MATCH(AR$72,$N$73:$U$73,0)),0)</f>
        <v>28</v>
      </c>
      <c r="AS216" s="172">
        <f>IFERROR(INDEX($N$74:$U$103,MATCH(INT(求节点(总纲!$BG$5:$BG$84,总纲!$BH$5:$BH$84,总纲!$BM147)),$E$74:$E$103,0),MATCH(AS$72,$N$73:$U$73,0)),0)</f>
        <v>28</v>
      </c>
      <c r="AT216" s="172">
        <f>IFERROR(INDEX($N$74:$U$103,MATCH(INT(求节点(总纲!$BG$5:$BG$84,总纲!$BH$5:$BH$84,总纲!$BM147)),$E$74:$E$103,0),MATCH(AT$72,$N$73:$U$73,0)),0)</f>
        <v>28</v>
      </c>
      <c r="AU216" s="172">
        <f>IFERROR(INDEX($N$74:$U$103,MATCH(INT(求节点(总纲!$BG$5:$BG$84,总纲!$BH$5:$BH$84,总纲!$BM147)),$E$74:$E$103,0),MATCH(AU$72,$N$73:$U$73,0)),0)</f>
        <v>28</v>
      </c>
      <c r="AV216" s="172">
        <f>IFERROR(INDEX($N$74:$U$103,MATCH(INT(求节点(总纲!$BG$5:$BG$84,总纲!$BH$5:$BH$84,总纲!$BM147)),$E$74:$E$103,0),MATCH(AV$72,$N$73:$U$73,0)),0)</f>
        <v>28</v>
      </c>
      <c r="AW216" s="172">
        <f>IFERROR(INDEX($N$74:$U$103,MATCH(INT(求节点(总纲!$BG$5:$BG$84,总纲!$BH$5:$BH$84,总纲!$BM147)),$E$74:$E$103,0),MATCH(AW$72,$N$73:$U$73,0)),0)</f>
        <v>28</v>
      </c>
      <c r="AX216" s="172">
        <f>IFERROR(INDEX($N$74:$U$103,MATCH(INT(求节点(总纲!$BG$5:$BG$84,总纲!$BH$5:$BH$84,总纲!$BM147)),$E$74:$E$103,0),MATCH(AX$72,$N$73:$U$73,0)),0)</f>
        <v>28</v>
      </c>
      <c r="AY216" s="172">
        <f>IFERROR(INDEX($N$74:$U$103,MATCH(INT(求节点(总纲!$BG$5:$BG$84,总纲!$BH$5:$BH$84,总纲!$BM147)),$E$74:$E$103,0),MATCH(AY$72,$N$73:$U$73,0)),0)</f>
        <v>0</v>
      </c>
      <c r="AZ216" s="172">
        <f>IFERROR(INDEX($N$74:$U$103,MATCH(INT(求节点(总纲!$BG$5:$BG$84,总纲!$BH$5:$BH$84,总纲!$BM147)),$E$74:$E$103,0),MATCH(AZ$72,$N$73:$U$73,0)),0)</f>
        <v>28</v>
      </c>
      <c r="BA216" s="172">
        <f>IFERROR(INDEX($N$74:$U$103,MATCH(INT(求节点(总纲!$BG$5:$BG$84,总纲!$BH$5:$BH$84,总纲!$BM147)),$E$74:$E$103,0),MATCH(BA$72,$N$73:$U$73,0)),0)</f>
        <v>28</v>
      </c>
      <c r="BB216" s="172">
        <f>IFERROR(INDEX($N$74:$U$103,MATCH(INT(求节点(总纲!$BG$5:$BG$84,总纲!$BH$5:$BH$84,总纲!$BM147)),$E$74:$E$103,0),MATCH(BB$72,$N$73:$U$73,0)),0)</f>
        <v>28</v>
      </c>
      <c r="BC216" s="132"/>
    </row>
    <row r="217" spans="25:55" x14ac:dyDescent="0.15">
      <c r="Y217" s="132"/>
      <c r="Z217" s="172">
        <v>144</v>
      </c>
      <c r="AA217" s="172">
        <f>IFERROR(INDEX($N$74:$U$103,MATCH(INT(求节点(总纲!$BG$5:$BG$84,总纲!$BH$5:$BH$84,总纲!$BM148)),$E$74:$E$103,0),MATCH(AA$72,$N$73:$U$73,0)),0)</f>
        <v>28</v>
      </c>
      <c r="AB217" s="172">
        <f>IFERROR(INDEX($N$74:$U$103,MATCH(INT(求节点(总纲!$BG$5:$BG$84,总纲!$BH$5:$BH$84,总纲!$BM148)),$E$74:$E$103,0),MATCH(AB$72,$N$73:$U$73,0)),0)</f>
        <v>28</v>
      </c>
      <c r="AC217" s="172">
        <f>IFERROR(INDEX($N$74:$U$103,MATCH(INT(求节点(总纲!$BG$5:$BG$84,总纲!$BH$5:$BH$84,总纲!$BM148)),$E$74:$E$103,0),MATCH(AC$72,$N$73:$U$73,0)),0)</f>
        <v>0</v>
      </c>
      <c r="AD217" s="172">
        <f>IFERROR(INDEX($N$74:$U$103,MATCH(INT(求节点(总纲!$BG$5:$BG$84,总纲!$BH$5:$BH$84,总纲!$BM148)),$E$74:$E$103,0),MATCH(AD$72,$N$73:$U$73,0)),0)</f>
        <v>28</v>
      </c>
      <c r="AE217" s="172">
        <f>IFERROR(INDEX($N$74:$U$103,MATCH(INT(求节点(总纲!$BG$5:$BG$84,总纲!$BH$5:$BH$84,总纲!$BM148)),$E$74:$E$103,0),MATCH(AE$72,$N$73:$U$73,0)),0)</f>
        <v>28</v>
      </c>
      <c r="AF217" s="172">
        <f>IFERROR(INDEX($N$74:$U$103,MATCH(INT(求节点(总纲!$BG$5:$BG$84,总纲!$BH$5:$BH$84,总纲!$BM148)),$E$74:$E$103,0),MATCH(AF$72,$N$73:$U$73,0)),0)</f>
        <v>28</v>
      </c>
      <c r="AG217" s="172">
        <f>IFERROR(INDEX($N$74:$U$103,MATCH(INT(求节点(总纲!$BG$5:$BG$84,总纲!$BH$5:$BH$84,总纲!$BM148)),$E$74:$E$103,0),MATCH(AG$72,$N$73:$U$73,0)),0)</f>
        <v>28</v>
      </c>
      <c r="AH217" s="172">
        <f>IFERROR(INDEX($N$74:$U$103,MATCH(INT(求节点(总纲!$BG$5:$BG$84,总纲!$BH$5:$BH$84,总纲!$BM148)),$E$74:$E$103,0),MATCH(AH$72,$N$73:$U$73,0)),0)</f>
        <v>28</v>
      </c>
      <c r="AI217" s="172">
        <f>IFERROR(INDEX($N$74:$U$103,MATCH(INT(求节点(总纲!$BG$5:$BG$84,总纲!$BH$5:$BH$84,总纲!$BM148)),$E$74:$E$103,0),MATCH(AI$72,$N$73:$U$73,0)),0)</f>
        <v>28</v>
      </c>
      <c r="AJ217" s="172">
        <f>IFERROR(INDEX($N$74:$U$103,MATCH(INT(求节点(总纲!$BG$5:$BG$84,总纲!$BH$5:$BH$84,总纲!$BM148)),$E$74:$E$103,0),MATCH(AJ$72,$N$73:$U$73,0)),0)</f>
        <v>28</v>
      </c>
      <c r="AK217" s="172">
        <f>IFERROR(INDEX($N$74:$U$103,MATCH(INT(求节点(总纲!$BG$5:$BG$84,总纲!$BH$5:$BH$84,总纲!$BM148)),$E$74:$E$103,0),MATCH(AK$72,$N$73:$U$73,0)),0)</f>
        <v>28</v>
      </c>
      <c r="AL217" s="172">
        <f>IFERROR(INDEX($N$74:$U$103,MATCH(INT(求节点(总纲!$BG$5:$BG$84,总纲!$BH$5:$BH$84,总纲!$BM148)),$E$74:$E$103,0),MATCH(AL$72,$N$73:$U$73,0)),0)</f>
        <v>28</v>
      </c>
      <c r="AM217" s="172">
        <f>IFERROR(INDEX($N$74:$U$103,MATCH(INT(求节点(总纲!$BG$5:$BG$84,总纲!$BH$5:$BH$84,总纲!$BM148)),$E$74:$E$103,0),MATCH(AM$72,$N$73:$U$73,0)),0)</f>
        <v>28</v>
      </c>
      <c r="AN217" s="172">
        <f>IFERROR(INDEX($N$74:$U$103,MATCH(INT(求节点(总纲!$BG$5:$BG$84,总纲!$BH$5:$BH$84,总纲!$BM148)),$E$74:$E$103,0),MATCH(AN$72,$N$73:$U$73,0)),0)</f>
        <v>28</v>
      </c>
      <c r="AO217" s="172">
        <f>IFERROR(INDEX($N$74:$U$103,MATCH(INT(求节点(总纲!$BG$5:$BG$84,总纲!$BH$5:$BH$84,总纲!$BM148)),$E$74:$E$103,0),MATCH(AO$72,$N$73:$U$73,0)),0)</f>
        <v>28</v>
      </c>
      <c r="AP217" s="172">
        <f>IFERROR(INDEX($N$74:$U$103,MATCH(INT(求节点(总纲!$BG$5:$BG$84,总纲!$BH$5:$BH$84,总纲!$BM148)),$E$74:$E$103,0),MATCH(AP$72,$N$73:$U$73,0)),0)</f>
        <v>28</v>
      </c>
      <c r="AQ217" s="172">
        <f>IFERROR(INDEX($N$74:$U$103,MATCH(INT(求节点(总纲!$BG$5:$BG$84,总纲!$BH$5:$BH$84,总纲!$BM148)),$E$74:$E$103,0),MATCH(AQ$72,$N$73:$U$73,0)),0)</f>
        <v>28</v>
      </c>
      <c r="AR217" s="172">
        <f>IFERROR(INDEX($N$74:$U$103,MATCH(INT(求节点(总纲!$BG$5:$BG$84,总纲!$BH$5:$BH$84,总纲!$BM148)),$E$74:$E$103,0),MATCH(AR$72,$N$73:$U$73,0)),0)</f>
        <v>28</v>
      </c>
      <c r="AS217" s="172">
        <f>IFERROR(INDEX($N$74:$U$103,MATCH(INT(求节点(总纲!$BG$5:$BG$84,总纲!$BH$5:$BH$84,总纲!$BM148)),$E$74:$E$103,0),MATCH(AS$72,$N$73:$U$73,0)),0)</f>
        <v>28</v>
      </c>
      <c r="AT217" s="172">
        <f>IFERROR(INDEX($N$74:$U$103,MATCH(INT(求节点(总纲!$BG$5:$BG$84,总纲!$BH$5:$BH$84,总纲!$BM148)),$E$74:$E$103,0),MATCH(AT$72,$N$73:$U$73,0)),0)</f>
        <v>28</v>
      </c>
      <c r="AU217" s="172">
        <f>IFERROR(INDEX($N$74:$U$103,MATCH(INT(求节点(总纲!$BG$5:$BG$84,总纲!$BH$5:$BH$84,总纲!$BM148)),$E$74:$E$103,0),MATCH(AU$72,$N$73:$U$73,0)),0)</f>
        <v>28</v>
      </c>
      <c r="AV217" s="172">
        <f>IFERROR(INDEX($N$74:$U$103,MATCH(INT(求节点(总纲!$BG$5:$BG$84,总纲!$BH$5:$BH$84,总纲!$BM148)),$E$74:$E$103,0),MATCH(AV$72,$N$73:$U$73,0)),0)</f>
        <v>28</v>
      </c>
      <c r="AW217" s="172">
        <f>IFERROR(INDEX($N$74:$U$103,MATCH(INT(求节点(总纲!$BG$5:$BG$84,总纲!$BH$5:$BH$84,总纲!$BM148)),$E$74:$E$103,0),MATCH(AW$72,$N$73:$U$73,0)),0)</f>
        <v>28</v>
      </c>
      <c r="AX217" s="172">
        <f>IFERROR(INDEX($N$74:$U$103,MATCH(INT(求节点(总纲!$BG$5:$BG$84,总纲!$BH$5:$BH$84,总纲!$BM148)),$E$74:$E$103,0),MATCH(AX$72,$N$73:$U$73,0)),0)</f>
        <v>28</v>
      </c>
      <c r="AY217" s="172">
        <f>IFERROR(INDEX($N$74:$U$103,MATCH(INT(求节点(总纲!$BG$5:$BG$84,总纲!$BH$5:$BH$84,总纲!$BM148)),$E$74:$E$103,0),MATCH(AY$72,$N$73:$U$73,0)),0)</f>
        <v>0</v>
      </c>
      <c r="AZ217" s="172">
        <f>IFERROR(INDEX($N$74:$U$103,MATCH(INT(求节点(总纲!$BG$5:$BG$84,总纲!$BH$5:$BH$84,总纲!$BM148)),$E$74:$E$103,0),MATCH(AZ$72,$N$73:$U$73,0)),0)</f>
        <v>28</v>
      </c>
      <c r="BA217" s="172">
        <f>IFERROR(INDEX($N$74:$U$103,MATCH(INT(求节点(总纲!$BG$5:$BG$84,总纲!$BH$5:$BH$84,总纲!$BM148)),$E$74:$E$103,0),MATCH(BA$72,$N$73:$U$73,0)),0)</f>
        <v>28</v>
      </c>
      <c r="BB217" s="172">
        <f>IFERROR(INDEX($N$74:$U$103,MATCH(INT(求节点(总纲!$BG$5:$BG$84,总纲!$BH$5:$BH$84,总纲!$BM148)),$E$74:$E$103,0),MATCH(BB$72,$N$73:$U$73,0)),0)</f>
        <v>28</v>
      </c>
      <c r="BC217" s="132"/>
    </row>
    <row r="218" spans="25:55" x14ac:dyDescent="0.15">
      <c r="Y218" s="132"/>
      <c r="Z218" s="172">
        <v>145</v>
      </c>
      <c r="AA218" s="172">
        <f>IFERROR(INDEX($N$74:$U$103,MATCH(INT(求节点(总纲!$BG$5:$BG$84,总纲!$BH$5:$BH$84,总纲!$BM149)),$E$74:$E$103,0),MATCH(AA$72,$N$73:$U$73,0)),0)</f>
        <v>28</v>
      </c>
      <c r="AB218" s="172">
        <f>IFERROR(INDEX($N$74:$U$103,MATCH(INT(求节点(总纲!$BG$5:$BG$84,总纲!$BH$5:$BH$84,总纲!$BM149)),$E$74:$E$103,0),MATCH(AB$72,$N$73:$U$73,0)),0)</f>
        <v>28</v>
      </c>
      <c r="AC218" s="172">
        <f>IFERROR(INDEX($N$74:$U$103,MATCH(INT(求节点(总纲!$BG$5:$BG$84,总纲!$BH$5:$BH$84,总纲!$BM149)),$E$74:$E$103,0),MATCH(AC$72,$N$73:$U$73,0)),0)</f>
        <v>0</v>
      </c>
      <c r="AD218" s="172">
        <f>IFERROR(INDEX($N$74:$U$103,MATCH(INT(求节点(总纲!$BG$5:$BG$84,总纲!$BH$5:$BH$84,总纲!$BM149)),$E$74:$E$103,0),MATCH(AD$72,$N$73:$U$73,0)),0)</f>
        <v>28</v>
      </c>
      <c r="AE218" s="172">
        <f>IFERROR(INDEX($N$74:$U$103,MATCH(INT(求节点(总纲!$BG$5:$BG$84,总纲!$BH$5:$BH$84,总纲!$BM149)),$E$74:$E$103,0),MATCH(AE$72,$N$73:$U$73,0)),0)</f>
        <v>28</v>
      </c>
      <c r="AF218" s="172">
        <f>IFERROR(INDEX($N$74:$U$103,MATCH(INT(求节点(总纲!$BG$5:$BG$84,总纲!$BH$5:$BH$84,总纲!$BM149)),$E$74:$E$103,0),MATCH(AF$72,$N$73:$U$73,0)),0)</f>
        <v>28</v>
      </c>
      <c r="AG218" s="172">
        <f>IFERROR(INDEX($N$74:$U$103,MATCH(INT(求节点(总纲!$BG$5:$BG$84,总纲!$BH$5:$BH$84,总纲!$BM149)),$E$74:$E$103,0),MATCH(AG$72,$N$73:$U$73,0)),0)</f>
        <v>28</v>
      </c>
      <c r="AH218" s="172">
        <f>IFERROR(INDEX($N$74:$U$103,MATCH(INT(求节点(总纲!$BG$5:$BG$84,总纲!$BH$5:$BH$84,总纲!$BM149)),$E$74:$E$103,0),MATCH(AH$72,$N$73:$U$73,0)),0)</f>
        <v>28</v>
      </c>
      <c r="AI218" s="172">
        <f>IFERROR(INDEX($N$74:$U$103,MATCH(INT(求节点(总纲!$BG$5:$BG$84,总纲!$BH$5:$BH$84,总纲!$BM149)),$E$74:$E$103,0),MATCH(AI$72,$N$73:$U$73,0)),0)</f>
        <v>28</v>
      </c>
      <c r="AJ218" s="172">
        <f>IFERROR(INDEX($N$74:$U$103,MATCH(INT(求节点(总纲!$BG$5:$BG$84,总纲!$BH$5:$BH$84,总纲!$BM149)),$E$74:$E$103,0),MATCH(AJ$72,$N$73:$U$73,0)),0)</f>
        <v>28</v>
      </c>
      <c r="AK218" s="172">
        <f>IFERROR(INDEX($N$74:$U$103,MATCH(INT(求节点(总纲!$BG$5:$BG$84,总纲!$BH$5:$BH$84,总纲!$BM149)),$E$74:$E$103,0),MATCH(AK$72,$N$73:$U$73,0)),0)</f>
        <v>28</v>
      </c>
      <c r="AL218" s="172">
        <f>IFERROR(INDEX($N$74:$U$103,MATCH(INT(求节点(总纲!$BG$5:$BG$84,总纲!$BH$5:$BH$84,总纲!$BM149)),$E$74:$E$103,0),MATCH(AL$72,$N$73:$U$73,0)),0)</f>
        <v>28</v>
      </c>
      <c r="AM218" s="172">
        <f>IFERROR(INDEX($N$74:$U$103,MATCH(INT(求节点(总纲!$BG$5:$BG$84,总纲!$BH$5:$BH$84,总纲!$BM149)),$E$74:$E$103,0),MATCH(AM$72,$N$73:$U$73,0)),0)</f>
        <v>28</v>
      </c>
      <c r="AN218" s="172">
        <f>IFERROR(INDEX($N$74:$U$103,MATCH(INT(求节点(总纲!$BG$5:$BG$84,总纲!$BH$5:$BH$84,总纲!$BM149)),$E$74:$E$103,0),MATCH(AN$72,$N$73:$U$73,0)),0)</f>
        <v>28</v>
      </c>
      <c r="AO218" s="172">
        <f>IFERROR(INDEX($N$74:$U$103,MATCH(INT(求节点(总纲!$BG$5:$BG$84,总纲!$BH$5:$BH$84,总纲!$BM149)),$E$74:$E$103,0),MATCH(AO$72,$N$73:$U$73,0)),0)</f>
        <v>28</v>
      </c>
      <c r="AP218" s="172">
        <f>IFERROR(INDEX($N$74:$U$103,MATCH(INT(求节点(总纲!$BG$5:$BG$84,总纲!$BH$5:$BH$84,总纲!$BM149)),$E$74:$E$103,0),MATCH(AP$72,$N$73:$U$73,0)),0)</f>
        <v>28</v>
      </c>
      <c r="AQ218" s="172">
        <f>IFERROR(INDEX($N$74:$U$103,MATCH(INT(求节点(总纲!$BG$5:$BG$84,总纲!$BH$5:$BH$84,总纲!$BM149)),$E$74:$E$103,0),MATCH(AQ$72,$N$73:$U$73,0)),0)</f>
        <v>28</v>
      </c>
      <c r="AR218" s="172">
        <f>IFERROR(INDEX($N$74:$U$103,MATCH(INT(求节点(总纲!$BG$5:$BG$84,总纲!$BH$5:$BH$84,总纲!$BM149)),$E$74:$E$103,0),MATCH(AR$72,$N$73:$U$73,0)),0)</f>
        <v>28</v>
      </c>
      <c r="AS218" s="172">
        <f>IFERROR(INDEX($N$74:$U$103,MATCH(INT(求节点(总纲!$BG$5:$BG$84,总纲!$BH$5:$BH$84,总纲!$BM149)),$E$74:$E$103,0),MATCH(AS$72,$N$73:$U$73,0)),0)</f>
        <v>28</v>
      </c>
      <c r="AT218" s="172">
        <f>IFERROR(INDEX($N$74:$U$103,MATCH(INT(求节点(总纲!$BG$5:$BG$84,总纲!$BH$5:$BH$84,总纲!$BM149)),$E$74:$E$103,0),MATCH(AT$72,$N$73:$U$73,0)),0)</f>
        <v>28</v>
      </c>
      <c r="AU218" s="172">
        <f>IFERROR(INDEX($N$74:$U$103,MATCH(INT(求节点(总纲!$BG$5:$BG$84,总纲!$BH$5:$BH$84,总纲!$BM149)),$E$74:$E$103,0),MATCH(AU$72,$N$73:$U$73,0)),0)</f>
        <v>28</v>
      </c>
      <c r="AV218" s="172">
        <f>IFERROR(INDEX($N$74:$U$103,MATCH(INT(求节点(总纲!$BG$5:$BG$84,总纲!$BH$5:$BH$84,总纲!$BM149)),$E$74:$E$103,0),MATCH(AV$72,$N$73:$U$73,0)),0)</f>
        <v>28</v>
      </c>
      <c r="AW218" s="172">
        <f>IFERROR(INDEX($N$74:$U$103,MATCH(INT(求节点(总纲!$BG$5:$BG$84,总纲!$BH$5:$BH$84,总纲!$BM149)),$E$74:$E$103,0),MATCH(AW$72,$N$73:$U$73,0)),0)</f>
        <v>28</v>
      </c>
      <c r="AX218" s="172">
        <f>IFERROR(INDEX($N$74:$U$103,MATCH(INT(求节点(总纲!$BG$5:$BG$84,总纲!$BH$5:$BH$84,总纲!$BM149)),$E$74:$E$103,0),MATCH(AX$72,$N$73:$U$73,0)),0)</f>
        <v>28</v>
      </c>
      <c r="AY218" s="172">
        <f>IFERROR(INDEX($N$74:$U$103,MATCH(INT(求节点(总纲!$BG$5:$BG$84,总纲!$BH$5:$BH$84,总纲!$BM149)),$E$74:$E$103,0),MATCH(AY$72,$N$73:$U$73,0)),0)</f>
        <v>0</v>
      </c>
      <c r="AZ218" s="172">
        <f>IFERROR(INDEX($N$74:$U$103,MATCH(INT(求节点(总纲!$BG$5:$BG$84,总纲!$BH$5:$BH$84,总纲!$BM149)),$E$74:$E$103,0),MATCH(AZ$72,$N$73:$U$73,0)),0)</f>
        <v>28</v>
      </c>
      <c r="BA218" s="172">
        <f>IFERROR(INDEX($N$74:$U$103,MATCH(INT(求节点(总纲!$BG$5:$BG$84,总纲!$BH$5:$BH$84,总纲!$BM149)),$E$74:$E$103,0),MATCH(BA$72,$N$73:$U$73,0)),0)</f>
        <v>28</v>
      </c>
      <c r="BB218" s="172">
        <f>IFERROR(INDEX($N$74:$U$103,MATCH(INT(求节点(总纲!$BG$5:$BG$84,总纲!$BH$5:$BH$84,总纲!$BM149)),$E$74:$E$103,0),MATCH(BB$72,$N$73:$U$73,0)),0)</f>
        <v>28</v>
      </c>
      <c r="BC218" s="132"/>
    </row>
    <row r="219" spans="25:55" x14ac:dyDescent="0.15">
      <c r="Y219" s="132"/>
      <c r="Z219" s="172">
        <v>146</v>
      </c>
      <c r="AA219" s="172">
        <f>IFERROR(INDEX($N$74:$U$103,MATCH(INT(求节点(总纲!$BG$5:$BG$84,总纲!$BH$5:$BH$84,总纲!$BM150)),$E$74:$E$103,0),MATCH(AA$72,$N$73:$U$73,0)),0)</f>
        <v>28</v>
      </c>
      <c r="AB219" s="172">
        <f>IFERROR(INDEX($N$74:$U$103,MATCH(INT(求节点(总纲!$BG$5:$BG$84,总纲!$BH$5:$BH$84,总纲!$BM150)),$E$74:$E$103,0),MATCH(AB$72,$N$73:$U$73,0)),0)</f>
        <v>28</v>
      </c>
      <c r="AC219" s="172">
        <f>IFERROR(INDEX($N$74:$U$103,MATCH(INT(求节点(总纲!$BG$5:$BG$84,总纲!$BH$5:$BH$84,总纲!$BM150)),$E$74:$E$103,0),MATCH(AC$72,$N$73:$U$73,0)),0)</f>
        <v>0</v>
      </c>
      <c r="AD219" s="172">
        <f>IFERROR(INDEX($N$74:$U$103,MATCH(INT(求节点(总纲!$BG$5:$BG$84,总纲!$BH$5:$BH$84,总纲!$BM150)),$E$74:$E$103,0),MATCH(AD$72,$N$73:$U$73,0)),0)</f>
        <v>28</v>
      </c>
      <c r="AE219" s="172">
        <f>IFERROR(INDEX($N$74:$U$103,MATCH(INT(求节点(总纲!$BG$5:$BG$84,总纲!$BH$5:$BH$84,总纲!$BM150)),$E$74:$E$103,0),MATCH(AE$72,$N$73:$U$73,0)),0)</f>
        <v>28</v>
      </c>
      <c r="AF219" s="172">
        <f>IFERROR(INDEX($N$74:$U$103,MATCH(INT(求节点(总纲!$BG$5:$BG$84,总纲!$BH$5:$BH$84,总纲!$BM150)),$E$74:$E$103,0),MATCH(AF$72,$N$73:$U$73,0)),0)</f>
        <v>28</v>
      </c>
      <c r="AG219" s="172">
        <f>IFERROR(INDEX($N$74:$U$103,MATCH(INT(求节点(总纲!$BG$5:$BG$84,总纲!$BH$5:$BH$84,总纲!$BM150)),$E$74:$E$103,0),MATCH(AG$72,$N$73:$U$73,0)),0)</f>
        <v>28</v>
      </c>
      <c r="AH219" s="172">
        <f>IFERROR(INDEX($N$74:$U$103,MATCH(INT(求节点(总纲!$BG$5:$BG$84,总纲!$BH$5:$BH$84,总纲!$BM150)),$E$74:$E$103,0),MATCH(AH$72,$N$73:$U$73,0)),0)</f>
        <v>28</v>
      </c>
      <c r="AI219" s="172">
        <f>IFERROR(INDEX($N$74:$U$103,MATCH(INT(求节点(总纲!$BG$5:$BG$84,总纲!$BH$5:$BH$84,总纲!$BM150)),$E$74:$E$103,0),MATCH(AI$72,$N$73:$U$73,0)),0)</f>
        <v>28</v>
      </c>
      <c r="AJ219" s="172">
        <f>IFERROR(INDEX($N$74:$U$103,MATCH(INT(求节点(总纲!$BG$5:$BG$84,总纲!$BH$5:$BH$84,总纲!$BM150)),$E$74:$E$103,0),MATCH(AJ$72,$N$73:$U$73,0)),0)</f>
        <v>28</v>
      </c>
      <c r="AK219" s="172">
        <f>IFERROR(INDEX($N$74:$U$103,MATCH(INT(求节点(总纲!$BG$5:$BG$84,总纲!$BH$5:$BH$84,总纲!$BM150)),$E$74:$E$103,0),MATCH(AK$72,$N$73:$U$73,0)),0)</f>
        <v>28</v>
      </c>
      <c r="AL219" s="172">
        <f>IFERROR(INDEX($N$74:$U$103,MATCH(INT(求节点(总纲!$BG$5:$BG$84,总纲!$BH$5:$BH$84,总纲!$BM150)),$E$74:$E$103,0),MATCH(AL$72,$N$73:$U$73,0)),0)</f>
        <v>28</v>
      </c>
      <c r="AM219" s="172">
        <f>IFERROR(INDEX($N$74:$U$103,MATCH(INT(求节点(总纲!$BG$5:$BG$84,总纲!$BH$5:$BH$84,总纲!$BM150)),$E$74:$E$103,0),MATCH(AM$72,$N$73:$U$73,0)),0)</f>
        <v>28</v>
      </c>
      <c r="AN219" s="172">
        <f>IFERROR(INDEX($N$74:$U$103,MATCH(INT(求节点(总纲!$BG$5:$BG$84,总纲!$BH$5:$BH$84,总纲!$BM150)),$E$74:$E$103,0),MATCH(AN$72,$N$73:$U$73,0)),0)</f>
        <v>28</v>
      </c>
      <c r="AO219" s="172">
        <f>IFERROR(INDEX($N$74:$U$103,MATCH(INT(求节点(总纲!$BG$5:$BG$84,总纲!$BH$5:$BH$84,总纲!$BM150)),$E$74:$E$103,0),MATCH(AO$72,$N$73:$U$73,0)),0)</f>
        <v>28</v>
      </c>
      <c r="AP219" s="172">
        <f>IFERROR(INDEX($N$74:$U$103,MATCH(INT(求节点(总纲!$BG$5:$BG$84,总纲!$BH$5:$BH$84,总纲!$BM150)),$E$74:$E$103,0),MATCH(AP$72,$N$73:$U$73,0)),0)</f>
        <v>28</v>
      </c>
      <c r="AQ219" s="172">
        <f>IFERROR(INDEX($N$74:$U$103,MATCH(INT(求节点(总纲!$BG$5:$BG$84,总纲!$BH$5:$BH$84,总纲!$BM150)),$E$74:$E$103,0),MATCH(AQ$72,$N$73:$U$73,0)),0)</f>
        <v>28</v>
      </c>
      <c r="AR219" s="172">
        <f>IFERROR(INDEX($N$74:$U$103,MATCH(INT(求节点(总纲!$BG$5:$BG$84,总纲!$BH$5:$BH$84,总纲!$BM150)),$E$74:$E$103,0),MATCH(AR$72,$N$73:$U$73,0)),0)</f>
        <v>28</v>
      </c>
      <c r="AS219" s="172">
        <f>IFERROR(INDEX($N$74:$U$103,MATCH(INT(求节点(总纲!$BG$5:$BG$84,总纲!$BH$5:$BH$84,总纲!$BM150)),$E$74:$E$103,0),MATCH(AS$72,$N$73:$U$73,0)),0)</f>
        <v>28</v>
      </c>
      <c r="AT219" s="172">
        <f>IFERROR(INDEX($N$74:$U$103,MATCH(INT(求节点(总纲!$BG$5:$BG$84,总纲!$BH$5:$BH$84,总纲!$BM150)),$E$74:$E$103,0),MATCH(AT$72,$N$73:$U$73,0)),0)</f>
        <v>28</v>
      </c>
      <c r="AU219" s="172">
        <f>IFERROR(INDEX($N$74:$U$103,MATCH(INT(求节点(总纲!$BG$5:$BG$84,总纲!$BH$5:$BH$84,总纲!$BM150)),$E$74:$E$103,0),MATCH(AU$72,$N$73:$U$73,0)),0)</f>
        <v>28</v>
      </c>
      <c r="AV219" s="172">
        <f>IFERROR(INDEX($N$74:$U$103,MATCH(INT(求节点(总纲!$BG$5:$BG$84,总纲!$BH$5:$BH$84,总纲!$BM150)),$E$74:$E$103,0),MATCH(AV$72,$N$73:$U$73,0)),0)</f>
        <v>28</v>
      </c>
      <c r="AW219" s="172">
        <f>IFERROR(INDEX($N$74:$U$103,MATCH(INT(求节点(总纲!$BG$5:$BG$84,总纲!$BH$5:$BH$84,总纲!$BM150)),$E$74:$E$103,0),MATCH(AW$72,$N$73:$U$73,0)),0)</f>
        <v>28</v>
      </c>
      <c r="AX219" s="172">
        <f>IFERROR(INDEX($N$74:$U$103,MATCH(INT(求节点(总纲!$BG$5:$BG$84,总纲!$BH$5:$BH$84,总纲!$BM150)),$E$74:$E$103,0),MATCH(AX$72,$N$73:$U$73,0)),0)</f>
        <v>28</v>
      </c>
      <c r="AY219" s="172">
        <f>IFERROR(INDEX($N$74:$U$103,MATCH(INT(求节点(总纲!$BG$5:$BG$84,总纲!$BH$5:$BH$84,总纲!$BM150)),$E$74:$E$103,0),MATCH(AY$72,$N$73:$U$73,0)),0)</f>
        <v>0</v>
      </c>
      <c r="AZ219" s="172">
        <f>IFERROR(INDEX($N$74:$U$103,MATCH(INT(求节点(总纲!$BG$5:$BG$84,总纲!$BH$5:$BH$84,总纲!$BM150)),$E$74:$E$103,0),MATCH(AZ$72,$N$73:$U$73,0)),0)</f>
        <v>28</v>
      </c>
      <c r="BA219" s="172">
        <f>IFERROR(INDEX($N$74:$U$103,MATCH(INT(求节点(总纲!$BG$5:$BG$84,总纲!$BH$5:$BH$84,总纲!$BM150)),$E$74:$E$103,0),MATCH(BA$72,$N$73:$U$73,0)),0)</f>
        <v>28</v>
      </c>
      <c r="BB219" s="172">
        <f>IFERROR(INDEX($N$74:$U$103,MATCH(INT(求节点(总纲!$BG$5:$BG$84,总纲!$BH$5:$BH$84,总纲!$BM150)),$E$74:$E$103,0),MATCH(BB$72,$N$73:$U$73,0)),0)</f>
        <v>28</v>
      </c>
      <c r="BC219" s="132"/>
    </row>
    <row r="220" spans="25:55" x14ac:dyDescent="0.15">
      <c r="Y220" s="132"/>
      <c r="Z220" s="172">
        <v>147</v>
      </c>
      <c r="AA220" s="172">
        <f>IFERROR(INDEX($N$74:$U$103,MATCH(INT(求节点(总纲!$BG$5:$BG$84,总纲!$BH$5:$BH$84,总纲!$BM151)),$E$74:$E$103,0),MATCH(AA$72,$N$73:$U$73,0)),0)</f>
        <v>28</v>
      </c>
      <c r="AB220" s="172">
        <f>IFERROR(INDEX($N$74:$U$103,MATCH(INT(求节点(总纲!$BG$5:$BG$84,总纲!$BH$5:$BH$84,总纲!$BM151)),$E$74:$E$103,0),MATCH(AB$72,$N$73:$U$73,0)),0)</f>
        <v>28</v>
      </c>
      <c r="AC220" s="172">
        <f>IFERROR(INDEX($N$74:$U$103,MATCH(INT(求节点(总纲!$BG$5:$BG$84,总纲!$BH$5:$BH$84,总纲!$BM151)),$E$74:$E$103,0),MATCH(AC$72,$N$73:$U$73,0)),0)</f>
        <v>0</v>
      </c>
      <c r="AD220" s="172">
        <f>IFERROR(INDEX($N$74:$U$103,MATCH(INT(求节点(总纲!$BG$5:$BG$84,总纲!$BH$5:$BH$84,总纲!$BM151)),$E$74:$E$103,0),MATCH(AD$72,$N$73:$U$73,0)),0)</f>
        <v>28</v>
      </c>
      <c r="AE220" s="172">
        <f>IFERROR(INDEX($N$74:$U$103,MATCH(INT(求节点(总纲!$BG$5:$BG$84,总纲!$BH$5:$BH$84,总纲!$BM151)),$E$74:$E$103,0),MATCH(AE$72,$N$73:$U$73,0)),0)</f>
        <v>28</v>
      </c>
      <c r="AF220" s="172">
        <f>IFERROR(INDEX($N$74:$U$103,MATCH(INT(求节点(总纲!$BG$5:$BG$84,总纲!$BH$5:$BH$84,总纲!$BM151)),$E$74:$E$103,0),MATCH(AF$72,$N$73:$U$73,0)),0)</f>
        <v>28</v>
      </c>
      <c r="AG220" s="172">
        <f>IFERROR(INDEX($N$74:$U$103,MATCH(INT(求节点(总纲!$BG$5:$BG$84,总纲!$BH$5:$BH$84,总纲!$BM151)),$E$74:$E$103,0),MATCH(AG$72,$N$73:$U$73,0)),0)</f>
        <v>28</v>
      </c>
      <c r="AH220" s="172">
        <f>IFERROR(INDEX($N$74:$U$103,MATCH(INT(求节点(总纲!$BG$5:$BG$84,总纲!$BH$5:$BH$84,总纲!$BM151)),$E$74:$E$103,0),MATCH(AH$72,$N$73:$U$73,0)),0)</f>
        <v>28</v>
      </c>
      <c r="AI220" s="172">
        <f>IFERROR(INDEX($N$74:$U$103,MATCH(INT(求节点(总纲!$BG$5:$BG$84,总纲!$BH$5:$BH$84,总纲!$BM151)),$E$74:$E$103,0),MATCH(AI$72,$N$73:$U$73,0)),0)</f>
        <v>28</v>
      </c>
      <c r="AJ220" s="172">
        <f>IFERROR(INDEX($N$74:$U$103,MATCH(INT(求节点(总纲!$BG$5:$BG$84,总纲!$BH$5:$BH$84,总纲!$BM151)),$E$74:$E$103,0),MATCH(AJ$72,$N$73:$U$73,0)),0)</f>
        <v>28</v>
      </c>
      <c r="AK220" s="172">
        <f>IFERROR(INDEX($N$74:$U$103,MATCH(INT(求节点(总纲!$BG$5:$BG$84,总纲!$BH$5:$BH$84,总纲!$BM151)),$E$74:$E$103,0),MATCH(AK$72,$N$73:$U$73,0)),0)</f>
        <v>28</v>
      </c>
      <c r="AL220" s="172">
        <f>IFERROR(INDEX($N$74:$U$103,MATCH(INT(求节点(总纲!$BG$5:$BG$84,总纲!$BH$5:$BH$84,总纲!$BM151)),$E$74:$E$103,0),MATCH(AL$72,$N$73:$U$73,0)),0)</f>
        <v>28</v>
      </c>
      <c r="AM220" s="172">
        <f>IFERROR(INDEX($N$74:$U$103,MATCH(INT(求节点(总纲!$BG$5:$BG$84,总纲!$BH$5:$BH$84,总纲!$BM151)),$E$74:$E$103,0),MATCH(AM$72,$N$73:$U$73,0)),0)</f>
        <v>28</v>
      </c>
      <c r="AN220" s="172">
        <f>IFERROR(INDEX($N$74:$U$103,MATCH(INT(求节点(总纲!$BG$5:$BG$84,总纲!$BH$5:$BH$84,总纲!$BM151)),$E$74:$E$103,0),MATCH(AN$72,$N$73:$U$73,0)),0)</f>
        <v>28</v>
      </c>
      <c r="AO220" s="172">
        <f>IFERROR(INDEX($N$74:$U$103,MATCH(INT(求节点(总纲!$BG$5:$BG$84,总纲!$BH$5:$BH$84,总纲!$BM151)),$E$74:$E$103,0),MATCH(AO$72,$N$73:$U$73,0)),0)</f>
        <v>28</v>
      </c>
      <c r="AP220" s="172">
        <f>IFERROR(INDEX($N$74:$U$103,MATCH(INT(求节点(总纲!$BG$5:$BG$84,总纲!$BH$5:$BH$84,总纲!$BM151)),$E$74:$E$103,0),MATCH(AP$72,$N$73:$U$73,0)),0)</f>
        <v>28</v>
      </c>
      <c r="AQ220" s="172">
        <f>IFERROR(INDEX($N$74:$U$103,MATCH(INT(求节点(总纲!$BG$5:$BG$84,总纲!$BH$5:$BH$84,总纲!$BM151)),$E$74:$E$103,0),MATCH(AQ$72,$N$73:$U$73,0)),0)</f>
        <v>28</v>
      </c>
      <c r="AR220" s="172">
        <f>IFERROR(INDEX($N$74:$U$103,MATCH(INT(求节点(总纲!$BG$5:$BG$84,总纲!$BH$5:$BH$84,总纲!$BM151)),$E$74:$E$103,0),MATCH(AR$72,$N$73:$U$73,0)),0)</f>
        <v>28</v>
      </c>
      <c r="AS220" s="172">
        <f>IFERROR(INDEX($N$74:$U$103,MATCH(INT(求节点(总纲!$BG$5:$BG$84,总纲!$BH$5:$BH$84,总纲!$BM151)),$E$74:$E$103,0),MATCH(AS$72,$N$73:$U$73,0)),0)</f>
        <v>28</v>
      </c>
      <c r="AT220" s="172">
        <f>IFERROR(INDEX($N$74:$U$103,MATCH(INT(求节点(总纲!$BG$5:$BG$84,总纲!$BH$5:$BH$84,总纲!$BM151)),$E$74:$E$103,0),MATCH(AT$72,$N$73:$U$73,0)),0)</f>
        <v>28</v>
      </c>
      <c r="AU220" s="172">
        <f>IFERROR(INDEX($N$74:$U$103,MATCH(INT(求节点(总纲!$BG$5:$BG$84,总纲!$BH$5:$BH$84,总纲!$BM151)),$E$74:$E$103,0),MATCH(AU$72,$N$73:$U$73,0)),0)</f>
        <v>28</v>
      </c>
      <c r="AV220" s="172">
        <f>IFERROR(INDEX($N$74:$U$103,MATCH(INT(求节点(总纲!$BG$5:$BG$84,总纲!$BH$5:$BH$84,总纲!$BM151)),$E$74:$E$103,0),MATCH(AV$72,$N$73:$U$73,0)),0)</f>
        <v>28</v>
      </c>
      <c r="AW220" s="172">
        <f>IFERROR(INDEX($N$74:$U$103,MATCH(INT(求节点(总纲!$BG$5:$BG$84,总纲!$BH$5:$BH$84,总纲!$BM151)),$E$74:$E$103,0),MATCH(AW$72,$N$73:$U$73,0)),0)</f>
        <v>28</v>
      </c>
      <c r="AX220" s="172">
        <f>IFERROR(INDEX($N$74:$U$103,MATCH(INT(求节点(总纲!$BG$5:$BG$84,总纲!$BH$5:$BH$84,总纲!$BM151)),$E$74:$E$103,0),MATCH(AX$72,$N$73:$U$73,0)),0)</f>
        <v>28</v>
      </c>
      <c r="AY220" s="172">
        <f>IFERROR(INDEX($N$74:$U$103,MATCH(INT(求节点(总纲!$BG$5:$BG$84,总纲!$BH$5:$BH$84,总纲!$BM151)),$E$74:$E$103,0),MATCH(AY$72,$N$73:$U$73,0)),0)</f>
        <v>0</v>
      </c>
      <c r="AZ220" s="172">
        <f>IFERROR(INDEX($N$74:$U$103,MATCH(INT(求节点(总纲!$BG$5:$BG$84,总纲!$BH$5:$BH$84,总纲!$BM151)),$E$74:$E$103,0),MATCH(AZ$72,$N$73:$U$73,0)),0)</f>
        <v>28</v>
      </c>
      <c r="BA220" s="172">
        <f>IFERROR(INDEX($N$74:$U$103,MATCH(INT(求节点(总纲!$BG$5:$BG$84,总纲!$BH$5:$BH$84,总纲!$BM151)),$E$74:$E$103,0),MATCH(BA$72,$N$73:$U$73,0)),0)</f>
        <v>28</v>
      </c>
      <c r="BB220" s="172">
        <f>IFERROR(INDEX($N$74:$U$103,MATCH(INT(求节点(总纲!$BG$5:$BG$84,总纲!$BH$5:$BH$84,总纲!$BM151)),$E$74:$E$103,0),MATCH(BB$72,$N$73:$U$73,0)),0)</f>
        <v>28</v>
      </c>
      <c r="BC220" s="132"/>
    </row>
    <row r="221" spans="25:55" x14ac:dyDescent="0.15">
      <c r="Y221" s="132"/>
      <c r="Z221" s="172">
        <v>148</v>
      </c>
      <c r="AA221" s="172">
        <f>IFERROR(INDEX($N$74:$U$103,MATCH(INT(求节点(总纲!$BG$5:$BG$84,总纲!$BH$5:$BH$84,总纲!$BM152)),$E$74:$E$103,0),MATCH(AA$72,$N$73:$U$73,0)),0)</f>
        <v>28</v>
      </c>
      <c r="AB221" s="172">
        <f>IFERROR(INDEX($N$74:$U$103,MATCH(INT(求节点(总纲!$BG$5:$BG$84,总纲!$BH$5:$BH$84,总纲!$BM152)),$E$74:$E$103,0),MATCH(AB$72,$N$73:$U$73,0)),0)</f>
        <v>28</v>
      </c>
      <c r="AC221" s="172">
        <f>IFERROR(INDEX($N$74:$U$103,MATCH(INT(求节点(总纲!$BG$5:$BG$84,总纲!$BH$5:$BH$84,总纲!$BM152)),$E$74:$E$103,0),MATCH(AC$72,$N$73:$U$73,0)),0)</f>
        <v>0</v>
      </c>
      <c r="AD221" s="172">
        <f>IFERROR(INDEX($N$74:$U$103,MATCH(INT(求节点(总纲!$BG$5:$BG$84,总纲!$BH$5:$BH$84,总纲!$BM152)),$E$74:$E$103,0),MATCH(AD$72,$N$73:$U$73,0)),0)</f>
        <v>28</v>
      </c>
      <c r="AE221" s="172">
        <f>IFERROR(INDEX($N$74:$U$103,MATCH(INT(求节点(总纲!$BG$5:$BG$84,总纲!$BH$5:$BH$84,总纲!$BM152)),$E$74:$E$103,0),MATCH(AE$72,$N$73:$U$73,0)),0)</f>
        <v>28</v>
      </c>
      <c r="AF221" s="172">
        <f>IFERROR(INDEX($N$74:$U$103,MATCH(INT(求节点(总纲!$BG$5:$BG$84,总纲!$BH$5:$BH$84,总纲!$BM152)),$E$74:$E$103,0),MATCH(AF$72,$N$73:$U$73,0)),0)</f>
        <v>28</v>
      </c>
      <c r="AG221" s="172">
        <f>IFERROR(INDEX($N$74:$U$103,MATCH(INT(求节点(总纲!$BG$5:$BG$84,总纲!$BH$5:$BH$84,总纲!$BM152)),$E$74:$E$103,0),MATCH(AG$72,$N$73:$U$73,0)),0)</f>
        <v>28</v>
      </c>
      <c r="AH221" s="172">
        <f>IFERROR(INDEX($N$74:$U$103,MATCH(INT(求节点(总纲!$BG$5:$BG$84,总纲!$BH$5:$BH$84,总纲!$BM152)),$E$74:$E$103,0),MATCH(AH$72,$N$73:$U$73,0)),0)</f>
        <v>28</v>
      </c>
      <c r="AI221" s="172">
        <f>IFERROR(INDEX($N$74:$U$103,MATCH(INT(求节点(总纲!$BG$5:$BG$84,总纲!$BH$5:$BH$84,总纲!$BM152)),$E$74:$E$103,0),MATCH(AI$72,$N$73:$U$73,0)),0)</f>
        <v>28</v>
      </c>
      <c r="AJ221" s="172">
        <f>IFERROR(INDEX($N$74:$U$103,MATCH(INT(求节点(总纲!$BG$5:$BG$84,总纲!$BH$5:$BH$84,总纲!$BM152)),$E$74:$E$103,0),MATCH(AJ$72,$N$73:$U$73,0)),0)</f>
        <v>28</v>
      </c>
      <c r="AK221" s="172">
        <f>IFERROR(INDEX($N$74:$U$103,MATCH(INT(求节点(总纲!$BG$5:$BG$84,总纲!$BH$5:$BH$84,总纲!$BM152)),$E$74:$E$103,0),MATCH(AK$72,$N$73:$U$73,0)),0)</f>
        <v>28</v>
      </c>
      <c r="AL221" s="172">
        <f>IFERROR(INDEX($N$74:$U$103,MATCH(INT(求节点(总纲!$BG$5:$BG$84,总纲!$BH$5:$BH$84,总纲!$BM152)),$E$74:$E$103,0),MATCH(AL$72,$N$73:$U$73,0)),0)</f>
        <v>28</v>
      </c>
      <c r="AM221" s="172">
        <f>IFERROR(INDEX($N$74:$U$103,MATCH(INT(求节点(总纲!$BG$5:$BG$84,总纲!$BH$5:$BH$84,总纲!$BM152)),$E$74:$E$103,0),MATCH(AM$72,$N$73:$U$73,0)),0)</f>
        <v>28</v>
      </c>
      <c r="AN221" s="172">
        <f>IFERROR(INDEX($N$74:$U$103,MATCH(INT(求节点(总纲!$BG$5:$BG$84,总纲!$BH$5:$BH$84,总纲!$BM152)),$E$74:$E$103,0),MATCH(AN$72,$N$73:$U$73,0)),0)</f>
        <v>28</v>
      </c>
      <c r="AO221" s="172">
        <f>IFERROR(INDEX($N$74:$U$103,MATCH(INT(求节点(总纲!$BG$5:$BG$84,总纲!$BH$5:$BH$84,总纲!$BM152)),$E$74:$E$103,0),MATCH(AO$72,$N$73:$U$73,0)),0)</f>
        <v>28</v>
      </c>
      <c r="AP221" s="172">
        <f>IFERROR(INDEX($N$74:$U$103,MATCH(INT(求节点(总纲!$BG$5:$BG$84,总纲!$BH$5:$BH$84,总纲!$BM152)),$E$74:$E$103,0),MATCH(AP$72,$N$73:$U$73,0)),0)</f>
        <v>28</v>
      </c>
      <c r="AQ221" s="172">
        <f>IFERROR(INDEX($N$74:$U$103,MATCH(INT(求节点(总纲!$BG$5:$BG$84,总纲!$BH$5:$BH$84,总纲!$BM152)),$E$74:$E$103,0),MATCH(AQ$72,$N$73:$U$73,0)),0)</f>
        <v>28</v>
      </c>
      <c r="AR221" s="172">
        <f>IFERROR(INDEX($N$74:$U$103,MATCH(INT(求节点(总纲!$BG$5:$BG$84,总纲!$BH$5:$BH$84,总纲!$BM152)),$E$74:$E$103,0),MATCH(AR$72,$N$73:$U$73,0)),0)</f>
        <v>28</v>
      </c>
      <c r="AS221" s="172">
        <f>IFERROR(INDEX($N$74:$U$103,MATCH(INT(求节点(总纲!$BG$5:$BG$84,总纲!$BH$5:$BH$84,总纲!$BM152)),$E$74:$E$103,0),MATCH(AS$72,$N$73:$U$73,0)),0)</f>
        <v>28</v>
      </c>
      <c r="AT221" s="172">
        <f>IFERROR(INDEX($N$74:$U$103,MATCH(INT(求节点(总纲!$BG$5:$BG$84,总纲!$BH$5:$BH$84,总纲!$BM152)),$E$74:$E$103,0),MATCH(AT$72,$N$73:$U$73,0)),0)</f>
        <v>28</v>
      </c>
      <c r="AU221" s="172">
        <f>IFERROR(INDEX($N$74:$U$103,MATCH(INT(求节点(总纲!$BG$5:$BG$84,总纲!$BH$5:$BH$84,总纲!$BM152)),$E$74:$E$103,0),MATCH(AU$72,$N$73:$U$73,0)),0)</f>
        <v>28</v>
      </c>
      <c r="AV221" s="172">
        <f>IFERROR(INDEX($N$74:$U$103,MATCH(INT(求节点(总纲!$BG$5:$BG$84,总纲!$BH$5:$BH$84,总纲!$BM152)),$E$74:$E$103,0),MATCH(AV$72,$N$73:$U$73,0)),0)</f>
        <v>28</v>
      </c>
      <c r="AW221" s="172">
        <f>IFERROR(INDEX($N$74:$U$103,MATCH(INT(求节点(总纲!$BG$5:$BG$84,总纲!$BH$5:$BH$84,总纲!$BM152)),$E$74:$E$103,0),MATCH(AW$72,$N$73:$U$73,0)),0)</f>
        <v>28</v>
      </c>
      <c r="AX221" s="172">
        <f>IFERROR(INDEX($N$74:$U$103,MATCH(INT(求节点(总纲!$BG$5:$BG$84,总纲!$BH$5:$BH$84,总纲!$BM152)),$E$74:$E$103,0),MATCH(AX$72,$N$73:$U$73,0)),0)</f>
        <v>28</v>
      </c>
      <c r="AY221" s="172">
        <f>IFERROR(INDEX($N$74:$U$103,MATCH(INT(求节点(总纲!$BG$5:$BG$84,总纲!$BH$5:$BH$84,总纲!$BM152)),$E$74:$E$103,0),MATCH(AY$72,$N$73:$U$73,0)),0)</f>
        <v>0</v>
      </c>
      <c r="AZ221" s="172">
        <f>IFERROR(INDEX($N$74:$U$103,MATCH(INT(求节点(总纲!$BG$5:$BG$84,总纲!$BH$5:$BH$84,总纲!$BM152)),$E$74:$E$103,0),MATCH(AZ$72,$N$73:$U$73,0)),0)</f>
        <v>28</v>
      </c>
      <c r="BA221" s="172">
        <f>IFERROR(INDEX($N$74:$U$103,MATCH(INT(求节点(总纲!$BG$5:$BG$84,总纲!$BH$5:$BH$84,总纲!$BM152)),$E$74:$E$103,0),MATCH(BA$72,$N$73:$U$73,0)),0)</f>
        <v>28</v>
      </c>
      <c r="BB221" s="172">
        <f>IFERROR(INDEX($N$74:$U$103,MATCH(INT(求节点(总纲!$BG$5:$BG$84,总纲!$BH$5:$BH$84,总纲!$BM152)),$E$74:$E$103,0),MATCH(BB$72,$N$73:$U$73,0)),0)</f>
        <v>28</v>
      </c>
      <c r="BC221" s="132"/>
    </row>
    <row r="222" spans="25:55" x14ac:dyDescent="0.15">
      <c r="Y222" s="132"/>
      <c r="Z222" s="172">
        <v>149</v>
      </c>
      <c r="AA222" s="172">
        <f>IFERROR(INDEX($N$74:$U$103,MATCH(INT(求节点(总纲!$BG$5:$BG$84,总纲!$BH$5:$BH$84,总纲!$BM153)),$E$74:$E$103,0),MATCH(AA$72,$N$73:$U$73,0)),0)</f>
        <v>28</v>
      </c>
      <c r="AB222" s="172">
        <f>IFERROR(INDEX($N$74:$U$103,MATCH(INT(求节点(总纲!$BG$5:$BG$84,总纲!$BH$5:$BH$84,总纲!$BM153)),$E$74:$E$103,0),MATCH(AB$72,$N$73:$U$73,0)),0)</f>
        <v>28</v>
      </c>
      <c r="AC222" s="172">
        <f>IFERROR(INDEX($N$74:$U$103,MATCH(INT(求节点(总纲!$BG$5:$BG$84,总纲!$BH$5:$BH$84,总纲!$BM153)),$E$74:$E$103,0),MATCH(AC$72,$N$73:$U$73,0)),0)</f>
        <v>0</v>
      </c>
      <c r="AD222" s="172">
        <f>IFERROR(INDEX($N$74:$U$103,MATCH(INT(求节点(总纲!$BG$5:$BG$84,总纲!$BH$5:$BH$84,总纲!$BM153)),$E$74:$E$103,0),MATCH(AD$72,$N$73:$U$73,0)),0)</f>
        <v>28</v>
      </c>
      <c r="AE222" s="172">
        <f>IFERROR(INDEX($N$74:$U$103,MATCH(INT(求节点(总纲!$BG$5:$BG$84,总纲!$BH$5:$BH$84,总纲!$BM153)),$E$74:$E$103,0),MATCH(AE$72,$N$73:$U$73,0)),0)</f>
        <v>28</v>
      </c>
      <c r="AF222" s="172">
        <f>IFERROR(INDEX($N$74:$U$103,MATCH(INT(求节点(总纲!$BG$5:$BG$84,总纲!$BH$5:$BH$84,总纲!$BM153)),$E$74:$E$103,0),MATCH(AF$72,$N$73:$U$73,0)),0)</f>
        <v>28</v>
      </c>
      <c r="AG222" s="172">
        <f>IFERROR(INDEX($N$74:$U$103,MATCH(INT(求节点(总纲!$BG$5:$BG$84,总纲!$BH$5:$BH$84,总纲!$BM153)),$E$74:$E$103,0),MATCH(AG$72,$N$73:$U$73,0)),0)</f>
        <v>28</v>
      </c>
      <c r="AH222" s="172">
        <f>IFERROR(INDEX($N$74:$U$103,MATCH(INT(求节点(总纲!$BG$5:$BG$84,总纲!$BH$5:$BH$84,总纲!$BM153)),$E$74:$E$103,0),MATCH(AH$72,$N$73:$U$73,0)),0)</f>
        <v>28</v>
      </c>
      <c r="AI222" s="172">
        <f>IFERROR(INDEX($N$74:$U$103,MATCH(INT(求节点(总纲!$BG$5:$BG$84,总纲!$BH$5:$BH$84,总纲!$BM153)),$E$74:$E$103,0),MATCH(AI$72,$N$73:$U$73,0)),0)</f>
        <v>28</v>
      </c>
      <c r="AJ222" s="172">
        <f>IFERROR(INDEX($N$74:$U$103,MATCH(INT(求节点(总纲!$BG$5:$BG$84,总纲!$BH$5:$BH$84,总纲!$BM153)),$E$74:$E$103,0),MATCH(AJ$72,$N$73:$U$73,0)),0)</f>
        <v>28</v>
      </c>
      <c r="AK222" s="172">
        <f>IFERROR(INDEX($N$74:$U$103,MATCH(INT(求节点(总纲!$BG$5:$BG$84,总纲!$BH$5:$BH$84,总纲!$BM153)),$E$74:$E$103,0),MATCH(AK$72,$N$73:$U$73,0)),0)</f>
        <v>28</v>
      </c>
      <c r="AL222" s="172">
        <f>IFERROR(INDEX($N$74:$U$103,MATCH(INT(求节点(总纲!$BG$5:$BG$84,总纲!$BH$5:$BH$84,总纲!$BM153)),$E$74:$E$103,0),MATCH(AL$72,$N$73:$U$73,0)),0)</f>
        <v>28</v>
      </c>
      <c r="AM222" s="172">
        <f>IFERROR(INDEX($N$74:$U$103,MATCH(INT(求节点(总纲!$BG$5:$BG$84,总纲!$BH$5:$BH$84,总纲!$BM153)),$E$74:$E$103,0),MATCH(AM$72,$N$73:$U$73,0)),0)</f>
        <v>28</v>
      </c>
      <c r="AN222" s="172">
        <f>IFERROR(INDEX($N$74:$U$103,MATCH(INT(求节点(总纲!$BG$5:$BG$84,总纲!$BH$5:$BH$84,总纲!$BM153)),$E$74:$E$103,0),MATCH(AN$72,$N$73:$U$73,0)),0)</f>
        <v>28</v>
      </c>
      <c r="AO222" s="172">
        <f>IFERROR(INDEX($N$74:$U$103,MATCH(INT(求节点(总纲!$BG$5:$BG$84,总纲!$BH$5:$BH$84,总纲!$BM153)),$E$74:$E$103,0),MATCH(AO$72,$N$73:$U$73,0)),0)</f>
        <v>28</v>
      </c>
      <c r="AP222" s="172">
        <f>IFERROR(INDEX($N$74:$U$103,MATCH(INT(求节点(总纲!$BG$5:$BG$84,总纲!$BH$5:$BH$84,总纲!$BM153)),$E$74:$E$103,0),MATCH(AP$72,$N$73:$U$73,0)),0)</f>
        <v>28</v>
      </c>
      <c r="AQ222" s="172">
        <f>IFERROR(INDEX($N$74:$U$103,MATCH(INT(求节点(总纲!$BG$5:$BG$84,总纲!$BH$5:$BH$84,总纲!$BM153)),$E$74:$E$103,0),MATCH(AQ$72,$N$73:$U$73,0)),0)</f>
        <v>28</v>
      </c>
      <c r="AR222" s="172">
        <f>IFERROR(INDEX($N$74:$U$103,MATCH(INT(求节点(总纲!$BG$5:$BG$84,总纲!$BH$5:$BH$84,总纲!$BM153)),$E$74:$E$103,0),MATCH(AR$72,$N$73:$U$73,0)),0)</f>
        <v>28</v>
      </c>
      <c r="AS222" s="172">
        <f>IFERROR(INDEX($N$74:$U$103,MATCH(INT(求节点(总纲!$BG$5:$BG$84,总纲!$BH$5:$BH$84,总纲!$BM153)),$E$74:$E$103,0),MATCH(AS$72,$N$73:$U$73,0)),0)</f>
        <v>28</v>
      </c>
      <c r="AT222" s="172">
        <f>IFERROR(INDEX($N$74:$U$103,MATCH(INT(求节点(总纲!$BG$5:$BG$84,总纲!$BH$5:$BH$84,总纲!$BM153)),$E$74:$E$103,0),MATCH(AT$72,$N$73:$U$73,0)),0)</f>
        <v>28</v>
      </c>
      <c r="AU222" s="172">
        <f>IFERROR(INDEX($N$74:$U$103,MATCH(INT(求节点(总纲!$BG$5:$BG$84,总纲!$BH$5:$BH$84,总纲!$BM153)),$E$74:$E$103,0),MATCH(AU$72,$N$73:$U$73,0)),0)</f>
        <v>28</v>
      </c>
      <c r="AV222" s="172">
        <f>IFERROR(INDEX($N$74:$U$103,MATCH(INT(求节点(总纲!$BG$5:$BG$84,总纲!$BH$5:$BH$84,总纲!$BM153)),$E$74:$E$103,0),MATCH(AV$72,$N$73:$U$73,0)),0)</f>
        <v>28</v>
      </c>
      <c r="AW222" s="172">
        <f>IFERROR(INDEX($N$74:$U$103,MATCH(INT(求节点(总纲!$BG$5:$BG$84,总纲!$BH$5:$BH$84,总纲!$BM153)),$E$74:$E$103,0),MATCH(AW$72,$N$73:$U$73,0)),0)</f>
        <v>28</v>
      </c>
      <c r="AX222" s="172">
        <f>IFERROR(INDEX($N$74:$U$103,MATCH(INT(求节点(总纲!$BG$5:$BG$84,总纲!$BH$5:$BH$84,总纲!$BM153)),$E$74:$E$103,0),MATCH(AX$72,$N$73:$U$73,0)),0)</f>
        <v>28</v>
      </c>
      <c r="AY222" s="172">
        <f>IFERROR(INDEX($N$74:$U$103,MATCH(INT(求节点(总纲!$BG$5:$BG$84,总纲!$BH$5:$BH$84,总纲!$BM153)),$E$74:$E$103,0),MATCH(AY$72,$N$73:$U$73,0)),0)</f>
        <v>0</v>
      </c>
      <c r="AZ222" s="172">
        <f>IFERROR(INDEX($N$74:$U$103,MATCH(INT(求节点(总纲!$BG$5:$BG$84,总纲!$BH$5:$BH$84,总纲!$BM153)),$E$74:$E$103,0),MATCH(AZ$72,$N$73:$U$73,0)),0)</f>
        <v>28</v>
      </c>
      <c r="BA222" s="172">
        <f>IFERROR(INDEX($N$74:$U$103,MATCH(INT(求节点(总纲!$BG$5:$BG$84,总纲!$BH$5:$BH$84,总纲!$BM153)),$E$74:$E$103,0),MATCH(BA$72,$N$73:$U$73,0)),0)</f>
        <v>28</v>
      </c>
      <c r="BB222" s="172">
        <f>IFERROR(INDEX($N$74:$U$103,MATCH(INT(求节点(总纲!$BG$5:$BG$84,总纲!$BH$5:$BH$84,总纲!$BM153)),$E$74:$E$103,0),MATCH(BB$72,$N$73:$U$73,0)),0)</f>
        <v>28</v>
      </c>
      <c r="BC222" s="132"/>
    </row>
    <row r="223" spans="25:55" x14ac:dyDescent="0.15">
      <c r="Y223" s="132"/>
      <c r="Z223" s="172">
        <v>150</v>
      </c>
      <c r="AA223" s="172">
        <f>IFERROR(INDEX($N$74:$U$103,MATCH(INT(求节点(总纲!$BG$5:$BG$84,总纲!$BH$5:$BH$84,总纲!$BM154)),$E$74:$E$103,0),MATCH(AA$72,$N$73:$U$73,0)),0)</f>
        <v>30</v>
      </c>
      <c r="AB223" s="172">
        <f>IFERROR(INDEX($N$74:$U$103,MATCH(INT(求节点(总纲!$BG$5:$BG$84,总纲!$BH$5:$BH$84,总纲!$BM154)),$E$74:$E$103,0),MATCH(AB$72,$N$73:$U$73,0)),0)</f>
        <v>30</v>
      </c>
      <c r="AC223" s="172">
        <f>IFERROR(INDEX($N$74:$U$103,MATCH(INT(求节点(总纲!$BG$5:$BG$84,总纲!$BH$5:$BH$84,总纲!$BM154)),$E$74:$E$103,0),MATCH(AC$72,$N$73:$U$73,0)),0)</f>
        <v>0</v>
      </c>
      <c r="AD223" s="172">
        <f>IFERROR(INDEX($N$74:$U$103,MATCH(INT(求节点(总纲!$BG$5:$BG$84,总纲!$BH$5:$BH$84,总纲!$BM154)),$E$74:$E$103,0),MATCH(AD$72,$N$73:$U$73,0)),0)</f>
        <v>30</v>
      </c>
      <c r="AE223" s="172">
        <f>IFERROR(INDEX($N$74:$U$103,MATCH(INT(求节点(总纲!$BG$5:$BG$84,总纲!$BH$5:$BH$84,总纲!$BM154)),$E$74:$E$103,0),MATCH(AE$72,$N$73:$U$73,0)),0)</f>
        <v>30</v>
      </c>
      <c r="AF223" s="172">
        <f>IFERROR(INDEX($N$74:$U$103,MATCH(INT(求节点(总纲!$BG$5:$BG$84,总纲!$BH$5:$BH$84,总纲!$BM154)),$E$74:$E$103,0),MATCH(AF$72,$N$73:$U$73,0)),0)</f>
        <v>30</v>
      </c>
      <c r="AG223" s="172">
        <f>IFERROR(INDEX($N$74:$U$103,MATCH(INT(求节点(总纲!$BG$5:$BG$84,总纲!$BH$5:$BH$84,总纲!$BM154)),$E$74:$E$103,0),MATCH(AG$72,$N$73:$U$73,0)),0)</f>
        <v>28</v>
      </c>
      <c r="AH223" s="172">
        <f>IFERROR(INDEX($N$74:$U$103,MATCH(INT(求节点(总纲!$BG$5:$BG$84,总纲!$BH$5:$BH$84,总纲!$BM154)),$E$74:$E$103,0),MATCH(AH$72,$N$73:$U$73,0)),0)</f>
        <v>30</v>
      </c>
      <c r="AI223" s="172">
        <f>IFERROR(INDEX($N$74:$U$103,MATCH(INT(求节点(总纲!$BG$5:$BG$84,总纲!$BH$5:$BH$84,总纲!$BM154)),$E$74:$E$103,0),MATCH(AI$72,$N$73:$U$73,0)),0)</f>
        <v>30</v>
      </c>
      <c r="AJ223" s="172">
        <f>IFERROR(INDEX($N$74:$U$103,MATCH(INT(求节点(总纲!$BG$5:$BG$84,总纲!$BH$5:$BH$84,总纲!$BM154)),$E$74:$E$103,0),MATCH(AJ$72,$N$73:$U$73,0)),0)</f>
        <v>28</v>
      </c>
      <c r="AK223" s="172">
        <f>IFERROR(INDEX($N$74:$U$103,MATCH(INT(求节点(总纲!$BG$5:$BG$84,总纲!$BH$5:$BH$84,总纲!$BM154)),$E$74:$E$103,0),MATCH(AK$72,$N$73:$U$73,0)),0)</f>
        <v>28</v>
      </c>
      <c r="AL223" s="172">
        <f>IFERROR(INDEX($N$74:$U$103,MATCH(INT(求节点(总纲!$BG$5:$BG$84,总纲!$BH$5:$BH$84,总纲!$BM154)),$E$74:$E$103,0),MATCH(AL$72,$N$73:$U$73,0)),0)</f>
        <v>28</v>
      </c>
      <c r="AM223" s="172">
        <f>IFERROR(INDEX($N$74:$U$103,MATCH(INT(求节点(总纲!$BG$5:$BG$84,总纲!$BH$5:$BH$84,总纲!$BM154)),$E$74:$E$103,0),MATCH(AM$72,$N$73:$U$73,0)),0)</f>
        <v>28</v>
      </c>
      <c r="AN223" s="172">
        <f>IFERROR(INDEX($N$74:$U$103,MATCH(INT(求节点(总纲!$BG$5:$BG$84,总纲!$BH$5:$BH$84,总纲!$BM154)),$E$74:$E$103,0),MATCH(AN$72,$N$73:$U$73,0)),0)</f>
        <v>28</v>
      </c>
      <c r="AO223" s="172">
        <f>IFERROR(INDEX($N$74:$U$103,MATCH(INT(求节点(总纲!$BG$5:$BG$84,总纲!$BH$5:$BH$84,总纲!$BM154)),$E$74:$E$103,0),MATCH(AO$72,$N$73:$U$73,0)),0)</f>
        <v>28</v>
      </c>
      <c r="AP223" s="172">
        <f>IFERROR(INDEX($N$74:$U$103,MATCH(INT(求节点(总纲!$BG$5:$BG$84,总纲!$BH$5:$BH$84,总纲!$BM154)),$E$74:$E$103,0),MATCH(AP$72,$N$73:$U$73,0)),0)</f>
        <v>28</v>
      </c>
      <c r="AQ223" s="172">
        <f>IFERROR(INDEX($N$74:$U$103,MATCH(INT(求节点(总纲!$BG$5:$BG$84,总纲!$BH$5:$BH$84,总纲!$BM154)),$E$74:$E$103,0),MATCH(AQ$72,$N$73:$U$73,0)),0)</f>
        <v>28</v>
      </c>
      <c r="AR223" s="172">
        <f>IFERROR(INDEX($N$74:$U$103,MATCH(INT(求节点(总纲!$BG$5:$BG$84,总纲!$BH$5:$BH$84,总纲!$BM154)),$E$74:$E$103,0),MATCH(AR$72,$N$73:$U$73,0)),0)</f>
        <v>28</v>
      </c>
      <c r="AS223" s="172">
        <f>IFERROR(INDEX($N$74:$U$103,MATCH(INT(求节点(总纲!$BG$5:$BG$84,总纲!$BH$5:$BH$84,总纲!$BM154)),$E$74:$E$103,0),MATCH(AS$72,$N$73:$U$73,0)),0)</f>
        <v>28</v>
      </c>
      <c r="AT223" s="172">
        <f>IFERROR(INDEX($N$74:$U$103,MATCH(INT(求节点(总纲!$BG$5:$BG$84,总纲!$BH$5:$BH$84,总纲!$BM154)),$E$74:$E$103,0),MATCH(AT$72,$N$73:$U$73,0)),0)</f>
        <v>28</v>
      </c>
      <c r="AU223" s="172">
        <f>IFERROR(INDEX($N$74:$U$103,MATCH(INT(求节点(总纲!$BG$5:$BG$84,总纲!$BH$5:$BH$84,总纲!$BM154)),$E$74:$E$103,0),MATCH(AU$72,$N$73:$U$73,0)),0)</f>
        <v>28</v>
      </c>
      <c r="AV223" s="172">
        <f>IFERROR(INDEX($N$74:$U$103,MATCH(INT(求节点(总纲!$BG$5:$BG$84,总纲!$BH$5:$BH$84,总纲!$BM154)),$E$74:$E$103,0),MATCH(AV$72,$N$73:$U$73,0)),0)</f>
        <v>28</v>
      </c>
      <c r="AW223" s="172">
        <f>IFERROR(INDEX($N$74:$U$103,MATCH(INT(求节点(总纲!$BG$5:$BG$84,总纲!$BH$5:$BH$84,总纲!$BM154)),$E$74:$E$103,0),MATCH(AW$72,$N$73:$U$73,0)),0)</f>
        <v>30</v>
      </c>
      <c r="AX223" s="172">
        <f>IFERROR(INDEX($N$74:$U$103,MATCH(INT(求节点(总纲!$BG$5:$BG$84,总纲!$BH$5:$BH$84,总纲!$BM154)),$E$74:$E$103,0),MATCH(AX$72,$N$73:$U$73,0)),0)</f>
        <v>28</v>
      </c>
      <c r="AY223" s="172">
        <f>IFERROR(INDEX($N$74:$U$103,MATCH(INT(求节点(总纲!$BG$5:$BG$84,总纲!$BH$5:$BH$84,总纲!$BM154)),$E$74:$E$103,0),MATCH(AY$72,$N$73:$U$73,0)),0)</f>
        <v>0</v>
      </c>
      <c r="AZ223" s="172">
        <f>IFERROR(INDEX($N$74:$U$103,MATCH(INT(求节点(总纲!$BG$5:$BG$84,总纲!$BH$5:$BH$84,总纲!$BM154)),$E$74:$E$103,0),MATCH(AZ$72,$N$73:$U$73,0)),0)</f>
        <v>28</v>
      </c>
      <c r="BA223" s="172">
        <f>IFERROR(INDEX($N$74:$U$103,MATCH(INT(求节点(总纲!$BG$5:$BG$84,总纲!$BH$5:$BH$84,总纲!$BM154)),$E$74:$E$103,0),MATCH(BA$72,$N$73:$U$73,0)),0)</f>
        <v>30</v>
      </c>
      <c r="BB223" s="172">
        <f>IFERROR(INDEX($N$74:$U$103,MATCH(INT(求节点(总纲!$BG$5:$BG$84,总纲!$BH$5:$BH$84,总纲!$BM154)),$E$74:$E$103,0),MATCH(BB$72,$N$73:$U$73,0)),0)</f>
        <v>30</v>
      </c>
      <c r="BC223" s="132"/>
    </row>
    <row r="224" spans="25:55" x14ac:dyDescent="0.15">
      <c r="Y224" s="132"/>
      <c r="Z224" s="172">
        <v>151</v>
      </c>
      <c r="AA224" s="172">
        <f>IFERROR(INDEX($N$74:$U$103,MATCH(INT(求节点(总纲!$BG$5:$BG$84,总纲!$BH$5:$BH$84,总纲!$BM155)),$E$74:$E$103,0),MATCH(AA$72,$N$73:$U$73,0)),0)</f>
        <v>30</v>
      </c>
      <c r="AB224" s="172">
        <f>IFERROR(INDEX($N$74:$U$103,MATCH(INT(求节点(总纲!$BG$5:$BG$84,总纲!$BH$5:$BH$84,总纲!$BM155)),$E$74:$E$103,0),MATCH(AB$72,$N$73:$U$73,0)),0)</f>
        <v>30</v>
      </c>
      <c r="AC224" s="172">
        <f>IFERROR(INDEX($N$74:$U$103,MATCH(INT(求节点(总纲!$BG$5:$BG$84,总纲!$BH$5:$BH$84,总纲!$BM155)),$E$74:$E$103,0),MATCH(AC$72,$N$73:$U$73,0)),0)</f>
        <v>0</v>
      </c>
      <c r="AD224" s="172">
        <f>IFERROR(INDEX($N$74:$U$103,MATCH(INT(求节点(总纲!$BG$5:$BG$84,总纲!$BH$5:$BH$84,总纲!$BM155)),$E$74:$E$103,0),MATCH(AD$72,$N$73:$U$73,0)),0)</f>
        <v>30</v>
      </c>
      <c r="AE224" s="172">
        <f>IFERROR(INDEX($N$74:$U$103,MATCH(INT(求节点(总纲!$BG$5:$BG$84,总纲!$BH$5:$BH$84,总纲!$BM155)),$E$74:$E$103,0),MATCH(AE$72,$N$73:$U$73,0)),0)</f>
        <v>30</v>
      </c>
      <c r="AF224" s="172">
        <f>IFERROR(INDEX($N$74:$U$103,MATCH(INT(求节点(总纲!$BG$5:$BG$84,总纲!$BH$5:$BH$84,总纲!$BM155)),$E$74:$E$103,0),MATCH(AF$72,$N$73:$U$73,0)),0)</f>
        <v>30</v>
      </c>
      <c r="AG224" s="172">
        <f>IFERROR(INDEX($N$74:$U$103,MATCH(INT(求节点(总纲!$BG$5:$BG$84,总纲!$BH$5:$BH$84,总纲!$BM155)),$E$74:$E$103,0),MATCH(AG$72,$N$73:$U$73,0)),0)</f>
        <v>28</v>
      </c>
      <c r="AH224" s="172">
        <f>IFERROR(INDEX($N$74:$U$103,MATCH(INT(求节点(总纲!$BG$5:$BG$84,总纲!$BH$5:$BH$84,总纲!$BM155)),$E$74:$E$103,0),MATCH(AH$72,$N$73:$U$73,0)),0)</f>
        <v>30</v>
      </c>
      <c r="AI224" s="172">
        <f>IFERROR(INDEX($N$74:$U$103,MATCH(INT(求节点(总纲!$BG$5:$BG$84,总纲!$BH$5:$BH$84,总纲!$BM155)),$E$74:$E$103,0),MATCH(AI$72,$N$73:$U$73,0)),0)</f>
        <v>30</v>
      </c>
      <c r="AJ224" s="172">
        <f>IFERROR(INDEX($N$74:$U$103,MATCH(INT(求节点(总纲!$BG$5:$BG$84,总纲!$BH$5:$BH$84,总纲!$BM155)),$E$74:$E$103,0),MATCH(AJ$72,$N$73:$U$73,0)),0)</f>
        <v>28</v>
      </c>
      <c r="AK224" s="172">
        <f>IFERROR(INDEX($N$74:$U$103,MATCH(INT(求节点(总纲!$BG$5:$BG$84,总纲!$BH$5:$BH$84,总纲!$BM155)),$E$74:$E$103,0),MATCH(AK$72,$N$73:$U$73,0)),0)</f>
        <v>28</v>
      </c>
      <c r="AL224" s="172">
        <f>IFERROR(INDEX($N$74:$U$103,MATCH(INT(求节点(总纲!$BG$5:$BG$84,总纲!$BH$5:$BH$84,总纲!$BM155)),$E$74:$E$103,0),MATCH(AL$72,$N$73:$U$73,0)),0)</f>
        <v>28</v>
      </c>
      <c r="AM224" s="172">
        <f>IFERROR(INDEX($N$74:$U$103,MATCH(INT(求节点(总纲!$BG$5:$BG$84,总纲!$BH$5:$BH$84,总纲!$BM155)),$E$74:$E$103,0),MATCH(AM$72,$N$73:$U$73,0)),0)</f>
        <v>28</v>
      </c>
      <c r="AN224" s="172">
        <f>IFERROR(INDEX($N$74:$U$103,MATCH(INT(求节点(总纲!$BG$5:$BG$84,总纲!$BH$5:$BH$84,总纲!$BM155)),$E$74:$E$103,0),MATCH(AN$72,$N$73:$U$73,0)),0)</f>
        <v>28</v>
      </c>
      <c r="AO224" s="172">
        <f>IFERROR(INDEX($N$74:$U$103,MATCH(INT(求节点(总纲!$BG$5:$BG$84,总纲!$BH$5:$BH$84,总纲!$BM155)),$E$74:$E$103,0),MATCH(AO$72,$N$73:$U$73,0)),0)</f>
        <v>28</v>
      </c>
      <c r="AP224" s="172">
        <f>IFERROR(INDEX($N$74:$U$103,MATCH(INT(求节点(总纲!$BG$5:$BG$84,总纲!$BH$5:$BH$84,总纲!$BM155)),$E$74:$E$103,0),MATCH(AP$72,$N$73:$U$73,0)),0)</f>
        <v>28</v>
      </c>
      <c r="AQ224" s="172">
        <f>IFERROR(INDEX($N$74:$U$103,MATCH(INT(求节点(总纲!$BG$5:$BG$84,总纲!$BH$5:$BH$84,总纲!$BM155)),$E$74:$E$103,0),MATCH(AQ$72,$N$73:$U$73,0)),0)</f>
        <v>28</v>
      </c>
      <c r="AR224" s="172">
        <f>IFERROR(INDEX($N$74:$U$103,MATCH(INT(求节点(总纲!$BG$5:$BG$84,总纲!$BH$5:$BH$84,总纲!$BM155)),$E$74:$E$103,0),MATCH(AR$72,$N$73:$U$73,0)),0)</f>
        <v>28</v>
      </c>
      <c r="AS224" s="172">
        <f>IFERROR(INDEX($N$74:$U$103,MATCH(INT(求节点(总纲!$BG$5:$BG$84,总纲!$BH$5:$BH$84,总纲!$BM155)),$E$74:$E$103,0),MATCH(AS$72,$N$73:$U$73,0)),0)</f>
        <v>28</v>
      </c>
      <c r="AT224" s="172">
        <f>IFERROR(INDEX($N$74:$U$103,MATCH(INT(求节点(总纲!$BG$5:$BG$84,总纲!$BH$5:$BH$84,总纲!$BM155)),$E$74:$E$103,0),MATCH(AT$72,$N$73:$U$73,0)),0)</f>
        <v>28</v>
      </c>
      <c r="AU224" s="172">
        <f>IFERROR(INDEX($N$74:$U$103,MATCH(INT(求节点(总纲!$BG$5:$BG$84,总纲!$BH$5:$BH$84,总纲!$BM155)),$E$74:$E$103,0),MATCH(AU$72,$N$73:$U$73,0)),0)</f>
        <v>28</v>
      </c>
      <c r="AV224" s="172">
        <f>IFERROR(INDEX($N$74:$U$103,MATCH(INT(求节点(总纲!$BG$5:$BG$84,总纲!$BH$5:$BH$84,总纲!$BM155)),$E$74:$E$103,0),MATCH(AV$72,$N$73:$U$73,0)),0)</f>
        <v>28</v>
      </c>
      <c r="AW224" s="172">
        <f>IFERROR(INDEX($N$74:$U$103,MATCH(INT(求节点(总纲!$BG$5:$BG$84,总纲!$BH$5:$BH$84,总纲!$BM155)),$E$74:$E$103,0),MATCH(AW$72,$N$73:$U$73,0)),0)</f>
        <v>30</v>
      </c>
      <c r="AX224" s="172">
        <f>IFERROR(INDEX($N$74:$U$103,MATCH(INT(求节点(总纲!$BG$5:$BG$84,总纲!$BH$5:$BH$84,总纲!$BM155)),$E$74:$E$103,0),MATCH(AX$72,$N$73:$U$73,0)),0)</f>
        <v>28</v>
      </c>
      <c r="AY224" s="172">
        <f>IFERROR(INDEX($N$74:$U$103,MATCH(INT(求节点(总纲!$BG$5:$BG$84,总纲!$BH$5:$BH$84,总纲!$BM155)),$E$74:$E$103,0),MATCH(AY$72,$N$73:$U$73,0)),0)</f>
        <v>0</v>
      </c>
      <c r="AZ224" s="172">
        <f>IFERROR(INDEX($N$74:$U$103,MATCH(INT(求节点(总纲!$BG$5:$BG$84,总纲!$BH$5:$BH$84,总纲!$BM155)),$E$74:$E$103,0),MATCH(AZ$72,$N$73:$U$73,0)),0)</f>
        <v>28</v>
      </c>
      <c r="BA224" s="172">
        <f>IFERROR(INDEX($N$74:$U$103,MATCH(INT(求节点(总纲!$BG$5:$BG$84,总纲!$BH$5:$BH$84,总纲!$BM155)),$E$74:$E$103,0),MATCH(BA$72,$N$73:$U$73,0)),0)</f>
        <v>30</v>
      </c>
      <c r="BB224" s="172">
        <f>IFERROR(INDEX($N$74:$U$103,MATCH(INT(求节点(总纲!$BG$5:$BG$84,总纲!$BH$5:$BH$84,总纲!$BM155)),$E$74:$E$103,0),MATCH(BB$72,$N$73:$U$73,0)),0)</f>
        <v>30</v>
      </c>
      <c r="BC224" s="132"/>
    </row>
    <row r="225" spans="25:55" x14ac:dyDescent="0.15">
      <c r="Y225" s="132"/>
      <c r="Z225" s="172">
        <v>152</v>
      </c>
      <c r="AA225" s="172">
        <f>IFERROR(INDEX($N$74:$U$103,MATCH(INT(求节点(总纲!$BG$5:$BG$84,总纲!$BH$5:$BH$84,总纲!$BM156)),$E$74:$E$103,0),MATCH(AA$72,$N$73:$U$73,0)),0)</f>
        <v>30</v>
      </c>
      <c r="AB225" s="172">
        <f>IFERROR(INDEX($N$74:$U$103,MATCH(INT(求节点(总纲!$BG$5:$BG$84,总纲!$BH$5:$BH$84,总纲!$BM156)),$E$74:$E$103,0),MATCH(AB$72,$N$73:$U$73,0)),0)</f>
        <v>30</v>
      </c>
      <c r="AC225" s="172">
        <f>IFERROR(INDEX($N$74:$U$103,MATCH(INT(求节点(总纲!$BG$5:$BG$84,总纲!$BH$5:$BH$84,总纲!$BM156)),$E$74:$E$103,0),MATCH(AC$72,$N$73:$U$73,0)),0)</f>
        <v>0</v>
      </c>
      <c r="AD225" s="172">
        <f>IFERROR(INDEX($N$74:$U$103,MATCH(INT(求节点(总纲!$BG$5:$BG$84,总纲!$BH$5:$BH$84,总纲!$BM156)),$E$74:$E$103,0),MATCH(AD$72,$N$73:$U$73,0)),0)</f>
        <v>30</v>
      </c>
      <c r="AE225" s="172">
        <f>IFERROR(INDEX($N$74:$U$103,MATCH(INT(求节点(总纲!$BG$5:$BG$84,总纲!$BH$5:$BH$84,总纲!$BM156)),$E$74:$E$103,0),MATCH(AE$72,$N$73:$U$73,0)),0)</f>
        <v>30</v>
      </c>
      <c r="AF225" s="172">
        <f>IFERROR(INDEX($N$74:$U$103,MATCH(INT(求节点(总纲!$BG$5:$BG$84,总纲!$BH$5:$BH$84,总纲!$BM156)),$E$74:$E$103,0),MATCH(AF$72,$N$73:$U$73,0)),0)</f>
        <v>30</v>
      </c>
      <c r="AG225" s="172">
        <f>IFERROR(INDEX($N$74:$U$103,MATCH(INT(求节点(总纲!$BG$5:$BG$84,总纲!$BH$5:$BH$84,总纲!$BM156)),$E$74:$E$103,0),MATCH(AG$72,$N$73:$U$73,0)),0)</f>
        <v>28</v>
      </c>
      <c r="AH225" s="172">
        <f>IFERROR(INDEX($N$74:$U$103,MATCH(INT(求节点(总纲!$BG$5:$BG$84,总纲!$BH$5:$BH$84,总纲!$BM156)),$E$74:$E$103,0),MATCH(AH$72,$N$73:$U$73,0)),0)</f>
        <v>30</v>
      </c>
      <c r="AI225" s="172">
        <f>IFERROR(INDEX($N$74:$U$103,MATCH(INT(求节点(总纲!$BG$5:$BG$84,总纲!$BH$5:$BH$84,总纲!$BM156)),$E$74:$E$103,0),MATCH(AI$72,$N$73:$U$73,0)),0)</f>
        <v>30</v>
      </c>
      <c r="AJ225" s="172">
        <f>IFERROR(INDEX($N$74:$U$103,MATCH(INT(求节点(总纲!$BG$5:$BG$84,总纲!$BH$5:$BH$84,总纲!$BM156)),$E$74:$E$103,0),MATCH(AJ$72,$N$73:$U$73,0)),0)</f>
        <v>28</v>
      </c>
      <c r="AK225" s="172">
        <f>IFERROR(INDEX($N$74:$U$103,MATCH(INT(求节点(总纲!$BG$5:$BG$84,总纲!$BH$5:$BH$84,总纲!$BM156)),$E$74:$E$103,0),MATCH(AK$72,$N$73:$U$73,0)),0)</f>
        <v>28</v>
      </c>
      <c r="AL225" s="172">
        <f>IFERROR(INDEX($N$74:$U$103,MATCH(INT(求节点(总纲!$BG$5:$BG$84,总纲!$BH$5:$BH$84,总纲!$BM156)),$E$74:$E$103,0),MATCH(AL$72,$N$73:$U$73,0)),0)</f>
        <v>28</v>
      </c>
      <c r="AM225" s="172">
        <f>IFERROR(INDEX($N$74:$U$103,MATCH(INT(求节点(总纲!$BG$5:$BG$84,总纲!$BH$5:$BH$84,总纲!$BM156)),$E$74:$E$103,0),MATCH(AM$72,$N$73:$U$73,0)),0)</f>
        <v>28</v>
      </c>
      <c r="AN225" s="172">
        <f>IFERROR(INDEX($N$74:$U$103,MATCH(INT(求节点(总纲!$BG$5:$BG$84,总纲!$BH$5:$BH$84,总纲!$BM156)),$E$74:$E$103,0),MATCH(AN$72,$N$73:$U$73,0)),0)</f>
        <v>28</v>
      </c>
      <c r="AO225" s="172">
        <f>IFERROR(INDEX($N$74:$U$103,MATCH(INT(求节点(总纲!$BG$5:$BG$84,总纲!$BH$5:$BH$84,总纲!$BM156)),$E$74:$E$103,0),MATCH(AO$72,$N$73:$U$73,0)),0)</f>
        <v>28</v>
      </c>
      <c r="AP225" s="172">
        <f>IFERROR(INDEX($N$74:$U$103,MATCH(INT(求节点(总纲!$BG$5:$BG$84,总纲!$BH$5:$BH$84,总纲!$BM156)),$E$74:$E$103,0),MATCH(AP$72,$N$73:$U$73,0)),0)</f>
        <v>28</v>
      </c>
      <c r="AQ225" s="172">
        <f>IFERROR(INDEX($N$74:$U$103,MATCH(INT(求节点(总纲!$BG$5:$BG$84,总纲!$BH$5:$BH$84,总纲!$BM156)),$E$74:$E$103,0),MATCH(AQ$72,$N$73:$U$73,0)),0)</f>
        <v>28</v>
      </c>
      <c r="AR225" s="172">
        <f>IFERROR(INDEX($N$74:$U$103,MATCH(INT(求节点(总纲!$BG$5:$BG$84,总纲!$BH$5:$BH$84,总纲!$BM156)),$E$74:$E$103,0),MATCH(AR$72,$N$73:$U$73,0)),0)</f>
        <v>28</v>
      </c>
      <c r="AS225" s="172">
        <f>IFERROR(INDEX($N$74:$U$103,MATCH(INT(求节点(总纲!$BG$5:$BG$84,总纲!$BH$5:$BH$84,总纲!$BM156)),$E$74:$E$103,0),MATCH(AS$72,$N$73:$U$73,0)),0)</f>
        <v>28</v>
      </c>
      <c r="AT225" s="172">
        <f>IFERROR(INDEX($N$74:$U$103,MATCH(INT(求节点(总纲!$BG$5:$BG$84,总纲!$BH$5:$BH$84,总纲!$BM156)),$E$74:$E$103,0),MATCH(AT$72,$N$73:$U$73,0)),0)</f>
        <v>28</v>
      </c>
      <c r="AU225" s="172">
        <f>IFERROR(INDEX($N$74:$U$103,MATCH(INT(求节点(总纲!$BG$5:$BG$84,总纲!$BH$5:$BH$84,总纲!$BM156)),$E$74:$E$103,0),MATCH(AU$72,$N$73:$U$73,0)),0)</f>
        <v>28</v>
      </c>
      <c r="AV225" s="172">
        <f>IFERROR(INDEX($N$74:$U$103,MATCH(INT(求节点(总纲!$BG$5:$BG$84,总纲!$BH$5:$BH$84,总纲!$BM156)),$E$74:$E$103,0),MATCH(AV$72,$N$73:$U$73,0)),0)</f>
        <v>28</v>
      </c>
      <c r="AW225" s="172">
        <f>IFERROR(INDEX($N$74:$U$103,MATCH(INT(求节点(总纲!$BG$5:$BG$84,总纲!$BH$5:$BH$84,总纲!$BM156)),$E$74:$E$103,0),MATCH(AW$72,$N$73:$U$73,0)),0)</f>
        <v>30</v>
      </c>
      <c r="AX225" s="172">
        <f>IFERROR(INDEX($N$74:$U$103,MATCH(INT(求节点(总纲!$BG$5:$BG$84,总纲!$BH$5:$BH$84,总纲!$BM156)),$E$74:$E$103,0),MATCH(AX$72,$N$73:$U$73,0)),0)</f>
        <v>28</v>
      </c>
      <c r="AY225" s="172">
        <f>IFERROR(INDEX($N$74:$U$103,MATCH(INT(求节点(总纲!$BG$5:$BG$84,总纲!$BH$5:$BH$84,总纲!$BM156)),$E$74:$E$103,0),MATCH(AY$72,$N$73:$U$73,0)),0)</f>
        <v>0</v>
      </c>
      <c r="AZ225" s="172">
        <f>IFERROR(INDEX($N$74:$U$103,MATCH(INT(求节点(总纲!$BG$5:$BG$84,总纲!$BH$5:$BH$84,总纲!$BM156)),$E$74:$E$103,0),MATCH(AZ$72,$N$73:$U$73,0)),0)</f>
        <v>28</v>
      </c>
      <c r="BA225" s="172">
        <f>IFERROR(INDEX($N$74:$U$103,MATCH(INT(求节点(总纲!$BG$5:$BG$84,总纲!$BH$5:$BH$84,总纲!$BM156)),$E$74:$E$103,0),MATCH(BA$72,$N$73:$U$73,0)),0)</f>
        <v>30</v>
      </c>
      <c r="BB225" s="172">
        <f>IFERROR(INDEX($N$74:$U$103,MATCH(INT(求节点(总纲!$BG$5:$BG$84,总纲!$BH$5:$BH$84,总纲!$BM156)),$E$74:$E$103,0),MATCH(BB$72,$N$73:$U$73,0)),0)</f>
        <v>30</v>
      </c>
      <c r="BC225" s="132"/>
    </row>
    <row r="226" spans="25:55" x14ac:dyDescent="0.15">
      <c r="Y226" s="132"/>
      <c r="Z226" s="172">
        <v>153</v>
      </c>
      <c r="AA226" s="172">
        <f>IFERROR(INDEX($N$74:$U$103,MATCH(INT(求节点(总纲!$BG$5:$BG$84,总纲!$BH$5:$BH$84,总纲!$BM157)),$E$74:$E$103,0),MATCH(AA$72,$N$73:$U$73,0)),0)</f>
        <v>30</v>
      </c>
      <c r="AB226" s="172">
        <f>IFERROR(INDEX($N$74:$U$103,MATCH(INT(求节点(总纲!$BG$5:$BG$84,总纲!$BH$5:$BH$84,总纲!$BM157)),$E$74:$E$103,0),MATCH(AB$72,$N$73:$U$73,0)),0)</f>
        <v>30</v>
      </c>
      <c r="AC226" s="172">
        <f>IFERROR(INDEX($N$74:$U$103,MATCH(INT(求节点(总纲!$BG$5:$BG$84,总纲!$BH$5:$BH$84,总纲!$BM157)),$E$74:$E$103,0),MATCH(AC$72,$N$73:$U$73,0)),0)</f>
        <v>0</v>
      </c>
      <c r="AD226" s="172">
        <f>IFERROR(INDEX($N$74:$U$103,MATCH(INT(求节点(总纲!$BG$5:$BG$84,总纲!$BH$5:$BH$84,总纲!$BM157)),$E$74:$E$103,0),MATCH(AD$72,$N$73:$U$73,0)),0)</f>
        <v>30</v>
      </c>
      <c r="AE226" s="172">
        <f>IFERROR(INDEX($N$74:$U$103,MATCH(INT(求节点(总纲!$BG$5:$BG$84,总纲!$BH$5:$BH$84,总纲!$BM157)),$E$74:$E$103,0),MATCH(AE$72,$N$73:$U$73,0)),0)</f>
        <v>30</v>
      </c>
      <c r="AF226" s="172">
        <f>IFERROR(INDEX($N$74:$U$103,MATCH(INT(求节点(总纲!$BG$5:$BG$84,总纲!$BH$5:$BH$84,总纲!$BM157)),$E$74:$E$103,0),MATCH(AF$72,$N$73:$U$73,0)),0)</f>
        <v>30</v>
      </c>
      <c r="AG226" s="172">
        <f>IFERROR(INDEX($N$74:$U$103,MATCH(INT(求节点(总纲!$BG$5:$BG$84,总纲!$BH$5:$BH$84,总纲!$BM157)),$E$74:$E$103,0),MATCH(AG$72,$N$73:$U$73,0)),0)</f>
        <v>28</v>
      </c>
      <c r="AH226" s="172">
        <f>IFERROR(INDEX($N$74:$U$103,MATCH(INT(求节点(总纲!$BG$5:$BG$84,总纲!$BH$5:$BH$84,总纲!$BM157)),$E$74:$E$103,0),MATCH(AH$72,$N$73:$U$73,0)),0)</f>
        <v>30</v>
      </c>
      <c r="AI226" s="172">
        <f>IFERROR(INDEX($N$74:$U$103,MATCH(INT(求节点(总纲!$BG$5:$BG$84,总纲!$BH$5:$BH$84,总纲!$BM157)),$E$74:$E$103,0),MATCH(AI$72,$N$73:$U$73,0)),0)</f>
        <v>30</v>
      </c>
      <c r="AJ226" s="172">
        <f>IFERROR(INDEX($N$74:$U$103,MATCH(INT(求节点(总纲!$BG$5:$BG$84,总纲!$BH$5:$BH$84,总纲!$BM157)),$E$74:$E$103,0),MATCH(AJ$72,$N$73:$U$73,0)),0)</f>
        <v>28</v>
      </c>
      <c r="AK226" s="172">
        <f>IFERROR(INDEX($N$74:$U$103,MATCH(INT(求节点(总纲!$BG$5:$BG$84,总纲!$BH$5:$BH$84,总纲!$BM157)),$E$74:$E$103,0),MATCH(AK$72,$N$73:$U$73,0)),0)</f>
        <v>28</v>
      </c>
      <c r="AL226" s="172">
        <f>IFERROR(INDEX($N$74:$U$103,MATCH(INT(求节点(总纲!$BG$5:$BG$84,总纲!$BH$5:$BH$84,总纲!$BM157)),$E$74:$E$103,0),MATCH(AL$72,$N$73:$U$73,0)),0)</f>
        <v>28</v>
      </c>
      <c r="AM226" s="172">
        <f>IFERROR(INDEX($N$74:$U$103,MATCH(INT(求节点(总纲!$BG$5:$BG$84,总纲!$BH$5:$BH$84,总纲!$BM157)),$E$74:$E$103,0),MATCH(AM$72,$N$73:$U$73,0)),0)</f>
        <v>28</v>
      </c>
      <c r="AN226" s="172">
        <f>IFERROR(INDEX($N$74:$U$103,MATCH(INT(求节点(总纲!$BG$5:$BG$84,总纲!$BH$5:$BH$84,总纲!$BM157)),$E$74:$E$103,0),MATCH(AN$72,$N$73:$U$73,0)),0)</f>
        <v>28</v>
      </c>
      <c r="AO226" s="172">
        <f>IFERROR(INDEX($N$74:$U$103,MATCH(INT(求节点(总纲!$BG$5:$BG$84,总纲!$BH$5:$BH$84,总纲!$BM157)),$E$74:$E$103,0),MATCH(AO$72,$N$73:$U$73,0)),0)</f>
        <v>28</v>
      </c>
      <c r="AP226" s="172">
        <f>IFERROR(INDEX($N$74:$U$103,MATCH(INT(求节点(总纲!$BG$5:$BG$84,总纲!$BH$5:$BH$84,总纲!$BM157)),$E$74:$E$103,0),MATCH(AP$72,$N$73:$U$73,0)),0)</f>
        <v>28</v>
      </c>
      <c r="AQ226" s="172">
        <f>IFERROR(INDEX($N$74:$U$103,MATCH(INT(求节点(总纲!$BG$5:$BG$84,总纲!$BH$5:$BH$84,总纲!$BM157)),$E$74:$E$103,0),MATCH(AQ$72,$N$73:$U$73,0)),0)</f>
        <v>28</v>
      </c>
      <c r="AR226" s="172">
        <f>IFERROR(INDEX($N$74:$U$103,MATCH(INT(求节点(总纲!$BG$5:$BG$84,总纲!$BH$5:$BH$84,总纲!$BM157)),$E$74:$E$103,0),MATCH(AR$72,$N$73:$U$73,0)),0)</f>
        <v>28</v>
      </c>
      <c r="AS226" s="172">
        <f>IFERROR(INDEX($N$74:$U$103,MATCH(INT(求节点(总纲!$BG$5:$BG$84,总纲!$BH$5:$BH$84,总纲!$BM157)),$E$74:$E$103,0),MATCH(AS$72,$N$73:$U$73,0)),0)</f>
        <v>28</v>
      </c>
      <c r="AT226" s="172">
        <f>IFERROR(INDEX($N$74:$U$103,MATCH(INT(求节点(总纲!$BG$5:$BG$84,总纲!$BH$5:$BH$84,总纲!$BM157)),$E$74:$E$103,0),MATCH(AT$72,$N$73:$U$73,0)),0)</f>
        <v>28</v>
      </c>
      <c r="AU226" s="172">
        <f>IFERROR(INDEX($N$74:$U$103,MATCH(INT(求节点(总纲!$BG$5:$BG$84,总纲!$BH$5:$BH$84,总纲!$BM157)),$E$74:$E$103,0),MATCH(AU$72,$N$73:$U$73,0)),0)</f>
        <v>28</v>
      </c>
      <c r="AV226" s="172">
        <f>IFERROR(INDEX($N$74:$U$103,MATCH(INT(求节点(总纲!$BG$5:$BG$84,总纲!$BH$5:$BH$84,总纲!$BM157)),$E$74:$E$103,0),MATCH(AV$72,$N$73:$U$73,0)),0)</f>
        <v>28</v>
      </c>
      <c r="AW226" s="172">
        <f>IFERROR(INDEX($N$74:$U$103,MATCH(INT(求节点(总纲!$BG$5:$BG$84,总纲!$BH$5:$BH$84,总纲!$BM157)),$E$74:$E$103,0),MATCH(AW$72,$N$73:$U$73,0)),0)</f>
        <v>30</v>
      </c>
      <c r="AX226" s="172">
        <f>IFERROR(INDEX($N$74:$U$103,MATCH(INT(求节点(总纲!$BG$5:$BG$84,总纲!$BH$5:$BH$84,总纲!$BM157)),$E$74:$E$103,0),MATCH(AX$72,$N$73:$U$73,0)),0)</f>
        <v>28</v>
      </c>
      <c r="AY226" s="172">
        <f>IFERROR(INDEX($N$74:$U$103,MATCH(INT(求节点(总纲!$BG$5:$BG$84,总纲!$BH$5:$BH$84,总纲!$BM157)),$E$74:$E$103,0),MATCH(AY$72,$N$73:$U$73,0)),0)</f>
        <v>0</v>
      </c>
      <c r="AZ226" s="172">
        <f>IFERROR(INDEX($N$74:$U$103,MATCH(INT(求节点(总纲!$BG$5:$BG$84,总纲!$BH$5:$BH$84,总纲!$BM157)),$E$74:$E$103,0),MATCH(AZ$72,$N$73:$U$73,0)),0)</f>
        <v>28</v>
      </c>
      <c r="BA226" s="172">
        <f>IFERROR(INDEX($N$74:$U$103,MATCH(INT(求节点(总纲!$BG$5:$BG$84,总纲!$BH$5:$BH$84,总纲!$BM157)),$E$74:$E$103,0),MATCH(BA$72,$N$73:$U$73,0)),0)</f>
        <v>30</v>
      </c>
      <c r="BB226" s="172">
        <f>IFERROR(INDEX($N$74:$U$103,MATCH(INT(求节点(总纲!$BG$5:$BG$84,总纲!$BH$5:$BH$84,总纲!$BM157)),$E$74:$E$103,0),MATCH(BB$72,$N$73:$U$73,0)),0)</f>
        <v>30</v>
      </c>
      <c r="BC226" s="132"/>
    </row>
    <row r="227" spans="25:55" x14ac:dyDescent="0.15">
      <c r="Y227" s="132"/>
      <c r="Z227" s="172">
        <v>154</v>
      </c>
      <c r="AA227" s="172">
        <f>IFERROR(INDEX($N$74:$U$103,MATCH(INT(求节点(总纲!$BG$5:$BG$84,总纲!$BH$5:$BH$84,总纲!$BM158)),$E$74:$E$103,0),MATCH(AA$72,$N$73:$U$73,0)),0)</f>
        <v>30</v>
      </c>
      <c r="AB227" s="172">
        <f>IFERROR(INDEX($N$74:$U$103,MATCH(INT(求节点(总纲!$BG$5:$BG$84,总纲!$BH$5:$BH$84,总纲!$BM158)),$E$74:$E$103,0),MATCH(AB$72,$N$73:$U$73,0)),0)</f>
        <v>30</v>
      </c>
      <c r="AC227" s="172">
        <f>IFERROR(INDEX($N$74:$U$103,MATCH(INT(求节点(总纲!$BG$5:$BG$84,总纲!$BH$5:$BH$84,总纲!$BM158)),$E$74:$E$103,0),MATCH(AC$72,$N$73:$U$73,0)),0)</f>
        <v>0</v>
      </c>
      <c r="AD227" s="172">
        <f>IFERROR(INDEX($N$74:$U$103,MATCH(INT(求节点(总纲!$BG$5:$BG$84,总纲!$BH$5:$BH$84,总纲!$BM158)),$E$74:$E$103,0),MATCH(AD$72,$N$73:$U$73,0)),0)</f>
        <v>30</v>
      </c>
      <c r="AE227" s="172">
        <f>IFERROR(INDEX($N$74:$U$103,MATCH(INT(求节点(总纲!$BG$5:$BG$84,总纲!$BH$5:$BH$84,总纲!$BM158)),$E$74:$E$103,0),MATCH(AE$72,$N$73:$U$73,0)),0)</f>
        <v>30</v>
      </c>
      <c r="AF227" s="172">
        <f>IFERROR(INDEX($N$74:$U$103,MATCH(INT(求节点(总纲!$BG$5:$BG$84,总纲!$BH$5:$BH$84,总纲!$BM158)),$E$74:$E$103,0),MATCH(AF$72,$N$73:$U$73,0)),0)</f>
        <v>30</v>
      </c>
      <c r="AG227" s="172">
        <f>IFERROR(INDEX($N$74:$U$103,MATCH(INT(求节点(总纲!$BG$5:$BG$84,总纲!$BH$5:$BH$84,总纲!$BM158)),$E$74:$E$103,0),MATCH(AG$72,$N$73:$U$73,0)),0)</f>
        <v>28</v>
      </c>
      <c r="AH227" s="172">
        <f>IFERROR(INDEX($N$74:$U$103,MATCH(INT(求节点(总纲!$BG$5:$BG$84,总纲!$BH$5:$BH$84,总纲!$BM158)),$E$74:$E$103,0),MATCH(AH$72,$N$73:$U$73,0)),0)</f>
        <v>30</v>
      </c>
      <c r="AI227" s="172">
        <f>IFERROR(INDEX($N$74:$U$103,MATCH(INT(求节点(总纲!$BG$5:$BG$84,总纲!$BH$5:$BH$84,总纲!$BM158)),$E$74:$E$103,0),MATCH(AI$72,$N$73:$U$73,0)),0)</f>
        <v>30</v>
      </c>
      <c r="AJ227" s="172">
        <f>IFERROR(INDEX($N$74:$U$103,MATCH(INT(求节点(总纲!$BG$5:$BG$84,总纲!$BH$5:$BH$84,总纲!$BM158)),$E$74:$E$103,0),MATCH(AJ$72,$N$73:$U$73,0)),0)</f>
        <v>28</v>
      </c>
      <c r="AK227" s="172">
        <f>IFERROR(INDEX($N$74:$U$103,MATCH(INT(求节点(总纲!$BG$5:$BG$84,总纲!$BH$5:$BH$84,总纲!$BM158)),$E$74:$E$103,0),MATCH(AK$72,$N$73:$U$73,0)),0)</f>
        <v>28</v>
      </c>
      <c r="AL227" s="172">
        <f>IFERROR(INDEX($N$74:$U$103,MATCH(INT(求节点(总纲!$BG$5:$BG$84,总纲!$BH$5:$BH$84,总纲!$BM158)),$E$74:$E$103,0),MATCH(AL$72,$N$73:$U$73,0)),0)</f>
        <v>28</v>
      </c>
      <c r="AM227" s="172">
        <f>IFERROR(INDEX($N$74:$U$103,MATCH(INT(求节点(总纲!$BG$5:$BG$84,总纲!$BH$5:$BH$84,总纲!$BM158)),$E$74:$E$103,0),MATCH(AM$72,$N$73:$U$73,0)),0)</f>
        <v>28</v>
      </c>
      <c r="AN227" s="172">
        <f>IFERROR(INDEX($N$74:$U$103,MATCH(INT(求节点(总纲!$BG$5:$BG$84,总纲!$BH$5:$BH$84,总纲!$BM158)),$E$74:$E$103,0),MATCH(AN$72,$N$73:$U$73,0)),0)</f>
        <v>28</v>
      </c>
      <c r="AO227" s="172">
        <f>IFERROR(INDEX($N$74:$U$103,MATCH(INT(求节点(总纲!$BG$5:$BG$84,总纲!$BH$5:$BH$84,总纲!$BM158)),$E$74:$E$103,0),MATCH(AO$72,$N$73:$U$73,0)),0)</f>
        <v>28</v>
      </c>
      <c r="AP227" s="172">
        <f>IFERROR(INDEX($N$74:$U$103,MATCH(INT(求节点(总纲!$BG$5:$BG$84,总纲!$BH$5:$BH$84,总纲!$BM158)),$E$74:$E$103,0),MATCH(AP$72,$N$73:$U$73,0)),0)</f>
        <v>28</v>
      </c>
      <c r="AQ227" s="172">
        <f>IFERROR(INDEX($N$74:$U$103,MATCH(INT(求节点(总纲!$BG$5:$BG$84,总纲!$BH$5:$BH$84,总纲!$BM158)),$E$74:$E$103,0),MATCH(AQ$72,$N$73:$U$73,0)),0)</f>
        <v>28</v>
      </c>
      <c r="AR227" s="172">
        <f>IFERROR(INDEX($N$74:$U$103,MATCH(INT(求节点(总纲!$BG$5:$BG$84,总纲!$BH$5:$BH$84,总纲!$BM158)),$E$74:$E$103,0),MATCH(AR$72,$N$73:$U$73,0)),0)</f>
        <v>28</v>
      </c>
      <c r="AS227" s="172">
        <f>IFERROR(INDEX($N$74:$U$103,MATCH(INT(求节点(总纲!$BG$5:$BG$84,总纲!$BH$5:$BH$84,总纲!$BM158)),$E$74:$E$103,0),MATCH(AS$72,$N$73:$U$73,0)),0)</f>
        <v>28</v>
      </c>
      <c r="AT227" s="172">
        <f>IFERROR(INDEX($N$74:$U$103,MATCH(INT(求节点(总纲!$BG$5:$BG$84,总纲!$BH$5:$BH$84,总纲!$BM158)),$E$74:$E$103,0),MATCH(AT$72,$N$73:$U$73,0)),0)</f>
        <v>28</v>
      </c>
      <c r="AU227" s="172">
        <f>IFERROR(INDEX($N$74:$U$103,MATCH(INT(求节点(总纲!$BG$5:$BG$84,总纲!$BH$5:$BH$84,总纲!$BM158)),$E$74:$E$103,0),MATCH(AU$72,$N$73:$U$73,0)),0)</f>
        <v>28</v>
      </c>
      <c r="AV227" s="172">
        <f>IFERROR(INDEX($N$74:$U$103,MATCH(INT(求节点(总纲!$BG$5:$BG$84,总纲!$BH$5:$BH$84,总纲!$BM158)),$E$74:$E$103,0),MATCH(AV$72,$N$73:$U$73,0)),0)</f>
        <v>28</v>
      </c>
      <c r="AW227" s="172">
        <f>IFERROR(INDEX($N$74:$U$103,MATCH(INT(求节点(总纲!$BG$5:$BG$84,总纲!$BH$5:$BH$84,总纲!$BM158)),$E$74:$E$103,0),MATCH(AW$72,$N$73:$U$73,0)),0)</f>
        <v>30</v>
      </c>
      <c r="AX227" s="172">
        <f>IFERROR(INDEX($N$74:$U$103,MATCH(INT(求节点(总纲!$BG$5:$BG$84,总纲!$BH$5:$BH$84,总纲!$BM158)),$E$74:$E$103,0),MATCH(AX$72,$N$73:$U$73,0)),0)</f>
        <v>28</v>
      </c>
      <c r="AY227" s="172">
        <f>IFERROR(INDEX($N$74:$U$103,MATCH(INT(求节点(总纲!$BG$5:$BG$84,总纲!$BH$5:$BH$84,总纲!$BM158)),$E$74:$E$103,0),MATCH(AY$72,$N$73:$U$73,0)),0)</f>
        <v>0</v>
      </c>
      <c r="AZ227" s="172">
        <f>IFERROR(INDEX($N$74:$U$103,MATCH(INT(求节点(总纲!$BG$5:$BG$84,总纲!$BH$5:$BH$84,总纲!$BM158)),$E$74:$E$103,0),MATCH(AZ$72,$N$73:$U$73,0)),0)</f>
        <v>28</v>
      </c>
      <c r="BA227" s="172">
        <f>IFERROR(INDEX($N$74:$U$103,MATCH(INT(求节点(总纲!$BG$5:$BG$84,总纲!$BH$5:$BH$84,总纲!$BM158)),$E$74:$E$103,0),MATCH(BA$72,$N$73:$U$73,0)),0)</f>
        <v>30</v>
      </c>
      <c r="BB227" s="172">
        <f>IFERROR(INDEX($N$74:$U$103,MATCH(INT(求节点(总纲!$BG$5:$BG$84,总纲!$BH$5:$BH$84,总纲!$BM158)),$E$74:$E$103,0),MATCH(BB$72,$N$73:$U$73,0)),0)</f>
        <v>30</v>
      </c>
      <c r="BC227" s="132"/>
    </row>
    <row r="228" spans="25:55" x14ac:dyDescent="0.15">
      <c r="Y228" s="132"/>
      <c r="Z228" s="172">
        <v>155</v>
      </c>
      <c r="AA228" s="172">
        <f>IFERROR(INDEX($N$74:$U$103,MATCH(INT(求节点(总纲!$BG$5:$BG$84,总纲!$BH$5:$BH$84,总纲!$BM159)),$E$74:$E$103,0),MATCH(AA$72,$N$73:$U$73,0)),0)</f>
        <v>30</v>
      </c>
      <c r="AB228" s="172">
        <f>IFERROR(INDEX($N$74:$U$103,MATCH(INT(求节点(总纲!$BG$5:$BG$84,总纲!$BH$5:$BH$84,总纲!$BM159)),$E$74:$E$103,0),MATCH(AB$72,$N$73:$U$73,0)),0)</f>
        <v>30</v>
      </c>
      <c r="AC228" s="172">
        <f>IFERROR(INDEX($N$74:$U$103,MATCH(INT(求节点(总纲!$BG$5:$BG$84,总纲!$BH$5:$BH$84,总纲!$BM159)),$E$74:$E$103,0),MATCH(AC$72,$N$73:$U$73,0)),0)</f>
        <v>0</v>
      </c>
      <c r="AD228" s="172">
        <f>IFERROR(INDEX($N$74:$U$103,MATCH(INT(求节点(总纲!$BG$5:$BG$84,总纲!$BH$5:$BH$84,总纲!$BM159)),$E$74:$E$103,0),MATCH(AD$72,$N$73:$U$73,0)),0)</f>
        <v>30</v>
      </c>
      <c r="AE228" s="172">
        <f>IFERROR(INDEX($N$74:$U$103,MATCH(INT(求节点(总纲!$BG$5:$BG$84,总纲!$BH$5:$BH$84,总纲!$BM159)),$E$74:$E$103,0),MATCH(AE$72,$N$73:$U$73,0)),0)</f>
        <v>30</v>
      </c>
      <c r="AF228" s="172">
        <f>IFERROR(INDEX($N$74:$U$103,MATCH(INT(求节点(总纲!$BG$5:$BG$84,总纲!$BH$5:$BH$84,总纲!$BM159)),$E$74:$E$103,0),MATCH(AF$72,$N$73:$U$73,0)),0)</f>
        <v>30</v>
      </c>
      <c r="AG228" s="172">
        <f>IFERROR(INDEX($N$74:$U$103,MATCH(INT(求节点(总纲!$BG$5:$BG$84,总纲!$BH$5:$BH$84,总纲!$BM159)),$E$74:$E$103,0),MATCH(AG$72,$N$73:$U$73,0)),0)</f>
        <v>28</v>
      </c>
      <c r="AH228" s="172">
        <f>IFERROR(INDEX($N$74:$U$103,MATCH(INT(求节点(总纲!$BG$5:$BG$84,总纲!$BH$5:$BH$84,总纲!$BM159)),$E$74:$E$103,0),MATCH(AH$72,$N$73:$U$73,0)),0)</f>
        <v>30</v>
      </c>
      <c r="AI228" s="172">
        <f>IFERROR(INDEX($N$74:$U$103,MATCH(INT(求节点(总纲!$BG$5:$BG$84,总纲!$BH$5:$BH$84,总纲!$BM159)),$E$74:$E$103,0),MATCH(AI$72,$N$73:$U$73,0)),0)</f>
        <v>30</v>
      </c>
      <c r="AJ228" s="172">
        <f>IFERROR(INDEX($N$74:$U$103,MATCH(INT(求节点(总纲!$BG$5:$BG$84,总纲!$BH$5:$BH$84,总纲!$BM159)),$E$74:$E$103,0),MATCH(AJ$72,$N$73:$U$73,0)),0)</f>
        <v>28</v>
      </c>
      <c r="AK228" s="172">
        <f>IFERROR(INDEX($N$74:$U$103,MATCH(INT(求节点(总纲!$BG$5:$BG$84,总纲!$BH$5:$BH$84,总纲!$BM159)),$E$74:$E$103,0),MATCH(AK$72,$N$73:$U$73,0)),0)</f>
        <v>28</v>
      </c>
      <c r="AL228" s="172">
        <f>IFERROR(INDEX($N$74:$U$103,MATCH(INT(求节点(总纲!$BG$5:$BG$84,总纲!$BH$5:$BH$84,总纲!$BM159)),$E$74:$E$103,0),MATCH(AL$72,$N$73:$U$73,0)),0)</f>
        <v>28</v>
      </c>
      <c r="AM228" s="172">
        <f>IFERROR(INDEX($N$74:$U$103,MATCH(INT(求节点(总纲!$BG$5:$BG$84,总纲!$BH$5:$BH$84,总纲!$BM159)),$E$74:$E$103,0),MATCH(AM$72,$N$73:$U$73,0)),0)</f>
        <v>28</v>
      </c>
      <c r="AN228" s="172">
        <f>IFERROR(INDEX($N$74:$U$103,MATCH(INT(求节点(总纲!$BG$5:$BG$84,总纲!$BH$5:$BH$84,总纲!$BM159)),$E$74:$E$103,0),MATCH(AN$72,$N$73:$U$73,0)),0)</f>
        <v>28</v>
      </c>
      <c r="AO228" s="172">
        <f>IFERROR(INDEX($N$74:$U$103,MATCH(INT(求节点(总纲!$BG$5:$BG$84,总纲!$BH$5:$BH$84,总纲!$BM159)),$E$74:$E$103,0),MATCH(AO$72,$N$73:$U$73,0)),0)</f>
        <v>28</v>
      </c>
      <c r="AP228" s="172">
        <f>IFERROR(INDEX($N$74:$U$103,MATCH(INT(求节点(总纲!$BG$5:$BG$84,总纲!$BH$5:$BH$84,总纲!$BM159)),$E$74:$E$103,0),MATCH(AP$72,$N$73:$U$73,0)),0)</f>
        <v>28</v>
      </c>
      <c r="AQ228" s="172">
        <f>IFERROR(INDEX($N$74:$U$103,MATCH(INT(求节点(总纲!$BG$5:$BG$84,总纲!$BH$5:$BH$84,总纲!$BM159)),$E$74:$E$103,0),MATCH(AQ$72,$N$73:$U$73,0)),0)</f>
        <v>28</v>
      </c>
      <c r="AR228" s="172">
        <f>IFERROR(INDEX($N$74:$U$103,MATCH(INT(求节点(总纲!$BG$5:$BG$84,总纲!$BH$5:$BH$84,总纲!$BM159)),$E$74:$E$103,0),MATCH(AR$72,$N$73:$U$73,0)),0)</f>
        <v>28</v>
      </c>
      <c r="AS228" s="172">
        <f>IFERROR(INDEX($N$74:$U$103,MATCH(INT(求节点(总纲!$BG$5:$BG$84,总纲!$BH$5:$BH$84,总纲!$BM159)),$E$74:$E$103,0),MATCH(AS$72,$N$73:$U$73,0)),0)</f>
        <v>28</v>
      </c>
      <c r="AT228" s="172">
        <f>IFERROR(INDEX($N$74:$U$103,MATCH(INT(求节点(总纲!$BG$5:$BG$84,总纲!$BH$5:$BH$84,总纲!$BM159)),$E$74:$E$103,0),MATCH(AT$72,$N$73:$U$73,0)),0)</f>
        <v>28</v>
      </c>
      <c r="AU228" s="172">
        <f>IFERROR(INDEX($N$74:$U$103,MATCH(INT(求节点(总纲!$BG$5:$BG$84,总纲!$BH$5:$BH$84,总纲!$BM159)),$E$74:$E$103,0),MATCH(AU$72,$N$73:$U$73,0)),0)</f>
        <v>28</v>
      </c>
      <c r="AV228" s="172">
        <f>IFERROR(INDEX($N$74:$U$103,MATCH(INT(求节点(总纲!$BG$5:$BG$84,总纲!$BH$5:$BH$84,总纲!$BM159)),$E$74:$E$103,0),MATCH(AV$72,$N$73:$U$73,0)),0)</f>
        <v>28</v>
      </c>
      <c r="AW228" s="172">
        <f>IFERROR(INDEX($N$74:$U$103,MATCH(INT(求节点(总纲!$BG$5:$BG$84,总纲!$BH$5:$BH$84,总纲!$BM159)),$E$74:$E$103,0),MATCH(AW$72,$N$73:$U$73,0)),0)</f>
        <v>30</v>
      </c>
      <c r="AX228" s="172">
        <f>IFERROR(INDEX($N$74:$U$103,MATCH(INT(求节点(总纲!$BG$5:$BG$84,总纲!$BH$5:$BH$84,总纲!$BM159)),$E$74:$E$103,0),MATCH(AX$72,$N$73:$U$73,0)),0)</f>
        <v>28</v>
      </c>
      <c r="AY228" s="172">
        <f>IFERROR(INDEX($N$74:$U$103,MATCH(INT(求节点(总纲!$BG$5:$BG$84,总纲!$BH$5:$BH$84,总纲!$BM159)),$E$74:$E$103,0),MATCH(AY$72,$N$73:$U$73,0)),0)</f>
        <v>0</v>
      </c>
      <c r="AZ228" s="172">
        <f>IFERROR(INDEX($N$74:$U$103,MATCH(INT(求节点(总纲!$BG$5:$BG$84,总纲!$BH$5:$BH$84,总纲!$BM159)),$E$74:$E$103,0),MATCH(AZ$72,$N$73:$U$73,0)),0)</f>
        <v>28</v>
      </c>
      <c r="BA228" s="172">
        <f>IFERROR(INDEX($N$74:$U$103,MATCH(INT(求节点(总纲!$BG$5:$BG$84,总纲!$BH$5:$BH$84,总纲!$BM159)),$E$74:$E$103,0),MATCH(BA$72,$N$73:$U$73,0)),0)</f>
        <v>30</v>
      </c>
      <c r="BB228" s="172">
        <f>IFERROR(INDEX($N$74:$U$103,MATCH(INT(求节点(总纲!$BG$5:$BG$84,总纲!$BH$5:$BH$84,总纲!$BM159)),$E$74:$E$103,0),MATCH(BB$72,$N$73:$U$73,0)),0)</f>
        <v>30</v>
      </c>
      <c r="BC228" s="132"/>
    </row>
    <row r="229" spans="25:55" x14ac:dyDescent="0.15">
      <c r="Y229" s="132"/>
      <c r="Z229" s="172">
        <v>156</v>
      </c>
      <c r="AA229" s="172">
        <f>IFERROR(INDEX($N$74:$U$103,MATCH(INT(求节点(总纲!$BG$5:$BG$84,总纲!$BH$5:$BH$84,总纲!$BM160)),$E$74:$E$103,0),MATCH(AA$72,$N$73:$U$73,0)),0)</f>
        <v>30</v>
      </c>
      <c r="AB229" s="172">
        <f>IFERROR(INDEX($N$74:$U$103,MATCH(INT(求节点(总纲!$BG$5:$BG$84,总纲!$BH$5:$BH$84,总纲!$BM160)),$E$74:$E$103,0),MATCH(AB$72,$N$73:$U$73,0)),0)</f>
        <v>30</v>
      </c>
      <c r="AC229" s="172">
        <f>IFERROR(INDEX($N$74:$U$103,MATCH(INT(求节点(总纲!$BG$5:$BG$84,总纲!$BH$5:$BH$84,总纲!$BM160)),$E$74:$E$103,0),MATCH(AC$72,$N$73:$U$73,0)),0)</f>
        <v>0</v>
      </c>
      <c r="AD229" s="172">
        <f>IFERROR(INDEX($N$74:$U$103,MATCH(INT(求节点(总纲!$BG$5:$BG$84,总纲!$BH$5:$BH$84,总纲!$BM160)),$E$74:$E$103,0),MATCH(AD$72,$N$73:$U$73,0)),0)</f>
        <v>30</v>
      </c>
      <c r="AE229" s="172">
        <f>IFERROR(INDEX($N$74:$U$103,MATCH(INT(求节点(总纲!$BG$5:$BG$84,总纲!$BH$5:$BH$84,总纲!$BM160)),$E$74:$E$103,0),MATCH(AE$72,$N$73:$U$73,0)),0)</f>
        <v>30</v>
      </c>
      <c r="AF229" s="172">
        <f>IFERROR(INDEX($N$74:$U$103,MATCH(INT(求节点(总纲!$BG$5:$BG$84,总纲!$BH$5:$BH$84,总纲!$BM160)),$E$74:$E$103,0),MATCH(AF$72,$N$73:$U$73,0)),0)</f>
        <v>30</v>
      </c>
      <c r="AG229" s="172">
        <f>IFERROR(INDEX($N$74:$U$103,MATCH(INT(求节点(总纲!$BG$5:$BG$84,总纲!$BH$5:$BH$84,总纲!$BM160)),$E$74:$E$103,0),MATCH(AG$72,$N$73:$U$73,0)),0)</f>
        <v>30</v>
      </c>
      <c r="AH229" s="172">
        <f>IFERROR(INDEX($N$74:$U$103,MATCH(INT(求节点(总纲!$BG$5:$BG$84,总纲!$BH$5:$BH$84,总纲!$BM160)),$E$74:$E$103,0),MATCH(AH$72,$N$73:$U$73,0)),0)</f>
        <v>30</v>
      </c>
      <c r="AI229" s="172">
        <f>IFERROR(INDEX($N$74:$U$103,MATCH(INT(求节点(总纲!$BG$5:$BG$84,总纲!$BH$5:$BH$84,总纲!$BM160)),$E$74:$E$103,0),MATCH(AI$72,$N$73:$U$73,0)),0)</f>
        <v>30</v>
      </c>
      <c r="AJ229" s="172">
        <f>IFERROR(INDEX($N$74:$U$103,MATCH(INT(求节点(总纲!$BG$5:$BG$84,总纲!$BH$5:$BH$84,总纲!$BM160)),$E$74:$E$103,0),MATCH(AJ$72,$N$73:$U$73,0)),0)</f>
        <v>30</v>
      </c>
      <c r="AK229" s="172">
        <f>IFERROR(INDEX($N$74:$U$103,MATCH(INT(求节点(总纲!$BG$5:$BG$84,总纲!$BH$5:$BH$84,总纲!$BM160)),$E$74:$E$103,0),MATCH(AK$72,$N$73:$U$73,0)),0)</f>
        <v>30</v>
      </c>
      <c r="AL229" s="172">
        <f>IFERROR(INDEX($N$74:$U$103,MATCH(INT(求节点(总纲!$BG$5:$BG$84,总纲!$BH$5:$BH$84,总纲!$BM160)),$E$74:$E$103,0),MATCH(AL$72,$N$73:$U$73,0)),0)</f>
        <v>30</v>
      </c>
      <c r="AM229" s="172">
        <f>IFERROR(INDEX($N$74:$U$103,MATCH(INT(求节点(总纲!$BG$5:$BG$84,总纲!$BH$5:$BH$84,总纲!$BM160)),$E$74:$E$103,0),MATCH(AM$72,$N$73:$U$73,0)),0)</f>
        <v>30</v>
      </c>
      <c r="AN229" s="172">
        <f>IFERROR(INDEX($N$74:$U$103,MATCH(INT(求节点(总纲!$BG$5:$BG$84,总纲!$BH$5:$BH$84,总纲!$BM160)),$E$74:$E$103,0),MATCH(AN$72,$N$73:$U$73,0)),0)</f>
        <v>30</v>
      </c>
      <c r="AO229" s="172">
        <f>IFERROR(INDEX($N$74:$U$103,MATCH(INT(求节点(总纲!$BG$5:$BG$84,总纲!$BH$5:$BH$84,总纲!$BM160)),$E$74:$E$103,0),MATCH(AO$72,$N$73:$U$73,0)),0)</f>
        <v>30</v>
      </c>
      <c r="AP229" s="172">
        <f>IFERROR(INDEX($N$74:$U$103,MATCH(INT(求节点(总纲!$BG$5:$BG$84,总纲!$BH$5:$BH$84,总纲!$BM160)),$E$74:$E$103,0),MATCH(AP$72,$N$73:$U$73,0)),0)</f>
        <v>30</v>
      </c>
      <c r="AQ229" s="172">
        <f>IFERROR(INDEX($N$74:$U$103,MATCH(INT(求节点(总纲!$BG$5:$BG$84,总纲!$BH$5:$BH$84,总纲!$BM160)),$E$74:$E$103,0),MATCH(AQ$72,$N$73:$U$73,0)),0)</f>
        <v>30</v>
      </c>
      <c r="AR229" s="172">
        <f>IFERROR(INDEX($N$74:$U$103,MATCH(INT(求节点(总纲!$BG$5:$BG$84,总纲!$BH$5:$BH$84,总纲!$BM160)),$E$74:$E$103,0),MATCH(AR$72,$N$73:$U$73,0)),0)</f>
        <v>30</v>
      </c>
      <c r="AS229" s="172">
        <f>IFERROR(INDEX($N$74:$U$103,MATCH(INT(求节点(总纲!$BG$5:$BG$84,总纲!$BH$5:$BH$84,总纲!$BM160)),$E$74:$E$103,0),MATCH(AS$72,$N$73:$U$73,0)),0)</f>
        <v>30</v>
      </c>
      <c r="AT229" s="172">
        <f>IFERROR(INDEX($N$74:$U$103,MATCH(INT(求节点(总纲!$BG$5:$BG$84,总纲!$BH$5:$BH$84,总纲!$BM160)),$E$74:$E$103,0),MATCH(AT$72,$N$73:$U$73,0)),0)</f>
        <v>30</v>
      </c>
      <c r="AU229" s="172">
        <f>IFERROR(INDEX($N$74:$U$103,MATCH(INT(求节点(总纲!$BG$5:$BG$84,总纲!$BH$5:$BH$84,总纲!$BM160)),$E$74:$E$103,0),MATCH(AU$72,$N$73:$U$73,0)),0)</f>
        <v>30</v>
      </c>
      <c r="AV229" s="172">
        <f>IFERROR(INDEX($N$74:$U$103,MATCH(INT(求节点(总纲!$BG$5:$BG$84,总纲!$BH$5:$BH$84,总纲!$BM160)),$E$74:$E$103,0),MATCH(AV$72,$N$73:$U$73,0)),0)</f>
        <v>30</v>
      </c>
      <c r="AW229" s="172">
        <f>IFERROR(INDEX($N$74:$U$103,MATCH(INT(求节点(总纲!$BG$5:$BG$84,总纲!$BH$5:$BH$84,总纲!$BM160)),$E$74:$E$103,0),MATCH(AW$72,$N$73:$U$73,0)),0)</f>
        <v>30</v>
      </c>
      <c r="AX229" s="172">
        <f>IFERROR(INDEX($N$74:$U$103,MATCH(INT(求节点(总纲!$BG$5:$BG$84,总纲!$BH$5:$BH$84,总纲!$BM160)),$E$74:$E$103,0),MATCH(AX$72,$N$73:$U$73,0)),0)</f>
        <v>30</v>
      </c>
      <c r="AY229" s="172">
        <f>IFERROR(INDEX($N$74:$U$103,MATCH(INT(求节点(总纲!$BG$5:$BG$84,总纲!$BH$5:$BH$84,总纲!$BM160)),$E$74:$E$103,0),MATCH(AY$72,$N$73:$U$73,0)),0)</f>
        <v>0</v>
      </c>
      <c r="AZ229" s="172">
        <f>IFERROR(INDEX($N$74:$U$103,MATCH(INT(求节点(总纲!$BG$5:$BG$84,总纲!$BH$5:$BH$84,总纲!$BM160)),$E$74:$E$103,0),MATCH(AZ$72,$N$73:$U$73,0)),0)</f>
        <v>30</v>
      </c>
      <c r="BA229" s="172">
        <f>IFERROR(INDEX($N$74:$U$103,MATCH(INT(求节点(总纲!$BG$5:$BG$84,总纲!$BH$5:$BH$84,总纲!$BM160)),$E$74:$E$103,0),MATCH(BA$72,$N$73:$U$73,0)),0)</f>
        <v>30</v>
      </c>
      <c r="BB229" s="172">
        <f>IFERROR(INDEX($N$74:$U$103,MATCH(INT(求节点(总纲!$BG$5:$BG$84,总纲!$BH$5:$BH$84,总纲!$BM160)),$E$74:$E$103,0),MATCH(BB$72,$N$73:$U$73,0)),0)</f>
        <v>30</v>
      </c>
      <c r="BC229" s="132"/>
    </row>
    <row r="230" spans="25:55" x14ac:dyDescent="0.15">
      <c r="Y230" s="132"/>
      <c r="Z230" s="172">
        <v>157</v>
      </c>
      <c r="AA230" s="172">
        <f>IFERROR(INDEX($N$74:$U$103,MATCH(INT(求节点(总纲!$BG$5:$BG$84,总纲!$BH$5:$BH$84,总纲!$BM161)),$E$74:$E$103,0),MATCH(AA$72,$N$73:$U$73,0)),0)</f>
        <v>30</v>
      </c>
      <c r="AB230" s="172">
        <f>IFERROR(INDEX($N$74:$U$103,MATCH(INT(求节点(总纲!$BG$5:$BG$84,总纲!$BH$5:$BH$84,总纲!$BM161)),$E$74:$E$103,0),MATCH(AB$72,$N$73:$U$73,0)),0)</f>
        <v>30</v>
      </c>
      <c r="AC230" s="172">
        <f>IFERROR(INDEX($N$74:$U$103,MATCH(INT(求节点(总纲!$BG$5:$BG$84,总纲!$BH$5:$BH$84,总纲!$BM161)),$E$74:$E$103,0),MATCH(AC$72,$N$73:$U$73,0)),0)</f>
        <v>0</v>
      </c>
      <c r="AD230" s="172">
        <f>IFERROR(INDEX($N$74:$U$103,MATCH(INT(求节点(总纲!$BG$5:$BG$84,总纲!$BH$5:$BH$84,总纲!$BM161)),$E$74:$E$103,0),MATCH(AD$72,$N$73:$U$73,0)),0)</f>
        <v>30</v>
      </c>
      <c r="AE230" s="172">
        <f>IFERROR(INDEX($N$74:$U$103,MATCH(INT(求节点(总纲!$BG$5:$BG$84,总纲!$BH$5:$BH$84,总纲!$BM161)),$E$74:$E$103,0),MATCH(AE$72,$N$73:$U$73,0)),0)</f>
        <v>30</v>
      </c>
      <c r="AF230" s="172">
        <f>IFERROR(INDEX($N$74:$U$103,MATCH(INT(求节点(总纲!$BG$5:$BG$84,总纲!$BH$5:$BH$84,总纲!$BM161)),$E$74:$E$103,0),MATCH(AF$72,$N$73:$U$73,0)),0)</f>
        <v>30</v>
      </c>
      <c r="AG230" s="172">
        <f>IFERROR(INDEX($N$74:$U$103,MATCH(INT(求节点(总纲!$BG$5:$BG$84,总纲!$BH$5:$BH$84,总纲!$BM161)),$E$74:$E$103,0),MATCH(AG$72,$N$73:$U$73,0)),0)</f>
        <v>30</v>
      </c>
      <c r="AH230" s="172">
        <f>IFERROR(INDEX($N$74:$U$103,MATCH(INT(求节点(总纲!$BG$5:$BG$84,总纲!$BH$5:$BH$84,总纲!$BM161)),$E$74:$E$103,0),MATCH(AH$72,$N$73:$U$73,0)),0)</f>
        <v>30</v>
      </c>
      <c r="AI230" s="172">
        <f>IFERROR(INDEX($N$74:$U$103,MATCH(INT(求节点(总纲!$BG$5:$BG$84,总纲!$BH$5:$BH$84,总纲!$BM161)),$E$74:$E$103,0),MATCH(AI$72,$N$73:$U$73,0)),0)</f>
        <v>30</v>
      </c>
      <c r="AJ230" s="172">
        <f>IFERROR(INDEX($N$74:$U$103,MATCH(INT(求节点(总纲!$BG$5:$BG$84,总纲!$BH$5:$BH$84,总纲!$BM161)),$E$74:$E$103,0),MATCH(AJ$72,$N$73:$U$73,0)),0)</f>
        <v>30</v>
      </c>
      <c r="AK230" s="172">
        <f>IFERROR(INDEX($N$74:$U$103,MATCH(INT(求节点(总纲!$BG$5:$BG$84,总纲!$BH$5:$BH$84,总纲!$BM161)),$E$74:$E$103,0),MATCH(AK$72,$N$73:$U$73,0)),0)</f>
        <v>30</v>
      </c>
      <c r="AL230" s="172">
        <f>IFERROR(INDEX($N$74:$U$103,MATCH(INT(求节点(总纲!$BG$5:$BG$84,总纲!$BH$5:$BH$84,总纲!$BM161)),$E$74:$E$103,0),MATCH(AL$72,$N$73:$U$73,0)),0)</f>
        <v>30</v>
      </c>
      <c r="AM230" s="172">
        <f>IFERROR(INDEX($N$74:$U$103,MATCH(INT(求节点(总纲!$BG$5:$BG$84,总纲!$BH$5:$BH$84,总纲!$BM161)),$E$74:$E$103,0),MATCH(AM$72,$N$73:$U$73,0)),0)</f>
        <v>30</v>
      </c>
      <c r="AN230" s="172">
        <f>IFERROR(INDEX($N$74:$U$103,MATCH(INT(求节点(总纲!$BG$5:$BG$84,总纲!$BH$5:$BH$84,总纲!$BM161)),$E$74:$E$103,0),MATCH(AN$72,$N$73:$U$73,0)),0)</f>
        <v>30</v>
      </c>
      <c r="AO230" s="172">
        <f>IFERROR(INDEX($N$74:$U$103,MATCH(INT(求节点(总纲!$BG$5:$BG$84,总纲!$BH$5:$BH$84,总纲!$BM161)),$E$74:$E$103,0),MATCH(AO$72,$N$73:$U$73,0)),0)</f>
        <v>30</v>
      </c>
      <c r="AP230" s="172">
        <f>IFERROR(INDEX($N$74:$U$103,MATCH(INT(求节点(总纲!$BG$5:$BG$84,总纲!$BH$5:$BH$84,总纲!$BM161)),$E$74:$E$103,0),MATCH(AP$72,$N$73:$U$73,0)),0)</f>
        <v>30</v>
      </c>
      <c r="AQ230" s="172">
        <f>IFERROR(INDEX($N$74:$U$103,MATCH(INT(求节点(总纲!$BG$5:$BG$84,总纲!$BH$5:$BH$84,总纲!$BM161)),$E$74:$E$103,0),MATCH(AQ$72,$N$73:$U$73,0)),0)</f>
        <v>30</v>
      </c>
      <c r="AR230" s="172">
        <f>IFERROR(INDEX($N$74:$U$103,MATCH(INT(求节点(总纲!$BG$5:$BG$84,总纲!$BH$5:$BH$84,总纲!$BM161)),$E$74:$E$103,0),MATCH(AR$72,$N$73:$U$73,0)),0)</f>
        <v>30</v>
      </c>
      <c r="AS230" s="172">
        <f>IFERROR(INDEX($N$74:$U$103,MATCH(INT(求节点(总纲!$BG$5:$BG$84,总纲!$BH$5:$BH$84,总纲!$BM161)),$E$74:$E$103,0),MATCH(AS$72,$N$73:$U$73,0)),0)</f>
        <v>30</v>
      </c>
      <c r="AT230" s="172">
        <f>IFERROR(INDEX($N$74:$U$103,MATCH(INT(求节点(总纲!$BG$5:$BG$84,总纲!$BH$5:$BH$84,总纲!$BM161)),$E$74:$E$103,0),MATCH(AT$72,$N$73:$U$73,0)),0)</f>
        <v>30</v>
      </c>
      <c r="AU230" s="172">
        <f>IFERROR(INDEX($N$74:$U$103,MATCH(INT(求节点(总纲!$BG$5:$BG$84,总纲!$BH$5:$BH$84,总纲!$BM161)),$E$74:$E$103,0),MATCH(AU$72,$N$73:$U$73,0)),0)</f>
        <v>30</v>
      </c>
      <c r="AV230" s="172">
        <f>IFERROR(INDEX($N$74:$U$103,MATCH(INT(求节点(总纲!$BG$5:$BG$84,总纲!$BH$5:$BH$84,总纲!$BM161)),$E$74:$E$103,0),MATCH(AV$72,$N$73:$U$73,0)),0)</f>
        <v>30</v>
      </c>
      <c r="AW230" s="172">
        <f>IFERROR(INDEX($N$74:$U$103,MATCH(INT(求节点(总纲!$BG$5:$BG$84,总纲!$BH$5:$BH$84,总纲!$BM161)),$E$74:$E$103,0),MATCH(AW$72,$N$73:$U$73,0)),0)</f>
        <v>30</v>
      </c>
      <c r="AX230" s="172">
        <f>IFERROR(INDEX($N$74:$U$103,MATCH(INT(求节点(总纲!$BG$5:$BG$84,总纲!$BH$5:$BH$84,总纲!$BM161)),$E$74:$E$103,0),MATCH(AX$72,$N$73:$U$73,0)),0)</f>
        <v>30</v>
      </c>
      <c r="AY230" s="172">
        <f>IFERROR(INDEX($N$74:$U$103,MATCH(INT(求节点(总纲!$BG$5:$BG$84,总纲!$BH$5:$BH$84,总纲!$BM161)),$E$74:$E$103,0),MATCH(AY$72,$N$73:$U$73,0)),0)</f>
        <v>0</v>
      </c>
      <c r="AZ230" s="172">
        <f>IFERROR(INDEX($N$74:$U$103,MATCH(INT(求节点(总纲!$BG$5:$BG$84,总纲!$BH$5:$BH$84,总纲!$BM161)),$E$74:$E$103,0),MATCH(AZ$72,$N$73:$U$73,0)),0)</f>
        <v>30</v>
      </c>
      <c r="BA230" s="172">
        <f>IFERROR(INDEX($N$74:$U$103,MATCH(INT(求节点(总纲!$BG$5:$BG$84,总纲!$BH$5:$BH$84,总纲!$BM161)),$E$74:$E$103,0),MATCH(BA$72,$N$73:$U$73,0)),0)</f>
        <v>30</v>
      </c>
      <c r="BB230" s="172">
        <f>IFERROR(INDEX($N$74:$U$103,MATCH(INT(求节点(总纲!$BG$5:$BG$84,总纲!$BH$5:$BH$84,总纲!$BM161)),$E$74:$E$103,0),MATCH(BB$72,$N$73:$U$73,0)),0)</f>
        <v>30</v>
      </c>
      <c r="BC230" s="132"/>
    </row>
    <row r="231" spans="25:55" x14ac:dyDescent="0.15">
      <c r="Y231" s="132"/>
      <c r="Z231" s="172">
        <v>158</v>
      </c>
      <c r="AA231" s="172">
        <f>IFERROR(INDEX($N$74:$U$103,MATCH(INT(求节点(总纲!$BG$5:$BG$84,总纲!$BH$5:$BH$84,总纲!$BM162)),$E$74:$E$103,0),MATCH(AA$72,$N$73:$U$73,0)),0)</f>
        <v>30</v>
      </c>
      <c r="AB231" s="172">
        <f>IFERROR(INDEX($N$74:$U$103,MATCH(INT(求节点(总纲!$BG$5:$BG$84,总纲!$BH$5:$BH$84,总纲!$BM162)),$E$74:$E$103,0),MATCH(AB$72,$N$73:$U$73,0)),0)</f>
        <v>30</v>
      </c>
      <c r="AC231" s="172">
        <f>IFERROR(INDEX($N$74:$U$103,MATCH(INT(求节点(总纲!$BG$5:$BG$84,总纲!$BH$5:$BH$84,总纲!$BM162)),$E$74:$E$103,0),MATCH(AC$72,$N$73:$U$73,0)),0)</f>
        <v>0</v>
      </c>
      <c r="AD231" s="172">
        <f>IFERROR(INDEX($N$74:$U$103,MATCH(INT(求节点(总纲!$BG$5:$BG$84,总纲!$BH$5:$BH$84,总纲!$BM162)),$E$74:$E$103,0),MATCH(AD$72,$N$73:$U$73,0)),0)</f>
        <v>30</v>
      </c>
      <c r="AE231" s="172">
        <f>IFERROR(INDEX($N$74:$U$103,MATCH(INT(求节点(总纲!$BG$5:$BG$84,总纲!$BH$5:$BH$84,总纲!$BM162)),$E$74:$E$103,0),MATCH(AE$72,$N$73:$U$73,0)),0)</f>
        <v>30</v>
      </c>
      <c r="AF231" s="172">
        <f>IFERROR(INDEX($N$74:$U$103,MATCH(INT(求节点(总纲!$BG$5:$BG$84,总纲!$BH$5:$BH$84,总纲!$BM162)),$E$74:$E$103,0),MATCH(AF$72,$N$73:$U$73,0)),0)</f>
        <v>30</v>
      </c>
      <c r="AG231" s="172">
        <f>IFERROR(INDEX($N$74:$U$103,MATCH(INT(求节点(总纲!$BG$5:$BG$84,总纲!$BH$5:$BH$84,总纲!$BM162)),$E$74:$E$103,0),MATCH(AG$72,$N$73:$U$73,0)),0)</f>
        <v>30</v>
      </c>
      <c r="AH231" s="172">
        <f>IFERROR(INDEX($N$74:$U$103,MATCH(INT(求节点(总纲!$BG$5:$BG$84,总纲!$BH$5:$BH$84,总纲!$BM162)),$E$74:$E$103,0),MATCH(AH$72,$N$73:$U$73,0)),0)</f>
        <v>30</v>
      </c>
      <c r="AI231" s="172">
        <f>IFERROR(INDEX($N$74:$U$103,MATCH(INT(求节点(总纲!$BG$5:$BG$84,总纲!$BH$5:$BH$84,总纲!$BM162)),$E$74:$E$103,0),MATCH(AI$72,$N$73:$U$73,0)),0)</f>
        <v>30</v>
      </c>
      <c r="AJ231" s="172">
        <f>IFERROR(INDEX($N$74:$U$103,MATCH(INT(求节点(总纲!$BG$5:$BG$84,总纲!$BH$5:$BH$84,总纲!$BM162)),$E$74:$E$103,0),MATCH(AJ$72,$N$73:$U$73,0)),0)</f>
        <v>30</v>
      </c>
      <c r="AK231" s="172">
        <f>IFERROR(INDEX($N$74:$U$103,MATCH(INT(求节点(总纲!$BG$5:$BG$84,总纲!$BH$5:$BH$84,总纲!$BM162)),$E$74:$E$103,0),MATCH(AK$72,$N$73:$U$73,0)),0)</f>
        <v>30</v>
      </c>
      <c r="AL231" s="172">
        <f>IFERROR(INDEX($N$74:$U$103,MATCH(INT(求节点(总纲!$BG$5:$BG$84,总纲!$BH$5:$BH$84,总纲!$BM162)),$E$74:$E$103,0),MATCH(AL$72,$N$73:$U$73,0)),0)</f>
        <v>30</v>
      </c>
      <c r="AM231" s="172">
        <f>IFERROR(INDEX($N$74:$U$103,MATCH(INT(求节点(总纲!$BG$5:$BG$84,总纲!$BH$5:$BH$84,总纲!$BM162)),$E$74:$E$103,0),MATCH(AM$72,$N$73:$U$73,0)),0)</f>
        <v>30</v>
      </c>
      <c r="AN231" s="172">
        <f>IFERROR(INDEX($N$74:$U$103,MATCH(INT(求节点(总纲!$BG$5:$BG$84,总纲!$BH$5:$BH$84,总纲!$BM162)),$E$74:$E$103,0),MATCH(AN$72,$N$73:$U$73,0)),0)</f>
        <v>30</v>
      </c>
      <c r="AO231" s="172">
        <f>IFERROR(INDEX($N$74:$U$103,MATCH(INT(求节点(总纲!$BG$5:$BG$84,总纲!$BH$5:$BH$84,总纲!$BM162)),$E$74:$E$103,0),MATCH(AO$72,$N$73:$U$73,0)),0)</f>
        <v>30</v>
      </c>
      <c r="AP231" s="172">
        <f>IFERROR(INDEX($N$74:$U$103,MATCH(INT(求节点(总纲!$BG$5:$BG$84,总纲!$BH$5:$BH$84,总纲!$BM162)),$E$74:$E$103,0),MATCH(AP$72,$N$73:$U$73,0)),0)</f>
        <v>30</v>
      </c>
      <c r="AQ231" s="172">
        <f>IFERROR(INDEX($N$74:$U$103,MATCH(INT(求节点(总纲!$BG$5:$BG$84,总纲!$BH$5:$BH$84,总纲!$BM162)),$E$74:$E$103,0),MATCH(AQ$72,$N$73:$U$73,0)),0)</f>
        <v>30</v>
      </c>
      <c r="AR231" s="172">
        <f>IFERROR(INDEX($N$74:$U$103,MATCH(INT(求节点(总纲!$BG$5:$BG$84,总纲!$BH$5:$BH$84,总纲!$BM162)),$E$74:$E$103,0),MATCH(AR$72,$N$73:$U$73,0)),0)</f>
        <v>30</v>
      </c>
      <c r="AS231" s="172">
        <f>IFERROR(INDEX($N$74:$U$103,MATCH(INT(求节点(总纲!$BG$5:$BG$84,总纲!$BH$5:$BH$84,总纲!$BM162)),$E$74:$E$103,0),MATCH(AS$72,$N$73:$U$73,0)),0)</f>
        <v>30</v>
      </c>
      <c r="AT231" s="172">
        <f>IFERROR(INDEX($N$74:$U$103,MATCH(INT(求节点(总纲!$BG$5:$BG$84,总纲!$BH$5:$BH$84,总纲!$BM162)),$E$74:$E$103,0),MATCH(AT$72,$N$73:$U$73,0)),0)</f>
        <v>30</v>
      </c>
      <c r="AU231" s="172">
        <f>IFERROR(INDEX($N$74:$U$103,MATCH(INT(求节点(总纲!$BG$5:$BG$84,总纲!$BH$5:$BH$84,总纲!$BM162)),$E$74:$E$103,0),MATCH(AU$72,$N$73:$U$73,0)),0)</f>
        <v>30</v>
      </c>
      <c r="AV231" s="172">
        <f>IFERROR(INDEX($N$74:$U$103,MATCH(INT(求节点(总纲!$BG$5:$BG$84,总纲!$BH$5:$BH$84,总纲!$BM162)),$E$74:$E$103,0),MATCH(AV$72,$N$73:$U$73,0)),0)</f>
        <v>30</v>
      </c>
      <c r="AW231" s="172">
        <f>IFERROR(INDEX($N$74:$U$103,MATCH(INT(求节点(总纲!$BG$5:$BG$84,总纲!$BH$5:$BH$84,总纲!$BM162)),$E$74:$E$103,0),MATCH(AW$72,$N$73:$U$73,0)),0)</f>
        <v>30</v>
      </c>
      <c r="AX231" s="172">
        <f>IFERROR(INDEX($N$74:$U$103,MATCH(INT(求节点(总纲!$BG$5:$BG$84,总纲!$BH$5:$BH$84,总纲!$BM162)),$E$74:$E$103,0),MATCH(AX$72,$N$73:$U$73,0)),0)</f>
        <v>30</v>
      </c>
      <c r="AY231" s="172">
        <f>IFERROR(INDEX($N$74:$U$103,MATCH(INT(求节点(总纲!$BG$5:$BG$84,总纲!$BH$5:$BH$84,总纲!$BM162)),$E$74:$E$103,0),MATCH(AY$72,$N$73:$U$73,0)),0)</f>
        <v>0</v>
      </c>
      <c r="AZ231" s="172">
        <f>IFERROR(INDEX($N$74:$U$103,MATCH(INT(求节点(总纲!$BG$5:$BG$84,总纲!$BH$5:$BH$84,总纲!$BM162)),$E$74:$E$103,0),MATCH(AZ$72,$N$73:$U$73,0)),0)</f>
        <v>30</v>
      </c>
      <c r="BA231" s="172">
        <f>IFERROR(INDEX($N$74:$U$103,MATCH(INT(求节点(总纲!$BG$5:$BG$84,总纲!$BH$5:$BH$84,总纲!$BM162)),$E$74:$E$103,0),MATCH(BA$72,$N$73:$U$73,0)),0)</f>
        <v>30</v>
      </c>
      <c r="BB231" s="172">
        <f>IFERROR(INDEX($N$74:$U$103,MATCH(INT(求节点(总纲!$BG$5:$BG$84,总纲!$BH$5:$BH$84,总纲!$BM162)),$E$74:$E$103,0),MATCH(BB$72,$N$73:$U$73,0)),0)</f>
        <v>30</v>
      </c>
      <c r="BC231" s="132"/>
    </row>
    <row r="232" spans="25:55" x14ac:dyDescent="0.15">
      <c r="Y232" s="132"/>
      <c r="Z232" s="172">
        <v>159</v>
      </c>
      <c r="AA232" s="172">
        <f>IFERROR(INDEX($N$74:$U$103,MATCH(INT(求节点(总纲!$BG$5:$BG$84,总纲!$BH$5:$BH$84,总纲!$BM163)),$E$74:$E$103,0),MATCH(AA$72,$N$73:$U$73,0)),0)</f>
        <v>30</v>
      </c>
      <c r="AB232" s="172">
        <f>IFERROR(INDEX($N$74:$U$103,MATCH(INT(求节点(总纲!$BG$5:$BG$84,总纲!$BH$5:$BH$84,总纲!$BM163)),$E$74:$E$103,0),MATCH(AB$72,$N$73:$U$73,0)),0)</f>
        <v>30</v>
      </c>
      <c r="AC232" s="172">
        <f>IFERROR(INDEX($N$74:$U$103,MATCH(INT(求节点(总纲!$BG$5:$BG$84,总纲!$BH$5:$BH$84,总纲!$BM163)),$E$74:$E$103,0),MATCH(AC$72,$N$73:$U$73,0)),0)</f>
        <v>0</v>
      </c>
      <c r="AD232" s="172">
        <f>IFERROR(INDEX($N$74:$U$103,MATCH(INT(求节点(总纲!$BG$5:$BG$84,总纲!$BH$5:$BH$84,总纲!$BM163)),$E$74:$E$103,0),MATCH(AD$72,$N$73:$U$73,0)),0)</f>
        <v>30</v>
      </c>
      <c r="AE232" s="172">
        <f>IFERROR(INDEX($N$74:$U$103,MATCH(INT(求节点(总纲!$BG$5:$BG$84,总纲!$BH$5:$BH$84,总纲!$BM163)),$E$74:$E$103,0),MATCH(AE$72,$N$73:$U$73,0)),0)</f>
        <v>30</v>
      </c>
      <c r="AF232" s="172">
        <f>IFERROR(INDEX($N$74:$U$103,MATCH(INT(求节点(总纲!$BG$5:$BG$84,总纲!$BH$5:$BH$84,总纲!$BM163)),$E$74:$E$103,0),MATCH(AF$72,$N$73:$U$73,0)),0)</f>
        <v>30</v>
      </c>
      <c r="AG232" s="172">
        <f>IFERROR(INDEX($N$74:$U$103,MATCH(INT(求节点(总纲!$BG$5:$BG$84,总纲!$BH$5:$BH$84,总纲!$BM163)),$E$74:$E$103,0),MATCH(AG$72,$N$73:$U$73,0)),0)</f>
        <v>30</v>
      </c>
      <c r="AH232" s="172">
        <f>IFERROR(INDEX($N$74:$U$103,MATCH(INT(求节点(总纲!$BG$5:$BG$84,总纲!$BH$5:$BH$84,总纲!$BM163)),$E$74:$E$103,0),MATCH(AH$72,$N$73:$U$73,0)),0)</f>
        <v>30</v>
      </c>
      <c r="AI232" s="172">
        <f>IFERROR(INDEX($N$74:$U$103,MATCH(INT(求节点(总纲!$BG$5:$BG$84,总纲!$BH$5:$BH$84,总纲!$BM163)),$E$74:$E$103,0),MATCH(AI$72,$N$73:$U$73,0)),0)</f>
        <v>30</v>
      </c>
      <c r="AJ232" s="172">
        <f>IFERROR(INDEX($N$74:$U$103,MATCH(INT(求节点(总纲!$BG$5:$BG$84,总纲!$BH$5:$BH$84,总纲!$BM163)),$E$74:$E$103,0),MATCH(AJ$72,$N$73:$U$73,0)),0)</f>
        <v>30</v>
      </c>
      <c r="AK232" s="172">
        <f>IFERROR(INDEX($N$74:$U$103,MATCH(INT(求节点(总纲!$BG$5:$BG$84,总纲!$BH$5:$BH$84,总纲!$BM163)),$E$74:$E$103,0),MATCH(AK$72,$N$73:$U$73,0)),0)</f>
        <v>30</v>
      </c>
      <c r="AL232" s="172">
        <f>IFERROR(INDEX($N$74:$U$103,MATCH(INT(求节点(总纲!$BG$5:$BG$84,总纲!$BH$5:$BH$84,总纲!$BM163)),$E$74:$E$103,0),MATCH(AL$72,$N$73:$U$73,0)),0)</f>
        <v>30</v>
      </c>
      <c r="AM232" s="172">
        <f>IFERROR(INDEX($N$74:$U$103,MATCH(INT(求节点(总纲!$BG$5:$BG$84,总纲!$BH$5:$BH$84,总纲!$BM163)),$E$74:$E$103,0),MATCH(AM$72,$N$73:$U$73,0)),0)</f>
        <v>30</v>
      </c>
      <c r="AN232" s="172">
        <f>IFERROR(INDEX($N$74:$U$103,MATCH(INT(求节点(总纲!$BG$5:$BG$84,总纲!$BH$5:$BH$84,总纲!$BM163)),$E$74:$E$103,0),MATCH(AN$72,$N$73:$U$73,0)),0)</f>
        <v>30</v>
      </c>
      <c r="AO232" s="172">
        <f>IFERROR(INDEX($N$74:$U$103,MATCH(INT(求节点(总纲!$BG$5:$BG$84,总纲!$BH$5:$BH$84,总纲!$BM163)),$E$74:$E$103,0),MATCH(AO$72,$N$73:$U$73,0)),0)</f>
        <v>30</v>
      </c>
      <c r="AP232" s="172">
        <f>IFERROR(INDEX($N$74:$U$103,MATCH(INT(求节点(总纲!$BG$5:$BG$84,总纲!$BH$5:$BH$84,总纲!$BM163)),$E$74:$E$103,0),MATCH(AP$72,$N$73:$U$73,0)),0)</f>
        <v>30</v>
      </c>
      <c r="AQ232" s="172">
        <f>IFERROR(INDEX($N$74:$U$103,MATCH(INT(求节点(总纲!$BG$5:$BG$84,总纲!$BH$5:$BH$84,总纲!$BM163)),$E$74:$E$103,0),MATCH(AQ$72,$N$73:$U$73,0)),0)</f>
        <v>30</v>
      </c>
      <c r="AR232" s="172">
        <f>IFERROR(INDEX($N$74:$U$103,MATCH(INT(求节点(总纲!$BG$5:$BG$84,总纲!$BH$5:$BH$84,总纲!$BM163)),$E$74:$E$103,0),MATCH(AR$72,$N$73:$U$73,0)),0)</f>
        <v>30</v>
      </c>
      <c r="AS232" s="172">
        <f>IFERROR(INDEX($N$74:$U$103,MATCH(INT(求节点(总纲!$BG$5:$BG$84,总纲!$BH$5:$BH$84,总纲!$BM163)),$E$74:$E$103,0),MATCH(AS$72,$N$73:$U$73,0)),0)</f>
        <v>30</v>
      </c>
      <c r="AT232" s="172">
        <f>IFERROR(INDEX($N$74:$U$103,MATCH(INT(求节点(总纲!$BG$5:$BG$84,总纲!$BH$5:$BH$84,总纲!$BM163)),$E$74:$E$103,0),MATCH(AT$72,$N$73:$U$73,0)),0)</f>
        <v>30</v>
      </c>
      <c r="AU232" s="172">
        <f>IFERROR(INDEX($N$74:$U$103,MATCH(INT(求节点(总纲!$BG$5:$BG$84,总纲!$BH$5:$BH$84,总纲!$BM163)),$E$74:$E$103,0),MATCH(AU$72,$N$73:$U$73,0)),0)</f>
        <v>30</v>
      </c>
      <c r="AV232" s="172">
        <f>IFERROR(INDEX($N$74:$U$103,MATCH(INT(求节点(总纲!$BG$5:$BG$84,总纲!$BH$5:$BH$84,总纲!$BM163)),$E$74:$E$103,0),MATCH(AV$72,$N$73:$U$73,0)),0)</f>
        <v>30</v>
      </c>
      <c r="AW232" s="172">
        <f>IFERROR(INDEX($N$74:$U$103,MATCH(INT(求节点(总纲!$BG$5:$BG$84,总纲!$BH$5:$BH$84,总纲!$BM163)),$E$74:$E$103,0),MATCH(AW$72,$N$73:$U$73,0)),0)</f>
        <v>30</v>
      </c>
      <c r="AX232" s="172">
        <f>IFERROR(INDEX($N$74:$U$103,MATCH(INT(求节点(总纲!$BG$5:$BG$84,总纲!$BH$5:$BH$84,总纲!$BM163)),$E$74:$E$103,0),MATCH(AX$72,$N$73:$U$73,0)),0)</f>
        <v>30</v>
      </c>
      <c r="AY232" s="172">
        <f>IFERROR(INDEX($N$74:$U$103,MATCH(INT(求节点(总纲!$BG$5:$BG$84,总纲!$BH$5:$BH$84,总纲!$BM163)),$E$74:$E$103,0),MATCH(AY$72,$N$73:$U$73,0)),0)</f>
        <v>0</v>
      </c>
      <c r="AZ232" s="172">
        <f>IFERROR(INDEX($N$74:$U$103,MATCH(INT(求节点(总纲!$BG$5:$BG$84,总纲!$BH$5:$BH$84,总纲!$BM163)),$E$74:$E$103,0),MATCH(AZ$72,$N$73:$U$73,0)),0)</f>
        <v>30</v>
      </c>
      <c r="BA232" s="172">
        <f>IFERROR(INDEX($N$74:$U$103,MATCH(INT(求节点(总纲!$BG$5:$BG$84,总纲!$BH$5:$BH$84,总纲!$BM163)),$E$74:$E$103,0),MATCH(BA$72,$N$73:$U$73,0)),0)</f>
        <v>30</v>
      </c>
      <c r="BB232" s="172">
        <f>IFERROR(INDEX($N$74:$U$103,MATCH(INT(求节点(总纲!$BG$5:$BG$84,总纲!$BH$5:$BH$84,总纲!$BM163)),$E$74:$E$103,0),MATCH(BB$72,$N$73:$U$73,0)),0)</f>
        <v>30</v>
      </c>
      <c r="BC232" s="132"/>
    </row>
    <row r="233" spans="25:55" x14ac:dyDescent="0.15">
      <c r="Y233" s="132"/>
      <c r="Z233" s="172">
        <v>160</v>
      </c>
      <c r="AA233" s="172">
        <f>IFERROR(INDEX($N$74:$U$103,MATCH(INT(求节点(总纲!$BG$5:$BG$84,总纲!$BH$5:$BH$84,总纲!$BM164)),$E$74:$E$103,0),MATCH(AA$72,$N$73:$U$73,0)),0)</f>
        <v>30</v>
      </c>
      <c r="AB233" s="172">
        <f>IFERROR(INDEX($N$74:$U$103,MATCH(INT(求节点(总纲!$BG$5:$BG$84,总纲!$BH$5:$BH$84,总纲!$BM164)),$E$74:$E$103,0),MATCH(AB$72,$N$73:$U$73,0)),0)</f>
        <v>30</v>
      </c>
      <c r="AC233" s="172">
        <f>IFERROR(INDEX($N$74:$U$103,MATCH(INT(求节点(总纲!$BG$5:$BG$84,总纲!$BH$5:$BH$84,总纲!$BM164)),$E$74:$E$103,0),MATCH(AC$72,$N$73:$U$73,0)),0)</f>
        <v>0</v>
      </c>
      <c r="AD233" s="172">
        <f>IFERROR(INDEX($N$74:$U$103,MATCH(INT(求节点(总纲!$BG$5:$BG$84,总纲!$BH$5:$BH$84,总纲!$BM164)),$E$74:$E$103,0),MATCH(AD$72,$N$73:$U$73,0)),0)</f>
        <v>30</v>
      </c>
      <c r="AE233" s="172">
        <f>IFERROR(INDEX($N$74:$U$103,MATCH(INT(求节点(总纲!$BG$5:$BG$84,总纲!$BH$5:$BH$84,总纲!$BM164)),$E$74:$E$103,0),MATCH(AE$72,$N$73:$U$73,0)),0)</f>
        <v>30</v>
      </c>
      <c r="AF233" s="172">
        <f>IFERROR(INDEX($N$74:$U$103,MATCH(INT(求节点(总纲!$BG$5:$BG$84,总纲!$BH$5:$BH$84,总纲!$BM164)),$E$74:$E$103,0),MATCH(AF$72,$N$73:$U$73,0)),0)</f>
        <v>30</v>
      </c>
      <c r="AG233" s="172">
        <f>IFERROR(INDEX($N$74:$U$103,MATCH(INT(求节点(总纲!$BG$5:$BG$84,总纲!$BH$5:$BH$84,总纲!$BM164)),$E$74:$E$103,0),MATCH(AG$72,$N$73:$U$73,0)),0)</f>
        <v>30</v>
      </c>
      <c r="AH233" s="172">
        <f>IFERROR(INDEX($N$74:$U$103,MATCH(INT(求节点(总纲!$BG$5:$BG$84,总纲!$BH$5:$BH$84,总纲!$BM164)),$E$74:$E$103,0),MATCH(AH$72,$N$73:$U$73,0)),0)</f>
        <v>30</v>
      </c>
      <c r="AI233" s="172">
        <f>IFERROR(INDEX($N$74:$U$103,MATCH(INT(求节点(总纲!$BG$5:$BG$84,总纲!$BH$5:$BH$84,总纲!$BM164)),$E$74:$E$103,0),MATCH(AI$72,$N$73:$U$73,0)),0)</f>
        <v>30</v>
      </c>
      <c r="AJ233" s="172">
        <f>IFERROR(INDEX($N$74:$U$103,MATCH(INT(求节点(总纲!$BG$5:$BG$84,总纲!$BH$5:$BH$84,总纲!$BM164)),$E$74:$E$103,0),MATCH(AJ$72,$N$73:$U$73,0)),0)</f>
        <v>30</v>
      </c>
      <c r="AK233" s="172">
        <f>IFERROR(INDEX($N$74:$U$103,MATCH(INT(求节点(总纲!$BG$5:$BG$84,总纲!$BH$5:$BH$84,总纲!$BM164)),$E$74:$E$103,0),MATCH(AK$72,$N$73:$U$73,0)),0)</f>
        <v>30</v>
      </c>
      <c r="AL233" s="172">
        <f>IFERROR(INDEX($N$74:$U$103,MATCH(INT(求节点(总纲!$BG$5:$BG$84,总纲!$BH$5:$BH$84,总纲!$BM164)),$E$74:$E$103,0),MATCH(AL$72,$N$73:$U$73,0)),0)</f>
        <v>30</v>
      </c>
      <c r="AM233" s="172">
        <f>IFERROR(INDEX($N$74:$U$103,MATCH(INT(求节点(总纲!$BG$5:$BG$84,总纲!$BH$5:$BH$84,总纲!$BM164)),$E$74:$E$103,0),MATCH(AM$72,$N$73:$U$73,0)),0)</f>
        <v>30</v>
      </c>
      <c r="AN233" s="172">
        <f>IFERROR(INDEX($N$74:$U$103,MATCH(INT(求节点(总纲!$BG$5:$BG$84,总纲!$BH$5:$BH$84,总纲!$BM164)),$E$74:$E$103,0),MATCH(AN$72,$N$73:$U$73,0)),0)</f>
        <v>30</v>
      </c>
      <c r="AO233" s="172">
        <f>IFERROR(INDEX($N$74:$U$103,MATCH(INT(求节点(总纲!$BG$5:$BG$84,总纲!$BH$5:$BH$84,总纲!$BM164)),$E$74:$E$103,0),MATCH(AO$72,$N$73:$U$73,0)),0)</f>
        <v>30</v>
      </c>
      <c r="AP233" s="172">
        <f>IFERROR(INDEX($N$74:$U$103,MATCH(INT(求节点(总纲!$BG$5:$BG$84,总纲!$BH$5:$BH$84,总纲!$BM164)),$E$74:$E$103,0),MATCH(AP$72,$N$73:$U$73,0)),0)</f>
        <v>30</v>
      </c>
      <c r="AQ233" s="172">
        <f>IFERROR(INDEX($N$74:$U$103,MATCH(INT(求节点(总纲!$BG$5:$BG$84,总纲!$BH$5:$BH$84,总纲!$BM164)),$E$74:$E$103,0),MATCH(AQ$72,$N$73:$U$73,0)),0)</f>
        <v>30</v>
      </c>
      <c r="AR233" s="172">
        <f>IFERROR(INDEX($N$74:$U$103,MATCH(INT(求节点(总纲!$BG$5:$BG$84,总纲!$BH$5:$BH$84,总纲!$BM164)),$E$74:$E$103,0),MATCH(AR$72,$N$73:$U$73,0)),0)</f>
        <v>30</v>
      </c>
      <c r="AS233" s="172">
        <f>IFERROR(INDEX($N$74:$U$103,MATCH(INT(求节点(总纲!$BG$5:$BG$84,总纲!$BH$5:$BH$84,总纲!$BM164)),$E$74:$E$103,0),MATCH(AS$72,$N$73:$U$73,0)),0)</f>
        <v>30</v>
      </c>
      <c r="AT233" s="172">
        <f>IFERROR(INDEX($N$74:$U$103,MATCH(INT(求节点(总纲!$BG$5:$BG$84,总纲!$BH$5:$BH$84,总纲!$BM164)),$E$74:$E$103,0),MATCH(AT$72,$N$73:$U$73,0)),0)</f>
        <v>30</v>
      </c>
      <c r="AU233" s="172">
        <f>IFERROR(INDEX($N$74:$U$103,MATCH(INT(求节点(总纲!$BG$5:$BG$84,总纲!$BH$5:$BH$84,总纲!$BM164)),$E$74:$E$103,0),MATCH(AU$72,$N$73:$U$73,0)),0)</f>
        <v>30</v>
      </c>
      <c r="AV233" s="172">
        <f>IFERROR(INDEX($N$74:$U$103,MATCH(INT(求节点(总纲!$BG$5:$BG$84,总纲!$BH$5:$BH$84,总纲!$BM164)),$E$74:$E$103,0),MATCH(AV$72,$N$73:$U$73,0)),0)</f>
        <v>30</v>
      </c>
      <c r="AW233" s="172">
        <f>IFERROR(INDEX($N$74:$U$103,MATCH(INT(求节点(总纲!$BG$5:$BG$84,总纲!$BH$5:$BH$84,总纲!$BM164)),$E$74:$E$103,0),MATCH(AW$72,$N$73:$U$73,0)),0)</f>
        <v>30</v>
      </c>
      <c r="AX233" s="172">
        <f>IFERROR(INDEX($N$74:$U$103,MATCH(INT(求节点(总纲!$BG$5:$BG$84,总纲!$BH$5:$BH$84,总纲!$BM164)),$E$74:$E$103,0),MATCH(AX$72,$N$73:$U$73,0)),0)</f>
        <v>30</v>
      </c>
      <c r="AY233" s="172">
        <f>IFERROR(INDEX($N$74:$U$103,MATCH(INT(求节点(总纲!$BG$5:$BG$84,总纲!$BH$5:$BH$84,总纲!$BM164)),$E$74:$E$103,0),MATCH(AY$72,$N$73:$U$73,0)),0)</f>
        <v>0</v>
      </c>
      <c r="AZ233" s="172">
        <f>IFERROR(INDEX($N$74:$U$103,MATCH(INT(求节点(总纲!$BG$5:$BG$84,总纲!$BH$5:$BH$84,总纲!$BM164)),$E$74:$E$103,0),MATCH(AZ$72,$N$73:$U$73,0)),0)</f>
        <v>30</v>
      </c>
      <c r="BA233" s="172">
        <f>IFERROR(INDEX($N$74:$U$103,MATCH(INT(求节点(总纲!$BG$5:$BG$84,总纲!$BH$5:$BH$84,总纲!$BM164)),$E$74:$E$103,0),MATCH(BA$72,$N$73:$U$73,0)),0)</f>
        <v>30</v>
      </c>
      <c r="BB233" s="172">
        <f>IFERROR(INDEX($N$74:$U$103,MATCH(INT(求节点(总纲!$BG$5:$BG$84,总纲!$BH$5:$BH$84,总纲!$BM164)),$E$74:$E$103,0),MATCH(BB$72,$N$73:$U$73,0)),0)</f>
        <v>30</v>
      </c>
    </row>
  </sheetData>
  <mergeCells count="2">
    <mergeCell ref="F72:M72"/>
    <mergeCell ref="N72:U7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DP167"/>
  <sheetViews>
    <sheetView topLeftCell="AQ22" workbookViewId="0">
      <selection activeCell="BE69" sqref="BE69"/>
    </sheetView>
  </sheetViews>
  <sheetFormatPr defaultColWidth="6.625" defaultRowHeight="11.25" x14ac:dyDescent="0.15"/>
  <cols>
    <col min="1" max="2" width="6.625" style="137" customWidth="1"/>
    <col min="3" max="3" width="6.625" style="137"/>
    <col min="4" max="15" width="6.625" style="137" customWidth="1"/>
    <col min="16" max="16" width="6.625" style="8"/>
    <col min="17" max="17" width="6.625" style="137"/>
    <col min="18" max="18" width="6.625" style="25"/>
    <col min="19" max="21" width="6.625" style="137" customWidth="1"/>
    <col min="22" max="22" width="11.375" style="137" bestFit="1" customWidth="1"/>
    <col min="23" max="29" width="6.625" style="137" customWidth="1"/>
    <col min="30" max="30" width="6.625" style="137"/>
    <col min="31" max="36" width="6.625" style="137" customWidth="1"/>
    <col min="37" max="37" width="6.625" style="137"/>
    <col min="38" max="43" width="6.625" style="137" customWidth="1"/>
    <col min="44" max="44" width="6.625" style="137"/>
    <col min="45" max="50" width="6.625" style="137" customWidth="1"/>
    <col min="51" max="51" width="9" style="137" bestFit="1" customWidth="1"/>
    <col min="52" max="52" width="9.75" style="137" bestFit="1" customWidth="1"/>
    <col min="53" max="53" width="6.625" style="25"/>
    <col min="54" max="54" width="9" style="137" bestFit="1" customWidth="1"/>
    <col min="55" max="56" width="6.625" style="137" customWidth="1"/>
    <col min="57" max="57" width="16.375" style="137" bestFit="1" customWidth="1"/>
    <col min="58" max="58" width="10.5" style="137" customWidth="1"/>
    <col min="59" max="76" width="6.625" style="137" customWidth="1"/>
    <col min="77" max="77" width="6.625" style="137"/>
    <col min="78" max="88" width="6.625" style="137" customWidth="1"/>
    <col min="89" max="89" width="6.625" style="137"/>
    <col min="90" max="100" width="6.625" style="137" customWidth="1"/>
    <col min="101" max="102" width="6.625" style="137"/>
    <col min="103" max="103" width="6.625" style="25"/>
    <col min="104" max="104" width="6.625" style="137"/>
    <col min="105" max="118" width="6.625" style="137" customWidth="1"/>
    <col min="119" max="16384" width="6.625" style="137"/>
  </cols>
  <sheetData>
    <row r="1" spans="1:118" x14ac:dyDescent="0.15">
      <c r="A1" s="137" t="s">
        <v>315</v>
      </c>
      <c r="DA1" s="105" t="s">
        <v>341</v>
      </c>
      <c r="DC1" s="106"/>
      <c r="DD1" s="106"/>
      <c r="DE1" s="106"/>
      <c r="DF1" s="106"/>
      <c r="DG1" s="106"/>
    </row>
    <row r="2" spans="1:118" x14ac:dyDescent="0.15">
      <c r="A2" s="137" t="s">
        <v>316</v>
      </c>
      <c r="B2" s="137">
        <v>1</v>
      </c>
      <c r="DC2" s="106"/>
      <c r="DD2" s="106"/>
      <c r="DE2" s="106"/>
      <c r="DF2" s="106"/>
      <c r="DG2" s="106"/>
    </row>
    <row r="3" spans="1:118" x14ac:dyDescent="0.15">
      <c r="A3" s="137" t="s">
        <v>317</v>
      </c>
      <c r="B3" s="137">
        <v>0</v>
      </c>
      <c r="DC3" s="106"/>
      <c r="DD3" s="106"/>
      <c r="DE3" s="106"/>
      <c r="DF3" s="106"/>
      <c r="DG3" s="106"/>
    </row>
    <row r="4" spans="1:118" x14ac:dyDescent="0.15">
      <c r="A4" s="137" t="s">
        <v>318</v>
      </c>
      <c r="B4" s="137">
        <v>1</v>
      </c>
      <c r="DC4" s="106"/>
      <c r="DD4" s="106"/>
      <c r="DE4" s="106"/>
      <c r="DF4" s="106"/>
      <c r="DG4" s="106"/>
    </row>
    <row r="5" spans="1:118" x14ac:dyDescent="0.15">
      <c r="A5" s="137" t="s">
        <v>319</v>
      </c>
      <c r="B5" s="137">
        <v>1</v>
      </c>
      <c r="G5" s="137">
        <v>1.05</v>
      </c>
      <c r="H5" s="137">
        <v>1.1499999999999999</v>
      </c>
      <c r="I5" s="137">
        <v>1.3</v>
      </c>
      <c r="J5" s="137">
        <v>1.5</v>
      </c>
      <c r="AF5" s="182" t="s">
        <v>343</v>
      </c>
      <c r="AG5" s="182"/>
      <c r="AH5" s="182"/>
      <c r="AI5" s="182"/>
      <c r="AJ5" s="182"/>
      <c r="AM5" s="182" t="s">
        <v>344</v>
      </c>
      <c r="AN5" s="182"/>
      <c r="AO5" s="182"/>
      <c r="AP5" s="182"/>
      <c r="AQ5" s="182"/>
      <c r="AT5" s="182" t="s">
        <v>345</v>
      </c>
      <c r="AU5" s="182"/>
      <c r="AV5" s="182"/>
      <c r="AW5" s="182"/>
      <c r="AX5" s="182"/>
      <c r="DB5" s="137" t="s">
        <v>338</v>
      </c>
      <c r="DC5" s="137">
        <v>1</v>
      </c>
      <c r="DD5" s="137">
        <v>1</v>
      </c>
      <c r="DE5" s="137">
        <v>1</v>
      </c>
      <c r="DF5" s="137">
        <v>1</v>
      </c>
      <c r="DG5" s="137">
        <v>1</v>
      </c>
    </row>
    <row r="6" spans="1:118" x14ac:dyDescent="0.15">
      <c r="F6" s="190" t="s">
        <v>346</v>
      </c>
      <c r="G6" s="190"/>
      <c r="H6" s="190"/>
      <c r="I6" s="190"/>
      <c r="J6" s="190"/>
      <c r="K6" s="190" t="s">
        <v>347</v>
      </c>
      <c r="L6" s="190"/>
      <c r="M6" s="190"/>
      <c r="N6" s="190"/>
      <c r="O6" s="190"/>
      <c r="X6" s="190" t="s">
        <v>342</v>
      </c>
      <c r="Y6" s="190"/>
      <c r="Z6" s="190"/>
      <c r="AA6" s="190"/>
      <c r="AB6" s="190"/>
      <c r="AE6" s="137" t="s">
        <v>45</v>
      </c>
      <c r="AF6" s="137" t="s">
        <v>321</v>
      </c>
      <c r="AG6" s="137" t="s">
        <v>322</v>
      </c>
      <c r="AH6" s="137" t="s">
        <v>323</v>
      </c>
      <c r="AI6" s="137" t="s">
        <v>324</v>
      </c>
      <c r="AJ6" s="137" t="s">
        <v>325</v>
      </c>
      <c r="AL6" s="137" t="s">
        <v>298</v>
      </c>
      <c r="AM6" s="137" t="s">
        <v>321</v>
      </c>
      <c r="AN6" s="137" t="s">
        <v>322</v>
      </c>
      <c r="AO6" s="137" t="s">
        <v>323</v>
      </c>
      <c r="AP6" s="137" t="s">
        <v>324</v>
      </c>
      <c r="AQ6" s="137" t="s">
        <v>325</v>
      </c>
      <c r="AS6" s="137" t="s">
        <v>298</v>
      </c>
      <c r="AT6" s="137" t="s">
        <v>321</v>
      </c>
      <c r="AU6" s="137" t="s">
        <v>322</v>
      </c>
      <c r="AV6" s="137" t="s">
        <v>323</v>
      </c>
      <c r="AW6" s="137" t="s">
        <v>324</v>
      </c>
      <c r="AX6" s="137" t="s">
        <v>325</v>
      </c>
      <c r="BG6" s="190" t="s">
        <v>329</v>
      </c>
      <c r="BH6" s="190"/>
      <c r="BI6" s="190"/>
      <c r="BJ6" s="190"/>
      <c r="BK6" s="190"/>
      <c r="BO6" s="182" t="s">
        <v>331</v>
      </c>
      <c r="BP6" s="182"/>
      <c r="BQ6" s="182"/>
      <c r="BR6" s="182"/>
      <c r="BS6" s="182"/>
      <c r="BT6" s="182" t="s">
        <v>332</v>
      </c>
      <c r="BU6" s="182"/>
      <c r="BV6" s="182"/>
      <c r="BW6" s="182"/>
      <c r="BX6" s="182"/>
      <c r="CA6" s="182" t="s">
        <v>334</v>
      </c>
      <c r="CB6" s="182"/>
      <c r="CC6" s="182"/>
      <c r="CD6" s="182"/>
      <c r="CE6" s="182"/>
      <c r="CF6" s="182" t="s">
        <v>335</v>
      </c>
      <c r="CG6" s="182"/>
      <c r="CH6" s="182"/>
      <c r="CI6" s="182"/>
      <c r="CJ6" s="182"/>
      <c r="CM6" s="182" t="s">
        <v>336</v>
      </c>
      <c r="CN6" s="182"/>
      <c r="CO6" s="182"/>
      <c r="CP6" s="182"/>
      <c r="CQ6" s="182"/>
      <c r="CR6" s="182" t="s">
        <v>337</v>
      </c>
      <c r="CS6" s="182"/>
      <c r="CT6" s="182"/>
      <c r="CU6" s="182"/>
      <c r="CV6" s="182"/>
      <c r="DC6" s="182" t="s">
        <v>339</v>
      </c>
      <c r="DD6" s="182"/>
      <c r="DE6" s="182"/>
      <c r="DF6" s="182"/>
      <c r="DG6" s="182"/>
      <c r="DJ6" s="182" t="s">
        <v>340</v>
      </c>
      <c r="DK6" s="182"/>
      <c r="DL6" s="182"/>
      <c r="DM6" s="182"/>
      <c r="DN6" s="182"/>
    </row>
    <row r="7" spans="1:118" s="140" customFormat="1" ht="33.75" x14ac:dyDescent="0.15">
      <c r="A7" s="191" t="s">
        <v>326</v>
      </c>
      <c r="B7" s="192"/>
      <c r="D7" s="142" t="s">
        <v>55</v>
      </c>
      <c r="E7" s="142" t="s">
        <v>320</v>
      </c>
      <c r="F7" s="142" t="s">
        <v>321</v>
      </c>
      <c r="G7" s="142" t="s">
        <v>322</v>
      </c>
      <c r="H7" s="142" t="s">
        <v>323</v>
      </c>
      <c r="I7" s="142" t="s">
        <v>324</v>
      </c>
      <c r="J7" s="142" t="s">
        <v>325</v>
      </c>
      <c r="K7" s="142" t="s">
        <v>321</v>
      </c>
      <c r="L7" s="142" t="s">
        <v>322</v>
      </c>
      <c r="M7" s="142" t="s">
        <v>323</v>
      </c>
      <c r="N7" s="142" t="s">
        <v>324</v>
      </c>
      <c r="O7" s="142" t="s">
        <v>325</v>
      </c>
      <c r="R7" s="143"/>
      <c r="T7" s="142" t="s">
        <v>55</v>
      </c>
      <c r="U7" s="142" t="s">
        <v>320</v>
      </c>
      <c r="V7" s="142" t="s">
        <v>415</v>
      </c>
      <c r="W7" s="142" t="s">
        <v>414</v>
      </c>
      <c r="X7" s="142" t="s">
        <v>321</v>
      </c>
      <c r="Y7" s="142" t="s">
        <v>322</v>
      </c>
      <c r="Z7" s="142" t="s">
        <v>323</v>
      </c>
      <c r="AA7" s="142" t="s">
        <v>324</v>
      </c>
      <c r="AB7" s="142" t="s">
        <v>325</v>
      </c>
      <c r="AC7" s="140" t="s">
        <v>413</v>
      </c>
      <c r="AE7" s="140">
        <v>1</v>
      </c>
      <c r="AF7" s="140">
        <f t="shared" ref="AF7:AF38" si="0">求节点($U$8:$U$38,X$8:X$38,$AE7)</f>
        <v>0</v>
      </c>
      <c r="AG7" s="140">
        <f t="shared" ref="AG7:AG38" si="1">求节点($U$8:$U$38,Y$8:Y$38,$AE7)</f>
        <v>0</v>
      </c>
      <c r="AH7" s="140">
        <f t="shared" ref="AH7:AH38" si="2">求节点($U$8:$U$38,Z$8:Z$38,$AE7)</f>
        <v>0</v>
      </c>
      <c r="AI7" s="140">
        <f t="shared" ref="AI7:AI38" si="3">求节点($U$8:$U$38,AA$8:AA$38,$AE7)</f>
        <v>0</v>
      </c>
      <c r="AJ7" s="140">
        <f t="shared" ref="AJ7:AJ38" si="4">求节点($U$8:$U$38,AB$8:AB$38,$AE7)</f>
        <v>0</v>
      </c>
      <c r="AL7" s="140">
        <v>1</v>
      </c>
      <c r="AM7" s="140">
        <f>求节点(总纲!AA$5:AA$84,AF$7:AF$86,总纲!D5)</f>
        <v>0</v>
      </c>
      <c r="AN7" s="140">
        <f>求节点(总纲!AB$5:AB$84,AG$7:AG$86,总纲!E5)</f>
        <v>0</v>
      </c>
      <c r="AO7" s="140">
        <f>求节点(总纲!AC$5:AC$84,AH$7:AH$86,总纲!F5)</f>
        <v>0</v>
      </c>
      <c r="AP7" s="140">
        <f>求节点(总纲!AD$5:AD$84,AI$7:AI$86,总纲!G5)</f>
        <v>0</v>
      </c>
      <c r="AQ7" s="140">
        <f>求节点(总纲!AE$5:AE$84,AJ$7:AJ$86,总纲!H5)</f>
        <v>0</v>
      </c>
      <c r="AS7" s="140">
        <v>1</v>
      </c>
      <c r="AT7" s="144">
        <f>AM7</f>
        <v>0</v>
      </c>
      <c r="AU7" s="144">
        <f t="shared" ref="AU7:AX7" si="5">AN7</f>
        <v>0</v>
      </c>
      <c r="AV7" s="144">
        <f t="shared" si="5"/>
        <v>0</v>
      </c>
      <c r="AW7" s="144">
        <f t="shared" si="5"/>
        <v>0</v>
      </c>
      <c r="AX7" s="144">
        <f t="shared" si="5"/>
        <v>0</v>
      </c>
      <c r="BA7" s="143"/>
      <c r="BC7" s="142" t="s">
        <v>55</v>
      </c>
      <c r="BD7" s="142" t="s">
        <v>320</v>
      </c>
      <c r="BE7" s="142" t="s">
        <v>416</v>
      </c>
      <c r="BF7" s="142" t="s">
        <v>417</v>
      </c>
      <c r="BG7" s="142" t="s">
        <v>321</v>
      </c>
      <c r="BH7" s="142" t="s">
        <v>322</v>
      </c>
      <c r="BI7" s="142" t="s">
        <v>323</v>
      </c>
      <c r="BJ7" s="142" t="s">
        <v>324</v>
      </c>
      <c r="BK7" s="142" t="s">
        <v>325</v>
      </c>
      <c r="BL7" s="140" t="s">
        <v>413</v>
      </c>
      <c r="BN7" s="137" t="s">
        <v>30</v>
      </c>
      <c r="BO7" s="137" t="s">
        <v>321</v>
      </c>
      <c r="BP7" s="137" t="s">
        <v>322</v>
      </c>
      <c r="BQ7" s="137" t="s">
        <v>323</v>
      </c>
      <c r="BR7" s="137" t="s">
        <v>324</v>
      </c>
      <c r="BS7" s="137" t="s">
        <v>325</v>
      </c>
      <c r="BT7" s="137" t="s">
        <v>321</v>
      </c>
      <c r="BU7" s="137" t="s">
        <v>322</v>
      </c>
      <c r="BV7" s="137" t="s">
        <v>323</v>
      </c>
      <c r="BW7" s="137" t="s">
        <v>324</v>
      </c>
      <c r="BX7" s="137" t="s">
        <v>325</v>
      </c>
      <c r="BY7" s="137"/>
      <c r="BZ7" s="137" t="s">
        <v>333</v>
      </c>
      <c r="CA7" s="137" t="s">
        <v>321</v>
      </c>
      <c r="CB7" s="137" t="s">
        <v>322</v>
      </c>
      <c r="CC7" s="137" t="s">
        <v>323</v>
      </c>
      <c r="CD7" s="137" t="s">
        <v>324</v>
      </c>
      <c r="CE7" s="137" t="s">
        <v>325</v>
      </c>
      <c r="CF7" s="137" t="s">
        <v>321</v>
      </c>
      <c r="CG7" s="137" t="s">
        <v>322</v>
      </c>
      <c r="CH7" s="137" t="s">
        <v>323</v>
      </c>
      <c r="CI7" s="137" t="s">
        <v>324</v>
      </c>
      <c r="CJ7" s="137" t="s">
        <v>325</v>
      </c>
      <c r="CK7" s="137"/>
      <c r="CL7" s="137" t="s">
        <v>333</v>
      </c>
      <c r="CM7" s="137" t="s">
        <v>321</v>
      </c>
      <c r="CN7" s="137" t="s">
        <v>322</v>
      </c>
      <c r="CO7" s="137" t="s">
        <v>323</v>
      </c>
      <c r="CP7" s="137" t="s">
        <v>324</v>
      </c>
      <c r="CQ7" s="137" t="s">
        <v>325</v>
      </c>
      <c r="CR7" s="137" t="s">
        <v>321</v>
      </c>
      <c r="CS7" s="137" t="s">
        <v>322</v>
      </c>
      <c r="CT7" s="137" t="s">
        <v>323</v>
      </c>
      <c r="CU7" s="137" t="s">
        <v>324</v>
      </c>
      <c r="CV7" s="137" t="s">
        <v>325</v>
      </c>
      <c r="CY7" s="143"/>
      <c r="DB7" s="137" t="s">
        <v>30</v>
      </c>
      <c r="DC7" s="137" t="s">
        <v>31</v>
      </c>
      <c r="DD7" s="137" t="s">
        <v>32</v>
      </c>
      <c r="DE7" s="137" t="s">
        <v>33</v>
      </c>
      <c r="DF7" s="137" t="s">
        <v>34</v>
      </c>
      <c r="DG7" s="137" t="s">
        <v>35</v>
      </c>
      <c r="DH7" s="137"/>
      <c r="DI7" s="137" t="s">
        <v>298</v>
      </c>
      <c r="DJ7" s="137" t="s">
        <v>31</v>
      </c>
      <c r="DK7" s="137" t="s">
        <v>32</v>
      </c>
      <c r="DL7" s="137" t="s">
        <v>33</v>
      </c>
      <c r="DM7" s="137" t="s">
        <v>34</v>
      </c>
      <c r="DN7" s="137" t="s">
        <v>35</v>
      </c>
    </row>
    <row r="8" spans="1:118" x14ac:dyDescent="0.15">
      <c r="A8" s="138" t="s">
        <v>327</v>
      </c>
      <c r="B8" s="138" t="s">
        <v>328</v>
      </c>
      <c r="D8" s="138">
        <v>1</v>
      </c>
      <c r="E8" s="138">
        <f>基础状态预期!$D11</f>
        <v>12.5</v>
      </c>
      <c r="F8" s="145">
        <v>0.8</v>
      </c>
      <c r="G8" s="145">
        <f>MIN($F8*G$5,1)</f>
        <v>0.84000000000000008</v>
      </c>
      <c r="H8" s="145">
        <f t="shared" ref="H8:J28" si="6">MIN($F8*H$5,1)</f>
        <v>0.91999999999999993</v>
      </c>
      <c r="I8" s="145">
        <f t="shared" si="6"/>
        <v>1</v>
      </c>
      <c r="J8" s="145">
        <f t="shared" si="6"/>
        <v>1</v>
      </c>
      <c r="K8" s="146">
        <f>求节点($A$9:$A$17,$B$9:$B$17,F8)</f>
        <v>0.9</v>
      </c>
      <c r="L8" s="146">
        <f t="shared" ref="L8:O8" si="7">求节点($A$9:$A$17,$B$9:$B$17,G8)</f>
        <v>0.92</v>
      </c>
      <c r="M8" s="146">
        <f t="shared" si="7"/>
        <v>0.96</v>
      </c>
      <c r="N8" s="146">
        <f t="shared" si="7"/>
        <v>1</v>
      </c>
      <c r="O8" s="146">
        <f t="shared" si="7"/>
        <v>1</v>
      </c>
      <c r="T8" s="138">
        <v>0</v>
      </c>
      <c r="U8" s="147">
        <v>12</v>
      </c>
      <c r="V8" s="148">
        <v>0</v>
      </c>
      <c r="W8" s="138">
        <f>SUM(V$8:V8)</f>
        <v>0</v>
      </c>
      <c r="X8" s="147">
        <v>0</v>
      </c>
      <c r="Y8" s="147">
        <v>0</v>
      </c>
      <c r="Z8" s="147">
        <v>0</v>
      </c>
      <c r="AA8" s="147">
        <v>0</v>
      </c>
      <c r="AB8" s="147">
        <v>0</v>
      </c>
      <c r="AE8" s="137">
        <v>2</v>
      </c>
      <c r="AF8" s="137">
        <f t="shared" si="0"/>
        <v>0</v>
      </c>
      <c r="AG8" s="137">
        <f t="shared" si="1"/>
        <v>0</v>
      </c>
      <c r="AH8" s="137">
        <f t="shared" si="2"/>
        <v>0</v>
      </c>
      <c r="AI8" s="137">
        <f t="shared" si="3"/>
        <v>0</v>
      </c>
      <c r="AJ8" s="137">
        <f t="shared" si="4"/>
        <v>0</v>
      </c>
      <c r="AL8" s="137">
        <v>2</v>
      </c>
      <c r="AM8" s="137">
        <f>求节点(总纲!AA$5:AA$84,AF$7:AF$86,总纲!D6)</f>
        <v>0</v>
      </c>
      <c r="AN8" s="137">
        <f>求节点(总纲!AB$5:AB$84,AG$7:AG$86,总纲!E6)</f>
        <v>0</v>
      </c>
      <c r="AO8" s="137">
        <f>求节点(总纲!AC$5:AC$84,AH$7:AH$86,总纲!F6)</f>
        <v>0</v>
      </c>
      <c r="AP8" s="137">
        <f>求节点(总纲!AD$5:AD$84,AI$7:AI$86,总纲!G6)</f>
        <v>0</v>
      </c>
      <c r="AQ8" s="137">
        <f>求节点(总纲!AE$5:AE$84,AJ$7:AJ$86,总纲!H6)</f>
        <v>0</v>
      </c>
      <c r="AS8" s="137">
        <v>2</v>
      </c>
      <c r="AT8" s="137">
        <f>AM8-AM7</f>
        <v>0</v>
      </c>
      <c r="AU8" s="137">
        <f t="shared" ref="AU8:AX8" si="8">AN8-AN7</f>
        <v>0</v>
      </c>
      <c r="AV8" s="137">
        <f t="shared" si="8"/>
        <v>0</v>
      </c>
      <c r="AW8" s="137">
        <f t="shared" si="8"/>
        <v>0</v>
      </c>
      <c r="AX8" s="137">
        <f t="shared" si="8"/>
        <v>0</v>
      </c>
      <c r="BC8" s="138">
        <v>0</v>
      </c>
      <c r="BD8" s="147">
        <v>12</v>
      </c>
      <c r="BE8" s="148">
        <f>BL8*$BL$4</f>
        <v>0</v>
      </c>
      <c r="BF8" s="138">
        <f>SUM(BE$8:BE8)</f>
        <v>0</v>
      </c>
      <c r="BG8" s="147">
        <v>0</v>
      </c>
      <c r="BH8" s="147">
        <v>0</v>
      </c>
      <c r="BI8" s="147">
        <v>0</v>
      </c>
      <c r="BJ8" s="147">
        <v>0</v>
      </c>
      <c r="BK8" s="147">
        <v>0</v>
      </c>
      <c r="BN8" s="140">
        <v>1</v>
      </c>
      <c r="BO8" s="140">
        <f t="shared" ref="BO8:BO39" si="9">求节点($BD$8:$BD$38,BG$8:BG$38,$BN8)</f>
        <v>0</v>
      </c>
      <c r="BP8" s="140">
        <f t="shared" ref="BP8:BP39" si="10">求节点($BD$8:$BD$38,BH$8:BH$38,$BN8)</f>
        <v>0</v>
      </c>
      <c r="BQ8" s="140">
        <f t="shared" ref="BQ8:BQ39" si="11">求节点($BD$8:$BD$38,BI$8:BI$38,$BN8)</f>
        <v>0</v>
      </c>
      <c r="BR8" s="140">
        <f t="shared" ref="BR8:BR39" si="12">求节点($BD$8:$BD$38,BJ$8:BJ$38,$BN8)</f>
        <v>0</v>
      </c>
      <c r="BS8" s="140">
        <f t="shared" ref="BS8:BS39" si="13">求节点($BD$8:$BD$38,BK$8:BK$38,$BN8)</f>
        <v>0</v>
      </c>
      <c r="BT8" s="140">
        <f t="shared" ref="BT8:BT39" si="14">求节点($BD$8:$BD$38,BG$43:BG$73,$BN8)</f>
        <v>0</v>
      </c>
      <c r="BU8" s="140">
        <f t="shared" ref="BU8:BU39" si="15">求节点($BD$8:$BD$38,BH$43:BH$73,$BN8)</f>
        <v>0</v>
      </c>
      <c r="BV8" s="140">
        <f t="shared" ref="BV8:BV39" si="16">求节点($BD$8:$BD$38,BI$43:BI$73,$BN8)</f>
        <v>0</v>
      </c>
      <c r="BW8" s="140">
        <f t="shared" ref="BW8:BW39" si="17">求节点($BD$8:$BD$38,BJ$43:BJ$73,$BN8)</f>
        <v>0</v>
      </c>
      <c r="BX8" s="140">
        <f t="shared" ref="BX8:BX39" si="18">求节点($BD$8:$BD$38,BK$43:BK$73,$BN8)</f>
        <v>0</v>
      </c>
      <c r="BY8" s="140"/>
      <c r="BZ8" s="140">
        <v>1</v>
      </c>
      <c r="CA8" s="140">
        <f>求节点(总纲!AA$5:AA$84,BO$8:BO$87,总纲!D5)</f>
        <v>0</v>
      </c>
      <c r="CB8" s="140">
        <f>求节点(总纲!AB$5:AB$84,BP$8:BP$87,总纲!E5)</f>
        <v>0</v>
      </c>
      <c r="CC8" s="140">
        <f>求节点(总纲!AC$5:AC$84,BQ$8:BQ$87,总纲!F5)</f>
        <v>0</v>
      </c>
      <c r="CD8" s="140">
        <f>求节点(总纲!AD$5:AD$84,BR$8:BR$87,总纲!G5)</f>
        <v>0</v>
      </c>
      <c r="CE8" s="140">
        <f>求节点(总纲!AE$5:AE$84,BS$8:BS$87,总纲!H5)</f>
        <v>0</v>
      </c>
      <c r="CF8" s="140">
        <f>求节点(总纲!AA$5:AA$84,BT$8:BT$87,总纲!D5)</f>
        <v>0</v>
      </c>
      <c r="CG8" s="140">
        <f>求节点(总纲!AB$5:AB$84,BU$8:BU$87,总纲!E5)</f>
        <v>0</v>
      </c>
      <c r="CH8" s="140">
        <f>求节点(总纲!AC$5:AC$84,BV$8:BV$87,总纲!F5)</f>
        <v>0</v>
      </c>
      <c r="CI8" s="140">
        <f>求节点(总纲!AD$5:AD$84,BW$8:BW$87,总纲!G5)</f>
        <v>0</v>
      </c>
      <c r="CJ8" s="140">
        <f>求节点(总纲!AE$5:AE$84,BX$8:BX$87,总纲!H5)</f>
        <v>0</v>
      </c>
      <c r="CK8" s="140"/>
      <c r="CL8" s="140">
        <v>1</v>
      </c>
      <c r="CM8" s="144">
        <f>CA8</f>
        <v>0</v>
      </c>
      <c r="CN8" s="144">
        <f t="shared" ref="CN8:CV8" si="19">CB8</f>
        <v>0</v>
      </c>
      <c r="CO8" s="144">
        <f t="shared" si="19"/>
        <v>0</v>
      </c>
      <c r="CP8" s="144">
        <f t="shared" si="19"/>
        <v>0</v>
      </c>
      <c r="CQ8" s="144">
        <f t="shared" si="19"/>
        <v>0</v>
      </c>
      <c r="CR8" s="144">
        <f t="shared" si="19"/>
        <v>0</v>
      </c>
      <c r="CS8" s="144">
        <f t="shared" si="19"/>
        <v>0</v>
      </c>
      <c r="CT8" s="144">
        <f t="shared" si="19"/>
        <v>0</v>
      </c>
      <c r="CU8" s="144">
        <f t="shared" si="19"/>
        <v>0</v>
      </c>
      <c r="CV8" s="144">
        <f t="shared" si="19"/>
        <v>0</v>
      </c>
      <c r="DB8" s="137">
        <v>1</v>
      </c>
      <c r="DC8" s="107">
        <f>DC$5*总纲!AA5*24*3600</f>
        <v>642.3768935871916</v>
      </c>
      <c r="DD8" s="107">
        <f>DD$5*总纲!AB5*24*3600</f>
        <v>513.90151486975344</v>
      </c>
      <c r="DE8" s="107">
        <f>DE$5*总纲!AC5*24*3600</f>
        <v>385.42613615231494</v>
      </c>
      <c r="DF8" s="107">
        <f>DF$5*总纲!AD5*24*3600</f>
        <v>256.95075743487672</v>
      </c>
      <c r="DG8" s="107">
        <f>DG$5*总纲!AE5*24*3600</f>
        <v>128.47537871743836</v>
      </c>
      <c r="DI8" s="137">
        <v>1</v>
      </c>
      <c r="DJ8" s="137">
        <f>求节点(总纲!AA$5:AA$84,DC$8:DC$87,总纲!D5)</f>
        <v>6201.2271631357262</v>
      </c>
      <c r="DK8" s="137">
        <f>求节点(总纲!AB$5:AB$84,DD$8:DD$87,总纲!E5)</f>
        <v>5165.6222268920601</v>
      </c>
      <c r="DL8" s="137">
        <f>求节点(总纲!AC$5:AC$84,DE$8:DE$87,总纲!F5)</f>
        <v>4041.3397422155522</v>
      </c>
      <c r="DM8" s="137">
        <f>求节点(总纲!AD$5:AD$84,DF$8:DF$87,总纲!G5)</f>
        <v>2815.3571320636197</v>
      </c>
      <c r="DN8" s="137">
        <f>求节点(总纲!AE$5:AE$84,DG$8:DG$87,总纲!H5)</f>
        <v>1472.1713285284213</v>
      </c>
    </row>
    <row r="9" spans="1:118" x14ac:dyDescent="0.15">
      <c r="A9" s="138">
        <v>0</v>
      </c>
      <c r="B9" s="138">
        <v>0</v>
      </c>
      <c r="D9" s="138">
        <v>2</v>
      </c>
      <c r="E9" s="173">
        <f>基础状态预期!$D12</f>
        <v>14.5</v>
      </c>
      <c r="F9" s="145">
        <v>0.78</v>
      </c>
      <c r="G9" s="145">
        <f t="shared" ref="G9:J29" si="20">MIN($F9*G$5,1)</f>
        <v>0.81900000000000006</v>
      </c>
      <c r="H9" s="145">
        <f t="shared" si="6"/>
        <v>0.89699999999999991</v>
      </c>
      <c r="I9" s="145">
        <f t="shared" si="6"/>
        <v>1</v>
      </c>
      <c r="J9" s="145">
        <f t="shared" si="6"/>
        <v>1</v>
      </c>
      <c r="K9" s="146">
        <f t="shared" ref="K9:K37" si="21">求节点($A$9:$A$17,$B$9:$B$17,F9)</f>
        <v>0.89</v>
      </c>
      <c r="L9" s="146">
        <f t="shared" ref="L9:L37" si="22">求节点($A$9:$A$17,$B$9:$B$17,G9)</f>
        <v>0.90949999999999998</v>
      </c>
      <c r="M9" s="146">
        <f t="shared" ref="M9:M37" si="23">求节点($A$9:$A$17,$B$9:$B$17,H9)</f>
        <v>0.9484999999999999</v>
      </c>
      <c r="N9" s="146">
        <f t="shared" ref="N9:N37" si="24">求节点($A$9:$A$17,$B$9:$B$17,I9)</f>
        <v>1</v>
      </c>
      <c r="O9" s="146">
        <f t="shared" ref="O9:O37" si="25">求节点($A$9:$A$17,$B$9:$B$17,J9)</f>
        <v>1</v>
      </c>
      <c r="T9" s="138">
        <v>1</v>
      </c>
      <c r="U9" s="138">
        <f t="shared" ref="U9:U38" si="26">$E8</f>
        <v>12.5</v>
      </c>
      <c r="V9" s="148">
        <v>20000</v>
      </c>
      <c r="W9" s="138">
        <f>SUM(V$8:V9)</f>
        <v>20000</v>
      </c>
      <c r="X9" s="138">
        <f>$W9*F8</f>
        <v>16000</v>
      </c>
      <c r="Y9" s="163">
        <f t="shared" ref="Y9:AB9" si="27">$W9*G8</f>
        <v>16800</v>
      </c>
      <c r="Z9" s="163">
        <f t="shared" si="27"/>
        <v>18400</v>
      </c>
      <c r="AA9" s="163">
        <f t="shared" si="27"/>
        <v>20000</v>
      </c>
      <c r="AB9" s="163">
        <f t="shared" si="27"/>
        <v>20000</v>
      </c>
      <c r="AC9" s="137" t="e">
        <f>W9/[3]圣人科技升级消耗!$Z7</f>
        <v>#DIV/0!</v>
      </c>
      <c r="AE9" s="137">
        <v>3</v>
      </c>
      <c r="AF9" s="137">
        <f t="shared" si="0"/>
        <v>0</v>
      </c>
      <c r="AG9" s="137">
        <f t="shared" si="1"/>
        <v>0</v>
      </c>
      <c r="AH9" s="137">
        <f t="shared" si="2"/>
        <v>0</v>
      </c>
      <c r="AI9" s="137">
        <f t="shared" si="3"/>
        <v>0</v>
      </c>
      <c r="AJ9" s="137">
        <f t="shared" si="4"/>
        <v>0</v>
      </c>
      <c r="AL9" s="137">
        <v>3</v>
      </c>
      <c r="AM9" s="137">
        <f>求节点(总纲!AA$5:AA$84,AF$7:AF$86,总纲!D7)</f>
        <v>0</v>
      </c>
      <c r="AN9" s="137">
        <f>求节点(总纲!AB$5:AB$84,AG$7:AG$86,总纲!E7)</f>
        <v>0</v>
      </c>
      <c r="AO9" s="137">
        <f>求节点(总纲!AC$5:AC$84,AH$7:AH$86,总纲!F7)</f>
        <v>0</v>
      </c>
      <c r="AP9" s="137">
        <f>求节点(总纲!AD$5:AD$84,AI$7:AI$86,总纲!G7)</f>
        <v>0</v>
      </c>
      <c r="AQ9" s="137">
        <f>求节点(总纲!AE$5:AE$84,AJ$7:AJ$86,总纲!H7)</f>
        <v>0</v>
      </c>
      <c r="AS9" s="137">
        <v>3</v>
      </c>
      <c r="AT9" s="137">
        <f t="shared" ref="AT9:AT72" si="28">AM9-AM8</f>
        <v>0</v>
      </c>
      <c r="AU9" s="137">
        <f t="shared" ref="AU9:AU72" si="29">AN9-AN8</f>
        <v>0</v>
      </c>
      <c r="AV9" s="137">
        <f t="shared" ref="AV9:AV72" si="30">AO9-AO8</f>
        <v>0</v>
      </c>
      <c r="AW9" s="137">
        <f t="shared" ref="AW9:AW72" si="31">AP9-AP8</f>
        <v>0</v>
      </c>
      <c r="AX9" s="137">
        <f t="shared" ref="AX9:AX72" si="32">AQ9-AQ8</f>
        <v>0</v>
      </c>
      <c r="AZ9" s="174"/>
      <c r="BB9" s="137">
        <f t="shared" ref="BB9:BB38" si="33">BE9-BE8</f>
        <v>22400</v>
      </c>
      <c r="BC9" s="138">
        <v>1</v>
      </c>
      <c r="BD9" s="138">
        <f t="shared" ref="BD9:BD38" si="34">E8</f>
        <v>12.5</v>
      </c>
      <c r="BE9" s="148">
        <v>22400</v>
      </c>
      <c r="BF9" s="138">
        <f>SUM(BE$8:BE9)</f>
        <v>22400</v>
      </c>
      <c r="BG9" s="138">
        <f>$BF9*F8</f>
        <v>17920</v>
      </c>
      <c r="BH9" s="163">
        <f t="shared" ref="BH9:BK9" si="35">$BF9*G8</f>
        <v>18816</v>
      </c>
      <c r="BI9" s="163">
        <f t="shared" si="35"/>
        <v>20608</v>
      </c>
      <c r="BJ9" s="163">
        <f t="shared" si="35"/>
        <v>22400</v>
      </c>
      <c r="BK9" s="163">
        <f t="shared" si="35"/>
        <v>22400</v>
      </c>
      <c r="BL9" s="137" t="e">
        <f>BF9/[3]圣人科技升级消耗!$Z37</f>
        <v>#DIV/0!</v>
      </c>
      <c r="BN9" s="137">
        <v>2</v>
      </c>
      <c r="BO9" s="137">
        <f t="shared" si="9"/>
        <v>0</v>
      </c>
      <c r="BP9" s="137">
        <f t="shared" si="10"/>
        <v>0</v>
      </c>
      <c r="BQ9" s="137">
        <f t="shared" si="11"/>
        <v>0</v>
      </c>
      <c r="BR9" s="137">
        <f t="shared" si="12"/>
        <v>0</v>
      </c>
      <c r="BS9" s="137">
        <f t="shared" si="13"/>
        <v>0</v>
      </c>
      <c r="BT9" s="137">
        <f t="shared" si="14"/>
        <v>0</v>
      </c>
      <c r="BU9" s="137">
        <f t="shared" si="15"/>
        <v>0</v>
      </c>
      <c r="BV9" s="137">
        <f t="shared" si="16"/>
        <v>0</v>
      </c>
      <c r="BW9" s="137">
        <f t="shared" si="17"/>
        <v>0</v>
      </c>
      <c r="BX9" s="137">
        <f t="shared" si="18"/>
        <v>0</v>
      </c>
      <c r="BY9" s="140"/>
      <c r="BZ9" s="137">
        <v>2</v>
      </c>
      <c r="CA9" s="140">
        <f>求节点(总纲!AA$5:AA$84,BO$8:BO$87,总纲!D6)</f>
        <v>0</v>
      </c>
      <c r="CB9" s="140">
        <f>求节点(总纲!AB$5:AB$84,BP$8:BP$87,总纲!E6)</f>
        <v>0</v>
      </c>
      <c r="CC9" s="140">
        <f>求节点(总纲!AC$5:AC$84,BQ$8:BQ$87,总纲!F6)</f>
        <v>0</v>
      </c>
      <c r="CD9" s="140">
        <f>求节点(总纲!AD$5:AD$84,BR$8:BR$87,总纲!G6)</f>
        <v>0</v>
      </c>
      <c r="CE9" s="140">
        <f>求节点(总纲!AE$5:AE$84,BS$8:BS$87,总纲!H6)</f>
        <v>0</v>
      </c>
      <c r="CF9" s="140">
        <f>求节点(总纲!AA$5:AA$84,BT$8:BT$87,总纲!D6)</f>
        <v>0</v>
      </c>
      <c r="CG9" s="140">
        <f>求节点(总纲!AB$5:AB$84,BU$8:BU$87,总纲!E6)</f>
        <v>0</v>
      </c>
      <c r="CH9" s="140">
        <f>求节点(总纲!AC$5:AC$84,BV$8:BV$87,总纲!F6)</f>
        <v>0</v>
      </c>
      <c r="CI9" s="140">
        <f>求节点(总纲!AD$5:AD$84,BW$8:BW$87,总纲!G6)</f>
        <v>0</v>
      </c>
      <c r="CJ9" s="140">
        <f>求节点(总纲!AE$5:AE$84,BX$8:BX$87,总纲!H6)</f>
        <v>0</v>
      </c>
      <c r="CL9" s="137">
        <v>2</v>
      </c>
      <c r="CM9" s="137">
        <f>CA9-CA8</f>
        <v>0</v>
      </c>
      <c r="CN9" s="137">
        <f t="shared" ref="CN9:CV9" si="36">CB9-CB8</f>
        <v>0</v>
      </c>
      <c r="CO9" s="137">
        <f t="shared" si="36"/>
        <v>0</v>
      </c>
      <c r="CP9" s="137">
        <f t="shared" si="36"/>
        <v>0</v>
      </c>
      <c r="CQ9" s="137">
        <f t="shared" si="36"/>
        <v>0</v>
      </c>
      <c r="CR9" s="137">
        <f t="shared" si="36"/>
        <v>0</v>
      </c>
      <c r="CS9" s="137">
        <f t="shared" si="36"/>
        <v>0</v>
      </c>
      <c r="CT9" s="137">
        <f t="shared" si="36"/>
        <v>0</v>
      </c>
      <c r="CU9" s="137">
        <f t="shared" si="36"/>
        <v>0</v>
      </c>
      <c r="CV9" s="137">
        <f t="shared" si="36"/>
        <v>0</v>
      </c>
      <c r="DB9" s="137">
        <v>2</v>
      </c>
      <c r="DC9" s="107">
        <f>DC$5*总纲!AA6*24*3600</f>
        <v>2070.4112618083545</v>
      </c>
      <c r="DD9" s="107">
        <f>DD$5*总纲!AB6*24*3600</f>
        <v>1656.3290094466834</v>
      </c>
      <c r="DE9" s="107">
        <f>DE$5*总纲!AC6*24*3600</f>
        <v>1242.2467570850124</v>
      </c>
      <c r="DF9" s="107">
        <f>DF$5*总纲!AD6*24*3600</f>
        <v>828.16450472334168</v>
      </c>
      <c r="DG9" s="107">
        <f>DG$5*总纲!AE6*24*3600</f>
        <v>414.08225236167084</v>
      </c>
      <c r="DI9" s="137">
        <v>2</v>
      </c>
      <c r="DJ9" s="137">
        <f>求节点(总纲!AA$5:AA$84,DC$8:DC$87,总纲!D6)</f>
        <v>12847.537871743833</v>
      </c>
      <c r="DK9" s="137">
        <f>求节点(总纲!AB$5:AB$84,DD$8:DD$87,总纲!E6)</f>
        <v>10804.779350136563</v>
      </c>
      <c r="DL9" s="137">
        <f>求节点(总纲!AC$5:AC$84,DE$8:DE$87,总纲!F6)</f>
        <v>8539.7584233481248</v>
      </c>
      <c r="DM9" s="137">
        <f>求节点(总纲!AD$5:AD$84,DF$8:DF$87,总纲!G6)</f>
        <v>6033.2037845709037</v>
      </c>
      <c r="DN9" s="137">
        <f>求节点(总纲!AE$5:AE$84,DG$8:DG$87,总纲!H6)</f>
        <v>3204.1759452129118</v>
      </c>
    </row>
    <row r="10" spans="1:118" x14ac:dyDescent="0.15">
      <c r="A10" s="138">
        <v>0.05</v>
      </c>
      <c r="B10" s="138">
        <v>0.2</v>
      </c>
      <c r="D10" s="138">
        <v>3</v>
      </c>
      <c r="E10" s="173">
        <f>基础状态预期!$D13</f>
        <v>16.5</v>
      </c>
      <c r="F10" s="145">
        <v>0.76</v>
      </c>
      <c r="G10" s="145">
        <f t="shared" si="20"/>
        <v>0.79800000000000004</v>
      </c>
      <c r="H10" s="145">
        <f t="shared" si="6"/>
        <v>0.87399999999999989</v>
      </c>
      <c r="I10" s="145">
        <f t="shared" si="6"/>
        <v>0.9880000000000001</v>
      </c>
      <c r="J10" s="145">
        <f t="shared" si="6"/>
        <v>1</v>
      </c>
      <c r="K10" s="146">
        <f t="shared" si="21"/>
        <v>0.88</v>
      </c>
      <c r="L10" s="146">
        <f t="shared" si="22"/>
        <v>0.89900000000000002</v>
      </c>
      <c r="M10" s="146">
        <f t="shared" si="23"/>
        <v>0.93699999999999994</v>
      </c>
      <c r="N10" s="146">
        <f t="shared" si="24"/>
        <v>0.99399999999999999</v>
      </c>
      <c r="O10" s="146">
        <f t="shared" si="25"/>
        <v>1</v>
      </c>
      <c r="S10" s="137">
        <f t="shared" ref="S10:S38" si="37">V10-V9</f>
        <v>30000</v>
      </c>
      <c r="T10" s="138">
        <v>2</v>
      </c>
      <c r="U10" s="138">
        <f t="shared" si="26"/>
        <v>14.5</v>
      </c>
      <c r="V10" s="148">
        <v>50000</v>
      </c>
      <c r="W10" s="138">
        <f>SUM(V$8:V10)</f>
        <v>70000</v>
      </c>
      <c r="X10" s="163">
        <f t="shared" ref="X10:X27" si="38">$W10*F9</f>
        <v>54600</v>
      </c>
      <c r="Y10" s="163">
        <f t="shared" ref="Y10:Y27" si="39">$W10*G9</f>
        <v>57330.000000000007</v>
      </c>
      <c r="Z10" s="163">
        <f t="shared" ref="Z10:Z27" si="40">$W10*H9</f>
        <v>62789.999999999993</v>
      </c>
      <c r="AA10" s="163">
        <f t="shared" ref="AA10:AA27" si="41">$W10*I9</f>
        <v>70000</v>
      </c>
      <c r="AB10" s="163">
        <f t="shared" ref="AB10:AB27" si="42">$W10*J9</f>
        <v>70000</v>
      </c>
      <c r="AC10" s="137" t="e">
        <f>W10/[3]圣人科技升级消耗!$Z8</f>
        <v>#DIV/0!</v>
      </c>
      <c r="AE10" s="137">
        <v>4</v>
      </c>
      <c r="AF10" s="137">
        <f t="shared" si="0"/>
        <v>0</v>
      </c>
      <c r="AG10" s="137">
        <f t="shared" si="1"/>
        <v>0</v>
      </c>
      <c r="AH10" s="137">
        <f t="shared" si="2"/>
        <v>0</v>
      </c>
      <c r="AI10" s="137">
        <f t="shared" si="3"/>
        <v>0</v>
      </c>
      <c r="AJ10" s="137">
        <f t="shared" si="4"/>
        <v>0</v>
      </c>
      <c r="AL10" s="137">
        <v>4</v>
      </c>
      <c r="AM10" s="137">
        <f>求节点(总纲!AA$5:AA$84,AF$7:AF$86,总纲!D8)</f>
        <v>0</v>
      </c>
      <c r="AN10" s="137">
        <f>求节点(总纲!AB$5:AB$84,AG$7:AG$86,总纲!E8)</f>
        <v>0</v>
      </c>
      <c r="AO10" s="137">
        <f>求节点(总纲!AC$5:AC$84,AH$7:AH$86,总纲!F8)</f>
        <v>0</v>
      </c>
      <c r="AP10" s="137">
        <f>求节点(总纲!AD$5:AD$84,AI$7:AI$86,总纲!G8)</f>
        <v>0</v>
      </c>
      <c r="AQ10" s="137">
        <f>求节点(总纲!AE$5:AE$84,AJ$7:AJ$86,总纲!H8)</f>
        <v>0</v>
      </c>
      <c r="AS10" s="137">
        <v>4</v>
      </c>
      <c r="AT10" s="137">
        <f t="shared" si="28"/>
        <v>0</v>
      </c>
      <c r="AU10" s="137">
        <f t="shared" si="29"/>
        <v>0</v>
      </c>
      <c r="AV10" s="137">
        <f t="shared" si="30"/>
        <v>0</v>
      </c>
      <c r="AW10" s="137">
        <f t="shared" si="31"/>
        <v>0</v>
      </c>
      <c r="AX10" s="137">
        <f t="shared" si="32"/>
        <v>0</v>
      </c>
      <c r="AZ10" s="174"/>
      <c r="BB10" s="137">
        <f t="shared" si="33"/>
        <v>22400</v>
      </c>
      <c r="BC10" s="138">
        <v>2</v>
      </c>
      <c r="BD10" s="138">
        <f t="shared" si="34"/>
        <v>14.5</v>
      </c>
      <c r="BE10" s="148">
        <v>44800</v>
      </c>
      <c r="BF10" s="138">
        <f>SUM(BE$8:BE10)</f>
        <v>67200</v>
      </c>
      <c r="BG10" s="163">
        <f t="shared" ref="BG10:BG27" si="43">$BF10*F9</f>
        <v>52416</v>
      </c>
      <c r="BH10" s="163">
        <f t="shared" ref="BH10:BH27" si="44">$BF10*G9</f>
        <v>55036.800000000003</v>
      </c>
      <c r="BI10" s="163">
        <f t="shared" ref="BI10:BI27" si="45">$BF10*H9</f>
        <v>60278.399999999994</v>
      </c>
      <c r="BJ10" s="163">
        <f t="shared" ref="BJ10:BJ27" si="46">$BF10*I9</f>
        <v>67200</v>
      </c>
      <c r="BK10" s="163">
        <f t="shared" ref="BK10:BK27" si="47">$BF10*J9</f>
        <v>67200</v>
      </c>
      <c r="BL10" s="174" t="e">
        <f>BF10/[3]圣人科技升级消耗!$Z38</f>
        <v>#DIV/0!</v>
      </c>
      <c r="BM10" s="175"/>
      <c r="BN10" s="137">
        <v>3</v>
      </c>
      <c r="BO10" s="137">
        <f t="shared" si="9"/>
        <v>0</v>
      </c>
      <c r="BP10" s="137">
        <f t="shared" si="10"/>
        <v>0</v>
      </c>
      <c r="BQ10" s="137">
        <f t="shared" si="11"/>
        <v>0</v>
      </c>
      <c r="BR10" s="137">
        <f t="shared" si="12"/>
        <v>0</v>
      </c>
      <c r="BS10" s="137">
        <f t="shared" si="13"/>
        <v>0</v>
      </c>
      <c r="BT10" s="137">
        <f t="shared" si="14"/>
        <v>0</v>
      </c>
      <c r="BU10" s="137">
        <f t="shared" si="15"/>
        <v>0</v>
      </c>
      <c r="BV10" s="137">
        <f t="shared" si="16"/>
        <v>0</v>
      </c>
      <c r="BW10" s="137">
        <f t="shared" si="17"/>
        <v>0</v>
      </c>
      <c r="BX10" s="137">
        <f t="shared" si="18"/>
        <v>0</v>
      </c>
      <c r="BY10" s="140"/>
      <c r="BZ10" s="137">
        <v>3</v>
      </c>
      <c r="CA10" s="140">
        <f>求节点(总纲!AA$5:AA$84,BO$8:BO$87,总纲!D7)</f>
        <v>0</v>
      </c>
      <c r="CB10" s="140">
        <f>求节点(总纲!AB$5:AB$84,BP$8:BP$87,总纲!E7)</f>
        <v>0</v>
      </c>
      <c r="CC10" s="140">
        <f>求节点(总纲!AC$5:AC$84,BQ$8:BQ$87,总纲!F7)</f>
        <v>0</v>
      </c>
      <c r="CD10" s="140">
        <f>求节点(总纲!AD$5:AD$84,BR$8:BR$87,总纲!G7)</f>
        <v>0</v>
      </c>
      <c r="CE10" s="140">
        <f>求节点(总纲!AE$5:AE$84,BS$8:BS$87,总纲!H7)</f>
        <v>0</v>
      </c>
      <c r="CF10" s="140">
        <f>求节点(总纲!AA$5:AA$84,BT$8:BT$87,总纲!D7)</f>
        <v>0</v>
      </c>
      <c r="CG10" s="140">
        <f>求节点(总纲!AB$5:AB$84,BU$8:BU$87,总纲!E7)</f>
        <v>0</v>
      </c>
      <c r="CH10" s="140">
        <f>求节点(总纲!AC$5:AC$84,BV$8:BV$87,总纲!F7)</f>
        <v>0</v>
      </c>
      <c r="CI10" s="140">
        <f>求节点(总纲!AD$5:AD$84,BW$8:BW$87,总纲!G7)</f>
        <v>0</v>
      </c>
      <c r="CJ10" s="140">
        <f>求节点(总纲!AE$5:AE$84,BX$8:BX$87,总纲!H7)</f>
        <v>0</v>
      </c>
      <c r="CL10" s="137">
        <v>3</v>
      </c>
      <c r="CM10" s="137">
        <f t="shared" ref="CM10:CM73" si="48">CA10-CA9</f>
        <v>0</v>
      </c>
      <c r="CN10" s="137">
        <f t="shared" ref="CN10:CN73" si="49">CB10-CB9</f>
        <v>0</v>
      </c>
      <c r="CO10" s="137">
        <f t="shared" ref="CO10:CO73" si="50">CC10-CC9</f>
        <v>0</v>
      </c>
      <c r="CP10" s="137">
        <f t="shared" ref="CP10:CP73" si="51">CD10-CD9</f>
        <v>0</v>
      </c>
      <c r="CQ10" s="137">
        <f t="shared" ref="CQ10:CQ73" si="52">CE10-CE9</f>
        <v>0</v>
      </c>
      <c r="CR10" s="137">
        <f t="shared" ref="CR10:CR73" si="53">CF10-CF9</f>
        <v>0</v>
      </c>
      <c r="CS10" s="137">
        <f t="shared" ref="CS10:CS73" si="54">CG10-CG9</f>
        <v>0</v>
      </c>
      <c r="CT10" s="137">
        <f t="shared" ref="CT10:CT73" si="55">CH10-CH9</f>
        <v>0</v>
      </c>
      <c r="CU10" s="137">
        <f t="shared" ref="CU10:CU73" si="56">CI10-CI9</f>
        <v>0</v>
      </c>
      <c r="CV10" s="137">
        <f t="shared" ref="CV10:CV73" si="57">CJ10-CJ9</f>
        <v>0</v>
      </c>
      <c r="DB10" s="140">
        <v>3</v>
      </c>
      <c r="DC10" s="141">
        <f>DC$5*总纲!AA7*24*3600</f>
        <v>4455.7911346498386</v>
      </c>
      <c r="DD10" s="141">
        <f>DD$5*总纲!AB7*24*3600</f>
        <v>3564.6329077198716</v>
      </c>
      <c r="DE10" s="141">
        <f>DE$5*总纲!AC7*24*3600</f>
        <v>2673.4746807899028</v>
      </c>
      <c r="DF10" s="141">
        <f>DF$5*总纲!AD7*24*3600</f>
        <v>1782.3164538599358</v>
      </c>
      <c r="DG10" s="141">
        <f>DG$5*总纲!AE7*24*3600</f>
        <v>891.1582269299679</v>
      </c>
      <c r="DH10" s="140"/>
      <c r="DI10" s="140">
        <v>3</v>
      </c>
      <c r="DJ10" s="140">
        <f>求节点(总纲!AA$5:AA$84,DC$8:DC$87,总纲!D7)</f>
        <v>19970.877313000768</v>
      </c>
      <c r="DK10" s="140">
        <f>求节点(总纲!AB$5:AB$84,DD$8:DD$87,总纲!E7)</f>
        <v>16919.327259574249</v>
      </c>
      <c r="DL10" s="140">
        <f>求节点(总纲!AC$5:AC$84,DE$8:DE$87,总纲!F7)</f>
        <v>13492.324712663321</v>
      </c>
      <c r="DM10" s="140">
        <f>求节点(总纲!AD$5:AD$84,DF$8:DF$87,总纲!G7)</f>
        <v>9607.9890752846695</v>
      </c>
      <c r="DN10" s="140">
        <f>求节点(总纲!AE$5:AE$84,DG$8:DG$87,总纲!H7)</f>
        <v>5130.5183817098978</v>
      </c>
    </row>
    <row r="11" spans="1:118" x14ac:dyDescent="0.15">
      <c r="A11" s="138">
        <v>0.1</v>
      </c>
      <c r="B11" s="138">
        <v>0.3</v>
      </c>
      <c r="D11" s="138">
        <v>4</v>
      </c>
      <c r="E11" s="173">
        <f>基础状态预期!$D14</f>
        <v>18.5</v>
      </c>
      <c r="F11" s="145">
        <v>0.74</v>
      </c>
      <c r="G11" s="145">
        <f t="shared" si="20"/>
        <v>0.77700000000000002</v>
      </c>
      <c r="H11" s="145">
        <f t="shared" si="6"/>
        <v>0.85099999999999998</v>
      </c>
      <c r="I11" s="145">
        <f t="shared" si="6"/>
        <v>0.96199999999999997</v>
      </c>
      <c r="J11" s="145">
        <f t="shared" si="6"/>
        <v>1</v>
      </c>
      <c r="K11" s="146">
        <f t="shared" si="21"/>
        <v>0.87</v>
      </c>
      <c r="L11" s="146">
        <f t="shared" si="22"/>
        <v>0.88850000000000007</v>
      </c>
      <c r="M11" s="146">
        <f t="shared" si="23"/>
        <v>0.92549999999999999</v>
      </c>
      <c r="N11" s="146">
        <f t="shared" si="24"/>
        <v>0.98099999999999998</v>
      </c>
      <c r="O11" s="146">
        <f t="shared" si="25"/>
        <v>1</v>
      </c>
      <c r="S11" s="137">
        <f t="shared" si="37"/>
        <v>50000</v>
      </c>
      <c r="T11" s="138">
        <v>3</v>
      </c>
      <c r="U11" s="138">
        <f t="shared" si="26"/>
        <v>16.5</v>
      </c>
      <c r="V11" s="148">
        <v>100000</v>
      </c>
      <c r="W11" s="138">
        <f>SUM(V$8:V11)</f>
        <v>170000</v>
      </c>
      <c r="X11" s="163">
        <f t="shared" si="38"/>
        <v>129200</v>
      </c>
      <c r="Y11" s="163">
        <f t="shared" si="39"/>
        <v>135660</v>
      </c>
      <c r="Z11" s="163">
        <f t="shared" si="40"/>
        <v>148579.99999999997</v>
      </c>
      <c r="AA11" s="163">
        <f t="shared" si="41"/>
        <v>167960.00000000003</v>
      </c>
      <c r="AB11" s="163">
        <f t="shared" si="42"/>
        <v>170000</v>
      </c>
      <c r="AC11" s="137" t="e">
        <f>W11/[3]圣人科技升级消耗!$Z9</f>
        <v>#DIV/0!</v>
      </c>
      <c r="AE11" s="137">
        <v>5</v>
      </c>
      <c r="AF11" s="137">
        <f t="shared" si="0"/>
        <v>0</v>
      </c>
      <c r="AG11" s="137">
        <f t="shared" si="1"/>
        <v>0</v>
      </c>
      <c r="AH11" s="137">
        <f t="shared" si="2"/>
        <v>0</v>
      </c>
      <c r="AI11" s="137">
        <f t="shared" si="3"/>
        <v>0</v>
      </c>
      <c r="AJ11" s="137">
        <f t="shared" si="4"/>
        <v>0</v>
      </c>
      <c r="AL11" s="137">
        <v>5</v>
      </c>
      <c r="AM11" s="137">
        <f>求节点(总纲!AA$5:AA$84,AF$7:AF$86,总纲!D9)</f>
        <v>0</v>
      </c>
      <c r="AN11" s="137">
        <f>求节点(总纲!AB$5:AB$84,AG$7:AG$86,总纲!E9)</f>
        <v>0</v>
      </c>
      <c r="AO11" s="137">
        <f>求节点(总纲!AC$5:AC$84,AH$7:AH$86,总纲!F9)</f>
        <v>0</v>
      </c>
      <c r="AP11" s="137">
        <f>求节点(总纲!AD$5:AD$84,AI$7:AI$86,总纲!G9)</f>
        <v>0</v>
      </c>
      <c r="AQ11" s="137">
        <f>求节点(总纲!AE$5:AE$84,AJ$7:AJ$86,总纲!H9)</f>
        <v>0</v>
      </c>
      <c r="AS11" s="137">
        <v>5</v>
      </c>
      <c r="AT11" s="137">
        <f t="shared" si="28"/>
        <v>0</v>
      </c>
      <c r="AU11" s="137">
        <f t="shared" si="29"/>
        <v>0</v>
      </c>
      <c r="AV11" s="137">
        <f t="shared" si="30"/>
        <v>0</v>
      </c>
      <c r="AW11" s="137">
        <f t="shared" si="31"/>
        <v>0</v>
      </c>
      <c r="AX11" s="137">
        <f t="shared" si="32"/>
        <v>0</v>
      </c>
      <c r="AZ11" s="174"/>
      <c r="BB11" s="137">
        <f t="shared" si="33"/>
        <v>35200</v>
      </c>
      <c r="BC11" s="138">
        <v>3</v>
      </c>
      <c r="BD11" s="138">
        <f t="shared" si="34"/>
        <v>16.5</v>
      </c>
      <c r="BE11" s="148">
        <v>80000</v>
      </c>
      <c r="BF11" s="138">
        <f>SUM(BE$8:BE11)</f>
        <v>147200</v>
      </c>
      <c r="BG11" s="163">
        <f t="shared" si="43"/>
        <v>111872</v>
      </c>
      <c r="BH11" s="163">
        <f t="shared" si="44"/>
        <v>117465.60000000001</v>
      </c>
      <c r="BI11" s="163">
        <f t="shared" si="45"/>
        <v>128652.79999999999</v>
      </c>
      <c r="BJ11" s="163">
        <f t="shared" si="46"/>
        <v>145433.60000000001</v>
      </c>
      <c r="BK11" s="163">
        <f t="shared" si="47"/>
        <v>147200</v>
      </c>
      <c r="BL11" s="174" t="e">
        <f>BF11/[3]圣人科技升级消耗!$Z39</f>
        <v>#DIV/0!</v>
      </c>
      <c r="BM11" s="175"/>
      <c r="BN11" s="137">
        <v>4</v>
      </c>
      <c r="BO11" s="137">
        <f t="shared" si="9"/>
        <v>0</v>
      </c>
      <c r="BP11" s="137">
        <f t="shared" si="10"/>
        <v>0</v>
      </c>
      <c r="BQ11" s="137">
        <f t="shared" si="11"/>
        <v>0</v>
      </c>
      <c r="BR11" s="137">
        <f t="shared" si="12"/>
        <v>0</v>
      </c>
      <c r="BS11" s="137">
        <f t="shared" si="13"/>
        <v>0</v>
      </c>
      <c r="BT11" s="137">
        <f t="shared" si="14"/>
        <v>0</v>
      </c>
      <c r="BU11" s="137">
        <f t="shared" si="15"/>
        <v>0</v>
      </c>
      <c r="BV11" s="137">
        <f t="shared" si="16"/>
        <v>0</v>
      </c>
      <c r="BW11" s="137">
        <f t="shared" si="17"/>
        <v>0</v>
      </c>
      <c r="BX11" s="137">
        <f t="shared" si="18"/>
        <v>0</v>
      </c>
      <c r="BY11" s="140"/>
      <c r="BZ11" s="137">
        <v>4</v>
      </c>
      <c r="CA11" s="140">
        <f>求节点(总纲!AA$5:AA$84,BO$8:BO$87,总纲!D8)</f>
        <v>0</v>
      </c>
      <c r="CB11" s="140">
        <f>求节点(总纲!AB$5:AB$84,BP$8:BP$87,总纲!E8)</f>
        <v>0</v>
      </c>
      <c r="CC11" s="140">
        <f>求节点(总纲!AC$5:AC$84,BQ$8:BQ$87,总纲!F8)</f>
        <v>0</v>
      </c>
      <c r="CD11" s="140">
        <f>求节点(总纲!AD$5:AD$84,BR$8:BR$87,总纲!G8)</f>
        <v>0</v>
      </c>
      <c r="CE11" s="140">
        <f>求节点(总纲!AE$5:AE$84,BS$8:BS$87,总纲!H8)</f>
        <v>0</v>
      </c>
      <c r="CF11" s="140">
        <f>求节点(总纲!AA$5:AA$84,BT$8:BT$87,总纲!D8)</f>
        <v>0</v>
      </c>
      <c r="CG11" s="140">
        <f>求节点(总纲!AB$5:AB$84,BU$8:BU$87,总纲!E8)</f>
        <v>0</v>
      </c>
      <c r="CH11" s="140">
        <f>求节点(总纲!AC$5:AC$84,BV$8:BV$87,总纲!F8)</f>
        <v>0</v>
      </c>
      <c r="CI11" s="140">
        <f>求节点(总纲!AD$5:AD$84,BW$8:BW$87,总纲!G8)</f>
        <v>0</v>
      </c>
      <c r="CJ11" s="140">
        <f>求节点(总纲!AE$5:AE$84,BX$8:BX$87,总纲!H8)</f>
        <v>0</v>
      </c>
      <c r="CL11" s="137">
        <v>4</v>
      </c>
      <c r="CM11" s="137">
        <f t="shared" si="48"/>
        <v>0</v>
      </c>
      <c r="CN11" s="137">
        <f t="shared" si="49"/>
        <v>0</v>
      </c>
      <c r="CO11" s="137">
        <f t="shared" si="50"/>
        <v>0</v>
      </c>
      <c r="CP11" s="137">
        <f t="shared" si="51"/>
        <v>0</v>
      </c>
      <c r="CQ11" s="137">
        <f t="shared" si="52"/>
        <v>0</v>
      </c>
      <c r="CR11" s="137">
        <f t="shared" si="53"/>
        <v>0</v>
      </c>
      <c r="CS11" s="137">
        <f t="shared" si="54"/>
        <v>0</v>
      </c>
      <c r="CT11" s="137">
        <f t="shared" si="55"/>
        <v>0</v>
      </c>
      <c r="CU11" s="137">
        <f t="shared" si="56"/>
        <v>0</v>
      </c>
      <c r="CV11" s="137">
        <f t="shared" si="57"/>
        <v>0</v>
      </c>
      <c r="DB11" s="137">
        <v>4</v>
      </c>
      <c r="DC11" s="107">
        <f>DC$5*总纲!AA8*24*3600</f>
        <v>8003.8921671962808</v>
      </c>
      <c r="DD11" s="107">
        <f>DD$5*总纲!AB8*24*3600</f>
        <v>6403.1137337570253</v>
      </c>
      <c r="DE11" s="107">
        <f>DE$5*总纲!AC8*24*3600</f>
        <v>4802.3353003177681</v>
      </c>
      <c r="DF11" s="107">
        <f>DF$5*总纲!AD8*24*3600</f>
        <v>3201.5568668785127</v>
      </c>
      <c r="DG11" s="107">
        <f>DG$5*总纲!AE8*24*3600</f>
        <v>1600.7784334392563</v>
      </c>
      <c r="DI11" s="137">
        <v>4</v>
      </c>
      <c r="DJ11" s="137">
        <f>求节点(总纲!AA$5:AA$84,DC$8:DC$87,总纲!D8)</f>
        <v>27605.483490778061</v>
      </c>
      <c r="DK11" s="137">
        <f>求节点(总纲!AB$5:AB$84,DD$8:DD$87,总纲!E8)</f>
        <v>23497.787547350279</v>
      </c>
      <c r="DL11" s="137">
        <f>求节点(总纲!AC$5:AC$84,DE$8:DE$87,总纲!F8)</f>
        <v>18849.024127503257</v>
      </c>
      <c r="DM11" s="137">
        <f>求节点(总纲!AD$5:AD$84,DF$8:DF$87,总纲!G8)</f>
        <v>13485.278685245081</v>
      </c>
      <c r="DN11" s="137">
        <f>求节点(总纲!AE$5:AE$84,DG$8:DG$87,总纲!H8)</f>
        <v>7263.0027064237065</v>
      </c>
    </row>
    <row r="12" spans="1:118" x14ac:dyDescent="0.15">
      <c r="A12" s="138">
        <v>0.15</v>
      </c>
      <c r="B12" s="138">
        <v>0.4</v>
      </c>
      <c r="D12" s="138">
        <v>5</v>
      </c>
      <c r="E12" s="173">
        <f>基础状态预期!$D15</f>
        <v>20.5</v>
      </c>
      <c r="F12" s="145">
        <v>0.72</v>
      </c>
      <c r="G12" s="145">
        <f t="shared" si="20"/>
        <v>0.75600000000000001</v>
      </c>
      <c r="H12" s="145">
        <f t="shared" si="6"/>
        <v>0.82799999999999996</v>
      </c>
      <c r="I12" s="145">
        <f t="shared" si="6"/>
        <v>0.93599999999999994</v>
      </c>
      <c r="J12" s="145">
        <f t="shared" si="6"/>
        <v>1</v>
      </c>
      <c r="K12" s="146">
        <f t="shared" si="21"/>
        <v>0.86</v>
      </c>
      <c r="L12" s="146">
        <f t="shared" si="22"/>
        <v>0.878</v>
      </c>
      <c r="M12" s="146">
        <f t="shared" si="23"/>
        <v>0.91399999999999992</v>
      </c>
      <c r="N12" s="146">
        <f t="shared" si="24"/>
        <v>0.96799999999999997</v>
      </c>
      <c r="O12" s="146">
        <f t="shared" si="25"/>
        <v>1</v>
      </c>
      <c r="S12" s="137">
        <f t="shared" si="37"/>
        <v>100000</v>
      </c>
      <c r="T12" s="138">
        <v>4</v>
      </c>
      <c r="U12" s="138">
        <f t="shared" si="26"/>
        <v>18.5</v>
      </c>
      <c r="V12" s="148">
        <v>200000</v>
      </c>
      <c r="W12" s="138">
        <f>SUM(V$8:V12)</f>
        <v>370000</v>
      </c>
      <c r="X12" s="163">
        <f t="shared" si="38"/>
        <v>273800</v>
      </c>
      <c r="Y12" s="163">
        <f t="shared" si="39"/>
        <v>287490</v>
      </c>
      <c r="Z12" s="163">
        <f t="shared" si="40"/>
        <v>314870</v>
      </c>
      <c r="AA12" s="163">
        <f t="shared" si="41"/>
        <v>355940</v>
      </c>
      <c r="AB12" s="163">
        <f t="shared" si="42"/>
        <v>370000</v>
      </c>
      <c r="AC12" s="137" t="e">
        <f>W12/[3]圣人科技升级消耗!$Z10</f>
        <v>#DIV/0!</v>
      </c>
      <c r="AE12" s="137">
        <v>6</v>
      </c>
      <c r="AF12" s="137">
        <f t="shared" si="0"/>
        <v>0</v>
      </c>
      <c r="AG12" s="137">
        <f t="shared" si="1"/>
        <v>0</v>
      </c>
      <c r="AH12" s="137">
        <f t="shared" si="2"/>
        <v>0</v>
      </c>
      <c r="AI12" s="137">
        <f t="shared" si="3"/>
        <v>0</v>
      </c>
      <c r="AJ12" s="137">
        <f t="shared" si="4"/>
        <v>0</v>
      </c>
      <c r="AL12" s="137">
        <v>6</v>
      </c>
      <c r="AM12" s="137">
        <f>求节点(总纲!AA$5:AA$84,AF$7:AF$86,总纲!D10)</f>
        <v>0</v>
      </c>
      <c r="AN12" s="137">
        <f>求节点(总纲!AB$5:AB$84,AG$7:AG$86,总纲!E10)</f>
        <v>0</v>
      </c>
      <c r="AO12" s="137">
        <f>求节点(总纲!AC$5:AC$84,AH$7:AH$86,总纲!F10)</f>
        <v>0</v>
      </c>
      <c r="AP12" s="137">
        <f>求节点(总纲!AD$5:AD$84,AI$7:AI$86,总纲!G10)</f>
        <v>0</v>
      </c>
      <c r="AQ12" s="137">
        <f>求节点(总纲!AE$5:AE$84,AJ$7:AJ$86,总纲!H10)</f>
        <v>0</v>
      </c>
      <c r="AS12" s="137">
        <v>6</v>
      </c>
      <c r="AT12" s="137">
        <f t="shared" si="28"/>
        <v>0</v>
      </c>
      <c r="AU12" s="137">
        <f t="shared" si="29"/>
        <v>0</v>
      </c>
      <c r="AV12" s="137">
        <f t="shared" si="30"/>
        <v>0</v>
      </c>
      <c r="AW12" s="137">
        <f t="shared" si="31"/>
        <v>0</v>
      </c>
      <c r="AX12" s="137">
        <f t="shared" si="32"/>
        <v>0</v>
      </c>
      <c r="AZ12" s="174"/>
      <c r="BB12" s="137">
        <f t="shared" si="33"/>
        <v>368000</v>
      </c>
      <c r="BC12" s="138">
        <v>4</v>
      </c>
      <c r="BD12" s="138">
        <f t="shared" si="34"/>
        <v>18.5</v>
      </c>
      <c r="BE12" s="148">
        <v>448000</v>
      </c>
      <c r="BF12" s="138">
        <f>SUM(BE$8:BE12)</f>
        <v>595200</v>
      </c>
      <c r="BG12" s="163">
        <f t="shared" si="43"/>
        <v>440448</v>
      </c>
      <c r="BH12" s="163">
        <f t="shared" si="44"/>
        <v>462470.40000000002</v>
      </c>
      <c r="BI12" s="163">
        <f t="shared" si="45"/>
        <v>506515.20000000001</v>
      </c>
      <c r="BJ12" s="163">
        <f t="shared" si="46"/>
        <v>572582.40000000002</v>
      </c>
      <c r="BK12" s="163">
        <f t="shared" si="47"/>
        <v>595200</v>
      </c>
      <c r="BL12" s="174" t="e">
        <f>BF12/[3]圣人科技升级消耗!$Z40</f>
        <v>#DIV/0!</v>
      </c>
      <c r="BM12" s="175"/>
      <c r="BN12" s="137">
        <v>5</v>
      </c>
      <c r="BO12" s="137">
        <f t="shared" si="9"/>
        <v>0</v>
      </c>
      <c r="BP12" s="137">
        <f t="shared" si="10"/>
        <v>0</v>
      </c>
      <c r="BQ12" s="137">
        <f t="shared" si="11"/>
        <v>0</v>
      </c>
      <c r="BR12" s="137">
        <f t="shared" si="12"/>
        <v>0</v>
      </c>
      <c r="BS12" s="137">
        <f t="shared" si="13"/>
        <v>0</v>
      </c>
      <c r="BT12" s="137">
        <f t="shared" si="14"/>
        <v>0</v>
      </c>
      <c r="BU12" s="137">
        <f t="shared" si="15"/>
        <v>0</v>
      </c>
      <c r="BV12" s="137">
        <f t="shared" si="16"/>
        <v>0</v>
      </c>
      <c r="BW12" s="137">
        <f t="shared" si="17"/>
        <v>0</v>
      </c>
      <c r="BX12" s="137">
        <f t="shared" si="18"/>
        <v>0</v>
      </c>
      <c r="BY12" s="140"/>
      <c r="BZ12" s="137">
        <v>5</v>
      </c>
      <c r="CA12" s="140">
        <f>求节点(总纲!AA$5:AA$84,BO$8:BO$87,总纲!D9)</f>
        <v>0</v>
      </c>
      <c r="CB12" s="140">
        <f>求节点(总纲!AB$5:AB$84,BP$8:BP$87,总纲!E9)</f>
        <v>0</v>
      </c>
      <c r="CC12" s="140">
        <f>求节点(总纲!AC$5:AC$84,BQ$8:BQ$87,总纲!F9)</f>
        <v>0</v>
      </c>
      <c r="CD12" s="140">
        <f>求节点(总纲!AD$5:AD$84,BR$8:BR$87,总纲!G9)</f>
        <v>0</v>
      </c>
      <c r="CE12" s="140">
        <f>求节点(总纲!AE$5:AE$84,BS$8:BS$87,总纲!H9)</f>
        <v>0</v>
      </c>
      <c r="CF12" s="140">
        <f>求节点(总纲!AA$5:AA$84,BT$8:BT$87,总纲!D9)</f>
        <v>0</v>
      </c>
      <c r="CG12" s="140">
        <f>求节点(总纲!AB$5:AB$84,BU$8:BU$87,总纲!E9)</f>
        <v>0</v>
      </c>
      <c r="CH12" s="140">
        <f>求节点(总纲!AC$5:AC$84,BV$8:BV$87,总纲!F9)</f>
        <v>0</v>
      </c>
      <c r="CI12" s="140">
        <f>求节点(总纲!AD$5:AD$84,BW$8:BW$87,总纲!G9)</f>
        <v>0</v>
      </c>
      <c r="CJ12" s="140">
        <f>求节点(总纲!AE$5:AE$84,BX$8:BX$87,总纲!H9)</f>
        <v>0</v>
      </c>
      <c r="CL12" s="137">
        <v>5</v>
      </c>
      <c r="CM12" s="137">
        <f t="shared" si="48"/>
        <v>0</v>
      </c>
      <c r="CN12" s="137">
        <f t="shared" si="49"/>
        <v>0</v>
      </c>
      <c r="CO12" s="137">
        <f t="shared" si="50"/>
        <v>0</v>
      </c>
      <c r="CP12" s="137">
        <f t="shared" si="51"/>
        <v>0</v>
      </c>
      <c r="CQ12" s="137">
        <f t="shared" si="52"/>
        <v>0</v>
      </c>
      <c r="CR12" s="137">
        <f t="shared" si="53"/>
        <v>0</v>
      </c>
      <c r="CS12" s="137">
        <f t="shared" si="54"/>
        <v>0</v>
      </c>
      <c r="CT12" s="137">
        <f t="shared" si="55"/>
        <v>0</v>
      </c>
      <c r="CU12" s="137">
        <f t="shared" si="56"/>
        <v>0</v>
      </c>
      <c r="CV12" s="137">
        <f t="shared" si="57"/>
        <v>0</v>
      </c>
      <c r="DB12" s="137">
        <v>5</v>
      </c>
      <c r="DC12" s="107">
        <f>DC$5*总纲!AA9*24*3600</f>
        <v>12959.999999999998</v>
      </c>
      <c r="DD12" s="107">
        <f>DD$5*总纲!AB9*24*3600</f>
        <v>10368</v>
      </c>
      <c r="DE12" s="107">
        <f>DE$5*总纲!AC9*24*3600</f>
        <v>7776.0000000000009</v>
      </c>
      <c r="DF12" s="107">
        <f>DF$5*总纲!AD9*24*3600</f>
        <v>5184</v>
      </c>
      <c r="DG12" s="107">
        <f>DG$5*总纲!AE9*24*3600</f>
        <v>2592</v>
      </c>
      <c r="DI12" s="137">
        <v>5</v>
      </c>
      <c r="DJ12" s="137">
        <f>求节点(总纲!AA$5:AA$84,DC$8:DC$87,总纲!D9)</f>
        <v>35788.051789035424</v>
      </c>
      <c r="DK12" s="137">
        <f>求节点(总纲!AB$5:AB$84,DD$8:DD$87,总纲!E9)</f>
        <v>30448.474462111335</v>
      </c>
      <c r="DL12" s="137">
        <f>求节点(总纲!AC$5:AC$84,DE$8:DE$87,总纲!F9)</f>
        <v>24464.71220298461</v>
      </c>
      <c r="DM12" s="137">
        <f>求节点(总纲!AD$5:AD$84,DF$8:DF$87,总纲!G9)</f>
        <v>17536.145376627355</v>
      </c>
      <c r="DN12" s="137">
        <f>求节点(总纲!AE$5:AE$84,DG$8:DG$87,总纲!H9)</f>
        <v>9462.3608930209666</v>
      </c>
    </row>
    <row r="13" spans="1:118" x14ac:dyDescent="0.15">
      <c r="A13" s="138">
        <v>0.2</v>
      </c>
      <c r="B13" s="138">
        <v>0.5</v>
      </c>
      <c r="D13" s="138">
        <v>6</v>
      </c>
      <c r="E13" s="173">
        <f>基础状态预期!$D16</f>
        <v>22.5</v>
      </c>
      <c r="F13" s="145">
        <v>0.7</v>
      </c>
      <c r="G13" s="145">
        <f t="shared" si="20"/>
        <v>0.73499999999999999</v>
      </c>
      <c r="H13" s="145">
        <f t="shared" si="6"/>
        <v>0.80499999999999994</v>
      </c>
      <c r="I13" s="145">
        <f t="shared" si="6"/>
        <v>0.90999999999999992</v>
      </c>
      <c r="J13" s="145">
        <f t="shared" si="6"/>
        <v>1</v>
      </c>
      <c r="K13" s="146">
        <f t="shared" si="21"/>
        <v>0.85</v>
      </c>
      <c r="L13" s="146">
        <f t="shared" si="22"/>
        <v>0.86750000000000005</v>
      </c>
      <c r="M13" s="146">
        <f t="shared" si="23"/>
        <v>0.90249999999999997</v>
      </c>
      <c r="N13" s="146">
        <f t="shared" si="24"/>
        <v>0.95499999999999996</v>
      </c>
      <c r="O13" s="146">
        <f t="shared" si="25"/>
        <v>1</v>
      </c>
      <c r="S13" s="137">
        <f t="shared" si="37"/>
        <v>200000</v>
      </c>
      <c r="T13" s="138">
        <v>5</v>
      </c>
      <c r="U13" s="138">
        <f t="shared" si="26"/>
        <v>20.5</v>
      </c>
      <c r="V13" s="148">
        <v>400000</v>
      </c>
      <c r="W13" s="138">
        <f>SUM(V$8:V13)</f>
        <v>770000</v>
      </c>
      <c r="X13" s="163">
        <f t="shared" si="38"/>
        <v>554400</v>
      </c>
      <c r="Y13" s="163">
        <f t="shared" si="39"/>
        <v>582120</v>
      </c>
      <c r="Z13" s="163">
        <f t="shared" si="40"/>
        <v>637560</v>
      </c>
      <c r="AA13" s="163">
        <f t="shared" si="41"/>
        <v>720720</v>
      </c>
      <c r="AB13" s="163">
        <f t="shared" si="42"/>
        <v>770000</v>
      </c>
      <c r="AC13" s="137" t="e">
        <f>W13/[3]圣人科技升级消耗!$Z11</f>
        <v>#DIV/0!</v>
      </c>
      <c r="AE13" s="137">
        <v>7</v>
      </c>
      <c r="AF13" s="137">
        <f t="shared" si="0"/>
        <v>0</v>
      </c>
      <c r="AG13" s="137">
        <f t="shared" si="1"/>
        <v>0</v>
      </c>
      <c r="AH13" s="137">
        <f t="shared" si="2"/>
        <v>0</v>
      </c>
      <c r="AI13" s="137">
        <f t="shared" si="3"/>
        <v>0</v>
      </c>
      <c r="AJ13" s="137">
        <f t="shared" si="4"/>
        <v>0</v>
      </c>
      <c r="AL13" s="137">
        <v>7</v>
      </c>
      <c r="AM13" s="137">
        <f>求节点(总纲!AA$5:AA$84,AF$7:AF$86,总纲!D11)</f>
        <v>0</v>
      </c>
      <c r="AN13" s="137">
        <f>求节点(总纲!AB$5:AB$84,AG$7:AG$86,总纲!E11)</f>
        <v>0</v>
      </c>
      <c r="AO13" s="137">
        <f>求节点(总纲!AC$5:AC$84,AH$7:AH$86,总纲!F11)</f>
        <v>0</v>
      </c>
      <c r="AP13" s="137">
        <f>求节点(总纲!AD$5:AD$84,AI$7:AI$86,总纲!G11)</f>
        <v>0</v>
      </c>
      <c r="AQ13" s="137">
        <f>求节点(总纲!AE$5:AE$84,AJ$7:AJ$86,总纲!H11)</f>
        <v>0</v>
      </c>
      <c r="AS13" s="137">
        <v>7</v>
      </c>
      <c r="AT13" s="137">
        <f t="shared" si="28"/>
        <v>0</v>
      </c>
      <c r="AU13" s="137">
        <f t="shared" si="29"/>
        <v>0</v>
      </c>
      <c r="AV13" s="137">
        <f t="shared" si="30"/>
        <v>0</v>
      </c>
      <c r="AW13" s="137">
        <f t="shared" si="31"/>
        <v>0</v>
      </c>
      <c r="AX13" s="137">
        <f t="shared" si="32"/>
        <v>0</v>
      </c>
      <c r="AZ13" s="174"/>
      <c r="BB13" s="137">
        <f t="shared" si="33"/>
        <v>1952000</v>
      </c>
      <c r="BC13" s="138">
        <v>5</v>
      </c>
      <c r="BD13" s="138">
        <f t="shared" si="34"/>
        <v>20.5</v>
      </c>
      <c r="BE13" s="148">
        <v>2400000</v>
      </c>
      <c r="BF13" s="138">
        <f>SUM(BE$8:BE13)</f>
        <v>2995200</v>
      </c>
      <c r="BG13" s="163">
        <f t="shared" si="43"/>
        <v>2156544</v>
      </c>
      <c r="BH13" s="163">
        <f t="shared" si="44"/>
        <v>2264371.2000000002</v>
      </c>
      <c r="BI13" s="163">
        <f t="shared" si="45"/>
        <v>2480025.6000000001</v>
      </c>
      <c r="BJ13" s="163">
        <f t="shared" si="46"/>
        <v>2803507.1999999997</v>
      </c>
      <c r="BK13" s="163">
        <f t="shared" si="47"/>
        <v>2995200</v>
      </c>
      <c r="BL13" s="174" t="e">
        <f>BF13/[3]圣人科技升级消耗!$Z41</f>
        <v>#DIV/0!</v>
      </c>
      <c r="BM13" s="175"/>
      <c r="BN13" s="137">
        <v>6</v>
      </c>
      <c r="BO13" s="137">
        <f t="shared" si="9"/>
        <v>0</v>
      </c>
      <c r="BP13" s="137">
        <f t="shared" si="10"/>
        <v>0</v>
      </c>
      <c r="BQ13" s="137">
        <f t="shared" si="11"/>
        <v>0</v>
      </c>
      <c r="BR13" s="137">
        <f t="shared" si="12"/>
        <v>0</v>
      </c>
      <c r="BS13" s="137">
        <f t="shared" si="13"/>
        <v>0</v>
      </c>
      <c r="BT13" s="137">
        <f t="shared" si="14"/>
        <v>0</v>
      </c>
      <c r="BU13" s="137">
        <f t="shared" si="15"/>
        <v>0</v>
      </c>
      <c r="BV13" s="137">
        <f t="shared" si="16"/>
        <v>0</v>
      </c>
      <c r="BW13" s="137">
        <f t="shared" si="17"/>
        <v>0</v>
      </c>
      <c r="BX13" s="137">
        <f t="shared" si="18"/>
        <v>0</v>
      </c>
      <c r="BY13" s="140"/>
      <c r="BZ13" s="137">
        <v>6</v>
      </c>
      <c r="CA13" s="140">
        <f>求节点(总纲!AA$5:AA$84,BO$8:BO$87,总纲!D10)</f>
        <v>0</v>
      </c>
      <c r="CB13" s="140">
        <f>求节点(总纲!AB$5:AB$84,BP$8:BP$87,总纲!E10)</f>
        <v>0</v>
      </c>
      <c r="CC13" s="140">
        <f>求节点(总纲!AC$5:AC$84,BQ$8:BQ$87,总纲!F10)</f>
        <v>0</v>
      </c>
      <c r="CD13" s="140">
        <f>求节点(总纲!AD$5:AD$84,BR$8:BR$87,总纲!G10)</f>
        <v>0</v>
      </c>
      <c r="CE13" s="140">
        <f>求节点(总纲!AE$5:AE$84,BS$8:BS$87,总纲!H10)</f>
        <v>0</v>
      </c>
      <c r="CF13" s="140">
        <f>求节点(总纲!AA$5:AA$84,BT$8:BT$87,总纲!D10)</f>
        <v>0</v>
      </c>
      <c r="CG13" s="140">
        <f>求节点(总纲!AB$5:AB$84,BU$8:BU$87,总纲!E10)</f>
        <v>0</v>
      </c>
      <c r="CH13" s="140">
        <f>求节点(总纲!AC$5:AC$84,BV$8:BV$87,总纲!F10)</f>
        <v>0</v>
      </c>
      <c r="CI13" s="140">
        <f>求节点(总纲!AD$5:AD$84,BW$8:BW$87,总纲!G10)</f>
        <v>0</v>
      </c>
      <c r="CJ13" s="140">
        <f>求节点(总纲!AE$5:AE$84,BX$8:BX$87,总纲!H10)</f>
        <v>0</v>
      </c>
      <c r="CL13" s="137">
        <v>6</v>
      </c>
      <c r="CM13" s="137">
        <f t="shared" si="48"/>
        <v>0</v>
      </c>
      <c r="CN13" s="137">
        <f t="shared" si="49"/>
        <v>0</v>
      </c>
      <c r="CO13" s="137">
        <f t="shared" si="50"/>
        <v>0</v>
      </c>
      <c r="CP13" s="137">
        <f t="shared" si="51"/>
        <v>0</v>
      </c>
      <c r="CQ13" s="137">
        <f t="shared" si="52"/>
        <v>0</v>
      </c>
      <c r="CR13" s="137">
        <f t="shared" si="53"/>
        <v>0</v>
      </c>
      <c r="CS13" s="137">
        <f t="shared" si="54"/>
        <v>0</v>
      </c>
      <c r="CT13" s="137">
        <f t="shared" si="55"/>
        <v>0</v>
      </c>
      <c r="CU13" s="137">
        <f t="shared" si="56"/>
        <v>0</v>
      </c>
      <c r="CV13" s="137">
        <f t="shared" si="57"/>
        <v>0</v>
      </c>
      <c r="DB13" s="137">
        <v>6</v>
      </c>
      <c r="DC13" s="107">
        <f>DC$5*总纲!AA10*24*3600</f>
        <v>19056.162876392904</v>
      </c>
      <c r="DD13" s="107">
        <f>DD$5*总纲!AB10*24*3600</f>
        <v>15244.930301114324</v>
      </c>
      <c r="DE13" s="107">
        <f>DE$5*总纲!AC10*24*3600</f>
        <v>11433.697725835742</v>
      </c>
      <c r="DF13" s="107">
        <f>DF$5*总纲!AD10*24*3600</f>
        <v>7622.4651505571619</v>
      </c>
      <c r="DG13" s="107">
        <f>DG$5*总纲!AE10*24*3600</f>
        <v>3811.232575278581</v>
      </c>
      <c r="DI13" s="137">
        <v>6</v>
      </c>
      <c r="DJ13" s="137">
        <f>求节点(总纲!AA$5:AA$84,DC$8:DC$87,总纲!D10)</f>
        <v>44557.911346498389</v>
      </c>
      <c r="DK13" s="137">
        <f>求节点(总纲!AB$5:AB$84,DD$8:DD$87,总纲!E10)</f>
        <v>37963.340467216629</v>
      </c>
      <c r="DL13" s="137">
        <f>求节点(总纲!AC$5:AC$84,DE$8:DE$87,总纲!F10)</f>
        <v>30531.080854620694</v>
      </c>
      <c r="DM13" s="137">
        <f>求节点(总纲!AD$5:AD$84,DF$8:DF$87,总纲!G10)</f>
        <v>21980.417667227659</v>
      </c>
      <c r="DN13" s="137">
        <f>求节点(总纲!AE$5:AE$84,DG$8:DG$87,总纲!H10)</f>
        <v>11954.887614265517</v>
      </c>
    </row>
    <row r="14" spans="1:118" x14ac:dyDescent="0.15">
      <c r="A14" s="138">
        <v>0.4</v>
      </c>
      <c r="B14" s="138">
        <v>0.7</v>
      </c>
      <c r="D14" s="138">
        <v>7</v>
      </c>
      <c r="E14" s="173">
        <f>基础状态预期!$D17</f>
        <v>24.5</v>
      </c>
      <c r="F14" s="145">
        <v>0.68</v>
      </c>
      <c r="G14" s="145">
        <f t="shared" si="20"/>
        <v>0.71400000000000008</v>
      </c>
      <c r="H14" s="145">
        <f t="shared" si="6"/>
        <v>0.78200000000000003</v>
      </c>
      <c r="I14" s="145">
        <f t="shared" si="6"/>
        <v>0.88400000000000012</v>
      </c>
      <c r="J14" s="145">
        <f t="shared" si="6"/>
        <v>1</v>
      </c>
      <c r="K14" s="146">
        <f t="shared" si="21"/>
        <v>0.84000000000000008</v>
      </c>
      <c r="L14" s="146">
        <f t="shared" si="22"/>
        <v>0.8570000000000001</v>
      </c>
      <c r="M14" s="146">
        <f t="shared" si="23"/>
        <v>0.89100000000000001</v>
      </c>
      <c r="N14" s="146">
        <f t="shared" si="24"/>
        <v>0.94200000000000006</v>
      </c>
      <c r="O14" s="146">
        <f t="shared" si="25"/>
        <v>1</v>
      </c>
      <c r="S14" s="137">
        <f t="shared" si="37"/>
        <v>300000</v>
      </c>
      <c r="T14" s="138">
        <v>6</v>
      </c>
      <c r="U14" s="138">
        <f t="shared" si="26"/>
        <v>22.5</v>
      </c>
      <c r="V14" s="148">
        <v>700000</v>
      </c>
      <c r="W14" s="138">
        <f>SUM(V$8:V14)</f>
        <v>1470000</v>
      </c>
      <c r="X14" s="163">
        <f t="shared" si="38"/>
        <v>1028999.9999999999</v>
      </c>
      <c r="Y14" s="163">
        <f t="shared" si="39"/>
        <v>1080450</v>
      </c>
      <c r="Z14" s="163">
        <f t="shared" si="40"/>
        <v>1183350</v>
      </c>
      <c r="AA14" s="163">
        <f t="shared" si="41"/>
        <v>1337699.9999999998</v>
      </c>
      <c r="AB14" s="163">
        <f t="shared" si="42"/>
        <v>1470000</v>
      </c>
      <c r="AC14" s="137" t="e">
        <f>W14/[3]圣人科技升级消耗!$Z12</f>
        <v>#DIV/0!</v>
      </c>
      <c r="AE14" s="137">
        <v>8</v>
      </c>
      <c r="AF14" s="137">
        <f t="shared" si="0"/>
        <v>0</v>
      </c>
      <c r="AG14" s="137">
        <f t="shared" si="1"/>
        <v>0</v>
      </c>
      <c r="AH14" s="137">
        <f t="shared" si="2"/>
        <v>0</v>
      </c>
      <c r="AI14" s="137">
        <f t="shared" si="3"/>
        <v>0</v>
      </c>
      <c r="AJ14" s="137">
        <f t="shared" si="4"/>
        <v>0</v>
      </c>
      <c r="AL14" s="137">
        <v>8</v>
      </c>
      <c r="AM14" s="137">
        <f>求节点(总纲!AA$5:AA$84,AF$7:AF$86,总纲!D12)</f>
        <v>0</v>
      </c>
      <c r="AN14" s="137">
        <f>求节点(总纲!AB$5:AB$84,AG$7:AG$86,总纲!E12)</f>
        <v>0</v>
      </c>
      <c r="AO14" s="137">
        <f>求节点(总纲!AC$5:AC$84,AH$7:AH$86,总纲!F12)</f>
        <v>0</v>
      </c>
      <c r="AP14" s="137">
        <f>求节点(总纲!AD$5:AD$84,AI$7:AI$86,总纲!G12)</f>
        <v>0</v>
      </c>
      <c r="AQ14" s="137">
        <f>求节点(总纲!AE$5:AE$84,AJ$7:AJ$86,总纲!H12)</f>
        <v>0</v>
      </c>
      <c r="AS14" s="137">
        <v>8</v>
      </c>
      <c r="AT14" s="137">
        <f t="shared" si="28"/>
        <v>0</v>
      </c>
      <c r="AU14" s="137">
        <f t="shared" si="29"/>
        <v>0</v>
      </c>
      <c r="AV14" s="137">
        <f t="shared" si="30"/>
        <v>0</v>
      </c>
      <c r="AW14" s="137">
        <f t="shared" si="31"/>
        <v>0</v>
      </c>
      <c r="AX14" s="137">
        <f t="shared" si="32"/>
        <v>0</v>
      </c>
      <c r="AZ14" s="174"/>
      <c r="BB14" s="137">
        <f t="shared" si="33"/>
        <v>4000000</v>
      </c>
      <c r="BC14" s="138">
        <v>6</v>
      </c>
      <c r="BD14" s="138">
        <f t="shared" si="34"/>
        <v>22.5</v>
      </c>
      <c r="BE14" s="148">
        <v>6400000</v>
      </c>
      <c r="BF14" s="138">
        <f>SUM(BE$8:BE14)</f>
        <v>9395200</v>
      </c>
      <c r="BG14" s="163">
        <f t="shared" si="43"/>
        <v>6576640</v>
      </c>
      <c r="BH14" s="163">
        <f t="shared" si="44"/>
        <v>6905472</v>
      </c>
      <c r="BI14" s="163">
        <f t="shared" si="45"/>
        <v>7563135.9999999991</v>
      </c>
      <c r="BJ14" s="163">
        <f t="shared" si="46"/>
        <v>8549632</v>
      </c>
      <c r="BK14" s="163">
        <f t="shared" si="47"/>
        <v>9395200</v>
      </c>
      <c r="BL14" s="174" t="e">
        <f>BF14/[3]圣人科技升级消耗!$Z42</f>
        <v>#DIV/0!</v>
      </c>
      <c r="BM14" s="175"/>
      <c r="BN14" s="137">
        <v>7</v>
      </c>
      <c r="BO14" s="137">
        <f t="shared" si="9"/>
        <v>0</v>
      </c>
      <c r="BP14" s="137">
        <f t="shared" si="10"/>
        <v>0</v>
      </c>
      <c r="BQ14" s="137">
        <f t="shared" si="11"/>
        <v>0</v>
      </c>
      <c r="BR14" s="137">
        <f t="shared" si="12"/>
        <v>0</v>
      </c>
      <c r="BS14" s="137">
        <f t="shared" si="13"/>
        <v>0</v>
      </c>
      <c r="BT14" s="137">
        <f t="shared" si="14"/>
        <v>0</v>
      </c>
      <c r="BU14" s="137">
        <f t="shared" si="15"/>
        <v>0</v>
      </c>
      <c r="BV14" s="137">
        <f t="shared" si="16"/>
        <v>0</v>
      </c>
      <c r="BW14" s="137">
        <f t="shared" si="17"/>
        <v>0</v>
      </c>
      <c r="BX14" s="137">
        <f t="shared" si="18"/>
        <v>0</v>
      </c>
      <c r="BY14" s="140"/>
      <c r="BZ14" s="137">
        <v>7</v>
      </c>
      <c r="CA14" s="140">
        <f>求节点(总纲!AA$5:AA$84,BO$8:BO$87,总纲!D11)</f>
        <v>0</v>
      </c>
      <c r="CB14" s="140">
        <f>求节点(总纲!AB$5:AB$84,BP$8:BP$87,总纲!E11)</f>
        <v>0</v>
      </c>
      <c r="CC14" s="140">
        <f>求节点(总纲!AC$5:AC$84,BQ$8:BQ$87,总纲!F11)</f>
        <v>0</v>
      </c>
      <c r="CD14" s="140">
        <f>求节点(总纲!AD$5:AD$84,BR$8:BR$87,总纲!G11)</f>
        <v>0</v>
      </c>
      <c r="CE14" s="140">
        <f>求节点(总纲!AE$5:AE$84,BS$8:BS$87,总纲!H11)</f>
        <v>0</v>
      </c>
      <c r="CF14" s="140">
        <f>求节点(总纲!AA$5:AA$84,BT$8:BT$87,总纲!D11)</f>
        <v>0</v>
      </c>
      <c r="CG14" s="140">
        <f>求节点(总纲!AB$5:AB$84,BU$8:BU$87,总纲!E11)</f>
        <v>0</v>
      </c>
      <c r="CH14" s="140">
        <f>求节点(总纲!AC$5:AC$84,BV$8:BV$87,总纲!F11)</f>
        <v>0</v>
      </c>
      <c r="CI14" s="140">
        <f>求节点(总纲!AD$5:AD$84,BW$8:BW$87,总纲!G11)</f>
        <v>0</v>
      </c>
      <c r="CJ14" s="140">
        <f>求节点(总纲!AE$5:AE$84,BX$8:BX$87,总纲!H11)</f>
        <v>0</v>
      </c>
      <c r="CL14" s="137">
        <v>7</v>
      </c>
      <c r="CM14" s="137">
        <f t="shared" si="48"/>
        <v>0</v>
      </c>
      <c r="CN14" s="137">
        <f t="shared" si="49"/>
        <v>0</v>
      </c>
      <c r="CO14" s="137">
        <f t="shared" si="50"/>
        <v>0</v>
      </c>
      <c r="CP14" s="137">
        <f t="shared" si="51"/>
        <v>0</v>
      </c>
      <c r="CQ14" s="137">
        <f t="shared" si="52"/>
        <v>0</v>
      </c>
      <c r="CR14" s="137">
        <f t="shared" si="53"/>
        <v>0</v>
      </c>
      <c r="CS14" s="137">
        <f t="shared" si="54"/>
        <v>0</v>
      </c>
      <c r="CT14" s="137">
        <f t="shared" si="55"/>
        <v>0</v>
      </c>
      <c r="CU14" s="137">
        <f t="shared" si="56"/>
        <v>0</v>
      </c>
      <c r="CV14" s="137">
        <f t="shared" si="57"/>
        <v>0</v>
      </c>
      <c r="DB14" s="137">
        <v>7</v>
      </c>
      <c r="DC14" s="107">
        <f>DC$5*总纲!AA11*24*3600</f>
        <v>26906.083726495664</v>
      </c>
      <c r="DD14" s="107">
        <f>DD$5*总纲!AB11*24*3600</f>
        <v>21524.86698119653</v>
      </c>
      <c r="DE14" s="107">
        <f>DE$5*总纲!AC11*24*3600</f>
        <v>16143.650235897399</v>
      </c>
      <c r="DF14" s="107">
        <f>DF$5*总纲!AD11*24*3600</f>
        <v>10762.433490598265</v>
      </c>
      <c r="DG14" s="107">
        <f>DG$5*总纲!AE11*24*3600</f>
        <v>5381.2167452991325</v>
      </c>
      <c r="DI14" s="137">
        <v>7</v>
      </c>
      <c r="DJ14" s="137">
        <f>求节点(总纲!AA$5:AA$84,DC$8:DC$87,总纲!D11)</f>
        <v>53957.214090357491</v>
      </c>
      <c r="DK14" s="137">
        <f>求节点(总纲!AB$5:AB$84,DD$8:DD$87,总纲!E11)</f>
        <v>46149.605211482762</v>
      </c>
      <c r="DL14" s="137">
        <f>求节点(总纲!AC$5:AC$84,DE$8:DE$87,总纲!F11)</f>
        <v>37214.290558119552</v>
      </c>
      <c r="DM14" s="137">
        <f>求节点(总纲!AD$5:AD$84,DF$8:DF$87,总纲!G11)</f>
        <v>26741.195303181172</v>
      </c>
      <c r="DN14" s="137">
        <f>求节点(总纲!AE$5:AE$84,DG$8:DG$87,总纲!H11)</f>
        <v>14428.159047761594</v>
      </c>
    </row>
    <row r="15" spans="1:118" x14ac:dyDescent="0.15">
      <c r="A15" s="138">
        <v>0.6</v>
      </c>
      <c r="B15" s="138">
        <v>0.8</v>
      </c>
      <c r="D15" s="138">
        <v>8</v>
      </c>
      <c r="E15" s="173">
        <f>基础状态预期!$D18</f>
        <v>26.5</v>
      </c>
      <c r="F15" s="145">
        <v>0.66</v>
      </c>
      <c r="G15" s="145">
        <f t="shared" si="20"/>
        <v>0.69300000000000006</v>
      </c>
      <c r="H15" s="145">
        <f t="shared" si="6"/>
        <v>0.75900000000000001</v>
      </c>
      <c r="I15" s="145">
        <f t="shared" si="6"/>
        <v>0.8580000000000001</v>
      </c>
      <c r="J15" s="145">
        <f t="shared" si="6"/>
        <v>0.99</v>
      </c>
      <c r="K15" s="146">
        <f t="shared" si="21"/>
        <v>0.83000000000000007</v>
      </c>
      <c r="L15" s="146">
        <f t="shared" si="22"/>
        <v>0.84650000000000003</v>
      </c>
      <c r="M15" s="146">
        <f t="shared" si="23"/>
        <v>0.87950000000000006</v>
      </c>
      <c r="N15" s="146">
        <f t="shared" si="24"/>
        <v>0.92900000000000005</v>
      </c>
      <c r="O15" s="146">
        <f t="shared" si="25"/>
        <v>0.995</v>
      </c>
      <c r="S15" s="137">
        <f t="shared" si="37"/>
        <v>300000</v>
      </c>
      <c r="T15" s="138">
        <v>7</v>
      </c>
      <c r="U15" s="138">
        <f t="shared" si="26"/>
        <v>24.5</v>
      </c>
      <c r="V15" s="148">
        <v>1000000</v>
      </c>
      <c r="W15" s="138">
        <f>SUM(V$8:V15)</f>
        <v>2470000</v>
      </c>
      <c r="X15" s="163">
        <f t="shared" si="38"/>
        <v>1679600.0000000002</v>
      </c>
      <c r="Y15" s="163">
        <f t="shared" si="39"/>
        <v>1763580.0000000002</v>
      </c>
      <c r="Z15" s="163">
        <f t="shared" si="40"/>
        <v>1931540</v>
      </c>
      <c r="AA15" s="163">
        <f t="shared" si="41"/>
        <v>2183480.0000000005</v>
      </c>
      <c r="AB15" s="163">
        <f t="shared" si="42"/>
        <v>2470000</v>
      </c>
      <c r="AC15" s="137">
        <f>W15/[3]圣人科技升级消耗!$Z13</f>
        <v>28.990610328638496</v>
      </c>
      <c r="AE15" s="137">
        <v>9</v>
      </c>
      <c r="AF15" s="137">
        <f t="shared" si="0"/>
        <v>0</v>
      </c>
      <c r="AG15" s="137">
        <f t="shared" si="1"/>
        <v>0</v>
      </c>
      <c r="AH15" s="137">
        <f t="shared" si="2"/>
        <v>0</v>
      </c>
      <c r="AI15" s="137">
        <f t="shared" si="3"/>
        <v>0</v>
      </c>
      <c r="AJ15" s="137">
        <f t="shared" si="4"/>
        <v>0</v>
      </c>
      <c r="AL15" s="137">
        <v>9</v>
      </c>
      <c r="AM15" s="137">
        <f>求节点(总纲!AA$5:AA$84,AF$7:AF$86,总纲!D13)</f>
        <v>0</v>
      </c>
      <c r="AN15" s="137">
        <f>求节点(总纲!AB$5:AB$84,AG$7:AG$86,总纲!E13)</f>
        <v>0</v>
      </c>
      <c r="AO15" s="137">
        <f>求节点(总纲!AC$5:AC$84,AH$7:AH$86,总纲!F13)</f>
        <v>0</v>
      </c>
      <c r="AP15" s="137">
        <f>求节点(总纲!AD$5:AD$84,AI$7:AI$86,总纲!G13)</f>
        <v>0</v>
      </c>
      <c r="AQ15" s="137">
        <f>求节点(总纲!AE$5:AE$84,AJ$7:AJ$86,总纲!H13)</f>
        <v>568.68346234501553</v>
      </c>
      <c r="AS15" s="137">
        <v>9</v>
      </c>
      <c r="AT15" s="137">
        <f t="shared" si="28"/>
        <v>0</v>
      </c>
      <c r="AU15" s="137">
        <f t="shared" si="29"/>
        <v>0</v>
      </c>
      <c r="AV15" s="137">
        <f t="shared" si="30"/>
        <v>0</v>
      </c>
      <c r="AW15" s="137">
        <f t="shared" si="31"/>
        <v>0</v>
      </c>
      <c r="AX15" s="137">
        <f t="shared" si="32"/>
        <v>568.68346234501553</v>
      </c>
      <c r="AZ15" s="174"/>
      <c r="BB15" s="137">
        <f t="shared" si="33"/>
        <v>5600000</v>
      </c>
      <c r="BC15" s="138">
        <v>7</v>
      </c>
      <c r="BD15" s="138">
        <f t="shared" si="34"/>
        <v>24.5</v>
      </c>
      <c r="BE15" s="148">
        <v>12000000</v>
      </c>
      <c r="BF15" s="138">
        <f>SUM(BE$8:BE15)</f>
        <v>21395200</v>
      </c>
      <c r="BG15" s="163">
        <f t="shared" si="43"/>
        <v>14548736.000000002</v>
      </c>
      <c r="BH15" s="163">
        <f t="shared" si="44"/>
        <v>15276172.800000003</v>
      </c>
      <c r="BI15" s="163">
        <f t="shared" si="45"/>
        <v>16731046.4</v>
      </c>
      <c r="BJ15" s="163">
        <f t="shared" si="46"/>
        <v>18913356.800000001</v>
      </c>
      <c r="BK15" s="163">
        <f t="shared" si="47"/>
        <v>21395200</v>
      </c>
      <c r="BL15" s="174" t="e">
        <f>BF15/[3]圣人科技升级消耗!$Z43</f>
        <v>#DIV/0!</v>
      </c>
      <c r="BM15" s="175"/>
      <c r="BN15" s="137">
        <v>8</v>
      </c>
      <c r="BO15" s="137">
        <f t="shared" si="9"/>
        <v>0</v>
      </c>
      <c r="BP15" s="137">
        <f t="shared" si="10"/>
        <v>0</v>
      </c>
      <c r="BQ15" s="137">
        <f t="shared" si="11"/>
        <v>0</v>
      </c>
      <c r="BR15" s="137">
        <f t="shared" si="12"/>
        <v>0</v>
      </c>
      <c r="BS15" s="137">
        <f t="shared" si="13"/>
        <v>0</v>
      </c>
      <c r="BT15" s="137">
        <f t="shared" si="14"/>
        <v>0</v>
      </c>
      <c r="BU15" s="137">
        <f t="shared" si="15"/>
        <v>0</v>
      </c>
      <c r="BV15" s="137">
        <f t="shared" si="16"/>
        <v>0</v>
      </c>
      <c r="BW15" s="137">
        <f t="shared" si="17"/>
        <v>0</v>
      </c>
      <c r="BX15" s="137">
        <f t="shared" si="18"/>
        <v>0</v>
      </c>
      <c r="BY15" s="140"/>
      <c r="BZ15" s="137">
        <v>8</v>
      </c>
      <c r="CA15" s="140">
        <f>求节点(总纲!AA$5:AA$84,BO$8:BO$87,总纲!D12)</f>
        <v>0</v>
      </c>
      <c r="CB15" s="140">
        <f>求节点(总纲!AB$5:AB$84,BP$8:BP$87,总纲!E12)</f>
        <v>0</v>
      </c>
      <c r="CC15" s="140">
        <f>求节点(总纲!AC$5:AC$84,BQ$8:BQ$87,总纲!F12)</f>
        <v>0</v>
      </c>
      <c r="CD15" s="140">
        <f>求节点(总纲!AD$5:AD$84,BR$8:BR$87,总纲!G12)</f>
        <v>0</v>
      </c>
      <c r="CE15" s="140">
        <f>求节点(总纲!AE$5:AE$84,BS$8:BS$87,总纲!H12)</f>
        <v>0</v>
      </c>
      <c r="CF15" s="140">
        <f>求节点(总纲!AA$5:AA$84,BT$8:BT$87,总纲!D12)</f>
        <v>0</v>
      </c>
      <c r="CG15" s="140">
        <f>求节点(总纲!AB$5:AB$84,BU$8:BU$87,总纲!E12)</f>
        <v>0</v>
      </c>
      <c r="CH15" s="140">
        <f>求节点(总纲!AC$5:AC$84,BV$8:BV$87,总纲!F12)</f>
        <v>0</v>
      </c>
      <c r="CI15" s="140">
        <f>求节点(总纲!AD$5:AD$84,BW$8:BW$87,总纲!G12)</f>
        <v>0</v>
      </c>
      <c r="CJ15" s="140">
        <f>求节点(总纲!AE$5:AE$84,BX$8:BX$87,总纲!H12)</f>
        <v>0</v>
      </c>
      <c r="CL15" s="137">
        <v>8</v>
      </c>
      <c r="CM15" s="137">
        <f t="shared" si="48"/>
        <v>0</v>
      </c>
      <c r="CN15" s="137">
        <f t="shared" si="49"/>
        <v>0</v>
      </c>
      <c r="CO15" s="137">
        <f t="shared" si="50"/>
        <v>0</v>
      </c>
      <c r="CP15" s="137">
        <f t="shared" si="51"/>
        <v>0</v>
      </c>
      <c r="CQ15" s="137">
        <f t="shared" si="52"/>
        <v>0</v>
      </c>
      <c r="CR15" s="137">
        <f t="shared" si="53"/>
        <v>0</v>
      </c>
      <c r="CS15" s="137">
        <f t="shared" si="54"/>
        <v>0</v>
      </c>
      <c r="CT15" s="137">
        <f t="shared" si="55"/>
        <v>0</v>
      </c>
      <c r="CU15" s="137">
        <f t="shared" si="56"/>
        <v>0</v>
      </c>
      <c r="CV15" s="137">
        <f t="shared" si="57"/>
        <v>0</v>
      </c>
      <c r="DB15" s="137">
        <v>8</v>
      </c>
      <c r="DC15" s="107">
        <f>DC$5*总纲!AA12*24*3600</f>
        <v>36858.322765529323</v>
      </c>
      <c r="DD15" s="107">
        <f>DD$5*总纲!AB12*24*3600</f>
        <v>29486.658212423456</v>
      </c>
      <c r="DE15" s="107">
        <f>DE$5*总纲!AC12*24*3600</f>
        <v>22114.993659317592</v>
      </c>
      <c r="DF15" s="107">
        <f>DF$5*总纲!AD12*24*3600</f>
        <v>14743.329106211728</v>
      </c>
      <c r="DG15" s="107">
        <f>DG$5*总纲!AE12*24*3600</f>
        <v>7371.6645531058639</v>
      </c>
      <c r="DI15" s="137">
        <v>8</v>
      </c>
      <c r="DJ15" s="137">
        <f>求节点(总纲!AA$5:AA$84,DC$8:DC$87,总纲!D12)</f>
        <v>64031.137337570253</v>
      </c>
      <c r="DK15" s="137">
        <f>求节点(总纲!AB$5:AB$84,DD$8:DD$87,总纲!E12)</f>
        <v>54509.707215473551</v>
      </c>
      <c r="DL15" s="137">
        <f>求节点(总纲!AC$5:AC$84,DE$8:DE$87,总纲!F12)</f>
        <v>43675.638777956658</v>
      </c>
      <c r="DM15" s="137">
        <f>求节点(总纲!AD$5:AD$84,DF$8:DF$87,总纲!G12)</f>
        <v>31272.807475669309</v>
      </c>
      <c r="DN15" s="137">
        <f>求节点(总纲!AE$5:AE$84,DG$8:DG$87,总纲!H12)</f>
        <v>16917.026484586058</v>
      </c>
    </row>
    <row r="16" spans="1:118" x14ac:dyDescent="0.15">
      <c r="A16" s="138">
        <v>0.8</v>
      </c>
      <c r="B16" s="138">
        <v>0.9</v>
      </c>
      <c r="D16" s="138">
        <v>9</v>
      </c>
      <c r="E16" s="173">
        <f>基础状态预期!$D19</f>
        <v>28.5</v>
      </c>
      <c r="F16" s="145">
        <v>0.64</v>
      </c>
      <c r="G16" s="145">
        <f t="shared" si="20"/>
        <v>0.67200000000000004</v>
      </c>
      <c r="H16" s="145">
        <f t="shared" si="6"/>
        <v>0.73599999999999999</v>
      </c>
      <c r="I16" s="145">
        <f t="shared" si="6"/>
        <v>0.83200000000000007</v>
      </c>
      <c r="J16" s="145">
        <f t="shared" si="6"/>
        <v>0.96</v>
      </c>
      <c r="K16" s="146">
        <f t="shared" si="21"/>
        <v>0.82000000000000006</v>
      </c>
      <c r="L16" s="146">
        <f t="shared" si="22"/>
        <v>0.83600000000000008</v>
      </c>
      <c r="M16" s="146">
        <f t="shared" si="23"/>
        <v>0.86799999999999999</v>
      </c>
      <c r="N16" s="146">
        <f t="shared" si="24"/>
        <v>0.91600000000000004</v>
      </c>
      <c r="O16" s="146">
        <f t="shared" si="25"/>
        <v>0.98</v>
      </c>
      <c r="S16" s="137">
        <f t="shared" si="37"/>
        <v>600000</v>
      </c>
      <c r="T16" s="138">
        <v>8</v>
      </c>
      <c r="U16" s="138">
        <f t="shared" si="26"/>
        <v>26.5</v>
      </c>
      <c r="V16" s="148">
        <v>1600000</v>
      </c>
      <c r="W16" s="138">
        <f>SUM(V$8:V16)</f>
        <v>4070000</v>
      </c>
      <c r="X16" s="163">
        <f t="shared" si="38"/>
        <v>2686200</v>
      </c>
      <c r="Y16" s="163">
        <f t="shared" si="39"/>
        <v>2820510.0000000005</v>
      </c>
      <c r="Z16" s="163">
        <f t="shared" si="40"/>
        <v>3089130</v>
      </c>
      <c r="AA16" s="163">
        <f t="shared" si="41"/>
        <v>3492060.0000000005</v>
      </c>
      <c r="AB16" s="163">
        <f t="shared" si="42"/>
        <v>4029300</v>
      </c>
      <c r="AC16" s="137">
        <f>W16/[3]圣人科技升级消耗!$Z14</f>
        <v>6.1554748941318813</v>
      </c>
      <c r="AE16" s="137">
        <v>10</v>
      </c>
      <c r="AF16" s="137">
        <f t="shared" si="0"/>
        <v>0</v>
      </c>
      <c r="AG16" s="137">
        <f t="shared" si="1"/>
        <v>0</v>
      </c>
      <c r="AH16" s="137">
        <f t="shared" si="2"/>
        <v>0</v>
      </c>
      <c r="AI16" s="137">
        <f t="shared" si="3"/>
        <v>0</v>
      </c>
      <c r="AJ16" s="137">
        <f t="shared" si="4"/>
        <v>0</v>
      </c>
      <c r="AL16" s="137">
        <v>10</v>
      </c>
      <c r="AM16" s="137">
        <f>求节点(总纲!AA$5:AA$84,AF$7:AF$86,总纲!D14)</f>
        <v>0</v>
      </c>
      <c r="AN16" s="137">
        <f>求节点(总纲!AB$5:AB$84,AG$7:AG$86,总纲!E14)</f>
        <v>0</v>
      </c>
      <c r="AO16" s="137">
        <f>求节点(总纲!AC$5:AC$84,AH$7:AH$86,总纲!F14)</f>
        <v>0</v>
      </c>
      <c r="AP16" s="137">
        <f>求节点(总纲!AD$5:AD$84,AI$7:AI$86,总纲!G14)</f>
        <v>11689.999028522114</v>
      </c>
      <c r="AQ16" s="137">
        <f>求节点(总纲!AE$5:AE$84,AJ$7:AJ$86,总纲!H14)</f>
        <v>26111.939971112934</v>
      </c>
      <c r="AS16" s="137">
        <v>10</v>
      </c>
      <c r="AT16" s="137">
        <f t="shared" si="28"/>
        <v>0</v>
      </c>
      <c r="AU16" s="137">
        <f t="shared" si="29"/>
        <v>0</v>
      </c>
      <c r="AV16" s="137">
        <f t="shared" si="30"/>
        <v>0</v>
      </c>
      <c r="AW16" s="137">
        <f t="shared" si="31"/>
        <v>11689.999028522114</v>
      </c>
      <c r="AX16" s="137">
        <f t="shared" si="32"/>
        <v>25543.256508767918</v>
      </c>
      <c r="AZ16" s="174"/>
      <c r="BB16" s="137">
        <f t="shared" si="33"/>
        <v>8000000</v>
      </c>
      <c r="BC16" s="138">
        <v>8</v>
      </c>
      <c r="BD16" s="138">
        <f t="shared" si="34"/>
        <v>26.5</v>
      </c>
      <c r="BE16" s="148">
        <v>20000000</v>
      </c>
      <c r="BF16" s="138">
        <f>SUM(BE$8:BE16)</f>
        <v>41395200</v>
      </c>
      <c r="BG16" s="163">
        <f t="shared" si="43"/>
        <v>27320832</v>
      </c>
      <c r="BH16" s="163">
        <f t="shared" si="44"/>
        <v>28686873.600000001</v>
      </c>
      <c r="BI16" s="163">
        <f t="shared" si="45"/>
        <v>31418956.800000001</v>
      </c>
      <c r="BJ16" s="163">
        <f t="shared" si="46"/>
        <v>35517081.600000001</v>
      </c>
      <c r="BK16" s="163">
        <f t="shared" si="47"/>
        <v>40981248</v>
      </c>
      <c r="BL16" s="174" t="e">
        <f>BF16/[3]圣人科技升级消耗!$Z44</f>
        <v>#DIV/0!</v>
      </c>
      <c r="BM16" s="175"/>
      <c r="BN16" s="137">
        <v>9</v>
      </c>
      <c r="BO16" s="137">
        <f t="shared" si="9"/>
        <v>0</v>
      </c>
      <c r="BP16" s="137">
        <f t="shared" si="10"/>
        <v>0</v>
      </c>
      <c r="BQ16" s="137">
        <f t="shared" si="11"/>
        <v>0</v>
      </c>
      <c r="BR16" s="137">
        <f t="shared" si="12"/>
        <v>0</v>
      </c>
      <c r="BS16" s="137">
        <f t="shared" si="13"/>
        <v>0</v>
      </c>
      <c r="BT16" s="137">
        <f t="shared" si="14"/>
        <v>0</v>
      </c>
      <c r="BU16" s="137">
        <f t="shared" si="15"/>
        <v>0</v>
      </c>
      <c r="BV16" s="137">
        <f t="shared" si="16"/>
        <v>0</v>
      </c>
      <c r="BW16" s="137">
        <f t="shared" si="17"/>
        <v>0</v>
      </c>
      <c r="BX16" s="137">
        <f t="shared" si="18"/>
        <v>0</v>
      </c>
      <c r="BY16" s="140"/>
      <c r="BZ16" s="137">
        <v>9</v>
      </c>
      <c r="CA16" s="140">
        <f>求节点(总纲!AA$5:AA$84,BO$8:BO$87,总纲!D13)</f>
        <v>0</v>
      </c>
      <c r="CB16" s="140">
        <f>求节点(总纲!AB$5:AB$84,BP$8:BP$87,总纲!E13)</f>
        <v>0</v>
      </c>
      <c r="CC16" s="140">
        <f>求节点(总纲!AC$5:AC$84,BQ$8:BQ$87,总纲!F13)</f>
        <v>0</v>
      </c>
      <c r="CD16" s="140">
        <f>求节点(总纲!AD$5:AD$84,BR$8:BR$87,总纲!G13)</f>
        <v>0</v>
      </c>
      <c r="CE16" s="140">
        <f>求节点(总纲!AE$5:AE$84,BS$8:BS$87,总纲!H13)</f>
        <v>587.9312103013084</v>
      </c>
      <c r="CF16" s="140">
        <f>求节点(总纲!AA$5:AA$84,BT$8:BT$87,总纲!D13)</f>
        <v>0</v>
      </c>
      <c r="CG16" s="140">
        <f>求节点(总纲!AB$5:AB$84,BU$8:BU$87,总纲!E13)</f>
        <v>0</v>
      </c>
      <c r="CH16" s="140">
        <f>求节点(总纲!AC$5:AC$84,BV$8:BV$87,总纲!F13)</f>
        <v>0</v>
      </c>
      <c r="CI16" s="140">
        <f>求节点(总纲!AD$5:AD$84,BW$8:BW$87,总纲!G13)</f>
        <v>0</v>
      </c>
      <c r="CJ16" s="140">
        <f>求节点(总纲!AE$5:AE$84,BX$8:BX$87,总纲!H13)</f>
        <v>0</v>
      </c>
      <c r="CL16" s="137">
        <v>9</v>
      </c>
      <c r="CM16" s="137">
        <f t="shared" si="48"/>
        <v>0</v>
      </c>
      <c r="CN16" s="137">
        <f t="shared" si="49"/>
        <v>0</v>
      </c>
      <c r="CO16" s="137">
        <f t="shared" si="50"/>
        <v>0</v>
      </c>
      <c r="CP16" s="137">
        <f t="shared" si="51"/>
        <v>0</v>
      </c>
      <c r="CQ16" s="137">
        <f t="shared" si="52"/>
        <v>587.9312103013084</v>
      </c>
      <c r="CR16" s="137">
        <f t="shared" si="53"/>
        <v>0</v>
      </c>
      <c r="CS16" s="137">
        <f t="shared" si="54"/>
        <v>0</v>
      </c>
      <c r="CT16" s="137">
        <f t="shared" si="55"/>
        <v>0</v>
      </c>
      <c r="CU16" s="137">
        <f t="shared" si="56"/>
        <v>0</v>
      </c>
      <c r="CV16" s="137">
        <f t="shared" si="57"/>
        <v>0</v>
      </c>
      <c r="DB16" s="137">
        <v>9</v>
      </c>
      <c r="DC16" s="107">
        <f>DC$5*总纲!AA13*24*3600</f>
        <v>49326.323175282319</v>
      </c>
      <c r="DD16" s="107">
        <f>DD$5*总纲!AB13*24*3600</f>
        <v>39461.058540225858</v>
      </c>
      <c r="DE16" s="107">
        <f>DE$5*总纲!AC13*24*3600</f>
        <v>29595.793905169387</v>
      </c>
      <c r="DF16" s="107">
        <f>DF$5*总纲!AD13*24*3600</f>
        <v>19730.529270112929</v>
      </c>
      <c r="DG16" s="107">
        <f>DG$5*总纲!AE13*24*3600</f>
        <v>9865.2646350564646</v>
      </c>
      <c r="DI16" s="137">
        <v>9</v>
      </c>
      <c r="DJ16" s="137">
        <f>求节点(总纲!AA$5:AA$84,DC$8:DC$87,总纲!D13)</f>
        <v>74828.100937560332</v>
      </c>
      <c r="DK16" s="137">
        <f>求节点(总纲!AB$5:AB$84,DD$8:DD$87,总纲!E13)</f>
        <v>63678.713897863832</v>
      </c>
      <c r="DL16" s="137">
        <f>求节点(总纲!AC$5:AC$84,DE$8:DE$87,总纲!F13)</f>
        <v>51219.835091760033</v>
      </c>
      <c r="DM16" s="137">
        <f>求节点(总纲!AD$5:AD$84,DF$8:DF$87,总纲!G13)</f>
        <v>36950.116242967291</v>
      </c>
      <c r="DN16" s="137">
        <f>求节点(总纲!AE$5:AE$84,DG$8:DG$87,总纲!H13)</f>
        <v>20038.965431078654</v>
      </c>
    </row>
    <row r="17" spans="1:118" x14ac:dyDescent="0.15">
      <c r="A17" s="138">
        <v>1</v>
      </c>
      <c r="B17" s="138">
        <v>1</v>
      </c>
      <c r="D17" s="138">
        <v>10</v>
      </c>
      <c r="E17" s="173">
        <f>基础状态预期!$D20</f>
        <v>30.5</v>
      </c>
      <c r="F17" s="145">
        <v>0.62</v>
      </c>
      <c r="G17" s="145">
        <f t="shared" si="20"/>
        <v>0.65100000000000002</v>
      </c>
      <c r="H17" s="145">
        <f t="shared" si="6"/>
        <v>0.71299999999999997</v>
      </c>
      <c r="I17" s="145">
        <f t="shared" si="6"/>
        <v>0.80600000000000005</v>
      </c>
      <c r="J17" s="145">
        <f t="shared" si="6"/>
        <v>0.92999999999999994</v>
      </c>
      <c r="K17" s="146">
        <f t="shared" si="21"/>
        <v>0.81</v>
      </c>
      <c r="L17" s="146">
        <f t="shared" si="22"/>
        <v>0.82550000000000001</v>
      </c>
      <c r="M17" s="146">
        <f t="shared" si="23"/>
        <v>0.85650000000000004</v>
      </c>
      <c r="N17" s="146">
        <f t="shared" si="24"/>
        <v>0.90300000000000002</v>
      </c>
      <c r="O17" s="146">
        <f t="shared" si="25"/>
        <v>0.96499999999999997</v>
      </c>
      <c r="S17" s="137">
        <f t="shared" si="37"/>
        <v>1600000</v>
      </c>
      <c r="T17" s="138">
        <v>9</v>
      </c>
      <c r="U17" s="138">
        <f t="shared" si="26"/>
        <v>28.5</v>
      </c>
      <c r="V17" s="148">
        <v>3200000</v>
      </c>
      <c r="W17" s="138">
        <f>SUM(V$8:V17)</f>
        <v>7270000</v>
      </c>
      <c r="X17" s="163">
        <f t="shared" si="38"/>
        <v>4652800</v>
      </c>
      <c r="Y17" s="163">
        <f t="shared" si="39"/>
        <v>4885440</v>
      </c>
      <c r="Z17" s="163">
        <f t="shared" si="40"/>
        <v>5350720</v>
      </c>
      <c r="AA17" s="163">
        <f t="shared" si="41"/>
        <v>6048640.0000000009</v>
      </c>
      <c r="AB17" s="163">
        <f t="shared" si="42"/>
        <v>6979200</v>
      </c>
      <c r="AC17" s="137">
        <f>W17/[3]圣人科技升级消耗!$Z15</f>
        <v>4.7665879884605298</v>
      </c>
      <c r="AE17" s="137">
        <v>11</v>
      </c>
      <c r="AF17" s="137">
        <f t="shared" si="0"/>
        <v>0</v>
      </c>
      <c r="AG17" s="137">
        <f t="shared" si="1"/>
        <v>0</v>
      </c>
      <c r="AH17" s="137">
        <f t="shared" si="2"/>
        <v>0</v>
      </c>
      <c r="AI17" s="137">
        <f t="shared" si="3"/>
        <v>0</v>
      </c>
      <c r="AJ17" s="137">
        <f t="shared" si="4"/>
        <v>0</v>
      </c>
      <c r="AL17" s="137">
        <v>11</v>
      </c>
      <c r="AM17" s="137">
        <f>求节点(总纲!AA$5:AA$84,AF$7:AF$86,总纲!D15)</f>
        <v>0</v>
      </c>
      <c r="AN17" s="137">
        <f>求节点(总纲!AB$5:AB$84,AG$7:AG$86,总纲!E15)</f>
        <v>7220.5582796231456</v>
      </c>
      <c r="AO17" s="137">
        <f>求节点(总纲!AC$5:AC$84,AH$7:AH$86,总纲!F15)</f>
        <v>19006.152981491621</v>
      </c>
      <c r="AP17" s="137">
        <f>求节点(总纲!AD$5:AD$84,AI$7:AI$86,总纲!G15)</f>
        <v>34249.351499813543</v>
      </c>
      <c r="AQ17" s="137">
        <f>求节点(总纲!AE$5:AE$84,AJ$7:AJ$86,总纲!H15)</f>
        <v>46181.347429197289</v>
      </c>
      <c r="AS17" s="137">
        <v>11</v>
      </c>
      <c r="AT17" s="137">
        <f t="shared" si="28"/>
        <v>0</v>
      </c>
      <c r="AU17" s="137">
        <f t="shared" si="29"/>
        <v>7220.5582796231456</v>
      </c>
      <c r="AV17" s="137">
        <f t="shared" si="30"/>
        <v>19006.152981491621</v>
      </c>
      <c r="AW17" s="137">
        <f t="shared" si="31"/>
        <v>22559.35247129143</v>
      </c>
      <c r="AX17" s="137">
        <f t="shared" si="32"/>
        <v>20069.407458084355</v>
      </c>
      <c r="AZ17" s="174"/>
      <c r="BB17" s="137">
        <f t="shared" si="33"/>
        <v>16000000</v>
      </c>
      <c r="BC17" s="138">
        <v>9</v>
      </c>
      <c r="BD17" s="138">
        <f t="shared" si="34"/>
        <v>28.5</v>
      </c>
      <c r="BE17" s="148">
        <v>36000000</v>
      </c>
      <c r="BF17" s="138">
        <f>SUM(BE$8:BE17)</f>
        <v>77395200</v>
      </c>
      <c r="BG17" s="163">
        <f t="shared" si="43"/>
        <v>49532928</v>
      </c>
      <c r="BH17" s="163">
        <f t="shared" si="44"/>
        <v>52009574.400000006</v>
      </c>
      <c r="BI17" s="163">
        <f t="shared" si="45"/>
        <v>56962867.199999996</v>
      </c>
      <c r="BJ17" s="163">
        <f t="shared" si="46"/>
        <v>64392806.400000006</v>
      </c>
      <c r="BK17" s="163">
        <f t="shared" si="47"/>
        <v>74299392</v>
      </c>
      <c r="BL17" s="174" t="e">
        <f>BF17/[3]圣人科技升级消耗!$Z45</f>
        <v>#DIV/0!</v>
      </c>
      <c r="BM17" s="175"/>
      <c r="BN17" s="137">
        <v>10</v>
      </c>
      <c r="BO17" s="137">
        <f t="shared" si="9"/>
        <v>0</v>
      </c>
      <c r="BP17" s="137">
        <f t="shared" si="10"/>
        <v>0</v>
      </c>
      <c r="BQ17" s="137">
        <f t="shared" si="11"/>
        <v>0</v>
      </c>
      <c r="BR17" s="137">
        <f t="shared" si="12"/>
        <v>0</v>
      </c>
      <c r="BS17" s="137">
        <f t="shared" si="13"/>
        <v>0</v>
      </c>
      <c r="BT17" s="137">
        <f t="shared" si="14"/>
        <v>0</v>
      </c>
      <c r="BU17" s="137">
        <f t="shared" si="15"/>
        <v>0</v>
      </c>
      <c r="BV17" s="137">
        <f t="shared" si="16"/>
        <v>0</v>
      </c>
      <c r="BW17" s="137">
        <f t="shared" si="17"/>
        <v>0</v>
      </c>
      <c r="BX17" s="137">
        <f t="shared" si="18"/>
        <v>0</v>
      </c>
      <c r="BY17" s="140"/>
      <c r="BZ17" s="137">
        <v>10</v>
      </c>
      <c r="CA17" s="140">
        <f>求节点(总纲!AA$5:AA$84,BO$8:BO$87,总纲!D14)</f>
        <v>0</v>
      </c>
      <c r="CB17" s="140">
        <f>求节点(总纲!AB$5:AB$84,BP$8:BP$87,总纲!E14)</f>
        <v>0</v>
      </c>
      <c r="CC17" s="140">
        <f>求节点(总纲!AC$5:AC$84,BQ$8:BQ$87,总纲!F14)</f>
        <v>0</v>
      </c>
      <c r="CD17" s="140">
        <f>求节点(总纲!AD$5:AD$84,BR$8:BR$87,总纲!G14)</f>
        <v>12085.660534102863</v>
      </c>
      <c r="CE17" s="140">
        <f>求节点(总纲!AE$5:AE$84,BS$8:BS$87,总纲!H14)</f>
        <v>26995.728708596758</v>
      </c>
      <c r="CF17" s="140">
        <f>求节点(总纲!AA$5:AA$84,BT$8:BT$87,总纲!D14)</f>
        <v>0</v>
      </c>
      <c r="CG17" s="140">
        <f>求节点(总纲!AB$5:AB$84,BU$8:BU$87,总纲!E14)</f>
        <v>0</v>
      </c>
      <c r="CH17" s="140">
        <f>求节点(总纲!AC$5:AC$84,BV$8:BV$87,总纲!F14)</f>
        <v>0</v>
      </c>
      <c r="CI17" s="140">
        <f>求节点(总纲!AD$5:AD$84,BW$8:BW$87,总纲!G14)</f>
        <v>0</v>
      </c>
      <c r="CJ17" s="140">
        <f>求节点(总纲!AE$5:AE$84,BX$8:BX$87,总纲!H14)</f>
        <v>0</v>
      </c>
      <c r="CL17" s="137">
        <v>10</v>
      </c>
      <c r="CM17" s="137">
        <f t="shared" si="48"/>
        <v>0</v>
      </c>
      <c r="CN17" s="137">
        <f t="shared" si="49"/>
        <v>0</v>
      </c>
      <c r="CO17" s="137">
        <f t="shared" si="50"/>
        <v>0</v>
      </c>
      <c r="CP17" s="137">
        <f t="shared" si="51"/>
        <v>12085.660534102863</v>
      </c>
      <c r="CQ17" s="137">
        <f t="shared" si="52"/>
        <v>26407.797498295451</v>
      </c>
      <c r="CR17" s="137">
        <f t="shared" si="53"/>
        <v>0</v>
      </c>
      <c r="CS17" s="137">
        <f t="shared" si="54"/>
        <v>0</v>
      </c>
      <c r="CT17" s="137">
        <f t="shared" si="55"/>
        <v>0</v>
      </c>
      <c r="CU17" s="137">
        <f t="shared" si="56"/>
        <v>0</v>
      </c>
      <c r="CV17" s="137">
        <f t="shared" si="57"/>
        <v>0</v>
      </c>
      <c r="DB17" s="137">
        <v>10</v>
      </c>
      <c r="DC17" s="107">
        <f>DC$5*总纲!AA14*24*3600</f>
        <v>64800</v>
      </c>
      <c r="DD17" s="107">
        <f>DD$5*总纲!AB14*24*3600</f>
        <v>51840.000000000007</v>
      </c>
      <c r="DE17" s="107">
        <f>DE$5*总纲!AC14*24*3600</f>
        <v>38879.999999999993</v>
      </c>
      <c r="DF17" s="107">
        <f>DF$5*总纲!AD14*24*3600</f>
        <v>25920.000000000004</v>
      </c>
      <c r="DG17" s="107">
        <f>DG$5*总纲!AE14*24*3600</f>
        <v>12960.000000000002</v>
      </c>
      <c r="DI17" s="137">
        <v>10</v>
      </c>
      <c r="DJ17" s="137">
        <f>求节点(总纲!AA$5:AA$84,DC$8:DC$87,总纲!D14)</f>
        <v>86400.000000000015</v>
      </c>
      <c r="DK17" s="137">
        <f>求节点(总纲!AB$5:AB$84,DD$8:DD$87,总纲!E14)</f>
        <v>73854.720000000001</v>
      </c>
      <c r="DL17" s="137">
        <f>求节点(总纲!AC$5:AC$84,DE$8:DE$87,总纲!F14)</f>
        <v>59572.799999999996</v>
      </c>
      <c r="DM17" s="137">
        <f>求节点(总纲!AD$5:AD$84,DF$8:DF$87,总纲!G14)</f>
        <v>43182.720000000008</v>
      </c>
      <c r="DN17" s="137">
        <f>求节点(总纲!AE$5:AE$84,DG$8:DG$87,总纲!H14)</f>
        <v>23604.480000000003</v>
      </c>
    </row>
    <row r="18" spans="1:118" x14ac:dyDescent="0.15">
      <c r="D18" s="138">
        <v>11</v>
      </c>
      <c r="E18" s="173">
        <f>基础状态预期!$D21</f>
        <v>32.5</v>
      </c>
      <c r="F18" s="145">
        <v>0.6</v>
      </c>
      <c r="G18" s="145">
        <f t="shared" si="20"/>
        <v>0.63</v>
      </c>
      <c r="H18" s="145">
        <f t="shared" si="6"/>
        <v>0.69</v>
      </c>
      <c r="I18" s="145">
        <f t="shared" si="6"/>
        <v>0.78</v>
      </c>
      <c r="J18" s="145">
        <f t="shared" si="6"/>
        <v>0.89999999999999991</v>
      </c>
      <c r="K18" s="146">
        <f t="shared" si="21"/>
        <v>0.8</v>
      </c>
      <c r="L18" s="146">
        <f t="shared" si="22"/>
        <v>0.81500000000000006</v>
      </c>
      <c r="M18" s="146">
        <f t="shared" si="23"/>
        <v>0.84499999999999997</v>
      </c>
      <c r="N18" s="146">
        <f t="shared" si="24"/>
        <v>0.89</v>
      </c>
      <c r="O18" s="146">
        <f t="shared" si="25"/>
        <v>0.95</v>
      </c>
      <c r="S18" s="137">
        <f t="shared" si="37"/>
        <v>1600000</v>
      </c>
      <c r="T18" s="138">
        <v>10</v>
      </c>
      <c r="U18" s="138">
        <f t="shared" si="26"/>
        <v>30.5</v>
      </c>
      <c r="V18" s="148">
        <v>4800000</v>
      </c>
      <c r="W18" s="138">
        <f>SUM(V$8:V18)</f>
        <v>12070000</v>
      </c>
      <c r="X18" s="163">
        <f t="shared" si="38"/>
        <v>7483400</v>
      </c>
      <c r="Y18" s="163">
        <f t="shared" si="39"/>
        <v>7857570</v>
      </c>
      <c r="Z18" s="163">
        <f t="shared" si="40"/>
        <v>8605910</v>
      </c>
      <c r="AA18" s="163">
        <f t="shared" si="41"/>
        <v>9728420</v>
      </c>
      <c r="AB18" s="163">
        <f t="shared" si="42"/>
        <v>11225100</v>
      </c>
      <c r="AC18" s="137">
        <f>W18/[3]圣人科技升级消耗!$Z16</f>
        <v>7.9137162339365332</v>
      </c>
      <c r="AE18" s="137">
        <v>12</v>
      </c>
      <c r="AF18" s="137">
        <f t="shared" si="0"/>
        <v>0</v>
      </c>
      <c r="AG18" s="137">
        <f t="shared" si="1"/>
        <v>0</v>
      </c>
      <c r="AH18" s="137">
        <f t="shared" si="2"/>
        <v>0</v>
      </c>
      <c r="AI18" s="137">
        <f t="shared" si="3"/>
        <v>0</v>
      </c>
      <c r="AJ18" s="137">
        <f t="shared" si="4"/>
        <v>0</v>
      </c>
      <c r="AL18" s="137">
        <v>12</v>
      </c>
      <c r="AM18" s="137">
        <f>求节点(总纲!AA$5:AA$84,AF$7:AF$86,总纲!D16)</f>
        <v>13905.693419306373</v>
      </c>
      <c r="AN18" s="137">
        <f>求节点(总纲!AB$5:AB$84,AG$7:AG$86,总纲!E16)</f>
        <v>24183.865457916479</v>
      </c>
      <c r="AO18" s="137">
        <f>求节点(总纲!AC$5:AC$84,AH$7:AH$86,总纲!F16)</f>
        <v>36050.195368851382</v>
      </c>
      <c r="AP18" s="137">
        <f>求节点(总纲!AD$5:AD$84,AI$7:AI$86,总纲!G16)</f>
        <v>51555.983034949008</v>
      </c>
      <c r="AQ18" s="137">
        <f>求节点(总纲!AE$5:AE$84,AJ$7:AJ$86,总纲!H16)</f>
        <v>67459.691171356695</v>
      </c>
      <c r="AS18" s="137">
        <v>12</v>
      </c>
      <c r="AT18" s="137">
        <f t="shared" si="28"/>
        <v>13905.693419306373</v>
      </c>
      <c r="AU18" s="137">
        <f t="shared" si="29"/>
        <v>16963.307178293333</v>
      </c>
      <c r="AV18" s="137">
        <f t="shared" si="30"/>
        <v>17044.042387359761</v>
      </c>
      <c r="AW18" s="137">
        <f t="shared" si="31"/>
        <v>17306.631535135464</v>
      </c>
      <c r="AX18" s="137">
        <f t="shared" si="32"/>
        <v>21278.343742159406</v>
      </c>
      <c r="AZ18" s="174"/>
      <c r="BB18" s="137">
        <f t="shared" si="33"/>
        <v>24000000</v>
      </c>
      <c r="BC18" s="138">
        <v>10</v>
      </c>
      <c r="BD18" s="138">
        <f t="shared" si="34"/>
        <v>30.5</v>
      </c>
      <c r="BE18" s="148">
        <v>60000000</v>
      </c>
      <c r="BF18" s="138">
        <f>SUM(BE$8:BE18)</f>
        <v>137395200</v>
      </c>
      <c r="BG18" s="163">
        <f t="shared" si="43"/>
        <v>85185024</v>
      </c>
      <c r="BH18" s="163">
        <f t="shared" si="44"/>
        <v>89444275.200000003</v>
      </c>
      <c r="BI18" s="163">
        <f t="shared" si="45"/>
        <v>97962777.599999994</v>
      </c>
      <c r="BJ18" s="163">
        <f t="shared" si="46"/>
        <v>110740531.2</v>
      </c>
      <c r="BK18" s="163">
        <f t="shared" si="47"/>
        <v>127777535.99999999</v>
      </c>
      <c r="BL18" s="174" t="e">
        <f>BF18/[3]圣人科技升级消耗!$Z46</f>
        <v>#VALUE!</v>
      </c>
      <c r="BM18" s="175"/>
      <c r="BN18" s="137">
        <v>11</v>
      </c>
      <c r="BO18" s="137">
        <f t="shared" si="9"/>
        <v>0</v>
      </c>
      <c r="BP18" s="137">
        <f t="shared" si="10"/>
        <v>0</v>
      </c>
      <c r="BQ18" s="137">
        <f t="shared" si="11"/>
        <v>0</v>
      </c>
      <c r="BR18" s="137">
        <f t="shared" si="12"/>
        <v>0</v>
      </c>
      <c r="BS18" s="137">
        <f t="shared" si="13"/>
        <v>0</v>
      </c>
      <c r="BT18" s="137">
        <f t="shared" si="14"/>
        <v>0</v>
      </c>
      <c r="BU18" s="137">
        <f t="shared" si="15"/>
        <v>0</v>
      </c>
      <c r="BV18" s="137">
        <f t="shared" si="16"/>
        <v>0</v>
      </c>
      <c r="BW18" s="137">
        <f t="shared" si="17"/>
        <v>0</v>
      </c>
      <c r="BX18" s="137">
        <f t="shared" si="18"/>
        <v>0</v>
      </c>
      <c r="BY18" s="140"/>
      <c r="BZ18" s="137">
        <v>11</v>
      </c>
      <c r="CA18" s="140">
        <f>求节点(总纲!AA$5:AA$84,BO$8:BO$87,总纲!D15)</f>
        <v>0</v>
      </c>
      <c r="CB18" s="140">
        <f>求节点(总纲!AB$5:AB$84,BP$8:BP$87,总纲!E15)</f>
        <v>7472.2221822345709</v>
      </c>
      <c r="CC18" s="140">
        <f>求节点(总纲!AC$5:AC$84,BQ$8:BQ$87,总纲!F15)</f>
        <v>19668.58965850735</v>
      </c>
      <c r="CD18" s="140">
        <f>求节点(总纲!AD$5:AD$84,BR$8:BR$87,总纲!G15)</f>
        <v>35167.418943832934</v>
      </c>
      <c r="CE18" s="140">
        <f>求节点(总纲!AE$5:AE$84,BS$8:BS$87,总纲!H15)</f>
        <v>45858.487296560765</v>
      </c>
      <c r="CF18" s="140">
        <f>求节点(总纲!AA$5:AA$84,BT$8:BT$87,总纲!D15)</f>
        <v>0</v>
      </c>
      <c r="CG18" s="140">
        <f>求节点(总纲!AB$5:AB$84,BU$8:BU$87,总纲!E15)</f>
        <v>0</v>
      </c>
      <c r="CH18" s="140">
        <f>求节点(总纲!AC$5:AC$84,BV$8:BV$87,总纲!F15)</f>
        <v>0</v>
      </c>
      <c r="CI18" s="140">
        <f>求节点(总纲!AD$5:AD$84,BW$8:BW$87,总纲!G15)</f>
        <v>0</v>
      </c>
      <c r="CJ18" s="140">
        <f>求节点(总纲!AE$5:AE$84,BX$8:BX$87,总纲!H15)</f>
        <v>0</v>
      </c>
      <c r="CL18" s="137">
        <v>11</v>
      </c>
      <c r="CM18" s="137">
        <f t="shared" si="48"/>
        <v>0</v>
      </c>
      <c r="CN18" s="137">
        <f t="shared" si="49"/>
        <v>7472.2221822345709</v>
      </c>
      <c r="CO18" s="137">
        <f t="shared" si="50"/>
        <v>19668.58965850735</v>
      </c>
      <c r="CP18" s="137">
        <f t="shared" si="51"/>
        <v>23081.758409730071</v>
      </c>
      <c r="CQ18" s="137">
        <f t="shared" si="52"/>
        <v>18862.758587964006</v>
      </c>
      <c r="CR18" s="137">
        <f t="shared" si="53"/>
        <v>0</v>
      </c>
      <c r="CS18" s="137">
        <f t="shared" si="54"/>
        <v>0</v>
      </c>
      <c r="CT18" s="137">
        <f t="shared" si="55"/>
        <v>0</v>
      </c>
      <c r="CU18" s="137">
        <f t="shared" si="56"/>
        <v>0</v>
      </c>
      <c r="CV18" s="137">
        <f t="shared" si="57"/>
        <v>0</v>
      </c>
      <c r="DB18" s="137">
        <v>11</v>
      </c>
      <c r="DC18" s="107">
        <f>DC$5*总纲!AA15*24*3600</f>
        <v>80753.43938661358</v>
      </c>
      <c r="DD18" s="107">
        <f>DD$5*总纲!AB15*24*3600</f>
        <v>64602.751509290858</v>
      </c>
      <c r="DE18" s="107">
        <f>DE$5*总纲!AC15*24*3600</f>
        <v>48452.063631968136</v>
      </c>
      <c r="DF18" s="107">
        <f>DF$5*总纲!AD15*24*3600</f>
        <v>32301.375754645429</v>
      </c>
      <c r="DG18" s="107">
        <f>DG$5*总纲!AE15*24*3600</f>
        <v>16150.687877322714</v>
      </c>
      <c r="DI18" s="137">
        <v>11</v>
      </c>
      <c r="DJ18" s="137">
        <f>求节点(总纲!AA$5:AA$84,DC$8:DC$87,总纲!D15)</f>
        <v>98802.454326271458</v>
      </c>
      <c r="DK18" s="137">
        <f>求节点(总纲!AB$5:AB$84,DD$8:DD$87,总纲!E15)</f>
        <v>84703.344093912514</v>
      </c>
      <c r="DL18" s="137">
        <f>求节点(总纲!AC$5:AC$84,DE$8:DE$87,总纲!F15)</f>
        <v>68647.945265893402</v>
      </c>
      <c r="DM18" s="137">
        <f>求节点(总纲!AD$5:AD$84,DF$8:DF$87,总纲!G15)</f>
        <v>49747.035753277669</v>
      </c>
      <c r="DN18" s="137">
        <f>求节点(总纲!AE$5:AE$84,DG$8:DG$87,总纲!H15)</f>
        <v>27447.321811838206</v>
      </c>
    </row>
    <row r="19" spans="1:118" x14ac:dyDescent="0.15">
      <c r="D19" s="138">
        <v>12</v>
      </c>
      <c r="E19" s="173">
        <f>基础状态预期!$D22</f>
        <v>34.5</v>
      </c>
      <c r="F19" s="145">
        <v>0.57999999999999996</v>
      </c>
      <c r="G19" s="145">
        <f t="shared" si="20"/>
        <v>0.60899999999999999</v>
      </c>
      <c r="H19" s="145">
        <f t="shared" si="6"/>
        <v>0.66699999999999993</v>
      </c>
      <c r="I19" s="145">
        <f t="shared" si="6"/>
        <v>0.754</v>
      </c>
      <c r="J19" s="145">
        <f t="shared" si="6"/>
        <v>0.86999999999999988</v>
      </c>
      <c r="K19" s="146">
        <f t="shared" si="21"/>
        <v>0.79</v>
      </c>
      <c r="L19" s="146">
        <f t="shared" si="22"/>
        <v>0.80449999999999999</v>
      </c>
      <c r="M19" s="146">
        <f t="shared" si="23"/>
        <v>0.83350000000000002</v>
      </c>
      <c r="N19" s="146">
        <f t="shared" si="24"/>
        <v>0.877</v>
      </c>
      <c r="O19" s="146">
        <f t="shared" si="25"/>
        <v>0.93499999999999994</v>
      </c>
      <c r="S19" s="137">
        <f t="shared" si="37"/>
        <v>1600000</v>
      </c>
      <c r="T19" s="138">
        <v>11</v>
      </c>
      <c r="U19" s="138">
        <f t="shared" si="26"/>
        <v>32.5</v>
      </c>
      <c r="V19" s="148">
        <v>6400000</v>
      </c>
      <c r="W19" s="138">
        <f>SUM(V$8:V19)</f>
        <v>18470000</v>
      </c>
      <c r="X19" s="163">
        <f t="shared" si="38"/>
        <v>11082000</v>
      </c>
      <c r="Y19" s="163">
        <f t="shared" si="39"/>
        <v>11636100</v>
      </c>
      <c r="Z19" s="163">
        <f t="shared" si="40"/>
        <v>12744299.999999998</v>
      </c>
      <c r="AA19" s="163">
        <f t="shared" si="41"/>
        <v>14406600</v>
      </c>
      <c r="AB19" s="163">
        <f t="shared" si="42"/>
        <v>16622999.999999998</v>
      </c>
      <c r="AC19" s="137">
        <f>W19/[3]圣人科技升级消耗!$Z17</f>
        <v>12.109887227904537</v>
      </c>
      <c r="AE19" s="137">
        <v>13</v>
      </c>
      <c r="AF19" s="137">
        <f t="shared" si="0"/>
        <v>25650</v>
      </c>
      <c r="AG19" s="137">
        <f t="shared" si="1"/>
        <v>26932.5</v>
      </c>
      <c r="AH19" s="137">
        <f t="shared" si="2"/>
        <v>29497.5</v>
      </c>
      <c r="AI19" s="137">
        <f t="shared" si="3"/>
        <v>32500</v>
      </c>
      <c r="AJ19" s="137">
        <f t="shared" si="4"/>
        <v>32500</v>
      </c>
      <c r="AL19" s="137">
        <v>13</v>
      </c>
      <c r="AM19" s="137">
        <f>求节点(总纲!AA$5:AA$84,AF$7:AF$86,总纲!D17)</f>
        <v>28413.584836375776</v>
      </c>
      <c r="AN19" s="137">
        <f>求节点(总纲!AB$5:AB$84,AG$7:AG$86,总纲!E17)</f>
        <v>37383.243886758217</v>
      </c>
      <c r="AO19" s="137">
        <f>求节点(总纲!AC$5:AC$84,AH$7:AH$86,总纲!F17)</f>
        <v>50702.137189050089</v>
      </c>
      <c r="AP19" s="137">
        <f>求节点(总纲!AD$5:AD$84,AI$7:AI$86,总纲!G17)</f>
        <v>73405.253207939168</v>
      </c>
      <c r="AQ19" s="137">
        <f>求节点(总纲!AE$5:AE$84,AJ$7:AJ$86,总纲!H17)</f>
        <v>94318.140835209051</v>
      </c>
      <c r="AS19" s="137">
        <v>13</v>
      </c>
      <c r="AT19" s="137">
        <f t="shared" si="28"/>
        <v>14507.891417069402</v>
      </c>
      <c r="AU19" s="137">
        <f t="shared" si="29"/>
        <v>13199.378428841737</v>
      </c>
      <c r="AV19" s="137">
        <f t="shared" si="30"/>
        <v>14651.941820198706</v>
      </c>
      <c r="AW19" s="137">
        <f t="shared" si="31"/>
        <v>21849.27017299016</v>
      </c>
      <c r="AX19" s="137">
        <f t="shared" si="32"/>
        <v>26858.449663852356</v>
      </c>
      <c r="AZ19" s="174"/>
      <c r="BB19" s="137">
        <f t="shared" si="33"/>
        <v>36000000</v>
      </c>
      <c r="BC19" s="138">
        <v>11</v>
      </c>
      <c r="BD19" s="138">
        <f t="shared" si="34"/>
        <v>32.5</v>
      </c>
      <c r="BE19" s="148">
        <v>96000000</v>
      </c>
      <c r="BF19" s="138">
        <f>SUM(BE$8:BE19)</f>
        <v>233395200</v>
      </c>
      <c r="BG19" s="163">
        <f t="shared" si="43"/>
        <v>140037120</v>
      </c>
      <c r="BH19" s="163">
        <f t="shared" si="44"/>
        <v>147038976</v>
      </c>
      <c r="BI19" s="163">
        <f t="shared" si="45"/>
        <v>161042688</v>
      </c>
      <c r="BJ19" s="163">
        <f t="shared" si="46"/>
        <v>182048256</v>
      </c>
      <c r="BK19" s="163">
        <f t="shared" si="47"/>
        <v>210055679.99999997</v>
      </c>
      <c r="BL19" s="174" t="e">
        <f>BF19/[3]圣人科技升级消耗!$Z47</f>
        <v>#DIV/0!</v>
      </c>
      <c r="BM19" s="175"/>
      <c r="BN19" s="137">
        <v>12</v>
      </c>
      <c r="BO19" s="137">
        <f t="shared" si="9"/>
        <v>0</v>
      </c>
      <c r="BP19" s="137">
        <f t="shared" si="10"/>
        <v>0</v>
      </c>
      <c r="BQ19" s="137">
        <f t="shared" si="11"/>
        <v>0</v>
      </c>
      <c r="BR19" s="137">
        <f t="shared" si="12"/>
        <v>0</v>
      </c>
      <c r="BS19" s="137">
        <f t="shared" si="13"/>
        <v>0</v>
      </c>
      <c r="BT19" s="137">
        <f t="shared" si="14"/>
        <v>0</v>
      </c>
      <c r="BU19" s="137">
        <f t="shared" si="15"/>
        <v>0</v>
      </c>
      <c r="BV19" s="137">
        <f t="shared" si="16"/>
        <v>0</v>
      </c>
      <c r="BW19" s="137">
        <f t="shared" si="17"/>
        <v>0</v>
      </c>
      <c r="BX19" s="137">
        <f t="shared" si="18"/>
        <v>0</v>
      </c>
      <c r="BY19" s="140"/>
      <c r="BZ19" s="137">
        <v>12</v>
      </c>
      <c r="CA19" s="140">
        <f>求节点(总纲!AA$5:AA$84,BO$8:BO$87,总纲!D16)</f>
        <v>14390.359692868164</v>
      </c>
      <c r="CB19" s="140">
        <f>求节点(总纲!AB$5:AB$84,BP$8:BP$87,总纲!E16)</f>
        <v>25026.765096098832</v>
      </c>
      <c r="CC19" s="140">
        <f>求节点(总纲!AC$5:AC$84,BQ$8:BQ$87,总纲!F16)</f>
        <v>36381.604648805631</v>
      </c>
      <c r="CD19" s="140">
        <f>求节点(总纲!AD$5:AD$84,BR$8:BR$87,总纲!G16)</f>
        <v>50674.160799314312</v>
      </c>
      <c r="CE19" s="140">
        <f>求节点(总纲!AE$5:AE$84,BS$8:BS$87,总纲!H16)</f>
        <v>64286.463054568769</v>
      </c>
      <c r="CF19" s="140">
        <f>求节点(总纲!AA$5:AA$84,BT$8:BT$87,总纲!D16)</f>
        <v>0</v>
      </c>
      <c r="CG19" s="140">
        <f>求节点(总纲!AB$5:AB$84,BU$8:BU$87,总纲!E16)</f>
        <v>0</v>
      </c>
      <c r="CH19" s="140">
        <f>求节点(总纲!AC$5:AC$84,BV$8:BV$87,总纲!F16)</f>
        <v>0</v>
      </c>
      <c r="CI19" s="140">
        <f>求节点(总纲!AD$5:AD$84,BW$8:BW$87,总纲!G16)</f>
        <v>0</v>
      </c>
      <c r="CJ19" s="140">
        <f>求节点(总纲!AE$5:AE$84,BX$8:BX$87,总纲!H16)</f>
        <v>0</v>
      </c>
      <c r="CL19" s="137">
        <v>12</v>
      </c>
      <c r="CM19" s="137">
        <f t="shared" si="48"/>
        <v>14390.359692868164</v>
      </c>
      <c r="CN19" s="137">
        <f t="shared" si="49"/>
        <v>17554.542913864261</v>
      </c>
      <c r="CO19" s="137">
        <f t="shared" si="50"/>
        <v>16713.014990298281</v>
      </c>
      <c r="CP19" s="137">
        <f t="shared" si="51"/>
        <v>15506.741855481378</v>
      </c>
      <c r="CQ19" s="137">
        <f t="shared" si="52"/>
        <v>18427.975758008004</v>
      </c>
      <c r="CR19" s="137">
        <f t="shared" si="53"/>
        <v>0</v>
      </c>
      <c r="CS19" s="137">
        <f t="shared" si="54"/>
        <v>0</v>
      </c>
      <c r="CT19" s="137">
        <f t="shared" si="55"/>
        <v>0</v>
      </c>
      <c r="CU19" s="137">
        <f t="shared" si="56"/>
        <v>0</v>
      </c>
      <c r="CV19" s="137">
        <f t="shared" si="57"/>
        <v>0</v>
      </c>
      <c r="DB19" s="137">
        <v>12</v>
      </c>
      <c r="DC19" s="107">
        <f>DC$5*总纲!AA16*24*3600</f>
        <v>99797.922170040329</v>
      </c>
      <c r="DD19" s="107">
        <f>DD$5*总纲!AB16*24*3600</f>
        <v>79838.337736032263</v>
      </c>
      <c r="DE19" s="107">
        <f>DE$5*总纲!AC16*24*3600</f>
        <v>59878.753302024183</v>
      </c>
      <c r="DF19" s="107">
        <f>DF$5*总纲!AD16*24*3600</f>
        <v>39919.168868016131</v>
      </c>
      <c r="DG19" s="107">
        <f>DG$5*总纲!AE16*24*3600</f>
        <v>19959.584434008066</v>
      </c>
      <c r="DI19" s="137">
        <v>12</v>
      </c>
      <c r="DJ19" s="137">
        <f>求节点(总纲!AA$5:AA$84,DC$8:DC$87,总纲!D16)</f>
        <v>112095.07574348767</v>
      </c>
      <c r="DK19" s="137">
        <f>求节点(总纲!AB$5:AB$84,DD$8:DD$87,总纲!E16)</f>
        <v>96132.736957615023</v>
      </c>
      <c r="DL19" s="137">
        <f>求节点(总纲!AC$5:AC$84,DE$8:DE$87,总纲!F16)</f>
        <v>78264.781884103097</v>
      </c>
      <c r="DM19" s="137">
        <f>求节点(总纲!AD$5:AD$84,DF$8:DF$87,总纲!G16)</f>
        <v>57213.326659476093</v>
      </c>
      <c r="DN19" s="137">
        <f>求节点(总纲!AE$5:AE$84,DG$8:DG$87,总纲!H16)</f>
        <v>31588.392344514825</v>
      </c>
    </row>
    <row r="20" spans="1:118" x14ac:dyDescent="0.15">
      <c r="D20" s="138">
        <v>13</v>
      </c>
      <c r="E20" s="173">
        <f>基础状态预期!$D23</f>
        <v>36.5</v>
      </c>
      <c r="F20" s="145">
        <v>0.56000000000000005</v>
      </c>
      <c r="G20" s="145">
        <f t="shared" si="20"/>
        <v>0.58800000000000008</v>
      </c>
      <c r="H20" s="145">
        <f t="shared" si="6"/>
        <v>0.64400000000000002</v>
      </c>
      <c r="I20" s="145">
        <f t="shared" si="6"/>
        <v>0.72800000000000009</v>
      </c>
      <c r="J20" s="145">
        <f t="shared" si="6"/>
        <v>0.84000000000000008</v>
      </c>
      <c r="K20" s="146">
        <f t="shared" si="21"/>
        <v>0.78</v>
      </c>
      <c r="L20" s="146">
        <f t="shared" si="22"/>
        <v>0.79400000000000004</v>
      </c>
      <c r="M20" s="146">
        <f t="shared" si="23"/>
        <v>0.82200000000000006</v>
      </c>
      <c r="N20" s="146">
        <f t="shared" si="24"/>
        <v>0.8640000000000001</v>
      </c>
      <c r="O20" s="146">
        <f t="shared" si="25"/>
        <v>0.92</v>
      </c>
      <c r="S20" s="137">
        <f t="shared" si="37"/>
        <v>1600000</v>
      </c>
      <c r="T20" s="138">
        <v>12</v>
      </c>
      <c r="U20" s="138">
        <f t="shared" si="26"/>
        <v>34.5</v>
      </c>
      <c r="V20" s="148">
        <v>8000000</v>
      </c>
      <c r="W20" s="138">
        <f>SUM(V$8:V20)</f>
        <v>26470000</v>
      </c>
      <c r="X20" s="163">
        <f t="shared" si="38"/>
        <v>15352599.999999998</v>
      </c>
      <c r="Y20" s="163">
        <f t="shared" si="39"/>
        <v>16120230</v>
      </c>
      <c r="Z20" s="163">
        <f t="shared" si="40"/>
        <v>17655489.999999996</v>
      </c>
      <c r="AA20" s="163">
        <f t="shared" si="41"/>
        <v>19958380</v>
      </c>
      <c r="AB20" s="163">
        <f t="shared" si="42"/>
        <v>23028899.999999996</v>
      </c>
      <c r="AC20" s="137">
        <f>W20/[3]圣人科技升级消耗!$Z18</f>
        <v>17.355100970364543</v>
      </c>
      <c r="AE20" s="137">
        <v>14</v>
      </c>
      <c r="AF20" s="137">
        <f t="shared" si="0"/>
        <v>44950</v>
      </c>
      <c r="AG20" s="137">
        <f t="shared" si="1"/>
        <v>47197.500000000007</v>
      </c>
      <c r="AH20" s="137">
        <f t="shared" si="2"/>
        <v>51692.499999999993</v>
      </c>
      <c r="AI20" s="137">
        <f t="shared" si="3"/>
        <v>57500</v>
      </c>
      <c r="AJ20" s="137">
        <f t="shared" si="4"/>
        <v>57500</v>
      </c>
      <c r="AL20" s="137">
        <v>14</v>
      </c>
      <c r="AM20" s="137">
        <f>求节点(总纲!AA$5:AA$84,AF$7:AF$86,总纲!D18)</f>
        <v>39343.116863484494</v>
      </c>
      <c r="AN20" s="137">
        <f>求节点(总纲!AB$5:AB$84,AG$7:AG$86,总纲!E18)</f>
        <v>50197.433854746647</v>
      </c>
      <c r="AO20" s="137">
        <f>求节点(总纲!AC$5:AC$84,AH$7:AH$86,总纲!F18)</f>
        <v>68788.103490279376</v>
      </c>
      <c r="AP20" s="137">
        <f>求节点(总纲!AD$5:AD$84,AI$7:AI$86,总纲!G18)</f>
        <v>96181.181533492418</v>
      </c>
      <c r="AQ20" s="137">
        <f>求节点(总纲!AE$5:AE$84,AJ$7:AJ$86,总纲!H18)</f>
        <v>122407.70113002617</v>
      </c>
      <c r="AS20" s="137">
        <v>14</v>
      </c>
      <c r="AT20" s="137">
        <f t="shared" si="28"/>
        <v>10929.532027108718</v>
      </c>
      <c r="AU20" s="137">
        <f t="shared" si="29"/>
        <v>12814.18996798843</v>
      </c>
      <c r="AV20" s="137">
        <f t="shared" si="30"/>
        <v>18085.966301229288</v>
      </c>
      <c r="AW20" s="137">
        <f t="shared" si="31"/>
        <v>22775.92832555325</v>
      </c>
      <c r="AX20" s="137">
        <f t="shared" si="32"/>
        <v>28089.560294817114</v>
      </c>
      <c r="AZ20" s="174"/>
      <c r="BB20" s="137">
        <f t="shared" si="33"/>
        <v>48000000</v>
      </c>
      <c r="BC20" s="138">
        <v>12</v>
      </c>
      <c r="BD20" s="138">
        <f t="shared" si="34"/>
        <v>34.5</v>
      </c>
      <c r="BE20" s="148">
        <v>144000000</v>
      </c>
      <c r="BF20" s="138">
        <f>SUM(BE$8:BE20)</f>
        <v>377395200</v>
      </c>
      <c r="BG20" s="163">
        <f t="shared" si="43"/>
        <v>218889215.99999997</v>
      </c>
      <c r="BH20" s="163">
        <f t="shared" si="44"/>
        <v>229833676.79999998</v>
      </c>
      <c r="BI20" s="163">
        <f t="shared" si="45"/>
        <v>251722598.39999998</v>
      </c>
      <c r="BJ20" s="163">
        <f t="shared" si="46"/>
        <v>284555980.80000001</v>
      </c>
      <c r="BK20" s="163">
        <f t="shared" si="47"/>
        <v>328333823.99999994</v>
      </c>
      <c r="BL20" s="174" t="e">
        <f>BF20/[3]圣人科技升级消耗!$Z48</f>
        <v>#DIV/0!</v>
      </c>
      <c r="BM20" s="175"/>
      <c r="BN20" s="137">
        <v>13</v>
      </c>
      <c r="BO20" s="137">
        <f t="shared" si="9"/>
        <v>26544</v>
      </c>
      <c r="BP20" s="137">
        <f t="shared" si="10"/>
        <v>27871.200000000001</v>
      </c>
      <c r="BQ20" s="137">
        <f t="shared" si="11"/>
        <v>30525.599999999999</v>
      </c>
      <c r="BR20" s="137">
        <f t="shared" si="12"/>
        <v>33600</v>
      </c>
      <c r="BS20" s="137">
        <f t="shared" si="13"/>
        <v>33600</v>
      </c>
      <c r="BT20" s="137">
        <f t="shared" si="14"/>
        <v>0</v>
      </c>
      <c r="BU20" s="137">
        <f t="shared" si="15"/>
        <v>0</v>
      </c>
      <c r="BV20" s="137">
        <f t="shared" si="16"/>
        <v>0</v>
      </c>
      <c r="BW20" s="137">
        <f t="shared" si="17"/>
        <v>0</v>
      </c>
      <c r="BX20" s="137">
        <f t="shared" si="18"/>
        <v>0</v>
      </c>
      <c r="BY20" s="140"/>
      <c r="BZ20" s="137">
        <v>13</v>
      </c>
      <c r="CA20" s="140">
        <f>求节点(总纲!AA$5:AA$84,BO$8:BO$87,总纲!D17)</f>
        <v>29013.757059990123</v>
      </c>
      <c r="CB20" s="140">
        <f>求节点(总纲!AB$5:AB$84,BP$8:BP$87,总纲!E17)</f>
        <v>37210.807800974391</v>
      </c>
      <c r="CC20" s="140">
        <f>求节点(总纲!AC$5:AC$84,BQ$8:BQ$87,总纲!F17)</f>
        <v>49475.733794649532</v>
      </c>
      <c r="CD20" s="140">
        <f>求节点(总纲!AD$5:AD$84,BR$8:BR$87,总纲!G17)</f>
        <v>69225.740477725762</v>
      </c>
      <c r="CE20" s="140">
        <f>求节点(总纲!AE$5:AE$84,BS$8:BS$87,总纲!H17)</f>
        <v>86632.693174893939</v>
      </c>
      <c r="CF20" s="140">
        <f>求节点(总纲!AA$5:AA$84,BT$8:BT$87,总纲!D17)</f>
        <v>0</v>
      </c>
      <c r="CG20" s="140">
        <f>求节点(总纲!AB$5:AB$84,BU$8:BU$87,总纲!E17)</f>
        <v>0</v>
      </c>
      <c r="CH20" s="140">
        <f>求节点(总纲!AC$5:AC$84,BV$8:BV$87,总纲!F17)</f>
        <v>0</v>
      </c>
      <c r="CI20" s="140">
        <f>求节点(总纲!AD$5:AD$84,BW$8:BW$87,总纲!G17)</f>
        <v>0</v>
      </c>
      <c r="CJ20" s="140">
        <f>求节点(总纲!AE$5:AE$84,BX$8:BX$87,总纲!H17)</f>
        <v>0</v>
      </c>
      <c r="CL20" s="137">
        <v>13</v>
      </c>
      <c r="CM20" s="137">
        <f t="shared" si="48"/>
        <v>14623.397367121959</v>
      </c>
      <c r="CN20" s="137">
        <f t="shared" si="49"/>
        <v>12184.042704875559</v>
      </c>
      <c r="CO20" s="137">
        <f t="shared" si="50"/>
        <v>13094.129145843901</v>
      </c>
      <c r="CP20" s="137">
        <f t="shared" si="51"/>
        <v>18551.57967841145</v>
      </c>
      <c r="CQ20" s="137">
        <f t="shared" si="52"/>
        <v>22346.23012032517</v>
      </c>
      <c r="CR20" s="137">
        <f t="shared" si="53"/>
        <v>0</v>
      </c>
      <c r="CS20" s="137">
        <f t="shared" si="54"/>
        <v>0</v>
      </c>
      <c r="CT20" s="137">
        <f t="shared" si="55"/>
        <v>0</v>
      </c>
      <c r="CU20" s="137">
        <f t="shared" si="56"/>
        <v>0</v>
      </c>
      <c r="CV20" s="137">
        <f t="shared" si="57"/>
        <v>0</v>
      </c>
      <c r="DB20" s="137">
        <v>13</v>
      </c>
      <c r="DC20" s="107">
        <f>DC$5*总纲!AA17*24*3600</f>
        <v>122480.86070807821</v>
      </c>
      <c r="DD20" s="107">
        <f>DD$5*总纲!AB17*24*3600</f>
        <v>97984.688566462573</v>
      </c>
      <c r="DE20" s="107">
        <f>DE$5*总纲!AC17*24*3600</f>
        <v>73488.516424846923</v>
      </c>
      <c r="DF20" s="107">
        <f>DF$5*总纲!AD17*24*3600</f>
        <v>48992.344283231287</v>
      </c>
      <c r="DG20" s="107">
        <f>DG$5*总纲!AE17*24*3600</f>
        <v>24496.172141615643</v>
      </c>
      <c r="DI20" s="137">
        <v>13</v>
      </c>
      <c r="DJ20" s="137">
        <f>求节点(总纲!AA$5:AA$84,DC$8:DC$87,总纲!D17)</f>
        <v>126341.75462600154</v>
      </c>
      <c r="DK20" s="137">
        <f>求节点(总纲!AB$5:AB$84,DD$8:DD$87,总纲!E17)</f>
        <v>109108.73929501494</v>
      </c>
      <c r="DL20" s="137">
        <f>求节点(总纲!AC$5:AC$84,DE$8:DE$87,总纲!F17)</f>
        <v>88944.59525670507</v>
      </c>
      <c r="DM20" s="137">
        <f>求节点(总纲!AD$5:AD$84,DF$8:DF$87,总纲!G17)</f>
        <v>65280.784615255005</v>
      </c>
      <c r="DN20" s="137">
        <f>求节点(总纲!AE$5:AE$84,DG$8:DG$87,总纲!H17)</f>
        <v>36171.644349424241</v>
      </c>
    </row>
    <row r="21" spans="1:118" x14ac:dyDescent="0.15">
      <c r="D21" s="138">
        <v>14</v>
      </c>
      <c r="E21" s="173">
        <f>基础状态预期!$D24</f>
        <v>38.5</v>
      </c>
      <c r="F21" s="145">
        <v>0.54</v>
      </c>
      <c r="G21" s="145">
        <f t="shared" si="20"/>
        <v>0.56700000000000006</v>
      </c>
      <c r="H21" s="145">
        <f t="shared" si="6"/>
        <v>0.621</v>
      </c>
      <c r="I21" s="145">
        <f t="shared" si="6"/>
        <v>0.70200000000000007</v>
      </c>
      <c r="J21" s="145">
        <f t="shared" si="6"/>
        <v>0.81</v>
      </c>
      <c r="K21" s="146">
        <f t="shared" si="21"/>
        <v>0.77</v>
      </c>
      <c r="L21" s="146">
        <f t="shared" si="22"/>
        <v>0.78350000000000009</v>
      </c>
      <c r="M21" s="146">
        <f t="shared" si="23"/>
        <v>0.8105</v>
      </c>
      <c r="N21" s="146">
        <f t="shared" si="24"/>
        <v>0.85100000000000009</v>
      </c>
      <c r="O21" s="146">
        <f t="shared" si="25"/>
        <v>0.90500000000000003</v>
      </c>
      <c r="S21" s="137">
        <f t="shared" si="37"/>
        <v>4000000</v>
      </c>
      <c r="T21" s="138">
        <v>13</v>
      </c>
      <c r="U21" s="138">
        <f t="shared" si="26"/>
        <v>36.5</v>
      </c>
      <c r="V21" s="148">
        <v>12000000</v>
      </c>
      <c r="W21" s="138">
        <f>SUM(V$8:V21)</f>
        <v>38470000</v>
      </c>
      <c r="X21" s="163">
        <f t="shared" si="38"/>
        <v>21543200.000000004</v>
      </c>
      <c r="Y21" s="163">
        <f t="shared" si="39"/>
        <v>22620360.000000004</v>
      </c>
      <c r="Z21" s="163">
        <f t="shared" si="40"/>
        <v>24774680</v>
      </c>
      <c r="AA21" s="163">
        <f t="shared" si="41"/>
        <v>28006160.000000004</v>
      </c>
      <c r="AB21" s="163">
        <f t="shared" si="42"/>
        <v>32314800.000000004</v>
      </c>
      <c r="AC21" s="137">
        <f>W21/[3]圣人科技升级消耗!$Z19</f>
        <v>25.22292158405455</v>
      </c>
      <c r="AE21" s="137">
        <v>15</v>
      </c>
      <c r="AF21" s="137">
        <f t="shared" si="0"/>
        <v>73250</v>
      </c>
      <c r="AG21" s="137">
        <f t="shared" si="1"/>
        <v>76912.5</v>
      </c>
      <c r="AH21" s="137">
        <f t="shared" si="2"/>
        <v>84237.499999999985</v>
      </c>
      <c r="AI21" s="137">
        <f t="shared" si="3"/>
        <v>94490</v>
      </c>
      <c r="AJ21" s="137">
        <f t="shared" si="4"/>
        <v>95000</v>
      </c>
      <c r="AL21" s="137">
        <v>15</v>
      </c>
      <c r="AM21" s="137">
        <f>求节点(总纲!AA$5:AA$84,AF$7:AF$86,总纲!D19)</f>
        <v>52496.445028126618</v>
      </c>
      <c r="AN21" s="137">
        <f>求节点(总纲!AB$5:AB$84,AG$7:AG$86,总纲!E19)</f>
        <v>66821.749353834544</v>
      </c>
      <c r="AO21" s="137">
        <f>求节点(总纲!AC$5:AC$84,AH$7:AH$86,总纲!F19)</f>
        <v>89594.963655577681</v>
      </c>
      <c r="AP21" s="137">
        <f>求节点(总纲!AD$5:AD$84,AI$7:AI$86,总纲!G19)</f>
        <v>124896.17965644848</v>
      </c>
      <c r="AQ21" s="137">
        <f>求节点(总纲!AE$5:AE$84,AJ$7:AJ$86,总纲!H19)</f>
        <v>158999.18496197838</v>
      </c>
      <c r="AS21" s="137">
        <v>15</v>
      </c>
      <c r="AT21" s="137">
        <f t="shared" si="28"/>
        <v>13153.328164642124</v>
      </c>
      <c r="AU21" s="137">
        <f t="shared" si="29"/>
        <v>16624.315499087897</v>
      </c>
      <c r="AV21" s="137">
        <f t="shared" si="30"/>
        <v>20806.860165298305</v>
      </c>
      <c r="AW21" s="137">
        <f t="shared" si="31"/>
        <v>28714.998122956065</v>
      </c>
      <c r="AX21" s="137">
        <f t="shared" si="32"/>
        <v>36591.48383195221</v>
      </c>
      <c r="AZ21" s="174"/>
      <c r="BB21" s="137">
        <f t="shared" si="33"/>
        <v>80000000</v>
      </c>
      <c r="BC21" s="138">
        <v>13</v>
      </c>
      <c r="BD21" s="138">
        <f t="shared" si="34"/>
        <v>36.5</v>
      </c>
      <c r="BE21" s="148">
        <v>224000000</v>
      </c>
      <c r="BF21" s="138">
        <f>SUM(BE$8:BE21)</f>
        <v>601395200</v>
      </c>
      <c r="BG21" s="163">
        <f t="shared" si="43"/>
        <v>336781312.00000006</v>
      </c>
      <c r="BH21" s="163">
        <f t="shared" si="44"/>
        <v>353620377.60000002</v>
      </c>
      <c r="BI21" s="163">
        <f t="shared" si="45"/>
        <v>387298508.80000001</v>
      </c>
      <c r="BJ21" s="163">
        <f t="shared" si="46"/>
        <v>437815705.60000008</v>
      </c>
      <c r="BK21" s="163">
        <f t="shared" si="47"/>
        <v>505171968.00000006</v>
      </c>
      <c r="BL21" s="174" t="e">
        <f>BF21/[3]圣人科技升级消耗!$Z49</f>
        <v>#DIV/0!</v>
      </c>
      <c r="BM21" s="175"/>
      <c r="BN21" s="137">
        <v>14</v>
      </c>
      <c r="BO21" s="137">
        <f t="shared" si="9"/>
        <v>43792</v>
      </c>
      <c r="BP21" s="137">
        <f t="shared" si="10"/>
        <v>45981.600000000006</v>
      </c>
      <c r="BQ21" s="137">
        <f t="shared" si="11"/>
        <v>50360.799999999996</v>
      </c>
      <c r="BR21" s="137">
        <f t="shared" si="12"/>
        <v>56000</v>
      </c>
      <c r="BS21" s="137">
        <f t="shared" si="13"/>
        <v>56000</v>
      </c>
      <c r="BT21" s="137">
        <f t="shared" si="14"/>
        <v>0</v>
      </c>
      <c r="BU21" s="137">
        <f t="shared" si="15"/>
        <v>0</v>
      </c>
      <c r="BV21" s="137">
        <f t="shared" si="16"/>
        <v>0</v>
      </c>
      <c r="BW21" s="137">
        <f t="shared" si="17"/>
        <v>0</v>
      </c>
      <c r="BX21" s="137">
        <f t="shared" si="18"/>
        <v>0</v>
      </c>
      <c r="BY21" s="140"/>
      <c r="BZ21" s="137">
        <v>14</v>
      </c>
      <c r="CA21" s="140">
        <f>求节点(总纲!AA$5:AA$84,BO$8:BO$87,总纲!D18)</f>
        <v>38781.247650848731</v>
      </c>
      <c r="CB21" s="140">
        <f>求节点(总纲!AB$5:AB$84,BP$8:BP$87,总纲!E18)</f>
        <v>48471.439094709865</v>
      </c>
      <c r="CC21" s="140">
        <f>求节点(总纲!AC$5:AC$84,BQ$8:BQ$87,总纲!F18)</f>
        <v>64549.546812002911</v>
      </c>
      <c r="CD21" s="140">
        <f>求节点(总纲!AD$5:AD$84,BR$8:BR$87,总纲!G18)</f>
        <v>88109.024945065656</v>
      </c>
      <c r="CE21" s="140">
        <f>求节点(总纲!AE$5:AE$84,BS$8:BS$87,总纲!H18)</f>
        <v>109126.16090402093</v>
      </c>
      <c r="CF21" s="140">
        <f>求节点(总纲!AA$5:AA$84,BT$8:BT$87,总纲!D18)</f>
        <v>0</v>
      </c>
      <c r="CG21" s="140">
        <f>求节点(总纲!AB$5:AB$84,BU$8:BU$87,总纲!E18)</f>
        <v>0</v>
      </c>
      <c r="CH21" s="140">
        <f>求节点(总纲!AC$5:AC$84,BV$8:BV$87,总纲!F18)</f>
        <v>0</v>
      </c>
      <c r="CI21" s="140">
        <f>求节点(总纲!AD$5:AD$84,BW$8:BW$87,总纲!G18)</f>
        <v>0</v>
      </c>
      <c r="CJ21" s="140">
        <f>求节点(总纲!AE$5:AE$84,BX$8:BX$87,总纲!H18)</f>
        <v>0</v>
      </c>
      <c r="CL21" s="137">
        <v>14</v>
      </c>
      <c r="CM21" s="137">
        <f t="shared" si="48"/>
        <v>9767.4905908586079</v>
      </c>
      <c r="CN21" s="137">
        <f t="shared" si="49"/>
        <v>11260.631293735474</v>
      </c>
      <c r="CO21" s="137">
        <f t="shared" si="50"/>
        <v>15073.813017353379</v>
      </c>
      <c r="CP21" s="137">
        <f t="shared" si="51"/>
        <v>18883.284467339894</v>
      </c>
      <c r="CQ21" s="137">
        <f t="shared" si="52"/>
        <v>22493.467729126991</v>
      </c>
      <c r="CR21" s="137">
        <f t="shared" si="53"/>
        <v>0</v>
      </c>
      <c r="CS21" s="137">
        <f t="shared" si="54"/>
        <v>0</v>
      </c>
      <c r="CT21" s="137">
        <f t="shared" si="55"/>
        <v>0</v>
      </c>
      <c r="CU21" s="137">
        <f t="shared" si="56"/>
        <v>0</v>
      </c>
      <c r="CV21" s="137">
        <f t="shared" si="57"/>
        <v>0</v>
      </c>
      <c r="DB21" s="137">
        <v>14</v>
      </c>
      <c r="DC21" s="107">
        <f>DC$5*总纲!AA18*24*3600</f>
        <v>149444.11931158145</v>
      </c>
      <c r="DD21" s="107">
        <f>DD$5*总纲!AB18*24*3600</f>
        <v>119555.29544926516</v>
      </c>
      <c r="DE21" s="107">
        <f>DE$5*总纲!AC18*24*3600</f>
        <v>89666.471586948857</v>
      </c>
      <c r="DF21" s="107">
        <f>DF$5*总纲!AD18*24*3600</f>
        <v>59777.647724632581</v>
      </c>
      <c r="DG21" s="107">
        <f>DG$5*总纲!AE18*24*3600</f>
        <v>29888.823862316291</v>
      </c>
      <c r="DI21" s="137">
        <v>14</v>
      </c>
      <c r="DJ21" s="137">
        <f>求节点(总纲!AA$5:AA$84,DC$8:DC$87,总纲!D18)</f>
        <v>141610.96698155612</v>
      </c>
      <c r="DK21" s="137">
        <f>求节点(总纲!AB$5:AB$84,DD$8:DD$87,总纲!E18)</f>
        <v>122139.45902159216</v>
      </c>
      <c r="DL21" s="137">
        <f>求节点(总纲!AC$5:AC$84,DE$8:DE$87,总纲!F18)</f>
        <v>99750.765141808137</v>
      </c>
      <c r="DM21" s="137">
        <f>求节点(总纲!AD$5:AD$84,DF$8:DF$87,总纲!G18)</f>
        <v>73099.581155879278</v>
      </c>
      <c r="DN21" s="137">
        <f>求节点(总纲!AE$5:AE$84,DG$8:DG$87,总纲!H18)</f>
        <v>40444.092169932432</v>
      </c>
    </row>
    <row r="22" spans="1:118" x14ac:dyDescent="0.15">
      <c r="D22" s="138">
        <v>15</v>
      </c>
      <c r="E22" s="173">
        <f>基础状态预期!$D25</f>
        <v>40.5</v>
      </c>
      <c r="F22" s="145">
        <v>0.52</v>
      </c>
      <c r="G22" s="145">
        <f t="shared" si="20"/>
        <v>0.54600000000000004</v>
      </c>
      <c r="H22" s="145">
        <f t="shared" si="6"/>
        <v>0.59799999999999998</v>
      </c>
      <c r="I22" s="145">
        <f t="shared" si="6"/>
        <v>0.67600000000000005</v>
      </c>
      <c r="J22" s="145">
        <f t="shared" si="6"/>
        <v>0.78</v>
      </c>
      <c r="K22" s="146">
        <f t="shared" si="21"/>
        <v>0.76</v>
      </c>
      <c r="L22" s="146">
        <f t="shared" si="22"/>
        <v>0.77300000000000002</v>
      </c>
      <c r="M22" s="146">
        <f t="shared" si="23"/>
        <v>0.79900000000000004</v>
      </c>
      <c r="N22" s="146">
        <f t="shared" si="24"/>
        <v>0.83800000000000008</v>
      </c>
      <c r="O22" s="146">
        <f t="shared" si="25"/>
        <v>0.89</v>
      </c>
      <c r="S22" s="137">
        <f t="shared" si="37"/>
        <v>6000000</v>
      </c>
      <c r="T22" s="138">
        <v>14</v>
      </c>
      <c r="U22" s="138">
        <f t="shared" si="26"/>
        <v>38.5</v>
      </c>
      <c r="V22" s="148">
        <v>18000000</v>
      </c>
      <c r="W22" s="138">
        <f>SUM(V$8:V22)</f>
        <v>56470000</v>
      </c>
      <c r="X22" s="163">
        <f t="shared" si="38"/>
        <v>30493800.000000004</v>
      </c>
      <c r="Y22" s="163">
        <f t="shared" si="39"/>
        <v>32018490.000000004</v>
      </c>
      <c r="Z22" s="163">
        <f t="shared" si="40"/>
        <v>35067870</v>
      </c>
      <c r="AA22" s="163">
        <f t="shared" si="41"/>
        <v>39641940.000000007</v>
      </c>
      <c r="AB22" s="163">
        <f t="shared" si="42"/>
        <v>45740700</v>
      </c>
      <c r="AC22" s="137">
        <f>W22/[3]圣人科技升级消耗!$Z20</f>
        <v>37.024652504589561</v>
      </c>
      <c r="AE22" s="137">
        <v>16</v>
      </c>
      <c r="AF22" s="137">
        <f t="shared" si="0"/>
        <v>110550</v>
      </c>
      <c r="AG22" s="137">
        <f t="shared" si="1"/>
        <v>116077.5</v>
      </c>
      <c r="AH22" s="137">
        <f t="shared" si="2"/>
        <v>127132.49999999997</v>
      </c>
      <c r="AI22" s="137">
        <f t="shared" si="3"/>
        <v>143470.00000000003</v>
      </c>
      <c r="AJ22" s="137">
        <f t="shared" si="4"/>
        <v>145000</v>
      </c>
      <c r="AL22" s="137">
        <v>16</v>
      </c>
      <c r="AM22" s="137">
        <f>求节点(总纲!AA$5:AA$84,AF$7:AF$86,总纲!D20)</f>
        <v>68010.131173733345</v>
      </c>
      <c r="AN22" s="137">
        <f>求节点(总纲!AB$5:AB$84,AG$7:AG$86,总纲!E20)</f>
        <v>85683.645236089011</v>
      </c>
      <c r="AO22" s="137">
        <f>求节点(总纲!AC$5:AC$84,AH$7:AH$86,总纲!F20)</f>
        <v>113546.3651277117</v>
      </c>
      <c r="AP22" s="137">
        <f>求节点(总纲!AD$5:AD$84,AI$7:AI$86,总纲!G20)</f>
        <v>159415.11890436366</v>
      </c>
      <c r="AQ22" s="137">
        <f>求节点(总纲!AE$5:AE$84,AJ$7:AJ$86,总纲!H20)</f>
        <v>207729.72228362149</v>
      </c>
      <c r="AS22" s="137">
        <v>16</v>
      </c>
      <c r="AT22" s="137">
        <f t="shared" si="28"/>
        <v>15513.686145606727</v>
      </c>
      <c r="AU22" s="137">
        <f t="shared" si="29"/>
        <v>18861.895882254466</v>
      </c>
      <c r="AV22" s="137">
        <f t="shared" si="30"/>
        <v>23951.401472134021</v>
      </c>
      <c r="AW22" s="137">
        <f t="shared" si="31"/>
        <v>34518.939247915172</v>
      </c>
      <c r="AX22" s="137">
        <f t="shared" si="32"/>
        <v>48730.537321643118</v>
      </c>
      <c r="AZ22" s="174"/>
      <c r="BB22" s="137">
        <f t="shared" si="33"/>
        <v>96000000</v>
      </c>
      <c r="BC22" s="138">
        <v>14</v>
      </c>
      <c r="BD22" s="138">
        <f t="shared" si="34"/>
        <v>38.5</v>
      </c>
      <c r="BE22" s="148">
        <v>320000000</v>
      </c>
      <c r="BF22" s="138">
        <f>SUM(BE$8:BE22)</f>
        <v>921395200</v>
      </c>
      <c r="BG22" s="163">
        <f t="shared" si="43"/>
        <v>497553408.00000006</v>
      </c>
      <c r="BH22" s="163">
        <f t="shared" si="44"/>
        <v>522431078.40000004</v>
      </c>
      <c r="BI22" s="163">
        <f t="shared" si="45"/>
        <v>572186419.20000005</v>
      </c>
      <c r="BJ22" s="163">
        <f t="shared" si="46"/>
        <v>646819430.4000001</v>
      </c>
      <c r="BK22" s="163">
        <f t="shared" si="47"/>
        <v>746330112</v>
      </c>
      <c r="BL22" s="174" t="e">
        <f>BF22/[3]圣人科技升级消耗!$Z50</f>
        <v>#DIV/0!</v>
      </c>
      <c r="BM22" s="175"/>
      <c r="BN22" s="137">
        <v>15</v>
      </c>
      <c r="BO22" s="137">
        <f t="shared" si="9"/>
        <v>67280</v>
      </c>
      <c r="BP22" s="137">
        <f t="shared" si="10"/>
        <v>70644</v>
      </c>
      <c r="BQ22" s="137">
        <f t="shared" si="11"/>
        <v>77372</v>
      </c>
      <c r="BR22" s="137">
        <f t="shared" si="12"/>
        <v>86758.399999999994</v>
      </c>
      <c r="BS22" s="137">
        <f t="shared" si="13"/>
        <v>87200</v>
      </c>
      <c r="BT22" s="137">
        <f t="shared" si="14"/>
        <v>0</v>
      </c>
      <c r="BU22" s="137">
        <f t="shared" si="15"/>
        <v>0</v>
      </c>
      <c r="BV22" s="137">
        <f t="shared" si="16"/>
        <v>0</v>
      </c>
      <c r="BW22" s="137">
        <f t="shared" si="17"/>
        <v>0</v>
      </c>
      <c r="BX22" s="137">
        <f t="shared" si="18"/>
        <v>0</v>
      </c>
      <c r="BY22" s="140"/>
      <c r="BZ22" s="137">
        <v>15</v>
      </c>
      <c r="CA22" s="140">
        <f>求节点(总纲!AA$5:AA$84,BO$8:BO$87,总纲!D19)</f>
        <v>50055.282714510176</v>
      </c>
      <c r="CB22" s="140">
        <f>求节点(总纲!AB$5:AB$84,BP$8:BP$87,总纲!E19)</f>
        <v>62269.033527309744</v>
      </c>
      <c r="CC22" s="140">
        <f>求节点(总纲!AC$5:AC$84,BQ$8:BQ$87,总纲!F19)</f>
        <v>81641.884170322082</v>
      </c>
      <c r="CD22" s="140">
        <f>求节点(总纲!AD$5:AD$84,BR$8:BR$87,总纲!G19)</f>
        <v>111041.62679431122</v>
      </c>
      <c r="CE22" s="140">
        <f>求节点(总纲!AE$5:AE$84,BS$8:BS$87,总纲!H19)</f>
        <v>151838.56553308197</v>
      </c>
      <c r="CF22" s="140">
        <f>求节点(总纲!AA$5:AA$84,BT$8:BT$87,总纲!D19)</f>
        <v>0</v>
      </c>
      <c r="CG22" s="140">
        <f>求节点(总纲!AB$5:AB$84,BU$8:BU$87,总纲!E19)</f>
        <v>0</v>
      </c>
      <c r="CH22" s="140">
        <f>求节点(总纲!AC$5:AC$84,BV$8:BV$87,总纲!F19)</f>
        <v>0</v>
      </c>
      <c r="CI22" s="140">
        <f>求节点(总纲!AD$5:AD$84,BW$8:BW$87,总纲!G19)</f>
        <v>0</v>
      </c>
      <c r="CJ22" s="140">
        <f>求节点(总纲!AE$5:AE$84,BX$8:BX$87,总纲!H19)</f>
        <v>0</v>
      </c>
      <c r="CL22" s="137">
        <v>15</v>
      </c>
      <c r="CM22" s="137">
        <f t="shared" si="48"/>
        <v>11274.035063661446</v>
      </c>
      <c r="CN22" s="137">
        <f t="shared" si="49"/>
        <v>13797.594432599879</v>
      </c>
      <c r="CO22" s="137">
        <f t="shared" si="50"/>
        <v>17092.337358319171</v>
      </c>
      <c r="CP22" s="137">
        <f t="shared" si="51"/>
        <v>22932.601849245562</v>
      </c>
      <c r="CQ22" s="137">
        <f t="shared" si="52"/>
        <v>42712.404629061042</v>
      </c>
      <c r="CR22" s="137">
        <f t="shared" si="53"/>
        <v>0</v>
      </c>
      <c r="CS22" s="137">
        <f t="shared" si="54"/>
        <v>0</v>
      </c>
      <c r="CT22" s="137">
        <f t="shared" si="55"/>
        <v>0</v>
      </c>
      <c r="CU22" s="137">
        <f t="shared" si="56"/>
        <v>0</v>
      </c>
      <c r="CV22" s="137">
        <f t="shared" si="57"/>
        <v>0</v>
      </c>
      <c r="DB22" s="137">
        <v>15</v>
      </c>
      <c r="DC22" s="107">
        <f>DC$5*总纲!AA19*24*3600</f>
        <v>181440.00000000003</v>
      </c>
      <c r="DD22" s="107">
        <f>DD$5*总纲!AB19*24*3600</f>
        <v>145152.00000000003</v>
      </c>
      <c r="DE22" s="107">
        <f>DE$5*总纲!AC19*24*3600</f>
        <v>108864</v>
      </c>
      <c r="DF22" s="107">
        <f>DF$5*总纲!AD19*24*3600</f>
        <v>72576.000000000015</v>
      </c>
      <c r="DG22" s="107">
        <f>DG$5*总纲!AE19*24*3600</f>
        <v>36288.000000000007</v>
      </c>
      <c r="DI22" s="137">
        <v>15</v>
      </c>
      <c r="DJ22" s="137">
        <f>求节点(总纲!AA$5:AA$84,DC$8:DC$87,总纲!D19)</f>
        <v>157976.10357807082</v>
      </c>
      <c r="DK22" s="137">
        <f>求节点(总纲!AB$5:AB$84,DD$8:DD$87,总纲!E19)</f>
        <v>136459.75827073757</v>
      </c>
      <c r="DL22" s="137">
        <f>求节点(总纲!AC$5:AC$84,DE$8:DE$87,总纲!F19)</f>
        <v>111704.90284005387</v>
      </c>
      <c r="DM22" s="137">
        <f>求节点(总纲!AD$5:AD$84,DF$8:DF$87,总纲!G19)</f>
        <v>81989.597757018753</v>
      </c>
      <c r="DN22" s="137">
        <f>求节点(总纲!AE$5:AE$84,DG$8:DG$87,总纲!H19)</f>
        <v>45544.510661557812</v>
      </c>
    </row>
    <row r="23" spans="1:118" x14ac:dyDescent="0.15">
      <c r="D23" s="138">
        <v>16</v>
      </c>
      <c r="E23" s="173">
        <f>基础状态预期!$D26</f>
        <v>42.5</v>
      </c>
      <c r="F23" s="145">
        <v>0.5</v>
      </c>
      <c r="G23" s="145">
        <f t="shared" si="20"/>
        <v>0.52500000000000002</v>
      </c>
      <c r="H23" s="145">
        <f t="shared" si="6"/>
        <v>0.57499999999999996</v>
      </c>
      <c r="I23" s="145">
        <f t="shared" si="6"/>
        <v>0.65</v>
      </c>
      <c r="J23" s="145">
        <f t="shared" si="6"/>
        <v>0.75</v>
      </c>
      <c r="K23" s="146">
        <f t="shared" si="21"/>
        <v>0.75</v>
      </c>
      <c r="L23" s="146">
        <f t="shared" si="22"/>
        <v>0.76250000000000007</v>
      </c>
      <c r="M23" s="146">
        <f t="shared" si="23"/>
        <v>0.78749999999999998</v>
      </c>
      <c r="N23" s="146">
        <f t="shared" si="24"/>
        <v>0.82500000000000007</v>
      </c>
      <c r="O23" s="146">
        <f t="shared" si="25"/>
        <v>0.875</v>
      </c>
      <c r="S23" s="137">
        <f t="shared" si="37"/>
        <v>6000000</v>
      </c>
      <c r="T23" s="138">
        <v>15</v>
      </c>
      <c r="U23" s="138">
        <f t="shared" si="26"/>
        <v>40.5</v>
      </c>
      <c r="V23" s="148">
        <v>24000000</v>
      </c>
      <c r="W23" s="138">
        <f>SUM(V$8:V23)</f>
        <v>80470000</v>
      </c>
      <c r="X23" s="163">
        <f t="shared" si="38"/>
        <v>41844400</v>
      </c>
      <c r="Y23" s="163">
        <f t="shared" si="39"/>
        <v>43936620</v>
      </c>
      <c r="Z23" s="163">
        <f t="shared" si="40"/>
        <v>48121060</v>
      </c>
      <c r="AA23" s="163">
        <f t="shared" si="41"/>
        <v>54397720</v>
      </c>
      <c r="AB23" s="163">
        <f t="shared" si="42"/>
        <v>62766600</v>
      </c>
      <c r="AC23" s="137">
        <f>W23/[3]圣人科技升级消耗!$Z21</f>
        <v>52.760293731969576</v>
      </c>
      <c r="AE23" s="137">
        <v>17</v>
      </c>
      <c r="AF23" s="137">
        <f t="shared" si="0"/>
        <v>165350</v>
      </c>
      <c r="AG23" s="137">
        <f t="shared" si="1"/>
        <v>173617.5</v>
      </c>
      <c r="AH23" s="137">
        <f t="shared" si="2"/>
        <v>190152.49999999997</v>
      </c>
      <c r="AI23" s="137">
        <f t="shared" si="3"/>
        <v>214955.00000000003</v>
      </c>
      <c r="AJ23" s="137">
        <f t="shared" si="4"/>
        <v>220000</v>
      </c>
      <c r="AL23" s="137">
        <v>17</v>
      </c>
      <c r="AM23" s="137">
        <f>求节点(总纲!AA$5:AA$84,AF$7:AF$86,总纲!D21)</f>
        <v>85917.304533472779</v>
      </c>
      <c r="AN23" s="137">
        <f>求节点(总纲!AB$5:AB$84,AG$7:AG$86,总纲!E21)</f>
        <v>106298.08042236333</v>
      </c>
      <c r="AO23" s="137">
        <f>求节点(总纲!AC$5:AC$84,AH$7:AH$86,总纲!F21)</f>
        <v>140735.15174238331</v>
      </c>
      <c r="AP23" s="137">
        <f>求节点(总纲!AD$5:AD$84,AI$7:AI$86,总纲!G21)</f>
        <v>198098.75470062019</v>
      </c>
      <c r="AQ23" s="137">
        <f>求节点(总纲!AE$5:AE$84,AJ$7:AJ$86,总纲!H21)</f>
        <v>253839.32267620668</v>
      </c>
      <c r="AS23" s="137">
        <v>17</v>
      </c>
      <c r="AT23" s="137">
        <f t="shared" si="28"/>
        <v>17907.173359739434</v>
      </c>
      <c r="AU23" s="137">
        <f t="shared" si="29"/>
        <v>20614.435186274321</v>
      </c>
      <c r="AV23" s="137">
        <f t="shared" si="30"/>
        <v>27188.786614671611</v>
      </c>
      <c r="AW23" s="137">
        <f t="shared" si="31"/>
        <v>38683.635796256538</v>
      </c>
      <c r="AX23" s="137">
        <f t="shared" si="32"/>
        <v>46109.600392585184</v>
      </c>
      <c r="AZ23" s="174"/>
      <c r="BB23" s="137">
        <f t="shared" si="33"/>
        <v>160000000</v>
      </c>
      <c r="BC23" s="138">
        <v>15</v>
      </c>
      <c r="BD23" s="138">
        <f t="shared" si="34"/>
        <v>40.5</v>
      </c>
      <c r="BE23" s="148">
        <v>480000000</v>
      </c>
      <c r="BF23" s="138">
        <f>SUM(BE$8:BE23)</f>
        <v>1401395200</v>
      </c>
      <c r="BG23" s="163">
        <f t="shared" si="43"/>
        <v>728725504</v>
      </c>
      <c r="BH23" s="163">
        <f t="shared" si="44"/>
        <v>765161779.20000005</v>
      </c>
      <c r="BI23" s="163">
        <f t="shared" si="45"/>
        <v>838034329.60000002</v>
      </c>
      <c r="BJ23" s="163">
        <f t="shared" si="46"/>
        <v>947343155.20000005</v>
      </c>
      <c r="BK23" s="163">
        <f t="shared" si="47"/>
        <v>1093088256</v>
      </c>
      <c r="BL23" s="174" t="e">
        <f>BF23/[3]圣人科技升级消耗!$Z51</f>
        <v>#DIV/0!</v>
      </c>
      <c r="BM23" s="175"/>
      <c r="BN23" s="137">
        <v>16</v>
      </c>
      <c r="BO23" s="137">
        <f t="shared" si="9"/>
        <v>97008</v>
      </c>
      <c r="BP23" s="137">
        <f t="shared" si="10"/>
        <v>101858.40000000001</v>
      </c>
      <c r="BQ23" s="137">
        <f t="shared" si="11"/>
        <v>111559.19999999998</v>
      </c>
      <c r="BR23" s="137">
        <f t="shared" si="12"/>
        <v>125875.20000000001</v>
      </c>
      <c r="BS23" s="137">
        <f t="shared" si="13"/>
        <v>127200</v>
      </c>
      <c r="BT23" s="137">
        <f t="shared" si="14"/>
        <v>0</v>
      </c>
      <c r="BU23" s="137">
        <f t="shared" si="15"/>
        <v>0</v>
      </c>
      <c r="BV23" s="137">
        <f t="shared" si="16"/>
        <v>0</v>
      </c>
      <c r="BW23" s="137">
        <f t="shared" si="17"/>
        <v>0</v>
      </c>
      <c r="BX23" s="137">
        <f t="shared" si="18"/>
        <v>0</v>
      </c>
      <c r="BY23" s="140"/>
      <c r="BZ23" s="137">
        <v>16</v>
      </c>
      <c r="CA23" s="140">
        <f>求节点(总纲!AA$5:AA$84,BO$8:BO$87,总纲!D20)</f>
        <v>62931.094028574167</v>
      </c>
      <c r="CB23" s="140">
        <f>求节点(总纲!AB$5:AB$84,BP$8:BP$87,总纲!E20)</f>
        <v>77634.579238028266</v>
      </c>
      <c r="CC23" s="140">
        <f>求节点(总纲!AC$5:AC$84,BQ$8:BQ$87,总纲!F20)</f>
        <v>100731.08693074032</v>
      </c>
      <c r="CD23" s="140">
        <f>求节点(总纲!AD$5:AD$84,BR$8:BR$87,总纲!G20)</f>
        <v>154057.27477153484</v>
      </c>
      <c r="CE23" s="140">
        <f>求节点(总纲!AE$5:AE$84,BS$8:BS$87,总纲!H20)</f>
        <v>237604.31121917383</v>
      </c>
      <c r="CF23" s="140">
        <f>求节点(总纲!AA$5:AA$84,BT$8:BT$87,总纲!D20)</f>
        <v>0</v>
      </c>
      <c r="CG23" s="140">
        <f>求节点(总纲!AB$5:AB$84,BU$8:BU$87,总纲!E20)</f>
        <v>0</v>
      </c>
      <c r="CH23" s="140">
        <f>求节点(总纲!AC$5:AC$84,BV$8:BV$87,总纲!F20)</f>
        <v>0</v>
      </c>
      <c r="CI23" s="140">
        <f>求节点(总纲!AD$5:AD$84,BW$8:BW$87,总纲!G20)</f>
        <v>0</v>
      </c>
      <c r="CJ23" s="140">
        <f>求节点(总纲!AE$5:AE$84,BX$8:BX$87,总纲!H20)</f>
        <v>0</v>
      </c>
      <c r="CL23" s="137">
        <v>16</v>
      </c>
      <c r="CM23" s="137">
        <f t="shared" si="48"/>
        <v>12875.811314063991</v>
      </c>
      <c r="CN23" s="137">
        <f t="shared" si="49"/>
        <v>15365.545710718521</v>
      </c>
      <c r="CO23" s="137">
        <f t="shared" si="50"/>
        <v>19089.202760418237</v>
      </c>
      <c r="CP23" s="137">
        <f t="shared" si="51"/>
        <v>43015.64797722362</v>
      </c>
      <c r="CQ23" s="137">
        <f t="shared" si="52"/>
        <v>85765.745686091861</v>
      </c>
      <c r="CR23" s="137">
        <f t="shared" si="53"/>
        <v>0</v>
      </c>
      <c r="CS23" s="137">
        <f t="shared" si="54"/>
        <v>0</v>
      </c>
      <c r="CT23" s="137">
        <f t="shared" si="55"/>
        <v>0</v>
      </c>
      <c r="CU23" s="137">
        <f t="shared" si="56"/>
        <v>0</v>
      </c>
      <c r="CV23" s="137">
        <f t="shared" si="57"/>
        <v>0</v>
      </c>
      <c r="DB23" s="137">
        <v>16</v>
      </c>
      <c r="DC23" s="107">
        <f>DC$5*总纲!AA20*24*3600</f>
        <v>219349.8939219247</v>
      </c>
      <c r="DD23" s="107">
        <f>DD$5*总纲!AB20*24*3600</f>
        <v>175479.91513753976</v>
      </c>
      <c r="DE23" s="107">
        <f>DE$5*总纲!AC20*24*3600</f>
        <v>131609.9363531548</v>
      </c>
      <c r="DF23" s="107">
        <f>DF$5*总纲!AD20*24*3600</f>
        <v>87739.957568769882</v>
      </c>
      <c r="DG23" s="107">
        <f>DG$5*总纲!AE20*24*3600</f>
        <v>43869.978784384941</v>
      </c>
      <c r="DI23" s="137">
        <v>16</v>
      </c>
      <c r="DJ23" s="137">
        <f>求节点(总纲!AA$5:AA$84,DC$8:DC$87,总纲!D20)</f>
        <v>175515.82269299679</v>
      </c>
      <c r="DK23" s="137">
        <f>求节点(总纲!AB$5:AB$84,DD$8:DD$87,总纲!E20)</f>
        <v>151944.04770532734</v>
      </c>
      <c r="DL23" s="137">
        <f>求节点(总纲!AC$5:AC$84,DE$8:DE$87,总纲!F20)</f>
        <v>124405.61512479611</v>
      </c>
      <c r="DM23" s="137">
        <f>求节点(总纲!AD$5:AD$84,DF$8:DF$87,总纲!G20)</f>
        <v>91742.120521629433</v>
      </c>
      <c r="DN23" s="137">
        <f>求节点(总纲!AE$5:AE$84,DG$8:DG$87,总纲!H20)</f>
        <v>51373.481302240165</v>
      </c>
    </row>
    <row r="24" spans="1:118" x14ac:dyDescent="0.15">
      <c r="D24" s="138">
        <v>17</v>
      </c>
      <c r="E24" s="173">
        <f>基础状态预期!$D27</f>
        <v>44.5</v>
      </c>
      <c r="F24" s="145">
        <v>0.48</v>
      </c>
      <c r="G24" s="145">
        <f t="shared" si="20"/>
        <v>0.504</v>
      </c>
      <c r="H24" s="145">
        <f t="shared" si="6"/>
        <v>0.55199999999999994</v>
      </c>
      <c r="I24" s="145">
        <f t="shared" si="6"/>
        <v>0.624</v>
      </c>
      <c r="J24" s="145">
        <f t="shared" si="6"/>
        <v>0.72</v>
      </c>
      <c r="K24" s="146">
        <f t="shared" si="21"/>
        <v>0.74</v>
      </c>
      <c r="L24" s="146">
        <f t="shared" si="22"/>
        <v>0.752</v>
      </c>
      <c r="M24" s="146">
        <f t="shared" si="23"/>
        <v>0.77600000000000002</v>
      </c>
      <c r="N24" s="146">
        <f t="shared" si="24"/>
        <v>0.81200000000000006</v>
      </c>
      <c r="O24" s="146">
        <f t="shared" si="25"/>
        <v>0.86</v>
      </c>
      <c r="S24" s="137">
        <f t="shared" si="37"/>
        <v>8000000</v>
      </c>
      <c r="T24" s="138">
        <v>16</v>
      </c>
      <c r="U24" s="138">
        <f t="shared" si="26"/>
        <v>42.5</v>
      </c>
      <c r="V24" s="148">
        <v>32000000</v>
      </c>
      <c r="W24" s="138">
        <f>SUM(V$8:V24)</f>
        <v>112470000</v>
      </c>
      <c r="X24" s="163">
        <f t="shared" si="38"/>
        <v>56235000</v>
      </c>
      <c r="Y24" s="163">
        <f t="shared" si="39"/>
        <v>59046750</v>
      </c>
      <c r="Z24" s="163">
        <f t="shared" si="40"/>
        <v>64670249.999999993</v>
      </c>
      <c r="AA24" s="163">
        <f t="shared" si="41"/>
        <v>73105500</v>
      </c>
      <c r="AB24" s="163">
        <f t="shared" si="42"/>
        <v>84352500</v>
      </c>
      <c r="AC24" s="137">
        <f>W24/[3]圣人科技升级消耗!$Z22</f>
        <v>16.35403943465364</v>
      </c>
      <c r="AE24" s="137">
        <v>18</v>
      </c>
      <c r="AF24" s="137">
        <f t="shared" si="0"/>
        <v>237650</v>
      </c>
      <c r="AG24" s="137">
        <f t="shared" si="1"/>
        <v>249532.5</v>
      </c>
      <c r="AH24" s="137">
        <f t="shared" si="2"/>
        <v>273297.5</v>
      </c>
      <c r="AI24" s="137">
        <f t="shared" si="3"/>
        <v>308945</v>
      </c>
      <c r="AJ24" s="137">
        <f t="shared" si="4"/>
        <v>320000</v>
      </c>
      <c r="AL24" s="137">
        <v>18</v>
      </c>
      <c r="AM24" s="137">
        <f>求节点(总纲!AA$5:AA$84,AF$7:AF$86,总纲!D22)</f>
        <v>105741.01271344855</v>
      </c>
      <c r="AN24" s="137">
        <f>求节点(总纲!AB$5:AB$84,AG$7:AG$86,总纲!E22)</f>
        <v>132779.10707349627</v>
      </c>
      <c r="AO24" s="137">
        <f>求节点(总纲!AC$5:AC$84,AH$7:AH$86,总纲!F22)</f>
        <v>176860.96607012703</v>
      </c>
      <c r="AP24" s="137">
        <f>求节点(总纲!AD$5:AD$84,AI$7:AI$86,总纲!G22)</f>
        <v>246916.25836463139</v>
      </c>
      <c r="AQ24" s="137">
        <f>求节点(总纲!AE$5:AE$84,AJ$7:AJ$86,总纲!H22)</f>
        <v>312868.87185531139</v>
      </c>
      <c r="AS24" s="137">
        <v>18</v>
      </c>
      <c r="AT24" s="137">
        <f t="shared" si="28"/>
        <v>19823.708179975773</v>
      </c>
      <c r="AU24" s="137">
        <f t="shared" si="29"/>
        <v>26481.026651132939</v>
      </c>
      <c r="AV24" s="137">
        <f t="shared" si="30"/>
        <v>36125.814327743719</v>
      </c>
      <c r="AW24" s="137">
        <f t="shared" si="31"/>
        <v>48817.503664011194</v>
      </c>
      <c r="AX24" s="137">
        <f t="shared" si="32"/>
        <v>59029.54917910471</v>
      </c>
      <c r="AZ24" s="174"/>
      <c r="BB24" s="137">
        <f t="shared" si="33"/>
        <v>280000000</v>
      </c>
      <c r="BC24" s="138">
        <v>16</v>
      </c>
      <c r="BD24" s="138">
        <f t="shared" si="34"/>
        <v>42.5</v>
      </c>
      <c r="BE24" s="148">
        <v>760000000</v>
      </c>
      <c r="BF24" s="138">
        <f>SUM(BE$8:BE24)</f>
        <v>2161395200</v>
      </c>
      <c r="BG24" s="163">
        <f t="shared" si="43"/>
        <v>1080697600</v>
      </c>
      <c r="BH24" s="163">
        <f t="shared" si="44"/>
        <v>1134732480</v>
      </c>
      <c r="BI24" s="163">
        <f t="shared" si="45"/>
        <v>1242802240</v>
      </c>
      <c r="BJ24" s="163">
        <f t="shared" si="46"/>
        <v>1404906880</v>
      </c>
      <c r="BK24" s="163">
        <f t="shared" si="47"/>
        <v>1621046400</v>
      </c>
      <c r="BL24" s="174" t="e">
        <f>BF24/[3]圣人科技升级消耗!$Z52</f>
        <v>#DIV/0!</v>
      </c>
      <c r="BM24" s="175"/>
      <c r="BN24" s="137">
        <v>17</v>
      </c>
      <c r="BO24" s="137">
        <f t="shared" si="9"/>
        <v>194016</v>
      </c>
      <c r="BP24" s="137">
        <f t="shared" si="10"/>
        <v>203716.80000000002</v>
      </c>
      <c r="BQ24" s="137">
        <f t="shared" si="11"/>
        <v>223118.4</v>
      </c>
      <c r="BR24" s="137">
        <f t="shared" si="12"/>
        <v>252220.80000000002</v>
      </c>
      <c r="BS24" s="137">
        <f t="shared" si="13"/>
        <v>259200</v>
      </c>
      <c r="BT24" s="137">
        <f t="shared" si="14"/>
        <v>0</v>
      </c>
      <c r="BU24" s="137">
        <f t="shared" si="15"/>
        <v>0</v>
      </c>
      <c r="BV24" s="137">
        <f t="shared" si="16"/>
        <v>0</v>
      </c>
      <c r="BW24" s="137">
        <f t="shared" si="17"/>
        <v>0</v>
      </c>
      <c r="BX24" s="137">
        <f t="shared" si="18"/>
        <v>0</v>
      </c>
      <c r="BY24" s="140"/>
      <c r="BZ24" s="137">
        <v>17</v>
      </c>
      <c r="CA24" s="140">
        <f>求节点(总纲!AA$5:AA$84,BO$8:BO$87,总纲!D21)</f>
        <v>77375.807752575842</v>
      </c>
      <c r="CB24" s="140">
        <f>求节点(总纲!AB$5:AB$84,BP$8:BP$87,总纲!E21)</f>
        <v>94064.22881490663</v>
      </c>
      <c r="CC24" s="140">
        <f>求节点(总纲!AC$5:AC$84,BQ$8:BQ$87,总纲!F21)</f>
        <v>135638.87226688181</v>
      </c>
      <c r="CD24" s="140">
        <f>求节点(总纲!AD$5:AD$84,BR$8:BR$87,总纲!G21)</f>
        <v>222428.36206060962</v>
      </c>
      <c r="CE24" s="140">
        <f>求节点(总纲!AE$5:AE$84,BS$8:BS$87,总纲!H21)</f>
        <v>335000.08279470296</v>
      </c>
      <c r="CF24" s="140">
        <f>求节点(总纲!AA$5:AA$84,BT$8:BT$87,总纲!D21)</f>
        <v>0</v>
      </c>
      <c r="CG24" s="140">
        <f>求节点(总纲!AB$5:AB$84,BU$8:BU$87,总纲!E21)</f>
        <v>0</v>
      </c>
      <c r="CH24" s="140">
        <f>求节点(总纲!AC$5:AC$84,BV$8:BV$87,总纲!F21)</f>
        <v>0</v>
      </c>
      <c r="CI24" s="140">
        <f>求节点(总纲!AD$5:AD$84,BW$8:BW$87,总纲!G21)</f>
        <v>0</v>
      </c>
      <c r="CJ24" s="140">
        <f>求节点(总纲!AE$5:AE$84,BX$8:BX$87,总纲!H21)</f>
        <v>0</v>
      </c>
      <c r="CL24" s="137">
        <v>17</v>
      </c>
      <c r="CM24" s="137">
        <f t="shared" si="48"/>
        <v>14444.713724001675</v>
      </c>
      <c r="CN24" s="137">
        <f t="shared" si="49"/>
        <v>16429.649576878364</v>
      </c>
      <c r="CO24" s="137">
        <f t="shared" si="50"/>
        <v>34907.785336141489</v>
      </c>
      <c r="CP24" s="137">
        <f t="shared" si="51"/>
        <v>68371.087289074785</v>
      </c>
      <c r="CQ24" s="137">
        <f t="shared" si="52"/>
        <v>97395.771575529128</v>
      </c>
      <c r="CR24" s="137">
        <f t="shared" si="53"/>
        <v>0</v>
      </c>
      <c r="CS24" s="137">
        <f t="shared" si="54"/>
        <v>0</v>
      </c>
      <c r="CT24" s="137">
        <f t="shared" si="55"/>
        <v>0</v>
      </c>
      <c r="CU24" s="137">
        <f t="shared" si="56"/>
        <v>0</v>
      </c>
      <c r="CV24" s="137">
        <f t="shared" si="57"/>
        <v>0</v>
      </c>
      <c r="DB24" s="137">
        <v>17</v>
      </c>
      <c r="DC24" s="107">
        <f>DC$5*总纲!AA21*24*3600</f>
        <v>264206.03773639177</v>
      </c>
      <c r="DD24" s="107">
        <f>DD$5*总纲!AB21*24*3600</f>
        <v>211364.83018911345</v>
      </c>
      <c r="DE24" s="107">
        <f>DE$5*总纲!AC21*24*3600</f>
        <v>158523.62264183507</v>
      </c>
      <c r="DF24" s="107">
        <f>DF$5*总纲!AD21*24*3600</f>
        <v>105682.41509455672</v>
      </c>
      <c r="DG24" s="107">
        <f>DG$5*总纲!AE21*24*3600</f>
        <v>52841.207547278362</v>
      </c>
      <c r="DI24" s="137">
        <v>17</v>
      </c>
      <c r="DJ24" s="137">
        <f>求节点(总纲!AA$5:AA$84,DC$8:DC$87,总纲!D21)</f>
        <v>194314.42818071501</v>
      </c>
      <c r="DK24" s="137">
        <f>求节点(总纲!AB$5:AB$84,DD$8:DD$87,总纲!E21)</f>
        <v>167907.09739095584</v>
      </c>
      <c r="DL24" s="137">
        <f>求节点(总纲!AC$5:AC$84,DE$8:DE$87,总纲!F21)</f>
        <v>137419.16360940164</v>
      </c>
      <c r="DM24" s="137">
        <f>求节点(总纲!AD$5:AD$84,DF$8:DF$87,总纲!G21)</f>
        <v>101451.5629531513</v>
      </c>
      <c r="DN24" s="137">
        <f>求节点(总纲!AE$5:AE$84,DG$8:DG$87,总纲!H21)</f>
        <v>56428.909943679631</v>
      </c>
    </row>
    <row r="25" spans="1:118" x14ac:dyDescent="0.15">
      <c r="D25" s="138">
        <v>18</v>
      </c>
      <c r="E25" s="173">
        <f>基础状态预期!$D28</f>
        <v>46.5</v>
      </c>
      <c r="F25" s="145">
        <v>0.46</v>
      </c>
      <c r="G25" s="145">
        <f t="shared" si="20"/>
        <v>0.48300000000000004</v>
      </c>
      <c r="H25" s="145">
        <f t="shared" si="6"/>
        <v>0.52900000000000003</v>
      </c>
      <c r="I25" s="145">
        <f t="shared" si="6"/>
        <v>0.59800000000000009</v>
      </c>
      <c r="J25" s="145">
        <f t="shared" si="6"/>
        <v>0.69000000000000006</v>
      </c>
      <c r="K25" s="146">
        <f t="shared" si="21"/>
        <v>0.73</v>
      </c>
      <c r="L25" s="146">
        <f t="shared" si="22"/>
        <v>0.74150000000000005</v>
      </c>
      <c r="M25" s="146">
        <f t="shared" si="23"/>
        <v>0.76450000000000007</v>
      </c>
      <c r="N25" s="146">
        <f t="shared" si="24"/>
        <v>0.79900000000000015</v>
      </c>
      <c r="O25" s="146">
        <f t="shared" si="25"/>
        <v>0.84500000000000008</v>
      </c>
      <c r="S25" s="137">
        <f t="shared" si="37"/>
        <v>10000000</v>
      </c>
      <c r="T25" s="138">
        <v>17</v>
      </c>
      <c r="U25" s="138">
        <f t="shared" si="26"/>
        <v>44.5</v>
      </c>
      <c r="V25" s="148">
        <v>42000000</v>
      </c>
      <c r="W25" s="138">
        <f>SUM(V$8:V25)</f>
        <v>154470000</v>
      </c>
      <c r="X25" s="163">
        <f t="shared" si="38"/>
        <v>74145600</v>
      </c>
      <c r="Y25" s="163">
        <f t="shared" si="39"/>
        <v>77852880</v>
      </c>
      <c r="Z25" s="163">
        <f t="shared" si="40"/>
        <v>85267439.999999985</v>
      </c>
      <c r="AA25" s="163">
        <f t="shared" si="41"/>
        <v>96389280</v>
      </c>
      <c r="AB25" s="163">
        <f t="shared" si="42"/>
        <v>111218400</v>
      </c>
      <c r="AC25" s="137">
        <f>W25/[3]圣人科技升级消耗!$Z23</f>
        <v>22.461176060024428</v>
      </c>
      <c r="AE25" s="137">
        <v>19</v>
      </c>
      <c r="AF25" s="137">
        <f t="shared" si="0"/>
        <v>343950</v>
      </c>
      <c r="AG25" s="137">
        <f t="shared" si="1"/>
        <v>361147.5</v>
      </c>
      <c r="AH25" s="137">
        <f t="shared" si="2"/>
        <v>395542.5</v>
      </c>
      <c r="AI25" s="137">
        <f t="shared" si="3"/>
        <v>447135</v>
      </c>
      <c r="AJ25" s="137">
        <f t="shared" si="4"/>
        <v>470000</v>
      </c>
      <c r="AL25" s="137">
        <v>19</v>
      </c>
      <c r="AM25" s="137">
        <f>求节点(总纲!AA$5:AA$84,AF$7:AF$86,总纲!D23)</f>
        <v>130959.81676048283</v>
      </c>
      <c r="AN25" s="137">
        <f>求节点(总纲!AB$5:AB$84,AG$7:AG$86,总纲!E23)</f>
        <v>163511.20464037982</v>
      </c>
      <c r="AO25" s="137">
        <f>求节点(总纲!AC$5:AC$84,AH$7:AH$86,总纲!F23)</f>
        <v>216408.68613629803</v>
      </c>
      <c r="AP25" s="137">
        <f>求节点(总纲!AD$5:AD$84,AI$7:AI$86,总纲!G23)</f>
        <v>297824.79384336219</v>
      </c>
      <c r="AQ25" s="137">
        <f>求节点(总纲!AE$5:AE$84,AJ$7:AJ$86,总纲!H23)</f>
        <v>390828.77624133421</v>
      </c>
      <c r="AS25" s="137">
        <v>19</v>
      </c>
      <c r="AT25" s="137">
        <f t="shared" si="28"/>
        <v>25218.804047034282</v>
      </c>
      <c r="AU25" s="137">
        <f t="shared" si="29"/>
        <v>30732.097566883545</v>
      </c>
      <c r="AV25" s="137">
        <f t="shared" si="30"/>
        <v>39547.720066170994</v>
      </c>
      <c r="AW25" s="137">
        <f t="shared" si="31"/>
        <v>50908.535478730802</v>
      </c>
      <c r="AX25" s="137">
        <f t="shared" si="32"/>
        <v>77959.904386022827</v>
      </c>
      <c r="AZ25" s="174"/>
      <c r="BB25" s="137">
        <f t="shared" si="33"/>
        <v>520000000</v>
      </c>
      <c r="BC25" s="138">
        <v>17</v>
      </c>
      <c r="BD25" s="138">
        <f t="shared" si="34"/>
        <v>44.5</v>
      </c>
      <c r="BE25" s="148">
        <v>1280000000</v>
      </c>
      <c r="BF25" s="138">
        <f>SUM(BE$8:BE25)</f>
        <v>3441395200</v>
      </c>
      <c r="BG25" s="163">
        <f t="shared" si="43"/>
        <v>1651869696</v>
      </c>
      <c r="BH25" s="163">
        <f t="shared" si="44"/>
        <v>1734463180.8</v>
      </c>
      <c r="BI25" s="163">
        <f t="shared" si="45"/>
        <v>1899650150.3999999</v>
      </c>
      <c r="BJ25" s="163">
        <f t="shared" si="46"/>
        <v>2147430604.8</v>
      </c>
      <c r="BK25" s="163">
        <f t="shared" si="47"/>
        <v>2477804544</v>
      </c>
      <c r="BL25" s="174" t="e">
        <f>BF25/[3]圣人科技升级消耗!$Z53</f>
        <v>#DIV/0!</v>
      </c>
      <c r="BM25" s="175"/>
      <c r="BN25" s="137">
        <v>18</v>
      </c>
      <c r="BO25" s="137">
        <f t="shared" si="9"/>
        <v>358304</v>
      </c>
      <c r="BP25" s="137">
        <f t="shared" si="10"/>
        <v>376219.20000000007</v>
      </c>
      <c r="BQ25" s="137">
        <f t="shared" si="11"/>
        <v>412049.60000000003</v>
      </c>
      <c r="BR25" s="137">
        <f t="shared" si="12"/>
        <v>465795.20000000007</v>
      </c>
      <c r="BS25" s="137">
        <f t="shared" si="13"/>
        <v>483200</v>
      </c>
      <c r="BT25" s="137">
        <f t="shared" si="14"/>
        <v>0</v>
      </c>
      <c r="BU25" s="137">
        <f t="shared" si="15"/>
        <v>0</v>
      </c>
      <c r="BV25" s="137">
        <f t="shared" si="16"/>
        <v>0</v>
      </c>
      <c r="BW25" s="137">
        <f t="shared" si="17"/>
        <v>0</v>
      </c>
      <c r="BX25" s="137">
        <f t="shared" si="18"/>
        <v>0</v>
      </c>
      <c r="BY25" s="140"/>
      <c r="BZ25" s="137">
        <v>18</v>
      </c>
      <c r="CA25" s="140">
        <f>求节点(总纲!AA$5:AA$84,BO$8:BO$87,总纲!D22)</f>
        <v>93175.250025345813</v>
      </c>
      <c r="CB25" s="140">
        <f>求节点(总纲!AB$5:AB$84,BP$8:BP$87,总纲!E22)</f>
        <v>131423.90180630892</v>
      </c>
      <c r="CC25" s="140">
        <f>求节点(总纲!AC$5:AC$84,BQ$8:BQ$87,总纲!F22)</f>
        <v>199589.47438924975</v>
      </c>
      <c r="CD25" s="140">
        <f>求节点(总纲!AD$5:AD$84,BR$8:BR$87,总纲!G22)</f>
        <v>324846.68124769791</v>
      </c>
      <c r="CE25" s="140">
        <f>求节点(总纲!AE$5:AE$84,BS$8:BS$87,总纲!H22)</f>
        <v>467226.2729558975</v>
      </c>
      <c r="CF25" s="140">
        <f>求节点(总纲!AA$5:AA$84,BT$8:BT$87,总纲!D22)</f>
        <v>0</v>
      </c>
      <c r="CG25" s="140">
        <f>求节点(总纲!AB$5:AB$84,BU$8:BU$87,总纲!E22)</f>
        <v>0</v>
      </c>
      <c r="CH25" s="140">
        <f>求节点(总纲!AC$5:AC$84,BV$8:BV$87,总纲!F22)</f>
        <v>0</v>
      </c>
      <c r="CI25" s="140">
        <f>求节点(总纲!AD$5:AD$84,BW$8:BW$87,总纲!G22)</f>
        <v>0</v>
      </c>
      <c r="CJ25" s="140">
        <f>求节点(总纲!AE$5:AE$84,BX$8:BX$87,总纲!H22)</f>
        <v>0</v>
      </c>
      <c r="CL25" s="137">
        <v>18</v>
      </c>
      <c r="CM25" s="137">
        <f t="shared" si="48"/>
        <v>15799.442272769971</v>
      </c>
      <c r="CN25" s="137">
        <f t="shared" si="49"/>
        <v>37359.672991402287</v>
      </c>
      <c r="CO25" s="137">
        <f t="shared" si="50"/>
        <v>63950.602122367942</v>
      </c>
      <c r="CP25" s="137">
        <f t="shared" si="51"/>
        <v>102418.31918708829</v>
      </c>
      <c r="CQ25" s="137">
        <f t="shared" si="52"/>
        <v>132226.19016119454</v>
      </c>
      <c r="CR25" s="137">
        <f t="shared" si="53"/>
        <v>0</v>
      </c>
      <c r="CS25" s="137">
        <f t="shared" si="54"/>
        <v>0</v>
      </c>
      <c r="CT25" s="137">
        <f t="shared" si="55"/>
        <v>0</v>
      </c>
      <c r="CU25" s="137">
        <f t="shared" si="56"/>
        <v>0</v>
      </c>
      <c r="CV25" s="137">
        <f t="shared" si="57"/>
        <v>0</v>
      </c>
      <c r="DB25" s="137">
        <v>18</v>
      </c>
      <c r="DC25" s="107">
        <f>DC$5*总纲!AA22*24*3600</f>
        <v>317216.88595475577</v>
      </c>
      <c r="DD25" s="107">
        <f>DD$5*总纲!AB22*24*3600</f>
        <v>253773.50876380462</v>
      </c>
      <c r="DE25" s="107">
        <f>DE$5*总纲!AC22*24*3600</f>
        <v>190330.13157285345</v>
      </c>
      <c r="DF25" s="107">
        <f>DF$5*总纲!AD22*24*3600</f>
        <v>126886.75438190231</v>
      </c>
      <c r="DG25" s="107">
        <f>DG$5*总纲!AE22*24*3600</f>
        <v>63443.377190951156</v>
      </c>
      <c r="DI25" s="137">
        <v>18</v>
      </c>
      <c r="DJ25" s="137">
        <f>求节点(总纲!AA$5:AA$84,DC$8:DC$87,总纲!D22)</f>
        <v>214462.27467514051</v>
      </c>
      <c r="DK25" s="137">
        <f>求节点(总纲!AB$5:AB$84,DD$8:DD$87,总纲!E22)</f>
        <v>185895.8996884118</v>
      </c>
      <c r="DL25" s="137">
        <f>求节点(总纲!AC$5:AC$84,DE$8:DE$87,总纲!F22)</f>
        <v>152847.26316097265</v>
      </c>
      <c r="DM25" s="137">
        <f>求节点(总纲!AD$5:AD$84,DF$8:DF$87,总纲!G22)</f>
        <v>112892.94138899396</v>
      </c>
      <c r="DN25" s="137">
        <f>求节点(总纲!AE$5:AE$84,DG$8:DG$87,总纲!H22)</f>
        <v>62687.322887543574</v>
      </c>
    </row>
    <row r="26" spans="1:118" x14ac:dyDescent="0.15">
      <c r="D26" s="138">
        <v>19</v>
      </c>
      <c r="E26" s="173">
        <f>基础状态预期!$D29</f>
        <v>48.5</v>
      </c>
      <c r="F26" s="145">
        <v>0.44</v>
      </c>
      <c r="G26" s="145">
        <f t="shared" si="20"/>
        <v>0.46200000000000002</v>
      </c>
      <c r="H26" s="145">
        <f t="shared" si="6"/>
        <v>0.50600000000000001</v>
      </c>
      <c r="I26" s="145">
        <f t="shared" si="6"/>
        <v>0.57200000000000006</v>
      </c>
      <c r="J26" s="145">
        <f t="shared" si="6"/>
        <v>0.66</v>
      </c>
      <c r="K26" s="146">
        <f t="shared" si="21"/>
        <v>0.72</v>
      </c>
      <c r="L26" s="146">
        <f t="shared" si="22"/>
        <v>0.73099999999999998</v>
      </c>
      <c r="M26" s="146">
        <f t="shared" si="23"/>
        <v>0.753</v>
      </c>
      <c r="N26" s="146">
        <f t="shared" si="24"/>
        <v>0.78600000000000003</v>
      </c>
      <c r="O26" s="146">
        <f t="shared" si="25"/>
        <v>0.83000000000000007</v>
      </c>
      <c r="S26" s="137">
        <f t="shared" si="37"/>
        <v>16000000</v>
      </c>
      <c r="T26" s="138">
        <v>18</v>
      </c>
      <c r="U26" s="138">
        <f t="shared" si="26"/>
        <v>46.5</v>
      </c>
      <c r="V26" s="148">
        <v>58000000</v>
      </c>
      <c r="W26" s="138">
        <f>SUM(V$8:V26)</f>
        <v>212470000</v>
      </c>
      <c r="X26" s="163">
        <f t="shared" si="38"/>
        <v>97736200</v>
      </c>
      <c r="Y26" s="163">
        <f t="shared" si="39"/>
        <v>102623010.00000001</v>
      </c>
      <c r="Z26" s="163">
        <f t="shared" si="40"/>
        <v>112396630</v>
      </c>
      <c r="AA26" s="163">
        <f t="shared" si="41"/>
        <v>127057060.00000001</v>
      </c>
      <c r="AB26" s="163">
        <f t="shared" si="42"/>
        <v>146604300</v>
      </c>
      <c r="AC26" s="137">
        <f>W26/[3]圣人科技升级消耗!$Z24</f>
        <v>30.894840923631712</v>
      </c>
      <c r="AE26" s="137">
        <v>20</v>
      </c>
      <c r="AF26" s="137">
        <f t="shared" si="0"/>
        <v>484250</v>
      </c>
      <c r="AG26" s="137">
        <f t="shared" si="1"/>
        <v>508462.5</v>
      </c>
      <c r="AH26" s="137">
        <f t="shared" si="2"/>
        <v>556887.5</v>
      </c>
      <c r="AI26" s="137">
        <f t="shared" si="3"/>
        <v>629525</v>
      </c>
      <c r="AJ26" s="137">
        <f t="shared" si="4"/>
        <v>670000</v>
      </c>
      <c r="AL26" s="137">
        <v>20</v>
      </c>
      <c r="AM26" s="137">
        <f>求节点(总纲!AA$5:AA$84,AF$7:AF$86,总纲!D24)</f>
        <v>159234.20749922353</v>
      </c>
      <c r="AN26" s="137">
        <f>求节点(总纲!AB$5:AB$84,AG$7:AG$86,总纲!E24)</f>
        <v>197953.39204095988</v>
      </c>
      <c r="AO26" s="137">
        <f>求节点(总纲!AC$5:AC$84,AH$7:AH$86,总纲!F24)</f>
        <v>258459.80407277864</v>
      </c>
      <c r="AP26" s="137">
        <f>求节点(总纲!AD$5:AD$84,AI$7:AI$86,总纲!G24)</f>
        <v>362129.35388940998</v>
      </c>
      <c r="AQ26" s="137">
        <f>求节点(总纲!AE$5:AE$84,AJ$7:AJ$86,总纲!H24)</f>
        <v>470867.45826777094</v>
      </c>
      <c r="AS26" s="137">
        <v>20</v>
      </c>
      <c r="AT26" s="137">
        <f t="shared" si="28"/>
        <v>28274.390738740694</v>
      </c>
      <c r="AU26" s="137">
        <f t="shared" si="29"/>
        <v>34442.187400580064</v>
      </c>
      <c r="AV26" s="137">
        <f t="shared" si="30"/>
        <v>42051.117936480616</v>
      </c>
      <c r="AW26" s="137">
        <f t="shared" si="31"/>
        <v>64304.560046047787</v>
      </c>
      <c r="AX26" s="137">
        <f t="shared" si="32"/>
        <v>80038.682026436727</v>
      </c>
      <c r="AZ26" s="174"/>
      <c r="BB26" s="137">
        <f t="shared" si="33"/>
        <v>640000000</v>
      </c>
      <c r="BC26" s="138">
        <v>18</v>
      </c>
      <c r="BD26" s="138">
        <f t="shared" si="34"/>
        <v>46.5</v>
      </c>
      <c r="BE26" s="148">
        <v>1920000000</v>
      </c>
      <c r="BF26" s="138">
        <f>SUM(BE$8:BE26)</f>
        <v>5361395200</v>
      </c>
      <c r="BG26" s="163">
        <f t="shared" si="43"/>
        <v>2466241792</v>
      </c>
      <c r="BH26" s="163">
        <f t="shared" si="44"/>
        <v>2589553881.6000004</v>
      </c>
      <c r="BI26" s="163">
        <f t="shared" si="45"/>
        <v>2836178060.8000002</v>
      </c>
      <c r="BJ26" s="163">
        <f t="shared" si="46"/>
        <v>3206114329.6000004</v>
      </c>
      <c r="BK26" s="163">
        <f t="shared" si="47"/>
        <v>3699362688.0000005</v>
      </c>
      <c r="BL26" s="174">
        <f>BF26/[3]圣人科技升级消耗!$Z54</f>
        <v>14319.965811965812</v>
      </c>
      <c r="BM26" s="175"/>
      <c r="BN26" s="137">
        <v>19</v>
      </c>
      <c r="BO26" s="137">
        <f t="shared" si="9"/>
        <v>869472</v>
      </c>
      <c r="BP26" s="137">
        <f t="shared" si="10"/>
        <v>912945.60000000009</v>
      </c>
      <c r="BQ26" s="137">
        <f t="shared" si="11"/>
        <v>999892.8</v>
      </c>
      <c r="BR26" s="137">
        <f t="shared" si="12"/>
        <v>1130313.6000000001</v>
      </c>
      <c r="BS26" s="137">
        <f t="shared" si="13"/>
        <v>1195200</v>
      </c>
      <c r="BT26" s="137">
        <f t="shared" si="14"/>
        <v>0</v>
      </c>
      <c r="BU26" s="137">
        <f t="shared" si="15"/>
        <v>0</v>
      </c>
      <c r="BV26" s="137">
        <f t="shared" si="16"/>
        <v>0</v>
      </c>
      <c r="BW26" s="137">
        <f t="shared" si="17"/>
        <v>0</v>
      </c>
      <c r="BX26" s="137">
        <f t="shared" si="18"/>
        <v>0</v>
      </c>
      <c r="BY26" s="140"/>
      <c r="BZ26" s="137">
        <v>19</v>
      </c>
      <c r="CA26" s="140">
        <f>求节点(总纲!AA$5:AA$84,BO$8:BO$87,总纲!D23)</f>
        <v>133137.84496899488</v>
      </c>
      <c r="CB26" s="140">
        <f>求节点(总纲!AB$5:AB$84,BP$8:BP$87,总纲!E23)</f>
        <v>185826.44415609425</v>
      </c>
      <c r="CC26" s="140">
        <f>求节点(总纲!AC$5:AC$84,BQ$8:BQ$87,总纲!F23)</f>
        <v>282780.58959834208</v>
      </c>
      <c r="CD26" s="140">
        <f>求节点(总纲!AD$5:AD$84,BR$8:BR$87,总纲!G23)</f>
        <v>440526.64634769422</v>
      </c>
      <c r="CE26" s="140">
        <f>求节点(总纲!AE$5:AE$84,BS$8:BS$87,总纲!H23)</f>
        <v>819400.59122553305</v>
      </c>
      <c r="CF26" s="140">
        <f>求节点(总纲!AA$5:AA$84,BT$8:BT$87,总纲!D23)</f>
        <v>0</v>
      </c>
      <c r="CG26" s="140">
        <f>求节点(总纲!AB$5:AB$84,BU$8:BU$87,总纲!E23)</f>
        <v>0</v>
      </c>
      <c r="CH26" s="140">
        <f>求节点(总纲!AC$5:AC$84,BV$8:BV$87,总纲!F23)</f>
        <v>0</v>
      </c>
      <c r="CI26" s="140">
        <f>求节点(总纲!AD$5:AD$84,BW$8:BW$87,总纲!G23)</f>
        <v>0</v>
      </c>
      <c r="CJ26" s="140">
        <f>求节点(总纲!AE$5:AE$84,BX$8:BX$87,总纲!H23)</f>
        <v>0</v>
      </c>
      <c r="CL26" s="137">
        <v>19</v>
      </c>
      <c r="CM26" s="137">
        <f t="shared" si="48"/>
        <v>39962.594943649063</v>
      </c>
      <c r="CN26" s="137">
        <f t="shared" si="49"/>
        <v>54402.542349785333</v>
      </c>
      <c r="CO26" s="137">
        <f t="shared" si="50"/>
        <v>83191.115209092328</v>
      </c>
      <c r="CP26" s="137">
        <f t="shared" si="51"/>
        <v>115679.96509999631</v>
      </c>
      <c r="CQ26" s="137">
        <f t="shared" si="52"/>
        <v>352174.31826963555</v>
      </c>
      <c r="CR26" s="137">
        <f t="shared" si="53"/>
        <v>0</v>
      </c>
      <c r="CS26" s="137">
        <f t="shared" si="54"/>
        <v>0</v>
      </c>
      <c r="CT26" s="137">
        <f t="shared" si="55"/>
        <v>0</v>
      </c>
      <c r="CU26" s="137">
        <f t="shared" si="56"/>
        <v>0</v>
      </c>
      <c r="CV26" s="137">
        <f t="shared" si="57"/>
        <v>0</v>
      </c>
      <c r="DB26" s="137">
        <v>19</v>
      </c>
      <c r="DC26" s="107">
        <f>DC$5*总纲!AA23*24*3600</f>
        <v>379796.69355819107</v>
      </c>
      <c r="DD26" s="107">
        <f>DD$5*总纲!AB23*24*3600</f>
        <v>303837.35484655289</v>
      </c>
      <c r="DE26" s="107">
        <f>DE$5*总纲!AC23*24*3600</f>
        <v>227878.01613491468</v>
      </c>
      <c r="DF26" s="107">
        <f>DF$5*总纲!AD23*24*3600</f>
        <v>151918.67742327644</v>
      </c>
      <c r="DG26" s="107">
        <f>DG$5*总纲!AE23*24*3600</f>
        <v>75959.338711638222</v>
      </c>
      <c r="DI26" s="137">
        <v>19</v>
      </c>
      <c r="DJ26" s="137">
        <f>求节点(总纲!AA$5:AA$84,DC$8:DC$87,总纲!D23)</f>
        <v>236056.20187512066</v>
      </c>
      <c r="DK26" s="137">
        <f>求节点(总纲!AB$5:AB$84,DD$8:DD$87,总纲!E23)</f>
        <v>205062.02256891734</v>
      </c>
      <c r="DL26" s="137">
        <f>求节点(总纲!AC$5:AC$84,DE$8:DE$87,总纲!F23)</f>
        <v>168567.73375902366</v>
      </c>
      <c r="DM26" s="137">
        <f>求节点(总纲!AD$5:AD$84,DF$8:DF$87,总纲!G23)</f>
        <v>124378.01276800108</v>
      </c>
      <c r="DN26" s="137">
        <f>求节点(总纲!AE$5:AE$84,DG$8:DG$87,总纲!H23)</f>
        <v>69353.31211091044</v>
      </c>
    </row>
    <row r="27" spans="1:118" x14ac:dyDescent="0.15">
      <c r="D27" s="138">
        <v>20</v>
      </c>
      <c r="E27" s="173">
        <f>基础状态预期!$D30</f>
        <v>51</v>
      </c>
      <c r="F27" s="145">
        <v>0.42</v>
      </c>
      <c r="G27" s="145">
        <f t="shared" si="20"/>
        <v>0.441</v>
      </c>
      <c r="H27" s="145">
        <f t="shared" si="6"/>
        <v>0.48299999999999993</v>
      </c>
      <c r="I27" s="145">
        <f t="shared" si="6"/>
        <v>0.54600000000000004</v>
      </c>
      <c r="J27" s="145">
        <f t="shared" si="6"/>
        <v>0.63</v>
      </c>
      <c r="K27" s="146">
        <f t="shared" si="21"/>
        <v>0.71</v>
      </c>
      <c r="L27" s="146">
        <f t="shared" si="22"/>
        <v>0.72049999999999992</v>
      </c>
      <c r="M27" s="146">
        <f t="shared" si="23"/>
        <v>0.74149999999999994</v>
      </c>
      <c r="N27" s="146">
        <f t="shared" si="24"/>
        <v>0.77300000000000002</v>
      </c>
      <c r="O27" s="146">
        <f t="shared" si="25"/>
        <v>0.81500000000000006</v>
      </c>
      <c r="S27" s="137">
        <f t="shared" si="37"/>
        <v>25000000</v>
      </c>
      <c r="T27" s="138">
        <v>19</v>
      </c>
      <c r="U27" s="138">
        <f t="shared" si="26"/>
        <v>48.5</v>
      </c>
      <c r="V27" s="148">
        <v>83000000</v>
      </c>
      <c r="W27" s="138">
        <f>SUM(V$8:V27)</f>
        <v>295470000</v>
      </c>
      <c r="X27" s="163">
        <f t="shared" si="38"/>
        <v>130006800</v>
      </c>
      <c r="Y27" s="163">
        <f t="shared" si="39"/>
        <v>136507140</v>
      </c>
      <c r="Z27" s="163">
        <f t="shared" si="40"/>
        <v>149507820</v>
      </c>
      <c r="AA27" s="163">
        <f t="shared" si="41"/>
        <v>169008840.00000003</v>
      </c>
      <c r="AB27" s="163">
        <f t="shared" si="42"/>
        <v>195010200</v>
      </c>
      <c r="AC27" s="137">
        <f>W27/[3]圣人科技升级消耗!$Z25</f>
        <v>42.963706159483507</v>
      </c>
      <c r="AE27" s="137">
        <v>21</v>
      </c>
      <c r="AF27" s="137">
        <f t="shared" si="0"/>
        <v>673050</v>
      </c>
      <c r="AG27" s="137">
        <f t="shared" si="1"/>
        <v>706702.5</v>
      </c>
      <c r="AH27" s="137">
        <f t="shared" si="2"/>
        <v>774007.5</v>
      </c>
      <c r="AI27" s="137">
        <f t="shared" si="3"/>
        <v>874965</v>
      </c>
      <c r="AJ27" s="137">
        <f t="shared" si="4"/>
        <v>945000</v>
      </c>
      <c r="AL27" s="137">
        <v>21</v>
      </c>
      <c r="AM27" s="137">
        <f>求节点(总纲!AA$5:AA$84,AF$7:AF$86,总纲!D25)</f>
        <v>192353.12134869484</v>
      </c>
      <c r="AN27" s="137">
        <f>求节点(总纲!AB$5:AB$84,AG$7:AG$86,总纲!E25)</f>
        <v>236338.07617365281</v>
      </c>
      <c r="AO27" s="137">
        <f>求节点(总纲!AC$5:AC$84,AH$7:AH$86,总纲!F25)</f>
        <v>313736.57738496707</v>
      </c>
      <c r="AP27" s="137">
        <f>求节点(总纲!AD$5:AD$84,AI$7:AI$86,总纲!G25)</f>
        <v>436762.52463322529</v>
      </c>
      <c r="AQ27" s="137">
        <f>求节点(总纲!AE$5:AE$84,AJ$7:AJ$86,总纲!H25)</f>
        <v>578294.77257032169</v>
      </c>
      <c r="AS27" s="137">
        <v>21</v>
      </c>
      <c r="AT27" s="137">
        <f t="shared" si="28"/>
        <v>33118.913849471312</v>
      </c>
      <c r="AU27" s="137">
        <f t="shared" si="29"/>
        <v>38384.684132692928</v>
      </c>
      <c r="AV27" s="137">
        <f t="shared" si="30"/>
        <v>55276.773312188423</v>
      </c>
      <c r="AW27" s="137">
        <f t="shared" si="31"/>
        <v>74633.17074381531</v>
      </c>
      <c r="AX27" s="137">
        <f t="shared" si="32"/>
        <v>107427.31430255075</v>
      </c>
      <c r="BB27" s="137">
        <f t="shared" si="33"/>
        <v>1040000000</v>
      </c>
      <c r="BC27" s="138">
        <v>19</v>
      </c>
      <c r="BD27" s="138">
        <f t="shared" si="34"/>
        <v>48.5</v>
      </c>
      <c r="BE27" s="148">
        <v>2960000000</v>
      </c>
      <c r="BF27" s="138">
        <f>SUM(BE$8:BE27)</f>
        <v>8321395200</v>
      </c>
      <c r="BG27" s="163">
        <f t="shared" si="43"/>
        <v>3661413888</v>
      </c>
      <c r="BH27" s="163">
        <f t="shared" si="44"/>
        <v>3844484582.4000001</v>
      </c>
      <c r="BI27" s="163">
        <f t="shared" si="45"/>
        <v>4210625971.1999998</v>
      </c>
      <c r="BJ27" s="163">
        <f t="shared" si="46"/>
        <v>4759838054.4000006</v>
      </c>
      <c r="BK27" s="163">
        <f t="shared" si="47"/>
        <v>5492120832</v>
      </c>
      <c r="BL27" s="174">
        <f>BF27/[3]圣人科技升级消耗!$Z55</f>
        <v>1608.1855287569574</v>
      </c>
      <c r="BM27" s="175"/>
      <c r="BN27" s="137">
        <v>20</v>
      </c>
      <c r="BO27" s="137">
        <f t="shared" si="9"/>
        <v>1727520</v>
      </c>
      <c r="BP27" s="137">
        <f t="shared" si="10"/>
        <v>1813896</v>
      </c>
      <c r="BQ27" s="137">
        <f t="shared" si="11"/>
        <v>1986648</v>
      </c>
      <c r="BR27" s="137">
        <f t="shared" si="12"/>
        <v>2245776</v>
      </c>
      <c r="BS27" s="137">
        <f t="shared" si="13"/>
        <v>2395200</v>
      </c>
      <c r="BT27" s="137">
        <f t="shared" si="14"/>
        <v>0</v>
      </c>
      <c r="BU27" s="137">
        <f t="shared" si="15"/>
        <v>0</v>
      </c>
      <c r="BV27" s="137">
        <f t="shared" si="16"/>
        <v>0</v>
      </c>
      <c r="BW27" s="137">
        <f t="shared" si="17"/>
        <v>0</v>
      </c>
      <c r="BX27" s="137">
        <f t="shared" si="18"/>
        <v>0</v>
      </c>
      <c r="BY27" s="140"/>
      <c r="BZ27" s="137">
        <v>20</v>
      </c>
      <c r="CA27" s="140">
        <f>求节点(总纲!AA$5:AA$84,BO$8:BO$87,总纲!D24)</f>
        <v>183189.7080489904</v>
      </c>
      <c r="CB27" s="140">
        <f>求节点(总纲!AB$5:AB$84,BP$8:BP$87,总纲!E24)</f>
        <v>259015.48646784539</v>
      </c>
      <c r="CC27" s="140">
        <f>求节点(总纲!AC$5:AC$84,BQ$8:BQ$87,总纲!F24)</f>
        <v>378333.75783552782</v>
      </c>
      <c r="CD27" s="140">
        <f>求节点(总纲!AD$5:AD$84,BR$8:BR$87,总纲!G24)</f>
        <v>721544.39857894578</v>
      </c>
      <c r="CE27" s="140">
        <f>求节点(总纲!AE$5:AE$84,BS$8:BS$87,总纲!H24)</f>
        <v>1200404.7496066254</v>
      </c>
      <c r="CF27" s="140">
        <f>求节点(总纲!AA$5:AA$84,BT$8:BT$87,总纲!D24)</f>
        <v>0</v>
      </c>
      <c r="CG27" s="140">
        <f>求节点(总纲!AB$5:AB$84,BU$8:BU$87,总纲!E24)</f>
        <v>0</v>
      </c>
      <c r="CH27" s="140">
        <f>求节点(总纲!AC$5:AC$84,BV$8:BV$87,总纲!F24)</f>
        <v>0</v>
      </c>
      <c r="CI27" s="140">
        <f>求节点(总纲!AD$5:AD$84,BW$8:BW$87,总纲!G24)</f>
        <v>0</v>
      </c>
      <c r="CJ27" s="140">
        <f>求节点(总纲!AE$5:AE$84,BX$8:BX$87,总纲!H24)</f>
        <v>0</v>
      </c>
      <c r="CL27" s="137">
        <v>20</v>
      </c>
      <c r="CM27" s="137">
        <f t="shared" si="48"/>
        <v>50051.863079995528</v>
      </c>
      <c r="CN27" s="137">
        <f t="shared" si="49"/>
        <v>73189.042311751138</v>
      </c>
      <c r="CO27" s="137">
        <f t="shared" si="50"/>
        <v>95553.168237185746</v>
      </c>
      <c r="CP27" s="137">
        <f t="shared" si="51"/>
        <v>281017.75223125156</v>
      </c>
      <c r="CQ27" s="137">
        <f t="shared" si="52"/>
        <v>381004.15838109236</v>
      </c>
      <c r="CR27" s="137">
        <f t="shared" si="53"/>
        <v>0</v>
      </c>
      <c r="CS27" s="137">
        <f t="shared" si="54"/>
        <v>0</v>
      </c>
      <c r="CT27" s="137">
        <f t="shared" si="55"/>
        <v>0</v>
      </c>
      <c r="CU27" s="137">
        <f t="shared" si="56"/>
        <v>0</v>
      </c>
      <c r="CV27" s="137">
        <f t="shared" si="57"/>
        <v>0</v>
      </c>
      <c r="DB27" s="137">
        <v>20</v>
      </c>
      <c r="DC27" s="107">
        <f>DC$5*总纲!AA24*24*3600</f>
        <v>453600</v>
      </c>
      <c r="DD27" s="107">
        <f>DD$5*总纲!AB24*24*3600</f>
        <v>362880.00000000006</v>
      </c>
      <c r="DE27" s="107">
        <f>DE$5*总纲!AC24*24*3600</f>
        <v>272160</v>
      </c>
      <c r="DF27" s="107">
        <f>DF$5*总纲!AD24*24*3600</f>
        <v>181440.00000000003</v>
      </c>
      <c r="DG27" s="107">
        <f>DG$5*总纲!AE24*24*3600</f>
        <v>90720.000000000015</v>
      </c>
      <c r="DI27" s="137">
        <v>20</v>
      </c>
      <c r="DJ27" s="137">
        <f>求节点(总纲!AA$5:AA$84,DC$8:DC$87,总纲!D24)</f>
        <v>259200</v>
      </c>
      <c r="DK27" s="137">
        <f>求节点(总纲!AB$5:AB$84,DD$8:DD$87,总纲!E24)</f>
        <v>224959.68000000002</v>
      </c>
      <c r="DL27" s="137">
        <f>求节点(总纲!AC$5:AC$84,DE$8:DE$87,总纲!F24)</f>
        <v>184654.07999999999</v>
      </c>
      <c r="DM27" s="137">
        <f>求节点(总纲!AD$5:AD$84,DF$8:DF$87,总纲!G24)</f>
        <v>136520.63999999998</v>
      </c>
      <c r="DN27" s="137">
        <f>求节点(总纲!AE$5:AE$84,DG$8:DG$87,总纲!H24)</f>
        <v>76023.360000000001</v>
      </c>
    </row>
    <row r="28" spans="1:118" x14ac:dyDescent="0.15">
      <c r="D28" s="173">
        <v>21</v>
      </c>
      <c r="E28" s="173">
        <f>基础状态预期!$D31</f>
        <v>54</v>
      </c>
      <c r="F28" s="145">
        <v>0.4</v>
      </c>
      <c r="G28" s="145">
        <f t="shared" si="20"/>
        <v>0.42000000000000004</v>
      </c>
      <c r="H28" s="145">
        <f t="shared" si="6"/>
        <v>0.45999999999999996</v>
      </c>
      <c r="I28" s="145">
        <f t="shared" si="6"/>
        <v>0.52</v>
      </c>
      <c r="J28" s="145">
        <f t="shared" si="6"/>
        <v>0.60000000000000009</v>
      </c>
      <c r="K28" s="146">
        <f t="shared" si="21"/>
        <v>0.7</v>
      </c>
      <c r="L28" s="146">
        <f t="shared" si="22"/>
        <v>0.71</v>
      </c>
      <c r="M28" s="146">
        <f t="shared" si="23"/>
        <v>0.73</v>
      </c>
      <c r="N28" s="146">
        <f t="shared" si="24"/>
        <v>0.76</v>
      </c>
      <c r="O28" s="146">
        <f t="shared" si="25"/>
        <v>0.8</v>
      </c>
      <c r="S28" s="177">
        <f t="shared" si="37"/>
        <v>27000000</v>
      </c>
      <c r="T28" s="173">
        <v>20</v>
      </c>
      <c r="U28" s="173">
        <f t="shared" si="26"/>
        <v>51</v>
      </c>
      <c r="V28" s="148">
        <v>110000000</v>
      </c>
      <c r="W28" s="173">
        <f>SUM(V$8:V28)</f>
        <v>405470000</v>
      </c>
      <c r="X28" s="173">
        <f t="shared" ref="X28:X38" si="58">$W28*F27</f>
        <v>170297400</v>
      </c>
      <c r="Y28" s="173">
        <f t="shared" ref="Y28:Y38" si="59">$W28*G27</f>
        <v>178812270</v>
      </c>
      <c r="Z28" s="173">
        <f t="shared" ref="Z28:Z38" si="60">$W28*H27</f>
        <v>195842009.99999997</v>
      </c>
      <c r="AA28" s="173">
        <f t="shared" ref="AA28:AA38" si="61">$W28*I27</f>
        <v>221386620.00000003</v>
      </c>
      <c r="AB28" s="173">
        <f t="shared" ref="AB28:AB38" si="62">$W28*J27</f>
        <v>255446100</v>
      </c>
      <c r="AC28" s="171">
        <f>W28/[3]圣人科技升级消耗!$Z26</f>
        <v>12.390145820346399</v>
      </c>
      <c r="AE28" s="137">
        <v>22</v>
      </c>
      <c r="AF28" s="137">
        <f t="shared" si="0"/>
        <v>910349.99999999988</v>
      </c>
      <c r="AG28" s="137">
        <f t="shared" si="1"/>
        <v>955867.5</v>
      </c>
      <c r="AH28" s="137">
        <f t="shared" si="2"/>
        <v>1046902.5</v>
      </c>
      <c r="AI28" s="137">
        <f t="shared" si="3"/>
        <v>1183454.9999999998</v>
      </c>
      <c r="AJ28" s="137">
        <f t="shared" si="4"/>
        <v>1295000</v>
      </c>
      <c r="AL28" s="137">
        <v>22</v>
      </c>
      <c r="AM28" s="137">
        <f>求节点(总纲!AA$5:AA$84,AF$7:AF$86,总纲!D26)</f>
        <v>228611.98385570149</v>
      </c>
      <c r="AN28" s="137">
        <f>求节点(总纲!AB$5:AB$84,AG$7:AG$86,总纲!E26)</f>
        <v>285561.33682197594</v>
      </c>
      <c r="AO28" s="137">
        <f>求节点(总纲!AC$5:AC$84,AH$7:AH$86,总纲!F26)</f>
        <v>377954.21173474705</v>
      </c>
      <c r="AP28" s="137">
        <f>求节点(总纲!AD$5:AD$84,AI$7:AI$86,总纲!G26)</f>
        <v>526905.52490805974</v>
      </c>
      <c r="AQ28" s="137">
        <f>求节点(总纲!AE$5:AE$84,AJ$7:AJ$86,总纲!H26)</f>
        <v>695590.2141715507</v>
      </c>
      <c r="AS28" s="137">
        <v>22</v>
      </c>
      <c r="AT28" s="137">
        <f t="shared" si="28"/>
        <v>36258.862507006648</v>
      </c>
      <c r="AU28" s="137">
        <f t="shared" si="29"/>
        <v>49223.260648323136</v>
      </c>
      <c r="AV28" s="137">
        <f t="shared" si="30"/>
        <v>64217.634349779983</v>
      </c>
      <c r="AW28" s="137">
        <f t="shared" si="31"/>
        <v>90143.000274834456</v>
      </c>
      <c r="AX28" s="137">
        <f t="shared" si="32"/>
        <v>117295.44160122902</v>
      </c>
      <c r="BB28" s="171">
        <f t="shared" si="33"/>
        <v>1360000000</v>
      </c>
      <c r="BC28" s="173">
        <v>20</v>
      </c>
      <c r="BD28" s="173">
        <f t="shared" si="34"/>
        <v>51</v>
      </c>
      <c r="BE28" s="148">
        <v>4320000000</v>
      </c>
      <c r="BF28" s="173">
        <f>SUM(BE$8:BE28)</f>
        <v>12641395200</v>
      </c>
      <c r="BG28" s="173">
        <f t="shared" ref="BG28:BG38" si="63">$BF28*F27</f>
        <v>5309385984</v>
      </c>
      <c r="BH28" s="173">
        <f t="shared" ref="BH28:BH38" si="64">$BF28*G27</f>
        <v>5574855283.1999998</v>
      </c>
      <c r="BI28" s="173">
        <f t="shared" ref="BI28:BI38" si="65">$BF28*H27</f>
        <v>6105793881.5999994</v>
      </c>
      <c r="BJ28" s="173">
        <f t="shared" ref="BJ28:BJ38" si="66">$BF28*I27</f>
        <v>6902201779.2000008</v>
      </c>
      <c r="BK28" s="173">
        <f t="shared" ref="BK28:BK38" si="67">$BF28*J27</f>
        <v>7964078976</v>
      </c>
      <c r="BL28" s="174">
        <f>BF28/[3]圣人科技升级消耗!$Z56</f>
        <v>952.31386729343694</v>
      </c>
      <c r="BM28" s="175"/>
      <c r="BN28" s="137">
        <v>21</v>
      </c>
      <c r="BO28" s="137">
        <f t="shared" si="9"/>
        <v>3261568</v>
      </c>
      <c r="BP28" s="137">
        <f t="shared" si="10"/>
        <v>3424646.4000000004</v>
      </c>
      <c r="BQ28" s="137">
        <f t="shared" si="11"/>
        <v>3750803.1999999997</v>
      </c>
      <c r="BR28" s="137">
        <f t="shared" si="12"/>
        <v>4240038.4000000004</v>
      </c>
      <c r="BS28" s="137">
        <f t="shared" si="13"/>
        <v>4595200</v>
      </c>
      <c r="BT28" s="137">
        <f t="shared" si="14"/>
        <v>0</v>
      </c>
      <c r="BU28" s="137">
        <f t="shared" si="15"/>
        <v>0</v>
      </c>
      <c r="BV28" s="137">
        <f t="shared" si="16"/>
        <v>0</v>
      </c>
      <c r="BW28" s="137">
        <f t="shared" si="17"/>
        <v>0</v>
      </c>
      <c r="BX28" s="137">
        <f t="shared" si="18"/>
        <v>0</v>
      </c>
      <c r="BY28" s="140"/>
      <c r="BZ28" s="137">
        <v>21</v>
      </c>
      <c r="CA28" s="140">
        <f>求节点(总纲!AA$5:AA$84,BO$8:BO$87,总纲!D25)</f>
        <v>255375.45781651977</v>
      </c>
      <c r="CB28" s="140">
        <f>求节点(总纲!AB$5:AB$84,BP$8:BP$87,总纲!E25)</f>
        <v>346237.38116759446</v>
      </c>
      <c r="CC28" s="140">
        <f>求节点(总纲!AC$5:AC$84,BQ$8:BQ$87,总纲!F25)</f>
        <v>606510.20497383666</v>
      </c>
      <c r="CD28" s="140">
        <f>求节点(总纲!AD$5:AD$84,BR$8:BR$87,总纲!G25)</f>
        <v>1080435.1664319523</v>
      </c>
      <c r="CE28" s="140">
        <f>求节点(总纲!AE$5:AE$84,BS$8:BS$87,总纲!H25)</f>
        <v>1844968.6354219299</v>
      </c>
      <c r="CF28" s="140">
        <f>求节点(总纲!AA$5:AA$84,BT$8:BT$87,总纲!D25)</f>
        <v>0</v>
      </c>
      <c r="CG28" s="140">
        <f>求节点(总纲!AB$5:AB$84,BU$8:BU$87,总纲!E25)</f>
        <v>0</v>
      </c>
      <c r="CH28" s="140">
        <f>求节点(总纲!AC$5:AC$84,BV$8:BV$87,总纲!F25)</f>
        <v>0</v>
      </c>
      <c r="CI28" s="140">
        <f>求节点(总纲!AD$5:AD$84,BW$8:BW$87,总纲!G25)</f>
        <v>0</v>
      </c>
      <c r="CJ28" s="140">
        <f>求节点(总纲!AE$5:AE$84,BX$8:BX$87,总纲!H25)</f>
        <v>0</v>
      </c>
      <c r="CL28" s="137">
        <v>21</v>
      </c>
      <c r="CM28" s="137">
        <f t="shared" si="48"/>
        <v>72185.749767529371</v>
      </c>
      <c r="CN28" s="137">
        <f t="shared" si="49"/>
        <v>87221.894699749071</v>
      </c>
      <c r="CO28" s="137">
        <f t="shared" si="50"/>
        <v>228176.44713830884</v>
      </c>
      <c r="CP28" s="137">
        <f t="shared" si="51"/>
        <v>358890.76785300649</v>
      </c>
      <c r="CQ28" s="137">
        <f t="shared" si="52"/>
        <v>644563.88581530447</v>
      </c>
      <c r="CR28" s="137">
        <f t="shared" si="53"/>
        <v>0</v>
      </c>
      <c r="CS28" s="137">
        <f t="shared" si="54"/>
        <v>0</v>
      </c>
      <c r="CT28" s="137">
        <f t="shared" si="55"/>
        <v>0</v>
      </c>
      <c r="CU28" s="137">
        <f t="shared" si="56"/>
        <v>0</v>
      </c>
      <c r="CV28" s="137">
        <f t="shared" si="57"/>
        <v>0</v>
      </c>
      <c r="DB28" s="137">
        <v>21</v>
      </c>
      <c r="DC28" s="107">
        <f>DC$5*总纲!AA25*24*3600</f>
        <v>540561.81814124435</v>
      </c>
      <c r="DD28" s="107">
        <f>DD$5*总纲!AB25*24*3600</f>
        <v>432449.45451299549</v>
      </c>
      <c r="DE28" s="107">
        <f>DE$5*总纲!AC25*24*3600</f>
        <v>324337.09088474658</v>
      </c>
      <c r="DF28" s="107">
        <f>DF$5*总纲!AD25*24*3600</f>
        <v>216224.72725649775</v>
      </c>
      <c r="DG28" s="107">
        <f>DG$5*总纲!AE25*24*3600</f>
        <v>108112.36362824887</v>
      </c>
      <c r="DI28" s="137">
        <v>21</v>
      </c>
      <c r="DJ28" s="137">
        <f>求节点(总纲!AA$5:AA$84,DC$8:DC$87,总纲!D25)</f>
        <v>284004.90865254292</v>
      </c>
      <c r="DK28" s="137">
        <f>求节点(总纲!AB$5:AB$84,DD$8:DD$87,总纲!E25)</f>
        <v>246402.65874694625</v>
      </c>
      <c r="DL28" s="137">
        <f>求节点(总纲!AC$5:AC$84,DE$8:DE$87,总纲!F25)</f>
        <v>202751.10428705037</v>
      </c>
      <c r="DM28" s="137">
        <f>求节点(总纲!AD$5:AD$84,DF$8:DF$87,总纲!G25)</f>
        <v>150039.79324113842</v>
      </c>
      <c r="DN28" s="137">
        <f>求节点(总纲!AE$5:AE$84,DG$8:DG$87,总纲!H25)</f>
        <v>83951.850997691683</v>
      </c>
    </row>
    <row r="29" spans="1:118" x14ac:dyDescent="0.15">
      <c r="D29" s="173">
        <v>22</v>
      </c>
      <c r="E29" s="173">
        <f>基础状态预期!$D32</f>
        <v>57</v>
      </c>
      <c r="F29" s="145">
        <v>0.38</v>
      </c>
      <c r="G29" s="145">
        <f t="shared" si="20"/>
        <v>0.39900000000000002</v>
      </c>
      <c r="H29" s="145">
        <f t="shared" si="20"/>
        <v>0.43699999999999994</v>
      </c>
      <c r="I29" s="145">
        <f t="shared" si="20"/>
        <v>0.49400000000000005</v>
      </c>
      <c r="J29" s="145">
        <f t="shared" si="20"/>
        <v>0.57000000000000006</v>
      </c>
      <c r="K29" s="146">
        <f t="shared" si="21"/>
        <v>0.67999999999999994</v>
      </c>
      <c r="L29" s="146">
        <f t="shared" si="22"/>
        <v>0.69899999999999995</v>
      </c>
      <c r="M29" s="146">
        <f t="shared" si="23"/>
        <v>0.71849999999999992</v>
      </c>
      <c r="N29" s="146">
        <f t="shared" si="24"/>
        <v>0.747</v>
      </c>
      <c r="O29" s="146">
        <f t="shared" si="25"/>
        <v>0.78500000000000003</v>
      </c>
      <c r="S29" s="177">
        <f t="shared" si="37"/>
        <v>95500000</v>
      </c>
      <c r="T29" s="173">
        <v>21</v>
      </c>
      <c r="U29" s="173">
        <f t="shared" si="26"/>
        <v>54</v>
      </c>
      <c r="V29" s="148">
        <v>205500000</v>
      </c>
      <c r="W29" s="173">
        <f>SUM(V$8:V29)</f>
        <v>610970000</v>
      </c>
      <c r="X29" s="173">
        <f t="shared" si="58"/>
        <v>244388000</v>
      </c>
      <c r="Y29" s="173">
        <f t="shared" si="59"/>
        <v>256607400.00000003</v>
      </c>
      <c r="Z29" s="173">
        <f t="shared" si="60"/>
        <v>281046200</v>
      </c>
      <c r="AA29" s="173">
        <f t="shared" si="61"/>
        <v>317704400</v>
      </c>
      <c r="AB29" s="173">
        <f t="shared" si="62"/>
        <v>366582000.00000006</v>
      </c>
      <c r="AC29" s="171">
        <f>W29/[3]圣人科技升级消耗!$Z27</f>
        <v>18.669710192756654</v>
      </c>
      <c r="AE29" s="137">
        <v>23</v>
      </c>
      <c r="AF29" s="137">
        <f t="shared" si="0"/>
        <v>1191650</v>
      </c>
      <c r="AG29" s="137">
        <f t="shared" si="1"/>
        <v>1251232.5</v>
      </c>
      <c r="AH29" s="137">
        <f t="shared" si="2"/>
        <v>1370397.5</v>
      </c>
      <c r="AI29" s="137">
        <f t="shared" si="3"/>
        <v>1549145</v>
      </c>
      <c r="AJ29" s="137">
        <f t="shared" si="4"/>
        <v>1720000</v>
      </c>
      <c r="AL29" s="137">
        <v>23</v>
      </c>
      <c r="AM29" s="137">
        <f>求节点(总纲!AA$5:AA$84,AF$7:AF$86,总纲!D27)</f>
        <v>274793.32378947391</v>
      </c>
      <c r="AN29" s="137">
        <f>求节点(总纲!AB$5:AB$84,AG$7:AG$86,总纲!E27)</f>
        <v>340241.39285047929</v>
      </c>
      <c r="AO29" s="137">
        <f>求节点(总纲!AC$5:AC$84,AH$7:AH$86,总纲!F27)</f>
        <v>448740.97522998368</v>
      </c>
      <c r="AP29" s="137">
        <f>求节点(总纲!AD$5:AD$84,AI$7:AI$86,总纲!G27)</f>
        <v>618653.45860883954</v>
      </c>
      <c r="AQ29" s="137">
        <f>求节点(总纲!AE$5:AE$84,AJ$7:AJ$86,总纲!H27)</f>
        <v>821488.78648240748</v>
      </c>
      <c r="AS29" s="137">
        <v>23</v>
      </c>
      <c r="AT29" s="137">
        <f t="shared" si="28"/>
        <v>46181.339933772426</v>
      </c>
      <c r="AU29" s="137">
        <f t="shared" si="29"/>
        <v>54680.056028503343</v>
      </c>
      <c r="AV29" s="137">
        <f t="shared" si="30"/>
        <v>70786.763495236635</v>
      </c>
      <c r="AW29" s="137">
        <f t="shared" si="31"/>
        <v>91747.933700779802</v>
      </c>
      <c r="AX29" s="137">
        <f t="shared" si="32"/>
        <v>125898.57231085678</v>
      </c>
      <c r="AY29" s="137">
        <v>1</v>
      </c>
      <c r="AZ29" s="137">
        <v>7776000000</v>
      </c>
      <c r="BB29" s="171">
        <f t="shared" si="33"/>
        <v>3456000000</v>
      </c>
      <c r="BC29" s="173">
        <v>21</v>
      </c>
      <c r="BD29" s="173">
        <f t="shared" si="34"/>
        <v>54</v>
      </c>
      <c r="BE29" s="148">
        <f>AZ29*AY29</f>
        <v>7776000000</v>
      </c>
      <c r="BF29" s="173">
        <f>SUM(BE$8:BE29)</f>
        <v>20417395200</v>
      </c>
      <c r="BG29" s="173">
        <f t="shared" si="63"/>
        <v>8166958080</v>
      </c>
      <c r="BH29" s="173">
        <f t="shared" si="64"/>
        <v>8575305984.000001</v>
      </c>
      <c r="BI29" s="173">
        <f t="shared" si="65"/>
        <v>9392001792</v>
      </c>
      <c r="BJ29" s="173">
        <f t="shared" si="66"/>
        <v>10617045504</v>
      </c>
      <c r="BK29" s="173">
        <f t="shared" si="67"/>
        <v>12250437120.000002</v>
      </c>
      <c r="BL29" s="174">
        <f>BF29/[3]圣人科技升级消耗!$Z57</f>
        <v>1538.1030555053335</v>
      </c>
      <c r="BM29" s="175"/>
      <c r="BN29" s="137">
        <v>22</v>
      </c>
      <c r="BO29" s="137">
        <f t="shared" si="9"/>
        <v>5471616</v>
      </c>
      <c r="BP29" s="137">
        <f t="shared" si="10"/>
        <v>5745196.7999999998</v>
      </c>
      <c r="BQ29" s="137">
        <f t="shared" si="11"/>
        <v>6292358.3999999985</v>
      </c>
      <c r="BR29" s="137">
        <f t="shared" si="12"/>
        <v>7113100.8000000007</v>
      </c>
      <c r="BS29" s="137">
        <f t="shared" si="13"/>
        <v>7795200</v>
      </c>
      <c r="BT29" s="137">
        <f t="shared" si="14"/>
        <v>0</v>
      </c>
      <c r="BU29" s="137">
        <f t="shared" si="15"/>
        <v>0</v>
      </c>
      <c r="BV29" s="137">
        <f t="shared" si="16"/>
        <v>0</v>
      </c>
      <c r="BW29" s="137">
        <f t="shared" si="17"/>
        <v>0</v>
      </c>
      <c r="BX29" s="137">
        <f t="shared" si="18"/>
        <v>0</v>
      </c>
      <c r="BY29" s="140"/>
      <c r="BZ29" s="137">
        <v>22</v>
      </c>
      <c r="CA29" s="140">
        <f>求节点(总纲!AA$5:AA$84,BO$8:BO$87,总纲!D26)</f>
        <v>337766.8271602419</v>
      </c>
      <c r="CB29" s="140">
        <f>求节点(总纲!AB$5:AB$84,BP$8:BP$87,总纲!E26)</f>
        <v>549472.14882987586</v>
      </c>
      <c r="CC29" s="140">
        <f>求节点(总纲!AC$5:AC$84,BQ$8:BQ$87,总纲!F26)</f>
        <v>915315.47040477104</v>
      </c>
      <c r="CD29" s="140">
        <f>求节点(总纲!AD$5:AD$84,BR$8:BR$87,总纲!G26)</f>
        <v>1618174.8926322942</v>
      </c>
      <c r="CE29" s="140">
        <f>求节点(总纲!AE$5:AE$84,BS$8:BS$87,总纲!H26)</f>
        <v>2599921.7133724061</v>
      </c>
      <c r="CF29" s="140">
        <f>求节点(总纲!AA$5:AA$84,BT$8:BT$87,总纲!D26)</f>
        <v>0</v>
      </c>
      <c r="CG29" s="140">
        <f>求节点(总纲!AB$5:AB$84,BU$8:BU$87,总纲!E26)</f>
        <v>0</v>
      </c>
      <c r="CH29" s="140">
        <f>求节点(总纲!AC$5:AC$84,BV$8:BV$87,总纲!F26)</f>
        <v>0</v>
      </c>
      <c r="CI29" s="140">
        <f>求节点(总纲!AD$5:AD$84,BW$8:BW$87,总纲!G26)</f>
        <v>0</v>
      </c>
      <c r="CJ29" s="140">
        <f>求节点(总纲!AE$5:AE$84,BX$8:BX$87,总纲!H26)</f>
        <v>0</v>
      </c>
      <c r="CL29" s="137">
        <v>22</v>
      </c>
      <c r="CM29" s="137">
        <f t="shared" si="48"/>
        <v>82391.369343722123</v>
      </c>
      <c r="CN29" s="137">
        <f t="shared" si="49"/>
        <v>203234.7676622814</v>
      </c>
      <c r="CO29" s="137">
        <f t="shared" si="50"/>
        <v>308805.26543093438</v>
      </c>
      <c r="CP29" s="137">
        <f t="shared" si="51"/>
        <v>537739.72620034195</v>
      </c>
      <c r="CQ29" s="137">
        <f t="shared" si="52"/>
        <v>754953.0779504762</v>
      </c>
      <c r="CR29" s="137">
        <f t="shared" si="53"/>
        <v>0</v>
      </c>
      <c r="CS29" s="137">
        <f t="shared" si="54"/>
        <v>0</v>
      </c>
      <c r="CT29" s="137">
        <f t="shared" si="55"/>
        <v>0</v>
      </c>
      <c r="CU29" s="137">
        <f t="shared" si="56"/>
        <v>0</v>
      </c>
      <c r="CV29" s="137">
        <f t="shared" si="57"/>
        <v>0</v>
      </c>
      <c r="DB29" s="137">
        <v>22</v>
      </c>
      <c r="DC29" s="107">
        <f>DC$5*总纲!AA26*24*3600</f>
        <v>642944.46226540604</v>
      </c>
      <c r="DD29" s="107">
        <f>DD$5*总纲!AB26*24*3600</f>
        <v>514355.56981232489</v>
      </c>
      <c r="DE29" s="107">
        <f>DE$5*总纲!AC26*24*3600</f>
        <v>385766.67735924356</v>
      </c>
      <c r="DF29" s="107">
        <f>DF$5*总纲!AD26*24*3600</f>
        <v>257177.78490616244</v>
      </c>
      <c r="DG29" s="107">
        <f>DG$5*总纲!AE26*24*3600</f>
        <v>128588.89245308122</v>
      </c>
      <c r="DI29" s="137">
        <v>22</v>
      </c>
      <c r="DJ29" s="137">
        <f>求节点(总纲!AA$5:AA$84,DC$8:DC$87,总纲!D26)</f>
        <v>310590.15148697526</v>
      </c>
      <c r="DK29" s="137">
        <f>求节点(总纲!AB$5:AB$84,DD$8:DD$87,总纲!E26)</f>
        <v>269933.90065733017</v>
      </c>
      <c r="DL29" s="137">
        <f>求节点(总纲!AC$5:AC$84,DE$8:DE$87,总纲!F26)</f>
        <v>222475.72551012042</v>
      </c>
      <c r="DM29" s="137">
        <f>求节点(总纲!AD$5:AD$84,DF$8:DF$87,总纲!G26)</f>
        <v>164830.19339413775</v>
      </c>
      <c r="DN29" s="137">
        <f>求节点(总纲!AE$5:AE$84,DG$8:DG$87,总纲!H26)</f>
        <v>92338.452037077746</v>
      </c>
    </row>
    <row r="30" spans="1:118" x14ac:dyDescent="0.15">
      <c r="D30" s="173">
        <v>23</v>
      </c>
      <c r="E30" s="173">
        <f>基础状态预期!$D33</f>
        <v>60</v>
      </c>
      <c r="F30" s="145">
        <v>0.36</v>
      </c>
      <c r="G30" s="145">
        <f t="shared" ref="G30:J37" si="68">MIN($F30*G$5,1)</f>
        <v>0.378</v>
      </c>
      <c r="H30" s="145">
        <f t="shared" si="68"/>
        <v>0.41399999999999998</v>
      </c>
      <c r="I30" s="145">
        <f t="shared" si="68"/>
        <v>0.46799999999999997</v>
      </c>
      <c r="J30" s="145">
        <f t="shared" si="68"/>
        <v>0.54</v>
      </c>
      <c r="K30" s="146">
        <f t="shared" si="21"/>
        <v>0.65999999999999992</v>
      </c>
      <c r="L30" s="146">
        <f t="shared" si="22"/>
        <v>0.67799999999999994</v>
      </c>
      <c r="M30" s="146">
        <f t="shared" si="23"/>
        <v>0.70699999999999996</v>
      </c>
      <c r="N30" s="146">
        <f t="shared" si="24"/>
        <v>0.73399999999999999</v>
      </c>
      <c r="O30" s="146">
        <f t="shared" si="25"/>
        <v>0.77</v>
      </c>
      <c r="S30" s="177">
        <f t="shared" si="37"/>
        <v>122500000</v>
      </c>
      <c r="T30" s="173">
        <v>22</v>
      </c>
      <c r="U30" s="173">
        <f t="shared" si="26"/>
        <v>57</v>
      </c>
      <c r="V30" s="148">
        <v>328000000</v>
      </c>
      <c r="W30" s="173">
        <f>SUM(V$8:V30)</f>
        <v>938970000</v>
      </c>
      <c r="X30" s="173">
        <f t="shared" si="58"/>
        <v>356808600</v>
      </c>
      <c r="Y30" s="173">
        <f t="shared" si="59"/>
        <v>374649030</v>
      </c>
      <c r="Z30" s="173">
        <f t="shared" si="60"/>
        <v>410329889.99999994</v>
      </c>
      <c r="AA30" s="173">
        <f t="shared" si="61"/>
        <v>463851180.00000006</v>
      </c>
      <c r="AB30" s="173">
        <f t="shared" si="62"/>
        <v>535212900.00000006</v>
      </c>
      <c r="AC30" s="171">
        <f>W30/[3]圣人科技升级消耗!$Z28</f>
        <v>28.692567195922408</v>
      </c>
      <c r="AE30" s="137">
        <v>24</v>
      </c>
      <c r="AF30" s="137">
        <f t="shared" si="0"/>
        <v>1516950</v>
      </c>
      <c r="AG30" s="137">
        <f t="shared" si="1"/>
        <v>1592797.5000000002</v>
      </c>
      <c r="AH30" s="137">
        <f t="shared" si="2"/>
        <v>1744492.5</v>
      </c>
      <c r="AI30" s="137">
        <f t="shared" si="3"/>
        <v>1972035.0000000002</v>
      </c>
      <c r="AJ30" s="137">
        <f t="shared" si="4"/>
        <v>2220000</v>
      </c>
      <c r="AL30" s="137">
        <v>24</v>
      </c>
      <c r="AM30" s="137">
        <f>求节点(总纲!AA$5:AA$84,AF$7:AF$86,总纲!D28)</f>
        <v>326666.83812435518</v>
      </c>
      <c r="AN30" s="137">
        <f>求节点(总纲!AB$5:AB$84,AG$7:AG$86,总纲!E28)</f>
        <v>405302.00906763267</v>
      </c>
      <c r="AO30" s="137">
        <f>求节点(总纲!AC$5:AC$84,AH$7:AH$86,总纲!F28)</f>
        <v>531676.46852847422</v>
      </c>
      <c r="AP30" s="137">
        <f>求节点(总纲!AD$5:AD$84,AI$7:AI$86,总纲!G28)</f>
        <v>735724.54972840298</v>
      </c>
      <c r="AQ30" s="137">
        <f>求节点(总纲!AE$5:AE$84,AJ$7:AJ$86,总纲!H28)</f>
        <v>971570.05331159895</v>
      </c>
      <c r="AS30" s="137">
        <v>24</v>
      </c>
      <c r="AT30" s="137">
        <f t="shared" si="28"/>
        <v>51873.514334881271</v>
      </c>
      <c r="AU30" s="137">
        <f t="shared" si="29"/>
        <v>65060.61621715338</v>
      </c>
      <c r="AV30" s="137">
        <f t="shared" si="30"/>
        <v>82935.493298490532</v>
      </c>
      <c r="AW30" s="137">
        <f t="shared" si="31"/>
        <v>117071.09111956344</v>
      </c>
      <c r="AX30" s="137">
        <f t="shared" si="32"/>
        <v>150081.26682919147</v>
      </c>
      <c r="AY30" s="174">
        <v>1.44</v>
      </c>
      <c r="AZ30" s="174">
        <v>11664000000</v>
      </c>
      <c r="BB30" s="171">
        <f t="shared" si="33"/>
        <v>9020160000</v>
      </c>
      <c r="BC30" s="173">
        <v>22</v>
      </c>
      <c r="BD30" s="173">
        <f t="shared" si="34"/>
        <v>57</v>
      </c>
      <c r="BE30" s="148">
        <f t="shared" ref="BE30:BE38" si="69">AZ30*AY30</f>
        <v>16796160000</v>
      </c>
      <c r="BF30" s="173">
        <f>SUM(BE$8:BE30)</f>
        <v>37213555200</v>
      </c>
      <c r="BG30" s="173">
        <f t="shared" si="63"/>
        <v>14141150976</v>
      </c>
      <c r="BH30" s="173">
        <f t="shared" si="64"/>
        <v>14848208524.800001</v>
      </c>
      <c r="BI30" s="173">
        <f t="shared" si="65"/>
        <v>16262323622.399998</v>
      </c>
      <c r="BJ30" s="173">
        <f t="shared" si="66"/>
        <v>18383496268.800003</v>
      </c>
      <c r="BK30" s="173">
        <f t="shared" si="67"/>
        <v>21211726464.000004</v>
      </c>
      <c r="BL30" s="174">
        <f>BF30/[3]圣人科技升级消耗!$Z58</f>
        <v>2803.40770204303</v>
      </c>
      <c r="BM30" s="175"/>
      <c r="BN30" s="137">
        <v>23</v>
      </c>
      <c r="BO30" s="137">
        <f t="shared" si="9"/>
        <v>8569664</v>
      </c>
      <c r="BP30" s="137">
        <f t="shared" si="10"/>
        <v>8998147.2000000011</v>
      </c>
      <c r="BQ30" s="137">
        <f t="shared" si="11"/>
        <v>9855113.5999999996</v>
      </c>
      <c r="BR30" s="137">
        <f t="shared" si="12"/>
        <v>11140563.199999999</v>
      </c>
      <c r="BS30" s="137">
        <f t="shared" si="13"/>
        <v>12395200</v>
      </c>
      <c r="BT30" s="137">
        <f t="shared" si="14"/>
        <v>0</v>
      </c>
      <c r="BU30" s="137">
        <f t="shared" si="15"/>
        <v>0</v>
      </c>
      <c r="BV30" s="137">
        <f t="shared" si="16"/>
        <v>0</v>
      </c>
      <c r="BW30" s="137">
        <f t="shared" si="17"/>
        <v>0</v>
      </c>
      <c r="BX30" s="137">
        <f t="shared" si="18"/>
        <v>0</v>
      </c>
      <c r="BY30" s="140"/>
      <c r="BZ30" s="137">
        <v>23</v>
      </c>
      <c r="CA30" s="140">
        <f>求节点(总纲!AA$5:AA$84,BO$8:BO$87,总纲!D27)</f>
        <v>536916.21575557673</v>
      </c>
      <c r="CB30" s="140">
        <f>求节点(总纲!AB$5:AB$84,BP$8:BP$87,总纲!E27)</f>
        <v>812413.77517021459</v>
      </c>
      <c r="CC30" s="140">
        <f>求节点(总纲!AC$5:AC$84,BQ$8:BQ$87,总纲!F27)</f>
        <v>1325244.5125740345</v>
      </c>
      <c r="CD30" s="140">
        <f>求节点(总纲!AD$5:AD$84,BR$8:BR$87,总纲!G27)</f>
        <v>2179287.7295252848</v>
      </c>
      <c r="CE30" s="140">
        <f>求节点(总纲!AE$5:AE$84,BS$8:BS$87,总纲!H27)</f>
        <v>3607110.2918592594</v>
      </c>
      <c r="CF30" s="140">
        <f>求节点(总纲!AA$5:AA$84,BT$8:BT$87,总纲!D27)</f>
        <v>0</v>
      </c>
      <c r="CG30" s="140">
        <f>求节点(总纲!AB$5:AB$84,BU$8:BU$87,总纲!E27)</f>
        <v>0</v>
      </c>
      <c r="CH30" s="140">
        <f>求节点(总纲!AC$5:AC$84,BV$8:BV$87,总纲!F27)</f>
        <v>0</v>
      </c>
      <c r="CI30" s="140">
        <f>求节点(总纲!AD$5:AD$84,BW$8:BW$87,总纲!G27)</f>
        <v>0</v>
      </c>
      <c r="CJ30" s="140">
        <f>求节点(总纲!AE$5:AE$84,BX$8:BX$87,总纲!H27)</f>
        <v>0</v>
      </c>
      <c r="CL30" s="137">
        <v>23</v>
      </c>
      <c r="CM30" s="137">
        <f t="shared" si="48"/>
        <v>199149.38859533484</v>
      </c>
      <c r="CN30" s="137">
        <f t="shared" si="49"/>
        <v>262941.62634033873</v>
      </c>
      <c r="CO30" s="137">
        <f t="shared" si="50"/>
        <v>409929.04216926347</v>
      </c>
      <c r="CP30" s="137">
        <f t="shared" si="51"/>
        <v>561112.83689299063</v>
      </c>
      <c r="CQ30" s="137">
        <f t="shared" si="52"/>
        <v>1007188.5784868533</v>
      </c>
      <c r="CR30" s="137">
        <f t="shared" si="53"/>
        <v>0</v>
      </c>
      <c r="CS30" s="137">
        <f t="shared" si="54"/>
        <v>0</v>
      </c>
      <c r="CT30" s="137">
        <f t="shared" si="55"/>
        <v>0</v>
      </c>
      <c r="CU30" s="137">
        <f t="shared" si="56"/>
        <v>0</v>
      </c>
      <c r="CV30" s="137">
        <f t="shared" si="57"/>
        <v>0</v>
      </c>
      <c r="DB30" s="137">
        <v>23</v>
      </c>
      <c r="DC30" s="107">
        <f>DC$5*总纲!AA27*24*3600</f>
        <v>763392.1009867097</v>
      </c>
      <c r="DD30" s="107">
        <f>DD$5*总纲!AB27*24*3600</f>
        <v>610713.68078936788</v>
      </c>
      <c r="DE30" s="107">
        <f>DE$5*总纲!AC27*24*3600</f>
        <v>458035.26059202588</v>
      </c>
      <c r="DF30" s="107">
        <f>DF$5*总纲!AD27*24*3600</f>
        <v>305356.84039468394</v>
      </c>
      <c r="DG30" s="107">
        <f>DG$5*总纲!AE27*24*3600</f>
        <v>152678.42019734197</v>
      </c>
      <c r="DI30" s="137">
        <v>23</v>
      </c>
      <c r="DJ30" s="137">
        <f>求节点(总纲!AA$5:AA$84,DC$8:DC$87,总纲!D27)</f>
        <v>339083.50925200299</v>
      </c>
      <c r="DK30" s="137">
        <f>求节点(总纲!AB$5:AB$84,DD$8:DD$87,总纲!E27)</f>
        <v>294460.1194344394</v>
      </c>
      <c r="DL30" s="137">
        <f>求节点(总纲!AC$5:AC$84,DE$8:DE$87,总纲!F27)</f>
        <v>242478.61746610733</v>
      </c>
      <c r="DM30" s="137">
        <f>求节点(总纲!AD$5:AD$84,DF$8:DF$87,总纲!G27)</f>
        <v>179680.35155263642</v>
      </c>
      <c r="DN30" s="137">
        <f>求节点(总纲!AE$5:AE$84,DG$8:DG$87,总纲!H27)</f>
        <v>100300.90203674248</v>
      </c>
    </row>
    <row r="31" spans="1:118" x14ac:dyDescent="0.15">
      <c r="D31" s="173">
        <v>24</v>
      </c>
      <c r="E31" s="173">
        <f>基础状态预期!$D34</f>
        <v>63</v>
      </c>
      <c r="F31" s="145">
        <v>0.34</v>
      </c>
      <c r="G31" s="145">
        <f t="shared" si="68"/>
        <v>0.35700000000000004</v>
      </c>
      <c r="H31" s="145">
        <f t="shared" si="68"/>
        <v>0.39100000000000001</v>
      </c>
      <c r="I31" s="145">
        <f t="shared" si="68"/>
        <v>0.44200000000000006</v>
      </c>
      <c r="J31" s="145">
        <f t="shared" si="68"/>
        <v>0.51</v>
      </c>
      <c r="K31" s="146">
        <f t="shared" si="21"/>
        <v>0.64</v>
      </c>
      <c r="L31" s="146">
        <f t="shared" si="22"/>
        <v>0.65700000000000003</v>
      </c>
      <c r="M31" s="146">
        <f t="shared" si="23"/>
        <v>0.69099999999999995</v>
      </c>
      <c r="N31" s="146">
        <f t="shared" si="24"/>
        <v>0.72099999999999997</v>
      </c>
      <c r="O31" s="146">
        <f t="shared" si="25"/>
        <v>0.755</v>
      </c>
      <c r="S31" s="177">
        <f t="shared" si="37"/>
        <v>54000000</v>
      </c>
      <c r="T31" s="173">
        <v>23</v>
      </c>
      <c r="U31" s="173">
        <f t="shared" si="26"/>
        <v>60</v>
      </c>
      <c r="V31" s="148">
        <v>382000000</v>
      </c>
      <c r="W31" s="173">
        <f>SUM(V$8:V31)</f>
        <v>1320970000</v>
      </c>
      <c r="X31" s="173">
        <f t="shared" si="58"/>
        <v>475549200</v>
      </c>
      <c r="Y31" s="173">
        <f t="shared" si="59"/>
        <v>499326660</v>
      </c>
      <c r="Z31" s="173">
        <f t="shared" si="60"/>
        <v>546881580</v>
      </c>
      <c r="AA31" s="173">
        <f t="shared" si="61"/>
        <v>618213960</v>
      </c>
      <c r="AB31" s="173">
        <f t="shared" si="62"/>
        <v>713323800</v>
      </c>
      <c r="AC31" s="171">
        <f>W31/[3]圣人科技升级消耗!$Z29</f>
        <v>40.365528705706915</v>
      </c>
      <c r="AE31" s="137">
        <v>25</v>
      </c>
      <c r="AF31" s="137">
        <f t="shared" si="0"/>
        <v>1931250.0000000002</v>
      </c>
      <c r="AG31" s="137">
        <f t="shared" si="1"/>
        <v>2027812.5000000002</v>
      </c>
      <c r="AH31" s="137">
        <f t="shared" si="2"/>
        <v>2220937.5</v>
      </c>
      <c r="AI31" s="137">
        <f t="shared" si="3"/>
        <v>2510625.0000000005</v>
      </c>
      <c r="AJ31" s="137">
        <f t="shared" si="4"/>
        <v>2859825</v>
      </c>
      <c r="AL31" s="137">
        <v>25</v>
      </c>
      <c r="AM31" s="137">
        <f>求节点(总纲!AA$5:AA$84,AF$7:AF$86,总纲!D29)</f>
        <v>386828.00520546577</v>
      </c>
      <c r="AN31" s="137">
        <f>求节点(总纲!AB$5:AB$84,AG$7:AG$86,总纲!E29)</f>
        <v>477044.27186386997</v>
      </c>
      <c r="AO31" s="137">
        <f>求节点(总纲!AC$5:AC$84,AH$7:AH$86,总纲!F29)</f>
        <v>626834.81087334093</v>
      </c>
      <c r="AP31" s="137">
        <f>求节点(总纲!AD$5:AD$84,AI$7:AI$86,总纲!G29)</f>
        <v>860197.68262190116</v>
      </c>
      <c r="AQ31" s="137">
        <f>求节点(总纲!AE$5:AE$84,AJ$7:AJ$86,总纲!H29)</f>
        <v>1135495.7004119065</v>
      </c>
      <c r="AS31" s="137">
        <v>25</v>
      </c>
      <c r="AT31" s="137">
        <f t="shared" si="28"/>
        <v>60161.167081110587</v>
      </c>
      <c r="AU31" s="137">
        <f t="shared" si="29"/>
        <v>71742.262796237308</v>
      </c>
      <c r="AV31" s="137">
        <f t="shared" si="30"/>
        <v>95158.342344866716</v>
      </c>
      <c r="AW31" s="137">
        <f t="shared" si="31"/>
        <v>124473.13289349817</v>
      </c>
      <c r="AX31" s="137">
        <f t="shared" si="32"/>
        <v>163925.64710030751</v>
      </c>
      <c r="AY31" s="174">
        <v>1.68</v>
      </c>
      <c r="AZ31" s="174">
        <v>17496000000</v>
      </c>
      <c r="BB31" s="171">
        <f t="shared" si="33"/>
        <v>12597120000</v>
      </c>
      <c r="BC31" s="173">
        <v>23</v>
      </c>
      <c r="BD31" s="173">
        <f t="shared" si="34"/>
        <v>60</v>
      </c>
      <c r="BE31" s="148">
        <f t="shared" si="69"/>
        <v>29393280000</v>
      </c>
      <c r="BF31" s="173">
        <f>SUM(BE$8:BE31)</f>
        <v>66606835200</v>
      </c>
      <c r="BG31" s="173">
        <f t="shared" si="63"/>
        <v>23978460672</v>
      </c>
      <c r="BH31" s="173">
        <f t="shared" si="64"/>
        <v>25177383705.599998</v>
      </c>
      <c r="BI31" s="173">
        <f t="shared" si="65"/>
        <v>27575229772.799999</v>
      </c>
      <c r="BJ31" s="173">
        <f t="shared" si="66"/>
        <v>31171998873.599998</v>
      </c>
      <c r="BK31" s="173">
        <f t="shared" si="67"/>
        <v>35967691008</v>
      </c>
      <c r="BL31" s="174">
        <f>BF31/[3]圣人科技升级消耗!$Z59</f>
        <v>5017.6908334839991</v>
      </c>
      <c r="BM31" s="175"/>
      <c r="BN31" s="137">
        <v>24</v>
      </c>
      <c r="BO31" s="137">
        <f t="shared" si="9"/>
        <v>12555712.000000002</v>
      </c>
      <c r="BP31" s="137">
        <f t="shared" si="10"/>
        <v>13183497.600000001</v>
      </c>
      <c r="BQ31" s="137">
        <f t="shared" si="11"/>
        <v>14439068.800000001</v>
      </c>
      <c r="BR31" s="137">
        <f t="shared" si="12"/>
        <v>16322425.600000001</v>
      </c>
      <c r="BS31" s="137">
        <f t="shared" si="13"/>
        <v>18395200</v>
      </c>
      <c r="BT31" s="137">
        <f t="shared" si="14"/>
        <v>0</v>
      </c>
      <c r="BU31" s="137">
        <f t="shared" si="15"/>
        <v>0</v>
      </c>
      <c r="BV31" s="137">
        <f t="shared" si="16"/>
        <v>0</v>
      </c>
      <c r="BW31" s="137">
        <f t="shared" si="17"/>
        <v>0</v>
      </c>
      <c r="BX31" s="137">
        <f t="shared" si="18"/>
        <v>0</v>
      </c>
      <c r="BY31" s="140"/>
      <c r="BZ31" s="137">
        <v>24</v>
      </c>
      <c r="CA31" s="140">
        <f>求节点(总纲!AA$5:AA$84,BO$8:BO$87,总纲!D28)</f>
        <v>786361.94083114178</v>
      </c>
      <c r="CB31" s="140">
        <f>求节点(总纲!AB$5:AB$84,BP$8:BP$87,总纲!E28)</f>
        <v>1182986.1430966794</v>
      </c>
      <c r="CC31" s="140">
        <f>求节点(总纲!AC$5:AC$84,BQ$8:BQ$87,总纲!F28)</f>
        <v>1832462.1473123329</v>
      </c>
      <c r="CD31" s="140">
        <f>求节点(总纲!AD$5:AD$84,BR$8:BR$87,总纲!G28)</f>
        <v>3108674.3414287986</v>
      </c>
      <c r="CE31" s="140">
        <f>求节点(总纲!AE$5:AE$84,BS$8:BS$87,总纲!H28)</f>
        <v>4838126.2017060472</v>
      </c>
      <c r="CF31" s="140">
        <f>求节点(总纲!AA$5:AA$84,BT$8:BT$87,总纲!D28)</f>
        <v>0</v>
      </c>
      <c r="CG31" s="140">
        <f>求节点(总纲!AB$5:AB$84,BU$8:BU$87,总纲!E28)</f>
        <v>0</v>
      </c>
      <c r="CH31" s="140">
        <f>求节点(总纲!AC$5:AC$84,BV$8:BV$87,总纲!F28)</f>
        <v>0</v>
      </c>
      <c r="CI31" s="140">
        <f>求节点(总纲!AD$5:AD$84,BW$8:BW$87,总纲!G28)</f>
        <v>0</v>
      </c>
      <c r="CJ31" s="140">
        <f>求节点(总纲!AE$5:AE$84,BX$8:BX$87,总纲!H28)</f>
        <v>0</v>
      </c>
      <c r="CL31" s="137">
        <v>24</v>
      </c>
      <c r="CM31" s="137">
        <f t="shared" si="48"/>
        <v>249445.72507556505</v>
      </c>
      <c r="CN31" s="137">
        <f t="shared" si="49"/>
        <v>370572.36792646477</v>
      </c>
      <c r="CO31" s="137">
        <f t="shared" si="50"/>
        <v>507217.63473829837</v>
      </c>
      <c r="CP31" s="137">
        <f t="shared" si="51"/>
        <v>929386.61190351378</v>
      </c>
      <c r="CQ31" s="137">
        <f t="shared" si="52"/>
        <v>1231015.9098467878</v>
      </c>
      <c r="CR31" s="137">
        <f t="shared" si="53"/>
        <v>0</v>
      </c>
      <c r="CS31" s="137">
        <f t="shared" si="54"/>
        <v>0</v>
      </c>
      <c r="CT31" s="137">
        <f t="shared" si="55"/>
        <v>0</v>
      </c>
      <c r="CU31" s="137">
        <f t="shared" si="56"/>
        <v>0</v>
      </c>
      <c r="CV31" s="137">
        <f t="shared" si="57"/>
        <v>0</v>
      </c>
      <c r="DB31" s="137">
        <v>24</v>
      </c>
      <c r="DC31" s="107">
        <f>DC$5*总纲!AA28*24*3600</f>
        <v>904994.29698643845</v>
      </c>
      <c r="DD31" s="107">
        <f>DD$5*总纲!AB28*24*3600</f>
        <v>723995.43758915074</v>
      </c>
      <c r="DE31" s="107">
        <f>DE$5*总纲!AC28*24*3600</f>
        <v>542996.57819186302</v>
      </c>
      <c r="DF31" s="107">
        <f>DF$5*总纲!AD28*24*3600</f>
        <v>361997.71879457537</v>
      </c>
      <c r="DG31" s="107">
        <f>DG$5*总纲!AE28*24*3600</f>
        <v>180998.85939728768</v>
      </c>
      <c r="DI31" s="137">
        <v>24</v>
      </c>
      <c r="DJ31" s="137">
        <f>求节点(总纲!AA$5:AA$84,DC$8:DC$87,总纲!D28)</f>
        <v>369621.93396311218</v>
      </c>
      <c r="DK31" s="137">
        <f>求节点(总纲!AB$5:AB$84,DD$8:DD$87,总纲!E28)</f>
        <v>321534.12035451137</v>
      </c>
      <c r="DL31" s="137">
        <f>求节点(总纲!AC$5:AC$84,DE$8:DE$87,总纲!F28)</f>
        <v>265240.69981192937</v>
      </c>
      <c r="DM31" s="137">
        <f>求节点(总纲!AD$5:AD$84,DF$8:DF$87,总纲!G28)</f>
        <v>196491.02009479047</v>
      </c>
      <c r="DN31" s="137">
        <f>求节点(总纲!AE$5:AE$84,DG$8:DG$87,总纲!H28)</f>
        <v>109666.82780685541</v>
      </c>
    </row>
    <row r="32" spans="1:118" x14ac:dyDescent="0.15">
      <c r="D32" s="173">
        <v>25</v>
      </c>
      <c r="E32" s="173">
        <f>基础状态预期!$D35</f>
        <v>66</v>
      </c>
      <c r="F32" s="145">
        <v>0.32</v>
      </c>
      <c r="G32" s="145">
        <f t="shared" si="68"/>
        <v>0.33600000000000002</v>
      </c>
      <c r="H32" s="145">
        <f t="shared" si="68"/>
        <v>0.36799999999999999</v>
      </c>
      <c r="I32" s="145">
        <f t="shared" si="68"/>
        <v>0.41600000000000004</v>
      </c>
      <c r="J32" s="145">
        <f t="shared" si="68"/>
        <v>0.48</v>
      </c>
      <c r="K32" s="146">
        <f t="shared" si="21"/>
        <v>0.62</v>
      </c>
      <c r="L32" s="146">
        <f t="shared" si="22"/>
        <v>0.63600000000000001</v>
      </c>
      <c r="M32" s="146">
        <f t="shared" si="23"/>
        <v>0.66799999999999993</v>
      </c>
      <c r="N32" s="146">
        <f t="shared" si="24"/>
        <v>0.70799999999999996</v>
      </c>
      <c r="O32" s="146">
        <f t="shared" si="25"/>
        <v>0.74</v>
      </c>
      <c r="S32" s="177">
        <f t="shared" si="37"/>
        <v>272000000</v>
      </c>
      <c r="T32" s="173">
        <v>24</v>
      </c>
      <c r="U32" s="173">
        <f t="shared" si="26"/>
        <v>63</v>
      </c>
      <c r="V32" s="148">
        <v>654000000</v>
      </c>
      <c r="W32" s="173">
        <f>SUM(V$8:V32)</f>
        <v>1974970000</v>
      </c>
      <c r="X32" s="173">
        <f t="shared" si="58"/>
        <v>671489800</v>
      </c>
      <c r="Y32" s="173">
        <f t="shared" si="59"/>
        <v>705064290.00000012</v>
      </c>
      <c r="Z32" s="173">
        <f t="shared" si="60"/>
        <v>772213270</v>
      </c>
      <c r="AA32" s="173">
        <f t="shared" si="61"/>
        <v>872936740.00000012</v>
      </c>
      <c r="AB32" s="173">
        <f t="shared" si="62"/>
        <v>1007234700</v>
      </c>
      <c r="AC32" s="171">
        <f>W32/[3]圣人科技升级消耗!$Z30</f>
        <v>10.392500447278966</v>
      </c>
      <c r="AE32" s="137">
        <v>26</v>
      </c>
      <c r="AF32" s="137">
        <f t="shared" si="0"/>
        <v>2434550</v>
      </c>
      <c r="AG32" s="137">
        <f t="shared" si="1"/>
        <v>2556277.5000000005</v>
      </c>
      <c r="AH32" s="137">
        <f t="shared" si="2"/>
        <v>2799732.5</v>
      </c>
      <c r="AI32" s="137">
        <f t="shared" si="3"/>
        <v>3164915.0000000005</v>
      </c>
      <c r="AJ32" s="137">
        <f t="shared" si="4"/>
        <v>3639475</v>
      </c>
      <c r="AL32" s="137">
        <v>26</v>
      </c>
      <c r="AM32" s="137">
        <f>求节点(总纲!AA$5:AA$84,AF$7:AF$86,总纲!D30)</f>
        <v>453513.97661961569</v>
      </c>
      <c r="AN32" s="137">
        <f>求节点(总纲!AB$5:AB$84,AG$7:AG$86,总纲!E30)</f>
        <v>559855.06799239409</v>
      </c>
      <c r="AO32" s="137">
        <f>求节点(总纲!AC$5:AC$84,AH$7:AH$86,总纲!F30)</f>
        <v>732036.68444383191</v>
      </c>
      <c r="AP32" s="137">
        <f>求节点(总纲!AD$5:AD$84,AI$7:AI$86,总纲!G30)</f>
        <v>997854.13770658907</v>
      </c>
      <c r="AQ32" s="137">
        <f>求节点(总纲!AE$5:AE$84,AJ$7:AJ$86,总纲!H30)</f>
        <v>1312260.7529408853</v>
      </c>
      <c r="AS32" s="137">
        <v>26</v>
      </c>
      <c r="AT32" s="137">
        <f t="shared" si="28"/>
        <v>66685.971414149913</v>
      </c>
      <c r="AU32" s="137">
        <f t="shared" si="29"/>
        <v>82810.796128524118</v>
      </c>
      <c r="AV32" s="137">
        <f t="shared" si="30"/>
        <v>105201.87357049098</v>
      </c>
      <c r="AW32" s="137">
        <f t="shared" si="31"/>
        <v>137656.45508468791</v>
      </c>
      <c r="AX32" s="137">
        <f t="shared" si="32"/>
        <v>176765.05252897879</v>
      </c>
      <c r="AY32" s="174">
        <v>1.92</v>
      </c>
      <c r="AZ32" s="174">
        <v>26244000000</v>
      </c>
      <c r="BB32" s="171">
        <f t="shared" si="33"/>
        <v>20995200000</v>
      </c>
      <c r="BC32" s="173">
        <v>24</v>
      </c>
      <c r="BD32" s="173">
        <f t="shared" si="34"/>
        <v>63</v>
      </c>
      <c r="BE32" s="148">
        <f t="shared" si="69"/>
        <v>50388480000</v>
      </c>
      <c r="BF32" s="173">
        <f>SUM(BE$8:BE32)</f>
        <v>116995315200</v>
      </c>
      <c r="BG32" s="173">
        <f t="shared" si="63"/>
        <v>39778407168</v>
      </c>
      <c r="BH32" s="173">
        <f t="shared" si="64"/>
        <v>41767327526.400002</v>
      </c>
      <c r="BI32" s="173">
        <f t="shared" si="65"/>
        <v>45745168243.200005</v>
      </c>
      <c r="BJ32" s="173">
        <f t="shared" si="66"/>
        <v>51711929318.400009</v>
      </c>
      <c r="BK32" s="173">
        <f t="shared" si="67"/>
        <v>59667610752</v>
      </c>
      <c r="BL32" s="174">
        <f>BF32/[3]圣人科技升级消耗!$Z60</f>
        <v>8813.6047730970895</v>
      </c>
      <c r="BM32" s="175"/>
      <c r="BN32" s="137">
        <v>25</v>
      </c>
      <c r="BO32" s="137">
        <f t="shared" si="9"/>
        <v>17741760</v>
      </c>
      <c r="BP32" s="137">
        <f t="shared" si="10"/>
        <v>18628848.000000004</v>
      </c>
      <c r="BQ32" s="137">
        <f t="shared" si="11"/>
        <v>20403024</v>
      </c>
      <c r="BR32" s="137">
        <f t="shared" si="12"/>
        <v>23064288</v>
      </c>
      <c r="BS32" s="137">
        <f t="shared" si="13"/>
        <v>26291712</v>
      </c>
      <c r="BT32" s="137">
        <f t="shared" si="14"/>
        <v>0</v>
      </c>
      <c r="BU32" s="137">
        <f t="shared" si="15"/>
        <v>0</v>
      </c>
      <c r="BV32" s="137">
        <f t="shared" si="16"/>
        <v>0</v>
      </c>
      <c r="BW32" s="137">
        <f t="shared" si="17"/>
        <v>0</v>
      </c>
      <c r="BX32" s="137">
        <f t="shared" si="18"/>
        <v>0</v>
      </c>
      <c r="BY32" s="140"/>
      <c r="BZ32" s="137">
        <v>25</v>
      </c>
      <c r="CA32" s="140">
        <f>求节点(总纲!AA$5:AA$84,BO$8:BO$87,总纲!D29)</f>
        <v>1131705.6893124697</v>
      </c>
      <c r="CB32" s="140">
        <f>求节点(总纲!AB$5:AB$84,BP$8:BP$87,总纲!E29)</f>
        <v>1621748.1182056302</v>
      </c>
      <c r="CC32" s="140">
        <f>求节点(总纲!AC$5:AC$84,BQ$8:BQ$87,总纲!F29)</f>
        <v>2554987.6840605238</v>
      </c>
      <c r="CD32" s="140">
        <f>求节点(总纲!AD$5:AD$84,BR$8:BR$87,总纲!G29)</f>
        <v>4120050.191900224</v>
      </c>
      <c r="CE32" s="140">
        <f>求节点(总纲!AE$5:AE$84,BS$8:BS$87,总纲!H29)</f>
        <v>6336874.9751945734</v>
      </c>
      <c r="CF32" s="140">
        <f>求节点(总纲!AA$5:AA$84,BT$8:BT$87,总纲!D29)</f>
        <v>0</v>
      </c>
      <c r="CG32" s="140">
        <f>求节点(总纲!AB$5:AB$84,BU$8:BU$87,总纲!E29)</f>
        <v>0</v>
      </c>
      <c r="CH32" s="140">
        <f>求节点(总纲!AC$5:AC$84,BV$8:BV$87,总纲!F29)</f>
        <v>0</v>
      </c>
      <c r="CI32" s="140">
        <f>求节点(总纲!AD$5:AD$84,BW$8:BW$87,总纲!G29)</f>
        <v>0</v>
      </c>
      <c r="CJ32" s="140">
        <f>求节点(总纲!AE$5:AE$84,BX$8:BX$87,总纲!H29)</f>
        <v>0</v>
      </c>
      <c r="CL32" s="137">
        <v>25</v>
      </c>
      <c r="CM32" s="137">
        <f t="shared" si="48"/>
        <v>345343.7484813279</v>
      </c>
      <c r="CN32" s="137">
        <f t="shared" si="49"/>
        <v>438761.97510895086</v>
      </c>
      <c r="CO32" s="137">
        <f t="shared" si="50"/>
        <v>722525.53674819088</v>
      </c>
      <c r="CP32" s="137">
        <f t="shared" si="51"/>
        <v>1011375.8504714253</v>
      </c>
      <c r="CQ32" s="137">
        <f t="shared" si="52"/>
        <v>1498748.7734885262</v>
      </c>
      <c r="CR32" s="137">
        <f t="shared" si="53"/>
        <v>0</v>
      </c>
      <c r="CS32" s="137">
        <f t="shared" si="54"/>
        <v>0</v>
      </c>
      <c r="CT32" s="137">
        <f t="shared" si="55"/>
        <v>0</v>
      </c>
      <c r="CU32" s="137">
        <f t="shared" si="56"/>
        <v>0</v>
      </c>
      <c r="CV32" s="137">
        <f t="shared" si="57"/>
        <v>0</v>
      </c>
      <c r="DB32" s="137">
        <v>25</v>
      </c>
      <c r="DC32" s="107">
        <f>DC$5*总纲!AA29*24*3600</f>
        <v>1071360</v>
      </c>
      <c r="DD32" s="107">
        <f>DD$5*总纲!AB29*24*3600</f>
        <v>857088.00000000012</v>
      </c>
      <c r="DE32" s="107">
        <f>DE$5*总纲!AC29*24*3600</f>
        <v>642816</v>
      </c>
      <c r="DF32" s="107">
        <f>DF$5*总纲!AD29*24*3600</f>
        <v>428544.00000000006</v>
      </c>
      <c r="DG32" s="107">
        <f>DG$5*总纲!AE29*24*3600</f>
        <v>214272.00000000003</v>
      </c>
      <c r="DI32" s="137">
        <v>25</v>
      </c>
      <c r="DJ32" s="137">
        <f>求节点(总纲!AA$5:AA$84,DC$8:DC$87,总纲!D29)</f>
        <v>402352.20715614164</v>
      </c>
      <c r="DK32" s="137">
        <f>求节点(总纲!AB$5:AB$84,DD$8:DD$87,总纲!E29)</f>
        <v>350287.83155013702</v>
      </c>
      <c r="DL32" s="137">
        <f>求节点(总纲!AC$5:AC$84,DE$8:DE$87,总纲!F29)</f>
        <v>288969.35517954093</v>
      </c>
      <c r="DM32" s="137">
        <f>求节点(总纲!AD$5:AD$84,DF$8:DF$87,总纲!G29)</f>
        <v>214131.84464849861</v>
      </c>
      <c r="DN32" s="137">
        <f>求节点(总纲!AE$5:AE$84,DG$8:DG$87,总纲!H29)</f>
        <v>119257.19420108039</v>
      </c>
    </row>
    <row r="33" spans="4:118" x14ac:dyDescent="0.15">
      <c r="D33" s="173">
        <v>26</v>
      </c>
      <c r="E33" s="173">
        <f>基础状态预期!$D36</f>
        <v>69</v>
      </c>
      <c r="F33" s="145">
        <v>0.3</v>
      </c>
      <c r="G33" s="145">
        <f t="shared" si="68"/>
        <v>0.315</v>
      </c>
      <c r="H33" s="145">
        <f t="shared" si="68"/>
        <v>0.34499999999999997</v>
      </c>
      <c r="I33" s="145">
        <f t="shared" si="68"/>
        <v>0.39</v>
      </c>
      <c r="J33" s="145">
        <f t="shared" si="68"/>
        <v>0.44999999999999996</v>
      </c>
      <c r="K33" s="146">
        <f t="shared" si="21"/>
        <v>0.6</v>
      </c>
      <c r="L33" s="146">
        <f t="shared" si="22"/>
        <v>0.61499999999999999</v>
      </c>
      <c r="M33" s="146">
        <f t="shared" si="23"/>
        <v>0.64499999999999991</v>
      </c>
      <c r="N33" s="146">
        <f t="shared" si="24"/>
        <v>0.69</v>
      </c>
      <c r="O33" s="146">
        <f t="shared" si="25"/>
        <v>0.72499999999999998</v>
      </c>
      <c r="S33" s="177">
        <f t="shared" si="37"/>
        <v>571000000</v>
      </c>
      <c r="T33" s="173">
        <v>25</v>
      </c>
      <c r="U33" s="173">
        <f t="shared" si="26"/>
        <v>66</v>
      </c>
      <c r="V33" s="148">
        <v>1225000000</v>
      </c>
      <c r="W33" s="173">
        <f>SUM(V$8:V33)</f>
        <v>3199970000</v>
      </c>
      <c r="X33" s="173">
        <f t="shared" si="58"/>
        <v>1023990400</v>
      </c>
      <c r="Y33" s="173">
        <f t="shared" si="59"/>
        <v>1075189920</v>
      </c>
      <c r="Z33" s="173">
        <f t="shared" si="60"/>
        <v>1177588960</v>
      </c>
      <c r="AA33" s="173">
        <f t="shared" si="61"/>
        <v>1331187520</v>
      </c>
      <c r="AB33" s="173">
        <f t="shared" si="62"/>
        <v>1535985600</v>
      </c>
      <c r="AC33" s="171">
        <f>W33/[3]圣人科技升级消耗!$Z31</f>
        <v>16.838579652490555</v>
      </c>
      <c r="AE33" s="137">
        <v>27</v>
      </c>
      <c r="AF33" s="137">
        <f t="shared" si="0"/>
        <v>3177850</v>
      </c>
      <c r="AG33" s="137">
        <f t="shared" si="1"/>
        <v>3336742.5000000005</v>
      </c>
      <c r="AH33" s="137">
        <f t="shared" si="2"/>
        <v>3654527.5</v>
      </c>
      <c r="AI33" s="137">
        <f t="shared" si="3"/>
        <v>4131205.0000000005</v>
      </c>
      <c r="AJ33" s="137">
        <f t="shared" si="4"/>
        <v>4766775</v>
      </c>
      <c r="AL33" s="137">
        <v>27</v>
      </c>
      <c r="AM33" s="137">
        <f>求节点(总纲!AA$5:AA$84,AF$7:AF$86,总纲!D31)</f>
        <v>530773.49924959952</v>
      </c>
      <c r="AN33" s="137">
        <f>求节点(总纲!AB$5:AB$84,AG$7:AG$86,总纲!E31)</f>
        <v>653282.93076222157</v>
      </c>
      <c r="AO33" s="137">
        <f>求节点(总纲!AC$5:AC$84,AH$7:AH$86,总纲!F31)</f>
        <v>848978.10573888686</v>
      </c>
      <c r="AP33" s="137">
        <f>求节点(总纲!AD$5:AD$84,AI$7:AI$86,总纲!G31)</f>
        <v>1146977.8854029495</v>
      </c>
      <c r="AQ33" s="137">
        <f>求节点(总纲!AE$5:AE$84,AJ$7:AJ$86,总纲!H31)</f>
        <v>1509571.12284511</v>
      </c>
      <c r="AS33" s="137">
        <v>27</v>
      </c>
      <c r="AT33" s="137">
        <f t="shared" si="28"/>
        <v>77259.52262998384</v>
      </c>
      <c r="AU33" s="137">
        <f t="shared" si="29"/>
        <v>93427.862769827479</v>
      </c>
      <c r="AV33" s="137">
        <f t="shared" si="30"/>
        <v>116941.42129505496</v>
      </c>
      <c r="AW33" s="137">
        <f t="shared" si="31"/>
        <v>149123.74769636046</v>
      </c>
      <c r="AX33" s="137">
        <f t="shared" si="32"/>
        <v>197310.36990422476</v>
      </c>
      <c r="AY33" s="174">
        <v>2.2000000000000002</v>
      </c>
      <c r="AZ33" s="174">
        <v>39366000000</v>
      </c>
      <c r="BB33" s="171">
        <f t="shared" si="33"/>
        <v>36216720000</v>
      </c>
      <c r="BC33" s="173">
        <v>25</v>
      </c>
      <c r="BD33" s="173">
        <f t="shared" si="34"/>
        <v>66</v>
      </c>
      <c r="BE33" s="148">
        <f t="shared" si="69"/>
        <v>86605200000</v>
      </c>
      <c r="BF33" s="173">
        <f>SUM(BE$8:BE33)</f>
        <v>203600515200</v>
      </c>
      <c r="BG33" s="173">
        <f t="shared" si="63"/>
        <v>65152164864</v>
      </c>
      <c r="BH33" s="173">
        <f t="shared" si="64"/>
        <v>68409773107.200005</v>
      </c>
      <c r="BI33" s="173">
        <f t="shared" si="65"/>
        <v>74924989593.600006</v>
      </c>
      <c r="BJ33" s="173">
        <f t="shared" si="66"/>
        <v>84697814323.200012</v>
      </c>
      <c r="BK33" s="173">
        <f t="shared" si="67"/>
        <v>97728247296</v>
      </c>
      <c r="BL33" s="174">
        <f>BF33/[3]圣人科技升级消耗!$Z61</f>
        <v>15337.831856807088</v>
      </c>
      <c r="BM33" s="175"/>
      <c r="BN33" s="137">
        <v>26</v>
      </c>
      <c r="BO33" s="137">
        <f t="shared" si="9"/>
        <v>24127808</v>
      </c>
      <c r="BP33" s="137">
        <f t="shared" si="10"/>
        <v>25334198.400000002</v>
      </c>
      <c r="BQ33" s="137">
        <f t="shared" si="11"/>
        <v>27746979.200000003</v>
      </c>
      <c r="BR33" s="137">
        <f t="shared" si="12"/>
        <v>31366150.400000002</v>
      </c>
      <c r="BS33" s="137">
        <f t="shared" si="13"/>
        <v>36084736</v>
      </c>
      <c r="BT33" s="137">
        <f t="shared" si="14"/>
        <v>0</v>
      </c>
      <c r="BU33" s="137">
        <f t="shared" si="15"/>
        <v>0</v>
      </c>
      <c r="BV33" s="137">
        <f t="shared" si="16"/>
        <v>0</v>
      </c>
      <c r="BW33" s="137">
        <f t="shared" si="17"/>
        <v>0</v>
      </c>
      <c r="BX33" s="137">
        <f t="shared" si="18"/>
        <v>0</v>
      </c>
      <c r="BY33" s="140"/>
      <c r="BZ33" s="137">
        <v>26</v>
      </c>
      <c r="CA33" s="140">
        <f>求节点(总纲!AA$5:AA$84,BO$8:BO$87,总纲!D30)</f>
        <v>1539544.352177534</v>
      </c>
      <c r="CB33" s="140">
        <f>求节点(总纲!AB$5:AB$84,BP$8:BP$87,总纲!E30)</f>
        <v>2231473.6808453193</v>
      </c>
      <c r="CC33" s="140">
        <f>求节点(总纲!AC$5:AC$84,BQ$8:BQ$87,总纲!F30)</f>
        <v>3409779.6530598057</v>
      </c>
      <c r="CD33" s="140">
        <f>求节点(总纲!AD$5:AD$84,BR$8:BR$87,总纲!G30)</f>
        <v>5384542.7953231018</v>
      </c>
      <c r="CE33" s="140">
        <f>求节点(总纲!AE$5:AE$84,BS$8:BS$87,总纲!H30)</f>
        <v>7982022.2671248754</v>
      </c>
      <c r="CF33" s="140">
        <f>求节点(总纲!AA$5:AA$84,BT$8:BT$87,总纲!D30)</f>
        <v>0</v>
      </c>
      <c r="CG33" s="140">
        <f>求节点(总纲!AB$5:AB$84,BU$8:BU$87,总纲!E30)</f>
        <v>0</v>
      </c>
      <c r="CH33" s="140">
        <f>求节点(总纲!AC$5:AC$84,BV$8:BV$87,总纲!F30)</f>
        <v>0</v>
      </c>
      <c r="CI33" s="140">
        <f>求节点(总纲!AD$5:AD$84,BW$8:BW$87,总纲!G30)</f>
        <v>0</v>
      </c>
      <c r="CJ33" s="140">
        <f>求节点(总纲!AE$5:AE$84,BX$8:BX$87,总纲!H30)</f>
        <v>0</v>
      </c>
      <c r="CL33" s="137">
        <v>26</v>
      </c>
      <c r="CM33" s="137">
        <f t="shared" si="48"/>
        <v>407838.66286506434</v>
      </c>
      <c r="CN33" s="137">
        <f t="shared" si="49"/>
        <v>609725.56263968907</v>
      </c>
      <c r="CO33" s="137">
        <f t="shared" si="50"/>
        <v>854791.96899928199</v>
      </c>
      <c r="CP33" s="137">
        <f t="shared" si="51"/>
        <v>1264492.6034228778</v>
      </c>
      <c r="CQ33" s="137">
        <f t="shared" si="52"/>
        <v>1645147.291930302</v>
      </c>
      <c r="CR33" s="137">
        <f t="shared" si="53"/>
        <v>0</v>
      </c>
      <c r="CS33" s="137">
        <f t="shared" si="54"/>
        <v>0</v>
      </c>
      <c r="CT33" s="137">
        <f t="shared" si="55"/>
        <v>0</v>
      </c>
      <c r="CU33" s="137">
        <f t="shared" si="56"/>
        <v>0</v>
      </c>
      <c r="CV33" s="137">
        <f t="shared" si="57"/>
        <v>0</v>
      </c>
      <c r="DB33" s="137">
        <v>26</v>
      </c>
      <c r="DC33" s="107">
        <f>DC$5*总纲!AA30*24*3600</f>
        <v>1266703.6968772791</v>
      </c>
      <c r="DD33" s="107">
        <f>DD$5*总纲!AB30*24*3600</f>
        <v>1013362.9575018232</v>
      </c>
      <c r="DE33" s="107">
        <f>DE$5*总纲!AC30*24*3600</f>
        <v>760022.21812636743</v>
      </c>
      <c r="DF33" s="107">
        <f>DF$5*总纲!AD30*24*3600</f>
        <v>506681.4787509116</v>
      </c>
      <c r="DG33" s="107">
        <f>DG$5*总纲!AE30*24*3600</f>
        <v>253340.7393754558</v>
      </c>
      <c r="DI33" s="137">
        <v>26</v>
      </c>
      <c r="DJ33" s="137">
        <f>求节点(总纲!AA$5:AA$84,DC$8:DC$87,总纲!D30)</f>
        <v>437431.64538599353</v>
      </c>
      <c r="DK33" s="137">
        <f>求节点(总纲!AB$5:AB$84,DD$8:DD$87,总纲!E30)</f>
        <v>380915.47680212319</v>
      </c>
      <c r="DL33" s="137">
        <f>求节点(总纲!AC$5:AC$84,DE$8:DE$87,总纲!F30)</f>
        <v>314250.89404529781</v>
      </c>
      <c r="DM33" s="137">
        <f>求节点(总纲!AD$5:AD$84,DF$8:DF$87,总纲!G30)</f>
        <v>232538.66268719416</v>
      </c>
      <c r="DN33" s="137">
        <f>求节点(总纲!AE$5:AE$84,DG$8:DG$87,总纲!H30)</f>
        <v>129567.2533633313</v>
      </c>
    </row>
    <row r="34" spans="4:118" x14ac:dyDescent="0.15">
      <c r="D34" s="173">
        <v>27</v>
      </c>
      <c r="E34" s="173">
        <f>基础状态预期!$D37</f>
        <v>72</v>
      </c>
      <c r="F34" s="145">
        <v>0.28000000000000003</v>
      </c>
      <c r="G34" s="145">
        <f t="shared" si="68"/>
        <v>0.29400000000000004</v>
      </c>
      <c r="H34" s="145">
        <f t="shared" si="68"/>
        <v>0.32200000000000001</v>
      </c>
      <c r="I34" s="145">
        <f t="shared" si="68"/>
        <v>0.36400000000000005</v>
      </c>
      <c r="J34" s="145">
        <f t="shared" si="68"/>
        <v>0.42000000000000004</v>
      </c>
      <c r="K34" s="146">
        <f t="shared" si="21"/>
        <v>0.57999999999999996</v>
      </c>
      <c r="L34" s="146">
        <f t="shared" si="22"/>
        <v>0.59399999999999997</v>
      </c>
      <c r="M34" s="146">
        <f t="shared" si="23"/>
        <v>0.622</v>
      </c>
      <c r="N34" s="146">
        <f t="shared" si="24"/>
        <v>0.66400000000000003</v>
      </c>
      <c r="O34" s="146">
        <f t="shared" si="25"/>
        <v>0.71</v>
      </c>
      <c r="S34" s="177">
        <f t="shared" si="37"/>
        <v>679000000</v>
      </c>
      <c r="T34" s="173">
        <v>26</v>
      </c>
      <c r="U34" s="173">
        <f t="shared" si="26"/>
        <v>69</v>
      </c>
      <c r="V34" s="148">
        <v>1904000000</v>
      </c>
      <c r="W34" s="173">
        <f>SUM(V$8:V34)</f>
        <v>5103970000</v>
      </c>
      <c r="X34" s="173">
        <f t="shared" si="58"/>
        <v>1531191000</v>
      </c>
      <c r="Y34" s="173">
        <f t="shared" si="59"/>
        <v>1607750550</v>
      </c>
      <c r="Z34" s="173">
        <f t="shared" si="60"/>
        <v>1760869649.9999998</v>
      </c>
      <c r="AA34" s="173">
        <f t="shared" si="61"/>
        <v>1990548300</v>
      </c>
      <c r="AB34" s="173">
        <f t="shared" si="62"/>
        <v>2296786500</v>
      </c>
      <c r="AC34" s="171">
        <f>W34/[3]圣人科技升级消耗!$Z32</f>
        <v>26.857628474305137</v>
      </c>
      <c r="AE34" s="137">
        <v>28</v>
      </c>
      <c r="AF34" s="137">
        <f t="shared" si="0"/>
        <v>4161150</v>
      </c>
      <c r="AG34" s="137">
        <f t="shared" si="1"/>
        <v>4369207.5</v>
      </c>
      <c r="AH34" s="137">
        <f t="shared" si="2"/>
        <v>4785322.5</v>
      </c>
      <c r="AI34" s="137">
        <f t="shared" si="3"/>
        <v>5409495.0000000009</v>
      </c>
      <c r="AJ34" s="137">
        <f t="shared" si="4"/>
        <v>6241725</v>
      </c>
      <c r="AL34" s="137">
        <v>28</v>
      </c>
      <c r="AM34" s="137">
        <f>求节点(总纲!AA$5:AA$84,AF$7:AF$86,总纲!D32)</f>
        <v>618258.17929548281</v>
      </c>
      <c r="AN34" s="137">
        <f>求节点(总纲!AB$5:AB$84,AG$7:AG$86,总纲!E32)</f>
        <v>755646.63503759995</v>
      </c>
      <c r="AO34" s="137">
        <f>求节点(总纲!AC$5:AC$84,AH$7:AH$86,总纲!F32)</f>
        <v>974126.8691122639</v>
      </c>
      <c r="AP34" s="137">
        <f>求节点(总纲!AD$5:AD$84,AI$7:AI$86,总纲!G32)</f>
        <v>1307213.3086848096</v>
      </c>
      <c r="AQ34" s="137">
        <f>求节点(总纲!AE$5:AE$84,AJ$7:AJ$86,总纲!H32)</f>
        <v>1730224.0783651527</v>
      </c>
      <c r="AS34" s="137">
        <v>28</v>
      </c>
      <c r="AT34" s="137">
        <f t="shared" si="28"/>
        <v>87484.680045883288</v>
      </c>
      <c r="AU34" s="137">
        <f t="shared" si="29"/>
        <v>102363.70427537838</v>
      </c>
      <c r="AV34" s="137">
        <f t="shared" si="30"/>
        <v>125148.76337337703</v>
      </c>
      <c r="AW34" s="137">
        <f t="shared" si="31"/>
        <v>160235.42328186007</v>
      </c>
      <c r="AX34" s="137">
        <f t="shared" si="32"/>
        <v>220652.95552004268</v>
      </c>
      <c r="AY34" s="174">
        <v>2.5</v>
      </c>
      <c r="AZ34" s="174">
        <v>59049000000</v>
      </c>
      <c r="BB34" s="171">
        <f t="shared" si="33"/>
        <v>61017300000</v>
      </c>
      <c r="BC34" s="173">
        <v>26</v>
      </c>
      <c r="BD34" s="173">
        <f t="shared" si="34"/>
        <v>69</v>
      </c>
      <c r="BE34" s="148">
        <f t="shared" si="69"/>
        <v>147622500000</v>
      </c>
      <c r="BF34" s="173">
        <f>SUM(BE$8:BE34)</f>
        <v>351223015200</v>
      </c>
      <c r="BG34" s="173">
        <f t="shared" si="63"/>
        <v>105366904560</v>
      </c>
      <c r="BH34" s="173">
        <f t="shared" si="64"/>
        <v>110635249788</v>
      </c>
      <c r="BI34" s="173">
        <f t="shared" si="65"/>
        <v>121171940243.99998</v>
      </c>
      <c r="BJ34" s="173">
        <f t="shared" si="66"/>
        <v>136976975928</v>
      </c>
      <c r="BK34" s="173">
        <f t="shared" si="67"/>
        <v>158050356839.99997</v>
      </c>
      <c r="BL34" s="174">
        <f>BF34/[3]圣人科技升级消耗!$Z62</f>
        <v>26458.673476767312</v>
      </c>
      <c r="BM34" s="175"/>
      <c r="BN34" s="137">
        <v>27</v>
      </c>
      <c r="BO34" s="137">
        <f t="shared" si="9"/>
        <v>32873856</v>
      </c>
      <c r="BP34" s="137">
        <f t="shared" si="10"/>
        <v>34517548.800000004</v>
      </c>
      <c r="BQ34" s="137">
        <f t="shared" si="11"/>
        <v>37804934.399999999</v>
      </c>
      <c r="BR34" s="137">
        <f t="shared" si="12"/>
        <v>42736012.800000004</v>
      </c>
      <c r="BS34" s="137">
        <f t="shared" si="13"/>
        <v>49310784</v>
      </c>
      <c r="BT34" s="137">
        <f t="shared" si="14"/>
        <v>64000</v>
      </c>
      <c r="BU34" s="137">
        <f t="shared" si="15"/>
        <v>67200</v>
      </c>
      <c r="BV34" s="137">
        <f t="shared" si="16"/>
        <v>73600</v>
      </c>
      <c r="BW34" s="137">
        <f t="shared" si="17"/>
        <v>83200.000000000015</v>
      </c>
      <c r="BX34" s="137">
        <f t="shared" si="18"/>
        <v>96000</v>
      </c>
      <c r="BY34" s="140"/>
      <c r="BZ34" s="137">
        <v>27</v>
      </c>
      <c r="CA34" s="140">
        <f>求节点(总纲!AA$5:AA$84,BO$8:BO$87,总纲!D31)</f>
        <v>2105535.25941128</v>
      </c>
      <c r="CB34" s="140">
        <f>求节点(总纲!AB$5:AB$84,BP$8:BP$87,总纲!E31)</f>
        <v>2990598.8186966339</v>
      </c>
      <c r="CC34" s="140">
        <f>求节点(总纲!AC$5:AC$84,BQ$8:BQ$87,总纲!F31)</f>
        <v>4449027.5458576288</v>
      </c>
      <c r="CD34" s="140">
        <f>求节点(总纲!AD$5:AD$84,BR$8:BR$87,总纲!G31)</f>
        <v>6773378.1950232554</v>
      </c>
      <c r="CE34" s="140">
        <f>求节点(总纲!AE$5:AE$84,BS$8:BS$87,总纲!H31)</f>
        <v>10117616.859029427</v>
      </c>
      <c r="CF34" s="140">
        <f>求节点(总纲!AA$5:AA$84,BT$8:BT$87,总纲!D31)</f>
        <v>0</v>
      </c>
      <c r="CG34" s="140">
        <f>求节点(总纲!AB$5:AB$84,BU$8:BU$87,总纲!E31)</f>
        <v>0</v>
      </c>
      <c r="CH34" s="140">
        <f>求节点(总纲!AC$5:AC$84,BV$8:BV$87,总纲!F31)</f>
        <v>0</v>
      </c>
      <c r="CI34" s="140">
        <f>求节点(总纲!AD$5:AD$84,BW$8:BW$87,总纲!G31)</f>
        <v>0</v>
      </c>
      <c r="CJ34" s="140">
        <f>求节点(总纲!AE$5:AE$84,BX$8:BX$87,总纲!H31)</f>
        <v>0</v>
      </c>
      <c r="CL34" s="137">
        <v>27</v>
      </c>
      <c r="CM34" s="137">
        <f t="shared" si="48"/>
        <v>565990.90723374602</v>
      </c>
      <c r="CN34" s="137">
        <f t="shared" si="49"/>
        <v>759125.13785131462</v>
      </c>
      <c r="CO34" s="137">
        <f t="shared" si="50"/>
        <v>1039247.8927978231</v>
      </c>
      <c r="CP34" s="137">
        <f t="shared" si="51"/>
        <v>1388835.3997001536</v>
      </c>
      <c r="CQ34" s="137">
        <f t="shared" si="52"/>
        <v>2135594.5919045517</v>
      </c>
      <c r="CR34" s="137">
        <f t="shared" si="53"/>
        <v>0</v>
      </c>
      <c r="CS34" s="137">
        <f t="shared" si="54"/>
        <v>0</v>
      </c>
      <c r="CT34" s="137">
        <f t="shared" si="55"/>
        <v>0</v>
      </c>
      <c r="CU34" s="137">
        <f t="shared" si="56"/>
        <v>0</v>
      </c>
      <c r="CV34" s="137">
        <f t="shared" si="57"/>
        <v>0</v>
      </c>
      <c r="DB34" s="137">
        <v>27</v>
      </c>
      <c r="DC34" s="107">
        <f>DC$5*总纲!AA31*24*3600</f>
        <v>1495945.6981160571</v>
      </c>
      <c r="DD34" s="107">
        <f>DD$5*总纲!AB31*24*3600</f>
        <v>1196756.5584928459</v>
      </c>
      <c r="DE34" s="107">
        <f>DE$5*总纲!AC31*24*3600</f>
        <v>897567.41886963416</v>
      </c>
      <c r="DF34" s="107">
        <f>DF$5*总纲!AD31*24*3600</f>
        <v>598378.27924642293</v>
      </c>
      <c r="DG34" s="107">
        <f>DG$5*总纲!AE31*24*3600</f>
        <v>299189.13962321146</v>
      </c>
      <c r="DI34" s="137">
        <v>27</v>
      </c>
      <c r="DJ34" s="137">
        <f>求节点(总纲!AA$5:AA$84,DC$8:DC$87,总纲!D31)</f>
        <v>475028.85636143002</v>
      </c>
      <c r="DK34" s="137">
        <f>求节点(总纲!AB$5:AB$84,DD$8:DD$87,总纲!E31)</f>
        <v>413702.63100516942</v>
      </c>
      <c r="DL34" s="137">
        <f>求节点(总纲!AC$5:AC$84,DE$8:DE$87,总纲!F31)</f>
        <v>341213.22752441524</v>
      </c>
      <c r="DM34" s="137">
        <f>求节点(总纲!AD$5:AD$84,DF$8:DF$87,总纲!G31)</f>
        <v>252335.32849919164</v>
      </c>
      <c r="DN34" s="137">
        <f>求节点(总纲!AE$5:AE$84,DG$8:DG$87,总纲!H31)</f>
        <v>140751.05013989171</v>
      </c>
    </row>
    <row r="35" spans="4:118" x14ac:dyDescent="0.15">
      <c r="D35" s="173">
        <v>28</v>
      </c>
      <c r="E35" s="173">
        <f>基础状态预期!$D38</f>
        <v>75</v>
      </c>
      <c r="F35" s="145">
        <v>0.26</v>
      </c>
      <c r="G35" s="145">
        <f t="shared" si="68"/>
        <v>0.27300000000000002</v>
      </c>
      <c r="H35" s="145">
        <f t="shared" si="68"/>
        <v>0.29899999999999999</v>
      </c>
      <c r="I35" s="145">
        <f t="shared" si="68"/>
        <v>0.33800000000000002</v>
      </c>
      <c r="J35" s="145">
        <f t="shared" si="68"/>
        <v>0.39</v>
      </c>
      <c r="K35" s="146">
        <f t="shared" si="21"/>
        <v>0.55999999999999994</v>
      </c>
      <c r="L35" s="146">
        <f t="shared" si="22"/>
        <v>0.57299999999999995</v>
      </c>
      <c r="M35" s="146">
        <f t="shared" si="23"/>
        <v>0.59899999999999998</v>
      </c>
      <c r="N35" s="146">
        <f t="shared" si="24"/>
        <v>0.63800000000000001</v>
      </c>
      <c r="O35" s="146">
        <f t="shared" si="25"/>
        <v>0.69</v>
      </c>
      <c r="S35" s="177">
        <f t="shared" si="37"/>
        <v>1385000000</v>
      </c>
      <c r="T35" s="173">
        <v>27</v>
      </c>
      <c r="U35" s="173">
        <f t="shared" si="26"/>
        <v>72</v>
      </c>
      <c r="V35" s="148">
        <v>3289000000</v>
      </c>
      <c r="W35" s="173">
        <f>SUM(V$8:V35)</f>
        <v>8392970000</v>
      </c>
      <c r="X35" s="173">
        <f t="shared" si="58"/>
        <v>2350031600</v>
      </c>
      <c r="Y35" s="173">
        <f t="shared" si="59"/>
        <v>2467533180.0000005</v>
      </c>
      <c r="Z35" s="173">
        <f t="shared" si="60"/>
        <v>2702536340</v>
      </c>
      <c r="AA35" s="173">
        <f t="shared" si="61"/>
        <v>3055041080.0000005</v>
      </c>
      <c r="AB35" s="173">
        <f t="shared" si="62"/>
        <v>3525047400.0000005</v>
      </c>
      <c r="AC35" s="171">
        <f>W35/[3]圣人科技升级消耗!$Z33</f>
        <v>44.164693377114048</v>
      </c>
      <c r="AE35" s="137">
        <v>29</v>
      </c>
      <c r="AF35" s="137">
        <f t="shared" si="0"/>
        <v>5360450</v>
      </c>
      <c r="AG35" s="137">
        <f t="shared" si="1"/>
        <v>5628472.5</v>
      </c>
      <c r="AH35" s="137">
        <f t="shared" si="2"/>
        <v>6164517.5</v>
      </c>
      <c r="AI35" s="137">
        <f t="shared" si="3"/>
        <v>6968585.0000000009</v>
      </c>
      <c r="AJ35" s="137">
        <f t="shared" si="4"/>
        <v>8040675</v>
      </c>
      <c r="AL35" s="137">
        <v>29</v>
      </c>
      <c r="AM35" s="137">
        <f>求节点(总纲!AA$5:AA$84,AF$7:AF$86,总纲!D33)</f>
        <v>714655.43030954676</v>
      </c>
      <c r="AN35" s="137">
        <f>求节点(总纲!AB$5:AB$84,AG$7:AG$86,总纲!E33)</f>
        <v>871529.73375305347</v>
      </c>
      <c r="AO35" s="137">
        <f>求节点(总纲!AC$5:AC$84,AH$7:AH$86,总纲!F33)</f>
        <v>1118894.6288997747</v>
      </c>
      <c r="AP35" s="137">
        <f>求节点(总纲!AD$5:AD$84,AI$7:AI$86,总纲!G33)</f>
        <v>1496017.0928098932</v>
      </c>
      <c r="AQ35" s="137">
        <f>求节点(总纲!AE$5:AE$84,AJ$7:AJ$86,总纲!H33)</f>
        <v>1978680.5921826656</v>
      </c>
      <c r="AS35" s="137">
        <v>29</v>
      </c>
      <c r="AT35" s="137">
        <f t="shared" si="28"/>
        <v>96397.25101406395</v>
      </c>
      <c r="AU35" s="137">
        <f t="shared" si="29"/>
        <v>115883.09871545353</v>
      </c>
      <c r="AV35" s="137">
        <f t="shared" si="30"/>
        <v>144767.75978751085</v>
      </c>
      <c r="AW35" s="137">
        <f t="shared" si="31"/>
        <v>188803.78412508359</v>
      </c>
      <c r="AX35" s="137">
        <f t="shared" si="32"/>
        <v>248456.5138175129</v>
      </c>
      <c r="AY35" s="174">
        <v>2.7</v>
      </c>
      <c r="AZ35" s="174">
        <v>88573500000</v>
      </c>
      <c r="BB35" s="171">
        <f t="shared" si="33"/>
        <v>91525950000.000031</v>
      </c>
      <c r="BC35" s="173">
        <v>27</v>
      </c>
      <c r="BD35" s="173">
        <f t="shared" si="34"/>
        <v>72</v>
      </c>
      <c r="BE35" s="148">
        <f t="shared" si="69"/>
        <v>239148450000.00003</v>
      </c>
      <c r="BF35" s="173">
        <f>SUM(BE$8:BE35)</f>
        <v>590371465200</v>
      </c>
      <c r="BG35" s="173">
        <f t="shared" si="63"/>
        <v>165304010256.00003</v>
      </c>
      <c r="BH35" s="173">
        <f t="shared" si="64"/>
        <v>173569210768.80002</v>
      </c>
      <c r="BI35" s="173">
        <f t="shared" si="65"/>
        <v>190099611794.39999</v>
      </c>
      <c r="BJ35" s="173">
        <f t="shared" si="66"/>
        <v>214895213332.80002</v>
      </c>
      <c r="BK35" s="173">
        <f t="shared" si="67"/>
        <v>247956015384.00003</v>
      </c>
      <c r="BL35" s="174">
        <f>BF35/[3]圣人科技升级消耗!$Z63</f>
        <v>5462.6393040349985</v>
      </c>
      <c r="BM35" s="175"/>
      <c r="BN35" s="137">
        <v>28</v>
      </c>
      <c r="BO35" s="137">
        <f t="shared" si="9"/>
        <v>43979904</v>
      </c>
      <c r="BP35" s="137">
        <f t="shared" si="10"/>
        <v>46178899.200000003</v>
      </c>
      <c r="BQ35" s="137">
        <f t="shared" si="11"/>
        <v>50576889.599999994</v>
      </c>
      <c r="BR35" s="137">
        <f t="shared" si="12"/>
        <v>57173875.200000003</v>
      </c>
      <c r="BS35" s="137">
        <f t="shared" si="13"/>
        <v>65969856</v>
      </c>
      <c r="BT35" s="137">
        <f t="shared" si="14"/>
        <v>192000</v>
      </c>
      <c r="BU35" s="137">
        <f t="shared" si="15"/>
        <v>201600</v>
      </c>
      <c r="BV35" s="137">
        <f t="shared" si="16"/>
        <v>220800</v>
      </c>
      <c r="BW35" s="137">
        <f t="shared" si="17"/>
        <v>249600.00000000006</v>
      </c>
      <c r="BX35" s="137">
        <f t="shared" si="18"/>
        <v>288000</v>
      </c>
      <c r="BY35" s="140"/>
      <c r="BZ35" s="137">
        <v>28</v>
      </c>
      <c r="CA35" s="140">
        <f>求节点(总纲!AA$5:AA$84,BO$8:BO$87,总纲!D32)</f>
        <v>2816370.52665189</v>
      </c>
      <c r="CB35" s="140">
        <f>求节点(总纲!AB$5:AB$84,BP$8:BP$87,总纲!E32)</f>
        <v>3880478.2067913092</v>
      </c>
      <c r="CC35" s="140">
        <f>求节点(总纲!AC$5:AC$84,BQ$8:BQ$87,总纲!F32)</f>
        <v>5614576.531090688</v>
      </c>
      <c r="CD35" s="140">
        <f>求节点(总纲!AD$5:AD$84,BR$8:BR$87,总纲!G32)</f>
        <v>8476091.1331118289</v>
      </c>
      <c r="CE35" s="140">
        <f>求节点(总纲!AE$5:AE$84,BS$8:BS$87,总纲!H32)</f>
        <v>12517888.940381832</v>
      </c>
      <c r="CF35" s="140">
        <f>求节点(总纲!AA$5:AA$84,BT$8:BT$87,总纲!D32)</f>
        <v>0</v>
      </c>
      <c r="CG35" s="140">
        <f>求节点(总纲!AB$5:AB$84,BU$8:BU$87,总纲!E32)</f>
        <v>0</v>
      </c>
      <c r="CH35" s="140">
        <f>求节点(总纲!AC$5:AC$84,BV$8:BV$87,总纲!F32)</f>
        <v>0</v>
      </c>
      <c r="CI35" s="140">
        <f>求节点(总纲!AD$5:AD$84,BW$8:BW$87,总纲!G32)</f>
        <v>0</v>
      </c>
      <c r="CJ35" s="140">
        <f>求节点(总纲!AE$5:AE$84,BX$8:BX$87,总纲!H32)</f>
        <v>0</v>
      </c>
      <c r="CL35" s="137">
        <v>28</v>
      </c>
      <c r="CM35" s="137">
        <f t="shared" si="48"/>
        <v>710835.26724060997</v>
      </c>
      <c r="CN35" s="137">
        <f t="shared" si="49"/>
        <v>889879.38809467526</v>
      </c>
      <c r="CO35" s="137">
        <f t="shared" si="50"/>
        <v>1165548.9852330592</v>
      </c>
      <c r="CP35" s="137">
        <f t="shared" si="51"/>
        <v>1702712.9380885735</v>
      </c>
      <c r="CQ35" s="137">
        <f t="shared" si="52"/>
        <v>2400272.0813524053</v>
      </c>
      <c r="CR35" s="137">
        <f t="shared" si="53"/>
        <v>0</v>
      </c>
      <c r="CS35" s="137">
        <f t="shared" si="54"/>
        <v>0</v>
      </c>
      <c r="CT35" s="137">
        <f t="shared" si="55"/>
        <v>0</v>
      </c>
      <c r="CU35" s="137">
        <f t="shared" si="56"/>
        <v>0</v>
      </c>
      <c r="CV35" s="137">
        <f t="shared" si="57"/>
        <v>0</v>
      </c>
      <c r="DB35" s="137">
        <v>28</v>
      </c>
      <c r="DC35" s="107">
        <f>DC$5*总纲!AA32*24*3600</f>
        <v>1764828.8601278174</v>
      </c>
      <c r="DD35" s="107">
        <f>DD$5*总纲!AB32*24*3600</f>
        <v>1411863.0881022539</v>
      </c>
      <c r="DE35" s="107">
        <f>DE$5*总纲!AC32*24*3600</f>
        <v>1058897.3160766903</v>
      </c>
      <c r="DF35" s="107">
        <f>DF$5*总纲!AD32*24*3600</f>
        <v>705931.54405112693</v>
      </c>
      <c r="DG35" s="107">
        <f>DG$5*总纲!AE32*24*3600</f>
        <v>352965.77202556346</v>
      </c>
      <c r="DI35" s="137">
        <v>28</v>
      </c>
      <c r="DJ35" s="137">
        <f>求节点(总纲!AA$5:AA$84,DC$8:DC$87,总纲!D32)</f>
        <v>515324.54935028095</v>
      </c>
      <c r="DK35" s="137">
        <f>求节点(总纲!AB$5:AB$84,DD$8:DD$87,总纲!E32)</f>
        <v>448538.48775448452</v>
      </c>
      <c r="DL35" s="137">
        <f>求节点(总纲!AC$5:AC$84,DE$8:DE$87,总纲!F32)</f>
        <v>369384.63697428134</v>
      </c>
      <c r="DM35" s="137">
        <f>求节点(总纲!AD$5:AD$84,DF$8:DF$87,总纲!G32)</f>
        <v>273482.73834019405</v>
      </c>
      <c r="DN35" s="137">
        <f>求节点(总纲!AE$5:AE$84,DG$8:DG$87,总纲!H32)</f>
        <v>153257.52097677355</v>
      </c>
    </row>
    <row r="36" spans="4:118" x14ac:dyDescent="0.15">
      <c r="D36" s="173">
        <v>29</v>
      </c>
      <c r="E36" s="173">
        <f>基础状态预期!$D39</f>
        <v>78</v>
      </c>
      <c r="F36" s="145">
        <v>0.24</v>
      </c>
      <c r="G36" s="145">
        <f t="shared" si="68"/>
        <v>0.252</v>
      </c>
      <c r="H36" s="145">
        <f t="shared" si="68"/>
        <v>0.27599999999999997</v>
      </c>
      <c r="I36" s="145">
        <f t="shared" si="68"/>
        <v>0.312</v>
      </c>
      <c r="J36" s="145">
        <f t="shared" si="68"/>
        <v>0.36</v>
      </c>
      <c r="K36" s="146">
        <f t="shared" si="21"/>
        <v>0.53999999999999992</v>
      </c>
      <c r="L36" s="146">
        <f t="shared" si="22"/>
        <v>0.55199999999999994</v>
      </c>
      <c r="M36" s="146">
        <f t="shared" si="23"/>
        <v>0.57599999999999996</v>
      </c>
      <c r="N36" s="146">
        <f t="shared" si="24"/>
        <v>0.61199999999999999</v>
      </c>
      <c r="O36" s="146">
        <f t="shared" si="25"/>
        <v>0.65999999999999992</v>
      </c>
      <c r="S36" s="177">
        <f t="shared" si="37"/>
        <v>1601000000</v>
      </c>
      <c r="T36" s="173">
        <v>28</v>
      </c>
      <c r="U36" s="173">
        <f t="shared" si="26"/>
        <v>75</v>
      </c>
      <c r="V36" s="148">
        <v>4890000000</v>
      </c>
      <c r="W36" s="173">
        <f>SUM(V$8:V36)</f>
        <v>13282970000</v>
      </c>
      <c r="X36" s="173">
        <f t="shared" si="58"/>
        <v>3453572200</v>
      </c>
      <c r="Y36" s="173">
        <f t="shared" si="59"/>
        <v>3626250810.0000005</v>
      </c>
      <c r="Z36" s="173">
        <f t="shared" si="60"/>
        <v>3971608030</v>
      </c>
      <c r="AA36" s="173">
        <f t="shared" si="61"/>
        <v>4489643860</v>
      </c>
      <c r="AB36" s="173">
        <f t="shared" si="62"/>
        <v>5180358300</v>
      </c>
      <c r="AC36" s="171">
        <f>W36/[3]圣人科技升级消耗!$Z34</f>
        <v>9.655861498446539</v>
      </c>
      <c r="AE36" s="137">
        <v>30</v>
      </c>
      <c r="AF36" s="137">
        <f t="shared" si="0"/>
        <v>6775750</v>
      </c>
      <c r="AG36" s="137">
        <f t="shared" si="1"/>
        <v>7114537.5</v>
      </c>
      <c r="AH36" s="137">
        <f t="shared" si="2"/>
        <v>7792112.5</v>
      </c>
      <c r="AI36" s="137">
        <f t="shared" si="3"/>
        <v>8808475</v>
      </c>
      <c r="AJ36" s="137">
        <f t="shared" si="4"/>
        <v>10163625</v>
      </c>
      <c r="AL36" s="137">
        <v>30</v>
      </c>
      <c r="AM36" s="137">
        <f>求节点(总纲!AA$5:AA$84,AF$7:AF$86,总纲!D34)</f>
        <v>821939.69400513149</v>
      </c>
      <c r="AN36" s="137">
        <f>求节点(总纲!AB$5:AB$84,AG$7:AG$86,总纲!E34)</f>
        <v>995437.46953677386</v>
      </c>
      <c r="AO36" s="137">
        <f>求节点(总纲!AC$5:AC$84,AH$7:AH$86,总纲!F34)</f>
        <v>1270138.4019479619</v>
      </c>
      <c r="AP36" s="137">
        <f>求节点(总纲!AD$5:AD$84,AI$7:AI$86,总纲!G34)</f>
        <v>1683757.8156781325</v>
      </c>
      <c r="AQ36" s="137">
        <f>求节点(总纲!AE$5:AE$84,AJ$7:AJ$86,总纲!H34)</f>
        <v>2229645.9004565449</v>
      </c>
      <c r="AS36" s="137">
        <v>30</v>
      </c>
      <c r="AT36" s="137">
        <f t="shared" si="28"/>
        <v>107284.26369558473</v>
      </c>
      <c r="AU36" s="137">
        <f t="shared" si="29"/>
        <v>123907.73578372039</v>
      </c>
      <c r="AV36" s="137">
        <f t="shared" si="30"/>
        <v>151243.77304818714</v>
      </c>
      <c r="AW36" s="137">
        <f t="shared" si="31"/>
        <v>187740.72286823927</v>
      </c>
      <c r="AX36" s="137">
        <f t="shared" si="32"/>
        <v>250965.30827387935</v>
      </c>
      <c r="AY36" s="174">
        <v>2.9</v>
      </c>
      <c r="AZ36" s="174">
        <v>132860250000</v>
      </c>
      <c r="BB36" s="171">
        <f t="shared" si="33"/>
        <v>146146274999.99997</v>
      </c>
      <c r="BC36" s="173">
        <v>28</v>
      </c>
      <c r="BD36" s="173">
        <f t="shared" si="34"/>
        <v>75</v>
      </c>
      <c r="BE36" s="148">
        <f t="shared" si="69"/>
        <v>385294725000</v>
      </c>
      <c r="BF36" s="173">
        <f>SUM(BE$8:BE36)</f>
        <v>975666190200</v>
      </c>
      <c r="BG36" s="173">
        <f t="shared" si="63"/>
        <v>253673209452</v>
      </c>
      <c r="BH36" s="173">
        <f t="shared" si="64"/>
        <v>266356869924.60001</v>
      </c>
      <c r="BI36" s="173">
        <f t="shared" si="65"/>
        <v>291724190869.79999</v>
      </c>
      <c r="BJ36" s="173">
        <f t="shared" si="66"/>
        <v>329775172287.60004</v>
      </c>
      <c r="BK36" s="173">
        <f t="shared" si="67"/>
        <v>380509814178</v>
      </c>
      <c r="BL36" s="174">
        <f>BF36/[3]圣人科技升级消耗!$Z64</f>
        <v>9027.7271046612332</v>
      </c>
      <c r="BM36" s="175"/>
      <c r="BN36" s="137">
        <v>29</v>
      </c>
      <c r="BO36" s="137">
        <f t="shared" si="9"/>
        <v>58445952</v>
      </c>
      <c r="BP36" s="137">
        <f t="shared" si="10"/>
        <v>61368249.600000009</v>
      </c>
      <c r="BQ36" s="137">
        <f t="shared" si="11"/>
        <v>67212844.799999997</v>
      </c>
      <c r="BR36" s="137">
        <f t="shared" si="12"/>
        <v>75979737.600000009</v>
      </c>
      <c r="BS36" s="137">
        <f t="shared" si="13"/>
        <v>87668928</v>
      </c>
      <c r="BT36" s="137">
        <f t="shared" si="14"/>
        <v>440000</v>
      </c>
      <c r="BU36" s="137">
        <f t="shared" si="15"/>
        <v>462000</v>
      </c>
      <c r="BV36" s="137">
        <f t="shared" si="16"/>
        <v>506000</v>
      </c>
      <c r="BW36" s="137">
        <f t="shared" si="17"/>
        <v>572000</v>
      </c>
      <c r="BX36" s="137">
        <f t="shared" si="18"/>
        <v>660000</v>
      </c>
      <c r="BY36" s="140"/>
      <c r="BZ36" s="137">
        <v>29</v>
      </c>
      <c r="CA36" s="140">
        <f>求节点(总纲!AA$5:AA$84,BO$8:BO$87,总纲!D33)</f>
        <v>3649052.188979154</v>
      </c>
      <c r="CB36" s="140">
        <f>求节点(总纲!AB$5:AB$84,BP$8:BP$87,总纲!E33)</f>
        <v>4959733.2027874775</v>
      </c>
      <c r="CC36" s="140">
        <f>求节点(总纲!AC$5:AC$84,BQ$8:BQ$87,总纲!F33)</f>
        <v>7085231.03047881</v>
      </c>
      <c r="CD36" s="140">
        <f>求节点(总纲!AD$5:AD$84,BR$8:BR$87,总纲!G33)</f>
        <v>10555448.35245469</v>
      </c>
      <c r="CE36" s="140">
        <f>求节点(总纲!AE$5:AE$84,BS$8:BS$87,总纲!H33)</f>
        <v>15499367.106191985</v>
      </c>
      <c r="CF36" s="140">
        <f>求节点(总纲!AA$5:AA$84,BT$8:BT$87,总纲!D33)</f>
        <v>0</v>
      </c>
      <c r="CG36" s="140">
        <f>求节点(总纲!AB$5:AB$84,BU$8:BU$87,总纲!E33)</f>
        <v>0</v>
      </c>
      <c r="CH36" s="140">
        <f>求节点(总纲!AC$5:AC$84,BV$8:BV$87,总纲!F33)</f>
        <v>0</v>
      </c>
      <c r="CI36" s="140">
        <f>求节点(总纲!AD$5:AD$84,BW$8:BW$87,总纲!G33)</f>
        <v>0</v>
      </c>
      <c r="CJ36" s="140">
        <f>求节点(总纲!AE$5:AE$84,BX$8:BX$87,总纲!H33)</f>
        <v>0</v>
      </c>
      <c r="CL36" s="137">
        <v>29</v>
      </c>
      <c r="CM36" s="137">
        <f t="shared" si="48"/>
        <v>832681.66232726397</v>
      </c>
      <c r="CN36" s="137">
        <f t="shared" si="49"/>
        <v>1079254.9959961683</v>
      </c>
      <c r="CO36" s="137">
        <f t="shared" si="50"/>
        <v>1470654.499388122</v>
      </c>
      <c r="CP36" s="137">
        <f t="shared" si="51"/>
        <v>2079357.2193428613</v>
      </c>
      <c r="CQ36" s="137">
        <f t="shared" si="52"/>
        <v>2981478.1658101529</v>
      </c>
      <c r="CR36" s="137">
        <f t="shared" si="53"/>
        <v>0</v>
      </c>
      <c r="CS36" s="137">
        <f t="shared" si="54"/>
        <v>0</v>
      </c>
      <c r="CT36" s="137">
        <f t="shared" si="55"/>
        <v>0</v>
      </c>
      <c r="CU36" s="137">
        <f t="shared" si="56"/>
        <v>0</v>
      </c>
      <c r="CV36" s="137">
        <f t="shared" si="57"/>
        <v>0</v>
      </c>
      <c r="DB36" s="137">
        <v>29</v>
      </c>
      <c r="DC36" s="107">
        <f>DC$5*总纲!AA33*24*3600</f>
        <v>2080054.4137129884</v>
      </c>
      <c r="DD36" s="107">
        <f>DD$5*总纲!AB33*24*3600</f>
        <v>1664043.5309703907</v>
      </c>
      <c r="DE36" s="107">
        <f>DE$5*总纲!AC33*24*3600</f>
        <v>1248032.6482277929</v>
      </c>
      <c r="DF36" s="107">
        <f>DF$5*总纲!AD33*24*3600</f>
        <v>832021.76548519533</v>
      </c>
      <c r="DG36" s="107">
        <f>DG$5*总纲!AE33*24*3600</f>
        <v>416010.88274259766</v>
      </c>
      <c r="DI36" s="137">
        <v>29</v>
      </c>
      <c r="DJ36" s="137">
        <f>求节点(总纲!AA$5:AA$84,DC$8:DC$87,总纲!D33)</f>
        <v>558512.40375024115</v>
      </c>
      <c r="DK36" s="137">
        <f>求节点(总纲!AB$5:AB$84,DD$8:DD$87,总纲!E33)</f>
        <v>486631.8573875851</v>
      </c>
      <c r="DL36" s="137">
        <f>求节点(总纲!AC$5:AC$84,DE$8:DE$87,总纲!F33)</f>
        <v>401849.6744982985</v>
      </c>
      <c r="DM36" s="137">
        <f>求节点(总纲!AD$5:AD$84,DF$8:DF$87,总纲!G33)</f>
        <v>298357.32608337881</v>
      </c>
      <c r="DN36" s="137">
        <f>求节点(总纲!AE$5:AE$84,DG$8:DG$87,总纲!H33)</f>
        <v>167330.31616357222</v>
      </c>
    </row>
    <row r="37" spans="4:118" x14ac:dyDescent="0.15">
      <c r="D37" s="173">
        <v>30</v>
      </c>
      <c r="E37" s="173">
        <f>基础状态预期!$D40</f>
        <v>80</v>
      </c>
      <c r="F37" s="145">
        <v>0.22</v>
      </c>
      <c r="G37" s="145">
        <f t="shared" si="68"/>
        <v>0.23100000000000001</v>
      </c>
      <c r="H37" s="145">
        <f t="shared" si="68"/>
        <v>0.253</v>
      </c>
      <c r="I37" s="145">
        <f t="shared" si="68"/>
        <v>0.28600000000000003</v>
      </c>
      <c r="J37" s="145">
        <f t="shared" si="68"/>
        <v>0.33</v>
      </c>
      <c r="K37" s="146">
        <f t="shared" si="21"/>
        <v>0.52</v>
      </c>
      <c r="L37" s="146">
        <f t="shared" si="22"/>
        <v>0.53100000000000003</v>
      </c>
      <c r="M37" s="146">
        <f t="shared" si="23"/>
        <v>0.55299999999999994</v>
      </c>
      <c r="N37" s="146">
        <f t="shared" si="24"/>
        <v>0.58599999999999997</v>
      </c>
      <c r="O37" s="146">
        <f t="shared" si="25"/>
        <v>0.63</v>
      </c>
      <c r="S37" s="177">
        <f t="shared" si="37"/>
        <v>4641000000</v>
      </c>
      <c r="T37" s="173">
        <v>29</v>
      </c>
      <c r="U37" s="173">
        <f t="shared" si="26"/>
        <v>78</v>
      </c>
      <c r="V37" s="148">
        <v>9531000000</v>
      </c>
      <c r="W37" s="173">
        <f>SUM(V$8:V37)</f>
        <v>22813970000</v>
      </c>
      <c r="X37" s="173">
        <f t="shared" si="58"/>
        <v>5475352800</v>
      </c>
      <c r="Y37" s="173">
        <f t="shared" si="59"/>
        <v>5749120440</v>
      </c>
      <c r="Z37" s="173">
        <f t="shared" si="60"/>
        <v>6296655719.999999</v>
      </c>
      <c r="AA37" s="173">
        <f t="shared" si="61"/>
        <v>7117958640</v>
      </c>
      <c r="AB37" s="173">
        <f t="shared" si="62"/>
        <v>8213029200</v>
      </c>
      <c r="AC37" s="171">
        <f>W37/[3]圣人科技升级消耗!$Z35</f>
        <v>16.584283074471628</v>
      </c>
      <c r="AE37" s="137">
        <v>31</v>
      </c>
      <c r="AF37" s="137">
        <f t="shared" si="0"/>
        <v>8383050</v>
      </c>
      <c r="AG37" s="137">
        <f t="shared" si="1"/>
        <v>8802202.5</v>
      </c>
      <c r="AH37" s="137">
        <f t="shared" si="2"/>
        <v>9640507.5</v>
      </c>
      <c r="AI37" s="137">
        <f t="shared" si="3"/>
        <v>10897965</v>
      </c>
      <c r="AJ37" s="137">
        <f t="shared" si="4"/>
        <v>12574575</v>
      </c>
      <c r="AL37" s="137">
        <v>31</v>
      </c>
      <c r="AM37" s="137">
        <f>求节点(总纲!AA$5:AA$84,AF$7:AF$86,总纲!D35)</f>
        <v>937126.81693805929</v>
      </c>
      <c r="AN37" s="137">
        <f>求节点(总纲!AB$5:AB$84,AG$7:AG$86,总纲!E35)</f>
        <v>1130217.0663454507</v>
      </c>
      <c r="AO37" s="137">
        <f>求节点(总纲!AC$5:AC$84,AH$7:AH$86,总纲!F35)</f>
        <v>1431999.5495548369</v>
      </c>
      <c r="AP37" s="137">
        <f>求节点(总纲!AD$5:AD$84,AI$7:AI$86,总纲!G35)</f>
        <v>1883273.7774415484</v>
      </c>
      <c r="AQ37" s="137">
        <f>求节点(总纲!AE$5:AE$84,AJ$7:AJ$86,总纲!H35)</f>
        <v>2524741.27836185</v>
      </c>
      <c r="AS37" s="137">
        <v>31</v>
      </c>
      <c r="AT37" s="137">
        <f t="shared" si="28"/>
        <v>115187.1229329278</v>
      </c>
      <c r="AU37" s="137">
        <f t="shared" si="29"/>
        <v>134779.59680867684</v>
      </c>
      <c r="AV37" s="137">
        <f t="shared" si="30"/>
        <v>161861.14760687505</v>
      </c>
      <c r="AW37" s="137">
        <f t="shared" si="31"/>
        <v>199515.96176341595</v>
      </c>
      <c r="AX37" s="137">
        <f t="shared" si="32"/>
        <v>295095.37790530501</v>
      </c>
      <c r="AY37" s="174">
        <v>3.2</v>
      </c>
      <c r="AZ37" s="174">
        <v>199290375000</v>
      </c>
      <c r="BB37" s="171">
        <f t="shared" si="33"/>
        <v>252434475000</v>
      </c>
      <c r="BC37" s="173">
        <v>29</v>
      </c>
      <c r="BD37" s="173">
        <f t="shared" si="34"/>
        <v>78</v>
      </c>
      <c r="BE37" s="148">
        <f t="shared" si="69"/>
        <v>637729200000</v>
      </c>
      <c r="BF37" s="173">
        <f>SUM(BE$8:BE37)</f>
        <v>1613395390200</v>
      </c>
      <c r="BG37" s="173">
        <f t="shared" si="63"/>
        <v>387214893648</v>
      </c>
      <c r="BH37" s="173">
        <f t="shared" si="64"/>
        <v>406575638330.40002</v>
      </c>
      <c r="BI37" s="173">
        <f t="shared" si="65"/>
        <v>445297127695.19995</v>
      </c>
      <c r="BJ37" s="173">
        <f t="shared" si="66"/>
        <v>503379361742.40002</v>
      </c>
      <c r="BK37" s="173">
        <f t="shared" si="67"/>
        <v>580822340472</v>
      </c>
      <c r="BL37" s="174">
        <f>BF37/[3]圣人科技升级消耗!$Z65</f>
        <v>14928.562085008105</v>
      </c>
      <c r="BM37" s="175"/>
      <c r="BN37" s="137">
        <v>30</v>
      </c>
      <c r="BO37" s="137">
        <f t="shared" si="9"/>
        <v>76272000</v>
      </c>
      <c r="BP37" s="137">
        <f t="shared" si="10"/>
        <v>80085600</v>
      </c>
      <c r="BQ37" s="137">
        <f t="shared" si="11"/>
        <v>87712800</v>
      </c>
      <c r="BR37" s="137">
        <f t="shared" si="12"/>
        <v>99153600</v>
      </c>
      <c r="BS37" s="137">
        <f t="shared" si="13"/>
        <v>114407999.99999999</v>
      </c>
      <c r="BT37" s="137">
        <f t="shared" si="14"/>
        <v>808000</v>
      </c>
      <c r="BU37" s="137">
        <f t="shared" si="15"/>
        <v>848400</v>
      </c>
      <c r="BV37" s="137">
        <f t="shared" si="16"/>
        <v>929200</v>
      </c>
      <c r="BW37" s="137">
        <f t="shared" si="17"/>
        <v>1050400</v>
      </c>
      <c r="BX37" s="137">
        <f t="shared" si="18"/>
        <v>1212000</v>
      </c>
      <c r="BY37" s="140"/>
      <c r="BZ37" s="137">
        <v>30</v>
      </c>
      <c r="CA37" s="140">
        <f>求节点(总纲!AA$5:AA$84,BO$8:BO$87,总纲!D34)</f>
        <v>4648223.5855737589</v>
      </c>
      <c r="CB37" s="140">
        <f>求节点(总纲!AB$5:AB$84,BP$8:BP$87,总纲!E34)</f>
        <v>6180993.6893830895</v>
      </c>
      <c r="CC37" s="140">
        <f>求节点(总纲!AC$5:AC$84,BQ$8:BQ$87,总纲!F34)</f>
        <v>8750927.6838893685</v>
      </c>
      <c r="CD37" s="140">
        <f>求节点(总纲!AD$5:AD$84,BR$8:BR$87,总纲!G34)</f>
        <v>12790034.902146291</v>
      </c>
      <c r="CE37" s="140">
        <f>求节点(总纲!AE$5:AE$84,BS$8:BS$87,总纲!H34)</f>
        <v>18514246.565398216</v>
      </c>
      <c r="CF37" s="140">
        <f>求节点(总纲!AA$5:AA$84,BT$8:BT$87,总纲!D34)</f>
        <v>0</v>
      </c>
      <c r="CG37" s="140">
        <f>求节点(总纲!AB$5:AB$84,BU$8:BU$87,总纲!E34)</f>
        <v>0</v>
      </c>
      <c r="CH37" s="140">
        <f>求节点(总纲!AC$5:AC$84,BV$8:BV$87,总纲!F34)</f>
        <v>0</v>
      </c>
      <c r="CI37" s="140">
        <f>求节点(总纲!AD$5:AD$84,BW$8:BW$87,总纲!G34)</f>
        <v>0</v>
      </c>
      <c r="CJ37" s="140">
        <f>求节点(总纲!AE$5:AE$84,BX$8:BX$87,总纲!H34)</f>
        <v>0</v>
      </c>
      <c r="CL37" s="137">
        <v>30</v>
      </c>
      <c r="CM37" s="137">
        <f t="shared" si="48"/>
        <v>999171.39659460494</v>
      </c>
      <c r="CN37" s="137">
        <f t="shared" si="49"/>
        <v>1221260.486595612</v>
      </c>
      <c r="CO37" s="137">
        <f t="shared" si="50"/>
        <v>1665696.6534105586</v>
      </c>
      <c r="CP37" s="137">
        <f t="shared" si="51"/>
        <v>2234586.5496916007</v>
      </c>
      <c r="CQ37" s="137">
        <f t="shared" si="52"/>
        <v>3014879.4592062309</v>
      </c>
      <c r="CR37" s="137">
        <f t="shared" si="53"/>
        <v>0</v>
      </c>
      <c r="CS37" s="137">
        <f t="shared" si="54"/>
        <v>0</v>
      </c>
      <c r="CT37" s="137">
        <f t="shared" si="55"/>
        <v>0</v>
      </c>
      <c r="CU37" s="137">
        <f t="shared" si="56"/>
        <v>0</v>
      </c>
      <c r="CV37" s="137">
        <f t="shared" si="57"/>
        <v>0</v>
      </c>
      <c r="DB37" s="137">
        <v>30</v>
      </c>
      <c r="DC37" s="107">
        <f>DC$5*总纲!AA34*24*3600</f>
        <v>2449440.0000000005</v>
      </c>
      <c r="DD37" s="107">
        <f>DD$5*总纲!AB34*24*3600</f>
        <v>1959552.0000000002</v>
      </c>
      <c r="DE37" s="107">
        <f>DE$5*总纲!AC34*24*3600</f>
        <v>1469664</v>
      </c>
      <c r="DF37" s="107">
        <f>DF$5*总纲!AD34*24*3600</f>
        <v>979776.00000000012</v>
      </c>
      <c r="DG37" s="107">
        <f>DG$5*总纲!AE34*24*3600</f>
        <v>489888.00000000006</v>
      </c>
      <c r="DI37" s="137">
        <v>30</v>
      </c>
      <c r="DJ37" s="137">
        <f>求节点(总纲!AA$5:AA$84,DC$8:DC$87,总纲!D34)</f>
        <v>604800</v>
      </c>
      <c r="DK37" s="137">
        <f>求节点(总纲!AB$5:AB$84,DD$8:DD$87,总纲!E34)</f>
        <v>527264.64</v>
      </c>
      <c r="DL37" s="137">
        <f>求节点(总纲!AC$5:AC$84,DE$8:DE$87,总纲!F34)</f>
        <v>435637.44000000006</v>
      </c>
      <c r="DM37" s="137">
        <f>求节点(总纲!AD$5:AD$84,DF$8:DF$87,总纲!G34)</f>
        <v>323386.56</v>
      </c>
      <c r="DN37" s="137">
        <f>求节点(总纲!AE$5:AE$84,DG$8:DG$87,总纲!H34)</f>
        <v>181500.47999999998</v>
      </c>
    </row>
    <row r="38" spans="4:118" x14ac:dyDescent="0.15"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S38" s="177">
        <f t="shared" si="37"/>
        <v>5099000000</v>
      </c>
      <c r="T38" s="173">
        <v>30</v>
      </c>
      <c r="U38" s="173">
        <f t="shared" si="26"/>
        <v>80</v>
      </c>
      <c r="V38" s="148">
        <v>14630000000</v>
      </c>
      <c r="W38" s="173">
        <f>SUM(V$8:V38)</f>
        <v>37443970000</v>
      </c>
      <c r="X38" s="173">
        <f t="shared" si="58"/>
        <v>8237673400</v>
      </c>
      <c r="Y38" s="173">
        <f t="shared" si="59"/>
        <v>8649557070</v>
      </c>
      <c r="Z38" s="173">
        <f t="shared" si="60"/>
        <v>9473324410</v>
      </c>
      <c r="AA38" s="173">
        <f t="shared" si="61"/>
        <v>10708975420.000002</v>
      </c>
      <c r="AB38" s="173">
        <f t="shared" si="62"/>
        <v>12356510100</v>
      </c>
      <c r="AC38" s="171">
        <f>W38/[3]圣人科技升级消耗!$Z36</f>
        <v>9.6355130855642681</v>
      </c>
      <c r="AE38" s="137">
        <v>32</v>
      </c>
      <c r="AF38" s="137">
        <f t="shared" si="0"/>
        <v>10182350</v>
      </c>
      <c r="AG38" s="137">
        <f t="shared" si="1"/>
        <v>10691467.5</v>
      </c>
      <c r="AH38" s="137">
        <f t="shared" si="2"/>
        <v>11709702.499999998</v>
      </c>
      <c r="AI38" s="137">
        <f t="shared" si="3"/>
        <v>13237055</v>
      </c>
      <c r="AJ38" s="137">
        <f t="shared" si="4"/>
        <v>15273524.999999998</v>
      </c>
      <c r="AL38" s="137">
        <v>32</v>
      </c>
      <c r="AM38" s="137">
        <f>求节点(总纲!AA$5:AA$84,AF$7:AF$86,总纲!D36)</f>
        <v>1061304.0758485426</v>
      </c>
      <c r="AN38" s="137">
        <f>求节点(总纲!AB$5:AB$84,AG$7:AG$86,总纲!E36)</f>
        <v>1272990.6424443845</v>
      </c>
      <c r="AO38" s="137">
        <f>求节点(总纲!AC$5:AC$84,AH$7:AH$86,总纲!F36)</f>
        <v>1600555.9406047582</v>
      </c>
      <c r="AP38" s="137">
        <f>求节点(总纲!AD$5:AD$84,AI$7:AI$86,总纲!G36)</f>
        <v>2108907.9046124737</v>
      </c>
      <c r="AQ38" s="137">
        <f>求节点(总纲!AE$5:AE$84,AJ$7:AJ$86,总纲!H36)</f>
        <v>2835012.6554902047</v>
      </c>
      <c r="AS38" s="137">
        <v>32</v>
      </c>
      <c r="AT38" s="137">
        <f t="shared" si="28"/>
        <v>124177.25891048333</v>
      </c>
      <c r="AU38" s="137">
        <f t="shared" si="29"/>
        <v>142773.57609893382</v>
      </c>
      <c r="AV38" s="137">
        <f t="shared" si="30"/>
        <v>168556.39104992128</v>
      </c>
      <c r="AW38" s="137">
        <f t="shared" si="31"/>
        <v>225634.12717092526</v>
      </c>
      <c r="AX38" s="137">
        <f t="shared" si="32"/>
        <v>310271.37712835474</v>
      </c>
      <c r="AY38" s="174">
        <v>3.5</v>
      </c>
      <c r="AZ38" s="174">
        <v>298935562500</v>
      </c>
      <c r="BB38" s="171">
        <f t="shared" si="33"/>
        <v>408545268750</v>
      </c>
      <c r="BC38" s="173">
        <v>30</v>
      </c>
      <c r="BD38" s="173">
        <f t="shared" si="34"/>
        <v>80</v>
      </c>
      <c r="BE38" s="148">
        <f t="shared" si="69"/>
        <v>1046274468750</v>
      </c>
      <c r="BF38" s="173">
        <f>SUM(BE$8:BE38)</f>
        <v>2659669858950</v>
      </c>
      <c r="BG38" s="173">
        <f t="shared" si="63"/>
        <v>585127368969</v>
      </c>
      <c r="BH38" s="173">
        <f t="shared" si="64"/>
        <v>614383737417.45007</v>
      </c>
      <c r="BI38" s="173">
        <f t="shared" si="65"/>
        <v>672896474314.34998</v>
      </c>
      <c r="BJ38" s="173">
        <f t="shared" si="66"/>
        <v>760665579659.70007</v>
      </c>
      <c r="BK38" s="173">
        <f t="shared" si="67"/>
        <v>877691053453.5</v>
      </c>
      <c r="BL38" s="174">
        <f>BF38/[3]圣人科技升级消耗!$Z66</f>
        <v>24609.619474639694</v>
      </c>
      <c r="BM38" s="175"/>
      <c r="BN38" s="137">
        <v>31</v>
      </c>
      <c r="BO38" s="137">
        <f t="shared" si="9"/>
        <v>98898048</v>
      </c>
      <c r="BP38" s="137">
        <f t="shared" si="10"/>
        <v>103842950.40000001</v>
      </c>
      <c r="BQ38" s="137">
        <f t="shared" si="11"/>
        <v>113732755.19999999</v>
      </c>
      <c r="BR38" s="137">
        <f t="shared" si="12"/>
        <v>128567462.40000001</v>
      </c>
      <c r="BS38" s="137">
        <f t="shared" si="13"/>
        <v>148347071.99999997</v>
      </c>
      <c r="BT38" s="137">
        <f t="shared" si="14"/>
        <v>6984000</v>
      </c>
      <c r="BU38" s="137">
        <f t="shared" si="15"/>
        <v>7333200</v>
      </c>
      <c r="BV38" s="137">
        <f t="shared" si="16"/>
        <v>8031599.9999999991</v>
      </c>
      <c r="BW38" s="137">
        <f t="shared" si="17"/>
        <v>9079200</v>
      </c>
      <c r="BX38" s="137">
        <f t="shared" si="18"/>
        <v>10476000</v>
      </c>
      <c r="BY38" s="140"/>
      <c r="BZ38" s="137">
        <v>31</v>
      </c>
      <c r="CA38" s="140">
        <f>求节点(总纲!AA$5:AA$84,BO$8:BO$87,总纲!D35)</f>
        <v>5766517.7567057274</v>
      </c>
      <c r="CB38" s="140">
        <f>求节点(总纲!AB$5:AB$84,BP$8:BP$87,总纲!E35)</f>
        <v>7665365.0378862098</v>
      </c>
      <c r="CC38" s="140">
        <f>求节点(总纲!AC$5:AC$84,BQ$8:BQ$87,总纲!F35)</f>
        <v>10609951.369517241</v>
      </c>
      <c r="CD38" s="140">
        <f>求节点(总纲!AD$5:AD$84,BR$8:BR$87,总纲!G35)</f>
        <v>15234794.202346539</v>
      </c>
      <c r="CE38" s="140">
        <f>求节点(总纲!AE$5:AE$84,BS$8:BS$87,总纲!H35)</f>
        <v>22156217.718094304</v>
      </c>
      <c r="CF38" s="140">
        <f>求节点(总纲!AA$5:AA$84,BT$8:BT$87,总纲!D35)</f>
        <v>0</v>
      </c>
      <c r="CG38" s="140">
        <f>求节点(总纲!AB$5:AB$84,BU$8:BU$87,总纲!E35)</f>
        <v>0</v>
      </c>
      <c r="CH38" s="140">
        <f>求节点(总纲!AC$5:AC$84,BV$8:BV$87,总纲!F35)</f>
        <v>0</v>
      </c>
      <c r="CI38" s="140">
        <f>求节点(总纲!AD$5:AD$84,BW$8:BW$87,总纲!G35)</f>
        <v>0</v>
      </c>
      <c r="CJ38" s="140">
        <f>求节点(总纲!AE$5:AE$84,BX$8:BX$87,总纲!H35)</f>
        <v>0</v>
      </c>
      <c r="CL38" s="137">
        <v>31</v>
      </c>
      <c r="CM38" s="137">
        <f t="shared" si="48"/>
        <v>1118294.1711319685</v>
      </c>
      <c r="CN38" s="137">
        <f t="shared" si="49"/>
        <v>1484371.3485031202</v>
      </c>
      <c r="CO38" s="137">
        <f t="shared" si="50"/>
        <v>1859023.6856278721</v>
      </c>
      <c r="CP38" s="137">
        <f t="shared" si="51"/>
        <v>2444759.3002002481</v>
      </c>
      <c r="CQ38" s="137">
        <f t="shared" si="52"/>
        <v>3641971.152696088</v>
      </c>
      <c r="CR38" s="137">
        <f t="shared" si="53"/>
        <v>0</v>
      </c>
      <c r="CS38" s="137">
        <f t="shared" si="54"/>
        <v>0</v>
      </c>
      <c r="CT38" s="137">
        <f t="shared" si="55"/>
        <v>0</v>
      </c>
      <c r="CU38" s="137">
        <f t="shared" si="56"/>
        <v>0</v>
      </c>
      <c r="CV38" s="137">
        <f t="shared" si="57"/>
        <v>0</v>
      </c>
      <c r="DB38" s="137">
        <v>31</v>
      </c>
      <c r="DC38" s="107">
        <f>DC$5*总纲!AA35*24*3600</f>
        <v>2882103.514944138</v>
      </c>
      <c r="DD38" s="107">
        <f>DD$5*总纲!AB35*24*3600</f>
        <v>2305682.8119553104</v>
      </c>
      <c r="DE38" s="107">
        <f>DE$5*总纲!AC35*24*3600</f>
        <v>1729262.1089664826</v>
      </c>
      <c r="DF38" s="107">
        <f>DF$5*总纲!AD35*24*3600</f>
        <v>1152841.4059776552</v>
      </c>
      <c r="DG38" s="107">
        <f>DG$5*总纲!AE35*24*3600</f>
        <v>576420.7029888276</v>
      </c>
      <c r="DI38" s="137">
        <v>31</v>
      </c>
      <c r="DJ38" s="137">
        <f>求节点(总纲!AA$5:AA$84,DC$8:DC$87,总纲!D35)</f>
        <v>654409.8173050856</v>
      </c>
      <c r="DK38" s="137">
        <f>求节点(总纲!AB$5:AB$84,DD$8:DD$87,总纲!E35)</f>
        <v>571234.32952560927</v>
      </c>
      <c r="DL38" s="137">
        <f>求节点(总纲!AC$5:AC$84,DE$8:DE$87,总纲!F35)</f>
        <v>472025.80122215836</v>
      </c>
      <c r="DM38" s="137">
        <f>求节点(总纲!AD$5:AD$84,DF$8:DF$87,总纲!G35)</f>
        <v>350109.25225822086</v>
      </c>
      <c r="DN38" s="137">
        <f>求节点(总纲!AE$5:AE$84,DG$8:DG$87,总纲!H35)</f>
        <v>196846.47304536978</v>
      </c>
    </row>
    <row r="39" spans="4:118" x14ac:dyDescent="0.15">
      <c r="K39" s="165"/>
      <c r="L39" s="166"/>
      <c r="M39" s="165"/>
      <c r="N39" s="165"/>
      <c r="O39" s="165"/>
      <c r="AE39" s="137">
        <v>33</v>
      </c>
      <c r="AF39" s="137">
        <f t="shared" ref="AF39:AF55" si="70">求节点($U$8:$U$38,X$8:X$38,$AE39)</f>
        <v>12149650</v>
      </c>
      <c r="AG39" s="137">
        <f t="shared" ref="AG39:AG55" si="71">求节点($U$8:$U$38,Y$8:Y$38,$AE39)</f>
        <v>12757132.5</v>
      </c>
      <c r="AH39" s="137">
        <f t="shared" ref="AH39:AH55" si="72">求节点($U$8:$U$38,Z$8:Z$38,$AE39)</f>
        <v>13972097.499999998</v>
      </c>
      <c r="AI39" s="137">
        <f t="shared" ref="AI39:AI55" si="73">求节点($U$8:$U$38,AA$8:AA$38,$AE39)</f>
        <v>15794545</v>
      </c>
      <c r="AJ39" s="137">
        <f t="shared" ref="AJ39:AJ55" si="74">求节点($U$8:$U$38,AB$8:AB$38,$AE39)</f>
        <v>18224474.999999996</v>
      </c>
      <c r="AL39" s="137">
        <v>33</v>
      </c>
      <c r="AM39" s="137">
        <f>求节点(总纲!AA$5:AA$84,AF$7:AF$86,总纲!D37)</f>
        <v>1194349.1154033882</v>
      </c>
      <c r="AN39" s="137">
        <f>求节点(总纲!AB$5:AB$84,AG$7:AG$86,总纲!E37)</f>
        <v>1418896.0890524792</v>
      </c>
      <c r="AO39" s="137">
        <f>求节点(总纲!AC$5:AC$84,AH$7:AH$86,总纲!F37)</f>
        <v>1779520.9169937777</v>
      </c>
      <c r="AP39" s="137">
        <f>求节点(总纲!AD$5:AD$84,AI$7:AI$86,总纲!G37)</f>
        <v>2354034.8100488223</v>
      </c>
      <c r="AQ39" s="137">
        <f>求节点(总纲!AE$5:AE$84,AJ$7:AJ$86,总纲!H37)</f>
        <v>3174852.3952556946</v>
      </c>
      <c r="AS39" s="137">
        <v>33</v>
      </c>
      <c r="AT39" s="137">
        <f t="shared" si="28"/>
        <v>133045.03955484554</v>
      </c>
      <c r="AU39" s="137">
        <f t="shared" si="29"/>
        <v>145905.44660809473</v>
      </c>
      <c r="AV39" s="137">
        <f t="shared" si="30"/>
        <v>178964.97638901952</v>
      </c>
      <c r="AW39" s="137">
        <f t="shared" si="31"/>
        <v>245126.90543634864</v>
      </c>
      <c r="AX39" s="137">
        <f t="shared" si="32"/>
        <v>339839.73976548994</v>
      </c>
      <c r="BM39" s="139"/>
      <c r="BN39" s="137">
        <v>32</v>
      </c>
      <c r="BO39" s="137">
        <f t="shared" si="9"/>
        <v>126324096</v>
      </c>
      <c r="BP39" s="137">
        <f t="shared" si="10"/>
        <v>132640300.8</v>
      </c>
      <c r="BQ39" s="137">
        <f t="shared" si="11"/>
        <v>145272710.40000001</v>
      </c>
      <c r="BR39" s="137">
        <f t="shared" si="12"/>
        <v>164221324.80000001</v>
      </c>
      <c r="BS39" s="137">
        <f t="shared" si="13"/>
        <v>189486143.99999997</v>
      </c>
      <c r="BT39" s="137">
        <f t="shared" si="14"/>
        <v>18968000</v>
      </c>
      <c r="BU39" s="137">
        <f t="shared" si="15"/>
        <v>19916400</v>
      </c>
      <c r="BV39" s="137">
        <f t="shared" si="16"/>
        <v>21813199.999999996</v>
      </c>
      <c r="BW39" s="137">
        <f t="shared" si="17"/>
        <v>24658400</v>
      </c>
      <c r="BX39" s="137">
        <f t="shared" si="18"/>
        <v>28452000</v>
      </c>
      <c r="BY39" s="140"/>
      <c r="BZ39" s="137">
        <v>32</v>
      </c>
      <c r="CA39" s="140">
        <f>求节点(总纲!AA$5:AA$84,BO$8:BO$87,总纲!D36)</f>
        <v>7134122.124331411</v>
      </c>
      <c r="CB39" s="140">
        <f>求节点(总纲!AB$5:AB$84,BP$8:BP$87,总纲!E36)</f>
        <v>9264759.5583589114</v>
      </c>
      <c r="CC39" s="140">
        <f>求节点(总纲!AC$5:AC$84,BQ$8:BQ$87,总纲!F36)</f>
        <v>12675349.049909975</v>
      </c>
      <c r="CD39" s="140">
        <f>求节点(总纲!AD$5:AD$84,BR$8:BR$87,总纲!G36)</f>
        <v>18035747.958724856</v>
      </c>
      <c r="CE39" s="140">
        <f>求节点(总纲!AE$5:AE$84,BS$8:BS$87,总纲!H36)</f>
        <v>25985486.116094664</v>
      </c>
      <c r="CF39" s="140">
        <f>求节点(总纲!AA$5:AA$84,BT$8:BT$87,总纲!D36)</f>
        <v>0</v>
      </c>
      <c r="CG39" s="140">
        <f>求节点(总纲!AB$5:AB$84,BU$8:BU$87,总纲!E36)</f>
        <v>0</v>
      </c>
      <c r="CH39" s="140">
        <f>求节点(总纲!AC$5:AC$84,BV$8:BV$87,总纲!F36)</f>
        <v>0</v>
      </c>
      <c r="CI39" s="140">
        <f>求节点(总纲!AD$5:AD$84,BW$8:BW$87,总纲!G36)</f>
        <v>0</v>
      </c>
      <c r="CJ39" s="140">
        <f>求节点(总纲!AE$5:AE$84,BX$8:BX$87,总纲!H36)</f>
        <v>0</v>
      </c>
      <c r="CL39" s="137">
        <v>32</v>
      </c>
      <c r="CM39" s="137">
        <f t="shared" si="48"/>
        <v>1367604.3676256835</v>
      </c>
      <c r="CN39" s="137">
        <f t="shared" si="49"/>
        <v>1599394.5204727016</v>
      </c>
      <c r="CO39" s="137">
        <f t="shared" si="50"/>
        <v>2065397.6803927347</v>
      </c>
      <c r="CP39" s="137">
        <f t="shared" si="51"/>
        <v>2800953.7563783173</v>
      </c>
      <c r="CQ39" s="137">
        <f t="shared" si="52"/>
        <v>3829268.3980003595</v>
      </c>
      <c r="CR39" s="137">
        <f t="shared" si="53"/>
        <v>0</v>
      </c>
      <c r="CS39" s="137">
        <f t="shared" si="54"/>
        <v>0</v>
      </c>
      <c r="CT39" s="137">
        <f t="shared" si="55"/>
        <v>0</v>
      </c>
      <c r="CU39" s="137">
        <f t="shared" si="56"/>
        <v>0</v>
      </c>
      <c r="CV39" s="137">
        <f t="shared" si="57"/>
        <v>0</v>
      </c>
      <c r="DB39" s="137">
        <v>32</v>
      </c>
      <c r="DC39" s="107">
        <f>DC$5*总纲!AA36*24*3600</f>
        <v>3388676.9434026028</v>
      </c>
      <c r="DD39" s="107">
        <f>DD$5*总纲!AB36*24*3600</f>
        <v>2710941.5547220823</v>
      </c>
      <c r="DE39" s="107">
        <f>DE$5*总纲!AC36*24*3600</f>
        <v>2033206.1660415616</v>
      </c>
      <c r="DF39" s="107">
        <f>DF$5*总纲!AD36*24*3600</f>
        <v>1355470.7773610412</v>
      </c>
      <c r="DG39" s="107">
        <f>DG$5*总纲!AE36*24*3600</f>
        <v>677735.38868052058</v>
      </c>
      <c r="DI39" s="137">
        <v>32</v>
      </c>
      <c r="DJ39" s="137">
        <f>求节点(总纲!AA$5:AA$84,DC$8:DC$87,总纲!D36)</f>
        <v>707580.3029739504</v>
      </c>
      <c r="DK39" s="137">
        <f>求节点(总纲!AB$5:AB$84,DD$8:DD$87,总纲!E36)</f>
        <v>617929.87858715095</v>
      </c>
      <c r="DL39" s="137">
        <f>求节点(总纲!AC$5:AC$84,DE$8:DE$87,总纲!F36)</f>
        <v>510306.91450481303</v>
      </c>
      <c r="DM39" s="137">
        <f>求节点(总纲!AD$5:AD$84,DF$8:DF$87,总纲!G36)</f>
        <v>378909.25224255049</v>
      </c>
      <c r="DN39" s="137">
        <f>求节点(总纲!AE$5:AE$84,DG$8:DG$87,总纲!H36)</f>
        <v>212981.67119515908</v>
      </c>
    </row>
    <row r="40" spans="4:118" x14ac:dyDescent="0.15">
      <c r="K40" s="165"/>
      <c r="L40" s="166"/>
      <c r="M40" s="165"/>
      <c r="N40" s="165"/>
      <c r="O40" s="165"/>
      <c r="AE40" s="137">
        <v>34</v>
      </c>
      <c r="AF40" s="137">
        <f t="shared" si="70"/>
        <v>14284949.999999998</v>
      </c>
      <c r="AG40" s="137">
        <f t="shared" si="71"/>
        <v>14999197.5</v>
      </c>
      <c r="AH40" s="137">
        <f t="shared" si="72"/>
        <v>16427692.499999996</v>
      </c>
      <c r="AI40" s="137">
        <f t="shared" si="73"/>
        <v>18570435</v>
      </c>
      <c r="AJ40" s="137">
        <f t="shared" si="74"/>
        <v>21427424.999999996</v>
      </c>
      <c r="AL40" s="137">
        <v>34</v>
      </c>
      <c r="AM40" s="137">
        <f>求节点(总纲!AA$5:AA$84,AF$7:AF$86,总纲!D38)</f>
        <v>1334659.7862709903</v>
      </c>
      <c r="AN40" s="137">
        <f>求节点(总纲!AB$5:AB$84,AG$7:AG$86,总纲!E38)</f>
        <v>1580136.4126920556</v>
      </c>
      <c r="AO40" s="137">
        <f>求节点(总纲!AC$5:AC$84,AH$7:AH$86,总纲!F38)</f>
        <v>1994877.1068509738</v>
      </c>
      <c r="AP40" s="137">
        <f>求节点(总纲!AD$5:AD$84,AI$7:AI$86,总纲!G38)</f>
        <v>2632703.8779224758</v>
      </c>
      <c r="AQ40" s="137">
        <f>求节点(总纲!AE$5:AE$84,AJ$7:AJ$86,总纲!H38)</f>
        <v>3551487.3874489162</v>
      </c>
      <c r="AS40" s="137">
        <v>34</v>
      </c>
      <c r="AT40" s="137">
        <f t="shared" si="28"/>
        <v>140310.67086760211</v>
      </c>
      <c r="AU40" s="137">
        <f t="shared" si="29"/>
        <v>161240.32363957632</v>
      </c>
      <c r="AV40" s="137">
        <f t="shared" si="30"/>
        <v>215356.18985719606</v>
      </c>
      <c r="AW40" s="137">
        <f t="shared" si="31"/>
        <v>278669.06787365349</v>
      </c>
      <c r="AX40" s="137">
        <f t="shared" si="32"/>
        <v>376634.99219322158</v>
      </c>
      <c r="BM40" s="139"/>
      <c r="BN40" s="137">
        <v>33</v>
      </c>
      <c r="BO40" s="137">
        <f t="shared" ref="BO40:BO56" si="75">求节点($BD$8:$BD$38,BG$8:BG$38,$BN40)</f>
        <v>159750144</v>
      </c>
      <c r="BP40" s="137">
        <f t="shared" ref="BP40:BP56" si="76">求节点($BD$8:$BD$38,BH$8:BH$38,$BN40)</f>
        <v>167737651.19999999</v>
      </c>
      <c r="BQ40" s="137">
        <f t="shared" ref="BQ40:BQ56" si="77">求节点($BD$8:$BD$38,BI$8:BI$38,$BN40)</f>
        <v>183712665.59999999</v>
      </c>
      <c r="BR40" s="137">
        <f t="shared" ref="BR40:BR56" si="78">求节点($BD$8:$BD$38,BJ$8:BJ$38,$BN40)</f>
        <v>207675187.19999999</v>
      </c>
      <c r="BS40" s="137">
        <f t="shared" ref="BS40:BS56" si="79">求节点($BD$8:$BD$38,BK$8:BK$38,$BN40)</f>
        <v>239625215.99999997</v>
      </c>
      <c r="BT40" s="137">
        <f t="shared" ref="BT40:BT56" si="80">求节点($BD$8:$BD$38,BG$43:BG$73,$BN40)</f>
        <v>36352000</v>
      </c>
      <c r="BU40" s="137">
        <f t="shared" ref="BU40:BU56" si="81">求节点($BD$8:$BD$38,BH$43:BH$73,$BN40)</f>
        <v>38169600</v>
      </c>
      <c r="BV40" s="137">
        <f t="shared" ref="BV40:BV56" si="82">求节点($BD$8:$BD$38,BI$43:BI$73,$BN40)</f>
        <v>41804799.999999993</v>
      </c>
      <c r="BW40" s="137">
        <f t="shared" ref="BW40:BW56" si="83">求节点($BD$8:$BD$38,BJ$43:BJ$73,$BN40)</f>
        <v>47257600</v>
      </c>
      <c r="BX40" s="137">
        <f t="shared" ref="BX40:BX56" si="84">求节点($BD$8:$BD$38,BK$43:BK$73,$BN40)</f>
        <v>54528000</v>
      </c>
      <c r="BY40" s="140"/>
      <c r="BZ40" s="137">
        <v>33</v>
      </c>
      <c r="CA40" s="140">
        <f>求节点(总纲!AA$5:AA$84,BO$8:BO$87,总纲!D37)</f>
        <v>8602737.4815722238</v>
      </c>
      <c r="CB40" s="140">
        <f>求节点(总纲!AB$5:AB$84,BP$8:BP$87,总纲!E37)</f>
        <v>11052604.973794825</v>
      </c>
      <c r="CC40" s="140">
        <f>求节点(总纲!AC$5:AC$84,BQ$8:BQ$87,总纲!F37)</f>
        <v>14877541.046907427</v>
      </c>
      <c r="CD40" s="140">
        <f>求节点(总纲!AD$5:AD$84,BR$8:BR$87,总纲!G37)</f>
        <v>21104152.249539156</v>
      </c>
      <c r="CE40" s="140">
        <f>求节点(总纲!AE$5:AE$84,BS$8:BS$87,总纲!H37)</f>
        <v>30248706.603214912</v>
      </c>
      <c r="CF40" s="140">
        <f>求节点(总纲!AA$5:AA$84,BT$8:BT$87,总纲!D37)</f>
        <v>0</v>
      </c>
      <c r="CG40" s="140">
        <f>求节点(总纲!AB$5:AB$84,BU$8:BU$87,总纲!E37)</f>
        <v>0</v>
      </c>
      <c r="CH40" s="140">
        <f>求节点(总纲!AC$5:AC$84,BV$8:BV$87,总纲!F37)</f>
        <v>0</v>
      </c>
      <c r="CI40" s="140">
        <f>求节点(总纲!AD$5:AD$84,BW$8:BW$87,总纲!G37)</f>
        <v>0</v>
      </c>
      <c r="CJ40" s="140">
        <f>求节点(总纲!AE$5:AE$84,BX$8:BX$87,总纲!H37)</f>
        <v>0</v>
      </c>
      <c r="CL40" s="137">
        <v>33</v>
      </c>
      <c r="CM40" s="137">
        <f t="shared" si="48"/>
        <v>1468615.3572408129</v>
      </c>
      <c r="CN40" s="137">
        <f t="shared" si="49"/>
        <v>1787845.415435914</v>
      </c>
      <c r="CO40" s="137">
        <f t="shared" si="50"/>
        <v>2202191.9969974514</v>
      </c>
      <c r="CP40" s="137">
        <f t="shared" si="51"/>
        <v>3068404.2908142991</v>
      </c>
      <c r="CQ40" s="137">
        <f t="shared" si="52"/>
        <v>4263220.4871202484</v>
      </c>
      <c r="CR40" s="137">
        <f t="shared" si="53"/>
        <v>0</v>
      </c>
      <c r="CS40" s="137">
        <f t="shared" si="54"/>
        <v>0</v>
      </c>
      <c r="CT40" s="137">
        <f t="shared" si="55"/>
        <v>0</v>
      </c>
      <c r="CU40" s="137">
        <f t="shared" si="56"/>
        <v>0</v>
      </c>
      <c r="CV40" s="137">
        <f t="shared" si="57"/>
        <v>0</v>
      </c>
      <c r="DB40" s="137">
        <v>33</v>
      </c>
      <c r="DC40" s="107">
        <f>DC$5*总纲!AA37*24*3600</f>
        <v>3981555.0365644293</v>
      </c>
      <c r="DD40" s="107">
        <f>DD$5*总纲!AB37*24*3600</f>
        <v>3185244.0292515438</v>
      </c>
      <c r="DE40" s="107">
        <f>DE$5*总纲!AC37*24*3600</f>
        <v>2388933.0219386574</v>
      </c>
      <c r="DF40" s="107">
        <f>DF$5*总纲!AD37*24*3600</f>
        <v>1592622.0146257719</v>
      </c>
      <c r="DG40" s="107">
        <f>DG$5*总纲!AE37*24*3600</f>
        <v>796311.00731288595</v>
      </c>
      <c r="DI40" s="137">
        <v>33</v>
      </c>
      <c r="DJ40" s="137">
        <f>求节点(总纲!AA$5:AA$84,DC$8:DC$87,总纲!D37)</f>
        <v>764567.01850400586</v>
      </c>
      <c r="DK40" s="137">
        <f>求节点(总纲!AB$5:AB$84,DD$8:DD$87,总纲!E37)</f>
        <v>666320.15662624128</v>
      </c>
      <c r="DL40" s="137">
        <f>求节点(总纲!AC$5:AC$84,DE$8:DE$87,总纲!F37)</f>
        <v>550335.33991918352</v>
      </c>
      <c r="DM40" s="137">
        <f>求节点(总纲!AD$5:AD$84,DF$8:DF$87,总纲!G37)</f>
        <v>409196.26830334403</v>
      </c>
      <c r="DN40" s="137">
        <f>求节点(总纲!AE$5:AE$84,DG$8:DG$87,总纲!H37)</f>
        <v>230058.21586785538</v>
      </c>
    </row>
    <row r="41" spans="4:118" x14ac:dyDescent="0.15">
      <c r="K41" s="165"/>
      <c r="L41" s="166"/>
      <c r="M41" s="165"/>
      <c r="N41" s="165"/>
      <c r="O41" s="165"/>
      <c r="AE41" s="137">
        <v>35</v>
      </c>
      <c r="AF41" s="137">
        <f t="shared" si="70"/>
        <v>16900250</v>
      </c>
      <c r="AG41" s="137">
        <f t="shared" si="71"/>
        <v>17745262.5</v>
      </c>
      <c r="AH41" s="137">
        <f t="shared" si="72"/>
        <v>19435287.499999996</v>
      </c>
      <c r="AI41" s="137">
        <f t="shared" si="73"/>
        <v>21970325</v>
      </c>
      <c r="AJ41" s="137">
        <f t="shared" si="74"/>
        <v>25350375</v>
      </c>
      <c r="AL41" s="137">
        <v>35</v>
      </c>
      <c r="AM41" s="137">
        <f>求节点(总纲!AA$5:AA$84,AF$7:AF$86,总纲!D39)</f>
        <v>1485041.0398175509</v>
      </c>
      <c r="AN41" s="137">
        <f>求节点(总纲!AB$5:AB$84,AG$7:AG$86,总纲!E39)</f>
        <v>1769388.2466169985</v>
      </c>
      <c r="AO41" s="137">
        <f>求节点(总纲!AC$5:AC$84,AH$7:AH$86,总纲!F39)</f>
        <v>2227230.1822594535</v>
      </c>
      <c r="AP41" s="137">
        <f>求节点(总纲!AD$5:AD$84,AI$7:AI$86,总纲!G39)</f>
        <v>2930620.816273395</v>
      </c>
      <c r="AQ41" s="137">
        <f>求节点(总纲!AE$5:AE$84,AJ$7:AJ$86,总纲!H39)</f>
        <v>4018525.381134666</v>
      </c>
      <c r="AS41" s="137">
        <v>35</v>
      </c>
      <c r="AT41" s="137">
        <f t="shared" si="28"/>
        <v>150381.25354656065</v>
      </c>
      <c r="AU41" s="137">
        <f t="shared" si="29"/>
        <v>189251.83392494288</v>
      </c>
      <c r="AV41" s="137">
        <f t="shared" si="30"/>
        <v>232353.07540847966</v>
      </c>
      <c r="AW41" s="137">
        <f t="shared" si="31"/>
        <v>297916.93835091917</v>
      </c>
      <c r="AX41" s="137">
        <f t="shared" si="32"/>
        <v>467037.99368574983</v>
      </c>
      <c r="BG41" s="190" t="s">
        <v>330</v>
      </c>
      <c r="BH41" s="190"/>
      <c r="BI41" s="190"/>
      <c r="BJ41" s="190"/>
      <c r="BK41" s="190"/>
      <c r="BM41" s="139"/>
      <c r="BN41" s="137">
        <v>34</v>
      </c>
      <c r="BO41" s="137">
        <f t="shared" si="75"/>
        <v>199176191.99999997</v>
      </c>
      <c r="BP41" s="137">
        <f t="shared" si="76"/>
        <v>209135001.59999999</v>
      </c>
      <c r="BQ41" s="137">
        <f t="shared" si="77"/>
        <v>229052620.79999998</v>
      </c>
      <c r="BR41" s="137">
        <f t="shared" si="78"/>
        <v>258929049.60000002</v>
      </c>
      <c r="BS41" s="137">
        <f t="shared" si="79"/>
        <v>298764287.99999994</v>
      </c>
      <c r="BT41" s="137">
        <f t="shared" si="80"/>
        <v>59136000</v>
      </c>
      <c r="BU41" s="137">
        <f t="shared" si="81"/>
        <v>62092800</v>
      </c>
      <c r="BV41" s="137">
        <f t="shared" si="82"/>
        <v>68006399.999999985</v>
      </c>
      <c r="BW41" s="137">
        <f t="shared" si="83"/>
        <v>76876800</v>
      </c>
      <c r="BX41" s="137">
        <f t="shared" si="84"/>
        <v>88703999.999999985</v>
      </c>
      <c r="BY41" s="140"/>
      <c r="BZ41" s="137">
        <v>34</v>
      </c>
      <c r="CA41" s="140">
        <f>求节点(总纲!AA$5:AA$84,BO$8:BO$87,总纲!D38)</f>
        <v>10322027.579913644</v>
      </c>
      <c r="CB41" s="140">
        <f>求节点(总纲!AB$5:AB$84,BP$8:BP$87,总纲!E38)</f>
        <v>13028355.571897764</v>
      </c>
      <c r="CC41" s="140">
        <f>求节点(总纲!AC$5:AC$84,BQ$8:BQ$87,总纲!F38)</f>
        <v>17573286.97424639</v>
      </c>
      <c r="CD41" s="140">
        <f>求节点(总纲!AD$5:AD$84,BR$8:BR$87,总纲!G38)</f>
        <v>24613267.881182335</v>
      </c>
      <c r="CE41" s="140">
        <f>求节点(总纲!AE$5:AE$84,BS$8:BS$87,总纲!H38)</f>
        <v>34979541.616089955</v>
      </c>
      <c r="CF41" s="140">
        <f>求节点(总纲!AA$5:AA$84,BT$8:BT$87,总纲!D38)</f>
        <v>0</v>
      </c>
      <c r="CG41" s="140">
        <f>求节点(总纲!AB$5:AB$84,BU$8:BU$87,总纲!E38)</f>
        <v>0</v>
      </c>
      <c r="CH41" s="140">
        <f>求节点(总纲!AC$5:AC$84,BV$8:BV$87,总纲!F38)</f>
        <v>0</v>
      </c>
      <c r="CI41" s="140">
        <f>求节点(总纲!AD$5:AD$84,BW$8:BW$87,总纲!G38)</f>
        <v>0</v>
      </c>
      <c r="CJ41" s="140">
        <f>求节点(总纲!AE$5:AE$84,BX$8:BX$87,总纲!H38)</f>
        <v>0</v>
      </c>
      <c r="CL41" s="137">
        <v>34</v>
      </c>
      <c r="CM41" s="137">
        <f t="shared" si="48"/>
        <v>1719290.0983414203</v>
      </c>
      <c r="CN41" s="137">
        <f t="shared" si="49"/>
        <v>1975750.5981029384</v>
      </c>
      <c r="CO41" s="137">
        <f t="shared" si="50"/>
        <v>2695745.9273389634</v>
      </c>
      <c r="CP41" s="137">
        <f t="shared" si="51"/>
        <v>3509115.6316431798</v>
      </c>
      <c r="CQ41" s="137">
        <f t="shared" si="52"/>
        <v>4730835.0128750429</v>
      </c>
      <c r="CR41" s="137">
        <f t="shared" si="53"/>
        <v>0</v>
      </c>
      <c r="CS41" s="137">
        <f t="shared" si="54"/>
        <v>0</v>
      </c>
      <c r="CT41" s="137">
        <f t="shared" si="55"/>
        <v>0</v>
      </c>
      <c r="CU41" s="137">
        <f t="shared" si="56"/>
        <v>0</v>
      </c>
      <c r="CV41" s="137">
        <f t="shared" si="57"/>
        <v>0</v>
      </c>
      <c r="DB41" s="137">
        <v>34</v>
      </c>
      <c r="DC41" s="107">
        <f>DC$5*总纲!AA38*24*3600</f>
        <v>4675184.4669062011</v>
      </c>
      <c r="DD41" s="107">
        <f>DD$5*总纲!AB38*24*3600</f>
        <v>3740147.5735249612</v>
      </c>
      <c r="DE41" s="107">
        <f>DE$5*总纲!AC38*24*3600</f>
        <v>2805110.6801437209</v>
      </c>
      <c r="DF41" s="107">
        <f>DF$5*总纲!AD38*24*3600</f>
        <v>1870073.7867624806</v>
      </c>
      <c r="DG41" s="107">
        <f>DG$5*总纲!AE38*24*3600</f>
        <v>935036.89338124031</v>
      </c>
      <c r="DI41" s="137">
        <v>34</v>
      </c>
      <c r="DJ41" s="137">
        <f>求节点(总纲!AA$5:AA$84,DC$8:DC$87,总纲!D38)</f>
        <v>825643.86792622425</v>
      </c>
      <c r="DK41" s="137">
        <f>求节点(总纲!AB$5:AB$84,DD$8:DD$87,总纲!E38)</f>
        <v>719796.3240580823</v>
      </c>
      <c r="DL41" s="137">
        <f>求节点(总纲!AC$5:AC$84,DE$8:DE$87,总纲!F38)</f>
        <v>595454.35754839296</v>
      </c>
      <c r="DM41" s="137">
        <f>求节点(总纲!AD$5:AD$84,DF$8:DF$87,总纲!G38)</f>
        <v>443123.0639160045</v>
      </c>
      <c r="DN41" s="137">
        <f>求节点(总纲!AE$5:AE$84,DG$8:DG$87,总纲!H38)</f>
        <v>248931.6261797566</v>
      </c>
    </row>
    <row r="42" spans="4:118" x14ac:dyDescent="0.15">
      <c r="K42" s="165"/>
      <c r="L42" s="166"/>
      <c r="M42" s="165"/>
      <c r="N42" s="165"/>
      <c r="O42" s="165"/>
      <c r="V42" s="179"/>
      <c r="AE42" s="137">
        <v>36</v>
      </c>
      <c r="AF42" s="137">
        <f t="shared" si="70"/>
        <v>19995550</v>
      </c>
      <c r="AG42" s="137">
        <f t="shared" si="71"/>
        <v>20995327.500000004</v>
      </c>
      <c r="AH42" s="137">
        <f t="shared" si="72"/>
        <v>22994882.5</v>
      </c>
      <c r="AI42" s="137">
        <f t="shared" si="73"/>
        <v>25994215.000000004</v>
      </c>
      <c r="AJ42" s="137">
        <f t="shared" si="74"/>
        <v>29993325</v>
      </c>
      <c r="AL42" s="137">
        <v>36</v>
      </c>
      <c r="AM42" s="137">
        <f>求节点(总纲!AA$5:AA$84,AF$7:AF$86,总纲!D40)</f>
        <v>1657076.5026569357</v>
      </c>
      <c r="AN42" s="137">
        <f>求节点(总纲!AB$5:AB$84,AG$7:AG$86,总纲!E40)</f>
        <v>1973059.5467352339</v>
      </c>
      <c r="AO42" s="137">
        <f>求节点(总纲!AC$5:AC$84,AH$7:AH$86,总纲!F40)</f>
        <v>2477178.8735264447</v>
      </c>
      <c r="AP42" s="137">
        <f>求节点(总纲!AD$5:AD$84,AI$7:AI$86,总纲!G40)</f>
        <v>3261151.1796912597</v>
      </c>
      <c r="AQ42" s="137">
        <f>求节点(总纲!AE$5:AE$84,AJ$7:AJ$86,总纲!H40)</f>
        <v>4503343.3095804313</v>
      </c>
      <c r="AS42" s="137">
        <v>36</v>
      </c>
      <c r="AT42" s="137">
        <f t="shared" si="28"/>
        <v>172035.4628393848</v>
      </c>
      <c r="AU42" s="137">
        <f t="shared" si="29"/>
        <v>203671.30011823541</v>
      </c>
      <c r="AV42" s="137">
        <f t="shared" si="30"/>
        <v>249948.6912669912</v>
      </c>
      <c r="AW42" s="137">
        <f t="shared" si="31"/>
        <v>330530.36341786478</v>
      </c>
      <c r="AX42" s="137">
        <f t="shared" si="32"/>
        <v>484817.92844576528</v>
      </c>
      <c r="AY42" s="174"/>
      <c r="BC42" s="138" t="s">
        <v>55</v>
      </c>
      <c r="BD42" s="138" t="s">
        <v>320</v>
      </c>
      <c r="BE42" s="138" t="s">
        <v>418</v>
      </c>
      <c r="BF42" s="138" t="s">
        <v>419</v>
      </c>
      <c r="BG42" s="138" t="s">
        <v>321</v>
      </c>
      <c r="BH42" s="138" t="s">
        <v>322</v>
      </c>
      <c r="BI42" s="138" t="s">
        <v>323</v>
      </c>
      <c r="BJ42" s="138" t="s">
        <v>324</v>
      </c>
      <c r="BK42" s="138" t="s">
        <v>325</v>
      </c>
      <c r="BL42" s="137" t="s">
        <v>413</v>
      </c>
      <c r="BM42" s="139"/>
      <c r="BN42" s="137">
        <v>35</v>
      </c>
      <c r="BO42" s="137">
        <f t="shared" si="75"/>
        <v>248362240</v>
      </c>
      <c r="BP42" s="137">
        <f t="shared" si="76"/>
        <v>260780352</v>
      </c>
      <c r="BQ42" s="137">
        <f t="shared" si="77"/>
        <v>285616576</v>
      </c>
      <c r="BR42" s="137">
        <f t="shared" si="78"/>
        <v>322870912</v>
      </c>
      <c r="BS42" s="137">
        <f t="shared" si="79"/>
        <v>372543360</v>
      </c>
      <c r="BT42" s="137">
        <f t="shared" si="80"/>
        <v>101420000</v>
      </c>
      <c r="BU42" s="137">
        <f t="shared" si="81"/>
        <v>106491000</v>
      </c>
      <c r="BV42" s="137">
        <f t="shared" si="82"/>
        <v>116632999.99999999</v>
      </c>
      <c r="BW42" s="137">
        <f t="shared" si="83"/>
        <v>131846000</v>
      </c>
      <c r="BX42" s="137">
        <f t="shared" si="84"/>
        <v>152130000</v>
      </c>
      <c r="BY42" s="140"/>
      <c r="BZ42" s="137">
        <v>35</v>
      </c>
      <c r="CA42" s="140">
        <f>求节点(总纲!AA$5:AA$84,BO$8:BO$87,总纲!D39)</f>
        <v>12164717.081717398</v>
      </c>
      <c r="CB42" s="140">
        <f>求节点(总纲!AB$5:AB$84,BP$8:BP$87,总纲!E39)</f>
        <v>15393992.623682335</v>
      </c>
      <c r="CC42" s="140">
        <f>求节点(总纲!AC$5:AC$84,BQ$8:BQ$87,总纲!F39)</f>
        <v>20482867.773013346</v>
      </c>
      <c r="CD42" s="140">
        <f>求节点(总纲!AD$5:AD$84,BR$8:BR$87,总纲!G39)</f>
        <v>28393343.121241964</v>
      </c>
      <c r="CE42" s="140">
        <f>求节点(总纲!AE$5:AE$84,BS$8:BS$87,总纲!H39)</f>
        <v>40531944.848847143</v>
      </c>
      <c r="CF42" s="140">
        <f>求节点(总纲!AA$5:AA$84,BT$8:BT$87,总纲!D39)</f>
        <v>0</v>
      </c>
      <c r="CG42" s="140">
        <f>求节点(总纲!AB$5:AB$84,BU$8:BU$87,总纲!E39)</f>
        <v>0</v>
      </c>
      <c r="CH42" s="140">
        <f>求节点(总纲!AC$5:AC$84,BV$8:BV$87,总纲!F39)</f>
        <v>0</v>
      </c>
      <c r="CI42" s="140">
        <f>求节点(总纲!AD$5:AD$84,BW$8:BW$87,总纲!G39)</f>
        <v>0</v>
      </c>
      <c r="CJ42" s="140">
        <f>求节点(总纲!AE$5:AE$84,BX$8:BX$87,总纲!H39)</f>
        <v>32279.638595695851</v>
      </c>
      <c r="CL42" s="137">
        <v>35</v>
      </c>
      <c r="CM42" s="137">
        <f t="shared" si="48"/>
        <v>1842689.5018037539</v>
      </c>
      <c r="CN42" s="137">
        <f t="shared" si="49"/>
        <v>2365637.0517845713</v>
      </c>
      <c r="CO42" s="137">
        <f t="shared" si="50"/>
        <v>2909580.7987669557</v>
      </c>
      <c r="CP42" s="137">
        <f t="shared" si="51"/>
        <v>3780075.2400596291</v>
      </c>
      <c r="CQ42" s="137">
        <f t="shared" si="52"/>
        <v>5552403.2327571884</v>
      </c>
      <c r="CR42" s="137">
        <f t="shared" si="53"/>
        <v>0</v>
      </c>
      <c r="CS42" s="137">
        <f t="shared" si="54"/>
        <v>0</v>
      </c>
      <c r="CT42" s="137">
        <f t="shared" si="55"/>
        <v>0</v>
      </c>
      <c r="CU42" s="137">
        <f t="shared" si="56"/>
        <v>0</v>
      </c>
      <c r="CV42" s="137">
        <f t="shared" si="57"/>
        <v>32279.638595695851</v>
      </c>
      <c r="DB42" s="137">
        <v>35</v>
      </c>
      <c r="DC42" s="107">
        <f>DC$5*总纲!AA39*24*3600</f>
        <v>5486400</v>
      </c>
      <c r="DD42" s="107">
        <f>DD$5*总纲!AB39*24*3600</f>
        <v>4389120</v>
      </c>
      <c r="DE42" s="107">
        <f>DE$5*总纲!AC39*24*3600</f>
        <v>3291840.0000000005</v>
      </c>
      <c r="DF42" s="107">
        <f>DF$5*总纲!AD39*24*3600</f>
        <v>2194560</v>
      </c>
      <c r="DG42" s="107">
        <f>DG$5*总纲!AE39*24*3600</f>
        <v>1097280</v>
      </c>
      <c r="DI42" s="137">
        <v>35</v>
      </c>
      <c r="DJ42" s="137">
        <f>求节点(总纲!AA$5:AA$84,DC$8:DC$87,总纲!D39)</f>
        <v>891104.41431228316</v>
      </c>
      <c r="DK42" s="137">
        <f>求节点(总纲!AB$5:AB$84,DD$8:DD$87,总纲!E39)</f>
        <v>778023.26413605444</v>
      </c>
      <c r="DL42" s="137">
        <f>求节点(总纲!AC$5:AC$84,DE$8:DE$87,总纲!F39)</f>
        <v>644090.27066491835</v>
      </c>
      <c r="DM42" s="137">
        <f>求节点(总纲!AD$5:AD$84,DF$8:DF$87,总纲!G39)</f>
        <v>478701.29136855854</v>
      </c>
      <c r="DN42" s="137">
        <f>求节点(总纲!AE$5:AE$84,DG$8:DG$87,总纲!H39)</f>
        <v>268757.09135658463</v>
      </c>
    </row>
    <row r="43" spans="4:118" x14ac:dyDescent="0.15">
      <c r="K43" s="165"/>
      <c r="L43" s="166"/>
      <c r="M43" s="165"/>
      <c r="N43" s="165"/>
      <c r="O43" s="165"/>
      <c r="T43" s="177"/>
      <c r="V43" s="179"/>
      <c r="AE43" s="137">
        <v>37</v>
      </c>
      <c r="AF43" s="137">
        <f t="shared" si="70"/>
        <v>23780850.000000004</v>
      </c>
      <c r="AG43" s="137">
        <f t="shared" si="71"/>
        <v>24969892.500000004</v>
      </c>
      <c r="AH43" s="137">
        <f t="shared" si="72"/>
        <v>27347977.5</v>
      </c>
      <c r="AI43" s="137">
        <f t="shared" si="73"/>
        <v>30915105.000000004</v>
      </c>
      <c r="AJ43" s="137">
        <f t="shared" si="74"/>
        <v>35671275</v>
      </c>
      <c r="AL43" s="137">
        <v>37</v>
      </c>
      <c r="AM43" s="137">
        <f>求节点(总纲!AA$5:AA$84,AF$7:AF$86,总纲!D41)</f>
        <v>1844332.941032982</v>
      </c>
      <c r="AN43" s="137">
        <f>求节点(总纲!AB$5:AB$84,AG$7:AG$86,总纲!E41)</f>
        <v>2192404.8167303102</v>
      </c>
      <c r="AO43" s="137">
        <f>求节点(总纲!AC$5:AC$84,AH$7:AH$86,总纲!F41)</f>
        <v>2744515.2225567796</v>
      </c>
      <c r="AP43" s="137">
        <f>求节点(总纲!AD$5:AD$84,AI$7:AI$86,总纲!G41)</f>
        <v>3667780.0803813646</v>
      </c>
      <c r="AQ43" s="137">
        <f>求节点(总纲!AE$5:AE$84,AJ$7:AJ$86,总纲!H41)</f>
        <v>5091838.8999940883</v>
      </c>
      <c r="AS43" s="137">
        <v>37</v>
      </c>
      <c r="AT43" s="137">
        <f t="shared" si="28"/>
        <v>187256.43837604625</v>
      </c>
      <c r="AU43" s="137">
        <f t="shared" si="29"/>
        <v>219345.26999507635</v>
      </c>
      <c r="AV43" s="137">
        <f t="shared" si="30"/>
        <v>267336.34903033497</v>
      </c>
      <c r="AW43" s="137">
        <f t="shared" si="31"/>
        <v>406628.90069010481</v>
      </c>
      <c r="AX43" s="137">
        <f t="shared" si="32"/>
        <v>588495.59041365702</v>
      </c>
      <c r="AY43" s="174"/>
      <c r="BC43" s="138">
        <f>BC8</f>
        <v>0</v>
      </c>
      <c r="BD43" s="147">
        <v>12</v>
      </c>
      <c r="BE43" s="148"/>
      <c r="BF43" s="138">
        <f>SUM(BE$43:BE43)</f>
        <v>0</v>
      </c>
      <c r="BG43" s="147">
        <v>0</v>
      </c>
      <c r="BH43" s="147">
        <v>0</v>
      </c>
      <c r="BI43" s="147">
        <v>0</v>
      </c>
      <c r="BJ43" s="147">
        <v>0</v>
      </c>
      <c r="BK43" s="147">
        <v>0</v>
      </c>
      <c r="BM43" s="139"/>
      <c r="BN43" s="137">
        <v>36</v>
      </c>
      <c r="BO43" s="137">
        <f t="shared" si="75"/>
        <v>307308288</v>
      </c>
      <c r="BP43" s="137">
        <f t="shared" si="76"/>
        <v>322673702.39999998</v>
      </c>
      <c r="BQ43" s="137">
        <f t="shared" si="77"/>
        <v>353404531.19999999</v>
      </c>
      <c r="BR43" s="137">
        <f t="shared" si="78"/>
        <v>399500774.4000001</v>
      </c>
      <c r="BS43" s="137">
        <f t="shared" si="79"/>
        <v>460962432</v>
      </c>
      <c r="BT43" s="137">
        <f t="shared" si="80"/>
        <v>163204000.00000003</v>
      </c>
      <c r="BU43" s="137">
        <f t="shared" si="81"/>
        <v>171364200.00000003</v>
      </c>
      <c r="BV43" s="137">
        <f t="shared" si="82"/>
        <v>187684600</v>
      </c>
      <c r="BW43" s="137">
        <f t="shared" si="83"/>
        <v>212165200.00000003</v>
      </c>
      <c r="BX43" s="137">
        <f t="shared" si="84"/>
        <v>244806000</v>
      </c>
      <c r="BY43" s="140"/>
      <c r="BZ43" s="137">
        <v>36</v>
      </c>
      <c r="CA43" s="140">
        <f>求节点(总纲!AA$5:AA$84,BO$8:BO$87,总纲!D40)</f>
        <v>14309761.647238707</v>
      </c>
      <c r="CB43" s="140">
        <f>求节点(总纲!AB$5:AB$84,BP$8:BP$87,总纲!E40)</f>
        <v>17943471.596976023</v>
      </c>
      <c r="CC43" s="140">
        <f>求节点(总纲!AC$5:AC$84,BQ$8:BQ$87,总纲!F40)</f>
        <v>23654304.967466332</v>
      </c>
      <c r="CD43" s="140">
        <f>求节点(总纲!AD$5:AD$84,BR$8:BR$87,总纲!G40)</f>
        <v>32498514.515318692</v>
      </c>
      <c r="CE43" s="140">
        <f>求节点(总纲!AE$5:AE$84,BS$8:BS$87,总纲!H40)</f>
        <v>46220071.516889602</v>
      </c>
      <c r="CF43" s="140">
        <f>求节点(总纲!AA$5:AA$84,BT$8:BT$87,总纲!D40)</f>
        <v>0</v>
      </c>
      <c r="CG43" s="140">
        <f>求节点(总纲!AB$5:AB$84,BU$8:BU$87,总纲!E40)</f>
        <v>0</v>
      </c>
      <c r="CH43" s="140">
        <f>求节点(总纲!AC$5:AC$84,BV$8:BV$87,总纲!F40)</f>
        <v>0</v>
      </c>
      <c r="CI43" s="140">
        <f>求节点(总纲!AD$5:AD$84,BW$8:BW$87,总纲!G40)</f>
        <v>8286.1771831570131</v>
      </c>
      <c r="CJ43" s="140">
        <f>求节点(总纲!AE$5:AE$84,BX$8:BX$87,总纲!H40)</f>
        <v>73566.360081363804</v>
      </c>
      <c r="CL43" s="137">
        <v>36</v>
      </c>
      <c r="CM43" s="137">
        <f t="shared" si="48"/>
        <v>2145044.5655213092</v>
      </c>
      <c r="CN43" s="137">
        <f t="shared" si="49"/>
        <v>2549478.9732936881</v>
      </c>
      <c r="CO43" s="137">
        <f t="shared" si="50"/>
        <v>3171437.1944529861</v>
      </c>
      <c r="CP43" s="137">
        <f t="shared" si="51"/>
        <v>4105171.3940767273</v>
      </c>
      <c r="CQ43" s="137">
        <f t="shared" si="52"/>
        <v>5688126.6680424586</v>
      </c>
      <c r="CR43" s="137">
        <f t="shared" si="53"/>
        <v>0</v>
      </c>
      <c r="CS43" s="137">
        <f t="shared" si="54"/>
        <v>0</v>
      </c>
      <c r="CT43" s="137">
        <f t="shared" si="55"/>
        <v>0</v>
      </c>
      <c r="CU43" s="137">
        <f t="shared" si="56"/>
        <v>8286.1771831570131</v>
      </c>
      <c r="CV43" s="137">
        <f t="shared" si="57"/>
        <v>41286.721485667949</v>
      </c>
      <c r="DB43" s="137">
        <v>36</v>
      </c>
      <c r="DC43" s="107">
        <f>DC$5*总纲!AA40*24*3600</f>
        <v>6371728.8480295185</v>
      </c>
      <c r="DD43" s="107">
        <f>DD$5*总纲!AB40*24*3600</f>
        <v>5097383.0784236155</v>
      </c>
      <c r="DE43" s="107">
        <f>DE$5*总纲!AC40*24*3600</f>
        <v>3823037.3088177117</v>
      </c>
      <c r="DF43" s="107">
        <f>DF$5*总纲!AD40*24*3600</f>
        <v>2548691.5392118078</v>
      </c>
      <c r="DG43" s="107">
        <f>DG$5*总纲!AE40*24*3600</f>
        <v>1274345.7696059039</v>
      </c>
      <c r="DI43" s="137">
        <v>36</v>
      </c>
      <c r="DJ43" s="137">
        <f>求节点(总纲!AA$5:AA$84,DC$8:DC$87,总纲!D40)</f>
        <v>961263.29077198706</v>
      </c>
      <c r="DK43" s="137">
        <f>求节点(总纲!AB$5:AB$84,DD$8:DD$87,总纲!E40)</f>
        <v>840336.36879287101</v>
      </c>
      <c r="DL43" s="137">
        <f>求节点(总纲!AC$5:AC$84,DE$8:DE$87,总纲!F40)</f>
        <v>694704.98024091509</v>
      </c>
      <c r="DM43" s="137">
        <f>求节点(总纲!AD$5:AD$84,DF$8:DF$87,总纲!G40)</f>
        <v>515813.88182824821</v>
      </c>
      <c r="DN43" s="137">
        <f>求节点(总纲!AE$5:AE$84,DG$8:DG$87,总纲!H40)</f>
        <v>288475.11356067332</v>
      </c>
    </row>
    <row r="44" spans="4:118" x14ac:dyDescent="0.15">
      <c r="K44" s="165"/>
      <c r="L44" s="166"/>
      <c r="M44" s="165"/>
      <c r="N44" s="165"/>
      <c r="O44" s="165"/>
      <c r="T44" s="177"/>
      <c r="U44" s="177"/>
      <c r="V44" s="179"/>
      <c r="AE44" s="137">
        <v>38</v>
      </c>
      <c r="AF44" s="137">
        <f t="shared" si="70"/>
        <v>28256150.000000004</v>
      </c>
      <c r="AG44" s="137">
        <f t="shared" si="71"/>
        <v>29668957.500000004</v>
      </c>
      <c r="AH44" s="137">
        <f t="shared" si="72"/>
        <v>32494572.5</v>
      </c>
      <c r="AI44" s="137">
        <f t="shared" si="73"/>
        <v>36732995.000000007</v>
      </c>
      <c r="AJ44" s="137">
        <f t="shared" si="74"/>
        <v>42384225</v>
      </c>
      <c r="AL44" s="137">
        <v>38</v>
      </c>
      <c r="AM44" s="137">
        <f>求节点(总纲!AA$5:AA$84,AF$7:AF$86,总纲!D42)</f>
        <v>2048967.2529423316</v>
      </c>
      <c r="AN44" s="137">
        <f>求节点(总纲!AB$5:AB$84,AG$7:AG$86,总纲!E42)</f>
        <v>2428680.6868804917</v>
      </c>
      <c r="AO44" s="137">
        <f>求节点(总纲!AC$5:AC$84,AH$7:AH$86,总纲!F42)</f>
        <v>3080303.7954627941</v>
      </c>
      <c r="AP44" s="137">
        <f>求节点(总纲!AD$5:AD$84,AI$7:AI$86,总纲!G42)</f>
        <v>4104393.5739701577</v>
      </c>
      <c r="AQ44" s="137">
        <f>求节点(总纲!AE$5:AE$84,AJ$7:AJ$86,总纲!H42)</f>
        <v>5733735.7725029476</v>
      </c>
      <c r="AS44" s="137">
        <v>38</v>
      </c>
      <c r="AT44" s="137">
        <f t="shared" si="28"/>
        <v>204634.31190934964</v>
      </c>
      <c r="AU44" s="137">
        <f t="shared" si="29"/>
        <v>236275.87015018146</v>
      </c>
      <c r="AV44" s="137">
        <f t="shared" si="30"/>
        <v>335788.57290601451</v>
      </c>
      <c r="AW44" s="137">
        <f t="shared" si="31"/>
        <v>436613.49358879309</v>
      </c>
      <c r="AX44" s="137">
        <f t="shared" si="32"/>
        <v>641896.87250885926</v>
      </c>
      <c r="AY44" s="174"/>
      <c r="BB44" s="137">
        <f t="shared" ref="BB44:BB56" si="85">BE44-BE43</f>
        <v>0</v>
      </c>
      <c r="BC44" s="138">
        <v>1</v>
      </c>
      <c r="BD44" s="138">
        <f t="shared" ref="BD44:BD62" si="86">E8</f>
        <v>12.5</v>
      </c>
      <c r="BE44" s="148"/>
      <c r="BF44" s="138">
        <f>SUM(BE$43:BE44)</f>
        <v>0</v>
      </c>
      <c r="BG44" s="138">
        <f t="shared" ref="BG44:BG62" si="87">$BF44*F8</f>
        <v>0</v>
      </c>
      <c r="BH44" s="163">
        <f t="shared" ref="BH44:BH62" si="88">$BF44*G8</f>
        <v>0</v>
      </c>
      <c r="BI44" s="163">
        <f t="shared" ref="BI44:BI62" si="89">$BF44*H8</f>
        <v>0</v>
      </c>
      <c r="BJ44" s="163">
        <f t="shared" ref="BJ44:BJ62" si="90">$BF44*I8</f>
        <v>0</v>
      </c>
      <c r="BK44" s="163">
        <f t="shared" ref="BK44:BK62" si="91">$BF44*J8</f>
        <v>0</v>
      </c>
      <c r="BL44" s="137">
        <f>BF44/[3]圣人科技升级消耗!$Z67</f>
        <v>0</v>
      </c>
      <c r="BM44" s="139"/>
      <c r="BN44" s="137">
        <v>37</v>
      </c>
      <c r="BO44" s="137">
        <f t="shared" si="75"/>
        <v>376974336.00000006</v>
      </c>
      <c r="BP44" s="137">
        <f t="shared" si="76"/>
        <v>395823052.80000001</v>
      </c>
      <c r="BQ44" s="137">
        <f t="shared" si="77"/>
        <v>433520486.40000004</v>
      </c>
      <c r="BR44" s="137">
        <f t="shared" si="78"/>
        <v>490066636.80000007</v>
      </c>
      <c r="BS44" s="137">
        <f t="shared" si="79"/>
        <v>565461504</v>
      </c>
      <c r="BT44" s="137">
        <f t="shared" si="80"/>
        <v>246363000.00000003</v>
      </c>
      <c r="BU44" s="137">
        <f t="shared" si="81"/>
        <v>258681150.00000003</v>
      </c>
      <c r="BV44" s="137">
        <f t="shared" si="82"/>
        <v>283317450</v>
      </c>
      <c r="BW44" s="137">
        <f t="shared" si="83"/>
        <v>320271900</v>
      </c>
      <c r="BX44" s="137">
        <f t="shared" si="84"/>
        <v>369544500</v>
      </c>
      <c r="BY44" s="140"/>
      <c r="BZ44" s="137">
        <v>37</v>
      </c>
      <c r="CA44" s="140">
        <f>求节点(总纲!AA$5:AA$84,BO$8:BO$87,总纲!D41)</f>
        <v>16653765.696785454</v>
      </c>
      <c r="CB44" s="140">
        <f>求节点(总纲!AB$5:AB$84,BP$8:BP$87,总纲!E41)</f>
        <v>20717253.394537978</v>
      </c>
      <c r="CC44" s="140">
        <f>求节点(总纲!AC$5:AC$84,BQ$8:BQ$87,总纲!F41)</f>
        <v>27046362.899221692</v>
      </c>
      <c r="CD44" s="140">
        <f>求节点(总纲!AD$5:AD$84,BR$8:BR$87,总纲!G41)</f>
        <v>37283118.152642637</v>
      </c>
      <c r="CE44" s="140">
        <f>求节点(总纲!AE$5:AE$84,BS$8:BS$87,总纲!H41)</f>
        <v>52982273.145125128</v>
      </c>
      <c r="CF44" s="140">
        <f>求节点(总纲!AA$5:AA$84,BT$8:BT$87,总纲!D41)</f>
        <v>0</v>
      </c>
      <c r="CG44" s="140">
        <f>求节点(总纲!AB$5:AB$84,BU$8:BU$87,总纲!E41)</f>
        <v>0</v>
      </c>
      <c r="CH44" s="140">
        <f>求节点(总纲!AC$5:AC$84,BV$8:BV$87,总纲!F41)</f>
        <v>0</v>
      </c>
      <c r="CI44" s="140">
        <f>求节点(总纲!AD$5:AD$84,BW$8:BW$87,总纲!G41)</f>
        <v>43297.948532769158</v>
      </c>
      <c r="CJ44" s="140">
        <f>求节点(总纲!AE$5:AE$84,BX$8:BX$87,总纲!H41)</f>
        <v>138314.83697675509</v>
      </c>
      <c r="CL44" s="137">
        <v>37</v>
      </c>
      <c r="CM44" s="137">
        <f t="shared" si="48"/>
        <v>2344004.0495467465</v>
      </c>
      <c r="CN44" s="137">
        <f t="shared" si="49"/>
        <v>2773781.7975619547</v>
      </c>
      <c r="CO44" s="137">
        <f t="shared" si="50"/>
        <v>3392057.9317553602</v>
      </c>
      <c r="CP44" s="137">
        <f t="shared" si="51"/>
        <v>4784603.6373239458</v>
      </c>
      <c r="CQ44" s="137">
        <f t="shared" si="52"/>
        <v>6762201.6282355264</v>
      </c>
      <c r="CR44" s="137">
        <f t="shared" si="53"/>
        <v>0</v>
      </c>
      <c r="CS44" s="137">
        <f t="shared" si="54"/>
        <v>0</v>
      </c>
      <c r="CT44" s="137">
        <f t="shared" si="55"/>
        <v>0</v>
      </c>
      <c r="CU44" s="137">
        <f t="shared" si="56"/>
        <v>35011.771349612143</v>
      </c>
      <c r="CV44" s="137">
        <f t="shared" si="57"/>
        <v>64748.476895391286</v>
      </c>
      <c r="DB44" s="137">
        <v>37</v>
      </c>
      <c r="DC44" s="107">
        <f>DC$5*总纲!AA41*24*3600</f>
        <v>7398213.9622779898</v>
      </c>
      <c r="DD44" s="107">
        <f>DD$5*总纲!AB41*24*3600</f>
        <v>5918571.169822393</v>
      </c>
      <c r="DE44" s="107">
        <f>DE$5*总纲!AC41*24*3600</f>
        <v>4438928.3773667933</v>
      </c>
      <c r="DF44" s="107">
        <f>DF$5*总纲!AD41*24*3600</f>
        <v>2959285.5849111965</v>
      </c>
      <c r="DG44" s="107">
        <f>DG$5*总纲!AE41*24*3600</f>
        <v>1479642.7924555982</v>
      </c>
      <c r="DI44" s="137">
        <v>37</v>
      </c>
      <c r="DJ44" s="137">
        <f>求节点(总纲!AA$5:AA$84,DC$8:DC$87,总纲!D41)</f>
        <v>1036457.7127228599</v>
      </c>
      <c r="DK44" s="137">
        <f>求节点(总纲!AB$5:AB$84,DD$8:DD$87,总纲!E41)</f>
        <v>905760.3951485072</v>
      </c>
      <c r="DL44" s="137">
        <f>求节点(总纲!AC$5:AC$84,DE$8:DE$87,总纲!F41)</f>
        <v>748840.69744226639</v>
      </c>
      <c r="DM44" s="137">
        <f>求节点(总纲!AD$5:AD$84,DF$8:DF$87,总纲!G41)</f>
        <v>554401.23053545784</v>
      </c>
      <c r="DN44" s="137">
        <f>求节点(总纲!AE$5:AE$84,DG$8:DG$87,总纲!H41)</f>
        <v>311040.95958813024</v>
      </c>
    </row>
    <row r="45" spans="4:118" x14ac:dyDescent="0.15">
      <c r="K45" s="165"/>
      <c r="L45" s="166"/>
      <c r="M45" s="165"/>
      <c r="N45" s="165"/>
      <c r="O45" s="165"/>
      <c r="T45" s="177"/>
      <c r="U45" s="177"/>
      <c r="V45" s="179"/>
      <c r="AE45" s="137">
        <v>39</v>
      </c>
      <c r="AF45" s="137">
        <f t="shared" si="70"/>
        <v>33331450.000000004</v>
      </c>
      <c r="AG45" s="137">
        <f t="shared" si="71"/>
        <v>34998022.5</v>
      </c>
      <c r="AH45" s="137">
        <f t="shared" si="72"/>
        <v>38331167.5</v>
      </c>
      <c r="AI45" s="137">
        <f t="shared" si="73"/>
        <v>43330885.000000007</v>
      </c>
      <c r="AJ45" s="137">
        <f t="shared" si="74"/>
        <v>49997175</v>
      </c>
      <c r="AL45" s="137">
        <v>39</v>
      </c>
      <c r="AM45" s="137">
        <f>求节点(总纲!AA$5:AA$84,AF$7:AF$86,总纲!D43)</f>
        <v>2271512.9246683614</v>
      </c>
      <c r="AN45" s="137">
        <f>求节点(总纲!AB$5:AB$84,AG$7:AG$86,总纲!E43)</f>
        <v>2710094.1221482968</v>
      </c>
      <c r="AO45" s="137">
        <f>求节点(总纲!AC$5:AC$84,AH$7:AH$86,总纲!F43)</f>
        <v>3454511.2942306357</v>
      </c>
      <c r="AP45" s="137">
        <f>求节点(总纲!AD$5:AD$84,AI$7:AI$86,总纲!G43)</f>
        <v>4638537.2037117612</v>
      </c>
      <c r="AQ45" s="137">
        <f>求节点(总纲!AE$5:AE$84,AJ$7:AJ$86,总纲!H43)</f>
        <v>6451156.0068753865</v>
      </c>
      <c r="AS45" s="137">
        <v>39</v>
      </c>
      <c r="AT45" s="137">
        <f t="shared" si="28"/>
        <v>222545.67172602983</v>
      </c>
      <c r="AU45" s="137">
        <f t="shared" si="29"/>
        <v>281413.43526780512</v>
      </c>
      <c r="AV45" s="137">
        <f t="shared" si="30"/>
        <v>374207.49876784161</v>
      </c>
      <c r="AW45" s="137">
        <f t="shared" si="31"/>
        <v>534143.62974160351</v>
      </c>
      <c r="AX45" s="137">
        <f t="shared" si="32"/>
        <v>717420.23437243886</v>
      </c>
      <c r="AY45" s="174"/>
      <c r="BB45" s="137">
        <f t="shared" si="85"/>
        <v>0</v>
      </c>
      <c r="BC45" s="138">
        <f t="shared" ref="BC45:BC62" si="92">BC10</f>
        <v>2</v>
      </c>
      <c r="BD45" s="138">
        <f t="shared" si="86"/>
        <v>14.5</v>
      </c>
      <c r="BE45" s="148"/>
      <c r="BF45" s="138">
        <f>SUM(BE$43:BE45)</f>
        <v>0</v>
      </c>
      <c r="BG45" s="163">
        <f t="shared" si="87"/>
        <v>0</v>
      </c>
      <c r="BH45" s="163">
        <f t="shared" si="88"/>
        <v>0</v>
      </c>
      <c r="BI45" s="163">
        <f t="shared" si="89"/>
        <v>0</v>
      </c>
      <c r="BJ45" s="163">
        <f t="shared" si="90"/>
        <v>0</v>
      </c>
      <c r="BK45" s="163">
        <f t="shared" si="91"/>
        <v>0</v>
      </c>
      <c r="BL45" s="137">
        <f>BF45/[3]圣人科技升级消耗!$Z68</f>
        <v>0</v>
      </c>
      <c r="BM45" s="175"/>
      <c r="BN45" s="137">
        <v>38</v>
      </c>
      <c r="BO45" s="137">
        <f t="shared" si="75"/>
        <v>457360384.00000006</v>
      </c>
      <c r="BP45" s="137">
        <f t="shared" si="76"/>
        <v>480228403.20000005</v>
      </c>
      <c r="BQ45" s="137">
        <f t="shared" si="77"/>
        <v>525964441.60000002</v>
      </c>
      <c r="BR45" s="137">
        <f t="shared" si="78"/>
        <v>594568499.20000005</v>
      </c>
      <c r="BS45" s="137">
        <f t="shared" si="79"/>
        <v>686040576</v>
      </c>
      <c r="BT45" s="137">
        <f t="shared" si="80"/>
        <v>350897000</v>
      </c>
      <c r="BU45" s="137">
        <f t="shared" si="81"/>
        <v>368441850.00000006</v>
      </c>
      <c r="BV45" s="137">
        <f t="shared" si="82"/>
        <v>403531550</v>
      </c>
      <c r="BW45" s="137">
        <f t="shared" si="83"/>
        <v>456166100</v>
      </c>
      <c r="BX45" s="137">
        <f t="shared" si="84"/>
        <v>526345500</v>
      </c>
      <c r="BY45" s="140"/>
      <c r="BZ45" s="137">
        <v>38</v>
      </c>
      <c r="CA45" s="140">
        <f>求节点(总纲!AA$5:AA$84,BO$8:BO$87,总纲!D42)</f>
        <v>19235398.044343073</v>
      </c>
      <c r="CB45" s="140">
        <f>求节点(总纲!AB$5:AB$84,BP$8:BP$87,总纲!E42)</f>
        <v>23715205.009918116</v>
      </c>
      <c r="CC45" s="140">
        <f>求节点(总纲!AC$5:AC$84,BQ$8:BQ$87,总纲!F42)</f>
        <v>31048324.575406674</v>
      </c>
      <c r="CD45" s="140">
        <f>求节点(总纲!AD$5:AD$84,BR$8:BR$87,总纲!G42)</f>
        <v>42420535.84721452</v>
      </c>
      <c r="CE45" s="140">
        <f>求节点(总纲!AE$5:AE$84,BS$8:BS$87,总纲!H42)</f>
        <v>60232285.834165379</v>
      </c>
      <c r="CF45" s="140">
        <f>求节点(总纲!AA$5:AA$84,BT$8:BT$87,总纲!D42)</f>
        <v>0</v>
      </c>
      <c r="CG45" s="140">
        <f>求节点(总纲!AB$5:AB$84,BU$8:BU$87,总纲!E42)</f>
        <v>0</v>
      </c>
      <c r="CH45" s="140">
        <f>求节点(总纲!AC$5:AC$84,BV$8:BV$87,总纲!F42)</f>
        <v>24157.894402823666</v>
      </c>
      <c r="CI45" s="140">
        <f>求节点(总纲!AD$5:AD$84,BW$8:BW$87,总纲!G42)</f>
        <v>80891.46876643358</v>
      </c>
      <c r="CJ45" s="140">
        <f>求节点(总纲!AE$5:AE$84,BX$8:BX$87,总纲!H42)</f>
        <v>221873.05896509439</v>
      </c>
      <c r="CL45" s="137">
        <v>38</v>
      </c>
      <c r="CM45" s="137">
        <f t="shared" si="48"/>
        <v>2581632.3475576192</v>
      </c>
      <c r="CN45" s="137">
        <f t="shared" si="49"/>
        <v>2997951.6153801382</v>
      </c>
      <c r="CO45" s="137">
        <f t="shared" si="50"/>
        <v>4001961.6761849821</v>
      </c>
      <c r="CP45" s="137">
        <f t="shared" si="51"/>
        <v>5137417.6945718825</v>
      </c>
      <c r="CQ45" s="137">
        <f t="shared" si="52"/>
        <v>7250012.6890402511</v>
      </c>
      <c r="CR45" s="137">
        <f t="shared" si="53"/>
        <v>0</v>
      </c>
      <c r="CS45" s="137">
        <f t="shared" si="54"/>
        <v>0</v>
      </c>
      <c r="CT45" s="137">
        <f t="shared" si="55"/>
        <v>24157.894402823666</v>
      </c>
      <c r="CU45" s="137">
        <f t="shared" si="56"/>
        <v>37593.520233664422</v>
      </c>
      <c r="CV45" s="137">
        <f t="shared" si="57"/>
        <v>83558.221988339297</v>
      </c>
      <c r="DB45" s="137">
        <v>38</v>
      </c>
      <c r="DC45" s="107">
        <f>DC$5*总纲!AA42*24*3600</f>
        <v>8588249.5159611721</v>
      </c>
      <c r="DD45" s="107">
        <f>DD$5*总纲!AB42*24*3600</f>
        <v>6870599.6127689397</v>
      </c>
      <c r="DE45" s="107">
        <f>DE$5*总纲!AC42*24*3600</f>
        <v>5152949.7095767036</v>
      </c>
      <c r="DF45" s="107">
        <f>DF$5*总纲!AD42*24*3600</f>
        <v>3435299.8063844698</v>
      </c>
      <c r="DG45" s="107">
        <f>DG$5*总纲!AE42*24*3600</f>
        <v>1717649.9031922349</v>
      </c>
      <c r="DI45" s="137">
        <v>38</v>
      </c>
      <c r="DJ45" s="137">
        <f>求节点(总纲!AA$5:AA$84,DC$8:DC$87,总纲!D42)</f>
        <v>1117049.0987005618</v>
      </c>
      <c r="DK45" s="137">
        <f>求节点(总纲!AB$5:AB$84,DD$8:DD$87,总纲!E42)</f>
        <v>975630.68280507065</v>
      </c>
      <c r="DL45" s="137">
        <f>求节点(总纲!AC$5:AC$84,DE$8:DE$87,总纲!F42)</f>
        <v>805168.990343365</v>
      </c>
      <c r="DM45" s="137">
        <f>求节点(总纲!AD$5:AD$84,DF$8:DF$87,总纲!G42)</f>
        <v>595833.9892468797</v>
      </c>
      <c r="DN45" s="137">
        <f>求节点(总纲!AE$5:AE$84,DG$8:DG$87,总纲!H42)</f>
        <v>334444.50015094824</v>
      </c>
    </row>
    <row r="46" spans="4:118" x14ac:dyDescent="0.15">
      <c r="K46" s="165"/>
      <c r="L46" s="166"/>
      <c r="M46" s="165"/>
      <c r="N46" s="165"/>
      <c r="O46" s="165"/>
      <c r="T46" s="177"/>
      <c r="U46" s="177"/>
      <c r="V46" s="179"/>
      <c r="AE46" s="137">
        <v>40</v>
      </c>
      <c r="AF46" s="137">
        <f t="shared" si="70"/>
        <v>39006750</v>
      </c>
      <c r="AG46" s="137">
        <f t="shared" si="71"/>
        <v>40957087.5</v>
      </c>
      <c r="AH46" s="137">
        <f t="shared" si="72"/>
        <v>44857762.5</v>
      </c>
      <c r="AI46" s="137">
        <f t="shared" si="73"/>
        <v>50708775</v>
      </c>
      <c r="AJ46" s="137">
        <f t="shared" si="74"/>
        <v>58510125</v>
      </c>
      <c r="AL46" s="137">
        <v>40</v>
      </c>
      <c r="AM46" s="137">
        <f>求节点(总纲!AA$5:AA$84,AF$7:AF$86,总纲!D44)</f>
        <v>2529541.0661809165</v>
      </c>
      <c r="AN46" s="137">
        <f>求节点(总纲!AB$5:AB$84,AG$7:AG$86,总纲!E44)</f>
        <v>3045402.8853602605</v>
      </c>
      <c r="AO46" s="137">
        <f>求节点(总纲!AC$5:AC$84,AH$7:AH$86,总纲!F44)</f>
        <v>3892822.2566499193</v>
      </c>
      <c r="AP46" s="137">
        <f>求节点(总纲!AD$5:AD$84,AI$7:AI$86,总纲!G44)</f>
        <v>5235434.8148154011</v>
      </c>
      <c r="AQ46" s="137">
        <f>求节点(总纲!AE$5:AE$84,AJ$7:AJ$86,总纲!H44)</f>
        <v>7264230.6896790415</v>
      </c>
      <c r="AS46" s="137">
        <v>40</v>
      </c>
      <c r="AT46" s="137">
        <f t="shared" si="28"/>
        <v>258028.14151255507</v>
      </c>
      <c r="AU46" s="137">
        <f t="shared" si="29"/>
        <v>335308.7632119637</v>
      </c>
      <c r="AV46" s="137">
        <f t="shared" si="30"/>
        <v>438310.96241928358</v>
      </c>
      <c r="AW46" s="137">
        <f t="shared" si="31"/>
        <v>596897.61110363994</v>
      </c>
      <c r="AX46" s="137">
        <f t="shared" si="32"/>
        <v>813074.68280365504</v>
      </c>
      <c r="AY46" s="174"/>
      <c r="BB46" s="137">
        <f t="shared" si="85"/>
        <v>0</v>
      </c>
      <c r="BC46" s="138">
        <f t="shared" si="92"/>
        <v>3</v>
      </c>
      <c r="BD46" s="138">
        <f t="shared" si="86"/>
        <v>16.5</v>
      </c>
      <c r="BE46" s="148"/>
      <c r="BF46" s="138">
        <f>SUM(BE$43:BE46)</f>
        <v>0</v>
      </c>
      <c r="BG46" s="163">
        <f t="shared" si="87"/>
        <v>0</v>
      </c>
      <c r="BH46" s="163">
        <f t="shared" si="88"/>
        <v>0</v>
      </c>
      <c r="BI46" s="163">
        <f t="shared" si="89"/>
        <v>0</v>
      </c>
      <c r="BJ46" s="163">
        <f t="shared" si="90"/>
        <v>0</v>
      </c>
      <c r="BK46" s="163">
        <f t="shared" si="91"/>
        <v>0</v>
      </c>
      <c r="BL46" s="137">
        <f>BF46/[3]圣人科技升级消耗!$Z69</f>
        <v>0</v>
      </c>
      <c r="BM46" s="175"/>
      <c r="BN46" s="137">
        <v>39</v>
      </c>
      <c r="BO46" s="137">
        <f t="shared" si="75"/>
        <v>555346432</v>
      </c>
      <c r="BP46" s="137">
        <f t="shared" si="76"/>
        <v>583113753.60000002</v>
      </c>
      <c r="BQ46" s="137">
        <f t="shared" si="77"/>
        <v>638648396.80000007</v>
      </c>
      <c r="BR46" s="137">
        <f t="shared" si="78"/>
        <v>721950361.60000014</v>
      </c>
      <c r="BS46" s="137">
        <f t="shared" si="79"/>
        <v>833019648</v>
      </c>
      <c r="BT46" s="137">
        <f t="shared" si="80"/>
        <v>477431000</v>
      </c>
      <c r="BU46" s="137">
        <f t="shared" si="81"/>
        <v>501302550.00000006</v>
      </c>
      <c r="BV46" s="137">
        <f t="shared" si="82"/>
        <v>549045650</v>
      </c>
      <c r="BW46" s="137">
        <f t="shared" si="83"/>
        <v>620660300.00000012</v>
      </c>
      <c r="BX46" s="137">
        <f t="shared" si="84"/>
        <v>716146500</v>
      </c>
      <c r="BY46" s="140"/>
      <c r="BZ46" s="137">
        <v>39</v>
      </c>
      <c r="CA46" s="140">
        <f>求节点(总纲!AA$5:AA$84,BO$8:BO$87,总纲!D43)</f>
        <v>22059136.057128035</v>
      </c>
      <c r="CB46" s="140">
        <f>求节点(总纲!AB$5:AB$84,BP$8:BP$87,总纲!E43)</f>
        <v>27144083.453823306</v>
      </c>
      <c r="CC46" s="140">
        <f>求节点(总纲!AC$5:AC$84,BQ$8:BQ$87,总纲!F43)</f>
        <v>35451441.414076768</v>
      </c>
      <c r="CD46" s="140">
        <f>求节点(总纲!AD$5:AD$84,BR$8:BR$87,总纲!G43)</f>
        <v>48466162.099673137</v>
      </c>
      <c r="CE46" s="140">
        <f>求节点(总纲!AE$5:AE$84,BS$8:BS$87,总纲!H43)</f>
        <v>68496028.765903175</v>
      </c>
      <c r="CF46" s="140">
        <f>求节点(总纲!AA$5:AA$84,BT$8:BT$87,总纲!D43)</f>
        <v>0</v>
      </c>
      <c r="CG46" s="140">
        <f>求节点(总纲!AB$5:AB$84,BU$8:BU$87,总纲!E43)</f>
        <v>13243.998140038953</v>
      </c>
      <c r="CH46" s="140">
        <f>求节点(总纲!AC$5:AC$84,BV$8:BV$87,总纲!F43)</f>
        <v>56378.101480910365</v>
      </c>
      <c r="CI46" s="140">
        <f>求节点(总纲!AD$5:AD$84,BW$8:BW$87,总纲!G43)</f>
        <v>149241.41368362191</v>
      </c>
      <c r="CJ46" s="140">
        <f>求节点(总纲!AE$5:AE$84,BX$8:BX$87,总纲!H43)</f>
        <v>331307.67089560232</v>
      </c>
      <c r="CL46" s="137">
        <v>39</v>
      </c>
      <c r="CM46" s="137">
        <f t="shared" si="48"/>
        <v>2823738.0127849616</v>
      </c>
      <c r="CN46" s="137">
        <f t="shared" si="49"/>
        <v>3428878.4439051896</v>
      </c>
      <c r="CO46" s="137">
        <f t="shared" si="50"/>
        <v>4403116.8386700936</v>
      </c>
      <c r="CP46" s="137">
        <f t="shared" si="51"/>
        <v>6045626.2524586171</v>
      </c>
      <c r="CQ46" s="137">
        <f t="shared" si="52"/>
        <v>8263742.9317377955</v>
      </c>
      <c r="CR46" s="137">
        <f t="shared" si="53"/>
        <v>0</v>
      </c>
      <c r="CS46" s="137">
        <f t="shared" si="54"/>
        <v>13243.998140038953</v>
      </c>
      <c r="CT46" s="137">
        <f t="shared" si="55"/>
        <v>32220.2070780867</v>
      </c>
      <c r="CU46" s="137">
        <f t="shared" si="56"/>
        <v>68349.944917188332</v>
      </c>
      <c r="CV46" s="137">
        <f t="shared" si="57"/>
        <v>109434.61193050793</v>
      </c>
      <c r="DB46" s="137">
        <v>39</v>
      </c>
      <c r="DC46" s="107">
        <f>DC$5*总纲!AA43*24*3600</f>
        <v>9967768.5011886749</v>
      </c>
      <c r="DD46" s="107">
        <f>DD$5*总纲!AB43*24*3600</f>
        <v>7974214.8009509416</v>
      </c>
      <c r="DE46" s="107">
        <f>DE$5*总纲!AC43*24*3600</f>
        <v>5980661.1007132055</v>
      </c>
      <c r="DF46" s="107">
        <f>DF$5*总纲!AD43*24*3600</f>
        <v>3987107.4004754708</v>
      </c>
      <c r="DG46" s="107">
        <f>DG$5*总纲!AE43*24*3600</f>
        <v>1993553.7002377354</v>
      </c>
      <c r="DI46" s="137">
        <v>39</v>
      </c>
      <c r="DJ46" s="137">
        <f>求节点(总纲!AA$5:AA$84,DC$8:DC$87,总纲!D43)</f>
        <v>1203424.8075004825</v>
      </c>
      <c r="DK46" s="137">
        <f>求节点(总纲!AB$5:AB$84,DD$8:DD$87,总纲!E43)</f>
        <v>1049506.7746211707</v>
      </c>
      <c r="DL46" s="137">
        <f>求节点(总纲!AC$5:AC$84,DE$8:DE$87,总纲!F43)</f>
        <v>865382.77907359682</v>
      </c>
      <c r="DM46" s="137">
        <f>求节点(总纲!AD$5:AD$84,DF$8:DF$87,总纲!G43)</f>
        <v>641064.39495550701</v>
      </c>
      <c r="DN46" s="137">
        <f>求节点(总纲!AE$5:AE$84,DG$8:DG$87,总纲!H43)</f>
        <v>360305.38736564445</v>
      </c>
    </row>
    <row r="47" spans="4:118" x14ac:dyDescent="0.15">
      <c r="K47" s="165"/>
      <c r="L47" s="166"/>
      <c r="M47" s="165"/>
      <c r="N47" s="165"/>
      <c r="O47" s="165"/>
      <c r="T47" s="177"/>
      <c r="U47" s="177"/>
      <c r="V47" s="179"/>
      <c r="AE47" s="137">
        <v>41</v>
      </c>
      <c r="AF47" s="137">
        <f t="shared" si="70"/>
        <v>45442050</v>
      </c>
      <c r="AG47" s="137">
        <f t="shared" si="71"/>
        <v>47714152.5</v>
      </c>
      <c r="AH47" s="137">
        <f t="shared" si="72"/>
        <v>52258357.5</v>
      </c>
      <c r="AI47" s="137">
        <f t="shared" si="73"/>
        <v>59074665</v>
      </c>
      <c r="AJ47" s="137">
        <f t="shared" si="74"/>
        <v>68163075</v>
      </c>
      <c r="AL47" s="137">
        <v>41</v>
      </c>
      <c r="AM47" s="137">
        <f>求节点(总纲!AA$5:AA$84,AF$7:AF$86,总纲!D45)</f>
        <v>2851253.2917207829</v>
      </c>
      <c r="AN47" s="137">
        <f>求节点(总纲!AB$5:AB$84,AG$7:AG$86,总纲!E45)</f>
        <v>3425441.2863732185</v>
      </c>
      <c r="AO47" s="137">
        <f>求节点(总纲!AC$5:AC$84,AH$7:AH$86,总纲!F45)</f>
        <v>4401514.0095513826</v>
      </c>
      <c r="AP47" s="137">
        <f>求节点(总纲!AD$5:AD$84,AI$7:AI$86,总纲!G45)</f>
        <v>5900056.9869668977</v>
      </c>
      <c r="AQ47" s="137">
        <f>求节点(总纲!AE$5:AE$84,AJ$7:AJ$86,总纲!H45)</f>
        <v>8154189.6484448994</v>
      </c>
      <c r="AS47" s="137">
        <v>41</v>
      </c>
      <c r="AT47" s="137">
        <f t="shared" si="28"/>
        <v>321712.22553986637</v>
      </c>
      <c r="AU47" s="137">
        <f t="shared" si="29"/>
        <v>380038.40101295803</v>
      </c>
      <c r="AV47" s="137">
        <f t="shared" si="30"/>
        <v>508691.7529014633</v>
      </c>
      <c r="AW47" s="137">
        <f t="shared" si="31"/>
        <v>664622.17215149663</v>
      </c>
      <c r="AX47" s="137">
        <f t="shared" si="32"/>
        <v>889958.95876585785</v>
      </c>
      <c r="AY47" s="174"/>
      <c r="BB47" s="137">
        <f t="shared" si="85"/>
        <v>0</v>
      </c>
      <c r="BC47" s="138">
        <f t="shared" si="92"/>
        <v>4</v>
      </c>
      <c r="BD47" s="138">
        <f t="shared" si="86"/>
        <v>18.5</v>
      </c>
      <c r="BE47" s="148"/>
      <c r="BF47" s="138">
        <f>SUM(BE$43:BE47)</f>
        <v>0</v>
      </c>
      <c r="BG47" s="163">
        <f t="shared" si="87"/>
        <v>0</v>
      </c>
      <c r="BH47" s="163">
        <f t="shared" si="88"/>
        <v>0</v>
      </c>
      <c r="BI47" s="163">
        <f t="shared" si="89"/>
        <v>0</v>
      </c>
      <c r="BJ47" s="163">
        <f t="shared" si="90"/>
        <v>0</v>
      </c>
      <c r="BK47" s="163">
        <f t="shared" si="91"/>
        <v>0</v>
      </c>
      <c r="BL47" s="137">
        <f>BF47/[3]圣人科技升级消耗!$Z70</f>
        <v>0</v>
      </c>
      <c r="BM47" s="175"/>
      <c r="BN47" s="137">
        <v>40</v>
      </c>
      <c r="BO47" s="137">
        <f t="shared" si="75"/>
        <v>670932480</v>
      </c>
      <c r="BP47" s="137">
        <f t="shared" si="76"/>
        <v>704479104</v>
      </c>
      <c r="BQ47" s="137">
        <f t="shared" si="77"/>
        <v>771572352</v>
      </c>
      <c r="BR47" s="137">
        <f t="shared" si="78"/>
        <v>872212224</v>
      </c>
      <c r="BS47" s="137">
        <f t="shared" si="79"/>
        <v>1006398720</v>
      </c>
      <c r="BT47" s="137">
        <f t="shared" si="80"/>
        <v>625965000</v>
      </c>
      <c r="BU47" s="137">
        <f t="shared" si="81"/>
        <v>657263250</v>
      </c>
      <c r="BV47" s="137">
        <f t="shared" si="82"/>
        <v>719859750</v>
      </c>
      <c r="BW47" s="137">
        <f t="shared" si="83"/>
        <v>813754500.00000012</v>
      </c>
      <c r="BX47" s="137">
        <f t="shared" si="84"/>
        <v>938947500</v>
      </c>
      <c r="BY47" s="140"/>
      <c r="BZ47" s="137">
        <v>40</v>
      </c>
      <c r="CA47" s="140">
        <f>求节点(总纲!AA$5:AA$84,BO$8:BO$87,总纲!D44)</f>
        <v>25245521.472876996</v>
      </c>
      <c r="CB47" s="140">
        <f>求节点(总纲!AB$5:AB$84,BP$8:BP$87,总纲!E44)</f>
        <v>31089497.873132426</v>
      </c>
      <c r="CC47" s="140">
        <f>求节点(总纲!AC$5:AC$84,BQ$8:BQ$87,总纲!F44)</f>
        <v>40496394.794083521</v>
      </c>
      <c r="CD47" s="140">
        <f>求节点(总纲!AD$5:AD$84,BR$8:BR$87,总纲!G44)</f>
        <v>55207923.027164601</v>
      </c>
      <c r="CE47" s="140">
        <f>求节点(总纲!AE$5:AE$84,BS$8:BS$87,总纲!H44)</f>
        <v>78303397.555215642</v>
      </c>
      <c r="CF47" s="140">
        <f>求节点(总纲!AA$5:AA$84,BT$8:BT$87,总纲!D44)</f>
        <v>8178.9697774500946</v>
      </c>
      <c r="CG47" s="140">
        <f>求节点(总纲!AB$5:AB$84,BU$8:BU$87,总纲!E44)</f>
        <v>42114.926225019</v>
      </c>
      <c r="CH47" s="140">
        <f>求节点(总纲!AC$5:AC$84,BV$8:BV$87,总纲!F44)</f>
        <v>104619.75882354286</v>
      </c>
      <c r="CI47" s="140">
        <f>求节点(总纲!AD$5:AD$84,BW$8:BW$87,总纲!G44)</f>
        <v>226941.90612872096</v>
      </c>
      <c r="CJ47" s="140">
        <f>求节点(总纲!AE$5:AE$84,BX$8:BX$87,总纲!H44)</f>
        <v>499441.18322388257</v>
      </c>
      <c r="CL47" s="137">
        <v>40</v>
      </c>
      <c r="CM47" s="137">
        <f t="shared" si="48"/>
        <v>3186385.4157489613</v>
      </c>
      <c r="CN47" s="137">
        <f t="shared" si="49"/>
        <v>3945414.4193091206</v>
      </c>
      <c r="CO47" s="137">
        <f t="shared" si="50"/>
        <v>5044953.3800067529</v>
      </c>
      <c r="CP47" s="137">
        <f t="shared" si="51"/>
        <v>6741760.9274914637</v>
      </c>
      <c r="CQ47" s="137">
        <f t="shared" si="52"/>
        <v>9807368.789312467</v>
      </c>
      <c r="CR47" s="137">
        <f t="shared" si="53"/>
        <v>8178.9697774500946</v>
      </c>
      <c r="CS47" s="137">
        <f t="shared" si="54"/>
        <v>28870.928084980049</v>
      </c>
      <c r="CT47" s="137">
        <f t="shared" si="55"/>
        <v>48241.65734263249</v>
      </c>
      <c r="CU47" s="137">
        <f t="shared" si="56"/>
        <v>77700.492445099051</v>
      </c>
      <c r="CV47" s="137">
        <f t="shared" si="57"/>
        <v>168133.51232828025</v>
      </c>
      <c r="DB47" s="137">
        <v>40</v>
      </c>
      <c r="DC47" s="107">
        <f>DC$5*总纲!AA44*24*3600</f>
        <v>11566800</v>
      </c>
      <c r="DD47" s="107">
        <f>DD$5*总纲!AB44*24*3600</f>
        <v>9253440</v>
      </c>
      <c r="DE47" s="107">
        <f>DE$5*总纲!AC44*24*3600</f>
        <v>6940080.0000000009</v>
      </c>
      <c r="DF47" s="107">
        <f>DF$5*总纲!AD44*24*3600</f>
        <v>4626720</v>
      </c>
      <c r="DG47" s="107">
        <f>DG$5*总纲!AE44*24*3600</f>
        <v>2313360</v>
      </c>
      <c r="DI47" s="137">
        <v>40</v>
      </c>
      <c r="DJ47" s="137">
        <f>求节点(总纲!AA$5:AA$84,DC$8:DC$87,总纲!D44)</f>
        <v>1296000</v>
      </c>
      <c r="DK47" s="137">
        <f>求节点(总纲!AB$5:AB$84,DD$8:DD$87,总纲!E44)</f>
        <v>1128297.6000000001</v>
      </c>
      <c r="DL47" s="137">
        <f>求节点(总纲!AC$5:AC$84,DE$8:DE$87,总纲!F44)</f>
        <v>931564.79999999993</v>
      </c>
      <c r="DM47" s="137">
        <f>求节点(总纲!AD$5:AD$84,DF$8:DF$87,总纲!G44)</f>
        <v>691286.4</v>
      </c>
      <c r="DN47" s="137">
        <f>求节点(总纲!AE$5:AE$84,DG$8:DG$87,总纲!H44)</f>
        <v>388800</v>
      </c>
    </row>
    <row r="48" spans="4:118" x14ac:dyDescent="0.15">
      <c r="K48" s="165"/>
      <c r="L48" s="166"/>
      <c r="M48" s="165"/>
      <c r="N48" s="165"/>
      <c r="O48" s="165"/>
      <c r="T48" s="177"/>
      <c r="U48" s="177"/>
      <c r="V48" s="179"/>
      <c r="AE48" s="137">
        <v>42</v>
      </c>
      <c r="AF48" s="137">
        <f t="shared" si="70"/>
        <v>52637350</v>
      </c>
      <c r="AG48" s="137">
        <f t="shared" si="71"/>
        <v>55269217.5</v>
      </c>
      <c r="AH48" s="137">
        <f t="shared" si="72"/>
        <v>60532952.499999993</v>
      </c>
      <c r="AI48" s="137">
        <f t="shared" si="73"/>
        <v>68428555</v>
      </c>
      <c r="AJ48" s="137">
        <f t="shared" si="74"/>
        <v>78956025</v>
      </c>
      <c r="AL48" s="137">
        <v>42</v>
      </c>
      <c r="AM48" s="137">
        <f>求节点(总纲!AA$5:AA$84,AF$7:AF$86,总纲!D46)</f>
        <v>3198383.5984214982</v>
      </c>
      <c r="AN48" s="137">
        <f>求节点(总纲!AB$5:AB$84,AG$7:AG$86,总纲!E46)</f>
        <v>3888750.3001089301</v>
      </c>
      <c r="AO48" s="137">
        <f>求节点(总纲!AC$5:AC$84,AH$7:AH$86,总纲!F46)</f>
        <v>4969298.2757597482</v>
      </c>
      <c r="AP48" s="137">
        <f>求节点(总纲!AD$5:AD$84,AI$7:AI$86,总纲!G46)</f>
        <v>6639869.009492401</v>
      </c>
      <c r="AQ48" s="137">
        <f>求节点(总纲!AE$5:AE$84,AJ$7:AJ$86,总纲!H46)</f>
        <v>9117146.3368611708</v>
      </c>
      <c r="AS48" s="137">
        <v>42</v>
      </c>
      <c r="AT48" s="137">
        <f t="shared" si="28"/>
        <v>347130.30670071533</v>
      </c>
      <c r="AU48" s="137">
        <f t="shared" si="29"/>
        <v>463309.01373571157</v>
      </c>
      <c r="AV48" s="137">
        <f t="shared" si="30"/>
        <v>567784.26620836556</v>
      </c>
      <c r="AW48" s="137">
        <f t="shared" si="31"/>
        <v>739812.0225255033</v>
      </c>
      <c r="AX48" s="137">
        <f t="shared" si="32"/>
        <v>962956.68841627147</v>
      </c>
      <c r="AY48" s="174"/>
      <c r="BB48" s="137">
        <f t="shared" si="85"/>
        <v>0</v>
      </c>
      <c r="BC48" s="138">
        <f t="shared" si="92"/>
        <v>5</v>
      </c>
      <c r="BD48" s="138">
        <f t="shared" si="86"/>
        <v>20.5</v>
      </c>
      <c r="BE48" s="148"/>
      <c r="BF48" s="138">
        <f>SUM(BE$43:BE48)</f>
        <v>0</v>
      </c>
      <c r="BG48" s="163">
        <f t="shared" si="87"/>
        <v>0</v>
      </c>
      <c r="BH48" s="163">
        <f t="shared" si="88"/>
        <v>0</v>
      </c>
      <c r="BI48" s="163">
        <f t="shared" si="89"/>
        <v>0</v>
      </c>
      <c r="BJ48" s="163">
        <f t="shared" si="90"/>
        <v>0</v>
      </c>
      <c r="BK48" s="163">
        <f t="shared" si="91"/>
        <v>0</v>
      </c>
      <c r="BL48" s="137">
        <f>BF48/[3]圣人科技升级消耗!$Z71</f>
        <v>0</v>
      </c>
      <c r="BM48" s="175"/>
      <c r="BN48" s="137">
        <v>41</v>
      </c>
      <c r="BO48" s="137">
        <f t="shared" si="75"/>
        <v>816718528</v>
      </c>
      <c r="BP48" s="137">
        <f t="shared" si="76"/>
        <v>857554454.4000001</v>
      </c>
      <c r="BQ48" s="137">
        <f t="shared" si="77"/>
        <v>939226307.20000005</v>
      </c>
      <c r="BR48" s="137">
        <f t="shared" si="78"/>
        <v>1061734086.4000001</v>
      </c>
      <c r="BS48" s="137">
        <f t="shared" si="79"/>
        <v>1225077792</v>
      </c>
      <c r="BT48" s="137">
        <f t="shared" si="80"/>
        <v>793499000</v>
      </c>
      <c r="BU48" s="137">
        <f t="shared" si="81"/>
        <v>833173950</v>
      </c>
      <c r="BV48" s="137">
        <f t="shared" si="82"/>
        <v>912523850</v>
      </c>
      <c r="BW48" s="137">
        <f t="shared" si="83"/>
        <v>1031548700.0000001</v>
      </c>
      <c r="BX48" s="137">
        <f t="shared" si="84"/>
        <v>1190248500</v>
      </c>
      <c r="BY48" s="140"/>
      <c r="BZ48" s="137">
        <v>41</v>
      </c>
      <c r="CA48" s="140">
        <f>求节点(总纲!AA$5:AA$84,BO$8:BO$87,总纲!D45)</f>
        <v>29030952.075269703</v>
      </c>
      <c r="CB48" s="140">
        <f>求节点(总纲!AB$5:AB$84,BP$8:BP$87,总纲!E45)</f>
        <v>35519372.230288528</v>
      </c>
      <c r="CC48" s="140">
        <f>求节点(总纲!AC$5:AC$84,BQ$8:BQ$87,总纲!F45)</f>
        <v>46241899.751805261</v>
      </c>
      <c r="CD48" s="140">
        <f>求节点(总纲!AD$5:AD$84,BR$8:BR$87,总纲!G45)</f>
        <v>63091071.273074716</v>
      </c>
      <c r="CE48" s="140">
        <f>求节点(总纲!AE$5:AE$84,BS$8:BS$87,总纲!H45)</f>
        <v>89098672.627910629</v>
      </c>
      <c r="CF48" s="140">
        <f>求节点(总纲!AA$5:AA$84,BT$8:BT$87,总纲!D45)</f>
        <v>35879.201762585908</v>
      </c>
      <c r="CG48" s="140">
        <f>求节点(总纲!AB$5:AB$84,BU$8:BU$87,总纲!E45)</f>
        <v>78746.267320016195</v>
      </c>
      <c r="CH48" s="140">
        <f>求节点(总纲!AC$5:AC$84,BV$8:BV$87,总纲!F45)</f>
        <v>170838.15033314039</v>
      </c>
      <c r="CI48" s="140">
        <f>求节点(总纲!AD$5:AD$84,BW$8:BW$87,总纲!G45)</f>
        <v>351041.98513115186</v>
      </c>
      <c r="CJ48" s="140">
        <f>求节点(总纲!AE$5:AE$84,BX$8:BX$87,总纲!H45)</f>
        <v>689515.57311363181</v>
      </c>
      <c r="CL48" s="137">
        <v>41</v>
      </c>
      <c r="CM48" s="137">
        <f t="shared" si="48"/>
        <v>3785430.602392707</v>
      </c>
      <c r="CN48" s="137">
        <f t="shared" si="49"/>
        <v>4429874.3571561016</v>
      </c>
      <c r="CO48" s="137">
        <f t="shared" si="50"/>
        <v>5745504.95772174</v>
      </c>
      <c r="CP48" s="137">
        <f t="shared" si="51"/>
        <v>7883148.2459101155</v>
      </c>
      <c r="CQ48" s="137">
        <f t="shared" si="52"/>
        <v>10795275.072694987</v>
      </c>
      <c r="CR48" s="137">
        <f t="shared" si="53"/>
        <v>27700.231985135812</v>
      </c>
      <c r="CS48" s="137">
        <f t="shared" si="54"/>
        <v>36631.341094997195</v>
      </c>
      <c r="CT48" s="137">
        <f t="shared" si="55"/>
        <v>66218.391509597539</v>
      </c>
      <c r="CU48" s="137">
        <f t="shared" si="56"/>
        <v>124100.0790024309</v>
      </c>
      <c r="CV48" s="137">
        <f t="shared" si="57"/>
        <v>190074.38988974923</v>
      </c>
      <c r="DB48" s="137">
        <v>41</v>
      </c>
      <c r="DC48" s="107">
        <f>DC$5*总纲!AA45*24*3600</f>
        <v>13420113.938438188</v>
      </c>
      <c r="DD48" s="107">
        <f>DD$5*总纲!AB45*24*3600</f>
        <v>10736091.150750551</v>
      </c>
      <c r="DE48" s="107">
        <f>DE$5*总纲!AC45*24*3600</f>
        <v>8052068.3630629126</v>
      </c>
      <c r="DF48" s="107">
        <f>DF$5*总纲!AD45*24*3600</f>
        <v>5368045.5753752757</v>
      </c>
      <c r="DG48" s="107">
        <f>DG$5*总纲!AE45*24*3600</f>
        <v>2684022.7876876378</v>
      </c>
      <c r="DI48" s="137">
        <v>41</v>
      </c>
      <c r="DJ48" s="137">
        <f>求节点(总纲!AA$5:AA$84,DC$8:DC$87,总纲!D45)</f>
        <v>1395219.634610171</v>
      </c>
      <c r="DK48" s="137">
        <f>求节点(总纲!AB$5:AB$84,DD$8:DD$87,总纲!E45)</f>
        <v>1215236.301745459</v>
      </c>
      <c r="DL48" s="137">
        <f>求节点(总纲!AC$5:AC$84,DE$8:DE$87,总纲!F45)</f>
        <v>1004139.5710289399</v>
      </c>
      <c r="DM48" s="137">
        <f>求节点(总纲!AD$5:AD$84,DF$8:DF$87,总纲!G45)</f>
        <v>745605.37273567531</v>
      </c>
      <c r="DN48" s="137">
        <f>求节点(总纲!AE$5:AE$84,DG$8:DG$87,总纲!H45)</f>
        <v>419961.11001766147</v>
      </c>
    </row>
    <row r="49" spans="11:118" x14ac:dyDescent="0.15">
      <c r="K49" s="165"/>
      <c r="L49" s="166"/>
      <c r="M49" s="165"/>
      <c r="N49" s="165"/>
      <c r="O49" s="165"/>
      <c r="T49" s="177"/>
      <c r="U49" s="177"/>
      <c r="V49" s="179"/>
      <c r="AE49" s="137">
        <v>43</v>
      </c>
      <c r="AF49" s="137">
        <f t="shared" si="70"/>
        <v>60712650</v>
      </c>
      <c r="AG49" s="137">
        <f t="shared" si="71"/>
        <v>63748282.5</v>
      </c>
      <c r="AH49" s="137">
        <f t="shared" si="72"/>
        <v>69819547.499999985</v>
      </c>
      <c r="AI49" s="137">
        <f t="shared" si="73"/>
        <v>78926445</v>
      </c>
      <c r="AJ49" s="137">
        <f t="shared" si="74"/>
        <v>91068975</v>
      </c>
      <c r="AL49" s="137">
        <v>43</v>
      </c>
      <c r="AM49" s="137">
        <f>求节点(总纲!AA$5:AA$84,AF$7:AF$86,总纲!D47)</f>
        <v>3615182.0097571467</v>
      </c>
      <c r="AN49" s="137">
        <f>求节点(总纲!AB$5:AB$84,AG$7:AG$86,总纲!E47)</f>
        <v>4368202.2016124204</v>
      </c>
      <c r="AO49" s="137">
        <f>求节点(总纲!AC$5:AC$84,AH$7:AH$86,总纲!F47)</f>
        <v>5575247.4244609075</v>
      </c>
      <c r="AP49" s="137">
        <f>求节点(总纲!AD$5:AD$84,AI$7:AI$86,总纲!G47)</f>
        <v>7388764.2956075892</v>
      </c>
      <c r="AQ49" s="137">
        <f>求节点(总纲!AE$5:AE$84,AJ$7:AJ$86,总纲!H47)</f>
        <v>10087677.022138096</v>
      </c>
      <c r="AS49" s="137">
        <v>43</v>
      </c>
      <c r="AT49" s="137">
        <f t="shared" si="28"/>
        <v>416798.4113356485</v>
      </c>
      <c r="AU49" s="137">
        <f t="shared" si="29"/>
        <v>479451.90150349028</v>
      </c>
      <c r="AV49" s="137">
        <f t="shared" si="30"/>
        <v>605949.14870115928</v>
      </c>
      <c r="AW49" s="137">
        <f t="shared" si="31"/>
        <v>748895.28611518815</v>
      </c>
      <c r="AX49" s="137">
        <f t="shared" si="32"/>
        <v>970530.68527692556</v>
      </c>
      <c r="AY49" s="174"/>
      <c r="BB49" s="137">
        <f t="shared" si="85"/>
        <v>0</v>
      </c>
      <c r="BC49" s="138">
        <f t="shared" si="92"/>
        <v>6</v>
      </c>
      <c r="BD49" s="138">
        <f t="shared" si="86"/>
        <v>22.5</v>
      </c>
      <c r="BE49" s="148"/>
      <c r="BF49" s="138">
        <f>SUM(BE$43:BE49)</f>
        <v>0</v>
      </c>
      <c r="BG49" s="163">
        <f t="shared" si="87"/>
        <v>0</v>
      </c>
      <c r="BH49" s="163">
        <f t="shared" si="88"/>
        <v>0</v>
      </c>
      <c r="BI49" s="163">
        <f t="shared" si="89"/>
        <v>0</v>
      </c>
      <c r="BJ49" s="163">
        <f t="shared" si="90"/>
        <v>0</v>
      </c>
      <c r="BK49" s="163">
        <f t="shared" si="91"/>
        <v>0</v>
      </c>
      <c r="BL49" s="137">
        <f>BF49/[3]圣人科技升级消耗!$Z72</f>
        <v>0</v>
      </c>
      <c r="BM49" s="175"/>
      <c r="BN49" s="137">
        <v>42</v>
      </c>
      <c r="BO49" s="137">
        <f t="shared" si="75"/>
        <v>992704576</v>
      </c>
      <c r="BP49" s="137">
        <f t="shared" si="76"/>
        <v>1042339804.8</v>
      </c>
      <c r="BQ49" s="137">
        <f t="shared" si="77"/>
        <v>1141610262.4000001</v>
      </c>
      <c r="BR49" s="137">
        <f t="shared" si="78"/>
        <v>1290515948.8</v>
      </c>
      <c r="BS49" s="137">
        <f t="shared" si="79"/>
        <v>1489056864</v>
      </c>
      <c r="BT49" s="137">
        <f t="shared" si="80"/>
        <v>980033000</v>
      </c>
      <c r="BU49" s="137">
        <f t="shared" si="81"/>
        <v>1029034650</v>
      </c>
      <c r="BV49" s="137">
        <f t="shared" si="82"/>
        <v>1127037950</v>
      </c>
      <c r="BW49" s="137">
        <f t="shared" si="83"/>
        <v>1274042900</v>
      </c>
      <c r="BX49" s="137">
        <f t="shared" si="84"/>
        <v>1470049500</v>
      </c>
      <c r="BY49" s="140"/>
      <c r="BZ49" s="137">
        <v>42</v>
      </c>
      <c r="CA49" s="140">
        <f>求节点(总纲!AA$5:AA$84,BO$8:BO$87,总纲!D46)</f>
        <v>33105776.196971305</v>
      </c>
      <c r="CB49" s="140">
        <f>求节点(总纲!AB$5:AB$84,BP$8:BP$87,总纲!E46)</f>
        <v>40752294.172098227</v>
      </c>
      <c r="CC49" s="140">
        <f>求节点(总纲!AC$5:AC$84,BQ$8:BQ$87,总纲!F46)</f>
        <v>52796019.42821458</v>
      </c>
      <c r="CD49" s="140">
        <f>求节点(总纲!AD$5:AD$84,BR$8:BR$87,总纲!G46)</f>
        <v>72014740.270682499</v>
      </c>
      <c r="CE49" s="140">
        <f>求节点(总纲!AE$5:AE$84,BS$8:BS$87,总纲!H46)</f>
        <v>101227346.51304415</v>
      </c>
      <c r="CF49" s="140">
        <f>求节点(总纲!AA$5:AA$84,BT$8:BT$87,总纲!D46)</f>
        <v>66672.938673804296</v>
      </c>
      <c r="CG49" s="140">
        <f>求节点(总纲!AB$5:AB$84,BU$8:BU$87,总纲!E46)</f>
        <v>139057.01048911118</v>
      </c>
      <c r="CH49" s="140">
        <f>求节点(总纲!AC$5:AC$84,BV$8:BV$87,总纲!F46)</f>
        <v>258843.85257101437</v>
      </c>
      <c r="CI49" s="140">
        <f>求节点(总纲!AD$5:AD$84,BW$8:BW$87,总纲!G46)</f>
        <v>504025.71029276669</v>
      </c>
      <c r="CJ49" s="140">
        <f>求节点(总纲!AE$5:AE$84,BX$8:BX$87,总纲!H46)</f>
        <v>939899.28069307609</v>
      </c>
      <c r="CL49" s="137">
        <v>42</v>
      </c>
      <c r="CM49" s="137">
        <f t="shared" si="48"/>
        <v>4074824.1217016019</v>
      </c>
      <c r="CN49" s="137">
        <f t="shared" si="49"/>
        <v>5232921.9418096989</v>
      </c>
      <c r="CO49" s="137">
        <f t="shared" si="50"/>
        <v>6554119.676409319</v>
      </c>
      <c r="CP49" s="137">
        <f t="shared" si="51"/>
        <v>8923668.9976077825</v>
      </c>
      <c r="CQ49" s="137">
        <f t="shared" si="52"/>
        <v>12128673.88513352</v>
      </c>
      <c r="CR49" s="137">
        <f t="shared" si="53"/>
        <v>30793.736911218388</v>
      </c>
      <c r="CS49" s="137">
        <f t="shared" si="54"/>
        <v>60310.743169094989</v>
      </c>
      <c r="CT49" s="137">
        <f t="shared" si="55"/>
        <v>88005.702237873978</v>
      </c>
      <c r="CU49" s="137">
        <f t="shared" si="56"/>
        <v>152983.72516161483</v>
      </c>
      <c r="CV49" s="137">
        <f t="shared" si="57"/>
        <v>250383.70757944428</v>
      </c>
      <c r="DB49" s="137">
        <v>42</v>
      </c>
      <c r="DC49" s="107">
        <f>DC$5*总纲!AA46*24*3600</f>
        <v>15567967.018896962</v>
      </c>
      <c r="DD49" s="107">
        <f>DD$5*总纲!AB46*24*3600</f>
        <v>12454373.615117569</v>
      </c>
      <c r="DE49" s="107">
        <f>DE$5*总纲!AC46*24*3600</f>
        <v>9340780.2113381755</v>
      </c>
      <c r="DF49" s="107">
        <f>DF$5*总纲!AD46*24*3600</f>
        <v>6227186.8075587843</v>
      </c>
      <c r="DG49" s="107">
        <f>DG$5*总纲!AE46*24*3600</f>
        <v>3113593.4037793921</v>
      </c>
      <c r="DI49" s="137">
        <v>42</v>
      </c>
      <c r="DJ49" s="137">
        <f>求节点(总纲!AA$5:AA$84,DC$8:DC$87,总纲!D46)</f>
        <v>1501560.605947901</v>
      </c>
      <c r="DK49" s="137">
        <f>求节点(总纲!AB$5:AB$84,DD$8:DD$87,总纲!E46)</f>
        <v>1311763.3453560865</v>
      </c>
      <c r="DL49" s="137">
        <f>求节点(总纲!AC$5:AC$84,DE$8:DE$87,总纲!F46)</f>
        <v>1084126.7574943844</v>
      </c>
      <c r="DM49" s="137">
        <f>求节点(总纲!AD$5:AD$84,DF$8:DF$87,总纲!G46)</f>
        <v>805437.10903045419</v>
      </c>
      <c r="DN49" s="137">
        <f>求节点(总纲!AE$5:AE$84,DG$8:DG$87,总纲!H46)</f>
        <v>453471.30299626605</v>
      </c>
    </row>
    <row r="50" spans="11:118" x14ac:dyDescent="0.15">
      <c r="K50" s="165"/>
      <c r="L50" s="165"/>
      <c r="M50" s="165"/>
      <c r="N50" s="165"/>
      <c r="O50" s="165"/>
      <c r="AE50" s="137">
        <v>44</v>
      </c>
      <c r="AF50" s="137">
        <f t="shared" si="70"/>
        <v>69667950</v>
      </c>
      <c r="AG50" s="137">
        <f t="shared" si="71"/>
        <v>73151347.5</v>
      </c>
      <c r="AH50" s="137">
        <f t="shared" si="72"/>
        <v>80118142.499999985</v>
      </c>
      <c r="AI50" s="137">
        <f t="shared" si="73"/>
        <v>90568335</v>
      </c>
      <c r="AJ50" s="137">
        <f t="shared" si="74"/>
        <v>104501925</v>
      </c>
      <c r="AL50" s="137">
        <v>44</v>
      </c>
      <c r="AM50" s="137">
        <f>求节点(总纲!AA$5:AA$84,AF$7:AF$86,总纲!D48)</f>
        <v>4061895.4862539796</v>
      </c>
      <c r="AN50" s="137">
        <f>求节点(总纲!AB$5:AB$84,AG$7:AG$86,总纲!E48)</f>
        <v>4901158.1698116111</v>
      </c>
      <c r="AO50" s="137">
        <f>求节点(总纲!AC$5:AC$84,AH$7:AH$86,总纲!F48)</f>
        <v>6212823.6276122639</v>
      </c>
      <c r="AP50" s="137">
        <f>求节点(总纲!AD$5:AD$84,AI$7:AI$86,总纲!G48)</f>
        <v>8193104.083739276</v>
      </c>
      <c r="AQ50" s="137">
        <f>求节点(总纲!AE$5:AE$84,AJ$7:AJ$86,总纲!H48)</f>
        <v>11087408.447318323</v>
      </c>
      <c r="AS50" s="137">
        <v>44</v>
      </c>
      <c r="AT50" s="137">
        <f t="shared" si="28"/>
        <v>446713.47649683291</v>
      </c>
      <c r="AU50" s="137">
        <f t="shared" si="29"/>
        <v>532955.96819919068</v>
      </c>
      <c r="AV50" s="137">
        <f t="shared" si="30"/>
        <v>637576.20315135643</v>
      </c>
      <c r="AW50" s="137">
        <f t="shared" si="31"/>
        <v>804339.78813168686</v>
      </c>
      <c r="AX50" s="137">
        <f t="shared" si="32"/>
        <v>999731.42518022656</v>
      </c>
      <c r="AY50" s="174"/>
      <c r="BB50" s="137">
        <f t="shared" si="85"/>
        <v>0</v>
      </c>
      <c r="BC50" s="138">
        <f t="shared" si="92"/>
        <v>7</v>
      </c>
      <c r="BD50" s="138">
        <f t="shared" si="86"/>
        <v>24.5</v>
      </c>
      <c r="BE50" s="148"/>
      <c r="BF50" s="138">
        <f>SUM(BE$43:BE50)</f>
        <v>0</v>
      </c>
      <c r="BG50" s="163">
        <f t="shared" si="87"/>
        <v>0</v>
      </c>
      <c r="BH50" s="163">
        <f t="shared" si="88"/>
        <v>0</v>
      </c>
      <c r="BI50" s="163">
        <f t="shared" si="89"/>
        <v>0</v>
      </c>
      <c r="BJ50" s="163">
        <f t="shared" si="90"/>
        <v>0</v>
      </c>
      <c r="BK50" s="163">
        <f t="shared" si="91"/>
        <v>0</v>
      </c>
      <c r="BL50" s="137">
        <f>BF50/[3]圣人科技升级消耗!$Z73</f>
        <v>0</v>
      </c>
      <c r="BM50" s="175"/>
      <c r="BN50" s="137">
        <v>43</v>
      </c>
      <c r="BO50" s="137">
        <f t="shared" si="75"/>
        <v>1223490624</v>
      </c>
      <c r="BP50" s="137">
        <f t="shared" si="76"/>
        <v>1284665155.2</v>
      </c>
      <c r="BQ50" s="137">
        <f t="shared" si="77"/>
        <v>1407014217.5999999</v>
      </c>
      <c r="BR50" s="137">
        <f t="shared" si="78"/>
        <v>1590537811.2</v>
      </c>
      <c r="BS50" s="137">
        <f t="shared" si="79"/>
        <v>1835235936</v>
      </c>
      <c r="BT50" s="137">
        <f t="shared" si="80"/>
        <v>1182567000</v>
      </c>
      <c r="BU50" s="137">
        <f t="shared" si="81"/>
        <v>1241695350</v>
      </c>
      <c r="BV50" s="137">
        <f t="shared" si="82"/>
        <v>1359952050</v>
      </c>
      <c r="BW50" s="137">
        <f t="shared" si="83"/>
        <v>1537337100</v>
      </c>
      <c r="BX50" s="137">
        <f t="shared" si="84"/>
        <v>1773850500</v>
      </c>
      <c r="BY50" s="140"/>
      <c r="BZ50" s="137">
        <v>43</v>
      </c>
      <c r="CA50" s="140">
        <f>求节点(总纲!AA$5:AA$84,BO$8:BO$87,总纲!D47)</f>
        <v>37813376.280991904</v>
      </c>
      <c r="CB50" s="140">
        <f>求节点(总纲!AB$5:AB$84,BP$8:BP$87,总纲!E47)</f>
        <v>46167544.687494375</v>
      </c>
      <c r="CC50" s="140">
        <f>求节点(总纲!AC$5:AC$84,BQ$8:BQ$87,总纲!F47)</f>
        <v>60105024.239913166</v>
      </c>
      <c r="CD50" s="140">
        <f>求节点(总纲!AD$5:AD$84,BR$8:BR$87,总纲!G47)</f>
        <v>81271998.104562342</v>
      </c>
      <c r="CE50" s="140">
        <f>求节点(总纲!AE$5:AE$84,BS$8:BS$87,总纲!H47)</f>
        <v>113451416.73223397</v>
      </c>
      <c r="CF50" s="140">
        <f>求节点(总纲!AA$5:AA$84,BT$8:BT$87,总纲!D47)</f>
        <v>120929.21514178254</v>
      </c>
      <c r="CG50" s="140">
        <f>求节点(总纲!AB$5:AB$84,BU$8:BU$87,总纲!E47)</f>
        <v>201469.13638400263</v>
      </c>
      <c r="CH50" s="140">
        <f>求节点(总纲!AC$5:AC$84,BV$8:BV$87,总纲!F47)</f>
        <v>384146.43647653225</v>
      </c>
      <c r="CI50" s="140">
        <f>求节点(总纲!AD$5:AD$84,BW$8:BW$87,总纲!G47)</f>
        <v>681253.14829618647</v>
      </c>
      <c r="CJ50" s="140">
        <f>求节点(总纲!AE$5:AE$84,BX$8:BX$87,总纲!H47)</f>
        <v>1192252.3451895849</v>
      </c>
      <c r="CL50" s="137">
        <v>43</v>
      </c>
      <c r="CM50" s="137">
        <f t="shared" si="48"/>
        <v>4707600.0840205997</v>
      </c>
      <c r="CN50" s="137">
        <f t="shared" si="49"/>
        <v>5415250.515396148</v>
      </c>
      <c r="CO50" s="137">
        <f t="shared" si="50"/>
        <v>7309004.8116985857</v>
      </c>
      <c r="CP50" s="137">
        <f t="shared" si="51"/>
        <v>9257257.8338798434</v>
      </c>
      <c r="CQ50" s="137">
        <f t="shared" si="52"/>
        <v>12224070.219189823</v>
      </c>
      <c r="CR50" s="137">
        <f t="shared" si="53"/>
        <v>54256.276467978241</v>
      </c>
      <c r="CS50" s="137">
        <f t="shared" si="54"/>
        <v>62412.125894891447</v>
      </c>
      <c r="CT50" s="137">
        <f t="shared" si="55"/>
        <v>125302.58390551788</v>
      </c>
      <c r="CU50" s="137">
        <f t="shared" si="56"/>
        <v>177227.43800341978</v>
      </c>
      <c r="CV50" s="137">
        <f t="shared" si="57"/>
        <v>252353.0644965088</v>
      </c>
      <c r="DB50" s="137">
        <v>43</v>
      </c>
      <c r="DC50" s="107">
        <f>DC$5*总纲!AA47*24*3600</f>
        <v>18056965.664539937</v>
      </c>
      <c r="DD50" s="107">
        <f>DD$5*总纲!AB47*24*3600</f>
        <v>14445572.53163195</v>
      </c>
      <c r="DE50" s="107">
        <f>DE$5*总纲!AC47*24*3600</f>
        <v>10834179.398723962</v>
      </c>
      <c r="DF50" s="107">
        <f>DF$5*总纲!AD47*24*3600</f>
        <v>7222786.2658159751</v>
      </c>
      <c r="DG50" s="107">
        <f>DG$5*总纲!AE47*24*3600</f>
        <v>3611393.1329079876</v>
      </c>
      <c r="DI50" s="137">
        <v>43</v>
      </c>
      <c r="DJ50" s="137">
        <f>求节点(总纲!AA$5:AA$84,DC$8:DC$87,总纲!D47)</f>
        <v>1615534.0370080124</v>
      </c>
      <c r="DK50" s="137">
        <f>求节点(总纲!AB$5:AB$84,DD$8:DD$87,总纲!E47)</f>
        <v>1411653.6415376011</v>
      </c>
      <c r="DL50" s="137">
        <f>求节点(总纲!AC$5:AC$84,DE$8:DE$87,总纲!F47)</f>
        <v>1167223.3417382888</v>
      </c>
      <c r="DM50" s="137">
        <f>求节点(总纲!AD$5:AD$84,DF$8:DF$87,总纲!G47)</f>
        <v>865764.69043259392</v>
      </c>
      <c r="DN50" s="137">
        <f>求节点(总纲!AE$5:AE$84,DG$8:DG$87,总纲!H47)</f>
        <v>487245.06556161644</v>
      </c>
    </row>
    <row r="51" spans="11:118" x14ac:dyDescent="0.15">
      <c r="K51" s="165"/>
      <c r="L51" s="165"/>
      <c r="M51" s="165"/>
      <c r="N51" s="165"/>
      <c r="O51" s="165"/>
      <c r="AE51" s="137">
        <v>45</v>
      </c>
      <c r="AF51" s="137">
        <f t="shared" si="70"/>
        <v>80043250</v>
      </c>
      <c r="AG51" s="137">
        <f t="shared" si="71"/>
        <v>84045412.5</v>
      </c>
      <c r="AH51" s="137">
        <f t="shared" si="72"/>
        <v>92049737.499999985</v>
      </c>
      <c r="AI51" s="137">
        <f t="shared" si="73"/>
        <v>104056225</v>
      </c>
      <c r="AJ51" s="137">
        <f t="shared" si="74"/>
        <v>120064875</v>
      </c>
      <c r="AL51" s="137">
        <v>45</v>
      </c>
      <c r="AM51" s="137">
        <f>求节点(总纲!AA$5:AA$84,AF$7:AF$86,总纲!D49)</f>
        <v>4555988.9170947159</v>
      </c>
      <c r="AN51" s="137">
        <f>求节点(总纲!AB$5:AB$84,AG$7:AG$86,总纲!E49)</f>
        <v>5473342.811341133</v>
      </c>
      <c r="AO51" s="137">
        <f>求节点(总纲!AC$5:AC$84,AH$7:AH$86,总纲!F49)</f>
        <v>6900126.1871727174</v>
      </c>
      <c r="AP51" s="137">
        <f>求节点(总纲!AD$5:AD$84,AI$7:AI$86,总纲!G49)</f>
        <v>9051350.8149345443</v>
      </c>
      <c r="AQ51" s="137">
        <f>求节点(总纲!AE$5:AE$84,AJ$7:AJ$86,总纲!H49)</f>
        <v>12159330.880835624</v>
      </c>
      <c r="AS51" s="137">
        <v>45</v>
      </c>
      <c r="AT51" s="137">
        <f t="shared" si="28"/>
        <v>494093.43084073626</v>
      </c>
      <c r="AU51" s="137">
        <f t="shared" si="29"/>
        <v>572184.6415295219</v>
      </c>
      <c r="AV51" s="137">
        <f t="shared" si="30"/>
        <v>687302.55956045352</v>
      </c>
      <c r="AW51" s="137">
        <f t="shared" si="31"/>
        <v>858246.73119526822</v>
      </c>
      <c r="AX51" s="137">
        <f t="shared" si="32"/>
        <v>1071922.4335173015</v>
      </c>
      <c r="AY51" s="174"/>
      <c r="BB51" s="137">
        <f t="shared" si="85"/>
        <v>0</v>
      </c>
      <c r="BC51" s="138">
        <f t="shared" si="92"/>
        <v>8</v>
      </c>
      <c r="BD51" s="138">
        <f t="shared" si="86"/>
        <v>26.5</v>
      </c>
      <c r="BE51" s="148"/>
      <c r="BF51" s="138">
        <f>SUM(BE$43:BE51)</f>
        <v>0</v>
      </c>
      <c r="BG51" s="163">
        <f t="shared" si="87"/>
        <v>0</v>
      </c>
      <c r="BH51" s="163">
        <f t="shared" si="88"/>
        <v>0</v>
      </c>
      <c r="BI51" s="163">
        <f t="shared" si="89"/>
        <v>0</v>
      </c>
      <c r="BJ51" s="163">
        <f t="shared" si="90"/>
        <v>0</v>
      </c>
      <c r="BK51" s="163">
        <f t="shared" si="91"/>
        <v>0</v>
      </c>
      <c r="BL51" s="137">
        <f>BF51/[3]圣人科技升级消耗!$Z74</f>
        <v>0</v>
      </c>
      <c r="BM51" s="175"/>
      <c r="BN51" s="137">
        <v>44</v>
      </c>
      <c r="BO51" s="137">
        <f t="shared" si="75"/>
        <v>1509076672</v>
      </c>
      <c r="BP51" s="137">
        <f t="shared" si="76"/>
        <v>1584530505.5999999</v>
      </c>
      <c r="BQ51" s="137">
        <f t="shared" si="77"/>
        <v>1735438172.8</v>
      </c>
      <c r="BR51" s="137">
        <f t="shared" si="78"/>
        <v>1961799673.5999999</v>
      </c>
      <c r="BS51" s="137">
        <f t="shared" si="79"/>
        <v>2263615008</v>
      </c>
      <c r="BT51" s="137">
        <f t="shared" si="80"/>
        <v>1401101000</v>
      </c>
      <c r="BU51" s="137">
        <f t="shared" si="81"/>
        <v>1471156050</v>
      </c>
      <c r="BV51" s="137">
        <f t="shared" si="82"/>
        <v>1611266149.9999998</v>
      </c>
      <c r="BW51" s="137">
        <f t="shared" si="83"/>
        <v>1821431300</v>
      </c>
      <c r="BX51" s="137">
        <f t="shared" si="84"/>
        <v>2101651500</v>
      </c>
      <c r="BY51" s="140"/>
      <c r="BZ51" s="137">
        <v>44</v>
      </c>
      <c r="CA51" s="140">
        <f>求节点(总纲!AA$5:AA$84,BO$8:BO$87,总纲!D48)</f>
        <v>42858857.123278797</v>
      </c>
      <c r="CB51" s="140">
        <f>求节点(总纲!AB$5:AB$84,BP$8:BP$87,总纲!E48)</f>
        <v>52595328.71982567</v>
      </c>
      <c r="CC51" s="140">
        <f>求节点(总纲!AC$5:AC$84,BQ$8:BQ$87,总纲!F48)</f>
        <v>67821272.235533342</v>
      </c>
      <c r="CD51" s="140">
        <f>求节点(总纲!AD$5:AD$84,BR$8:BR$87,总纲!G48)</f>
        <v>91402853.521467075</v>
      </c>
      <c r="CE51" s="140">
        <f>求节点(总纲!AE$5:AE$84,BS$8:BS$87,总纲!H48)</f>
        <v>127412148.95827153</v>
      </c>
      <c r="CF51" s="140">
        <f>求节点(总纲!AA$5:AA$84,BT$8:BT$87,总纲!D48)</f>
        <v>179079.65243619384</v>
      </c>
      <c r="CG51" s="140">
        <f>求节点(总纲!AB$5:AB$84,BU$8:BU$87,总纲!E48)</f>
        <v>311600.63880036655</v>
      </c>
      <c r="CH51" s="140">
        <f>求节点(总纲!AC$5:AC$84,BV$8:BV$87,总纲!F48)</f>
        <v>518560.3440693231</v>
      </c>
      <c r="CI51" s="140">
        <f>求节点(总纲!AD$5:AD$84,BW$8:BW$87,总纲!G48)</f>
        <v>890393.99619589723</v>
      </c>
      <c r="CJ51" s="140">
        <f>求节点(总纲!AE$5:AE$84,BX$8:BX$87,总纲!H48)</f>
        <v>4761609.0155154401</v>
      </c>
      <c r="CL51" s="137">
        <v>44</v>
      </c>
      <c r="CM51" s="137">
        <f t="shared" si="48"/>
        <v>5045480.8422868922</v>
      </c>
      <c r="CN51" s="137">
        <f t="shared" si="49"/>
        <v>6427784.0323312953</v>
      </c>
      <c r="CO51" s="137">
        <f t="shared" si="50"/>
        <v>7716247.9956201762</v>
      </c>
      <c r="CP51" s="137">
        <f t="shared" si="51"/>
        <v>10130855.416904733</v>
      </c>
      <c r="CQ51" s="137">
        <f t="shared" si="52"/>
        <v>13960732.226037562</v>
      </c>
      <c r="CR51" s="137">
        <f t="shared" si="53"/>
        <v>58150.437294411298</v>
      </c>
      <c r="CS51" s="137">
        <f t="shared" si="54"/>
        <v>110131.50241636392</v>
      </c>
      <c r="CT51" s="137">
        <f t="shared" si="55"/>
        <v>134413.90759279084</v>
      </c>
      <c r="CU51" s="137">
        <f t="shared" si="56"/>
        <v>209140.84789971076</v>
      </c>
      <c r="CV51" s="137">
        <f t="shared" si="57"/>
        <v>3569356.6703258553</v>
      </c>
      <c r="DB51" s="137">
        <v>44</v>
      </c>
      <c r="DC51" s="107">
        <f>DC$5*总纲!AA48*24*3600</f>
        <v>20941064.281337801</v>
      </c>
      <c r="DD51" s="107">
        <f>DD$5*总纲!AB48*24*3600</f>
        <v>16752851.425070241</v>
      </c>
      <c r="DE51" s="107">
        <f>DE$5*总纲!AC48*24*3600</f>
        <v>12564638.568802679</v>
      </c>
      <c r="DF51" s="107">
        <f>DF$5*总纲!AD48*24*3600</f>
        <v>8376425.7125351205</v>
      </c>
      <c r="DG51" s="107">
        <f>DG$5*总纲!AE48*24*3600</f>
        <v>4188212.8562675603</v>
      </c>
      <c r="DI51" s="137">
        <v>44</v>
      </c>
      <c r="DJ51" s="137">
        <f>求节点(总纲!AA$5:AA$84,DC$8:DC$87,总纲!D48)</f>
        <v>1737687.735852449</v>
      </c>
      <c r="DK51" s="137">
        <f>求节点(总纲!AB$5:AB$84,DD$8:DD$87,总纲!E48)</f>
        <v>1518391.5435878697</v>
      </c>
      <c r="DL51" s="137">
        <f>求节点(总纲!AC$5:AC$84,DE$8:DE$87,总纲!F48)</f>
        <v>1254610.545285468</v>
      </c>
      <c r="DM51" s="137">
        <f>求节点(总纲!AD$5:AD$84,DF$8:DF$87,总纲!G48)</f>
        <v>930358.01377540117</v>
      </c>
      <c r="DN51" s="137">
        <f>求节点(总纲!AE$5:AE$84,DG$8:DG$87,总纲!H48)</f>
        <v>523044.00849158707</v>
      </c>
    </row>
    <row r="52" spans="11:118" x14ac:dyDescent="0.15">
      <c r="K52" s="165"/>
      <c r="L52" s="165"/>
      <c r="M52" s="165"/>
      <c r="N52" s="165"/>
      <c r="O52" s="165"/>
      <c r="AE52" s="137">
        <v>46</v>
      </c>
      <c r="AF52" s="137">
        <f t="shared" si="70"/>
        <v>91838550</v>
      </c>
      <c r="AG52" s="137">
        <f t="shared" si="71"/>
        <v>96430477.500000015</v>
      </c>
      <c r="AH52" s="137">
        <f t="shared" si="72"/>
        <v>105614332.5</v>
      </c>
      <c r="AI52" s="137">
        <f t="shared" si="73"/>
        <v>119390115.00000001</v>
      </c>
      <c r="AJ52" s="137">
        <f t="shared" si="74"/>
        <v>137757825</v>
      </c>
      <c r="AL52" s="137">
        <v>46</v>
      </c>
      <c r="AM52" s="137">
        <f>求节点(总纲!AA$5:AA$84,AF$7:AF$86,总纲!D50)</f>
        <v>5089838.6610710584</v>
      </c>
      <c r="AN52" s="137">
        <f>求节点(总纲!AB$5:AB$84,AG$7:AG$86,总纲!E50)</f>
        <v>6084859.0892664026</v>
      </c>
      <c r="AO52" s="137">
        <f>求节点(总纲!AC$5:AC$84,AH$7:AH$86,总纲!F50)</f>
        <v>7631794.9467168683</v>
      </c>
      <c r="AP52" s="137">
        <f>求节点(总纲!AD$5:AD$84,AI$7:AI$86,总纲!G50)</f>
        <v>9940893.0415304992</v>
      </c>
      <c r="AQ52" s="137">
        <f>求节点(总纲!AE$5:AE$84,AJ$7:AJ$86,总纲!H50)</f>
        <v>13225885.017276337</v>
      </c>
      <c r="AS52" s="137">
        <v>46</v>
      </c>
      <c r="AT52" s="137">
        <f t="shared" si="28"/>
        <v>533849.74397634249</v>
      </c>
      <c r="AU52" s="137">
        <f t="shared" si="29"/>
        <v>611516.27792526968</v>
      </c>
      <c r="AV52" s="137">
        <f t="shared" si="30"/>
        <v>731668.7595441509</v>
      </c>
      <c r="AW52" s="137">
        <f t="shared" si="31"/>
        <v>889542.22659595497</v>
      </c>
      <c r="AX52" s="137">
        <f t="shared" si="32"/>
        <v>1066554.136440713</v>
      </c>
      <c r="AY52" s="174"/>
      <c r="BB52" s="137">
        <f t="shared" si="85"/>
        <v>400000</v>
      </c>
      <c r="BC52" s="138">
        <f t="shared" si="92"/>
        <v>9</v>
      </c>
      <c r="BD52" s="138">
        <f t="shared" si="86"/>
        <v>28.5</v>
      </c>
      <c r="BE52" s="148">
        <v>400000</v>
      </c>
      <c r="BF52" s="138">
        <f>SUM(BE$43:BE52)</f>
        <v>400000</v>
      </c>
      <c r="BG52" s="163">
        <f t="shared" si="87"/>
        <v>256000</v>
      </c>
      <c r="BH52" s="163">
        <f t="shared" si="88"/>
        <v>268800</v>
      </c>
      <c r="BI52" s="163">
        <f t="shared" si="89"/>
        <v>294400</v>
      </c>
      <c r="BJ52" s="163">
        <f t="shared" si="90"/>
        <v>332800.00000000006</v>
      </c>
      <c r="BK52" s="163">
        <f t="shared" si="91"/>
        <v>384000</v>
      </c>
      <c r="BL52" s="137">
        <f>BF52/[3]圣人科技升级消耗!$Z75</f>
        <v>5.0334024134258561E-6</v>
      </c>
      <c r="BM52" s="175"/>
      <c r="BN52" s="137">
        <v>45</v>
      </c>
      <c r="BO52" s="137">
        <f t="shared" si="75"/>
        <v>1855462720</v>
      </c>
      <c r="BP52" s="137">
        <f t="shared" si="76"/>
        <v>1948235856</v>
      </c>
      <c r="BQ52" s="137">
        <f t="shared" si="77"/>
        <v>2133782128</v>
      </c>
      <c r="BR52" s="137">
        <f t="shared" si="78"/>
        <v>2412101536</v>
      </c>
      <c r="BS52" s="137">
        <f t="shared" si="79"/>
        <v>2783194080</v>
      </c>
      <c r="BT52" s="137">
        <f t="shared" si="80"/>
        <v>1667135000</v>
      </c>
      <c r="BU52" s="137">
        <f t="shared" si="81"/>
        <v>1750491750</v>
      </c>
      <c r="BV52" s="137">
        <f t="shared" si="82"/>
        <v>1917205249.9999998</v>
      </c>
      <c r="BW52" s="137">
        <f t="shared" si="83"/>
        <v>2167275500</v>
      </c>
      <c r="BX52" s="137">
        <f t="shared" si="84"/>
        <v>2500702500</v>
      </c>
      <c r="BY52" s="140"/>
      <c r="BZ52" s="137">
        <v>45</v>
      </c>
      <c r="CA52" s="140">
        <f>求节点(总纲!AA$5:AA$84,BO$8:BO$87,总纲!D49)</f>
        <v>48742481.109113798</v>
      </c>
      <c r="CB52" s="140">
        <f>求节点(总纲!AB$5:AB$84,BP$8:BP$87,总纲!E49)</f>
        <v>59497063.472788937</v>
      </c>
      <c r="CC52" s="140">
        <f>求节点(总纲!AC$5:AC$84,BQ$8:BQ$87,总纲!F49)</f>
        <v>76478015.270400509</v>
      </c>
      <c r="CD52" s="140">
        <f>求节点(总纲!AD$5:AD$84,BR$8:BR$87,总纲!G49)</f>
        <v>102572575.82700685</v>
      </c>
      <c r="CE52" s="140">
        <f>求节点(总纲!AE$5:AE$84,BS$8:BS$87,总纲!H49)</f>
        <v>142501658.34235618</v>
      </c>
      <c r="CF52" s="140">
        <f>求节点(总纲!AA$5:AA$84,BT$8:BT$87,总纲!D49)</f>
        <v>273647.67067413451</v>
      </c>
      <c r="CG52" s="140">
        <f>求节点(总纲!AB$5:AB$84,BU$8:BU$87,总纲!E49)</f>
        <v>429921.15168231539</v>
      </c>
      <c r="CH52" s="140">
        <f>求节点(总纲!AC$5:AC$84,BV$8:BV$87,总纲!F49)</f>
        <v>697269.69326613448</v>
      </c>
      <c r="CI52" s="140">
        <f>求节点(总纲!AD$5:AD$84,BW$8:BW$87,总纲!G49)</f>
        <v>1983642.7257112819</v>
      </c>
      <c r="CJ52" s="140">
        <f>求节点(总纲!AE$5:AE$84,BX$8:BX$87,总纲!H49)</f>
        <v>8880437.454140991</v>
      </c>
      <c r="CL52" s="137">
        <v>45</v>
      </c>
      <c r="CM52" s="137">
        <f t="shared" si="48"/>
        <v>5883623.9858350009</v>
      </c>
      <c r="CN52" s="137">
        <f t="shared" si="49"/>
        <v>6901734.7529632673</v>
      </c>
      <c r="CO52" s="137">
        <f t="shared" si="50"/>
        <v>8656743.0348671675</v>
      </c>
      <c r="CP52" s="137">
        <f t="shared" si="51"/>
        <v>11169722.305539772</v>
      </c>
      <c r="CQ52" s="137">
        <f t="shared" si="52"/>
        <v>15089509.384084642</v>
      </c>
      <c r="CR52" s="137">
        <f t="shared" si="53"/>
        <v>94568.018237940676</v>
      </c>
      <c r="CS52" s="137">
        <f t="shared" si="54"/>
        <v>118320.51288194885</v>
      </c>
      <c r="CT52" s="137">
        <f t="shared" si="55"/>
        <v>178709.34919681138</v>
      </c>
      <c r="CU52" s="137">
        <f t="shared" si="56"/>
        <v>1093248.7295153846</v>
      </c>
      <c r="CV52" s="137">
        <f t="shared" si="57"/>
        <v>4118828.4386255508</v>
      </c>
      <c r="DB52" s="137">
        <v>45</v>
      </c>
      <c r="DC52" s="107">
        <f>DC$5*总纲!AA49*24*3600</f>
        <v>24282720.000000004</v>
      </c>
      <c r="DD52" s="107">
        <f>DD$5*总纲!AB49*24*3600</f>
        <v>19426176.000000004</v>
      </c>
      <c r="DE52" s="107">
        <f>DE$5*总纲!AC49*24*3600</f>
        <v>14569632</v>
      </c>
      <c r="DF52" s="107">
        <f>DF$5*总纲!AD49*24*3600</f>
        <v>9713088.0000000019</v>
      </c>
      <c r="DG52" s="107">
        <f>DG$5*总纲!AE49*24*3600</f>
        <v>4856544.0000000009</v>
      </c>
      <c r="DI52" s="137">
        <v>45</v>
      </c>
      <c r="DJ52" s="137">
        <f>求节点(总纲!AA$5:AA$84,DC$8:DC$87,总纲!D49)</f>
        <v>1868608.8286245666</v>
      </c>
      <c r="DK52" s="137">
        <f>求节点(总纲!AB$5:AB$84,DD$8:DD$87,总纲!E49)</f>
        <v>1632977.2553350085</v>
      </c>
      <c r="DL52" s="137">
        <f>求节点(总纲!AC$5:AC$84,DE$8:DE$87,总纲!F49)</f>
        <v>1348201.2698526247</v>
      </c>
      <c r="DM52" s="137">
        <f>求节点(总纲!AD$5:AD$84,DF$8:DF$87,总纲!G49)</f>
        <v>999892.58419700549</v>
      </c>
      <c r="DN52" s="137">
        <f>求节点(总纲!AE$5:AE$84,DG$8:DG$87,总纲!H49)</f>
        <v>561516.95300168218</v>
      </c>
    </row>
    <row r="53" spans="11:118" x14ac:dyDescent="0.15">
      <c r="K53" s="165"/>
      <c r="L53" s="165"/>
      <c r="M53" s="165"/>
      <c r="N53" s="165"/>
      <c r="O53" s="165"/>
      <c r="AE53" s="137">
        <v>47</v>
      </c>
      <c r="AF53" s="137">
        <f t="shared" si="70"/>
        <v>105803850</v>
      </c>
      <c r="AG53" s="137">
        <f t="shared" si="71"/>
        <v>111094042.50000001</v>
      </c>
      <c r="AH53" s="137">
        <f t="shared" si="72"/>
        <v>121674427.5</v>
      </c>
      <c r="AI53" s="137">
        <f t="shared" si="73"/>
        <v>137545005.00000003</v>
      </c>
      <c r="AJ53" s="137">
        <f t="shared" si="74"/>
        <v>158705775</v>
      </c>
      <c r="AL53" s="137">
        <v>47</v>
      </c>
      <c r="AM53" s="137">
        <f>求节点(总纲!AA$5:AA$84,AF$7:AF$86,总纲!D51)</f>
        <v>5664138.3789454978</v>
      </c>
      <c r="AN53" s="137">
        <f>求节点(总纲!AB$5:AB$84,AG$7:AG$86,总纲!E51)</f>
        <v>6742213.3504398614</v>
      </c>
      <c r="AO53" s="137">
        <f>求节点(总纲!AC$5:AC$84,AH$7:AH$86,总纲!F51)</f>
        <v>8399175.393944202</v>
      </c>
      <c r="AP53" s="137">
        <f>求节点(总纲!AD$5:AD$84,AI$7:AI$86,总纲!G51)</f>
        <v>10890350.359719072</v>
      </c>
      <c r="AQ53" s="137">
        <f>求节点(总纲!AE$5:AE$84,AJ$7:AJ$86,总纲!H51)</f>
        <v>14349375.040923879</v>
      </c>
      <c r="AS53" s="137">
        <v>47</v>
      </c>
      <c r="AT53" s="137">
        <f t="shared" si="28"/>
        <v>574299.71787443943</v>
      </c>
      <c r="AU53" s="137">
        <f t="shared" si="29"/>
        <v>657354.26117345877</v>
      </c>
      <c r="AV53" s="137">
        <f t="shared" si="30"/>
        <v>767380.44722733367</v>
      </c>
      <c r="AW53" s="137">
        <f t="shared" si="31"/>
        <v>949457.3181885723</v>
      </c>
      <c r="AX53" s="137">
        <f t="shared" si="32"/>
        <v>1123490.0236475412</v>
      </c>
      <c r="AY53" s="174"/>
      <c r="BB53" s="137">
        <f t="shared" si="85"/>
        <v>800000</v>
      </c>
      <c r="BC53" s="138">
        <f t="shared" si="92"/>
        <v>10</v>
      </c>
      <c r="BD53" s="138">
        <f t="shared" si="86"/>
        <v>30.5</v>
      </c>
      <c r="BE53" s="148">
        <v>1200000</v>
      </c>
      <c r="BF53" s="138">
        <f>SUM(BE$43:BE53)</f>
        <v>1600000</v>
      </c>
      <c r="BG53" s="163">
        <f t="shared" si="87"/>
        <v>992000</v>
      </c>
      <c r="BH53" s="163">
        <f t="shared" si="88"/>
        <v>1041600</v>
      </c>
      <c r="BI53" s="163">
        <f t="shared" si="89"/>
        <v>1140800</v>
      </c>
      <c r="BJ53" s="163">
        <f t="shared" si="90"/>
        <v>1289600</v>
      </c>
      <c r="BK53" s="163">
        <f t="shared" si="91"/>
        <v>1488000</v>
      </c>
      <c r="BL53" s="137">
        <f>BF53/[3]圣人科技升级消耗!$Z76</f>
        <v>2.0133609653703424E-5</v>
      </c>
      <c r="BM53" s="175"/>
      <c r="BN53" s="137">
        <v>46</v>
      </c>
      <c r="BO53" s="137">
        <f t="shared" si="75"/>
        <v>2262648768</v>
      </c>
      <c r="BP53" s="137">
        <f t="shared" si="76"/>
        <v>2375781206.4000006</v>
      </c>
      <c r="BQ53" s="137">
        <f t="shared" si="77"/>
        <v>2602046083.1999998</v>
      </c>
      <c r="BR53" s="137">
        <f t="shared" si="78"/>
        <v>2941443398.4000006</v>
      </c>
      <c r="BS53" s="137">
        <f t="shared" si="79"/>
        <v>3393973152.0000005</v>
      </c>
      <c r="BT53" s="137">
        <f t="shared" si="80"/>
        <v>1980669000</v>
      </c>
      <c r="BU53" s="137">
        <f t="shared" si="81"/>
        <v>2079702450</v>
      </c>
      <c r="BV53" s="137">
        <f t="shared" si="82"/>
        <v>2277769350</v>
      </c>
      <c r="BW53" s="137">
        <f t="shared" si="83"/>
        <v>2574869700.0000005</v>
      </c>
      <c r="BX53" s="137">
        <f t="shared" si="84"/>
        <v>2971003500.0000005</v>
      </c>
      <c r="BY53" s="140"/>
      <c r="BZ53" s="137">
        <v>46</v>
      </c>
      <c r="CA53" s="140">
        <f>求节点(总纲!AA$5:AA$84,BO$8:BO$87,总纲!D50)</f>
        <v>55181817.406245038</v>
      </c>
      <c r="CB53" s="140">
        <f>求节点(总纲!AB$5:AB$84,BP$8:BP$87,总纲!E50)</f>
        <v>67116549.781459183</v>
      </c>
      <c r="CC53" s="140">
        <f>求节点(总纲!AC$5:AC$84,BQ$8:BQ$87,总纲!F50)</f>
        <v>85693561.393296361</v>
      </c>
      <c r="CD53" s="140">
        <f>求节点(总纲!AD$5:AD$84,BR$8:BR$87,总纲!G50)</f>
        <v>115094709.29119335</v>
      </c>
      <c r="CE53" s="140">
        <f>求节点(总纲!AE$5:AE$84,BS$8:BS$87,总纲!H50)</f>
        <v>158274743.75940734</v>
      </c>
      <c r="CF53" s="140">
        <f>求节点(总纲!AA$5:AA$84,BT$8:BT$87,总纲!D50)</f>
        <v>384041.01387944852</v>
      </c>
      <c r="CG53" s="140">
        <f>求节点(总纲!AB$5:AB$84,BU$8:BU$87,总纲!E50)</f>
        <v>580667.60746840679</v>
      </c>
      <c r="CH53" s="140">
        <f>求节点(总纲!AC$5:AC$84,BV$8:BV$87,总纲!F50)</f>
        <v>887514.9441050007</v>
      </c>
      <c r="CI53" s="140">
        <f>求节点(总纲!AD$5:AD$84,BW$8:BW$87,总纲!G50)</f>
        <v>5401680.9211051846</v>
      </c>
      <c r="CJ53" s="140">
        <f>求节点(总纲!AE$5:AE$84,BX$8:BX$87,总纲!H50)</f>
        <v>14813964.345600862</v>
      </c>
      <c r="CL53" s="137">
        <v>46</v>
      </c>
      <c r="CM53" s="137">
        <f t="shared" si="48"/>
        <v>6439336.2971312404</v>
      </c>
      <c r="CN53" s="137">
        <f t="shared" si="49"/>
        <v>7619486.3086702451</v>
      </c>
      <c r="CO53" s="137">
        <f t="shared" si="50"/>
        <v>9215546.1228958517</v>
      </c>
      <c r="CP53" s="137">
        <f t="shared" si="51"/>
        <v>12522133.464186504</v>
      </c>
      <c r="CQ53" s="137">
        <f t="shared" si="52"/>
        <v>15773085.417051166</v>
      </c>
      <c r="CR53" s="137">
        <f t="shared" si="53"/>
        <v>110393.34320531401</v>
      </c>
      <c r="CS53" s="137">
        <f t="shared" si="54"/>
        <v>150746.45578609139</v>
      </c>
      <c r="CT53" s="137">
        <f t="shared" si="55"/>
        <v>190245.25083886622</v>
      </c>
      <c r="CU53" s="137">
        <f t="shared" si="56"/>
        <v>3418038.1953939027</v>
      </c>
      <c r="CV53" s="137">
        <f t="shared" si="57"/>
        <v>5933526.8914598711</v>
      </c>
      <c r="DB53" s="137">
        <v>46</v>
      </c>
      <c r="DC53" s="107">
        <f>DC$5*总纲!AA50*24*3600</f>
        <v>28154228.361634701</v>
      </c>
      <c r="DD53" s="107">
        <f>DD$5*总纲!AB50*24*3600</f>
        <v>22523382.68930776</v>
      </c>
      <c r="DE53" s="107">
        <f>DE$5*总纲!AC50*24*3600</f>
        <v>16892537.016980819</v>
      </c>
      <c r="DF53" s="107">
        <f>DF$5*总纲!AD50*24*3600</f>
        <v>11261691.34465388</v>
      </c>
      <c r="DG53" s="107">
        <f>DG$5*总纲!AE50*24*3600</f>
        <v>5630845.6723269401</v>
      </c>
      <c r="DI53" s="137">
        <v>46</v>
      </c>
      <c r="DJ53" s="137">
        <f>求节点(总纲!AA$5:AA$84,DC$8:DC$87,总纲!D50)</f>
        <v>2008926.5815439732</v>
      </c>
      <c r="DK53" s="137">
        <f>求节点(总纲!AB$5:AB$84,DD$8:DD$87,总纲!E50)</f>
        <v>1754797.3689786608</v>
      </c>
      <c r="DL53" s="137">
        <f>求节点(总纲!AC$5:AC$84,DE$8:DE$87,总纲!F50)</f>
        <v>1447833.3873187413</v>
      </c>
      <c r="DM53" s="137">
        <f>求节点(总纲!AD$5:AD$84,DF$8:DF$87,总纲!G50)</f>
        <v>1073570.3651770994</v>
      </c>
      <c r="DN53" s="137">
        <f>求节点(总纲!AE$5:AE$84,DG$8:DG$87,总纲!H50)</f>
        <v>600869.94053980231</v>
      </c>
    </row>
    <row r="54" spans="11:118" x14ac:dyDescent="0.15">
      <c r="AE54" s="137">
        <v>48</v>
      </c>
      <c r="AF54" s="137">
        <f t="shared" si="70"/>
        <v>121939150</v>
      </c>
      <c r="AG54" s="137">
        <f t="shared" si="71"/>
        <v>128036107.5</v>
      </c>
      <c r="AH54" s="137">
        <f t="shared" si="72"/>
        <v>140230022.5</v>
      </c>
      <c r="AI54" s="137">
        <f t="shared" si="73"/>
        <v>158520895.00000003</v>
      </c>
      <c r="AJ54" s="137">
        <f t="shared" si="74"/>
        <v>182908725</v>
      </c>
      <c r="AL54" s="137">
        <v>48</v>
      </c>
      <c r="AM54" s="137">
        <f>求节点(总纲!AA$5:AA$84,AF$7:AF$86,总纲!D52)</f>
        <v>6281709.7883811472</v>
      </c>
      <c r="AN54" s="137">
        <f>求节点(总纲!AB$5:AB$84,AG$7:AG$86,总纲!E52)</f>
        <v>7428473.4041184941</v>
      </c>
      <c r="AO54" s="137">
        <f>求节点(总纲!AC$5:AC$84,AH$7:AH$86,总纲!F52)</f>
        <v>9218993.7829046082</v>
      </c>
      <c r="AP54" s="137">
        <f>求节点(总纲!AD$5:AD$84,AI$7:AI$86,总纲!G52)</f>
        <v>11821913.452867139</v>
      </c>
      <c r="AQ54" s="137">
        <f>求节点(总纲!AE$5:AE$84,AJ$7:AJ$86,总纲!H52)</f>
        <v>15523891.600163225</v>
      </c>
      <c r="AS54" s="137">
        <v>48</v>
      </c>
      <c r="AT54" s="137">
        <f t="shared" si="28"/>
        <v>617571.4094356494</v>
      </c>
      <c r="AU54" s="137">
        <f t="shared" si="29"/>
        <v>686260.05367863271</v>
      </c>
      <c r="AV54" s="137">
        <f t="shared" si="30"/>
        <v>819818.38896040618</v>
      </c>
      <c r="AW54" s="137">
        <f t="shared" si="31"/>
        <v>931563.09314806759</v>
      </c>
      <c r="AX54" s="137">
        <f t="shared" si="32"/>
        <v>1174516.5592393465</v>
      </c>
      <c r="AY54" s="174"/>
      <c r="BB54" s="137">
        <f t="shared" si="85"/>
        <v>38800000</v>
      </c>
      <c r="BC54" s="138">
        <f t="shared" si="92"/>
        <v>11</v>
      </c>
      <c r="BD54" s="138">
        <f t="shared" si="86"/>
        <v>32.5</v>
      </c>
      <c r="BE54" s="148">
        <v>40000000</v>
      </c>
      <c r="BF54" s="138">
        <f>SUM(BE$43:BE54)</f>
        <v>41600000</v>
      </c>
      <c r="BG54" s="163">
        <f t="shared" si="87"/>
        <v>24960000</v>
      </c>
      <c r="BH54" s="163">
        <f t="shared" si="88"/>
        <v>26208000</v>
      </c>
      <c r="BI54" s="163">
        <f t="shared" si="89"/>
        <v>28703999.999999996</v>
      </c>
      <c r="BJ54" s="163">
        <f t="shared" si="90"/>
        <v>32448000</v>
      </c>
      <c r="BK54" s="163">
        <f t="shared" si="91"/>
        <v>37440000</v>
      </c>
      <c r="BL54" s="137">
        <f>BF54/[3]圣人科技升级消耗!$Z77</f>
        <v>1.9568509473971558E-4</v>
      </c>
      <c r="BM54" s="175"/>
      <c r="BN54" s="137">
        <v>47</v>
      </c>
      <c r="BO54" s="137">
        <f t="shared" si="75"/>
        <v>2765034816</v>
      </c>
      <c r="BP54" s="137">
        <f t="shared" si="76"/>
        <v>2903286556.8000002</v>
      </c>
      <c r="BQ54" s="137">
        <f t="shared" si="77"/>
        <v>3179790038.4000001</v>
      </c>
      <c r="BR54" s="137">
        <f t="shared" si="78"/>
        <v>3594545260.8000002</v>
      </c>
      <c r="BS54" s="137">
        <f t="shared" si="79"/>
        <v>4147552224.0000005</v>
      </c>
      <c r="BT54" s="137">
        <f t="shared" si="80"/>
        <v>2361703000</v>
      </c>
      <c r="BU54" s="137">
        <f t="shared" si="81"/>
        <v>2479788150</v>
      </c>
      <c r="BV54" s="137">
        <f t="shared" si="82"/>
        <v>2715958450</v>
      </c>
      <c r="BW54" s="137">
        <f t="shared" si="83"/>
        <v>3070213900.0000005</v>
      </c>
      <c r="BX54" s="137">
        <f t="shared" si="84"/>
        <v>3542554500.0000005</v>
      </c>
      <c r="BY54" s="140"/>
      <c r="BZ54" s="137">
        <v>47</v>
      </c>
      <c r="CA54" s="140">
        <f>求节点(总纲!AA$5:AA$84,BO$8:BO$87,总纲!D51)</f>
        <v>62270981.053998888</v>
      </c>
      <c r="CB54" s="140">
        <f>求节点(总纲!AB$5:AB$84,BP$8:BP$87,总纲!E51)</f>
        <v>75396086.70838818</v>
      </c>
      <c r="CC54" s="140">
        <f>求节点(总纲!AC$5:AC$84,BQ$8:BQ$87,总纲!F51)</f>
        <v>96258456.801717415</v>
      </c>
      <c r="CD54" s="140">
        <f>求节点(总纲!AD$5:AD$84,BR$8:BR$87,总纲!G51)</f>
        <v>128460270.70181111</v>
      </c>
      <c r="CE54" s="140">
        <f>求节点(总纲!AE$5:AE$84,BS$8:BS$87,总纲!H51)</f>
        <v>175399676.40881467</v>
      </c>
      <c r="CF54" s="140">
        <f>求节点(总纲!AA$5:AA$84,BT$8:BT$87,总纲!D51)</f>
        <v>518963.69918175874</v>
      </c>
      <c r="CG54" s="140">
        <f>求节点(总纲!AB$5:AB$84,BU$8:BU$87,总纲!E51)</f>
        <v>751589.93355604401</v>
      </c>
      <c r="CH54" s="140">
        <f>求节点(总纲!AC$5:AC$84,BV$8:BV$87,总纲!F51)</f>
        <v>3261820.1910031652</v>
      </c>
      <c r="CI54" s="140">
        <f>求节点(总纲!AD$5:AD$84,BW$8:BW$87,总纲!G51)</f>
        <v>9049940.9827816766</v>
      </c>
      <c r="CJ54" s="140">
        <f>求节点(总纲!AE$5:AE$84,BX$8:BX$87,总纲!H51)</f>
        <v>22296821.258507077</v>
      </c>
      <c r="CL54" s="137">
        <v>47</v>
      </c>
      <c r="CM54" s="137">
        <f t="shared" si="48"/>
        <v>7089163.6477538496</v>
      </c>
      <c r="CN54" s="137">
        <f t="shared" si="49"/>
        <v>8279536.926928997</v>
      </c>
      <c r="CO54" s="137">
        <f t="shared" si="50"/>
        <v>10564895.408421054</v>
      </c>
      <c r="CP54" s="137">
        <f t="shared" si="51"/>
        <v>13365561.410617754</v>
      </c>
      <c r="CQ54" s="137">
        <f t="shared" si="52"/>
        <v>17124932.649407327</v>
      </c>
      <c r="CR54" s="137">
        <f t="shared" si="53"/>
        <v>134922.68530231022</v>
      </c>
      <c r="CS54" s="137">
        <f t="shared" si="54"/>
        <v>170922.32608763722</v>
      </c>
      <c r="CT54" s="137">
        <f t="shared" si="55"/>
        <v>2374305.2468981645</v>
      </c>
      <c r="CU54" s="137">
        <f t="shared" si="56"/>
        <v>3648260.061676492</v>
      </c>
      <c r="CV54" s="137">
        <f t="shared" si="57"/>
        <v>7482856.9129062146</v>
      </c>
      <c r="DB54" s="137">
        <v>47</v>
      </c>
      <c r="DC54" s="107">
        <f>DC$5*总纲!AA51*24*3600</f>
        <v>32639268.226475887</v>
      </c>
      <c r="DD54" s="107">
        <f>DD$5*总纲!AB51*24*3600</f>
        <v>26111414.58118071</v>
      </c>
      <c r="DE54" s="107">
        <f>DE$5*总纲!AC51*24*3600</f>
        <v>19583560.93588553</v>
      </c>
      <c r="DF54" s="107">
        <f>DF$5*总纲!AD51*24*3600</f>
        <v>13055707.290590355</v>
      </c>
      <c r="DG54" s="107">
        <f>DG$5*总纲!AE51*24*3600</f>
        <v>6527853.6452951776</v>
      </c>
      <c r="DI54" s="137">
        <v>47</v>
      </c>
      <c r="DJ54" s="137">
        <f>求节点(总纲!AA$5:AA$84,DC$8:DC$87,总纲!D51)</f>
        <v>2159315.4254457201</v>
      </c>
      <c r="DK54" s="137">
        <f>求节点(总纲!AB$5:AB$84,DD$8:DD$87,总纲!E51)</f>
        <v>1885514.2294992025</v>
      </c>
      <c r="DL54" s="137">
        <f>求节点(总纲!AC$5:AC$84,DE$8:DE$87,总纲!F51)</f>
        <v>1554923.0378634627</v>
      </c>
      <c r="DM54" s="137">
        <f>求节点(总纲!AD$5:AD$84,DF$8:DF$87,总纲!G51)</f>
        <v>1152210.7110178359</v>
      </c>
      <c r="DN54" s="137">
        <f>求节点(总纲!AE$5:AE$84,DG$8:DG$87,总纲!H51)</f>
        <v>643044.13369773538</v>
      </c>
    </row>
    <row r="55" spans="11:118" x14ac:dyDescent="0.15">
      <c r="AE55" s="137">
        <v>49</v>
      </c>
      <c r="AF55" s="137">
        <f t="shared" si="70"/>
        <v>138064920</v>
      </c>
      <c r="AG55" s="137">
        <f t="shared" si="71"/>
        <v>144968166</v>
      </c>
      <c r="AH55" s="137">
        <f t="shared" si="72"/>
        <v>158774658</v>
      </c>
      <c r="AI55" s="137">
        <f t="shared" si="73"/>
        <v>179484396.00000003</v>
      </c>
      <c r="AJ55" s="137">
        <f t="shared" si="74"/>
        <v>207097380</v>
      </c>
      <c r="AL55" s="137">
        <v>49</v>
      </c>
      <c r="AM55" s="137">
        <f>求节点(总纲!AA$5:AA$84,AF$7:AF$86,总纲!D53)</f>
        <v>6938498.1674763877</v>
      </c>
      <c r="AN55" s="137">
        <f>求节点(总纲!AB$5:AB$84,AG$7:AG$86,总纲!E53)</f>
        <v>8161913.1615648624</v>
      </c>
      <c r="AO55" s="137">
        <f>求节点(总纲!AC$5:AC$84,AH$7:AH$86,总纲!F53)</f>
        <v>10055042.96121593</v>
      </c>
      <c r="AP55" s="137">
        <f>求节点(总纲!AD$5:AD$84,AI$7:AI$86,总纲!G53)</f>
        <v>12818106.831130177</v>
      </c>
      <c r="AQ55" s="137">
        <f>求节点(总纲!AE$5:AE$84,AJ$7:AJ$86,总纲!H53)</f>
        <v>16785765.993909791</v>
      </c>
      <c r="AS55" s="137">
        <v>49</v>
      </c>
      <c r="AT55" s="137">
        <f t="shared" si="28"/>
        <v>656788.3790952405</v>
      </c>
      <c r="AU55" s="137">
        <f t="shared" si="29"/>
        <v>733439.75744636822</v>
      </c>
      <c r="AV55" s="137">
        <f t="shared" si="30"/>
        <v>836049.17831132188</v>
      </c>
      <c r="AW55" s="137">
        <f t="shared" si="31"/>
        <v>996193.37826303765</v>
      </c>
      <c r="AX55" s="137">
        <f t="shared" si="32"/>
        <v>1261874.393746566</v>
      </c>
      <c r="BB55" s="137">
        <f t="shared" si="85"/>
        <v>40000000</v>
      </c>
      <c r="BC55" s="138">
        <f t="shared" si="92"/>
        <v>12</v>
      </c>
      <c r="BD55" s="138">
        <f t="shared" si="86"/>
        <v>34.5</v>
      </c>
      <c r="BE55" s="148">
        <v>80000000</v>
      </c>
      <c r="BF55" s="138">
        <f>SUM(BE$43:BE55)</f>
        <v>121600000</v>
      </c>
      <c r="BG55" s="163">
        <f t="shared" si="87"/>
        <v>70528000</v>
      </c>
      <c r="BH55" s="163">
        <f t="shared" si="88"/>
        <v>74054400</v>
      </c>
      <c r="BI55" s="163">
        <f t="shared" si="89"/>
        <v>81107199.999999985</v>
      </c>
      <c r="BJ55" s="163">
        <f t="shared" si="90"/>
        <v>91686400</v>
      </c>
      <c r="BK55" s="163">
        <f t="shared" si="91"/>
        <v>105791999.99999999</v>
      </c>
      <c r="BL55" s="137" t="e">
        <f>BF55/[3]圣人科技升级消耗!$Z78</f>
        <v>#DIV/0!</v>
      </c>
      <c r="BM55" s="175"/>
      <c r="BN55" s="137">
        <v>48</v>
      </c>
      <c r="BO55" s="137">
        <f t="shared" si="75"/>
        <v>3362620864</v>
      </c>
      <c r="BP55" s="137">
        <f t="shared" si="76"/>
        <v>3530751907.2000003</v>
      </c>
      <c r="BQ55" s="137">
        <f t="shared" si="77"/>
        <v>3867013993.5999999</v>
      </c>
      <c r="BR55" s="137">
        <f t="shared" si="78"/>
        <v>4371407123.2000008</v>
      </c>
      <c r="BS55" s="137">
        <f t="shared" si="79"/>
        <v>5043931296</v>
      </c>
      <c r="BT55" s="137">
        <f t="shared" si="80"/>
        <v>2810237000</v>
      </c>
      <c r="BU55" s="137">
        <f t="shared" si="81"/>
        <v>2950748850</v>
      </c>
      <c r="BV55" s="137">
        <f t="shared" si="82"/>
        <v>3231772550</v>
      </c>
      <c r="BW55" s="137">
        <f t="shared" si="83"/>
        <v>3653308100.0000005</v>
      </c>
      <c r="BX55" s="137">
        <f t="shared" si="84"/>
        <v>4215355500</v>
      </c>
      <c r="BY55" s="140"/>
      <c r="BZ55" s="137">
        <v>48</v>
      </c>
      <c r="CA55" s="140">
        <f>求节点(总纲!AA$5:AA$84,BO$8:BO$87,总纲!D52)</f>
        <v>70049443.279694885</v>
      </c>
      <c r="CB55" s="140">
        <f>求节点(总纲!AB$5:AB$84,BP$8:BP$87,总纲!E52)</f>
        <v>84504892.500160798</v>
      </c>
      <c r="CC55" s="140">
        <f>求节点(总纲!AC$5:AC$84,BQ$8:BQ$87,总纲!F52)</f>
        <v>107799084.07721098</v>
      </c>
      <c r="CD55" s="140">
        <f>求节点(总纲!AD$5:AD$84,BR$8:BR$87,总纲!G52)</f>
        <v>142650858.50840878</v>
      </c>
      <c r="CE55" s="140">
        <f>求节点(总纲!AE$5:AE$84,BS$8:BS$87,总纲!H52)</f>
        <v>193740078.83182678</v>
      </c>
      <c r="CF55" s="140">
        <f>求节点(总纲!AA$5:AA$84,BT$8:BT$87,总纲!D52)</f>
        <v>679541.86541670468</v>
      </c>
      <c r="CG55" s="140">
        <f>求节点(总纲!AB$5:AB$84,BU$8:BU$87,总纲!E52)</f>
        <v>2054688.8968057116</v>
      </c>
      <c r="CH55" s="140">
        <f>求节点(总纲!AC$5:AC$84,BV$8:BV$87,总纲!F52)</f>
        <v>6411946.720101322</v>
      </c>
      <c r="CI55" s="140">
        <f>求节点(总纲!AD$5:AD$84,BW$8:BW$87,总纲!G52)</f>
        <v>15233036.636002779</v>
      </c>
      <c r="CJ55" s="140">
        <f>求节点(总纲!AE$5:AE$84,BX$8:BX$87,总纲!H52)</f>
        <v>30664358.550926425</v>
      </c>
      <c r="CL55" s="137">
        <v>48</v>
      </c>
      <c r="CM55" s="137">
        <f t="shared" si="48"/>
        <v>7778462.2256959975</v>
      </c>
      <c r="CN55" s="137">
        <f t="shared" si="49"/>
        <v>9108805.7917726189</v>
      </c>
      <c r="CO55" s="137">
        <f t="shared" si="50"/>
        <v>11540627.275493562</v>
      </c>
      <c r="CP55" s="137">
        <f t="shared" si="51"/>
        <v>14190587.80659768</v>
      </c>
      <c r="CQ55" s="137">
        <f t="shared" si="52"/>
        <v>18340402.423012108</v>
      </c>
      <c r="CR55" s="137">
        <f t="shared" si="53"/>
        <v>160578.16623494594</v>
      </c>
      <c r="CS55" s="137">
        <f t="shared" si="54"/>
        <v>1303098.9632496675</v>
      </c>
      <c r="CT55" s="137">
        <f t="shared" si="55"/>
        <v>3150126.5290981568</v>
      </c>
      <c r="CU55" s="137">
        <f t="shared" si="56"/>
        <v>6183095.6532211024</v>
      </c>
      <c r="CV55" s="137">
        <f t="shared" si="57"/>
        <v>8367537.2924193479</v>
      </c>
      <c r="DB55" s="137">
        <v>48</v>
      </c>
      <c r="DC55" s="107">
        <f>DC$5*总纲!AA52*24*3600</f>
        <v>37834688.594315052</v>
      </c>
      <c r="DD55" s="107">
        <f>DD$5*总纲!AB52*24*3600</f>
        <v>30267750.875452038</v>
      </c>
      <c r="DE55" s="107">
        <f>DE$5*总纲!AC52*24*3600</f>
        <v>22700813.156589027</v>
      </c>
      <c r="DF55" s="107">
        <f>DF$5*总纲!AD52*24*3600</f>
        <v>15133875.437726019</v>
      </c>
      <c r="DG55" s="107">
        <f>DG$5*总纲!AE52*24*3600</f>
        <v>7566937.7188630095</v>
      </c>
      <c r="DI55" s="137">
        <v>48</v>
      </c>
      <c r="DJ55" s="137">
        <f>求节点(总纲!AA$5:AA$84,DC$8:DC$87,总纲!D52)</f>
        <v>2320498.1974011241</v>
      </c>
      <c r="DK55" s="137">
        <f>求节点(总纲!AB$5:AB$84,DD$8:DD$87,总纲!E52)</f>
        <v>2023938.5277732601</v>
      </c>
      <c r="DL55" s="137">
        <f>求节点(总纲!AC$5:AC$84,DE$8:DE$87,总纲!F52)</f>
        <v>1670062.5526695889</v>
      </c>
      <c r="DM55" s="137">
        <f>求节点(总纲!AD$5:AD$84,DF$8:DF$87,总纲!G52)</f>
        <v>1232880.6922792171</v>
      </c>
      <c r="DN55" s="137">
        <f>求节点(总纲!AE$5:AE$84,DG$8:DG$87,总纲!H52)</f>
        <v>687795.6657096931</v>
      </c>
    </row>
    <row r="56" spans="11:118" x14ac:dyDescent="0.15">
      <c r="AE56" s="171">
        <v>50</v>
      </c>
      <c r="AF56" s="171">
        <f t="shared" ref="AF56:AF86" si="93">求节点($U$8:$U$38,X$8:X$38,$AE56)</f>
        <v>154181160</v>
      </c>
      <c r="AG56" s="171">
        <f t="shared" ref="AG56:AG86" si="94">求节点($U$8:$U$38,Y$8:Y$38,$AE56)</f>
        <v>161890218</v>
      </c>
      <c r="AH56" s="171">
        <f t="shared" ref="AH56:AH86" si="95">求节点($U$8:$U$38,Z$8:Z$38,$AE56)</f>
        <v>177308334</v>
      </c>
      <c r="AI56" s="171">
        <f t="shared" ref="AI56:AI86" si="96">求节点($U$8:$U$38,AA$8:AA$38,$AE56)</f>
        <v>200435508.00000003</v>
      </c>
      <c r="AJ56" s="171">
        <f t="shared" ref="AJ56:AJ86" si="97">求节点($U$8:$U$38,AB$8:AB$38,$AE56)</f>
        <v>231271740</v>
      </c>
      <c r="AL56" s="137">
        <v>50</v>
      </c>
      <c r="AM56" s="137">
        <f>求节点(总纲!AA$5:AA$84,AF$7:AF$86,总纲!D54)</f>
        <v>7626312.6087919949</v>
      </c>
      <c r="AN56" s="137">
        <f>求节点(总纲!AB$5:AB$84,AG$7:AG$86,总纲!E54)</f>
        <v>8942757.1848711222</v>
      </c>
      <c r="AO56" s="137">
        <f>求节点(总纲!AC$5:AC$84,AH$7:AH$86,总纲!F54)</f>
        <v>10929062.260966279</v>
      </c>
      <c r="AP56" s="137">
        <f>求节点(总纲!AD$5:AD$84,AI$7:AI$86,总纲!G54)</f>
        <v>13887682.482125551</v>
      </c>
      <c r="AQ56" s="137">
        <f>求节点(总纲!AE$5:AE$84,AJ$7:AJ$86,总纲!H54)</f>
        <v>18163919.624107562</v>
      </c>
      <c r="AS56" s="137">
        <v>50</v>
      </c>
      <c r="AT56" s="137">
        <f t="shared" si="28"/>
        <v>687814.44131560717</v>
      </c>
      <c r="AU56" s="137">
        <f t="shared" si="29"/>
        <v>780844.02330625989</v>
      </c>
      <c r="AV56" s="137">
        <f t="shared" si="30"/>
        <v>874019.29975034855</v>
      </c>
      <c r="AW56" s="137">
        <f t="shared" si="31"/>
        <v>1069575.6509953737</v>
      </c>
      <c r="AX56" s="137">
        <f t="shared" si="32"/>
        <v>1378153.6301977709</v>
      </c>
      <c r="BB56" s="137">
        <f t="shared" si="85"/>
        <v>145000000</v>
      </c>
      <c r="BC56" s="138">
        <f t="shared" si="92"/>
        <v>13</v>
      </c>
      <c r="BD56" s="138">
        <f t="shared" si="86"/>
        <v>36.5</v>
      </c>
      <c r="BE56" s="148">
        <v>225000000</v>
      </c>
      <c r="BF56" s="138">
        <f>SUM(BE$43:BE56)</f>
        <v>346600000</v>
      </c>
      <c r="BG56" s="163">
        <f t="shared" si="87"/>
        <v>194096000.00000003</v>
      </c>
      <c r="BH56" s="163">
        <f t="shared" si="88"/>
        <v>203800800.00000003</v>
      </c>
      <c r="BI56" s="163">
        <f t="shared" si="89"/>
        <v>223210400</v>
      </c>
      <c r="BJ56" s="163">
        <f t="shared" si="90"/>
        <v>252324800.00000003</v>
      </c>
      <c r="BK56" s="163">
        <f t="shared" si="91"/>
        <v>291144000</v>
      </c>
      <c r="BL56" s="137" t="e">
        <f>BF56/[3]圣人科技升级消耗!$Z79</f>
        <v>#DIV/0!</v>
      </c>
      <c r="BM56" s="175"/>
      <c r="BN56" s="137">
        <v>49</v>
      </c>
      <c r="BO56" s="137">
        <f t="shared" si="75"/>
        <v>3991008307.1999998</v>
      </c>
      <c r="BP56" s="137">
        <f t="shared" si="76"/>
        <v>4190558722.5599999</v>
      </c>
      <c r="BQ56" s="137">
        <f t="shared" si="77"/>
        <v>4589659553.2799997</v>
      </c>
      <c r="BR56" s="137">
        <f t="shared" si="78"/>
        <v>5188310799.3600006</v>
      </c>
      <c r="BS56" s="137">
        <f t="shared" si="79"/>
        <v>5986512460.8000002</v>
      </c>
      <c r="BT56" s="137">
        <f t="shared" si="80"/>
        <v>3258917600</v>
      </c>
      <c r="BU56" s="137">
        <f t="shared" si="81"/>
        <v>3421863480</v>
      </c>
      <c r="BV56" s="137">
        <f t="shared" si="82"/>
        <v>3747755240</v>
      </c>
      <c r="BW56" s="137">
        <f t="shared" si="83"/>
        <v>4236592880.0000005</v>
      </c>
      <c r="BX56" s="137">
        <f t="shared" si="84"/>
        <v>4888376400</v>
      </c>
      <c r="BY56" s="140"/>
      <c r="BZ56" s="137">
        <v>49</v>
      </c>
      <c r="CA56" s="140">
        <f>求节点(总纲!AA$5:AA$84,BO$8:BO$87,总纲!D53)</f>
        <v>78563014.651423365</v>
      </c>
      <c r="CB56" s="140">
        <f>求节点(总纲!AB$5:AB$84,BP$8:BP$87,总纲!E53)</f>
        <v>94829563.163440764</v>
      </c>
      <c r="CC56" s="140">
        <f>求节点(总纲!AC$5:AC$84,BQ$8:BQ$87,总纲!F53)</f>
        <v>120051362.13436905</v>
      </c>
      <c r="CD56" s="140">
        <f>求节点(总纲!AD$5:AD$84,BR$8:BR$87,总纲!G53)</f>
        <v>157835456.63519377</v>
      </c>
      <c r="CE56" s="140">
        <f>求节点(总纲!AE$5:AE$84,BS$8:BS$87,总纲!H53)</f>
        <v>215180364.53067473</v>
      </c>
      <c r="CF56" s="140">
        <f>求节点(总纲!AA$5:AA$84,BT$8:BT$87,总纲!D53)</f>
        <v>1433354.7454328192</v>
      </c>
      <c r="CG56" s="140">
        <f>求节点(总纲!AB$5:AB$84,BU$8:BU$87,总纲!E53)</f>
        <v>4872908.234819008</v>
      </c>
      <c r="CH56" s="140">
        <f>求节点(总纲!AC$5:AC$84,BV$8:BV$87,总纲!F53)</f>
        <v>10792558.687940702</v>
      </c>
      <c r="CI56" s="140">
        <f>求节点(总纲!AD$5:AD$84,BW$8:BW$87,总纲!G53)</f>
        <v>21868051.05555718</v>
      </c>
      <c r="CJ56" s="140">
        <f>求节点(总纲!AE$5:AE$84,BX$8:BX$87,总纲!H53)</f>
        <v>41814881.837100506</v>
      </c>
      <c r="CL56" s="137">
        <v>49</v>
      </c>
      <c r="CM56" s="137">
        <f t="shared" si="48"/>
        <v>8513571.3717284799</v>
      </c>
      <c r="CN56" s="137">
        <f t="shared" si="49"/>
        <v>10324670.663279966</v>
      </c>
      <c r="CO56" s="137">
        <f t="shared" si="50"/>
        <v>12252278.057158068</v>
      </c>
      <c r="CP56" s="137">
        <f t="shared" si="51"/>
        <v>15184598.12678498</v>
      </c>
      <c r="CQ56" s="137">
        <f t="shared" si="52"/>
        <v>21440285.69884795</v>
      </c>
      <c r="CR56" s="137">
        <f t="shared" si="53"/>
        <v>753812.88001611456</v>
      </c>
      <c r="CS56" s="137">
        <f t="shared" si="54"/>
        <v>2818219.3380132965</v>
      </c>
      <c r="CT56" s="137">
        <f t="shared" si="55"/>
        <v>4380611.9678393798</v>
      </c>
      <c r="CU56" s="137">
        <f t="shared" si="56"/>
        <v>6635014.4195544012</v>
      </c>
      <c r="CV56" s="137">
        <f t="shared" si="57"/>
        <v>11150523.286174081</v>
      </c>
      <c r="DB56" s="137">
        <v>49</v>
      </c>
      <c r="DC56" s="107">
        <f>DC$5*总纲!AA53*24*3600</f>
        <v>43852575.120596498</v>
      </c>
      <c r="DD56" s="107">
        <f>DD$5*总纲!AB53*24*3600</f>
        <v>35082060.096477196</v>
      </c>
      <c r="DE56" s="107">
        <f>DE$5*总纲!AC53*24*3600</f>
        <v>26311545.072357897</v>
      </c>
      <c r="DF56" s="107">
        <f>DF$5*总纲!AD53*24*3600</f>
        <v>17541030.048238598</v>
      </c>
      <c r="DG56" s="107">
        <f>DG$5*总纲!AE53*24*3600</f>
        <v>8770515.0241192989</v>
      </c>
      <c r="DI56" s="137">
        <v>49</v>
      </c>
      <c r="DJ56" s="137">
        <f>求节点(总纲!AA$5:AA$84,DC$8:DC$87,总纲!D53)</f>
        <v>2493249.6150009655</v>
      </c>
      <c r="DK56" s="137">
        <f>求节点(总纲!AB$5:AB$84,DD$8:DD$87,总纲!E53)</f>
        <v>2174362.9892423414</v>
      </c>
      <c r="DL56" s="137">
        <f>求节点(总纲!AC$5:AC$84,DE$8:DE$87,总纲!F53)</f>
        <v>1790153.2235706928</v>
      </c>
      <c r="DM56" s="137">
        <f>求节点(总纲!AD$5:AD$84,DF$8:DF$87,总纲!G53)</f>
        <v>1319178.3712970107</v>
      </c>
      <c r="DN56" s="137">
        <f>求节点(总纲!AE$5:AE$84,DG$8:DG$87,总纲!H53)</f>
        <v>738500.53596328606</v>
      </c>
    </row>
    <row r="57" spans="11:118" x14ac:dyDescent="0.15">
      <c r="AE57" s="171">
        <v>51</v>
      </c>
      <c r="AF57" s="171">
        <f t="shared" si="93"/>
        <v>170297400</v>
      </c>
      <c r="AG57" s="171">
        <f t="shared" si="94"/>
        <v>178812270</v>
      </c>
      <c r="AH57" s="171">
        <f t="shared" si="95"/>
        <v>195842009.99999997</v>
      </c>
      <c r="AI57" s="171">
        <f t="shared" si="96"/>
        <v>221386620.00000003</v>
      </c>
      <c r="AJ57" s="171">
        <f t="shared" si="97"/>
        <v>255446100</v>
      </c>
      <c r="AL57" s="137">
        <v>51</v>
      </c>
      <c r="AM57" s="137">
        <f>求节点(总纲!AA$5:AA$84,AF$7:AF$86,总纲!D55)</f>
        <v>8363493.8741432838</v>
      </c>
      <c r="AN57" s="137">
        <f>求节点(总纲!AB$5:AB$84,AG$7:AG$86,总纲!E55)</f>
        <v>9705278.0047765188</v>
      </c>
      <c r="AO57" s="137">
        <f>求节点(总纲!AC$5:AC$84,AH$7:AH$86,总纲!F55)</f>
        <v>11847840.790763237</v>
      </c>
      <c r="AP57" s="137">
        <f>求节点(总纲!AD$5:AD$84,AI$7:AI$86,总纲!G55)</f>
        <v>15006482.939117419</v>
      </c>
      <c r="AQ57" s="137">
        <f>求节点(总纲!AE$5:AE$84,AJ$7:AJ$86,总纲!H55)</f>
        <v>19479796.297393419</v>
      </c>
      <c r="AS57" s="137">
        <v>51</v>
      </c>
      <c r="AT57" s="137">
        <f t="shared" si="28"/>
        <v>737181.26535128895</v>
      </c>
      <c r="AU57" s="137">
        <f t="shared" si="29"/>
        <v>762520.81990539655</v>
      </c>
      <c r="AV57" s="137">
        <f t="shared" si="30"/>
        <v>918778.52979695797</v>
      </c>
      <c r="AW57" s="137">
        <f t="shared" si="31"/>
        <v>1118800.4569918681</v>
      </c>
      <c r="AX57" s="137">
        <f t="shared" si="32"/>
        <v>1315876.6732858568</v>
      </c>
      <c r="BB57" s="137">
        <f t="shared" ref="BB57:BB73" si="98">BE57-BE56</f>
        <v>175000000</v>
      </c>
      <c r="BC57" s="138">
        <f t="shared" si="92"/>
        <v>14</v>
      </c>
      <c r="BD57" s="138">
        <f t="shared" si="86"/>
        <v>38.5</v>
      </c>
      <c r="BE57" s="148">
        <v>400000000</v>
      </c>
      <c r="BF57" s="138">
        <f>SUM(BE$43:BE57)</f>
        <v>746600000</v>
      </c>
      <c r="BG57" s="163">
        <f t="shared" si="87"/>
        <v>403164000</v>
      </c>
      <c r="BH57" s="163">
        <f t="shared" si="88"/>
        <v>423322200.00000006</v>
      </c>
      <c r="BI57" s="163">
        <f t="shared" si="89"/>
        <v>463638600</v>
      </c>
      <c r="BJ57" s="163">
        <f t="shared" si="90"/>
        <v>524113200.00000006</v>
      </c>
      <c r="BK57" s="163">
        <f t="shared" si="91"/>
        <v>604746000</v>
      </c>
      <c r="BL57" s="137" t="e">
        <f>BF57/[3]圣人科技升级消耗!$Z80</f>
        <v>#DIV/0!</v>
      </c>
      <c r="BM57" s="175"/>
      <c r="BN57" s="171">
        <v>50</v>
      </c>
      <c r="BO57" s="171">
        <f t="shared" ref="BO57:BO87" si="99">求节点($BD$8:$BD$38,BG$8:BG$38,$BN57)</f>
        <v>4650197145.6000004</v>
      </c>
      <c r="BP57" s="171">
        <f t="shared" ref="BP57:BP87" si="100">求节点($BD$8:$BD$38,BH$8:BH$38,$BN57)</f>
        <v>4882707002.8800001</v>
      </c>
      <c r="BQ57" s="171">
        <f t="shared" ref="BQ57:BQ87" si="101">求节点($BD$8:$BD$38,BI$8:BI$38,$BN57)</f>
        <v>5347726717.4399996</v>
      </c>
      <c r="BR57" s="171">
        <f t="shared" ref="BR57:BR87" si="102">求节点($BD$8:$BD$38,BJ$8:BJ$38,$BN57)</f>
        <v>6045256289.2800007</v>
      </c>
      <c r="BS57" s="171">
        <f t="shared" ref="BS57:BS87" si="103">求节点($BD$8:$BD$38,BK$8:BK$38,$BN57)</f>
        <v>6975295718.3999996</v>
      </c>
      <c r="BT57" s="171">
        <f t="shared" ref="BT57:BT87" si="104">求节点($BD$8:$BD$38,BG$43:BG$73,$BN57)</f>
        <v>3707744800</v>
      </c>
      <c r="BU57" s="171">
        <f t="shared" ref="BU57:BU87" si="105">求节点($BD$8:$BD$38,BH$43:BH$73,$BN57)</f>
        <v>3893132040</v>
      </c>
      <c r="BV57" s="171">
        <f t="shared" ref="BV57:BV87" si="106">求节点($BD$8:$BD$38,BI$43:BI$73,$BN57)</f>
        <v>4263906519.9999995</v>
      </c>
      <c r="BW57" s="171">
        <f t="shared" ref="BW57:BW87" si="107">求节点($BD$8:$BD$38,BJ$43:BJ$73,$BN57)</f>
        <v>4820068240</v>
      </c>
      <c r="BX57" s="171">
        <f t="shared" ref="BX57:BX87" si="108">求节点($BD$8:$BD$38,BK$43:BK$73,$BN57)</f>
        <v>5561617200</v>
      </c>
      <c r="BY57" s="140"/>
      <c r="BZ57" s="137">
        <v>50</v>
      </c>
      <c r="CA57" s="140">
        <f>求节点(总纲!AA$5:AA$84,BO$8:BO$87,总纲!D54)</f>
        <v>88245415.301146582</v>
      </c>
      <c r="CB57" s="140">
        <f>求节点(总纲!AB$5:AB$84,BP$8:BP$87,总纲!E54)</f>
        <v>105985372.19397558</v>
      </c>
      <c r="CC57" s="140">
        <f>求节点(总纲!AC$5:AC$84,BQ$8:BQ$87,总纲!F54)</f>
        <v>133373707.08400473</v>
      </c>
      <c r="CD57" s="140">
        <f>求节点(总纲!AD$5:AD$84,BR$8:BR$87,总纲!G54)</f>
        <v>175276021.82010257</v>
      </c>
      <c r="CE57" s="140">
        <f>求节点(总纲!AE$5:AE$84,BS$8:BS$87,总纲!H54)</f>
        <v>238596330.26765689</v>
      </c>
      <c r="CF57" s="140">
        <f>求节点(总纲!AA$5:AA$84,BT$8:BT$87,总纲!D54)</f>
        <v>4076260.2326257443</v>
      </c>
      <c r="CG57" s="140">
        <f>求节点(总纲!AB$5:AB$84,BU$8:BU$87,总纲!E54)</f>
        <v>8269345.9142419379</v>
      </c>
      <c r="CH57" s="140">
        <f>求节点(总纲!AC$5:AC$84,BV$8:BV$87,总纲!F54)</f>
        <v>16613848.794208795</v>
      </c>
      <c r="CI57" s="140">
        <f>求节点(总纲!AD$5:AD$84,BW$8:BW$87,总纲!G54)</f>
        <v>30407654.38381058</v>
      </c>
      <c r="CJ57" s="140">
        <f>求节点(总纲!AE$5:AE$84,BX$8:BX$87,总纲!H54)</f>
        <v>53992903.85070195</v>
      </c>
      <c r="CL57" s="137">
        <v>50</v>
      </c>
      <c r="CM57" s="137">
        <f t="shared" si="48"/>
        <v>9682400.6497232169</v>
      </c>
      <c r="CN57" s="137">
        <f t="shared" si="49"/>
        <v>11155809.030534819</v>
      </c>
      <c r="CO57" s="137">
        <f t="shared" si="50"/>
        <v>13322344.949635684</v>
      </c>
      <c r="CP57" s="137">
        <f t="shared" si="51"/>
        <v>17440565.184908807</v>
      </c>
      <c r="CQ57" s="137">
        <f t="shared" si="52"/>
        <v>23415965.736982167</v>
      </c>
      <c r="CR57" s="137">
        <f t="shared" si="53"/>
        <v>2642905.4871929251</v>
      </c>
      <c r="CS57" s="137">
        <f t="shared" si="54"/>
        <v>3396437.6794229299</v>
      </c>
      <c r="CT57" s="137">
        <f t="shared" si="55"/>
        <v>5821290.106268093</v>
      </c>
      <c r="CU57" s="137">
        <f t="shared" si="56"/>
        <v>8539603.3282533996</v>
      </c>
      <c r="CV57" s="137">
        <f t="shared" si="57"/>
        <v>12178022.013601445</v>
      </c>
      <c r="DB57" s="171">
        <v>50</v>
      </c>
      <c r="DC57" s="107">
        <f>DC$5*总纲!AA54*24*3600</f>
        <v>50822639.999999993</v>
      </c>
      <c r="DD57" s="107">
        <f>DD$5*总纲!AB54*24*3600</f>
        <v>40658111.999999993</v>
      </c>
      <c r="DE57" s="107">
        <f>DE$5*总纲!AC54*24*3600</f>
        <v>30493583.999999996</v>
      </c>
      <c r="DF57" s="107">
        <f>DF$5*总纲!AD54*24*3600</f>
        <v>20329055.999999996</v>
      </c>
      <c r="DG57" s="107">
        <f>DG$5*总纲!AE54*24*3600</f>
        <v>10164527.999999998</v>
      </c>
      <c r="DI57" s="137">
        <v>50</v>
      </c>
      <c r="DJ57" s="137">
        <f>求节点(总纲!AA$5:AA$84,DC$8:DC$87,总纲!D54)</f>
        <v>2678400.0000000005</v>
      </c>
      <c r="DK57" s="137">
        <f>求节点(总纲!AB$5:AB$84,DD$8:DD$87,总纲!E54)</f>
        <v>2335832.64</v>
      </c>
      <c r="DL57" s="137">
        <f>求节点(总纲!AC$5:AC$84,DE$8:DE$87,总纲!F54)</f>
        <v>1918537.9200000004</v>
      </c>
      <c r="DM57" s="137">
        <f>求节点(总纲!AD$5:AD$84,DF$8:DF$87,总纲!G54)</f>
        <v>1415802.24</v>
      </c>
      <c r="DN57" s="137">
        <f>求节点(总纲!AE$5:AE$84,DG$8:DG$87,总纲!H54)</f>
        <v>793877.76</v>
      </c>
    </row>
    <row r="58" spans="11:118" x14ac:dyDescent="0.15">
      <c r="AE58" s="171">
        <v>52</v>
      </c>
      <c r="AF58" s="171">
        <f t="shared" si="93"/>
        <v>194994266.66666666</v>
      </c>
      <c r="AG58" s="171">
        <f t="shared" si="94"/>
        <v>204743980</v>
      </c>
      <c r="AH58" s="171">
        <f t="shared" si="95"/>
        <v>224243406.66666666</v>
      </c>
      <c r="AI58" s="171">
        <f t="shared" si="96"/>
        <v>253492546.66666669</v>
      </c>
      <c r="AJ58" s="171">
        <f t="shared" si="97"/>
        <v>292491400</v>
      </c>
      <c r="AL58" s="137">
        <v>52</v>
      </c>
      <c r="AM58" s="137">
        <f>求节点(总纲!AA$5:AA$84,AF$7:AF$86,总纲!D56)</f>
        <v>9119777.6709732339</v>
      </c>
      <c r="AN58" s="137">
        <f>求节点(总纲!AB$5:AB$84,AG$7:AG$86,总纲!E56)</f>
        <v>10572451.186853204</v>
      </c>
      <c r="AO58" s="137">
        <f>求节点(总纲!AC$5:AC$84,AH$7:AH$86,总纲!F56)</f>
        <v>12849400.327132272</v>
      </c>
      <c r="AP58" s="137">
        <f>求节点(总纲!AD$5:AD$84,AI$7:AI$86,总纲!G56)</f>
        <v>16224462.682021372</v>
      </c>
      <c r="AQ58" s="137">
        <f>求节点(总纲!AE$5:AE$84,AJ$7:AJ$86,总纲!H56)</f>
        <v>20924689.781733628</v>
      </c>
      <c r="AS58" s="137">
        <v>52</v>
      </c>
      <c r="AT58" s="137">
        <f t="shared" si="28"/>
        <v>756283.79682995006</v>
      </c>
      <c r="AU58" s="137">
        <f t="shared" si="29"/>
        <v>867173.18207668513</v>
      </c>
      <c r="AV58" s="137">
        <f t="shared" si="30"/>
        <v>1001559.536369035</v>
      </c>
      <c r="AW58" s="137">
        <f t="shared" si="31"/>
        <v>1217979.7429039534</v>
      </c>
      <c r="AX58" s="137">
        <f t="shared" si="32"/>
        <v>1444893.4843402095</v>
      </c>
      <c r="BB58" s="137">
        <f t="shared" si="98"/>
        <v>200000000</v>
      </c>
      <c r="BC58" s="138">
        <f t="shared" si="92"/>
        <v>15</v>
      </c>
      <c r="BD58" s="138">
        <f t="shared" si="86"/>
        <v>40.5</v>
      </c>
      <c r="BE58" s="148">
        <v>600000000</v>
      </c>
      <c r="BF58" s="138">
        <f>SUM(BE$43:BE58)</f>
        <v>1346600000</v>
      </c>
      <c r="BG58" s="163">
        <f t="shared" si="87"/>
        <v>700232000</v>
      </c>
      <c r="BH58" s="163">
        <f t="shared" si="88"/>
        <v>735243600</v>
      </c>
      <c r="BI58" s="163">
        <f t="shared" si="89"/>
        <v>805266800</v>
      </c>
      <c r="BJ58" s="163">
        <f t="shared" si="90"/>
        <v>910301600.00000012</v>
      </c>
      <c r="BK58" s="163">
        <f t="shared" si="91"/>
        <v>1050348000</v>
      </c>
      <c r="BL58" s="137" t="e">
        <f>BF58/[3]圣人科技升级消耗!$Z81</f>
        <v>#DIV/0!</v>
      </c>
      <c r="BM58" s="175"/>
      <c r="BN58" s="171">
        <v>51</v>
      </c>
      <c r="BO58" s="171">
        <f t="shared" si="99"/>
        <v>5309385984</v>
      </c>
      <c r="BP58" s="171">
        <f t="shared" si="100"/>
        <v>5574855283.1999998</v>
      </c>
      <c r="BQ58" s="171">
        <f t="shared" si="101"/>
        <v>6105793881.5999994</v>
      </c>
      <c r="BR58" s="171">
        <f t="shared" si="102"/>
        <v>6902201779.2000008</v>
      </c>
      <c r="BS58" s="171">
        <f t="shared" si="103"/>
        <v>7964078976</v>
      </c>
      <c r="BT58" s="171">
        <f t="shared" si="104"/>
        <v>4156572000</v>
      </c>
      <c r="BU58" s="171">
        <f t="shared" si="105"/>
        <v>4364400600</v>
      </c>
      <c r="BV58" s="171">
        <f t="shared" si="106"/>
        <v>4780057799.999999</v>
      </c>
      <c r="BW58" s="171">
        <f t="shared" si="107"/>
        <v>5403543600</v>
      </c>
      <c r="BX58" s="171">
        <f t="shared" si="108"/>
        <v>6234858000</v>
      </c>
      <c r="BY58" s="140"/>
      <c r="BZ58" s="137">
        <v>51</v>
      </c>
      <c r="CA58" s="140">
        <f>求节点(总纲!AA$5:AA$84,BO$8:BO$87,总纲!D55)</f>
        <v>98622755.371163994</v>
      </c>
      <c r="CB58" s="140">
        <f>求节点(总纲!AB$5:AB$84,BP$8:BP$87,总纲!E55)</f>
        <v>117608188.07110824</v>
      </c>
      <c r="CC58" s="140">
        <f>求节点(总纲!AC$5:AC$84,BQ$8:BQ$87,总纲!F55)</f>
        <v>147619793.78214303</v>
      </c>
      <c r="CD58" s="140">
        <f>求节点(总纲!AD$5:AD$84,BR$8:BR$87,总纲!G55)</f>
        <v>194285363.4445788</v>
      </c>
      <c r="CE58" s="140">
        <f>求节点(总纲!AE$5:AE$84,BS$8:BS$87,总纲!H55)</f>
        <v>262803391.30391759</v>
      </c>
      <c r="CF58" s="140">
        <f>求节点(总纲!AA$5:AA$84,BT$8:BT$87,总纲!D55)</f>
        <v>6908856.1977906553</v>
      </c>
      <c r="CG58" s="140">
        <f>求节点(总纲!AB$5:AB$84,BU$8:BU$87,总纲!E55)</f>
        <v>13348015.122126274</v>
      </c>
      <c r="CH58" s="140">
        <f>求节点(总纲!AC$5:AC$84,BV$8:BV$87,总纲!F55)</f>
        <v>23033855.744740579</v>
      </c>
      <c r="CI58" s="140">
        <f>求节点(总纲!AD$5:AD$84,BW$8:BW$87,总纲!G55)</f>
        <v>40293908.205976307</v>
      </c>
      <c r="CJ58" s="140">
        <f>求节点(总纲!AE$5:AE$84,BX$8:BX$87,总纲!H55)</f>
        <v>67922483.416761905</v>
      </c>
      <c r="CL58" s="137">
        <v>51</v>
      </c>
      <c r="CM58" s="137">
        <f t="shared" si="48"/>
        <v>10377340.070017412</v>
      </c>
      <c r="CN58" s="137">
        <f t="shared" si="49"/>
        <v>11622815.877132654</v>
      </c>
      <c r="CO58" s="137">
        <f t="shared" si="50"/>
        <v>14246086.698138297</v>
      </c>
      <c r="CP58" s="137">
        <f t="shared" si="51"/>
        <v>19009341.624476224</v>
      </c>
      <c r="CQ58" s="137">
        <f t="shared" si="52"/>
        <v>24207061.036260694</v>
      </c>
      <c r="CR58" s="137">
        <f t="shared" si="53"/>
        <v>2832595.965164911</v>
      </c>
      <c r="CS58" s="137">
        <f t="shared" si="54"/>
        <v>5078669.2078843359</v>
      </c>
      <c r="CT58" s="137">
        <f t="shared" si="55"/>
        <v>6420006.9505317844</v>
      </c>
      <c r="CU58" s="137">
        <f t="shared" si="56"/>
        <v>9886253.8221657276</v>
      </c>
      <c r="CV58" s="137">
        <f t="shared" si="57"/>
        <v>13929579.566059954</v>
      </c>
      <c r="DB58" s="171">
        <v>51</v>
      </c>
      <c r="DC58" s="107">
        <f>DC$5*总纲!AA55*24*3600</f>
        <v>58894985.692786038</v>
      </c>
      <c r="DD58" s="107">
        <f>DD$5*总纲!AB55*24*3600</f>
        <v>47115988.554228835</v>
      </c>
      <c r="DE58" s="107">
        <f>DE$5*总纲!AC55*24*3600</f>
        <v>35336991.415671624</v>
      </c>
      <c r="DF58" s="107">
        <f>DF$5*总纲!AD55*24*3600</f>
        <v>23557994.277114417</v>
      </c>
      <c r="DG58" s="107">
        <f>DG$5*总纲!AE55*24*3600</f>
        <v>11778997.138557209</v>
      </c>
      <c r="DI58" s="137">
        <v>51</v>
      </c>
      <c r="DJ58" s="137">
        <f>求节点(总纲!AA$5:AA$84,DC$8:DC$87,总纲!D55)</f>
        <v>2876839.2692203424</v>
      </c>
      <c r="DK58" s="137">
        <f>求节点(总纲!AB$5:AB$84,DD$8:DD$87,总纲!E55)</f>
        <v>2499397.9570986335</v>
      </c>
      <c r="DL58" s="137">
        <f>求节点(总纲!AC$5:AC$84,DE$8:DE$87,总纲!F55)</f>
        <v>2054926.2900040906</v>
      </c>
      <c r="DM58" s="137">
        <f>求节点(总纲!AD$5:AD$84,DF$8:DF$87,总纲!G55)</f>
        <v>1519546.5020021847</v>
      </c>
      <c r="DN58" s="137">
        <f>求节点(总纲!AE$5:AE$84,DG$8:DG$87,总纲!H55)</f>
        <v>850681.37190845527</v>
      </c>
    </row>
    <row r="59" spans="11:118" x14ac:dyDescent="0.15">
      <c r="AE59" s="171">
        <v>53</v>
      </c>
      <c r="AF59" s="171">
        <f t="shared" si="93"/>
        <v>219691133.33333334</v>
      </c>
      <c r="AG59" s="171">
        <f t="shared" si="94"/>
        <v>230675690.00000003</v>
      </c>
      <c r="AH59" s="171">
        <f t="shared" si="95"/>
        <v>252644803.33333331</v>
      </c>
      <c r="AI59" s="171">
        <f t="shared" si="96"/>
        <v>285598473.33333337</v>
      </c>
      <c r="AJ59" s="171">
        <f t="shared" si="97"/>
        <v>329536700.00000006</v>
      </c>
      <c r="AL59" s="137">
        <v>53</v>
      </c>
      <c r="AM59" s="137">
        <f>求节点(总纲!AA$5:AA$84,AF$7:AF$86,总纲!D57)</f>
        <v>9929422.958253717</v>
      </c>
      <c r="AN59" s="137">
        <f>求节点(总纲!AB$5:AB$84,AG$7:AG$86,总纲!E57)</f>
        <v>11463403.530629847</v>
      </c>
      <c r="AO59" s="137">
        <f>求节点(总纲!AC$5:AC$84,AH$7:AH$86,总纲!F57)</f>
        <v>13933965.288810525</v>
      </c>
      <c r="AP59" s="137">
        <f>求节点(总纲!AD$5:AD$84,AI$7:AI$86,总纲!G57)</f>
        <v>17425172.01212642</v>
      </c>
      <c r="AQ59" s="137">
        <f>求节点(总纲!AE$5:AE$84,AJ$7:AJ$86,总纲!H57)</f>
        <v>22506105.065706145</v>
      </c>
      <c r="AS59" s="137">
        <v>53</v>
      </c>
      <c r="AT59" s="137">
        <f t="shared" si="28"/>
        <v>809645.28728048317</v>
      </c>
      <c r="AU59" s="137">
        <f t="shared" si="29"/>
        <v>890952.34377664328</v>
      </c>
      <c r="AV59" s="137">
        <f t="shared" si="30"/>
        <v>1084564.9616782535</v>
      </c>
      <c r="AW59" s="137">
        <f t="shared" si="31"/>
        <v>1200709.3301050477</v>
      </c>
      <c r="AX59" s="137">
        <f t="shared" si="32"/>
        <v>1581415.2839725167</v>
      </c>
      <c r="BB59" s="137">
        <f t="shared" si="98"/>
        <v>200000000</v>
      </c>
      <c r="BC59" s="138">
        <f t="shared" si="92"/>
        <v>16</v>
      </c>
      <c r="BD59" s="138">
        <f t="shared" si="86"/>
        <v>42.5</v>
      </c>
      <c r="BE59" s="148">
        <v>800000000</v>
      </c>
      <c r="BF59" s="138">
        <f>SUM(BE$43:BE59)</f>
        <v>2146600000</v>
      </c>
      <c r="BG59" s="163">
        <f t="shared" si="87"/>
        <v>1073300000</v>
      </c>
      <c r="BH59" s="163">
        <f t="shared" si="88"/>
        <v>1126965000</v>
      </c>
      <c r="BI59" s="163">
        <f t="shared" si="89"/>
        <v>1234295000</v>
      </c>
      <c r="BJ59" s="163">
        <f t="shared" si="90"/>
        <v>1395290000</v>
      </c>
      <c r="BK59" s="163">
        <f t="shared" si="91"/>
        <v>1609950000</v>
      </c>
      <c r="BL59" s="137" t="e">
        <f>BF59/[3]圣人科技升级消耗!$Z82</f>
        <v>#DIV/0!</v>
      </c>
      <c r="BM59" s="175"/>
      <c r="BN59" s="171">
        <v>52</v>
      </c>
      <c r="BO59" s="171">
        <f t="shared" si="99"/>
        <v>6261910016</v>
      </c>
      <c r="BP59" s="171">
        <f t="shared" si="100"/>
        <v>6575005516.8000002</v>
      </c>
      <c r="BQ59" s="171">
        <f t="shared" si="101"/>
        <v>7201196518.3999996</v>
      </c>
      <c r="BR59" s="171">
        <f t="shared" si="102"/>
        <v>8140483020.8000002</v>
      </c>
      <c r="BS59" s="171">
        <f t="shared" si="103"/>
        <v>9392865024</v>
      </c>
      <c r="BT59" s="171">
        <f t="shared" si="104"/>
        <v>5779106398.5333338</v>
      </c>
      <c r="BU59" s="171">
        <f t="shared" si="105"/>
        <v>6068061718.46</v>
      </c>
      <c r="BV59" s="171">
        <f t="shared" si="106"/>
        <v>6645972358.3133326</v>
      </c>
      <c r="BW59" s="171">
        <f t="shared" si="107"/>
        <v>7512838318.0933332</v>
      </c>
      <c r="BX59" s="171">
        <f t="shared" si="108"/>
        <v>8668659597.8000011</v>
      </c>
      <c r="BY59" s="140"/>
      <c r="BZ59" s="137">
        <v>52</v>
      </c>
      <c r="CA59" s="140">
        <f>求节点(总纲!AA$5:AA$84,BO$8:BO$87,总纲!D56)</f>
        <v>110127708.6830657</v>
      </c>
      <c r="CB59" s="140">
        <f>求节点(总纲!AB$5:AB$84,BP$8:BP$87,总纲!E56)</f>
        <v>130826180.2435908</v>
      </c>
      <c r="CC59" s="140">
        <f>求节点(总纲!AC$5:AC$84,BQ$8:BQ$87,总纲!F56)</f>
        <v>164637115.56200838</v>
      </c>
      <c r="CD59" s="140">
        <f>求节点(总纲!AD$5:AD$84,BR$8:BR$87,总纲!G56)</f>
        <v>215613160.86525702</v>
      </c>
      <c r="CE59" s="140">
        <f>求节点(总纲!AE$5:AE$84,BS$8:BS$87,总纲!H56)</f>
        <v>289481815.81966919</v>
      </c>
      <c r="CF59" s="140">
        <f>求节点(总纲!AA$5:AA$84,BT$8:BT$87,总纲!D56)</f>
        <v>11890877.346158633</v>
      </c>
      <c r="CG59" s="140">
        <f>求节点(总纲!AB$5:AB$84,BU$8:BU$87,总纲!E56)</f>
        <v>19123707.565858275</v>
      </c>
      <c r="CH59" s="140">
        <f>求节点(总纲!AC$5:AC$84,BV$8:BV$87,总纲!F56)</f>
        <v>31884112.940002754</v>
      </c>
      <c r="CI59" s="140">
        <f>求节点(总纲!AD$5:AD$84,BW$8:BW$87,总纲!G56)</f>
        <v>51844891.934236385</v>
      </c>
      <c r="CJ59" s="140">
        <f>求节点(总纲!AE$5:AE$84,BX$8:BX$87,总纲!H56)</f>
        <v>83339733.052507401</v>
      </c>
      <c r="CL59" s="137">
        <v>52</v>
      </c>
      <c r="CM59" s="137">
        <f t="shared" si="48"/>
        <v>11504953.311901703</v>
      </c>
      <c r="CN59" s="137">
        <f t="shared" si="49"/>
        <v>13217992.172482565</v>
      </c>
      <c r="CO59" s="137">
        <f t="shared" si="50"/>
        <v>17017321.779865354</v>
      </c>
      <c r="CP59" s="137">
        <f t="shared" si="51"/>
        <v>21327797.420678228</v>
      </c>
      <c r="CQ59" s="137">
        <f t="shared" si="52"/>
        <v>26678424.5157516</v>
      </c>
      <c r="CR59" s="137">
        <f t="shared" si="53"/>
        <v>4982021.1483679777</v>
      </c>
      <c r="CS59" s="137">
        <f t="shared" si="54"/>
        <v>5775692.4437320009</v>
      </c>
      <c r="CT59" s="137">
        <f t="shared" si="55"/>
        <v>8850257.1952621751</v>
      </c>
      <c r="CU59" s="137">
        <f t="shared" si="56"/>
        <v>11550983.728260078</v>
      </c>
      <c r="CV59" s="137">
        <f t="shared" si="57"/>
        <v>15417249.635745496</v>
      </c>
      <c r="DB59" s="171">
        <v>52</v>
      </c>
      <c r="DC59" s="107">
        <f>DC$5*总纲!AA56*24*3600</f>
        <v>68243300.830315694</v>
      </c>
      <c r="DD59" s="107">
        <f>DD$5*总纲!AB56*24*3600</f>
        <v>54594640.664252549</v>
      </c>
      <c r="DE59" s="107">
        <f>DE$5*总纲!AC56*24*3600</f>
        <v>40945980.498189412</v>
      </c>
      <c r="DF59" s="107">
        <f>DF$5*总纲!AD56*24*3600</f>
        <v>27297320.332126275</v>
      </c>
      <c r="DG59" s="107">
        <f>DG$5*总纲!AE56*24*3600</f>
        <v>13648660.166063137</v>
      </c>
      <c r="DI59" s="137">
        <v>52</v>
      </c>
      <c r="DJ59" s="137">
        <f>求节点(总纲!AA$5:AA$84,DC$8:DC$87,总纲!D56)</f>
        <v>3089521.211895803</v>
      </c>
      <c r="DK59" s="137">
        <f>求节点(总纲!AB$5:AB$84,DD$8:DD$87,总纲!E56)</f>
        <v>2685411.8373798318</v>
      </c>
      <c r="DL59" s="137">
        <f>求节点(总纲!AC$5:AC$84,DE$8:DE$87,总纲!F56)</f>
        <v>2212406.1398385842</v>
      </c>
      <c r="DM59" s="137">
        <f>求节点(总纲!AD$5:AD$84,DF$8:DF$87,总纲!G56)</f>
        <v>1635592.529577638</v>
      </c>
      <c r="DN59" s="137">
        <f>求节点(总纲!AE$5:AE$84,DG$8:DG$87,总纲!H56)</f>
        <v>913262.47023639909</v>
      </c>
    </row>
    <row r="60" spans="11:118" x14ac:dyDescent="0.15">
      <c r="AE60" s="171">
        <v>54</v>
      </c>
      <c r="AF60" s="171">
        <f t="shared" si="93"/>
        <v>244388000</v>
      </c>
      <c r="AG60" s="171">
        <f t="shared" si="94"/>
        <v>256607400.00000003</v>
      </c>
      <c r="AH60" s="171">
        <f t="shared" si="95"/>
        <v>281046200</v>
      </c>
      <c r="AI60" s="171">
        <f t="shared" si="96"/>
        <v>317704400</v>
      </c>
      <c r="AJ60" s="171">
        <f t="shared" si="97"/>
        <v>366582000.00000006</v>
      </c>
      <c r="AL60" s="137">
        <v>54</v>
      </c>
      <c r="AM60" s="137">
        <f>求节点(总纲!AA$5:AA$84,AF$7:AF$86,总纲!D58)</f>
        <v>10756729.014264161</v>
      </c>
      <c r="AN60" s="137">
        <f>求节点(总纲!AB$5:AB$84,AG$7:AG$86,总纲!E58)</f>
        <v>12411437.805709306</v>
      </c>
      <c r="AO60" s="137">
        <f>求节点(总纲!AC$5:AC$84,AH$7:AH$86,总纲!F58)</f>
        <v>14942728.033628715</v>
      </c>
      <c r="AP60" s="137">
        <f>求节点(总纲!AD$5:AD$84,AI$7:AI$86,总纲!G58)</f>
        <v>18677177.062113877</v>
      </c>
      <c r="AQ60" s="137">
        <f>求节点(总纲!AE$5:AE$84,AJ$7:AJ$86,总纲!H58)</f>
        <v>24121324.409956511</v>
      </c>
      <c r="AS60" s="137">
        <v>54</v>
      </c>
      <c r="AT60" s="137">
        <f t="shared" si="28"/>
        <v>827306.05601044372</v>
      </c>
      <c r="AU60" s="137">
        <f t="shared" si="29"/>
        <v>948034.27507945895</v>
      </c>
      <c r="AV60" s="137">
        <f t="shared" si="30"/>
        <v>1008762.7448181901</v>
      </c>
      <c r="AW60" s="137">
        <f t="shared" si="31"/>
        <v>1252005.0499874577</v>
      </c>
      <c r="AX60" s="137">
        <f t="shared" si="32"/>
        <v>1615219.3442503661</v>
      </c>
      <c r="BB60" s="137">
        <f t="shared" si="98"/>
        <v>200000000</v>
      </c>
      <c r="BC60" s="138">
        <f t="shared" si="92"/>
        <v>17</v>
      </c>
      <c r="BD60" s="138">
        <f t="shared" si="86"/>
        <v>44.5</v>
      </c>
      <c r="BE60" s="148">
        <v>1000000000</v>
      </c>
      <c r="BF60" s="138">
        <f>SUM(BE$43:BE60)</f>
        <v>3146600000</v>
      </c>
      <c r="BG60" s="163">
        <f t="shared" si="87"/>
        <v>1510368000</v>
      </c>
      <c r="BH60" s="163">
        <f t="shared" si="88"/>
        <v>1585886400</v>
      </c>
      <c r="BI60" s="163">
        <f t="shared" si="89"/>
        <v>1736923199.9999998</v>
      </c>
      <c r="BJ60" s="163">
        <f t="shared" si="90"/>
        <v>1963478400</v>
      </c>
      <c r="BK60" s="163">
        <f t="shared" si="91"/>
        <v>2265552000</v>
      </c>
      <c r="BL60" s="137" t="e">
        <f>BF60/[3]圣人科技升级消耗!$Z83</f>
        <v>#DIV/0!</v>
      </c>
      <c r="BM60" s="175"/>
      <c r="BN60" s="171">
        <v>53</v>
      </c>
      <c r="BO60" s="171">
        <f t="shared" si="99"/>
        <v>7214434048</v>
      </c>
      <c r="BP60" s="171">
        <f t="shared" si="100"/>
        <v>7575155750.4000006</v>
      </c>
      <c r="BQ60" s="171">
        <f t="shared" si="101"/>
        <v>8296599155.1999998</v>
      </c>
      <c r="BR60" s="171">
        <f t="shared" si="102"/>
        <v>9378764262.3999996</v>
      </c>
      <c r="BS60" s="171">
        <f t="shared" si="103"/>
        <v>10821651072.000002</v>
      </c>
      <c r="BT60" s="171">
        <f t="shared" si="104"/>
        <v>7401640797.0666676</v>
      </c>
      <c r="BU60" s="171">
        <f t="shared" si="105"/>
        <v>7771722836.9200001</v>
      </c>
      <c r="BV60" s="171">
        <f t="shared" si="106"/>
        <v>8511886916.6266651</v>
      </c>
      <c r="BW60" s="171">
        <f t="shared" si="107"/>
        <v>9622133036.1866665</v>
      </c>
      <c r="BX60" s="171">
        <f t="shared" si="108"/>
        <v>11102461195.600002</v>
      </c>
      <c r="BY60" s="140"/>
      <c r="BZ60" s="137">
        <v>53</v>
      </c>
      <c r="CA60" s="140">
        <f>求节点(总纲!AA$5:AA$84,BO$8:BO$87,总纲!D57)</f>
        <v>122468824.95713246</v>
      </c>
      <c r="CB60" s="140">
        <f>求节点(总纲!AB$5:AB$84,BP$8:BP$87,总纲!E57)</f>
        <v>145756130.01403075</v>
      </c>
      <c r="CC60" s="140">
        <f>求节点(总纲!AC$5:AC$84,BQ$8:BQ$87,总纲!F57)</f>
        <v>183064767.91201878</v>
      </c>
      <c r="CD60" s="140">
        <f>求节点(总纲!AD$5:AD$84,BR$8:BR$87,总纲!G57)</f>
        <v>237782984.16070473</v>
      </c>
      <c r="CE60" s="140">
        <f>求节点(总纲!AE$5:AE$84,BS$8:BS$87,总纲!H57)</f>
        <v>319051065.61192435</v>
      </c>
      <c r="CF60" s="140">
        <f>求节点(总纲!AA$5:AA$84,BT$8:BT$87,总纲!D57)</f>
        <v>17283412.844835512</v>
      </c>
      <c r="CG60" s="140">
        <f>求节点(总纲!AB$5:AB$84,BU$8:BU$87,总纲!E57)</f>
        <v>26737594.508447744</v>
      </c>
      <c r="CH60" s="140">
        <f>求节点(总纲!AC$5:AC$84,BV$8:BV$87,总纲!F57)</f>
        <v>41467845.616165407</v>
      </c>
      <c r="CI60" s="140">
        <f>求节点(总纲!AD$5:AD$84,BW$8:BW$87,总纲!G57)</f>
        <v>64656656.734083429</v>
      </c>
      <c r="CJ60" s="140">
        <f>求节点(总纲!AE$5:AE$84,BX$8:BX$87,总纲!H57)</f>
        <v>106144029.02088434</v>
      </c>
      <c r="CL60" s="137">
        <v>53</v>
      </c>
      <c r="CM60" s="137">
        <f t="shared" si="48"/>
        <v>12341116.274066761</v>
      </c>
      <c r="CN60" s="137">
        <f t="shared" si="49"/>
        <v>14929949.770439953</v>
      </c>
      <c r="CO60" s="137">
        <f t="shared" si="50"/>
        <v>18427652.350010395</v>
      </c>
      <c r="CP60" s="137">
        <f t="shared" si="51"/>
        <v>22169823.295447707</v>
      </c>
      <c r="CQ60" s="137">
        <f t="shared" si="52"/>
        <v>29569249.792255163</v>
      </c>
      <c r="CR60" s="137">
        <f t="shared" si="53"/>
        <v>5392535.4986768793</v>
      </c>
      <c r="CS60" s="137">
        <f t="shared" si="54"/>
        <v>7613886.9425894693</v>
      </c>
      <c r="CT60" s="137">
        <f t="shared" si="55"/>
        <v>9583732.6761626527</v>
      </c>
      <c r="CU60" s="137">
        <f t="shared" si="56"/>
        <v>12811764.799847044</v>
      </c>
      <c r="CV60" s="137">
        <f t="shared" si="57"/>
        <v>22804295.968376935</v>
      </c>
      <c r="DB60" s="171">
        <v>53</v>
      </c>
      <c r="DC60" s="107">
        <f>DC$5*总纲!AA57*24*3600</f>
        <v>79068555.719100401</v>
      </c>
      <c r="DD60" s="107">
        <f>DD$5*总纲!AB57*24*3600</f>
        <v>63254844.575280324</v>
      </c>
      <c r="DE60" s="107">
        <f>DE$5*总纲!AC57*24*3600</f>
        <v>47441133.431460246</v>
      </c>
      <c r="DF60" s="107">
        <f>DF$5*总纲!AD57*24*3600</f>
        <v>31627422.287640162</v>
      </c>
      <c r="DG60" s="107">
        <f>DG$5*总纲!AE57*24*3600</f>
        <v>15813711.143820081</v>
      </c>
      <c r="DI60" s="137">
        <v>53</v>
      </c>
      <c r="DJ60" s="137">
        <f>求节点(总纲!AA$5:AA$84,DC$8:DC$87,总纲!D57)</f>
        <v>3317468.0740160234</v>
      </c>
      <c r="DK60" s="137">
        <f>求节点(总纲!AB$5:AB$84,DD$8:DD$87,总纲!E57)</f>
        <v>2888187.7052383502</v>
      </c>
      <c r="DL60" s="137">
        <f>求节点(总纲!AC$5:AC$84,DE$8:DE$87,总纲!F57)</f>
        <v>2382937.3175657098</v>
      </c>
      <c r="DM60" s="137">
        <f>求节点(总纲!AD$5:AD$84,DF$8:DF$87,总纲!G57)</f>
        <v>1755604.1047692797</v>
      </c>
      <c r="DN60" s="137">
        <f>求节点(总纲!AE$5:AE$84,DG$8:DG$87,总纲!H57)</f>
        <v>979648.32225693169</v>
      </c>
    </row>
    <row r="61" spans="11:118" x14ac:dyDescent="0.15">
      <c r="AE61" s="171">
        <v>55</v>
      </c>
      <c r="AF61" s="171">
        <f t="shared" si="93"/>
        <v>281861533.33333331</v>
      </c>
      <c r="AG61" s="171">
        <f t="shared" si="94"/>
        <v>295954610</v>
      </c>
      <c r="AH61" s="171">
        <f t="shared" si="95"/>
        <v>324140763.33333331</v>
      </c>
      <c r="AI61" s="171">
        <f t="shared" si="96"/>
        <v>366419993.33333337</v>
      </c>
      <c r="AJ61" s="171">
        <f t="shared" si="97"/>
        <v>422792300.00000006</v>
      </c>
      <c r="AL61" s="137">
        <v>55</v>
      </c>
      <c r="AM61" s="137">
        <f>求节点(总纲!AA$5:AA$84,AF$7:AF$86,总纲!D59)</f>
        <v>11625579.014900923</v>
      </c>
      <c r="AN61" s="137">
        <f>求节点(总纲!AB$5:AB$84,AG$7:AG$86,总纲!E59)</f>
        <v>13338877.235932361</v>
      </c>
      <c r="AO61" s="137">
        <f>求节点(总纲!AC$5:AC$84,AH$7:AH$86,总纲!F59)</f>
        <v>16007445.448274136</v>
      </c>
      <c r="AP61" s="137">
        <f>求节点(总纲!AD$5:AD$84,AI$7:AI$86,总纲!G59)</f>
        <v>20053368.280811705</v>
      </c>
      <c r="AQ61" s="137">
        <f>求节点(总纲!AE$5:AE$84,AJ$7:AJ$86,总纲!H59)</f>
        <v>25904389.549073245</v>
      </c>
      <c r="AS61" s="137">
        <v>55</v>
      </c>
      <c r="AT61" s="137">
        <f t="shared" si="28"/>
        <v>868850.00063676201</v>
      </c>
      <c r="AU61" s="137">
        <f t="shared" si="29"/>
        <v>927439.43022305518</v>
      </c>
      <c r="AV61" s="137">
        <f t="shared" si="30"/>
        <v>1064717.4146454204</v>
      </c>
      <c r="AW61" s="137">
        <f t="shared" si="31"/>
        <v>1376191.2186978273</v>
      </c>
      <c r="AX61" s="137">
        <f t="shared" si="32"/>
        <v>1783065.1391167343</v>
      </c>
      <c r="BB61" s="137">
        <f t="shared" si="98"/>
        <v>500000000</v>
      </c>
      <c r="BC61" s="138">
        <f t="shared" si="92"/>
        <v>18</v>
      </c>
      <c r="BD61" s="138">
        <f t="shared" si="86"/>
        <v>46.5</v>
      </c>
      <c r="BE61" s="148">
        <v>1500000000</v>
      </c>
      <c r="BF61" s="138">
        <f>SUM(BE$43:BE61)</f>
        <v>4646600000</v>
      </c>
      <c r="BG61" s="163">
        <f t="shared" si="87"/>
        <v>2137436000</v>
      </c>
      <c r="BH61" s="163">
        <f t="shared" si="88"/>
        <v>2244307800</v>
      </c>
      <c r="BI61" s="163">
        <f t="shared" si="89"/>
        <v>2458051400</v>
      </c>
      <c r="BJ61" s="163">
        <f t="shared" si="90"/>
        <v>2778666800.0000005</v>
      </c>
      <c r="BK61" s="163">
        <f t="shared" si="91"/>
        <v>3206154000.0000005</v>
      </c>
      <c r="BL61" s="137" t="e">
        <f>BF61/[3]圣人科技升级消耗!$Z84</f>
        <v>#DIV/0!</v>
      </c>
      <c r="BM61" s="175"/>
      <c r="BN61" s="171">
        <v>54</v>
      </c>
      <c r="BO61" s="171">
        <f t="shared" si="99"/>
        <v>8166958080</v>
      </c>
      <c r="BP61" s="171">
        <f t="shared" si="100"/>
        <v>8575305984.000001</v>
      </c>
      <c r="BQ61" s="171">
        <f t="shared" si="101"/>
        <v>9392001792</v>
      </c>
      <c r="BR61" s="171">
        <f t="shared" si="102"/>
        <v>10617045504</v>
      </c>
      <c r="BS61" s="171">
        <f t="shared" si="103"/>
        <v>12250437120.000002</v>
      </c>
      <c r="BT61" s="171">
        <f t="shared" si="104"/>
        <v>9024175195.6000004</v>
      </c>
      <c r="BU61" s="171">
        <f t="shared" si="105"/>
        <v>9475383955.3800011</v>
      </c>
      <c r="BV61" s="171">
        <f t="shared" si="106"/>
        <v>10377801474.939999</v>
      </c>
      <c r="BW61" s="171">
        <f t="shared" si="107"/>
        <v>11731427754.280001</v>
      </c>
      <c r="BX61" s="171">
        <f t="shared" si="108"/>
        <v>13536262793.400002</v>
      </c>
      <c r="BY61" s="140"/>
      <c r="BZ61" s="137">
        <v>54</v>
      </c>
      <c r="CA61" s="140">
        <f>求节点(总纲!AA$5:AA$84,BO$8:BO$87,总纲!D58)</f>
        <v>136083268.72453949</v>
      </c>
      <c r="CB61" s="140">
        <f>求节点(总纲!AB$5:AB$84,BP$8:BP$87,总纲!E58)</f>
        <v>161864013.50127277</v>
      </c>
      <c r="CC61" s="140">
        <f>求节点(总纲!AC$5:AC$84,BQ$8:BQ$87,总纲!F58)</f>
        <v>201634328.13412231</v>
      </c>
      <c r="CD61" s="140">
        <f>求节点(总纲!AD$5:AD$84,BR$8:BR$87,总纲!G58)</f>
        <v>260936551.68035492</v>
      </c>
      <c r="CE61" s="140">
        <f>求节点(总纲!AE$5:AE$84,BS$8:BS$87,总纲!H58)</f>
        <v>349428558.1354692</v>
      </c>
      <c r="CF61" s="140">
        <f>求节点(总纲!AA$5:AA$84,BT$8:BT$87,总纲!D58)</f>
        <v>24043486.597859085</v>
      </c>
      <c r="CG61" s="140">
        <f>求节点(总纲!AB$5:AB$84,BU$8:BU$87,总纲!E58)</f>
        <v>35114876.996111721</v>
      </c>
      <c r="CH61" s="140">
        <f>求节点(总纲!AC$5:AC$84,BV$8:BV$87,总纲!F58)</f>
        <v>52161586.436658397</v>
      </c>
      <c r="CI61" s="140">
        <f>求节点(总纲!AD$5:AD$84,BW$8:BW$87,总纲!G58)</f>
        <v>78602598.705472857</v>
      </c>
      <c r="CJ61" s="140">
        <f>求节点(总纲!AE$5:AE$84,BX$8:BX$87,总纲!H58)</f>
        <v>132258790.13902846</v>
      </c>
      <c r="CL61" s="137">
        <v>54</v>
      </c>
      <c r="CM61" s="137">
        <f t="shared" si="48"/>
        <v>13614443.76740703</v>
      </c>
      <c r="CN61" s="137">
        <f t="shared" si="49"/>
        <v>16107883.487242013</v>
      </c>
      <c r="CO61" s="137">
        <f t="shared" si="50"/>
        <v>18569560.222103536</v>
      </c>
      <c r="CP61" s="137">
        <f t="shared" si="51"/>
        <v>23153567.519650191</v>
      </c>
      <c r="CQ61" s="137">
        <f t="shared" si="52"/>
        <v>30377492.523544848</v>
      </c>
      <c r="CR61" s="137">
        <f t="shared" si="53"/>
        <v>6760073.7530235723</v>
      </c>
      <c r="CS61" s="137">
        <f t="shared" si="54"/>
        <v>8377282.4876639768</v>
      </c>
      <c r="CT61" s="137">
        <f t="shared" si="55"/>
        <v>10693740.82049299</v>
      </c>
      <c r="CU61" s="137">
        <f t="shared" si="56"/>
        <v>13945941.971389428</v>
      </c>
      <c r="CV61" s="137">
        <f t="shared" si="57"/>
        <v>26114761.118144125</v>
      </c>
      <c r="DB61" s="171">
        <v>54</v>
      </c>
      <c r="DC61" s="107">
        <f>DC$5*总纲!AA58*24*3600</f>
        <v>91603275.357034817</v>
      </c>
      <c r="DD61" s="107">
        <f>DD$5*总纲!AB58*24*3600</f>
        <v>73282620.285627857</v>
      </c>
      <c r="DE61" s="107">
        <f>DE$5*总纲!AC58*24*3600</f>
        <v>54961965.214220889</v>
      </c>
      <c r="DF61" s="107">
        <f>DF$5*总纲!AD58*24*3600</f>
        <v>36641310.142813928</v>
      </c>
      <c r="DG61" s="107">
        <f>DG$5*总纲!AE58*24*3600</f>
        <v>18320655.071406964</v>
      </c>
      <c r="DI61" s="137">
        <v>54</v>
      </c>
      <c r="DJ61" s="137">
        <f>求节点(总纲!AA$5:AA$84,DC$8:DC$87,总纲!D58)</f>
        <v>3561775.4717048979</v>
      </c>
      <c r="DK61" s="137">
        <f>求节点(总纲!AB$5:AB$84,DD$8:DD$87,总纲!E58)</f>
        <v>3105868.2113266713</v>
      </c>
      <c r="DL61" s="137">
        <f>求节点(总纲!AC$5:AC$84,DE$8:DE$87,总纲!F58)</f>
        <v>2553436.8356652413</v>
      </c>
      <c r="DM61" s="137">
        <f>求节点(总纲!AD$5:AD$84,DF$8:DF$87,总纲!G58)</f>
        <v>1880261.2715130155</v>
      </c>
      <c r="DN61" s="137">
        <f>求节点(总纲!AE$5:AE$84,DG$8:DG$87,总纲!H58)</f>
        <v>1046449.6335868989</v>
      </c>
    </row>
    <row r="62" spans="11:118" x14ac:dyDescent="0.15">
      <c r="AE62" s="171">
        <v>56</v>
      </c>
      <c r="AF62" s="171">
        <f t="shared" si="93"/>
        <v>319335066.66666669</v>
      </c>
      <c r="AG62" s="171">
        <f t="shared" si="94"/>
        <v>335301820</v>
      </c>
      <c r="AH62" s="171">
        <f t="shared" si="95"/>
        <v>367235326.66666663</v>
      </c>
      <c r="AI62" s="171">
        <f t="shared" si="96"/>
        <v>415135586.66666669</v>
      </c>
      <c r="AJ62" s="171">
        <f t="shared" si="97"/>
        <v>479002600.00000006</v>
      </c>
      <c r="AL62" s="137">
        <v>56</v>
      </c>
      <c r="AM62" s="137">
        <f>求节点(总纲!AA$5:AA$84,AF$7:AF$86,总纲!D60)</f>
        <v>12527369.424962366</v>
      </c>
      <c r="AN62" s="137">
        <f>求节点(总纲!AB$5:AB$84,AG$7:AG$86,总纲!E60)</f>
        <v>14296311.177107759</v>
      </c>
      <c r="AO62" s="137">
        <f>求节点(总纲!AC$5:AC$84,AH$7:AH$86,总纲!F60)</f>
        <v>17186890.092209578</v>
      </c>
      <c r="AP62" s="137">
        <f>求节点(总纲!AD$5:AD$84,AI$7:AI$86,总纲!G60)</f>
        <v>21527224.114308659</v>
      </c>
      <c r="AQ62" s="137">
        <f>求节点(总纲!AE$5:AE$84,AJ$7:AJ$86,总纲!H60)</f>
        <v>27927669.667052206</v>
      </c>
      <c r="AS62" s="137">
        <v>56</v>
      </c>
      <c r="AT62" s="137">
        <f t="shared" si="28"/>
        <v>901790.41006144322</v>
      </c>
      <c r="AU62" s="137">
        <f t="shared" si="29"/>
        <v>957433.94117539749</v>
      </c>
      <c r="AV62" s="137">
        <f t="shared" si="30"/>
        <v>1179444.643935442</v>
      </c>
      <c r="AW62" s="137">
        <f t="shared" si="31"/>
        <v>1473855.8334969543</v>
      </c>
      <c r="AX62" s="137">
        <f t="shared" si="32"/>
        <v>2023280.1179789603</v>
      </c>
      <c r="BB62" s="137">
        <f t="shared" si="98"/>
        <v>750000000</v>
      </c>
      <c r="BC62" s="138">
        <f t="shared" si="92"/>
        <v>19</v>
      </c>
      <c r="BD62" s="138">
        <f t="shared" si="86"/>
        <v>48.5</v>
      </c>
      <c r="BE62" s="148">
        <v>2250000000</v>
      </c>
      <c r="BF62" s="138">
        <f>SUM(BE$43:BE62)</f>
        <v>6896600000</v>
      </c>
      <c r="BG62" s="163">
        <f t="shared" si="87"/>
        <v>3034504000</v>
      </c>
      <c r="BH62" s="163">
        <f t="shared" si="88"/>
        <v>3186229200</v>
      </c>
      <c r="BI62" s="163">
        <f t="shared" si="89"/>
        <v>3489679600</v>
      </c>
      <c r="BJ62" s="163">
        <f t="shared" si="90"/>
        <v>3944855200.0000005</v>
      </c>
      <c r="BK62" s="163">
        <f t="shared" si="91"/>
        <v>4551756000</v>
      </c>
      <c r="BL62" s="137" t="e">
        <f>BF62/[3]圣人科技升级消耗!$Z85</f>
        <v>#DIV/0!</v>
      </c>
      <c r="BM62" s="175"/>
      <c r="BN62" s="171">
        <v>55</v>
      </c>
      <c r="BO62" s="171">
        <f t="shared" si="99"/>
        <v>10158355712</v>
      </c>
      <c r="BP62" s="171">
        <f t="shared" si="100"/>
        <v>10666273497.6</v>
      </c>
      <c r="BQ62" s="171">
        <f t="shared" si="101"/>
        <v>11682109068.799999</v>
      </c>
      <c r="BR62" s="171">
        <f t="shared" si="102"/>
        <v>13205862425.6</v>
      </c>
      <c r="BS62" s="171">
        <f t="shared" si="103"/>
        <v>15237533568.000002</v>
      </c>
      <c r="BT62" s="171">
        <f t="shared" si="104"/>
        <v>10925138572.973667</v>
      </c>
      <c r="BU62" s="171">
        <f t="shared" si="105"/>
        <v>11471395501.622351</v>
      </c>
      <c r="BV62" s="171">
        <f t="shared" si="106"/>
        <v>12563909358.919714</v>
      </c>
      <c r="BW62" s="171">
        <f t="shared" si="107"/>
        <v>14202680144.865767</v>
      </c>
      <c r="BX62" s="171">
        <f t="shared" si="108"/>
        <v>16387707859.460501</v>
      </c>
      <c r="BY62" s="140"/>
      <c r="BZ62" s="137">
        <v>55</v>
      </c>
      <c r="CA62" s="140">
        <f>求节点(总纲!AA$5:AA$84,BO$8:BO$87,总纲!D59)</f>
        <v>150845746.14337972</v>
      </c>
      <c r="CB62" s="140">
        <f>求节点(总纲!AB$5:AB$84,BP$8:BP$87,总纲!E59)</f>
        <v>178478950.25990567</v>
      </c>
      <c r="CC62" s="140">
        <f>求节点(总纲!AC$5:AC$84,BQ$8:BQ$87,总纲!F59)</f>
        <v>221293205.05832329</v>
      </c>
      <c r="CD62" s="140">
        <f>求节点(总纲!AD$5:AD$84,BR$8:BR$87,总纲!G59)</f>
        <v>286818633.02477038</v>
      </c>
      <c r="CE62" s="140">
        <f>求节点(总纲!AE$5:AE$84,BS$8:BS$87,总纲!H59)</f>
        <v>383093861.79380667</v>
      </c>
      <c r="CF62" s="140">
        <f>求节点(总纲!AA$5:AA$84,BT$8:BT$87,总纲!D59)</f>
        <v>31721059.114033256</v>
      </c>
      <c r="CG62" s="140">
        <f>求节点(总纲!AB$5:AB$84,BU$8:BU$87,总纲!E59)</f>
        <v>44376911.414547339</v>
      </c>
      <c r="CH62" s="140">
        <f>求节点(总纲!AC$5:AC$84,BV$8:BV$87,总纲!F59)</f>
        <v>63522295.271614283</v>
      </c>
      <c r="CI62" s="140">
        <f>求节点(总纲!AD$5:AD$84,BW$8:BW$87,总纲!G59)</f>
        <v>100852768.66357288</v>
      </c>
      <c r="CJ62" s="140">
        <f>求节点(总纲!AE$5:AE$84,BX$8:BX$87,总纲!H59)</f>
        <v>163188454.72165585</v>
      </c>
      <c r="CL62" s="137">
        <v>55</v>
      </c>
      <c r="CM62" s="137">
        <f t="shared" si="48"/>
        <v>14762477.41884023</v>
      </c>
      <c r="CN62" s="137">
        <f t="shared" si="49"/>
        <v>16614936.758632898</v>
      </c>
      <c r="CO62" s="137">
        <f t="shared" si="50"/>
        <v>19658876.924200982</v>
      </c>
      <c r="CP62" s="137">
        <f t="shared" si="51"/>
        <v>25882081.344415456</v>
      </c>
      <c r="CQ62" s="137">
        <f t="shared" si="52"/>
        <v>33665303.658337474</v>
      </c>
      <c r="CR62" s="137">
        <f t="shared" si="53"/>
        <v>7677572.5161741711</v>
      </c>
      <c r="CS62" s="137">
        <f t="shared" si="54"/>
        <v>9262034.4184356183</v>
      </c>
      <c r="CT62" s="137">
        <f t="shared" si="55"/>
        <v>11360708.834955886</v>
      </c>
      <c r="CU62" s="137">
        <f t="shared" si="56"/>
        <v>22250169.958100021</v>
      </c>
      <c r="CV62" s="137">
        <f t="shared" si="57"/>
        <v>30929664.582627386</v>
      </c>
      <c r="DB62" s="171">
        <v>55</v>
      </c>
      <c r="DC62" s="107">
        <f>DC$5*总纲!AA59*24*3600</f>
        <v>106116480.00000001</v>
      </c>
      <c r="DD62" s="107">
        <f>DD$5*总纲!AB59*24*3600</f>
        <v>84893184.000000015</v>
      </c>
      <c r="DE62" s="107">
        <f>DE$5*总纲!AC59*24*3600</f>
        <v>63669887.999999993</v>
      </c>
      <c r="DF62" s="107">
        <f>DF$5*总纲!AD59*24*3600</f>
        <v>42446592.000000007</v>
      </c>
      <c r="DG62" s="107">
        <f>DG$5*总纲!AE59*24*3600</f>
        <v>21223296.000000004</v>
      </c>
      <c r="DI62" s="137">
        <v>55</v>
      </c>
      <c r="DJ62" s="137">
        <f>求节点(总纲!AA$5:AA$84,DC$8:DC$87,总纲!D59)</f>
        <v>3823617.6572491336</v>
      </c>
      <c r="DK62" s="137">
        <f>求节点(总纲!AB$5:AB$84,DD$8:DD$87,总纲!E59)</f>
        <v>3329223.8941668211</v>
      </c>
      <c r="DL62" s="137">
        <f>求节点(总纲!AC$5:AC$84,DE$8:DE$87,总纲!F59)</f>
        <v>2733886.6249331301</v>
      </c>
      <c r="DM62" s="137">
        <f>求节点(总纲!AD$5:AD$84,DF$8:DF$87,总纲!G59)</f>
        <v>2011605.2494787688</v>
      </c>
      <c r="DN62" s="137">
        <f>求节点(总纲!AE$5:AE$84,DG$8:DG$87,总纲!H59)</f>
        <v>1118408.1647453713</v>
      </c>
    </row>
    <row r="63" spans="11:118" x14ac:dyDescent="0.15">
      <c r="AE63" s="171">
        <v>57</v>
      </c>
      <c r="AF63" s="171">
        <f t="shared" si="93"/>
        <v>356808600</v>
      </c>
      <c r="AG63" s="171">
        <f t="shared" si="94"/>
        <v>374649030</v>
      </c>
      <c r="AH63" s="171">
        <f t="shared" si="95"/>
        <v>410329889.99999994</v>
      </c>
      <c r="AI63" s="171">
        <f t="shared" si="96"/>
        <v>463851180.00000006</v>
      </c>
      <c r="AJ63" s="171">
        <f t="shared" si="97"/>
        <v>535212900.00000006</v>
      </c>
      <c r="AL63" s="137">
        <v>57</v>
      </c>
      <c r="AM63" s="137">
        <f>求节点(总纲!AA$5:AA$84,AF$7:AF$86,总纲!D61)</f>
        <v>13453296.971678978</v>
      </c>
      <c r="AN63" s="137">
        <f>求节点(总纲!AB$5:AB$84,AG$7:AG$86,总纲!E61)</f>
        <v>15372681.334708942</v>
      </c>
      <c r="AO63" s="137">
        <f>求节点(总纲!AC$5:AC$84,AH$7:AH$86,总纲!F61)</f>
        <v>18482847.976172544</v>
      </c>
      <c r="AP63" s="137">
        <f>求节点(总纲!AD$5:AD$84,AI$7:AI$86,总纲!G61)</f>
        <v>23211939.989896305</v>
      </c>
      <c r="AQ63" s="137">
        <f>求节点(总纲!AE$5:AE$84,AJ$7:AJ$86,总纲!H61)</f>
        <v>30152525.512077101</v>
      </c>
      <c r="AS63" s="137">
        <v>57</v>
      </c>
      <c r="AT63" s="137">
        <f t="shared" si="28"/>
        <v>925927.54671661183</v>
      </c>
      <c r="AU63" s="137">
        <f t="shared" si="29"/>
        <v>1076370.1576011833</v>
      </c>
      <c r="AV63" s="137">
        <f t="shared" si="30"/>
        <v>1295957.8839629665</v>
      </c>
      <c r="AW63" s="137">
        <f t="shared" si="31"/>
        <v>1684715.8755876459</v>
      </c>
      <c r="AX63" s="137">
        <f t="shared" si="32"/>
        <v>2224855.8450248949</v>
      </c>
      <c r="BB63" s="171">
        <f t="shared" si="98"/>
        <v>750000000</v>
      </c>
      <c r="BC63" s="173">
        <f t="shared" ref="BC63:BC73" si="109">BC28</f>
        <v>20</v>
      </c>
      <c r="BD63" s="173">
        <f t="shared" ref="BD63:BD73" si="110">E27</f>
        <v>51</v>
      </c>
      <c r="BE63" s="148">
        <v>3000000000</v>
      </c>
      <c r="BF63" s="173">
        <f>SUM(BE$43:BE63)</f>
        <v>9896600000</v>
      </c>
      <c r="BG63" s="173">
        <f t="shared" ref="BG63:BK63" si="111">$BF63*F27</f>
        <v>4156572000</v>
      </c>
      <c r="BH63" s="173">
        <f t="shared" si="111"/>
        <v>4364400600</v>
      </c>
      <c r="BI63" s="173">
        <f t="shared" si="111"/>
        <v>4780057799.999999</v>
      </c>
      <c r="BJ63" s="173">
        <f t="shared" si="111"/>
        <v>5403543600</v>
      </c>
      <c r="BK63" s="173">
        <f t="shared" si="111"/>
        <v>6234858000</v>
      </c>
      <c r="BL63" s="171" t="e">
        <f>BF63/[3]圣人科技升级消耗!$Z86</f>
        <v>#DIV/0!</v>
      </c>
      <c r="BM63" s="175"/>
      <c r="BN63" s="171">
        <v>56</v>
      </c>
      <c r="BO63" s="171">
        <f t="shared" si="99"/>
        <v>12149753344</v>
      </c>
      <c r="BP63" s="171">
        <f t="shared" si="100"/>
        <v>12757241011.200001</v>
      </c>
      <c r="BQ63" s="171">
        <f t="shared" si="101"/>
        <v>13972216345.599998</v>
      </c>
      <c r="BR63" s="171">
        <f t="shared" si="102"/>
        <v>15794679347.200001</v>
      </c>
      <c r="BS63" s="171">
        <f t="shared" si="103"/>
        <v>18224630016.000004</v>
      </c>
      <c r="BT63" s="171">
        <f t="shared" si="104"/>
        <v>12826101950.347332</v>
      </c>
      <c r="BU63" s="171">
        <f t="shared" si="105"/>
        <v>13467407047.8647</v>
      </c>
      <c r="BV63" s="171">
        <f t="shared" si="106"/>
        <v>14750017242.899429</v>
      </c>
      <c r="BW63" s="171">
        <f t="shared" si="107"/>
        <v>16673932535.451534</v>
      </c>
      <c r="BX63" s="171">
        <f t="shared" si="108"/>
        <v>19239152925.521</v>
      </c>
      <c r="BY63" s="140"/>
      <c r="BZ63" s="137">
        <v>56</v>
      </c>
      <c r="CA63" s="140">
        <f>求节点(总纲!AA$5:AA$84,BO$8:BO$87,总纲!D60)</f>
        <v>166724332.2541557</v>
      </c>
      <c r="CB63" s="140">
        <f>求节点(总纲!AB$5:AB$84,BP$8:BP$87,总纲!E60)</f>
        <v>196156951.72181287</v>
      </c>
      <c r="CC63" s="140">
        <f>求节点(总纲!AC$5:AC$84,BQ$8:BQ$87,总纲!F60)</f>
        <v>243330879.20702973</v>
      </c>
      <c r="CD63" s="140">
        <f>求节点(总纲!AD$5:AD$84,BR$8:BR$87,总纲!G60)</f>
        <v>314537496.54767835</v>
      </c>
      <c r="CE63" s="140">
        <f>求节点(总纲!AE$5:AE$84,BS$8:BS$87,总纲!H60)</f>
        <v>421624655.88544029</v>
      </c>
      <c r="CF63" s="140">
        <f>求节点(总纲!AA$5:AA$84,BT$8:BT$87,总纲!D60)</f>
        <v>40382327.999973096</v>
      </c>
      <c r="CG63" s="140">
        <f>求节点(总纲!AB$5:AB$84,BU$8:BU$87,总纲!E60)</f>
        <v>54592888.052837163</v>
      </c>
      <c r="CH63" s="140">
        <f>求节点(总纲!AC$5:AC$84,BV$8:BV$87,总纲!F60)</f>
        <v>80281057.205288082</v>
      </c>
      <c r="CI63" s="140">
        <f>求节点(总纲!AD$5:AD$84,BW$8:BW$87,总纲!G60)</f>
        <v>124681973.75040239</v>
      </c>
      <c r="CJ63" s="140">
        <f>求节点(总纲!AE$5:AE$84,BX$8:BX$87,总纲!H60)</f>
        <v>203574310.31213564</v>
      </c>
      <c r="CL63" s="137">
        <v>56</v>
      </c>
      <c r="CM63" s="137">
        <f t="shared" si="48"/>
        <v>15878586.110775977</v>
      </c>
      <c r="CN63" s="137">
        <f t="shared" si="49"/>
        <v>17678001.461907208</v>
      </c>
      <c r="CO63" s="137">
        <f t="shared" si="50"/>
        <v>22037674.148706436</v>
      </c>
      <c r="CP63" s="137">
        <f t="shared" si="51"/>
        <v>27718863.522907972</v>
      </c>
      <c r="CQ63" s="137">
        <f t="shared" si="52"/>
        <v>38530794.091633618</v>
      </c>
      <c r="CR63" s="137">
        <f t="shared" si="53"/>
        <v>8661268.8859398402</v>
      </c>
      <c r="CS63" s="137">
        <f t="shared" si="54"/>
        <v>10215976.638289824</v>
      </c>
      <c r="CT63" s="137">
        <f t="shared" si="55"/>
        <v>16758761.933673799</v>
      </c>
      <c r="CU63" s="137">
        <f t="shared" si="56"/>
        <v>23829205.086829513</v>
      </c>
      <c r="CV63" s="137">
        <f t="shared" si="57"/>
        <v>40385855.590479791</v>
      </c>
      <c r="DB63" s="171">
        <v>56</v>
      </c>
      <c r="DC63" s="107">
        <f>DC$5*总纲!AA60*24*3600</f>
        <v>122919397.32460535</v>
      </c>
      <c r="DD63" s="107">
        <f>DD$5*总纲!AB60*24*3600</f>
        <v>98335517.859684289</v>
      </c>
      <c r="DE63" s="107">
        <f>DE$5*总纲!AC60*24*3600</f>
        <v>73751638.394763201</v>
      </c>
      <c r="DF63" s="107">
        <f>DF$5*总纲!AD60*24*3600</f>
        <v>49167758.929842144</v>
      </c>
      <c r="DG63" s="107">
        <f>DG$5*总纲!AE60*24*3600</f>
        <v>24583879.464921072</v>
      </c>
      <c r="DI63" s="137">
        <v>56</v>
      </c>
      <c r="DJ63" s="137">
        <f>求节点(总纲!AA$5:AA$84,DC$8:DC$87,总纲!D60)</f>
        <v>4104253.1630879473</v>
      </c>
      <c r="DK63" s="137">
        <f>求节点(总纲!AB$5:AB$84,DD$8:DD$87,总纲!E60)</f>
        <v>3566185.5734071173</v>
      </c>
      <c r="DL63" s="137">
        <f>求节点(总纲!AC$5:AC$84,DE$8:DE$87,总纲!F60)</f>
        <v>2927974.2065469418</v>
      </c>
      <c r="DM63" s="137">
        <f>求节点(总纲!AD$5:AD$84,DF$8:DF$87,总纲!G60)</f>
        <v>2152270.3587233191</v>
      </c>
      <c r="DN63" s="137">
        <f>求节点(总纲!AE$5:AE$84,DG$8:DG$87,总纲!H60)</f>
        <v>1195568.946407519</v>
      </c>
    </row>
    <row r="64" spans="11:118" x14ac:dyDescent="0.15">
      <c r="AE64" s="171">
        <v>58</v>
      </c>
      <c r="AF64" s="171">
        <f t="shared" si="93"/>
        <v>396388800</v>
      </c>
      <c r="AG64" s="171">
        <f t="shared" si="94"/>
        <v>416208240</v>
      </c>
      <c r="AH64" s="171">
        <f t="shared" si="95"/>
        <v>455847119.99999994</v>
      </c>
      <c r="AI64" s="171">
        <f t="shared" si="96"/>
        <v>515305440.00000006</v>
      </c>
      <c r="AJ64" s="171">
        <f t="shared" si="97"/>
        <v>594583200</v>
      </c>
      <c r="AL64" s="137">
        <v>58</v>
      </c>
      <c r="AM64" s="137">
        <f>求节点(总纲!AA$5:AA$84,AF$7:AF$86,总纲!D62)</f>
        <v>14453277.465951931</v>
      </c>
      <c r="AN64" s="137">
        <f>求节点(总纲!AB$5:AB$84,AG$7:AG$86,总纲!E62)</f>
        <v>16524179.092869736</v>
      </c>
      <c r="AO64" s="137">
        <f>求节点(总纲!AC$5:AC$84,AH$7:AH$86,总纲!F62)</f>
        <v>19906268.236535758</v>
      </c>
      <c r="AP64" s="137">
        <f>求节点(总纲!AD$5:AD$84,AI$7:AI$86,总纲!G62)</f>
        <v>25084686.166335862</v>
      </c>
      <c r="AQ64" s="137">
        <f>求节点(总纲!AE$5:AE$84,AJ$7:AJ$86,总纲!H62)</f>
        <v>32638842.943790987</v>
      </c>
      <c r="AS64" s="137">
        <v>58</v>
      </c>
      <c r="AT64" s="137">
        <f t="shared" si="28"/>
        <v>999980.4942729529</v>
      </c>
      <c r="AU64" s="137">
        <f t="shared" si="29"/>
        <v>1151497.7581607942</v>
      </c>
      <c r="AV64" s="137">
        <f t="shared" si="30"/>
        <v>1423420.2603632137</v>
      </c>
      <c r="AW64" s="137">
        <f t="shared" si="31"/>
        <v>1872746.1764395572</v>
      </c>
      <c r="AX64" s="137">
        <f t="shared" si="32"/>
        <v>2486317.4317138866</v>
      </c>
      <c r="BB64" s="171">
        <f t="shared" si="98"/>
        <v>9663837989</v>
      </c>
      <c r="BC64" s="173">
        <f t="shared" si="109"/>
        <v>21</v>
      </c>
      <c r="BD64" s="173">
        <f t="shared" si="110"/>
        <v>54</v>
      </c>
      <c r="BE64" s="148">
        <v>12663837989</v>
      </c>
      <c r="BF64" s="173">
        <f>SUM(BE$43:BE64)</f>
        <v>22560437989</v>
      </c>
      <c r="BG64" s="173">
        <f t="shared" ref="BG64:BK64" si="112">$BF64*F28</f>
        <v>9024175195.6000004</v>
      </c>
      <c r="BH64" s="173">
        <f t="shared" si="112"/>
        <v>9475383955.3800011</v>
      </c>
      <c r="BI64" s="173">
        <f t="shared" si="112"/>
        <v>10377801474.939999</v>
      </c>
      <c r="BJ64" s="173">
        <f t="shared" si="112"/>
        <v>11731427754.280001</v>
      </c>
      <c r="BK64" s="173">
        <f t="shared" si="112"/>
        <v>13536262793.400002</v>
      </c>
      <c r="BL64" s="171" t="e">
        <f>BF64/[3]圣人科技升级消耗!$Z87</f>
        <v>#DIV/0!</v>
      </c>
      <c r="BM64" s="175"/>
      <c r="BN64" s="171">
        <v>57</v>
      </c>
      <c r="BO64" s="171">
        <f t="shared" si="99"/>
        <v>14141150976</v>
      </c>
      <c r="BP64" s="171">
        <f t="shared" si="100"/>
        <v>14848208524.800001</v>
      </c>
      <c r="BQ64" s="171">
        <f t="shared" si="101"/>
        <v>16262323622.399998</v>
      </c>
      <c r="BR64" s="171">
        <f t="shared" si="102"/>
        <v>18383496268.800003</v>
      </c>
      <c r="BS64" s="171">
        <f t="shared" si="103"/>
        <v>21211726464.000004</v>
      </c>
      <c r="BT64" s="171">
        <f t="shared" si="104"/>
        <v>14727065327.720999</v>
      </c>
      <c r="BU64" s="171">
        <f t="shared" si="105"/>
        <v>15463418594.10705</v>
      </c>
      <c r="BV64" s="171">
        <f t="shared" si="106"/>
        <v>16936125126.879147</v>
      </c>
      <c r="BW64" s="171">
        <f t="shared" si="107"/>
        <v>19145184926.0373</v>
      </c>
      <c r="BX64" s="171">
        <f t="shared" si="108"/>
        <v>22090597991.581501</v>
      </c>
      <c r="BY64" s="140"/>
      <c r="BZ64" s="137">
        <v>57</v>
      </c>
      <c r="CA64" s="140">
        <f>求节点(总纲!AA$5:AA$84,BO$8:BO$87,总纲!D61)</f>
        <v>183820601.58463448</v>
      </c>
      <c r="CB64" s="140">
        <f>求节点(总纲!AB$5:AB$84,BP$8:BP$87,总纲!E61)</f>
        <v>216159126.48862392</v>
      </c>
      <c r="CC64" s="140">
        <f>求节点(总纲!AC$5:AC$84,BQ$8:BQ$87,总纲!F61)</f>
        <v>267704009.12963173</v>
      </c>
      <c r="CD64" s="140">
        <f>求节点(总纲!AD$5:AD$84,BR$8:BR$87,总纲!G61)</f>
        <v>346515888.83324623</v>
      </c>
      <c r="CE64" s="140">
        <f>求节点(总纲!AE$5:AE$84,BS$8:BS$87,总纲!H61)</f>
        <v>463892416.54970223</v>
      </c>
      <c r="CF64" s="140">
        <f>求节点(总纲!AA$5:AA$84,BT$8:BT$87,总纲!D61)</f>
        <v>50262126.259885661</v>
      </c>
      <c r="CG64" s="140">
        <f>求节点(总纲!AB$5:AB$84,BU$8:BU$87,总纲!E61)</f>
        <v>68131262.305216581</v>
      </c>
      <c r="CH64" s="140">
        <f>求节点(总纲!AC$5:AC$84,BV$8:BV$87,总纲!F61)</f>
        <v>101234019.83500174</v>
      </c>
      <c r="CI64" s="140">
        <f>求节点(总纲!AD$5:AD$84,BW$8:BW$87,总纲!G61)</f>
        <v>156629362.04431015</v>
      </c>
      <c r="CJ64" s="140">
        <f>求节点(总纲!AE$5:AE$84,BX$8:BX$87,总纲!H61)</f>
        <v>248303465.29570171</v>
      </c>
      <c r="CL64" s="137">
        <v>57</v>
      </c>
      <c r="CM64" s="137">
        <f t="shared" si="48"/>
        <v>17096269.330478787</v>
      </c>
      <c r="CN64" s="137">
        <f t="shared" si="49"/>
        <v>20002174.766811043</v>
      </c>
      <c r="CO64" s="137">
        <f t="shared" si="50"/>
        <v>24373129.922601998</v>
      </c>
      <c r="CP64" s="137">
        <f t="shared" si="51"/>
        <v>31978392.28556788</v>
      </c>
      <c r="CQ64" s="137">
        <f t="shared" si="52"/>
        <v>42267760.664261937</v>
      </c>
      <c r="CR64" s="137">
        <f t="shared" si="53"/>
        <v>9879798.2599125654</v>
      </c>
      <c r="CS64" s="137">
        <f t="shared" si="54"/>
        <v>13538374.252379417</v>
      </c>
      <c r="CT64" s="137">
        <f t="shared" si="55"/>
        <v>20952962.629713655</v>
      </c>
      <c r="CU64" s="137">
        <f t="shared" si="56"/>
        <v>31947388.293907762</v>
      </c>
      <c r="CV64" s="137">
        <f t="shared" si="57"/>
        <v>44729154.983566076</v>
      </c>
      <c r="DB64" s="171">
        <v>57</v>
      </c>
      <c r="DC64" s="107">
        <f>DC$5*总纲!AA61*24*3600</f>
        <v>142372066.41535923</v>
      </c>
      <c r="DD64" s="107">
        <f>DD$5*总纲!AB61*24*3600</f>
        <v>113897653.1322874</v>
      </c>
      <c r="DE64" s="107">
        <f>DE$5*总纲!AC61*24*3600</f>
        <v>85423239.849215537</v>
      </c>
      <c r="DF64" s="107">
        <f>DF$5*总纲!AD61*24*3600</f>
        <v>56948826.566143699</v>
      </c>
      <c r="DG64" s="107">
        <f>DG$5*总纲!AE61*24*3600</f>
        <v>28474413.283071849</v>
      </c>
      <c r="DI64" s="137">
        <v>57</v>
      </c>
      <c r="DJ64" s="137">
        <f>求节点(总纲!AA$5:AA$84,DC$8:DC$87,总纲!D61)</f>
        <v>4405030.8508914402</v>
      </c>
      <c r="DK64" s="137">
        <f>求节点(总纲!AB$5:AB$84,DD$8:DD$87,总纲!E61)</f>
        <v>3828412.3125097505</v>
      </c>
      <c r="DL64" s="137">
        <f>求节点(总纲!AC$5:AC$84,DE$8:DE$87,总纲!F61)</f>
        <v>3137703.4750899733</v>
      </c>
      <c r="DM64" s="137">
        <f>求节点(总纲!AD$5:AD$84,DF$8:DF$87,总纲!G61)</f>
        <v>2303831.1350162234</v>
      </c>
      <c r="DN64" s="137">
        <f>求节点(总纲!AE$5:AE$84,DG$8:DG$87,总纲!H61)</f>
        <v>1280101.9652690527</v>
      </c>
    </row>
    <row r="65" spans="31:118" x14ac:dyDescent="0.15">
      <c r="AE65" s="171">
        <v>59</v>
      </c>
      <c r="AF65" s="171">
        <f t="shared" si="93"/>
        <v>435969000</v>
      </c>
      <c r="AG65" s="171">
        <f t="shared" si="94"/>
        <v>457767450</v>
      </c>
      <c r="AH65" s="171">
        <f t="shared" si="95"/>
        <v>501364350</v>
      </c>
      <c r="AI65" s="171">
        <f t="shared" si="96"/>
        <v>566759700</v>
      </c>
      <c r="AJ65" s="171">
        <f t="shared" si="97"/>
        <v>653953500</v>
      </c>
      <c r="AL65" s="137">
        <v>59</v>
      </c>
      <c r="AM65" s="137">
        <f>求节点(总纲!AA$5:AA$84,AF$7:AF$86,总纲!D63)</f>
        <v>15567153.529754153</v>
      </c>
      <c r="AN65" s="137">
        <f>求节点(总纲!AB$5:AB$84,AG$7:AG$86,总纲!E63)</f>
        <v>17800912.368412387</v>
      </c>
      <c r="AO65" s="137">
        <f>求节点(总纲!AC$5:AC$84,AH$7:AH$86,总纲!F63)</f>
        <v>21535871.19078907</v>
      </c>
      <c r="AP65" s="137">
        <f>求节点(总纲!AD$5:AD$84,AI$7:AI$86,总纲!G63)</f>
        <v>27142489.20700904</v>
      </c>
      <c r="AQ65" s="137">
        <f>求节点(总纲!AE$5:AE$84,AJ$7:AJ$86,总纲!H63)</f>
        <v>35380011.703535683</v>
      </c>
      <c r="AS65" s="137">
        <v>59</v>
      </c>
      <c r="AT65" s="137">
        <f t="shared" si="28"/>
        <v>1113876.0638022218</v>
      </c>
      <c r="AU65" s="137">
        <f t="shared" si="29"/>
        <v>1276733.2755426504</v>
      </c>
      <c r="AV65" s="137">
        <f t="shared" si="30"/>
        <v>1629602.9542533122</v>
      </c>
      <c r="AW65" s="137">
        <f t="shared" si="31"/>
        <v>2057803.0406731777</v>
      </c>
      <c r="AX65" s="137">
        <f t="shared" si="32"/>
        <v>2741168.7597446963</v>
      </c>
      <c r="AY65" s="175"/>
      <c r="AZ65" s="175"/>
      <c r="BB65" s="171">
        <f t="shared" si="98"/>
        <v>3531159094.9500008</v>
      </c>
      <c r="BC65" s="173">
        <f t="shared" si="109"/>
        <v>22</v>
      </c>
      <c r="BD65" s="173">
        <f t="shared" si="110"/>
        <v>57</v>
      </c>
      <c r="BE65" s="148">
        <v>16194997083.950001</v>
      </c>
      <c r="BF65" s="173">
        <f>SUM(BE$43:BE65)</f>
        <v>38755435072.949997</v>
      </c>
      <c r="BG65" s="173">
        <f t="shared" ref="BG65:BK65" si="113">$BF65*F29</f>
        <v>14727065327.720999</v>
      </c>
      <c r="BH65" s="173">
        <f t="shared" si="113"/>
        <v>15463418594.10705</v>
      </c>
      <c r="BI65" s="173">
        <f t="shared" si="113"/>
        <v>16936125126.879147</v>
      </c>
      <c r="BJ65" s="173">
        <f t="shared" si="113"/>
        <v>19145184926.0373</v>
      </c>
      <c r="BK65" s="173">
        <f t="shared" si="113"/>
        <v>22090597991.581501</v>
      </c>
      <c r="BL65" s="171" t="e">
        <f>BF65/[3]圣人科技升级消耗!$Z88</f>
        <v>#DIV/0!</v>
      </c>
      <c r="BM65" s="178"/>
      <c r="BN65" s="171">
        <v>58</v>
      </c>
      <c r="BO65" s="171">
        <f t="shared" si="99"/>
        <v>17420254208</v>
      </c>
      <c r="BP65" s="171">
        <f t="shared" si="100"/>
        <v>18291266918.400002</v>
      </c>
      <c r="BQ65" s="171">
        <f t="shared" si="101"/>
        <v>20033292339.199997</v>
      </c>
      <c r="BR65" s="171">
        <f t="shared" si="102"/>
        <v>22646330470.400002</v>
      </c>
      <c r="BS65" s="171">
        <f t="shared" si="103"/>
        <v>26130381312.000004</v>
      </c>
      <c r="BT65" s="171">
        <f t="shared" si="104"/>
        <v>17988925634.927998</v>
      </c>
      <c r="BU65" s="171">
        <f t="shared" si="105"/>
        <v>18888371916.6744</v>
      </c>
      <c r="BV65" s="171">
        <f t="shared" si="106"/>
        <v>20687264480.167198</v>
      </c>
      <c r="BW65" s="171">
        <f t="shared" si="107"/>
        <v>23385603325.406399</v>
      </c>
      <c r="BX65" s="171">
        <f t="shared" si="108"/>
        <v>26983388452.392002</v>
      </c>
      <c r="BY65" s="140"/>
      <c r="BZ65" s="137">
        <v>58</v>
      </c>
      <c r="CA65" s="140">
        <f>求节点(总纲!AA$5:AA$84,BO$8:BO$87,总纲!D62)</f>
        <v>202341933.14634269</v>
      </c>
      <c r="CB65" s="140">
        <f>求节点(总纲!AB$5:AB$84,BP$8:BP$87,总纲!E62)</f>
        <v>237815389.25189742</v>
      </c>
      <c r="CC65" s="140">
        <f>求节点(总纲!AC$5:AC$84,BQ$8:BQ$87,总纲!F62)</f>
        <v>294585804.54098547</v>
      </c>
      <c r="CD65" s="140">
        <f>求节点(总纲!AD$5:AD$84,BR$8:BR$87,总纲!G62)</f>
        <v>382179955.64687425</v>
      </c>
      <c r="CE65" s="140">
        <f>求节点(总纲!AE$5:AE$84,BS$8:BS$87,总纲!H62)</f>
        <v>509651513.46170819</v>
      </c>
      <c r="CF65" s="140">
        <f>求节点(总纲!AA$5:AA$84,BT$8:BT$87,总纲!D62)</f>
        <v>61857507.50212653</v>
      </c>
      <c r="CG65" s="140">
        <f>求节点(总纲!AB$5:AB$84,BU$8:BU$87,总纲!E62)</f>
        <v>86748603.033267289</v>
      </c>
      <c r="CH65" s="140">
        <f>求节点(总纲!AC$5:AC$84,BV$8:BV$87,总纲!F62)</f>
        <v>126034051.2151085</v>
      </c>
      <c r="CI65" s="140">
        <f>求节点(总纲!AD$5:AD$84,BW$8:BW$87,总纲!G62)</f>
        <v>194010472.03854066</v>
      </c>
      <c r="CJ65" s="140">
        <f>求节点(总纲!AE$5:AE$84,BX$8:BX$87,总纲!H62)</f>
        <v>302925205.00032085</v>
      </c>
      <c r="CL65" s="137">
        <v>58</v>
      </c>
      <c r="CM65" s="137">
        <f t="shared" si="48"/>
        <v>18521331.561708212</v>
      </c>
      <c r="CN65" s="137">
        <f t="shared" si="49"/>
        <v>21656262.763273507</v>
      </c>
      <c r="CO65" s="137">
        <f t="shared" si="50"/>
        <v>26881795.411353737</v>
      </c>
      <c r="CP65" s="137">
        <f t="shared" si="51"/>
        <v>35664066.813628018</v>
      </c>
      <c r="CQ65" s="137">
        <f t="shared" si="52"/>
        <v>45759096.912005961</v>
      </c>
      <c r="CR65" s="137">
        <f t="shared" si="53"/>
        <v>11595381.242240869</v>
      </c>
      <c r="CS65" s="137">
        <f t="shared" si="54"/>
        <v>18617340.728050709</v>
      </c>
      <c r="CT65" s="137">
        <f t="shared" si="55"/>
        <v>24800031.380106762</v>
      </c>
      <c r="CU65" s="137">
        <f t="shared" si="56"/>
        <v>37381109.994230509</v>
      </c>
      <c r="CV65" s="137">
        <f t="shared" si="57"/>
        <v>54621739.704619139</v>
      </c>
      <c r="DB65" s="171">
        <v>58</v>
      </c>
      <c r="DC65" s="107">
        <f>DC$5*总纲!AA62*24*3600</f>
        <v>164890972.49914151</v>
      </c>
      <c r="DD65" s="107">
        <f>DD$5*总纲!AB62*24*3600</f>
        <v>131912777.99931324</v>
      </c>
      <c r="DE65" s="107">
        <f>DE$5*总纲!AC62*24*3600</f>
        <v>98934583.499484912</v>
      </c>
      <c r="DF65" s="107">
        <f>DF$5*总纲!AD62*24*3600</f>
        <v>65956388.999656618</v>
      </c>
      <c r="DG65" s="107">
        <f>DG$5*总纲!AE62*24*3600</f>
        <v>32978194.499828309</v>
      </c>
      <c r="DI65" s="137">
        <v>58</v>
      </c>
      <c r="DJ65" s="137">
        <f>求节点(总纲!AA$5:AA$84,DC$8:DC$87,总纲!D62)</f>
        <v>4727396.3948022453</v>
      </c>
      <c r="DK65" s="137">
        <f>求节点(总纲!AB$5:AB$84,DD$8:DD$87,总纲!E62)</f>
        <v>4100543.6328514675</v>
      </c>
      <c r="DL65" s="137">
        <f>求节点(总纲!AC$5:AC$84,DE$8:DE$87,总纲!F62)</f>
        <v>3362124.3159833578</v>
      </c>
      <c r="DM65" s="137">
        <f>求节点(总纲!AD$5:AD$84,DF$8:DF$87,总纲!G62)</f>
        <v>2468646.397365733</v>
      </c>
      <c r="DN65" s="137">
        <f>求节点(总纲!AE$5:AE$84,DG$8:DG$87,总纲!H62)</f>
        <v>1369999.4752136909</v>
      </c>
    </row>
    <row r="66" spans="31:118" x14ac:dyDescent="0.15">
      <c r="AE66" s="171">
        <v>60</v>
      </c>
      <c r="AF66" s="171">
        <f t="shared" si="93"/>
        <v>475549200</v>
      </c>
      <c r="AG66" s="171">
        <f t="shared" si="94"/>
        <v>499326660</v>
      </c>
      <c r="AH66" s="171">
        <f t="shared" si="95"/>
        <v>546881580</v>
      </c>
      <c r="AI66" s="171">
        <f t="shared" si="96"/>
        <v>618213960</v>
      </c>
      <c r="AJ66" s="171">
        <f t="shared" si="97"/>
        <v>713323800</v>
      </c>
      <c r="AL66" s="137">
        <v>60</v>
      </c>
      <c r="AM66" s="137">
        <f>求节点(总纲!AA$5:AA$84,AF$7:AF$86,总纲!D64)</f>
        <v>16760976.335491734</v>
      </c>
      <c r="AN66" s="137">
        <f>求节点(总纲!AB$5:AB$84,AG$7:AG$86,总纲!E64)</f>
        <v>19247688.525369558</v>
      </c>
      <c r="AO66" s="137">
        <f>求节点(总纲!AC$5:AC$84,AH$7:AH$86,总纲!F64)</f>
        <v>23281460.470820662</v>
      </c>
      <c r="AP66" s="137">
        <f>求节点(总纲!AD$5:AD$84,AI$7:AI$86,总纲!G64)</f>
        <v>29423391.84772579</v>
      </c>
      <c r="AQ66" s="137">
        <f>求节点(总纲!AE$5:AE$84,AJ$7:AJ$86,总纲!H64)</f>
        <v>38475667.880798288</v>
      </c>
      <c r="AS66" s="137">
        <v>60</v>
      </c>
      <c r="AT66" s="137">
        <f t="shared" si="28"/>
        <v>1193822.8057375811</v>
      </c>
      <c r="AU66" s="137">
        <f t="shared" si="29"/>
        <v>1446776.1569571719</v>
      </c>
      <c r="AV66" s="137">
        <f t="shared" si="30"/>
        <v>1745589.2800315917</v>
      </c>
      <c r="AW66" s="137">
        <f t="shared" si="31"/>
        <v>2280902.6407167502</v>
      </c>
      <c r="AX66" s="137">
        <f t="shared" si="32"/>
        <v>3095656.1772626042</v>
      </c>
      <c r="AY66" s="175"/>
      <c r="AZ66" s="175"/>
      <c r="BB66" s="171">
        <f t="shared" si="98"/>
        <v>13140251869.049999</v>
      </c>
      <c r="BC66" s="173">
        <f t="shared" si="109"/>
        <v>23</v>
      </c>
      <c r="BD66" s="173">
        <f t="shared" si="110"/>
        <v>60</v>
      </c>
      <c r="BE66" s="148">
        <v>29335248953</v>
      </c>
      <c r="BF66" s="173">
        <f>SUM(BE$43:BE66)</f>
        <v>68090684025.949997</v>
      </c>
      <c r="BG66" s="173">
        <f t="shared" ref="BG66:BK66" si="114">$BF66*F30</f>
        <v>24512646249.341999</v>
      </c>
      <c r="BH66" s="173">
        <f t="shared" si="114"/>
        <v>25738278561.809097</v>
      </c>
      <c r="BI66" s="173">
        <f t="shared" si="114"/>
        <v>28189543186.743298</v>
      </c>
      <c r="BJ66" s="173">
        <f t="shared" si="114"/>
        <v>31866440124.144596</v>
      </c>
      <c r="BK66" s="173">
        <f t="shared" si="114"/>
        <v>36768969374.013</v>
      </c>
      <c r="BL66" s="171" t="e">
        <f>BF66/[3]圣人科技升级消耗!$Z89</f>
        <v>#DIV/0!</v>
      </c>
      <c r="BM66" s="178"/>
      <c r="BN66" s="171">
        <v>59</v>
      </c>
      <c r="BO66" s="171">
        <f t="shared" si="99"/>
        <v>20699357440</v>
      </c>
      <c r="BP66" s="171">
        <f t="shared" si="100"/>
        <v>21734325312</v>
      </c>
      <c r="BQ66" s="171">
        <f t="shared" si="101"/>
        <v>23804261056</v>
      </c>
      <c r="BR66" s="171">
        <f t="shared" si="102"/>
        <v>26909164672</v>
      </c>
      <c r="BS66" s="171">
        <f t="shared" si="103"/>
        <v>31049036160</v>
      </c>
      <c r="BT66" s="171">
        <f t="shared" si="104"/>
        <v>21250785942.134998</v>
      </c>
      <c r="BU66" s="171">
        <f t="shared" si="105"/>
        <v>22313325239.241749</v>
      </c>
      <c r="BV66" s="171">
        <f t="shared" si="106"/>
        <v>24438403833.455246</v>
      </c>
      <c r="BW66" s="171">
        <f t="shared" si="107"/>
        <v>27626021724.775497</v>
      </c>
      <c r="BX66" s="171">
        <f t="shared" si="108"/>
        <v>31876178913.202499</v>
      </c>
      <c r="BY66" s="140"/>
      <c r="BZ66" s="137">
        <v>59</v>
      </c>
      <c r="CA66" s="140">
        <f>求节点(总纲!AA$5:AA$84,BO$8:BO$87,总纲!D63)</f>
        <v>223290643.25234473</v>
      </c>
      <c r="CB66" s="140">
        <f>求节点(总纲!AB$5:AB$84,BP$8:BP$87,总纲!E63)</f>
        <v>261840132.89833951</v>
      </c>
      <c r="CC66" s="140">
        <f>求节点(总纲!AC$5:AC$84,BQ$8:BQ$87,总纲!F63)</f>
        <v>325619518.22378111</v>
      </c>
      <c r="CD66" s="140">
        <f>求节点(总纲!AD$5:AD$84,BR$8:BR$87,总纲!G63)</f>
        <v>420634033.59283912</v>
      </c>
      <c r="CE66" s="140">
        <f>求节点(总纲!AE$5:AE$84,BS$8:BS$87,总纲!H63)</f>
        <v>560100987.58330357</v>
      </c>
      <c r="CF66" s="140">
        <f>求节点(总纲!AA$5:AA$84,BT$8:BT$87,总纲!D63)</f>
        <v>79866583.127031177</v>
      </c>
      <c r="CG66" s="140">
        <f>求节点(总纲!AB$5:AB$84,BU$8:BU$87,总纲!E63)</f>
        <v>107601803.95114882</v>
      </c>
      <c r="CH66" s="140">
        <f>求节点(总纲!AC$5:AC$84,BV$8:BV$87,总纲!F63)</f>
        <v>158561880.15756533</v>
      </c>
      <c r="CI66" s="140">
        <f>求节点(总纲!AD$5:AD$84,BW$8:BW$87,总纲!G63)</f>
        <v>237391558.48695338</v>
      </c>
      <c r="CJ66" s="140">
        <f>求节点(总纲!AE$5:AE$84,BX$8:BX$87,总纲!H63)</f>
        <v>363145756.31504083</v>
      </c>
      <c r="CL66" s="137">
        <v>59</v>
      </c>
      <c r="CM66" s="137">
        <f t="shared" si="48"/>
        <v>20948710.106002033</v>
      </c>
      <c r="CN66" s="137">
        <f t="shared" si="49"/>
        <v>24024743.646442086</v>
      </c>
      <c r="CO66" s="137">
        <f t="shared" si="50"/>
        <v>31033713.682795644</v>
      </c>
      <c r="CP66" s="137">
        <f t="shared" si="51"/>
        <v>38454077.945964873</v>
      </c>
      <c r="CQ66" s="137">
        <f t="shared" si="52"/>
        <v>50449474.121595383</v>
      </c>
      <c r="CR66" s="137">
        <f t="shared" si="53"/>
        <v>18009075.624904647</v>
      </c>
      <c r="CS66" s="137">
        <f t="shared" si="54"/>
        <v>20853200.917881534</v>
      </c>
      <c r="CT66" s="137">
        <f t="shared" si="55"/>
        <v>32527828.942456827</v>
      </c>
      <c r="CU66" s="137">
        <f t="shared" si="56"/>
        <v>43381086.448412716</v>
      </c>
      <c r="CV66" s="137">
        <f t="shared" si="57"/>
        <v>60220551.314719975</v>
      </c>
      <c r="DB66" s="171">
        <v>59</v>
      </c>
      <c r="DC66" s="107">
        <f>DC$5*总纲!AA63*24*3600</f>
        <v>190957872.9457534</v>
      </c>
      <c r="DD66" s="107">
        <f>DD$5*总纲!AB63*24*3600</f>
        <v>152766298.35660273</v>
      </c>
      <c r="DE66" s="107">
        <f>DE$5*总纲!AC63*24*3600</f>
        <v>114574723.76745203</v>
      </c>
      <c r="DF66" s="107">
        <f>DF$5*总纲!AD63*24*3600</f>
        <v>76383149.178301364</v>
      </c>
      <c r="DG66" s="107">
        <f>DG$5*总纲!AE63*24*3600</f>
        <v>38191574.589150682</v>
      </c>
      <c r="DI66" s="137">
        <v>59</v>
      </c>
      <c r="DJ66" s="137">
        <f>求节点(总纲!AA$5:AA$84,DC$8:DC$87,总纲!D63)</f>
        <v>5072899.230001932</v>
      </c>
      <c r="DK66" s="137">
        <f>求节点(总纲!AB$5:AB$84,DD$8:DD$87,总纲!E63)</f>
        <v>4401247.3719496764</v>
      </c>
      <c r="DL66" s="137">
        <f>求节点(总纲!AC$5:AC$84,DE$8:DE$87,总纲!F63)</f>
        <v>3605309.4827623735</v>
      </c>
      <c r="DM66" s="137">
        <f>求节点(总纲!AD$5:AD$84,DF$8:DF$87,总纲!G63)</f>
        <v>2644502.3686000076</v>
      </c>
      <c r="DN66" s="137">
        <f>求节点(总纲!AE$5:AE$84,DG$8:DG$87,总纲!H63)</f>
        <v>1469111.6170085599</v>
      </c>
    </row>
    <row r="67" spans="31:118" x14ac:dyDescent="0.15">
      <c r="AE67" s="171">
        <v>61</v>
      </c>
      <c r="AF67" s="171">
        <f t="shared" si="93"/>
        <v>540862733.33333337</v>
      </c>
      <c r="AG67" s="171">
        <f t="shared" si="94"/>
        <v>567905870</v>
      </c>
      <c r="AH67" s="171">
        <f t="shared" si="95"/>
        <v>621992143.33333337</v>
      </c>
      <c r="AI67" s="171">
        <f t="shared" si="96"/>
        <v>703121553.33333337</v>
      </c>
      <c r="AJ67" s="171">
        <f t="shared" si="97"/>
        <v>811294100</v>
      </c>
      <c r="AL67" s="137">
        <v>61</v>
      </c>
      <c r="AM67" s="137">
        <f>求节点(总纲!AA$5:AA$84,AF$7:AF$86,总纲!D65)</f>
        <v>18136786.211908177</v>
      </c>
      <c r="AN67" s="137">
        <f>求节点(总纲!AB$5:AB$84,AG$7:AG$86,总纲!E65)</f>
        <v>20836468.479428858</v>
      </c>
      <c r="AO67" s="137">
        <f>求节点(总纲!AC$5:AC$84,AH$7:AH$86,总纲!F65)</f>
        <v>25272536.521997988</v>
      </c>
      <c r="AP67" s="137">
        <f>求节点(总纲!AD$5:AD$84,AI$7:AI$86,总纲!G65)</f>
        <v>31948646.104877982</v>
      </c>
      <c r="AQ67" s="137">
        <f>求节点(总纲!AE$5:AE$84,AJ$7:AJ$86,总纲!H65)</f>
        <v>41706543.976127453</v>
      </c>
      <c r="AS67" s="137">
        <v>61</v>
      </c>
      <c r="AT67" s="137">
        <f t="shared" si="28"/>
        <v>1375809.8764164429</v>
      </c>
      <c r="AU67" s="137">
        <f t="shared" si="29"/>
        <v>1588779.9540592991</v>
      </c>
      <c r="AV67" s="137">
        <f t="shared" si="30"/>
        <v>1991076.0511773266</v>
      </c>
      <c r="AW67" s="137">
        <f t="shared" si="31"/>
        <v>2525254.2571521923</v>
      </c>
      <c r="AX67" s="137">
        <f t="shared" si="32"/>
        <v>3230876.0953291655</v>
      </c>
      <c r="AY67" s="175"/>
      <c r="AZ67" s="175"/>
      <c r="BB67" s="171">
        <f t="shared" si="98"/>
        <v>17109252461.5</v>
      </c>
      <c r="BC67" s="173">
        <f t="shared" si="109"/>
        <v>24</v>
      </c>
      <c r="BD67" s="173">
        <f t="shared" si="110"/>
        <v>63</v>
      </c>
      <c r="BE67" s="148">
        <v>46444501414.5</v>
      </c>
      <c r="BF67" s="173">
        <f>SUM(BE$43:BE67)</f>
        <v>114535185440.45</v>
      </c>
      <c r="BG67" s="173">
        <f t="shared" ref="BG67:BK67" si="115">$BF67*F31</f>
        <v>38941963049.752998</v>
      </c>
      <c r="BH67" s="173">
        <f t="shared" si="115"/>
        <v>40889061202.240654</v>
      </c>
      <c r="BI67" s="173">
        <f t="shared" si="115"/>
        <v>44783257507.21595</v>
      </c>
      <c r="BJ67" s="173">
        <f t="shared" si="115"/>
        <v>50624551964.678902</v>
      </c>
      <c r="BK67" s="173">
        <f t="shared" si="115"/>
        <v>58412944574.629501</v>
      </c>
      <c r="BL67" s="171" t="e">
        <f>BF67/[3]圣人科技升级消耗!$Z90</f>
        <v>#VALUE!</v>
      </c>
      <c r="BM67" s="178"/>
      <c r="BN67" s="171">
        <v>60</v>
      </c>
      <c r="BO67" s="171">
        <f t="shared" si="99"/>
        <v>23978460672</v>
      </c>
      <c r="BP67" s="171">
        <f t="shared" si="100"/>
        <v>25177383705.599998</v>
      </c>
      <c r="BQ67" s="171">
        <f t="shared" si="101"/>
        <v>27575229772.799999</v>
      </c>
      <c r="BR67" s="171">
        <f t="shared" si="102"/>
        <v>31171998873.599998</v>
      </c>
      <c r="BS67" s="171">
        <f t="shared" si="103"/>
        <v>35967691008</v>
      </c>
      <c r="BT67" s="171">
        <f t="shared" si="104"/>
        <v>24512646249.341999</v>
      </c>
      <c r="BU67" s="171">
        <f t="shared" si="105"/>
        <v>25738278561.809097</v>
      </c>
      <c r="BV67" s="171">
        <f t="shared" si="106"/>
        <v>28189543186.743298</v>
      </c>
      <c r="BW67" s="171">
        <f t="shared" si="107"/>
        <v>31866440124.144596</v>
      </c>
      <c r="BX67" s="171">
        <f t="shared" si="108"/>
        <v>36768969374.013</v>
      </c>
      <c r="BY67" s="140"/>
      <c r="BZ67" s="137">
        <v>60</v>
      </c>
      <c r="CA67" s="140">
        <f>求节点(总纲!AA$5:AA$84,BO$8:BO$87,总纲!D64)</f>
        <v>245742914.81832314</v>
      </c>
      <c r="CB67" s="140">
        <f>求节点(总纲!AB$5:AB$84,BP$8:BP$87,总纲!E64)</f>
        <v>289392142.97595811</v>
      </c>
      <c r="CC67" s="140">
        <f>求节点(总纲!AC$5:AC$84,BQ$8:BQ$87,总纲!F64)</f>
        <v>358678817.16701311</v>
      </c>
      <c r="CD67" s="140">
        <f>求节点(总纲!AD$5:AD$84,BR$8:BR$87,总纲!G64)</f>
        <v>462612601.43462175</v>
      </c>
      <c r="CE67" s="140">
        <f>求节点(总纲!AE$5:AE$84,BS$8:BS$87,总纲!H64)</f>
        <v>615834453.46187055</v>
      </c>
      <c r="CF67" s="140">
        <f>求节点(总纲!AA$5:AA$84,BT$8:BT$87,总纲!D64)</f>
        <v>99168232.466612816</v>
      </c>
      <c r="CG67" s="140">
        <f>求节点(总纲!AB$5:AB$84,BU$8:BU$87,总纲!E64)</f>
        <v>136480302.99209535</v>
      </c>
      <c r="CH67" s="140">
        <f>求节点(总纲!AC$5:AC$84,BV$8:BV$87,总纲!F64)</f>
        <v>193980412.08239117</v>
      </c>
      <c r="CI67" s="140">
        <f>求节点(总纲!AD$5:AD$84,BW$8:BW$87,总纲!G64)</f>
        <v>287500554.52408761</v>
      </c>
      <c r="CJ67" s="140">
        <f>求节点(总纲!AE$5:AE$84,BX$8:BX$87,总纲!H64)</f>
        <v>435049472.94066721</v>
      </c>
      <c r="CL67" s="137">
        <v>60</v>
      </c>
      <c r="CM67" s="137">
        <f t="shared" si="48"/>
        <v>22452271.565978408</v>
      </c>
      <c r="CN67" s="137">
        <f t="shared" si="49"/>
        <v>27552010.077618599</v>
      </c>
      <c r="CO67" s="137">
        <f t="shared" si="50"/>
        <v>33059298.943232</v>
      </c>
      <c r="CP67" s="137">
        <f t="shared" si="51"/>
        <v>41978567.841782629</v>
      </c>
      <c r="CQ67" s="137">
        <f t="shared" si="52"/>
        <v>55733465.87856698</v>
      </c>
      <c r="CR67" s="137">
        <f t="shared" si="53"/>
        <v>19301649.339581639</v>
      </c>
      <c r="CS67" s="137">
        <f t="shared" si="54"/>
        <v>28878499.040946528</v>
      </c>
      <c r="CT67" s="137">
        <f t="shared" si="55"/>
        <v>35418531.924825847</v>
      </c>
      <c r="CU67" s="137">
        <f t="shared" si="56"/>
        <v>50108996.03713423</v>
      </c>
      <c r="CV67" s="137">
        <f t="shared" si="57"/>
        <v>71903716.625626385</v>
      </c>
      <c r="DB67" s="171">
        <v>60</v>
      </c>
      <c r="DC67" s="107">
        <f>DC$5*总纲!AA64*24*3600</f>
        <v>221130000</v>
      </c>
      <c r="DD67" s="107">
        <f>DD$5*总纲!AB64*24*3600</f>
        <v>176904000</v>
      </c>
      <c r="DE67" s="107">
        <f>DE$5*总纲!AC64*24*3600</f>
        <v>132678000</v>
      </c>
      <c r="DF67" s="107">
        <f>DF$5*总纲!AD64*24*3600</f>
        <v>88452000</v>
      </c>
      <c r="DG67" s="107">
        <f>DG$5*总纲!AE64*24*3600</f>
        <v>44226000</v>
      </c>
      <c r="DI67" s="137">
        <v>60</v>
      </c>
      <c r="DJ67" s="137">
        <f>求节点(总纲!AA$5:AA$84,DC$8:DC$87,总纲!D64)</f>
        <v>5443200</v>
      </c>
      <c r="DK67" s="137">
        <f>求节点(总纲!AB$5:AB$84,DD$8:DD$87,总纲!E64)</f>
        <v>4716532.8</v>
      </c>
      <c r="DL67" s="137">
        <f>求节点(总纲!AC$5:AC$84,DE$8:DE$87,总纲!F64)</f>
        <v>3863583.36</v>
      </c>
      <c r="DM67" s="137">
        <f>求节点(总纲!AD$5:AD$84,DF$8:DF$87,总纲!G64)</f>
        <v>2834818.56</v>
      </c>
      <c r="DN67" s="137">
        <f>求节点(总纲!AE$5:AE$84,DG$8:DG$87,总纲!H64)</f>
        <v>1579072.3200000003</v>
      </c>
    </row>
    <row r="68" spans="31:118" x14ac:dyDescent="0.15">
      <c r="AE68" s="171">
        <v>62</v>
      </c>
      <c r="AF68" s="171">
        <f t="shared" si="93"/>
        <v>606176266.66666663</v>
      </c>
      <c r="AG68" s="171">
        <f t="shared" si="94"/>
        <v>636485080.00000012</v>
      </c>
      <c r="AH68" s="171">
        <f t="shared" si="95"/>
        <v>697102706.66666663</v>
      </c>
      <c r="AI68" s="171">
        <f t="shared" si="96"/>
        <v>788029146.66666675</v>
      </c>
      <c r="AJ68" s="171">
        <f t="shared" si="97"/>
        <v>909264400</v>
      </c>
      <c r="AL68" s="137">
        <v>62</v>
      </c>
      <c r="AM68" s="137">
        <f>求节点(总纲!AA$5:AA$84,AF$7:AF$86,总纲!D66)</f>
        <v>19623949.809092574</v>
      </c>
      <c r="AN68" s="137">
        <f>求节点(总纲!AB$5:AB$84,AG$7:AG$86,总纲!E66)</f>
        <v>22603420.160330366</v>
      </c>
      <c r="AO68" s="137">
        <f>求节点(总纲!AC$5:AC$84,AH$7:AH$86,总纲!F66)</f>
        <v>27430258.400714539</v>
      </c>
      <c r="AP68" s="137">
        <f>求节点(总纲!AD$5:AD$84,AI$7:AI$86,总纲!G66)</f>
        <v>34711883.665365167</v>
      </c>
      <c r="AQ68" s="137">
        <f>求节点(总纲!AE$5:AE$84,AJ$7:AJ$86,总纲!H66)</f>
        <v>45349715.867410034</v>
      </c>
      <c r="AS68" s="137">
        <v>62</v>
      </c>
      <c r="AT68" s="137">
        <f t="shared" si="28"/>
        <v>1487163.5971843973</v>
      </c>
      <c r="AU68" s="137">
        <f t="shared" si="29"/>
        <v>1766951.6809015088</v>
      </c>
      <c r="AV68" s="137">
        <f t="shared" si="30"/>
        <v>2157721.8787165508</v>
      </c>
      <c r="AW68" s="137">
        <f t="shared" si="31"/>
        <v>2763237.5604871847</v>
      </c>
      <c r="AX68" s="137">
        <f t="shared" si="32"/>
        <v>3643171.8912825808</v>
      </c>
      <c r="AY68" s="175"/>
      <c r="AZ68" s="175"/>
      <c r="BB68" s="171">
        <f t="shared" si="98"/>
        <v>30122637621</v>
      </c>
      <c r="BC68" s="173">
        <f t="shared" si="109"/>
        <v>25</v>
      </c>
      <c r="BD68" s="173">
        <f t="shared" si="110"/>
        <v>66</v>
      </c>
      <c r="BE68" s="148">
        <v>76567139035.5</v>
      </c>
      <c r="BF68" s="173">
        <f>SUM(BE$43:BE68)</f>
        <v>191102324475.95001</v>
      </c>
      <c r="BG68" s="173">
        <f t="shared" ref="BG68:BK68" si="116">$BF68*F32</f>
        <v>61152743832.304008</v>
      </c>
      <c r="BH68" s="173">
        <f t="shared" si="116"/>
        <v>64210381023.919205</v>
      </c>
      <c r="BI68" s="173">
        <f t="shared" si="116"/>
        <v>70325655407.149597</v>
      </c>
      <c r="BJ68" s="173">
        <f t="shared" si="116"/>
        <v>79498566981.995209</v>
      </c>
      <c r="BK68" s="173">
        <f t="shared" si="116"/>
        <v>91729115748.456009</v>
      </c>
      <c r="BL68" s="171" t="e">
        <f>BF68/[3]圣人科技升级消耗!$Z91</f>
        <v>#DIV/0!</v>
      </c>
      <c r="BM68" s="178"/>
      <c r="BN68" s="171">
        <v>61</v>
      </c>
      <c r="BO68" s="171">
        <f t="shared" si="99"/>
        <v>29245109504</v>
      </c>
      <c r="BP68" s="171">
        <f t="shared" si="100"/>
        <v>30707364979.200001</v>
      </c>
      <c r="BQ68" s="171">
        <f t="shared" si="101"/>
        <v>33631875929.600002</v>
      </c>
      <c r="BR68" s="171">
        <f t="shared" si="102"/>
        <v>38018642355.200005</v>
      </c>
      <c r="BS68" s="171">
        <f t="shared" si="103"/>
        <v>43867664256</v>
      </c>
      <c r="BT68" s="171">
        <f t="shared" si="104"/>
        <v>29322418516.145664</v>
      </c>
      <c r="BU68" s="171">
        <f t="shared" si="105"/>
        <v>30788539441.95295</v>
      </c>
      <c r="BV68" s="171">
        <f t="shared" si="106"/>
        <v>33720781293.567516</v>
      </c>
      <c r="BW68" s="171">
        <f t="shared" si="107"/>
        <v>38119144070.989365</v>
      </c>
      <c r="BX68" s="171">
        <f t="shared" si="108"/>
        <v>43983627774.218498</v>
      </c>
      <c r="BY68" s="140"/>
      <c r="BZ68" s="137">
        <v>61</v>
      </c>
      <c r="CA68" s="140">
        <f>求节点(总纲!AA$5:AA$84,BO$8:BO$87,总纲!D65)</f>
        <v>271910497.97204709</v>
      </c>
      <c r="CB68" s="140">
        <f>求节点(总纲!AB$5:AB$84,BP$8:BP$87,总纲!E65)</f>
        <v>319648434.59015286</v>
      </c>
      <c r="CC68" s="140">
        <f>求节点(总纲!AC$5:AC$84,BQ$8:BQ$87,总纲!F65)</f>
        <v>395323310.27270359</v>
      </c>
      <c r="CD68" s="140">
        <f>求节点(总纲!AD$5:AD$84,BR$8:BR$87,总纲!G65)</f>
        <v>508631265.95708323</v>
      </c>
      <c r="CE68" s="140">
        <f>求节点(总纲!AE$5:AE$84,BS$8:BS$87,总纲!H65)</f>
        <v>673867962.02692389</v>
      </c>
      <c r="CF68" s="140">
        <f>求节点(总纲!AA$5:AA$84,BT$8:BT$87,总纲!D65)</f>
        <v>126101986.66253182</v>
      </c>
      <c r="CG68" s="140">
        <f>求节点(总纲!AB$5:AB$84,BU$8:BU$87,总纲!E65)</f>
        <v>168193280.95274526</v>
      </c>
      <c r="CH68" s="140">
        <f>求节点(总纲!AC$5:AC$84,BV$8:BV$87,总纲!F65)</f>
        <v>237722227.35194847</v>
      </c>
      <c r="CI68" s="140">
        <f>求节点(总纲!AD$5:AD$84,BW$8:BW$87,总纲!G65)</f>
        <v>344413339.87158728</v>
      </c>
      <c r="CJ68" s="140">
        <f>求节点(总纲!AE$5:AE$84,BX$8:BX$87,总纲!H65)</f>
        <v>510516235.33629191</v>
      </c>
      <c r="CL68" s="137">
        <v>61</v>
      </c>
      <c r="CM68" s="137">
        <f t="shared" si="48"/>
        <v>26167583.153723955</v>
      </c>
      <c r="CN68" s="137">
        <f t="shared" si="49"/>
        <v>30256291.614194751</v>
      </c>
      <c r="CO68" s="137">
        <f t="shared" si="50"/>
        <v>36644493.105690479</v>
      </c>
      <c r="CP68" s="137">
        <f t="shared" si="51"/>
        <v>46018664.522461474</v>
      </c>
      <c r="CQ68" s="137">
        <f t="shared" si="52"/>
        <v>58033508.565053344</v>
      </c>
      <c r="CR68" s="137">
        <f t="shared" si="53"/>
        <v>26933754.195919007</v>
      </c>
      <c r="CS68" s="137">
        <f t="shared" si="54"/>
        <v>31712977.960649908</v>
      </c>
      <c r="CT68" s="137">
        <f t="shared" si="55"/>
        <v>43741815.269557297</v>
      </c>
      <c r="CU68" s="137">
        <f t="shared" si="56"/>
        <v>56912785.347499669</v>
      </c>
      <c r="CV68" s="137">
        <f t="shared" si="57"/>
        <v>75466762.395624697</v>
      </c>
      <c r="DB68" s="171">
        <v>61</v>
      </c>
      <c r="DC68" s="107">
        <f>DC$5*总纲!AA65*24*3600</f>
        <v>256051854.52727735</v>
      </c>
      <c r="DD68" s="107">
        <f>DD$5*总纲!AB65*24*3600</f>
        <v>204841483.62182188</v>
      </c>
      <c r="DE68" s="107">
        <f>DE$5*总纲!AC65*24*3600</f>
        <v>153631112.71636641</v>
      </c>
      <c r="DF68" s="107">
        <f>DF$5*总纲!AD65*24*3600</f>
        <v>102420741.81091094</v>
      </c>
      <c r="DG68" s="107">
        <f>DG$5*总纲!AE65*24*3600</f>
        <v>51210370.90545547</v>
      </c>
      <c r="DI68" s="137">
        <v>61</v>
      </c>
      <c r="DJ68" s="137">
        <f>求节点(总纲!AA$5:AA$84,DC$8:DC$87,总纲!D65)</f>
        <v>5840078.5384406839</v>
      </c>
      <c r="DK68" s="137">
        <f>求节点(总纲!AB$5:AB$84,DD$8:DD$87,总纲!E65)</f>
        <v>5062764.0849742293</v>
      </c>
      <c r="DL68" s="137">
        <f>求节点(总纲!AC$5:AC$84,DE$8:DE$87,总纲!F65)</f>
        <v>4145287.7465851973</v>
      </c>
      <c r="DM68" s="137">
        <f>求节点(总纲!AD$5:AD$84,DF$8:DF$87,总纲!G65)</f>
        <v>3043848.9342352846</v>
      </c>
      <c r="DN68" s="137">
        <f>求节点(总纲!AE$5:AE$84,DG$8:DG$87,总纲!H65)</f>
        <v>1693622.7761477984</v>
      </c>
    </row>
    <row r="69" spans="31:118" x14ac:dyDescent="0.15">
      <c r="AE69" s="171">
        <v>63</v>
      </c>
      <c r="AF69" s="171">
        <f t="shared" si="93"/>
        <v>671489800</v>
      </c>
      <c r="AG69" s="171">
        <f t="shared" si="94"/>
        <v>705064290.00000012</v>
      </c>
      <c r="AH69" s="171">
        <f t="shared" si="95"/>
        <v>772213270</v>
      </c>
      <c r="AI69" s="171">
        <f t="shared" si="96"/>
        <v>872936740.00000012</v>
      </c>
      <c r="AJ69" s="171">
        <f t="shared" si="97"/>
        <v>1007234700</v>
      </c>
      <c r="AL69" s="137">
        <v>63</v>
      </c>
      <c r="AM69" s="137">
        <f>求节点(总纲!AA$5:AA$84,AF$7:AF$86,总纲!D67)</f>
        <v>21284773.286660574</v>
      </c>
      <c r="AN69" s="137">
        <f>求节点(总纲!AB$5:AB$84,AG$7:AG$86,总纲!E67)</f>
        <v>24538374.28020411</v>
      </c>
      <c r="AO69" s="137">
        <f>求节点(总纲!AC$5:AC$84,AH$7:AH$86,总纲!F67)</f>
        <v>29778864.345349673</v>
      </c>
      <c r="AP69" s="137">
        <f>求节点(总纲!AD$5:AD$84,AI$7:AI$86,总纲!G67)</f>
        <v>37681017.502947852</v>
      </c>
      <c r="AQ69" s="137">
        <f>求节点(总纲!AE$5:AE$84,AJ$7:AJ$86,总纲!H67)</f>
        <v>49106816.680041477</v>
      </c>
      <c r="AS69" s="137">
        <v>63</v>
      </c>
      <c r="AT69" s="137">
        <f t="shared" si="28"/>
        <v>1660823.4775680006</v>
      </c>
      <c r="AU69" s="137">
        <f t="shared" si="29"/>
        <v>1934954.1198737435</v>
      </c>
      <c r="AV69" s="137">
        <f t="shared" si="30"/>
        <v>2348605.9446351342</v>
      </c>
      <c r="AW69" s="137">
        <f t="shared" si="31"/>
        <v>2969133.8375826851</v>
      </c>
      <c r="AX69" s="137">
        <f t="shared" si="32"/>
        <v>3757100.8126314431</v>
      </c>
      <c r="AY69" s="175"/>
      <c r="AZ69" s="175"/>
      <c r="BB69" s="171">
        <f t="shared" si="98"/>
        <v>55089621954</v>
      </c>
      <c r="BC69" s="173">
        <f t="shared" si="109"/>
        <v>26</v>
      </c>
      <c r="BD69" s="173">
        <f t="shared" si="110"/>
        <v>69</v>
      </c>
      <c r="BE69" s="148">
        <v>131656760989.5</v>
      </c>
      <c r="BF69" s="173">
        <f>SUM(BE$43:BE69)</f>
        <v>322759085465.45001</v>
      </c>
      <c r="BG69" s="173">
        <f t="shared" ref="BG69:BK69" si="117">$BF69*F33</f>
        <v>96827725639.634995</v>
      </c>
      <c r="BH69" s="173">
        <f t="shared" si="117"/>
        <v>101669111921.61676</v>
      </c>
      <c r="BI69" s="173">
        <f t="shared" si="117"/>
        <v>111351884485.58025</v>
      </c>
      <c r="BJ69" s="173">
        <f t="shared" si="117"/>
        <v>125876043331.52551</v>
      </c>
      <c r="BK69" s="173">
        <f t="shared" si="117"/>
        <v>145241588459.45248</v>
      </c>
      <c r="BL69" s="171" t="e">
        <f>BF69/[3]圣人科技升级消耗!$Z92</f>
        <v>#DIV/0!</v>
      </c>
      <c r="BM69" s="178"/>
      <c r="BN69" s="171">
        <v>62</v>
      </c>
      <c r="BO69" s="171">
        <f t="shared" si="99"/>
        <v>34511758336</v>
      </c>
      <c r="BP69" s="171">
        <f t="shared" si="100"/>
        <v>36237346252.800003</v>
      </c>
      <c r="BQ69" s="171">
        <f t="shared" si="101"/>
        <v>39688522086.400002</v>
      </c>
      <c r="BR69" s="171">
        <f t="shared" si="102"/>
        <v>44865285836.800003</v>
      </c>
      <c r="BS69" s="171">
        <f t="shared" si="103"/>
        <v>51767637504</v>
      </c>
      <c r="BT69" s="171">
        <f t="shared" si="104"/>
        <v>34132190782.949333</v>
      </c>
      <c r="BU69" s="171">
        <f t="shared" si="105"/>
        <v>35838800322.096802</v>
      </c>
      <c r="BV69" s="171">
        <f t="shared" si="106"/>
        <v>39252019400.391731</v>
      </c>
      <c r="BW69" s="171">
        <f t="shared" si="107"/>
        <v>44371848017.834137</v>
      </c>
      <c r="BX69" s="171">
        <f t="shared" si="108"/>
        <v>51198286174.424004</v>
      </c>
      <c r="BY69" s="140"/>
      <c r="BZ69" s="137">
        <v>62</v>
      </c>
      <c r="CA69" s="140">
        <f>求节点(总纲!AA$5:AA$84,BO$8:BO$87,总纲!D66)</f>
        <v>300231635.43319279</v>
      </c>
      <c r="CB69" s="140">
        <f>求节点(总纲!AB$5:AB$84,BP$8:BP$87,总纲!E66)</f>
        <v>352269628.86897802</v>
      </c>
      <c r="CC69" s="140">
        <f>求节点(总纲!AC$5:AC$84,BQ$8:BQ$87,总纲!F66)</f>
        <v>434998428.98135149</v>
      </c>
      <c r="CD69" s="140">
        <f>求节点(总纲!AD$5:AD$84,BR$8:BR$87,总纲!G66)</f>
        <v>558264977.03181028</v>
      </c>
      <c r="CE69" s="140">
        <f>求节点(总纲!AE$5:AE$84,BS$8:BS$87,总纲!H66)</f>
        <v>743293690.19573247</v>
      </c>
      <c r="CF69" s="140">
        <f>求节点(总纲!AA$5:AA$84,BT$8:BT$87,总纲!D66)</f>
        <v>155786642.65336984</v>
      </c>
      <c r="CG69" s="140">
        <f>求节点(总纲!AB$5:AB$84,BU$8:BU$87,总纲!E66)</f>
        <v>206692279.02687043</v>
      </c>
      <c r="CH69" s="140">
        <f>求节点(总纲!AC$5:AC$84,BV$8:BV$87,总纲!F66)</f>
        <v>285239366.22355902</v>
      </c>
      <c r="CI69" s="140">
        <f>求节点(总纲!AD$5:AD$84,BW$8:BW$87,总纲!G66)</f>
        <v>408957007.36828417</v>
      </c>
      <c r="CJ69" s="140">
        <f>求节点(总纲!AE$5:AE$84,BX$8:BX$87,总纲!H66)</f>
        <v>600279143.61059666</v>
      </c>
      <c r="CL69" s="137">
        <v>62</v>
      </c>
      <c r="CM69" s="137">
        <f t="shared" si="48"/>
        <v>28321137.461145699</v>
      </c>
      <c r="CN69" s="137">
        <f t="shared" si="49"/>
        <v>32621194.278825164</v>
      </c>
      <c r="CO69" s="137">
        <f t="shared" si="50"/>
        <v>39675118.708647907</v>
      </c>
      <c r="CP69" s="137">
        <f t="shared" si="51"/>
        <v>49633711.074727058</v>
      </c>
      <c r="CQ69" s="137">
        <f t="shared" si="52"/>
        <v>69425728.168808579</v>
      </c>
      <c r="CR69" s="137">
        <f t="shared" si="53"/>
        <v>29684655.990838021</v>
      </c>
      <c r="CS69" s="137">
        <f t="shared" si="54"/>
        <v>38498998.074125171</v>
      </c>
      <c r="CT69" s="137">
        <f t="shared" si="55"/>
        <v>47517138.871610552</v>
      </c>
      <c r="CU69" s="137">
        <f t="shared" si="56"/>
        <v>64543667.496696889</v>
      </c>
      <c r="CV69" s="137">
        <f t="shared" si="57"/>
        <v>89762908.274304748</v>
      </c>
      <c r="DB69" s="171">
        <v>62</v>
      </c>
      <c r="DC69" s="107">
        <f>DC$5*总纲!AA66*24*3600</f>
        <v>296468838.3401739</v>
      </c>
      <c r="DD69" s="107">
        <f>DD$5*总纲!AB66*24*3600</f>
        <v>237175070.67213917</v>
      </c>
      <c r="DE69" s="107">
        <f>DE$5*总纲!AC66*24*3600</f>
        <v>177881303.00410432</v>
      </c>
      <c r="DF69" s="107">
        <f>DF$5*总纲!AD66*24*3600</f>
        <v>118587535.33606958</v>
      </c>
      <c r="DG69" s="107">
        <f>DG$5*总纲!AE66*24*3600</f>
        <v>59293767.668034792</v>
      </c>
      <c r="DI69" s="137">
        <v>62</v>
      </c>
      <c r="DJ69" s="137">
        <f>求节点(总纲!AA$5:AA$84,DC$8:DC$87,总纲!D66)</f>
        <v>6265442.4237916023</v>
      </c>
      <c r="DK69" s="137">
        <f>求节点(总纲!AB$5:AB$84,DD$8:DD$87,总纲!E66)</f>
        <v>5429632.4044578038</v>
      </c>
      <c r="DL69" s="137">
        <f>求节点(总纲!AC$5:AC$84,DE$8:DE$87,总纲!F66)</f>
        <v>4450343.7536191754</v>
      </c>
      <c r="DM69" s="137">
        <f>求节点(总纲!AD$5:AD$84,DF$8:DF$87,总纲!G66)</f>
        <v>3269934.4009768376</v>
      </c>
      <c r="DN69" s="137">
        <f>求节点(总纲!AE$5:AE$84,DG$8:DG$87,总纲!H66)</f>
        <v>1825123.378050494</v>
      </c>
    </row>
    <row r="70" spans="31:118" x14ac:dyDescent="0.15">
      <c r="AE70" s="171">
        <v>64</v>
      </c>
      <c r="AF70" s="171">
        <f t="shared" si="93"/>
        <v>788990000</v>
      </c>
      <c r="AG70" s="171">
        <f t="shared" si="94"/>
        <v>828439500.00000012</v>
      </c>
      <c r="AH70" s="171">
        <f t="shared" si="95"/>
        <v>907338500</v>
      </c>
      <c r="AI70" s="171">
        <f t="shared" si="96"/>
        <v>1025687000.0000001</v>
      </c>
      <c r="AJ70" s="171">
        <f t="shared" si="97"/>
        <v>1183485000</v>
      </c>
      <c r="AL70" s="137">
        <v>64</v>
      </c>
      <c r="AM70" s="137">
        <f>求节点(总纲!AA$5:AA$84,AF$7:AF$86,总纲!D68)</f>
        <v>23086605.14887663</v>
      </c>
      <c r="AN70" s="137">
        <f>求节点(总纲!AB$5:AB$84,AG$7:AG$86,总纲!E68)</f>
        <v>26632197.637099121</v>
      </c>
      <c r="AO70" s="137">
        <f>求节点(总纲!AC$5:AC$84,AH$7:AH$86,总纲!F68)</f>
        <v>32323092.152151778</v>
      </c>
      <c r="AP70" s="137">
        <f>求节点(总纲!AD$5:AD$84,AI$7:AI$86,总纲!G68)</f>
        <v>40822165.701565616</v>
      </c>
      <c r="AQ70" s="137">
        <f>求节点(总纲!AE$5:AE$84,AJ$7:AJ$86,总纲!H68)</f>
        <v>52914333.26964663</v>
      </c>
      <c r="AS70" s="137">
        <v>64</v>
      </c>
      <c r="AT70" s="137">
        <f t="shared" si="28"/>
        <v>1801831.8622160554</v>
      </c>
      <c r="AU70" s="137">
        <f t="shared" si="29"/>
        <v>2093823.3568950109</v>
      </c>
      <c r="AV70" s="137">
        <f t="shared" si="30"/>
        <v>2544227.8068021052</v>
      </c>
      <c r="AW70" s="137">
        <f t="shared" si="31"/>
        <v>3141148.1986177638</v>
      </c>
      <c r="AX70" s="137">
        <f t="shared" si="32"/>
        <v>3807516.5896051526</v>
      </c>
      <c r="AY70" s="175"/>
      <c r="AZ70" s="175"/>
      <c r="BB70" s="171">
        <f t="shared" si="98"/>
        <v>122672539481.90002</v>
      </c>
      <c r="BC70" s="173">
        <f t="shared" si="109"/>
        <v>27</v>
      </c>
      <c r="BD70" s="173">
        <f t="shared" si="110"/>
        <v>72</v>
      </c>
      <c r="BE70" s="148">
        <v>254329300471.40002</v>
      </c>
      <c r="BF70" s="173">
        <f>SUM(BE$43:BE70)</f>
        <v>577088385936.8501</v>
      </c>
      <c r="BG70" s="173">
        <f t="shared" ref="BG70:BK70" si="118">$BF70*F34</f>
        <v>161584748062.31805</v>
      </c>
      <c r="BH70" s="173">
        <f t="shared" si="118"/>
        <v>169663985465.43396</v>
      </c>
      <c r="BI70" s="173">
        <f t="shared" si="118"/>
        <v>185822460271.66574</v>
      </c>
      <c r="BJ70" s="173">
        <f t="shared" si="118"/>
        <v>210060172481.01346</v>
      </c>
      <c r="BK70" s="173">
        <f t="shared" si="118"/>
        <v>242377122093.47705</v>
      </c>
      <c r="BL70" s="171" t="e">
        <f>BF70/[3]圣人科技升级消耗!$Z93</f>
        <v>#DIV/0!</v>
      </c>
      <c r="BM70" s="178"/>
      <c r="BN70" s="171">
        <v>63</v>
      </c>
      <c r="BO70" s="171">
        <f t="shared" si="99"/>
        <v>39778407168</v>
      </c>
      <c r="BP70" s="171">
        <f t="shared" si="100"/>
        <v>41767327526.400002</v>
      </c>
      <c r="BQ70" s="171">
        <f t="shared" si="101"/>
        <v>45745168243.200005</v>
      </c>
      <c r="BR70" s="171">
        <f t="shared" si="102"/>
        <v>51711929318.400009</v>
      </c>
      <c r="BS70" s="171">
        <f t="shared" si="103"/>
        <v>59667610752</v>
      </c>
      <c r="BT70" s="171">
        <f t="shared" si="104"/>
        <v>38941963049.752998</v>
      </c>
      <c r="BU70" s="171">
        <f t="shared" si="105"/>
        <v>40889061202.240654</v>
      </c>
      <c r="BV70" s="171">
        <f t="shared" si="106"/>
        <v>44783257507.21595</v>
      </c>
      <c r="BW70" s="171">
        <f t="shared" si="107"/>
        <v>50624551964.678902</v>
      </c>
      <c r="BX70" s="171">
        <f t="shared" si="108"/>
        <v>58412944574.629501</v>
      </c>
      <c r="BY70" s="140"/>
      <c r="BZ70" s="137">
        <v>63</v>
      </c>
      <c r="CA70" s="140">
        <f>求节点(总纲!AA$5:AA$84,BO$8:BO$87,总纲!D67)</f>
        <v>331035625.69350207</v>
      </c>
      <c r="CB70" s="140">
        <f>求节点(总纲!AB$5:AB$84,BP$8:BP$87,总纲!E67)</f>
        <v>387881233.38986731</v>
      </c>
      <c r="CC70" s="140">
        <f>求节点(总纲!AC$5:AC$84,BQ$8:BQ$87,总纲!F67)</f>
        <v>477184461.2470153</v>
      </c>
      <c r="CD70" s="140">
        <f>求节点(总纲!AD$5:AD$84,BR$8:BR$87,总纲!G67)</f>
        <v>612871452.42028809</v>
      </c>
      <c r="CE70" s="140">
        <f>求节点(总纲!AE$5:AE$84,BS$8:BS$87,总纲!H67)</f>
        <v>815829985.69892311</v>
      </c>
      <c r="CF70" s="140">
        <f>求节点(总纲!AA$5:AA$84,BT$8:BT$87,总纲!D67)</f>
        <v>191526859.29659653</v>
      </c>
      <c r="CG70" s="140">
        <f>求节点(总纲!AB$5:AB$84,BU$8:BU$87,总纲!E67)</f>
        <v>249201155.37870008</v>
      </c>
      <c r="CH70" s="140">
        <f>求节点(总纲!AC$5:AC$84,BV$8:BV$87,总纲!F67)</f>
        <v>340098073.75523043</v>
      </c>
      <c r="CI70" s="140">
        <f>求节点(总纲!AD$5:AD$84,BW$8:BW$87,总纲!G67)</f>
        <v>479801565.76320666</v>
      </c>
      <c r="CJ70" s="140">
        <f>求节点(总纲!AE$5:AE$84,BX$8:BX$87,总纲!H67)</f>
        <v>693948679.24898386</v>
      </c>
      <c r="CL70" s="137">
        <v>63</v>
      </c>
      <c r="CM70" s="137">
        <f t="shared" si="48"/>
        <v>30803990.260309279</v>
      </c>
      <c r="CN70" s="137">
        <f t="shared" si="49"/>
        <v>35611604.520889282</v>
      </c>
      <c r="CO70" s="137">
        <f t="shared" si="50"/>
        <v>42186032.265663803</v>
      </c>
      <c r="CP70" s="137">
        <f t="shared" si="51"/>
        <v>54606475.388477802</v>
      </c>
      <c r="CQ70" s="137">
        <f t="shared" si="52"/>
        <v>72536295.503190637</v>
      </c>
      <c r="CR70" s="137">
        <f t="shared" si="53"/>
        <v>35740216.643226683</v>
      </c>
      <c r="CS70" s="137">
        <f t="shared" si="54"/>
        <v>42508876.351829648</v>
      </c>
      <c r="CT70" s="137">
        <f t="shared" si="55"/>
        <v>54858707.531671405</v>
      </c>
      <c r="CU70" s="137">
        <f t="shared" si="56"/>
        <v>70844558.394922495</v>
      </c>
      <c r="CV70" s="137">
        <f t="shared" si="57"/>
        <v>93669535.638387203</v>
      </c>
      <c r="DB70" s="171">
        <v>63</v>
      </c>
      <c r="DC70" s="107">
        <f>DC$5*总纲!AA67*24*3600</f>
        <v>343243011.12016451</v>
      </c>
      <c r="DD70" s="107">
        <f>DD$5*总纲!AB67*24*3600</f>
        <v>274594408.89613163</v>
      </c>
      <c r="DE70" s="107">
        <f>DE$5*总纲!AC67*24*3600</f>
        <v>205945806.67209873</v>
      </c>
      <c r="DF70" s="107">
        <f>DF$5*总纲!AD67*24*3600</f>
        <v>137297204.44806582</v>
      </c>
      <c r="DG70" s="107">
        <f>DG$5*总纲!AE67*24*3600</f>
        <v>68648602.224032909</v>
      </c>
      <c r="DI70" s="137">
        <v>63</v>
      </c>
      <c r="DJ70" s="137">
        <f>求节点(总纲!AA$5:AA$84,DC$8:DC$87,总纲!D67)</f>
        <v>6721336.1480320469</v>
      </c>
      <c r="DK70" s="137">
        <f>求节点(总纲!AB$5:AB$84,DD$8:DD$87,总纲!E67)</f>
        <v>5829414.8411881933</v>
      </c>
      <c r="DL70" s="137">
        <f>求节点(总纲!AC$5:AC$84,DE$8:DE$87,总纲!F67)</f>
        <v>4776181.466791572</v>
      </c>
      <c r="DM70" s="137">
        <f>求节点(总纲!AD$5:AD$84,DF$8:DF$87,总纲!G67)</f>
        <v>3514586.6718059573</v>
      </c>
      <c r="DN70" s="137">
        <f>求节点(总纲!AE$5:AE$84,DG$8:DG$87,总纲!H67)</f>
        <v>1961285.8879957518</v>
      </c>
    </row>
    <row r="71" spans="31:118" x14ac:dyDescent="0.15">
      <c r="AE71" s="171">
        <v>65</v>
      </c>
      <c r="AF71" s="171">
        <f t="shared" si="93"/>
        <v>906490200</v>
      </c>
      <c r="AG71" s="171">
        <f t="shared" si="94"/>
        <v>951814710</v>
      </c>
      <c r="AH71" s="171">
        <f t="shared" si="95"/>
        <v>1042463730</v>
      </c>
      <c r="AI71" s="171">
        <f t="shared" si="96"/>
        <v>1178437260</v>
      </c>
      <c r="AJ71" s="171">
        <f t="shared" si="97"/>
        <v>1359735300</v>
      </c>
      <c r="AL71" s="137">
        <v>65</v>
      </c>
      <c r="AM71" s="137">
        <f>求节点(总纲!AA$5:AA$84,AF$7:AF$86,总纲!D69)</f>
        <v>25042250.277450055</v>
      </c>
      <c r="AN71" s="137">
        <f>求节点(总纲!AB$5:AB$84,AG$7:AG$86,总纲!E69)</f>
        <v>28870974.585476186</v>
      </c>
      <c r="AO71" s="137">
        <f>求节点(总纲!AC$5:AC$84,AH$7:AH$86,总纲!F69)</f>
        <v>35030184.794903971</v>
      </c>
      <c r="AP71" s="137">
        <f>求节点(总纲!AD$5:AD$84,AI$7:AI$86,总纲!G69)</f>
        <v>44111080.286217861</v>
      </c>
      <c r="AQ71" s="137">
        <f>求节点(总纲!AE$5:AE$84,AJ$7:AJ$86,总纲!H69)</f>
        <v>56713009.450790383</v>
      </c>
      <c r="AS71" s="137">
        <v>65</v>
      </c>
      <c r="AT71" s="137">
        <f t="shared" si="28"/>
        <v>1955645.1285734251</v>
      </c>
      <c r="AU71" s="137">
        <f t="shared" si="29"/>
        <v>2238776.9483770654</v>
      </c>
      <c r="AV71" s="137">
        <f t="shared" si="30"/>
        <v>2707092.6427521929</v>
      </c>
      <c r="AW71" s="137">
        <f t="shared" si="31"/>
        <v>3288914.584652245</v>
      </c>
      <c r="AX71" s="137">
        <f t="shared" si="32"/>
        <v>3798676.1811437532</v>
      </c>
      <c r="AY71" s="175"/>
      <c r="AZ71" s="175"/>
      <c r="BB71" s="171">
        <f t="shared" si="98"/>
        <v>234047077286.79999</v>
      </c>
      <c r="BC71" s="173">
        <f t="shared" si="109"/>
        <v>28</v>
      </c>
      <c r="BD71" s="173">
        <f t="shared" si="110"/>
        <v>75</v>
      </c>
      <c r="BE71" s="148">
        <v>488376377758.20001</v>
      </c>
      <c r="BF71" s="173">
        <f>SUM(BE$43:BE71)</f>
        <v>1065464763695.05</v>
      </c>
      <c r="BG71" s="173">
        <f t="shared" ref="BG71:BK71" si="119">$BF71*F35</f>
        <v>277020838560.71301</v>
      </c>
      <c r="BH71" s="173">
        <f t="shared" si="119"/>
        <v>290871880488.74866</v>
      </c>
      <c r="BI71" s="173">
        <f t="shared" si="119"/>
        <v>318573964344.81995</v>
      </c>
      <c r="BJ71" s="173">
        <f t="shared" si="119"/>
        <v>360127090128.92694</v>
      </c>
      <c r="BK71" s="173">
        <f t="shared" si="119"/>
        <v>415531257841.06952</v>
      </c>
      <c r="BL71" s="171" t="e">
        <f>BF71/[3]圣人科技升级消耗!$Z94</f>
        <v>#DIV/0!</v>
      </c>
      <c r="BM71" s="178"/>
      <c r="BN71" s="171">
        <v>64</v>
      </c>
      <c r="BO71" s="171">
        <f t="shared" si="99"/>
        <v>48236326400</v>
      </c>
      <c r="BP71" s="171">
        <f t="shared" si="100"/>
        <v>50648142720</v>
      </c>
      <c r="BQ71" s="171">
        <f t="shared" si="101"/>
        <v>55471775360.000008</v>
      </c>
      <c r="BR71" s="171">
        <f t="shared" si="102"/>
        <v>62707224320.000008</v>
      </c>
      <c r="BS71" s="171">
        <f t="shared" si="103"/>
        <v>72354489600</v>
      </c>
      <c r="BT71" s="171">
        <f t="shared" si="104"/>
        <v>46345556643.936668</v>
      </c>
      <c r="BU71" s="171">
        <f t="shared" si="105"/>
        <v>48662834476.133507</v>
      </c>
      <c r="BV71" s="171">
        <f t="shared" si="106"/>
        <v>53297390140.527168</v>
      </c>
      <c r="BW71" s="171">
        <f t="shared" si="107"/>
        <v>60249223637.117668</v>
      </c>
      <c r="BX71" s="171">
        <f t="shared" si="108"/>
        <v>69518334965.904999</v>
      </c>
      <c r="BY71" s="140"/>
      <c r="BZ71" s="137">
        <v>64</v>
      </c>
      <c r="CA71" s="140">
        <f>求节点(总纲!AA$5:AA$84,BO$8:BO$87,总纲!D68)</f>
        <v>364197199.41317374</v>
      </c>
      <c r="CB71" s="140">
        <f>求节点(总纲!AB$5:AB$84,BP$8:BP$87,总纲!E68)</f>
        <v>425681641.17206365</v>
      </c>
      <c r="CC71" s="140">
        <f>求节点(总纲!AC$5:AC$84,BQ$8:BQ$87,总纲!F68)</f>
        <v>522884284.40982646</v>
      </c>
      <c r="CD71" s="140">
        <f>求节点(总纲!AD$5:AD$84,BR$8:BR$87,总纲!G68)</f>
        <v>673515886.87044358</v>
      </c>
      <c r="CE71" s="140">
        <f>求节点(总纲!AE$5:AE$84,BS$8:BS$87,总纲!H68)</f>
        <v>892431977.88193965</v>
      </c>
      <c r="CF71" s="140">
        <f>求节点(总纲!AA$5:AA$84,BT$8:BT$87,总纲!D68)</f>
        <v>231111181.76245785</v>
      </c>
      <c r="CG71" s="140">
        <f>求节点(总纲!AB$5:AB$84,BU$8:BU$87,总纲!E68)</f>
        <v>297509252.07170904</v>
      </c>
      <c r="CH71" s="140">
        <f>求节点(总纲!AC$5:AC$84,BV$8:BV$87,总纲!F68)</f>
        <v>399526114.23436064</v>
      </c>
      <c r="CI71" s="140">
        <f>求节点(总纲!AD$5:AD$84,BW$8:BW$87,总纲!G68)</f>
        <v>558114580.98672068</v>
      </c>
      <c r="CJ71" s="140">
        <f>求节点(总纲!AE$5:AE$84,BX$8:BX$87,总纲!H68)</f>
        <v>792494391.11125278</v>
      </c>
      <c r="CL71" s="137">
        <v>64</v>
      </c>
      <c r="CM71" s="137">
        <f t="shared" si="48"/>
        <v>33161573.719671667</v>
      </c>
      <c r="CN71" s="137">
        <f t="shared" si="49"/>
        <v>37800407.782196343</v>
      </c>
      <c r="CO71" s="137">
        <f t="shared" si="50"/>
        <v>45699823.16281116</v>
      </c>
      <c r="CP71" s="137">
        <f t="shared" si="51"/>
        <v>60644434.450155497</v>
      </c>
      <c r="CQ71" s="137">
        <f t="shared" si="52"/>
        <v>76601992.183016539</v>
      </c>
      <c r="CR71" s="137">
        <f t="shared" si="53"/>
        <v>39584322.46586132</v>
      </c>
      <c r="CS71" s="137">
        <f t="shared" si="54"/>
        <v>48308096.693008959</v>
      </c>
      <c r="CT71" s="137">
        <f t="shared" si="55"/>
        <v>59428040.479130208</v>
      </c>
      <c r="CU71" s="137">
        <f t="shared" si="56"/>
        <v>78313015.22351402</v>
      </c>
      <c r="CV71" s="137">
        <f t="shared" si="57"/>
        <v>98545711.862268925</v>
      </c>
      <c r="DB71" s="171">
        <v>64</v>
      </c>
      <c r="DC71" s="107">
        <f>DC$5*总纲!AA68*24*3600</f>
        <v>397371302.35487336</v>
      </c>
      <c r="DD71" s="107">
        <f>DD$5*总纲!AB68*24*3600</f>
        <v>317897041.88389868</v>
      </c>
      <c r="DE71" s="107">
        <f>DE$5*总纲!AC68*24*3600</f>
        <v>238422781.41292396</v>
      </c>
      <c r="DF71" s="107">
        <f>DF$5*总纲!AD68*24*3600</f>
        <v>158948520.94194934</v>
      </c>
      <c r="DG71" s="107">
        <f>DG$5*总纲!AE68*24*3600</f>
        <v>79474260.470974669</v>
      </c>
      <c r="DI71" s="137">
        <v>64</v>
      </c>
      <c r="DJ71" s="137">
        <f>求节点(总纲!AA$5:AA$84,DC$8:DC$87,总纲!D68)</f>
        <v>7209950.9434097931</v>
      </c>
      <c r="DK71" s="137">
        <f>求节点(总纲!AB$5:AB$84,DD$8:DD$87,总纲!E68)</f>
        <v>6255353.4385023369</v>
      </c>
      <c r="DL71" s="137">
        <f>求节点(总纲!AC$5:AC$84,DE$8:DE$87,总纲!F68)</f>
        <v>5129159.1011417275</v>
      </c>
      <c r="DM71" s="137">
        <f>求节点(总纲!AD$5:AD$84,DF$8:DF$87,总纲!G68)</f>
        <v>3777293.2992523913</v>
      </c>
      <c r="DN71" s="137">
        <f>求节点(总纲!AE$5:AE$84,DG$8:DG$87,总纲!H68)</f>
        <v>2103142.690192637</v>
      </c>
    </row>
    <row r="72" spans="31:118" x14ac:dyDescent="0.15">
      <c r="AE72" s="171">
        <v>66</v>
      </c>
      <c r="AF72" s="171">
        <f t="shared" si="93"/>
        <v>1023990400</v>
      </c>
      <c r="AG72" s="171">
        <f t="shared" si="94"/>
        <v>1075189920</v>
      </c>
      <c r="AH72" s="171">
        <f t="shared" si="95"/>
        <v>1177588960</v>
      </c>
      <c r="AI72" s="171">
        <f t="shared" si="96"/>
        <v>1331187520</v>
      </c>
      <c r="AJ72" s="171">
        <f t="shared" si="97"/>
        <v>1535985600</v>
      </c>
      <c r="AL72" s="137">
        <v>66</v>
      </c>
      <c r="AM72" s="137">
        <f>求节点(总纲!AA$5:AA$84,AF$7:AF$86,总纲!D70)</f>
        <v>27152990.709352829</v>
      </c>
      <c r="AN72" s="137">
        <f>求节点(总纲!AB$5:AB$84,AG$7:AG$86,总纲!E70)</f>
        <v>31267452.479104791</v>
      </c>
      <c r="AO72" s="137">
        <f>求节点(总纲!AC$5:AC$84,AH$7:AH$86,总纲!F70)</f>
        <v>37886395.552784421</v>
      </c>
      <c r="AP72" s="137">
        <f>求节点(总纲!AD$5:AD$84,AI$7:AI$86,总纲!G70)</f>
        <v>47333290.198408633</v>
      </c>
      <c r="AQ72" s="137">
        <f>求节点(总纲!AE$5:AE$84,AJ$7:AJ$86,总纲!H70)</f>
        <v>60931868.686134122</v>
      </c>
      <c r="AS72" s="137">
        <v>66</v>
      </c>
      <c r="AT72" s="137">
        <f t="shared" si="28"/>
        <v>2110740.4319027737</v>
      </c>
      <c r="AU72" s="137">
        <f t="shared" si="29"/>
        <v>2396477.8936286047</v>
      </c>
      <c r="AV72" s="137">
        <f t="shared" si="30"/>
        <v>2856210.7578804493</v>
      </c>
      <c r="AW72" s="137">
        <f t="shared" si="31"/>
        <v>3222209.9121907726</v>
      </c>
      <c r="AX72" s="137">
        <f t="shared" si="32"/>
        <v>4218859.2353437394</v>
      </c>
      <c r="AY72" s="175"/>
      <c r="AZ72" s="175"/>
      <c r="BB72" s="171">
        <f t="shared" si="98"/>
        <v>153534428305.25006</v>
      </c>
      <c r="BC72" s="173">
        <f t="shared" si="109"/>
        <v>29</v>
      </c>
      <c r="BD72" s="173">
        <f t="shared" si="110"/>
        <v>78</v>
      </c>
      <c r="BE72" s="148">
        <v>641910806063.45007</v>
      </c>
      <c r="BF72" s="173">
        <f>SUM(BE$43:BE72)</f>
        <v>1707375569758.5</v>
      </c>
      <c r="BG72" s="173">
        <f t="shared" ref="BG72:BK72" si="120">$BF72*F36</f>
        <v>409770136742.03998</v>
      </c>
      <c r="BH72" s="173">
        <f t="shared" si="120"/>
        <v>430258643579.14203</v>
      </c>
      <c r="BI72" s="173">
        <f t="shared" si="120"/>
        <v>471235657253.34595</v>
      </c>
      <c r="BJ72" s="173">
        <f t="shared" si="120"/>
        <v>532701177764.65198</v>
      </c>
      <c r="BK72" s="173">
        <f t="shared" si="120"/>
        <v>614655205113.05994</v>
      </c>
      <c r="BL72" s="171" t="e">
        <f>BF72/[3]圣人科技升级消耗!$Z95</f>
        <v>#DIV/0!</v>
      </c>
      <c r="BM72" s="178"/>
      <c r="BN72" s="171">
        <v>65</v>
      </c>
      <c r="BO72" s="171">
        <f t="shared" si="99"/>
        <v>56694245632</v>
      </c>
      <c r="BP72" s="171">
        <f t="shared" si="100"/>
        <v>59528957913.600006</v>
      </c>
      <c r="BQ72" s="171">
        <f t="shared" si="101"/>
        <v>65198382476.800003</v>
      </c>
      <c r="BR72" s="171">
        <f t="shared" si="102"/>
        <v>73702519321.600006</v>
      </c>
      <c r="BS72" s="171">
        <f t="shared" si="103"/>
        <v>85041368448</v>
      </c>
      <c r="BT72" s="171">
        <f t="shared" si="104"/>
        <v>53749150238.120338</v>
      </c>
      <c r="BU72" s="171">
        <f t="shared" si="105"/>
        <v>56436607750.026352</v>
      </c>
      <c r="BV72" s="171">
        <f t="shared" si="106"/>
        <v>61811522773.838379</v>
      </c>
      <c r="BW72" s="171">
        <f t="shared" si="107"/>
        <v>69873895309.556442</v>
      </c>
      <c r="BX72" s="171">
        <f t="shared" si="108"/>
        <v>80623725357.180511</v>
      </c>
      <c r="BY72" s="140"/>
      <c r="BZ72" s="137">
        <v>65</v>
      </c>
      <c r="CA72" s="140">
        <f>求节点(总纲!AA$5:AA$84,BO$8:BO$87,总纲!D69)</f>
        <v>399631807.73380858</v>
      </c>
      <c r="CB72" s="140">
        <f>求节点(总纲!AB$5:AB$84,BP$8:BP$87,总纲!E69)</f>
        <v>465894907.59745014</v>
      </c>
      <c r="CC72" s="140">
        <f>求节点(总纲!AC$5:AC$84,BQ$8:BQ$87,总纲!F69)</f>
        <v>574918124.73948956</v>
      </c>
      <c r="CD72" s="140">
        <f>求节点(总纲!AD$5:AD$84,BR$8:BR$87,总纲!G69)</f>
        <v>737840215.84596956</v>
      </c>
      <c r="CE72" s="140">
        <f>求节点(总纲!AE$5:AE$84,BS$8:BS$87,总纲!H69)</f>
        <v>969797750.16008162</v>
      </c>
      <c r="CF72" s="140">
        <f>求节点(总纲!AA$5:AA$84,BT$8:BT$87,总纲!D69)</f>
        <v>275826771.5020141</v>
      </c>
      <c r="CG72" s="140">
        <f>求节点(总纲!AB$5:AB$84,BU$8:BU$87,总纲!E69)</f>
        <v>349802575.31744635</v>
      </c>
      <c r="CH72" s="140">
        <f>求节点(总纲!AC$5:AC$84,BV$8:BV$87,总纲!F69)</f>
        <v>466747747.29343677</v>
      </c>
      <c r="CI72" s="140">
        <f>求节点(总纲!AD$5:AD$84,BW$8:BW$87,总纲!G69)</f>
        <v>641079577.6845423</v>
      </c>
      <c r="CJ72" s="140">
        <f>求节点(总纲!AE$5:AE$84,BX$8:BX$87,总纲!H69)</f>
        <v>891913376.51995468</v>
      </c>
      <c r="CL72" s="137">
        <v>65</v>
      </c>
      <c r="CM72" s="137">
        <f t="shared" si="48"/>
        <v>35434608.320634842</v>
      </c>
      <c r="CN72" s="137">
        <f t="shared" si="49"/>
        <v>40213266.425386488</v>
      </c>
      <c r="CO72" s="137">
        <f t="shared" si="50"/>
        <v>52033840.329663098</v>
      </c>
      <c r="CP72" s="137">
        <f t="shared" si="51"/>
        <v>64324328.975525975</v>
      </c>
      <c r="CQ72" s="137">
        <f t="shared" si="52"/>
        <v>77365772.278141975</v>
      </c>
      <c r="CR72" s="137">
        <f t="shared" si="53"/>
        <v>44715589.739556253</v>
      </c>
      <c r="CS72" s="137">
        <f t="shared" si="54"/>
        <v>52293323.245737314</v>
      </c>
      <c r="CT72" s="137">
        <f t="shared" si="55"/>
        <v>67221633.05907613</v>
      </c>
      <c r="CU72" s="137">
        <f t="shared" si="56"/>
        <v>82964996.697821617</v>
      </c>
      <c r="CV72" s="137">
        <f t="shared" si="57"/>
        <v>99418985.408701897</v>
      </c>
      <c r="DB72" s="171">
        <v>65</v>
      </c>
      <c r="DC72" s="107">
        <f>DC$5*总纲!AA69*24*3600</f>
        <v>460006560</v>
      </c>
      <c r="DD72" s="107">
        <f>DD$5*总纲!AB69*24*3600</f>
        <v>368005248.00000006</v>
      </c>
      <c r="DE72" s="107">
        <f>DE$5*总纲!AC69*24*3600</f>
        <v>276003936.00000006</v>
      </c>
      <c r="DF72" s="107">
        <f>DF$5*总纲!AD69*24*3600</f>
        <v>184002624.00000003</v>
      </c>
      <c r="DG72" s="107">
        <f>DG$5*总纲!AE69*24*3600</f>
        <v>92001312.000000015</v>
      </c>
      <c r="DI72" s="137">
        <v>65</v>
      </c>
      <c r="DJ72" s="137">
        <f>求节点(总纲!AA$5:AA$84,DC$8:DC$87,总纲!D69)</f>
        <v>7733635.3144982634</v>
      </c>
      <c r="DK72" s="137">
        <f>求节点(总纲!AB$5:AB$84,DD$8:DD$87,总纲!E69)</f>
        <v>6708928.6353272451</v>
      </c>
      <c r="DL72" s="137">
        <f>求节点(总纲!AC$5:AC$84,DE$8:DE$87,总纲!F69)</f>
        <v>5512535.2521743635</v>
      </c>
      <c r="DM72" s="137">
        <f>求节点(总纲!AD$5:AD$84,DF$8:DF$87,总纲!G69)</f>
        <v>4054744.9953914406</v>
      </c>
      <c r="DN72" s="137">
        <f>求节点(总纲!AE$5:AE$84,DG$8:DG$87,总纲!H69)</f>
        <v>2245847.6953302957</v>
      </c>
    </row>
    <row r="73" spans="31:118" x14ac:dyDescent="0.15">
      <c r="AE73" s="171">
        <v>67</v>
      </c>
      <c r="AF73" s="171">
        <f t="shared" si="93"/>
        <v>1193057266.6666667</v>
      </c>
      <c r="AG73" s="171">
        <f t="shared" si="94"/>
        <v>1252710130</v>
      </c>
      <c r="AH73" s="171">
        <f t="shared" si="95"/>
        <v>1372015856.6666665</v>
      </c>
      <c r="AI73" s="171">
        <f t="shared" si="96"/>
        <v>1550974446.6666667</v>
      </c>
      <c r="AJ73" s="171">
        <f t="shared" si="97"/>
        <v>1789585900</v>
      </c>
      <c r="AL73" s="137">
        <v>67</v>
      </c>
      <c r="AM73" s="137">
        <f>求节点(总纲!AA$5:AA$84,AF$7:AF$86,总纲!D71)</f>
        <v>29390073.725191016</v>
      </c>
      <c r="AN73" s="137">
        <f>求节点(总纲!AB$5:AB$84,AG$7:AG$86,总纲!E71)</f>
        <v>33819428.65085867</v>
      </c>
      <c r="AO73" s="137">
        <f>求节点(总纲!AC$5:AC$84,AH$7:AH$86,总纲!F71)</f>
        <v>40724615.655456923</v>
      </c>
      <c r="AP73" s="137">
        <f>求节点(总纲!AD$5:AD$84,AI$7:AI$86,总纲!G71)</f>
        <v>50782773.887805857</v>
      </c>
      <c r="AQ73" s="137">
        <f>求节点(总纲!AE$5:AE$84,AJ$7:AJ$86,总纲!H71)</f>
        <v>65314380.53147275</v>
      </c>
      <c r="AS73" s="137">
        <v>67</v>
      </c>
      <c r="AT73" s="137">
        <f t="shared" ref="AT73:AT115" si="121">AM73-AM72</f>
        <v>2237083.0158381872</v>
      </c>
      <c r="AU73" s="137">
        <f t="shared" ref="AU73:AU115" si="122">AN73-AN72</f>
        <v>2551976.1717538796</v>
      </c>
      <c r="AV73" s="137">
        <f t="shared" ref="AV73:AV115" si="123">AO73-AO72</f>
        <v>2838220.1026725024</v>
      </c>
      <c r="AW73" s="137">
        <f t="shared" ref="AW73:AW115" si="124">AP73-AP72</f>
        <v>3449483.6893972233</v>
      </c>
      <c r="AX73" s="137">
        <f t="shared" ref="AX73:AX115" si="125">AQ73-AQ72</f>
        <v>4382511.8453386277</v>
      </c>
      <c r="AY73" s="175"/>
      <c r="AZ73" s="175"/>
      <c r="BB73" s="171">
        <f t="shared" si="98"/>
        <v>254913530366.04993</v>
      </c>
      <c r="BC73" s="173">
        <f t="shared" si="109"/>
        <v>30</v>
      </c>
      <c r="BD73" s="173">
        <f t="shared" si="110"/>
        <v>80</v>
      </c>
      <c r="BE73" s="148">
        <v>896824336429.5</v>
      </c>
      <c r="BF73" s="173">
        <f>SUM(BE$43:BE73)</f>
        <v>2604199906188</v>
      </c>
      <c r="BG73" s="173">
        <f t="shared" ref="BG73:BK73" si="126">$BF73*F37</f>
        <v>572923979361.35999</v>
      </c>
      <c r="BH73" s="173">
        <f t="shared" si="126"/>
        <v>601570178329.42798</v>
      </c>
      <c r="BI73" s="173">
        <f t="shared" si="126"/>
        <v>658862576265.56396</v>
      </c>
      <c r="BJ73" s="173">
        <f t="shared" si="126"/>
        <v>744801173169.76807</v>
      </c>
      <c r="BK73" s="173">
        <f t="shared" si="126"/>
        <v>859385969042.04004</v>
      </c>
      <c r="BL73" s="171" t="e">
        <f>BF73/[3]圣人科技升级消耗!$Z96</f>
        <v>#DIV/0!</v>
      </c>
      <c r="BM73" s="178"/>
      <c r="BN73" s="171">
        <v>66</v>
      </c>
      <c r="BO73" s="171">
        <f t="shared" si="99"/>
        <v>65152164864</v>
      </c>
      <c r="BP73" s="171">
        <f t="shared" si="100"/>
        <v>68409773107.200005</v>
      </c>
      <c r="BQ73" s="171">
        <f t="shared" si="101"/>
        <v>74924989593.600006</v>
      </c>
      <c r="BR73" s="171">
        <f t="shared" si="102"/>
        <v>84697814323.200012</v>
      </c>
      <c r="BS73" s="171">
        <f t="shared" si="103"/>
        <v>97728247296</v>
      </c>
      <c r="BT73" s="171">
        <f t="shared" si="104"/>
        <v>61152743832.304008</v>
      </c>
      <c r="BU73" s="171">
        <f t="shared" si="105"/>
        <v>64210381023.919205</v>
      </c>
      <c r="BV73" s="171">
        <f t="shared" si="106"/>
        <v>70325655407.149597</v>
      </c>
      <c r="BW73" s="171">
        <f t="shared" si="107"/>
        <v>79498566981.995209</v>
      </c>
      <c r="BX73" s="171">
        <f t="shared" si="108"/>
        <v>91729115748.456009</v>
      </c>
      <c r="BY73" s="140"/>
      <c r="BZ73" s="137">
        <v>66</v>
      </c>
      <c r="CA73" s="140">
        <f>求节点(总纲!AA$5:AA$84,BO$8:BO$87,总纲!D70)</f>
        <v>437545261.95463777</v>
      </c>
      <c r="CB73" s="140">
        <f>求节点(总纲!AB$5:AB$84,BP$8:BP$87,总纲!E70)</f>
        <v>511089673.61757553</v>
      </c>
      <c r="CC73" s="140">
        <f>求节点(总纲!AC$5:AC$84,BQ$8:BQ$87,总纲!F70)</f>
        <v>630061427.48411345</v>
      </c>
      <c r="CD73" s="140">
        <f>求节点(总纲!AD$5:AD$84,BR$8:BR$87,总纲!G70)</f>
        <v>803465382.72288513</v>
      </c>
      <c r="CE73" s="140">
        <f>求节点(总纲!AE$5:AE$84,BS$8:BS$87,总纲!H70)</f>
        <v>1061261188.1476305</v>
      </c>
      <c r="CF73" s="140">
        <f>求节点(总纲!AA$5:AA$84,BT$8:BT$87,总纲!D70)</f>
        <v>325129419.43813562</v>
      </c>
      <c r="CG73" s="140">
        <f>求节点(总纲!AB$5:AB$84,BU$8:BU$87,总纲!E70)</f>
        <v>408294462.39454728</v>
      </c>
      <c r="CH73" s="140">
        <f>求节点(总纲!AC$5:AC$84,BV$8:BV$87,总纲!F70)</f>
        <v>537956891.98195648</v>
      </c>
      <c r="CI73" s="140">
        <f>求节点(总纲!AD$5:AD$84,BW$8:BW$87,总纲!G70)</f>
        <v>725411282.98599696</v>
      </c>
      <c r="CJ73" s="140">
        <f>求节点(总纲!AE$5:AE$84,BX$8:BX$87,总纲!H70)</f>
        <v>1001994196.6128688</v>
      </c>
      <c r="CL73" s="137">
        <v>66</v>
      </c>
      <c r="CM73" s="137">
        <f t="shared" si="48"/>
        <v>37913454.220829189</v>
      </c>
      <c r="CN73" s="137">
        <f t="shared" si="49"/>
        <v>45194766.020125389</v>
      </c>
      <c r="CO73" s="137">
        <f t="shared" si="50"/>
        <v>55143302.744623899</v>
      </c>
      <c r="CP73" s="137">
        <f t="shared" si="51"/>
        <v>65625166.876915574</v>
      </c>
      <c r="CQ73" s="137">
        <f t="shared" si="52"/>
        <v>91463437.987548828</v>
      </c>
      <c r="CR73" s="137">
        <f t="shared" si="53"/>
        <v>49302647.936121523</v>
      </c>
      <c r="CS73" s="137">
        <f t="shared" si="54"/>
        <v>58491887.077100933</v>
      </c>
      <c r="CT73" s="137">
        <f t="shared" si="55"/>
        <v>71209144.688519716</v>
      </c>
      <c r="CU73" s="137">
        <f t="shared" si="56"/>
        <v>84331705.301454663</v>
      </c>
      <c r="CV73" s="137">
        <f t="shared" si="57"/>
        <v>110080820.0929141</v>
      </c>
      <c r="DB73" s="171">
        <v>66</v>
      </c>
      <c r="DC73" s="107">
        <f>DC$5*总纲!AA70*24*3600</f>
        <v>532481876.81068784</v>
      </c>
      <c r="DD73" s="107">
        <f>DD$5*总纲!AB70*24*3600</f>
        <v>425985501.44855028</v>
      </c>
      <c r="DE73" s="107">
        <f>DE$5*总纲!AC70*24*3600</f>
        <v>319489126.08641267</v>
      </c>
      <c r="DF73" s="107">
        <f>DF$5*总纲!AD70*24*3600</f>
        <v>212992750.72427514</v>
      </c>
      <c r="DG73" s="107">
        <f>DG$5*总纲!AE70*24*3600</f>
        <v>106496375.36213757</v>
      </c>
      <c r="DI73" s="137">
        <v>66</v>
      </c>
      <c r="DJ73" s="137">
        <f>求节点(总纲!AA$5:AA$84,DC$8:DC$87,总纲!D70)</f>
        <v>8294906.3261758937</v>
      </c>
      <c r="DK73" s="137">
        <f>求节点(总纲!AB$5:AB$84,DD$8:DD$87,总纲!E70)</f>
        <v>7201637.6723859115</v>
      </c>
      <c r="DL73" s="137">
        <f>求节点(总纲!AC$5:AC$84,DE$8:DE$87,总纲!F70)</f>
        <v>5917586.1730938833</v>
      </c>
      <c r="DM73" s="137">
        <f>求节点(总纲!AD$5:AD$84,DF$8:DF$87,总纲!G70)</f>
        <v>4334088.5554269049</v>
      </c>
      <c r="DN73" s="137">
        <f>求节点(总纲!AE$5:AE$84,DG$8:DG$87,总纲!H70)</f>
        <v>2406352.325223627</v>
      </c>
    </row>
    <row r="74" spans="31:118" x14ac:dyDescent="0.15">
      <c r="AE74" s="171">
        <v>68</v>
      </c>
      <c r="AF74" s="171">
        <f t="shared" si="93"/>
        <v>1362124133.3333333</v>
      </c>
      <c r="AG74" s="171">
        <f t="shared" si="94"/>
        <v>1430230340</v>
      </c>
      <c r="AH74" s="171">
        <f t="shared" si="95"/>
        <v>1566442753.3333333</v>
      </c>
      <c r="AI74" s="171">
        <f t="shared" si="96"/>
        <v>1770761373.3333333</v>
      </c>
      <c r="AJ74" s="171">
        <f t="shared" si="97"/>
        <v>2043186200</v>
      </c>
      <c r="AL74" s="137">
        <v>68</v>
      </c>
      <c r="AM74" s="137">
        <f>求节点(总纲!AA$5:AA$84,AF$7:AF$86,总纲!D72)</f>
        <v>31762062.603242896</v>
      </c>
      <c r="AN74" s="137">
        <f>求节点(总纲!AB$5:AB$84,AG$7:AG$86,总纲!E72)</f>
        <v>36421761.458772831</v>
      </c>
      <c r="AO74" s="137">
        <f>求节点(总纲!AC$5:AC$84,AH$7:AH$86,总纲!F72)</f>
        <v>43638789.52555567</v>
      </c>
      <c r="AP74" s="137">
        <f>求节点(总纲!AD$5:AD$84,AI$7:AI$86,总纲!G72)</f>
        <v>54475113.994977444</v>
      </c>
      <c r="AQ74" s="137">
        <f>求节点(总纲!AE$5:AE$84,AJ$7:AJ$86,总纲!H72)</f>
        <v>69886932.845932409</v>
      </c>
      <c r="AS74" s="137">
        <v>68</v>
      </c>
      <c r="AT74" s="137">
        <f t="shared" si="121"/>
        <v>2371988.8780518807</v>
      </c>
      <c r="AU74" s="137">
        <f t="shared" si="122"/>
        <v>2602332.8079141602</v>
      </c>
      <c r="AV74" s="137">
        <f t="shared" si="123"/>
        <v>2914173.8700987473</v>
      </c>
      <c r="AW74" s="137">
        <f t="shared" si="124"/>
        <v>3692340.1071715876</v>
      </c>
      <c r="AX74" s="137">
        <f t="shared" si="125"/>
        <v>4572552.3144596592</v>
      </c>
      <c r="BN74" s="171">
        <v>67</v>
      </c>
      <c r="BO74" s="171">
        <f t="shared" si="99"/>
        <v>78557078096</v>
      </c>
      <c r="BP74" s="171">
        <f t="shared" si="100"/>
        <v>82484932000.800003</v>
      </c>
      <c r="BQ74" s="171">
        <f t="shared" si="101"/>
        <v>90340639810.399994</v>
      </c>
      <c r="BR74" s="171">
        <f t="shared" si="102"/>
        <v>102124201524.8</v>
      </c>
      <c r="BS74" s="171">
        <f t="shared" si="103"/>
        <v>117835617143.99998</v>
      </c>
      <c r="BT74" s="171">
        <f t="shared" si="104"/>
        <v>73044404434.747665</v>
      </c>
      <c r="BU74" s="171">
        <f t="shared" si="105"/>
        <v>76696624656.485062</v>
      </c>
      <c r="BV74" s="171">
        <f t="shared" si="106"/>
        <v>84001065099.959808</v>
      </c>
      <c r="BW74" s="171">
        <f t="shared" si="107"/>
        <v>94957725765.171982</v>
      </c>
      <c r="BX74" s="171">
        <f t="shared" si="108"/>
        <v>109566606652.12151</v>
      </c>
      <c r="BY74" s="140"/>
      <c r="BZ74" s="137">
        <v>67</v>
      </c>
      <c r="CA74" s="140">
        <f>求节点(总纲!AA$5:AA$84,BO$8:BO$87,总纲!D71)</f>
        <v>479252430.68983221</v>
      </c>
      <c r="CB74" s="140">
        <f>求节点(总纲!AB$5:AB$84,BP$8:BP$87,总纲!E71)</f>
        <v>560359285.19922233</v>
      </c>
      <c r="CC74" s="140">
        <f>求节点(总纲!AC$5:AC$84,BQ$8:BQ$87,总纲!F71)</f>
        <v>687394579.97659969</v>
      </c>
      <c r="CD74" s="140">
        <f>求节点(总纲!AD$5:AD$84,BR$8:BR$87,总纲!G71)</f>
        <v>873888603.56421781</v>
      </c>
      <c r="CE74" s="140">
        <f>求节点(总纲!AE$5:AE$84,BS$8:BS$87,总纲!H71)</f>
        <v>1160543130.2863195</v>
      </c>
      <c r="CF74" s="140">
        <f>求节点(总纲!AA$5:AA$84,BT$8:BT$87,总纲!D71)</f>
        <v>379167231.24609768</v>
      </c>
      <c r="CG74" s="140">
        <f>求节点(总纲!AB$5:AB$84,BU$8:BU$87,总纲!E71)</f>
        <v>471918632.96903658</v>
      </c>
      <c r="CH74" s="140">
        <f>求节点(总纲!AC$5:AC$84,BV$8:BV$87,总纲!F71)</f>
        <v>611686995.53638375</v>
      </c>
      <c r="CI74" s="140">
        <f>求节点(总纲!AD$5:AD$84,BW$8:BW$87,总纲!G71)</f>
        <v>815680957.14569128</v>
      </c>
      <c r="CJ74" s="140">
        <f>求节点(总纲!AE$5:AE$84,BX$8:BX$87,总纲!H71)</f>
        <v>1116086739.2289023</v>
      </c>
      <c r="CL74" s="137">
        <v>67</v>
      </c>
      <c r="CM74" s="137">
        <f t="shared" ref="CM74:CM116" si="127">CA74-CA73</f>
        <v>41707168.735194445</v>
      </c>
      <c r="CN74" s="137">
        <f t="shared" ref="CN74:CN116" si="128">CB74-CB73</f>
        <v>49269611.5816468</v>
      </c>
      <c r="CO74" s="137">
        <f t="shared" ref="CO74:CO116" si="129">CC74-CC73</f>
        <v>57333152.492486238</v>
      </c>
      <c r="CP74" s="137">
        <f t="shared" ref="CP74:CP116" si="130">CD74-CD73</f>
        <v>70423220.841332674</v>
      </c>
      <c r="CQ74" s="137">
        <f t="shared" ref="CQ74:CQ116" si="131">CE74-CE73</f>
        <v>99281942.138689041</v>
      </c>
      <c r="CR74" s="137">
        <f t="shared" ref="CR74:CR116" si="132">CF74-CF73</f>
        <v>54037811.80796206</v>
      </c>
      <c r="CS74" s="137">
        <f t="shared" ref="CS74:CS116" si="133">CG74-CG73</f>
        <v>63624170.574489295</v>
      </c>
      <c r="CT74" s="137">
        <f t="shared" ref="CT74:CT116" si="134">CH74-CH73</f>
        <v>73730103.554427266</v>
      </c>
      <c r="CU74" s="137">
        <f t="shared" ref="CU74:CU116" si="135">CI74-CI73</f>
        <v>90269674.159694314</v>
      </c>
      <c r="CV74" s="137">
        <f t="shared" ref="CV74:CV116" si="136">CJ74-CJ73</f>
        <v>114092542.61603355</v>
      </c>
      <c r="DB74" s="171">
        <v>67</v>
      </c>
      <c r="DC74" s="107">
        <f>DC$5*总纲!AA71*24*3600</f>
        <v>616338703.69925928</v>
      </c>
      <c r="DD74" s="107">
        <f>DD$5*总纲!AB71*24*3600</f>
        <v>493070962.95940739</v>
      </c>
      <c r="DE74" s="107">
        <f>DE$5*总纲!AC71*24*3600</f>
        <v>369803222.2195555</v>
      </c>
      <c r="DF74" s="107">
        <f>DF$5*总纲!AD71*24*3600</f>
        <v>246535481.47970369</v>
      </c>
      <c r="DG74" s="107">
        <f>DG$5*总纲!AE71*24*3600</f>
        <v>123267740.73985185</v>
      </c>
      <c r="DI74" s="137">
        <v>67</v>
      </c>
      <c r="DJ74" s="137">
        <f>求节点(总纲!AA$5:AA$84,DC$8:DC$87,总纲!D71)</f>
        <v>8896461.7017828766</v>
      </c>
      <c r="DK74" s="137">
        <f>求节点(总纲!AB$5:AB$84,DD$8:DD$87,总纲!E71)</f>
        <v>7730135.5726791425</v>
      </c>
      <c r="DL74" s="137">
        <f>求节点(总纲!AC$5:AC$84,DE$8:DE$87,总纲!F71)</f>
        <v>6332501.4393290523</v>
      </c>
      <c r="DM74" s="137">
        <f>求节点(总纲!AD$5:AD$84,DF$8:DF$87,总纲!G71)</f>
        <v>4633277.2542885225</v>
      </c>
      <c r="DN74" s="137">
        <f>求节点(总纲!AE$5:AE$84,DG$8:DG$87,总纲!H71)</f>
        <v>2574636.0164959645</v>
      </c>
    </row>
    <row r="75" spans="31:118" x14ac:dyDescent="0.15">
      <c r="AE75" s="171">
        <v>69</v>
      </c>
      <c r="AF75" s="171">
        <f t="shared" si="93"/>
        <v>1531191000</v>
      </c>
      <c r="AG75" s="171">
        <f t="shared" si="94"/>
        <v>1607750550</v>
      </c>
      <c r="AH75" s="171">
        <f t="shared" si="95"/>
        <v>1760869649.9999998</v>
      </c>
      <c r="AI75" s="171">
        <f t="shared" si="96"/>
        <v>1990548300</v>
      </c>
      <c r="AJ75" s="171">
        <f t="shared" si="97"/>
        <v>2296786500</v>
      </c>
      <c r="AL75" s="137">
        <v>69</v>
      </c>
      <c r="AM75" s="137">
        <f>求节点(总纲!AA$5:AA$84,AF$7:AF$86,总纲!D73)</f>
        <v>34269967.687975131</v>
      </c>
      <c r="AN75" s="137">
        <f>求节点(总纲!AB$5:AB$84,AG$7:AG$86,总纲!E73)</f>
        <v>39110293.487865031</v>
      </c>
      <c r="AO75" s="137">
        <f>求节点(总纲!AC$5:AC$84,AH$7:AH$86,总纲!F73)</f>
        <v>46910313.640367635</v>
      </c>
      <c r="AP75" s="137">
        <f>求节点(总纲!AD$5:AD$84,AI$7:AI$86,总纲!G73)</f>
        <v>58494667.400030017</v>
      </c>
      <c r="AQ75" s="137">
        <f>求节点(总纲!AE$5:AE$84,AJ$7:AJ$86,总纲!H73)</f>
        <v>74664349.856112212</v>
      </c>
      <c r="AS75" s="137">
        <v>69</v>
      </c>
      <c r="AT75" s="137">
        <f t="shared" si="121"/>
        <v>2507905.0847322345</v>
      </c>
      <c r="AU75" s="137">
        <f t="shared" si="122"/>
        <v>2688532.0290922001</v>
      </c>
      <c r="AV75" s="137">
        <f t="shared" si="123"/>
        <v>3271524.1148119643</v>
      </c>
      <c r="AW75" s="137">
        <f t="shared" si="124"/>
        <v>4019553.4050525725</v>
      </c>
      <c r="AX75" s="137">
        <f t="shared" si="125"/>
        <v>4777417.0101798028</v>
      </c>
      <c r="BN75" s="171">
        <v>68</v>
      </c>
      <c r="BO75" s="171">
        <f t="shared" si="99"/>
        <v>91961991328</v>
      </c>
      <c r="BP75" s="171">
        <f t="shared" si="100"/>
        <v>96560090894.399994</v>
      </c>
      <c r="BQ75" s="171">
        <f t="shared" si="101"/>
        <v>105756290027.2</v>
      </c>
      <c r="BR75" s="171">
        <f t="shared" si="102"/>
        <v>119550588726.39999</v>
      </c>
      <c r="BS75" s="171">
        <f t="shared" si="103"/>
        <v>137942986991.99997</v>
      </c>
      <c r="BT75" s="171">
        <f t="shared" si="104"/>
        <v>84936065037.19133</v>
      </c>
      <c r="BU75" s="171">
        <f t="shared" si="105"/>
        <v>89182868289.050903</v>
      </c>
      <c r="BV75" s="171">
        <f t="shared" si="106"/>
        <v>97676474792.770035</v>
      </c>
      <c r="BW75" s="171">
        <f t="shared" si="107"/>
        <v>110416884548.34874</v>
      </c>
      <c r="BX75" s="171">
        <f t="shared" si="108"/>
        <v>127404097555.78699</v>
      </c>
      <c r="BY75" s="140"/>
      <c r="BZ75" s="137">
        <v>68</v>
      </c>
      <c r="CA75" s="140">
        <f>求节点(总纲!AA$5:AA$84,BO$8:BO$87,总纲!D72)</f>
        <v>525047125.79362071</v>
      </c>
      <c r="CB75" s="140">
        <f>求节点(总纲!AB$5:AB$84,BP$8:BP$87,总纲!E72)</f>
        <v>612110345.7851156</v>
      </c>
      <c r="CC75" s="140">
        <f>求节点(总纲!AC$5:AC$84,BQ$8:BQ$87,总纲!F72)</f>
        <v>746746128.05856514</v>
      </c>
      <c r="CD75" s="140">
        <f>求节点(总纲!AD$5:AD$84,BR$8:BR$87,总纲!G72)</f>
        <v>957535313.44510019</v>
      </c>
      <c r="CE75" s="140">
        <f>求节点(总纲!AE$5:AE$84,BS$8:BS$87,总纲!H72)</f>
        <v>1267240721.9152834</v>
      </c>
      <c r="CF75" s="140">
        <f>求节点(总纲!AA$5:AA$84,BT$8:BT$87,总纲!D72)</f>
        <v>438304078.46604854</v>
      </c>
      <c r="CG75" s="140">
        <f>求节点(总纲!AB$5:AB$84,BU$8:BU$87,总纲!E72)</f>
        <v>538564658.17090964</v>
      </c>
      <c r="CH75" s="140">
        <f>求节点(总纲!AC$5:AC$84,BV$8:BV$87,总纲!F72)</f>
        <v>687956778.91721773</v>
      </c>
      <c r="CI75" s="140">
        <f>求节点(总纲!AD$5:AD$84,BW$8:BW$87,总纲!G72)</f>
        <v>911805847.59600198</v>
      </c>
      <c r="CJ75" s="140">
        <f>求节点(总纲!AE$5:AE$84,BX$8:BX$87,总纲!H72)</f>
        <v>1234938519.7953048</v>
      </c>
      <c r="CL75" s="137">
        <v>68</v>
      </c>
      <c r="CM75" s="137">
        <f t="shared" si="127"/>
        <v>45794695.103788495</v>
      </c>
      <c r="CN75" s="137">
        <f t="shared" si="128"/>
        <v>51751060.585893273</v>
      </c>
      <c r="CO75" s="137">
        <f t="shared" si="129"/>
        <v>59351548.081965446</v>
      </c>
      <c r="CP75" s="137">
        <f t="shared" si="130"/>
        <v>83646709.880882382</v>
      </c>
      <c r="CQ75" s="137">
        <f t="shared" si="131"/>
        <v>106697591.62896395</v>
      </c>
      <c r="CR75" s="137">
        <f t="shared" si="132"/>
        <v>59136847.219950855</v>
      </c>
      <c r="CS75" s="137">
        <f t="shared" si="133"/>
        <v>66646025.201873064</v>
      </c>
      <c r="CT75" s="137">
        <f t="shared" si="134"/>
        <v>76269783.380833983</v>
      </c>
      <c r="CU75" s="137">
        <f t="shared" si="135"/>
        <v>96124890.450310707</v>
      </c>
      <c r="CV75" s="137">
        <f t="shared" si="136"/>
        <v>118851780.56640244</v>
      </c>
      <c r="DB75" s="171">
        <v>68</v>
      </c>
      <c r="DC75" s="107">
        <f>DC$5*总纲!AA72*24*3600</f>
        <v>713359338.48409188</v>
      </c>
      <c r="DD75" s="107">
        <f>DD$5*总纲!AB72*24*3600</f>
        <v>570687470.78727353</v>
      </c>
      <c r="DE75" s="107">
        <f>DE$5*总纲!AC72*24*3600</f>
        <v>428015603.09045517</v>
      </c>
      <c r="DF75" s="107">
        <f>DF$5*总纲!AD72*24*3600</f>
        <v>285343735.39363676</v>
      </c>
      <c r="DG75" s="107">
        <f>DG$5*总纲!AE72*24*3600</f>
        <v>142671867.69681838</v>
      </c>
      <c r="DI75" s="137">
        <v>68</v>
      </c>
      <c r="DJ75" s="137">
        <f>求节点(总纲!AA$5:AA$84,DC$8:DC$87,总纲!D72)</f>
        <v>9541192.7896044925</v>
      </c>
      <c r="DK75" s="137">
        <f>求节点(总纲!AB$5:AB$84,DD$8:DD$87,总纲!E72)</f>
        <v>8279847.1028187806</v>
      </c>
      <c r="DL75" s="137">
        <f>求节点(总纲!AC$5:AC$84,DE$8:DE$87,总纲!F72)</f>
        <v>6760889.2107137451</v>
      </c>
      <c r="DM75" s="137">
        <f>求节点(总纲!AD$5:AD$84,DF$8:DF$87,总纲!G72)</f>
        <v>4960466.1313153757</v>
      </c>
      <c r="DN75" s="137">
        <f>求节点(总纲!AE$5:AE$84,DG$8:DG$87,总纲!H72)</f>
        <v>2752634.1198008959</v>
      </c>
    </row>
    <row r="76" spans="31:118" x14ac:dyDescent="0.15">
      <c r="AE76" s="171">
        <v>70</v>
      </c>
      <c r="AF76" s="171">
        <f t="shared" si="93"/>
        <v>1804137866.6666667</v>
      </c>
      <c r="AG76" s="171">
        <f t="shared" si="94"/>
        <v>1894344760.0000002</v>
      </c>
      <c r="AH76" s="171">
        <f t="shared" si="95"/>
        <v>2074758546.6666665</v>
      </c>
      <c r="AI76" s="171">
        <f t="shared" si="96"/>
        <v>2345379226.666667</v>
      </c>
      <c r="AJ76" s="171">
        <f t="shared" si="97"/>
        <v>2706206800</v>
      </c>
      <c r="AL76" s="137">
        <v>70</v>
      </c>
      <c r="AM76" s="137">
        <f>求节点(总纲!AA$5:AA$84,AF$7:AF$86,总纲!D74)</f>
        <v>36898518.734695971</v>
      </c>
      <c r="AN76" s="137">
        <f>求节点(总纲!AB$5:AB$84,AG$7:AG$86,总纲!E74)</f>
        <v>42086906.355757684</v>
      </c>
      <c r="AO76" s="137">
        <f>求节点(总纲!AC$5:AC$84,AH$7:AH$86,总纲!F74)</f>
        <v>50482284.208234951</v>
      </c>
      <c r="AP76" s="137">
        <f>求节点(总纲!AD$5:AD$84,AI$7:AI$86,总纲!G74)</f>
        <v>62645052.39396105</v>
      </c>
      <c r="AQ76" s="137">
        <f>求节点(总纲!AE$5:AE$84,AJ$7:AJ$86,总纲!H74)</f>
        <v>79929084.16329512</v>
      </c>
      <c r="AS76" s="137">
        <v>70</v>
      </c>
      <c r="AT76" s="137">
        <f t="shared" si="121"/>
        <v>2628551.04672084</v>
      </c>
      <c r="AU76" s="137">
        <f t="shared" si="122"/>
        <v>2976612.8678926528</v>
      </c>
      <c r="AV76" s="137">
        <f t="shared" si="123"/>
        <v>3571970.5678673163</v>
      </c>
      <c r="AW76" s="137">
        <f t="shared" si="124"/>
        <v>4150384.9939310327</v>
      </c>
      <c r="AX76" s="137">
        <f t="shared" si="125"/>
        <v>5264734.3071829081</v>
      </c>
      <c r="BD76" s="176"/>
      <c r="BF76" s="176"/>
      <c r="BG76" s="158"/>
      <c r="BN76" s="171">
        <v>69</v>
      </c>
      <c r="BO76" s="171">
        <f t="shared" si="99"/>
        <v>105366904560</v>
      </c>
      <c r="BP76" s="171">
        <f t="shared" si="100"/>
        <v>110635249788</v>
      </c>
      <c r="BQ76" s="171">
        <f t="shared" si="101"/>
        <v>121171940243.99998</v>
      </c>
      <c r="BR76" s="171">
        <f t="shared" si="102"/>
        <v>136976975928</v>
      </c>
      <c r="BS76" s="171">
        <f t="shared" si="103"/>
        <v>158050356839.99997</v>
      </c>
      <c r="BT76" s="171">
        <f t="shared" si="104"/>
        <v>96827725639.634995</v>
      </c>
      <c r="BU76" s="171">
        <f t="shared" si="105"/>
        <v>101669111921.61676</v>
      </c>
      <c r="BV76" s="171">
        <f t="shared" si="106"/>
        <v>111351884485.58025</v>
      </c>
      <c r="BW76" s="171">
        <f t="shared" si="107"/>
        <v>125876043331.52551</v>
      </c>
      <c r="BX76" s="171">
        <f t="shared" si="108"/>
        <v>145241588459.45248</v>
      </c>
      <c r="BY76" s="140"/>
      <c r="BZ76" s="137">
        <v>69</v>
      </c>
      <c r="CA76" s="140">
        <f>求节点(总纲!AA$5:AA$84,BO$8:BO$87,总纲!D73)</f>
        <v>574460760.85153949</v>
      </c>
      <c r="CB76" s="140">
        <f>求节点(总纲!AB$5:AB$84,BP$8:BP$87,总纲!E73)</f>
        <v>666866357.3024255</v>
      </c>
      <c r="CC76" s="140">
        <f>求节点(总纲!AC$5:AC$84,BQ$8:BQ$87,总纲!F73)</f>
        <v>818071088.51144326</v>
      </c>
      <c r="CD76" s="140">
        <f>求节点(总纲!AD$5:AD$84,BR$8:BR$87,总纲!G73)</f>
        <v>1048594752.1111389</v>
      </c>
      <c r="CE76" s="140">
        <f>求节点(总纲!AE$5:AE$84,BS$8:BS$87,总纲!H73)</f>
        <v>1384089045.0247462</v>
      </c>
      <c r="CF76" s="140">
        <f>求节点(总纲!AA$5:AA$84,BT$8:BT$87,总纲!D73)</f>
        <v>501993892.93353617</v>
      </c>
      <c r="CG76" s="140">
        <f>求节点(总纲!AB$5:AB$84,BU$8:BU$87,总纲!E73)</f>
        <v>608928941.36460543</v>
      </c>
      <c r="CH76" s="140">
        <f>求节点(总纲!AC$5:AC$84,BV$8:BV$87,总纲!F73)</f>
        <v>773295037.04960942</v>
      </c>
      <c r="CI76" s="140">
        <f>求节点(总纲!AD$5:AD$84,BW$8:BW$87,总纲!G73)</f>
        <v>1016449276.8319472</v>
      </c>
      <c r="CJ76" s="140">
        <f>求节点(总纲!AE$5:AE$84,BX$8:BX$87,总纲!H73)</f>
        <v>1358790298.6755292</v>
      </c>
      <c r="CL76" s="137">
        <v>69</v>
      </c>
      <c r="CM76" s="137">
        <f t="shared" si="127"/>
        <v>49413635.057918787</v>
      </c>
      <c r="CN76" s="137">
        <f t="shared" si="128"/>
        <v>54756011.517309904</v>
      </c>
      <c r="CO76" s="137">
        <f t="shared" si="129"/>
        <v>71324960.452878118</v>
      </c>
      <c r="CP76" s="137">
        <f t="shared" si="130"/>
        <v>91059438.666038752</v>
      </c>
      <c r="CQ76" s="137">
        <f t="shared" si="131"/>
        <v>116848323.10946274</v>
      </c>
      <c r="CR76" s="137">
        <f t="shared" si="132"/>
        <v>63689814.467487633</v>
      </c>
      <c r="CS76" s="137">
        <f t="shared" si="133"/>
        <v>70364283.193695784</v>
      </c>
      <c r="CT76" s="137">
        <f t="shared" si="134"/>
        <v>85338258.132391691</v>
      </c>
      <c r="CU76" s="137">
        <f t="shared" si="135"/>
        <v>104643429.23594522</v>
      </c>
      <c r="CV76" s="137">
        <f t="shared" si="136"/>
        <v>123851778.88022447</v>
      </c>
      <c r="DB76" s="171">
        <v>69</v>
      </c>
      <c r="DC76" s="107">
        <f>DC$5*总纲!AA73*24*3600</f>
        <v>825604469.63648129</v>
      </c>
      <c r="DD76" s="107">
        <f>DD$5*总纲!AB73*24*3600</f>
        <v>660483575.709185</v>
      </c>
      <c r="DE76" s="107">
        <f>DE$5*总纲!AC73*24*3600</f>
        <v>495362681.78188872</v>
      </c>
      <c r="DF76" s="107">
        <f>DF$5*总纲!AD73*24*3600</f>
        <v>330241787.8545925</v>
      </c>
      <c r="DG76" s="107">
        <f>DG$5*总纲!AE73*24*3600</f>
        <v>165120893.92729625</v>
      </c>
      <c r="DI76" s="137">
        <v>69</v>
      </c>
      <c r="DJ76" s="137">
        <f>求节点(总纲!AA$5:AA$84,DC$8:DC$87,总纲!D73)</f>
        <v>10232198.460003858</v>
      </c>
      <c r="DK76" s="137">
        <f>求节点(总纲!AB$5:AB$84,DD$8:DD$87,总纲!E73)</f>
        <v>8856990.9869793393</v>
      </c>
      <c r="DL76" s="137">
        <f>求节点(总纲!AC$5:AC$84,DE$8:DE$87,总纲!F73)</f>
        <v>7248489.3890667334</v>
      </c>
      <c r="DM76" s="137">
        <f>求节点(总纲!AD$5:AD$84,DF$8:DF$87,总纲!G73)</f>
        <v>5316650.319818004</v>
      </c>
      <c r="DN76" s="137">
        <f>求节点(总纲!AE$5:AE$84,DG$8:DG$87,总纲!H73)</f>
        <v>2942780.2770971092</v>
      </c>
    </row>
    <row r="77" spans="31:118" x14ac:dyDescent="0.15">
      <c r="AE77" s="171">
        <v>71</v>
      </c>
      <c r="AF77" s="171">
        <f t="shared" si="93"/>
        <v>2077084733.3333335</v>
      </c>
      <c r="AG77" s="171">
        <f t="shared" si="94"/>
        <v>2180938970.0000005</v>
      </c>
      <c r="AH77" s="171">
        <f t="shared" si="95"/>
        <v>2388647443.333333</v>
      </c>
      <c r="AI77" s="171">
        <f t="shared" si="96"/>
        <v>2700210153.3333335</v>
      </c>
      <c r="AJ77" s="171">
        <f t="shared" si="97"/>
        <v>3115627100.0000005</v>
      </c>
      <c r="AL77" s="137">
        <v>71</v>
      </c>
      <c r="AM77" s="137">
        <f>求节点(总纲!AA$5:AA$84,AF$7:AF$86,总纲!D75)</f>
        <v>39700370.595082767</v>
      </c>
      <c r="AN77" s="137">
        <f>求节点(总纲!AB$5:AB$84,AG$7:AG$86,总纲!E75)</f>
        <v>45262186.658539787</v>
      </c>
      <c r="AO77" s="137">
        <f>求节点(总纲!AC$5:AC$84,AH$7:AH$86,总纲!F75)</f>
        <v>54138207.97515396</v>
      </c>
      <c r="AP77" s="137">
        <f>求节点(总纲!AD$5:AD$84,AI$7:AI$86,总纲!G75)</f>
        <v>67054260.431728922</v>
      </c>
      <c r="AQ77" s="137">
        <f>求节点(总纲!AE$5:AE$84,AJ$7:AJ$86,总纲!H75)</f>
        <v>85451432.371674523</v>
      </c>
      <c r="AS77" s="137">
        <v>71</v>
      </c>
      <c r="AT77" s="137">
        <f t="shared" si="121"/>
        <v>2801851.8603867963</v>
      </c>
      <c r="AU77" s="137">
        <f t="shared" si="122"/>
        <v>3175280.3027821034</v>
      </c>
      <c r="AV77" s="137">
        <f t="shared" si="123"/>
        <v>3655923.7669190094</v>
      </c>
      <c r="AW77" s="137">
        <f t="shared" si="124"/>
        <v>4409208.0377678722</v>
      </c>
      <c r="AX77" s="137">
        <f t="shared" si="125"/>
        <v>5522348.2083794028</v>
      </c>
      <c r="BD77" s="176"/>
      <c r="BE77" s="176"/>
      <c r="BF77" s="176"/>
      <c r="BG77" s="158"/>
      <c r="BI77" s="176"/>
      <c r="BN77" s="171">
        <v>70</v>
      </c>
      <c r="BO77" s="171">
        <f t="shared" si="99"/>
        <v>125345939792.00002</v>
      </c>
      <c r="BP77" s="171">
        <f t="shared" si="100"/>
        <v>131613236781.60001</v>
      </c>
      <c r="BQ77" s="171">
        <f t="shared" si="101"/>
        <v>144147830760.79999</v>
      </c>
      <c r="BR77" s="171">
        <f t="shared" si="102"/>
        <v>162949721729.60001</v>
      </c>
      <c r="BS77" s="171">
        <f t="shared" si="103"/>
        <v>188018909688</v>
      </c>
      <c r="BT77" s="171">
        <f t="shared" si="104"/>
        <v>118413399780.52934</v>
      </c>
      <c r="BU77" s="171">
        <f t="shared" si="105"/>
        <v>124334069769.55583</v>
      </c>
      <c r="BV77" s="171">
        <f t="shared" si="106"/>
        <v>136175409747.60875</v>
      </c>
      <c r="BW77" s="171">
        <f t="shared" si="107"/>
        <v>153937419714.68817</v>
      </c>
      <c r="BX77" s="171">
        <f t="shared" si="108"/>
        <v>177620099670.79401</v>
      </c>
      <c r="BY77" s="140"/>
      <c r="BZ77" s="137">
        <v>70</v>
      </c>
      <c r="CA77" s="140">
        <f>求节点(总纲!AA$5:AA$84,BO$8:BO$87,总纲!D74)</f>
        <v>627995169.15713131</v>
      </c>
      <c r="CB77" s="140">
        <f>求节点(总纲!AB$5:AB$84,BP$8:BP$87,总纲!E74)</f>
        <v>730074154.10439205</v>
      </c>
      <c r="CC77" s="140">
        <f>求节点(总纲!AC$5:AC$84,BQ$8:BQ$87,总纲!F74)</f>
        <v>898990932.59978282</v>
      </c>
      <c r="CD77" s="140">
        <f>求节点(总纲!AD$5:AD$84,BR$8:BR$87,总纲!G74)</f>
        <v>1149060308.6968083</v>
      </c>
      <c r="CE77" s="140">
        <f>求节点(总纲!AE$5:AE$84,BS$8:BS$87,总纲!H74)</f>
        <v>1516866168.7647848</v>
      </c>
      <c r="CF77" s="140">
        <f>求节点(总纲!AA$5:AA$84,BT$8:BT$87,总纲!D74)</f>
        <v>570788353.34507978</v>
      </c>
      <c r="CG77" s="140">
        <f>求节点(总纲!AB$5:AB$84,BU$8:BU$87,总纲!E74)</f>
        <v>686676497.58449602</v>
      </c>
      <c r="CH77" s="140">
        <f>求节点(总纲!AC$5:AC$84,BV$8:BV$87,总纲!F74)</f>
        <v>866286275.54930365</v>
      </c>
      <c r="CI77" s="140">
        <f>求节点(总纲!AD$5:AD$84,BW$8:BW$87,总纲!G74)</f>
        <v>1124108932.6720402</v>
      </c>
      <c r="CJ77" s="140">
        <f>求节点(总纲!AE$5:AE$84,BX$8:BX$87,总纲!H74)</f>
        <v>1494454483.6636178</v>
      </c>
      <c r="CL77" s="137">
        <v>70</v>
      </c>
      <c r="CM77" s="137">
        <f t="shared" si="127"/>
        <v>53534408.305591822</v>
      </c>
      <c r="CN77" s="137">
        <f t="shared" si="128"/>
        <v>63207796.801966548</v>
      </c>
      <c r="CO77" s="137">
        <f t="shared" si="129"/>
        <v>80919844.088339567</v>
      </c>
      <c r="CP77" s="137">
        <f t="shared" si="130"/>
        <v>100465556.5856694</v>
      </c>
      <c r="CQ77" s="137">
        <f t="shared" si="131"/>
        <v>132777123.74003863</v>
      </c>
      <c r="CR77" s="137">
        <f t="shared" si="132"/>
        <v>68794460.411543608</v>
      </c>
      <c r="CS77" s="137">
        <f t="shared" si="133"/>
        <v>77747556.219890594</v>
      </c>
      <c r="CT77" s="137">
        <f t="shared" si="134"/>
        <v>92991238.499694228</v>
      </c>
      <c r="CU77" s="137">
        <f t="shared" si="135"/>
        <v>107659655.84009302</v>
      </c>
      <c r="CV77" s="137">
        <f t="shared" si="136"/>
        <v>135664184.98808861</v>
      </c>
      <c r="DB77" s="171">
        <v>70</v>
      </c>
      <c r="DC77" s="107">
        <f>DC$5*总纲!AA74*24*3600</f>
        <v>955456560.00000012</v>
      </c>
      <c r="DD77" s="107">
        <f>DD$5*总纲!AB74*24*3600</f>
        <v>764365248.00000024</v>
      </c>
      <c r="DE77" s="107">
        <f>DE$5*总纲!AC74*24*3600</f>
        <v>573273936</v>
      </c>
      <c r="DF77" s="107">
        <f>DF$5*总纲!AD74*24*3600</f>
        <v>382182624.00000012</v>
      </c>
      <c r="DG77" s="107">
        <f>DG$5*总纲!AE74*24*3600</f>
        <v>191091312.00000006</v>
      </c>
      <c r="DI77" s="137">
        <v>70</v>
      </c>
      <c r="DJ77" s="137">
        <f>求节点(总纲!AA$5:AA$84,DC$8:DC$87,总纲!D74)</f>
        <v>10972800</v>
      </c>
      <c r="DK77" s="137">
        <f>求节点(总纲!AB$5:AB$84,DD$8:DD$87,总纲!E74)</f>
        <v>9501347.5199999996</v>
      </c>
      <c r="DL77" s="137">
        <f>求节点(总纲!AC$5:AC$84,DE$8:DE$87,总纲!F74)</f>
        <v>7785201.5999999996</v>
      </c>
      <c r="DM77" s="137">
        <f>求节点(总纲!AD$5:AD$84,DF$8:DF$87,总纲!G74)</f>
        <v>5695980.4800000004</v>
      </c>
      <c r="DN77" s="137">
        <f>求节点(总纲!AE$5:AE$84,DG$8:DG$87,总纲!H74)</f>
        <v>3153582.7199999997</v>
      </c>
    </row>
    <row r="78" spans="31:118" x14ac:dyDescent="0.15">
      <c r="AE78" s="171">
        <v>72</v>
      </c>
      <c r="AF78" s="171">
        <f t="shared" si="93"/>
        <v>2350031600</v>
      </c>
      <c r="AG78" s="171">
        <f t="shared" si="94"/>
        <v>2467533180.0000005</v>
      </c>
      <c r="AH78" s="171">
        <f t="shared" si="95"/>
        <v>2702536340</v>
      </c>
      <c r="AI78" s="171">
        <f t="shared" si="96"/>
        <v>3055041080.0000005</v>
      </c>
      <c r="AJ78" s="171">
        <f t="shared" si="97"/>
        <v>3525047400.0000005</v>
      </c>
      <c r="AL78" s="137">
        <v>72</v>
      </c>
      <c r="AM78" s="137">
        <f>求节点(总纲!AA$5:AA$84,AF$7:AF$86,总纲!D76)</f>
        <v>42654370.081759647</v>
      </c>
      <c r="AN78" s="137">
        <f>求节点(总纲!AB$5:AB$84,AG$7:AG$86,总纲!E76)</f>
        <v>48596038.718712002</v>
      </c>
      <c r="AO78" s="137">
        <f>求节点(总纲!AC$5:AC$84,AH$7:AH$86,总纲!F76)</f>
        <v>57874401.760204069</v>
      </c>
      <c r="AP78" s="137">
        <f>求节点(总纲!AD$5:AD$84,AI$7:AI$86,总纲!G76)</f>
        <v>71628956.282876641</v>
      </c>
      <c r="AQ78" s="137">
        <f>求节点(总纲!AE$5:AE$84,AJ$7:AJ$86,总纲!H76)</f>
        <v>91267059.754415497</v>
      </c>
      <c r="AS78" s="137">
        <v>72</v>
      </c>
      <c r="AT78" s="137">
        <f t="shared" si="121"/>
        <v>2953999.4866768792</v>
      </c>
      <c r="AU78" s="137">
        <f t="shared" si="122"/>
        <v>3333852.0601722151</v>
      </c>
      <c r="AV78" s="137">
        <f t="shared" si="123"/>
        <v>3736193.785050109</v>
      </c>
      <c r="AW78" s="137">
        <f t="shared" si="124"/>
        <v>4574695.8511477187</v>
      </c>
      <c r="AX78" s="137">
        <f t="shared" si="125"/>
        <v>5815627.3827409744</v>
      </c>
      <c r="BD78" s="176"/>
      <c r="BE78" s="176"/>
      <c r="BF78" s="176"/>
      <c r="BG78" s="158"/>
      <c r="BH78" s="176"/>
      <c r="BI78" s="176"/>
      <c r="BN78" s="171">
        <v>71</v>
      </c>
      <c r="BO78" s="171">
        <f t="shared" si="99"/>
        <v>145324975024.00003</v>
      </c>
      <c r="BP78" s="171">
        <f t="shared" si="100"/>
        <v>152591223775.20001</v>
      </c>
      <c r="BQ78" s="171">
        <f t="shared" si="101"/>
        <v>167123721277.59998</v>
      </c>
      <c r="BR78" s="171">
        <f t="shared" si="102"/>
        <v>188922467531.20001</v>
      </c>
      <c r="BS78" s="171">
        <f t="shared" si="103"/>
        <v>217987462536</v>
      </c>
      <c r="BT78" s="171">
        <f t="shared" si="104"/>
        <v>139999073921.42371</v>
      </c>
      <c r="BU78" s="171">
        <f t="shared" si="105"/>
        <v>146999027617.4949</v>
      </c>
      <c r="BV78" s="171">
        <f t="shared" si="106"/>
        <v>160998935009.63724</v>
      </c>
      <c r="BW78" s="171">
        <f t="shared" si="107"/>
        <v>181998796097.8508</v>
      </c>
      <c r="BX78" s="171">
        <f t="shared" si="108"/>
        <v>209998610882.13553</v>
      </c>
      <c r="BY78" s="140"/>
      <c r="BZ78" s="137">
        <v>71</v>
      </c>
      <c r="CA78" s="140">
        <f>求节点(总纲!AA$5:AA$84,BO$8:BO$87,总纲!D75)</f>
        <v>686645843.07064545</v>
      </c>
      <c r="CB78" s="140">
        <f>求节点(总纲!AB$5:AB$84,BP$8:BP$87,总纲!E75)</f>
        <v>802007329.96796441</v>
      </c>
      <c r="CC78" s="140">
        <f>求节点(总纲!AC$5:AC$84,BQ$8:BQ$87,总纲!F75)</f>
        <v>985204578.56509507</v>
      </c>
      <c r="CD78" s="140">
        <f>求节点(总纲!AD$5:AD$84,BR$8:BR$87,总纲!G75)</f>
        <v>1256902802.7382801</v>
      </c>
      <c r="CE78" s="140">
        <f>求节点(总纲!AE$5:AE$84,BS$8:BS$87,总纲!H75)</f>
        <v>1674690759.6396453</v>
      </c>
      <c r="CF78" s="140">
        <f>求节点(总纲!AA$5:AA$84,BT$8:BT$87,总纲!D75)</f>
        <v>644022438.31314719</v>
      </c>
      <c r="CG78" s="140">
        <f>求节点(总纲!AB$5:AB$84,BU$8:BU$87,总纲!E75)</f>
        <v>769340462.00671375</v>
      </c>
      <c r="CH78" s="140">
        <f>求节点(总纲!AC$5:AC$84,BV$8:BV$87,总纲!F75)</f>
        <v>961257888.68252456</v>
      </c>
      <c r="CI78" s="140">
        <f>求节点(总纲!AD$5:AD$84,BW$8:BW$87,总纲!G75)</f>
        <v>1238415106.4406104</v>
      </c>
      <c r="CJ78" s="140">
        <f>求节点(总纲!AE$5:AE$84,BX$8:BX$87,总纲!H75)</f>
        <v>1632958721.5291972</v>
      </c>
      <c r="CL78" s="137">
        <v>71</v>
      </c>
      <c r="CM78" s="137">
        <f t="shared" si="127"/>
        <v>58650673.913514137</v>
      </c>
      <c r="CN78" s="137">
        <f t="shared" si="128"/>
        <v>71933175.863572359</v>
      </c>
      <c r="CO78" s="137">
        <f t="shared" si="129"/>
        <v>86213645.965312243</v>
      </c>
      <c r="CP78" s="137">
        <f t="shared" si="130"/>
        <v>107842494.04147172</v>
      </c>
      <c r="CQ78" s="137">
        <f t="shared" si="131"/>
        <v>157824590.87486053</v>
      </c>
      <c r="CR78" s="137">
        <f t="shared" si="132"/>
        <v>73234084.968067408</v>
      </c>
      <c r="CS78" s="137">
        <f t="shared" si="133"/>
        <v>82663964.422217727</v>
      </c>
      <c r="CT78" s="137">
        <f t="shared" si="134"/>
        <v>94971613.133220911</v>
      </c>
      <c r="CU78" s="137">
        <f t="shared" si="135"/>
        <v>114306173.76857018</v>
      </c>
      <c r="CV78" s="137">
        <f t="shared" si="136"/>
        <v>138504237.86557937</v>
      </c>
      <c r="DB78" s="171">
        <v>71</v>
      </c>
      <c r="DC78" s="107">
        <f>DC$5*总纲!AA75*24*3600</f>
        <v>1105669977.133642</v>
      </c>
      <c r="DD78" s="107">
        <f>DD$5*总纲!AB75*24*3600</f>
        <v>884535981.70691371</v>
      </c>
      <c r="DE78" s="107">
        <f>DE$5*总纲!AC75*24*3600</f>
        <v>663401986.28018522</v>
      </c>
      <c r="DF78" s="107">
        <f>DF$5*总纲!AD75*24*3600</f>
        <v>442267990.85345685</v>
      </c>
      <c r="DG78" s="107">
        <f>DG$5*总纲!AE75*24*3600</f>
        <v>221133995.42672843</v>
      </c>
      <c r="DI78" s="137">
        <v>71</v>
      </c>
      <c r="DJ78" s="137">
        <f>求节点(总纲!AA$5:AA$84,DC$8:DC$87,总纲!D75)</f>
        <v>11766557.076881371</v>
      </c>
      <c r="DK78" s="137">
        <f>求节点(总纲!AB$5:AB$84,DD$8:DD$87,总纲!E75)</f>
        <v>10198075.018533083</v>
      </c>
      <c r="DL78" s="137">
        <f>求节点(总纲!AC$5:AC$84,DE$8:DE$87,总纲!F75)</f>
        <v>8344842.2789242677</v>
      </c>
      <c r="DM78" s="137">
        <f>求节点(总纲!AD$5:AD$84,DF$8:DF$87,总纲!G75)</f>
        <v>6100959.8443629891</v>
      </c>
      <c r="DN78" s="137">
        <f>求节点(总纲!AE$5:AE$84,DG$8:DG$87,总纲!H75)</f>
        <v>3380531.8481880175</v>
      </c>
    </row>
    <row r="79" spans="31:118" x14ac:dyDescent="0.15">
      <c r="AE79" s="171">
        <v>73</v>
      </c>
      <c r="AF79" s="171">
        <f t="shared" si="93"/>
        <v>2717878466.6666665</v>
      </c>
      <c r="AG79" s="171">
        <f t="shared" si="94"/>
        <v>2853772390.0000005</v>
      </c>
      <c r="AH79" s="171">
        <f t="shared" si="95"/>
        <v>3125560236.6666665</v>
      </c>
      <c r="AI79" s="171">
        <f t="shared" si="96"/>
        <v>3533242006.666667</v>
      </c>
      <c r="AJ79" s="171">
        <f t="shared" si="97"/>
        <v>4076817700.0000005</v>
      </c>
      <c r="AL79" s="137">
        <v>73</v>
      </c>
      <c r="AM79" s="137">
        <f>求节点(总纲!AA$5:AA$84,AF$7:AF$86,总纲!D77)</f>
        <v>45807060.101369798</v>
      </c>
      <c r="AN79" s="137">
        <f>求节点(总纲!AB$5:AB$84,AG$7:AG$86,总纲!E77)</f>
        <v>51952078.37327075</v>
      </c>
      <c r="AO79" s="137">
        <f>求节点(总纲!AC$5:AC$84,AH$7:AH$86,总纲!F77)</f>
        <v>61860279.916126743</v>
      </c>
      <c r="AP79" s="137">
        <f>求节点(总纲!AD$5:AD$84,AI$7:AI$86,总纲!G77)</f>
        <v>76519648.579928502</v>
      </c>
      <c r="AQ79" s="137">
        <f>求节点(总纲!AE$5:AE$84,AJ$7:AJ$86,总纲!H77)</f>
        <v>97264478.148785397</v>
      </c>
      <c r="AS79" s="137">
        <v>73</v>
      </c>
      <c r="AT79" s="137">
        <f t="shared" si="121"/>
        <v>3152690.0196101516</v>
      </c>
      <c r="AU79" s="137">
        <f t="shared" si="122"/>
        <v>3356039.654558748</v>
      </c>
      <c r="AV79" s="137">
        <f t="shared" si="123"/>
        <v>3985878.1559226736</v>
      </c>
      <c r="AW79" s="137">
        <f t="shared" si="124"/>
        <v>4890692.2970518619</v>
      </c>
      <c r="AX79" s="137">
        <f t="shared" si="125"/>
        <v>5997418.3943699002</v>
      </c>
      <c r="BD79" s="176"/>
      <c r="BE79" s="176"/>
      <c r="BF79" s="176"/>
      <c r="BG79" s="158"/>
      <c r="BH79" s="176"/>
      <c r="BI79" s="176"/>
      <c r="BN79" s="171">
        <v>72</v>
      </c>
      <c r="BO79" s="171">
        <f t="shared" si="99"/>
        <v>165304010256.00003</v>
      </c>
      <c r="BP79" s="171">
        <f t="shared" si="100"/>
        <v>173569210768.80002</v>
      </c>
      <c r="BQ79" s="171">
        <f t="shared" si="101"/>
        <v>190099611794.39999</v>
      </c>
      <c r="BR79" s="171">
        <f t="shared" si="102"/>
        <v>214895213332.80002</v>
      </c>
      <c r="BS79" s="171">
        <f t="shared" si="103"/>
        <v>247956015384.00003</v>
      </c>
      <c r="BT79" s="171">
        <f t="shared" si="104"/>
        <v>161584748062.31805</v>
      </c>
      <c r="BU79" s="171">
        <f t="shared" si="105"/>
        <v>169663985465.43396</v>
      </c>
      <c r="BV79" s="171">
        <f t="shared" si="106"/>
        <v>185822460271.66574</v>
      </c>
      <c r="BW79" s="171">
        <f t="shared" si="107"/>
        <v>210060172481.01346</v>
      </c>
      <c r="BX79" s="171">
        <f t="shared" si="108"/>
        <v>242377122093.47705</v>
      </c>
      <c r="BY79" s="140"/>
      <c r="BZ79" s="137">
        <v>72</v>
      </c>
      <c r="CA79" s="140">
        <f>求节点(总纲!AA$5:AA$84,BO$8:BO$87,总纲!D76)</f>
        <v>753566097.13131881</v>
      </c>
      <c r="CB79" s="140">
        <f>求节点(总纲!AB$5:AB$84,BP$8:BP$87,总纲!E76)</f>
        <v>879124044.32909107</v>
      </c>
      <c r="CC79" s="140">
        <f>求节点(总纲!AC$5:AC$84,BQ$8:BQ$87,总纲!F76)</f>
        <v>1076586171.9375925</v>
      </c>
      <c r="CD79" s="140">
        <f>求节点(总纲!AD$5:AD$84,BR$8:BR$87,总纲!G76)</f>
        <v>1381981029.2414982</v>
      </c>
      <c r="CE79" s="140">
        <f>求节点(总纲!AE$5:AE$84,BS$8:BS$87,总纲!H76)</f>
        <v>1841552892.6829221</v>
      </c>
      <c r="CF79" s="140">
        <f>求节点(总纲!AA$5:AA$84,BT$8:BT$87,总纲!D76)</f>
        <v>720925667.37798095</v>
      </c>
      <c r="CG79" s="140">
        <f>求节点(总纲!AB$5:AB$84,BU$8:BU$87,总纲!E76)</f>
        <v>856036341.27225053</v>
      </c>
      <c r="CH79" s="140">
        <f>求节点(总纲!AC$5:AC$84,BV$8:BV$87,总纲!F76)</f>
        <v>1058116556.3545519</v>
      </c>
      <c r="CI79" s="140">
        <f>求节点(总纲!AD$5:AD$84,BW$8:BW$87,总纲!G76)</f>
        <v>1354311134.4217725</v>
      </c>
      <c r="CJ79" s="140">
        <f>求节点(总纲!AE$5:AE$84,BX$8:BX$87,总纲!H76)</f>
        <v>1778684313.9114754</v>
      </c>
      <c r="CL79" s="137">
        <v>72</v>
      </c>
      <c r="CM79" s="137">
        <f t="shared" si="127"/>
        <v>66920254.060673356</v>
      </c>
      <c r="CN79" s="137">
        <f t="shared" si="128"/>
        <v>77116714.361126661</v>
      </c>
      <c r="CO79" s="137">
        <f t="shared" si="129"/>
        <v>91381593.372497439</v>
      </c>
      <c r="CP79" s="137">
        <f t="shared" si="130"/>
        <v>125078226.50321817</v>
      </c>
      <c r="CQ79" s="137">
        <f t="shared" si="131"/>
        <v>166862133.04327679</v>
      </c>
      <c r="CR79" s="137">
        <f t="shared" si="132"/>
        <v>76903229.06483376</v>
      </c>
      <c r="CS79" s="137">
        <f t="shared" si="133"/>
        <v>86695879.265536785</v>
      </c>
      <c r="CT79" s="137">
        <f t="shared" si="134"/>
        <v>96858667.672027349</v>
      </c>
      <c r="CU79" s="137">
        <f t="shared" si="135"/>
        <v>115896027.98116207</v>
      </c>
      <c r="CV79" s="137">
        <f t="shared" si="136"/>
        <v>145725592.3822782</v>
      </c>
      <c r="DB79" s="171">
        <v>72</v>
      </c>
      <c r="DC79" s="107">
        <f>DC$5*总纲!AA76*24*3600</f>
        <v>1279428917.4363413</v>
      </c>
      <c r="DD79" s="107">
        <f>DD$5*总纲!AB76*24*3600</f>
        <v>1023543133.9490731</v>
      </c>
      <c r="DE79" s="107">
        <f>DE$5*总纲!AC76*24*3600</f>
        <v>767657350.46180463</v>
      </c>
      <c r="DF79" s="107">
        <f>DF$5*总纲!AD76*24*3600</f>
        <v>511771566.97453654</v>
      </c>
      <c r="DG79" s="107">
        <f>DG$5*总纲!AE76*24*3600</f>
        <v>255885783.48726827</v>
      </c>
      <c r="DI79" s="137">
        <v>72</v>
      </c>
      <c r="DJ79" s="137">
        <f>求节点(总纲!AA$5:AA$84,DC$8:DC$87,总纲!D76)</f>
        <v>12617284.847583205</v>
      </c>
      <c r="DK79" s="137">
        <f>求节点(总纲!AB$5:AB$84,DD$8:DD$87,总纲!E76)</f>
        <v>10936662.505885122</v>
      </c>
      <c r="DL79" s="137">
        <f>求节点(总纲!AC$5:AC$84,DE$8:DE$87,总纲!F76)</f>
        <v>8926729.0296651181</v>
      </c>
      <c r="DM79" s="137">
        <f>求节点(总纲!AD$5:AD$84,DF$8:DF$87,总纲!G76)</f>
        <v>6530706.6371090664</v>
      </c>
      <c r="DN79" s="137">
        <f>求节点(总纲!AE$5:AE$84,DG$8:DG$87,总纲!H76)</f>
        <v>3619899.0227716211</v>
      </c>
    </row>
    <row r="80" spans="31:118" x14ac:dyDescent="0.15">
      <c r="AE80" s="171">
        <v>74</v>
      </c>
      <c r="AF80" s="171">
        <f t="shared" si="93"/>
        <v>3085725333.3333335</v>
      </c>
      <c r="AG80" s="171">
        <f t="shared" si="94"/>
        <v>3240011600.0000005</v>
      </c>
      <c r="AH80" s="171">
        <f t="shared" si="95"/>
        <v>3548584133.3333335</v>
      </c>
      <c r="AI80" s="171">
        <f t="shared" si="96"/>
        <v>4011442933.3333335</v>
      </c>
      <c r="AJ80" s="171">
        <f t="shared" si="97"/>
        <v>4628588000</v>
      </c>
      <c r="AL80" s="137">
        <v>74</v>
      </c>
      <c r="AM80" s="137">
        <f>求节点(总纲!AA$5:AA$84,AF$7:AF$86,总纲!D78)</f>
        <v>49080775.672670007</v>
      </c>
      <c r="AN80" s="137">
        <f>求节点(总纲!AB$5:AB$84,AG$7:AG$86,总纲!E78)</f>
        <v>55642987.238526836</v>
      </c>
      <c r="AO80" s="137">
        <f>求节点(总纲!AC$5:AC$84,AH$7:AH$86,总纲!F78)</f>
        <v>66223903.532054767</v>
      </c>
      <c r="AP80" s="137">
        <f>求节点(总纲!AD$5:AD$84,AI$7:AI$86,总纲!G78)</f>
        <v>81780046.841535226</v>
      </c>
      <c r="AQ80" s="137">
        <f>求节点(总纲!AE$5:AE$84,AJ$7:AJ$86,总纲!H78)</f>
        <v>103888174.63747481</v>
      </c>
      <c r="AS80" s="137">
        <v>74</v>
      </c>
      <c r="AT80" s="137">
        <f t="shared" si="121"/>
        <v>3273715.5713002086</v>
      </c>
      <c r="AU80" s="137">
        <f t="shared" si="122"/>
        <v>3690908.865256086</v>
      </c>
      <c r="AV80" s="137">
        <f t="shared" si="123"/>
        <v>4363623.6159280241</v>
      </c>
      <c r="AW80" s="137">
        <f t="shared" si="124"/>
        <v>5260398.2616067231</v>
      </c>
      <c r="AX80" s="137">
        <f t="shared" si="125"/>
        <v>6623696.4886894077</v>
      </c>
      <c r="BD80" s="176"/>
      <c r="BE80" s="176"/>
      <c r="BF80" s="176"/>
      <c r="BG80" s="158"/>
      <c r="BH80" s="176"/>
      <c r="BI80" s="176"/>
      <c r="BN80" s="171">
        <v>73</v>
      </c>
      <c r="BO80" s="171">
        <f t="shared" si="99"/>
        <v>194760409988.00003</v>
      </c>
      <c r="BP80" s="171">
        <f t="shared" si="100"/>
        <v>204498430487.40002</v>
      </c>
      <c r="BQ80" s="171">
        <f t="shared" si="101"/>
        <v>223974471486.19998</v>
      </c>
      <c r="BR80" s="171">
        <f t="shared" si="102"/>
        <v>253188532984.40002</v>
      </c>
      <c r="BS80" s="171">
        <f t="shared" si="103"/>
        <v>292140614982</v>
      </c>
      <c r="BT80" s="171">
        <f t="shared" si="104"/>
        <v>200063444895.11636</v>
      </c>
      <c r="BU80" s="171">
        <f t="shared" si="105"/>
        <v>210066617139.87219</v>
      </c>
      <c r="BV80" s="171">
        <f t="shared" si="106"/>
        <v>230072961629.38382</v>
      </c>
      <c r="BW80" s="171">
        <f t="shared" si="107"/>
        <v>260082478363.65128</v>
      </c>
      <c r="BX80" s="171">
        <f t="shared" si="108"/>
        <v>300095167342.67456</v>
      </c>
      <c r="BY80" s="140"/>
      <c r="BZ80" s="137">
        <v>73</v>
      </c>
      <c r="CA80" s="140">
        <f>求节点(总纲!AA$5:AA$84,BO$8:BO$87,总纲!D77)</f>
        <v>825646117.5682112</v>
      </c>
      <c r="CB80" s="140">
        <f>求节点(总纲!AB$5:AB$84,BP$8:BP$87,总纲!E77)</f>
        <v>961207648.31184077</v>
      </c>
      <c r="CC80" s="140">
        <f>求节点(总纲!AC$5:AC$84,BQ$8:BQ$87,总纲!F77)</f>
        <v>1179544289.4664798</v>
      </c>
      <c r="CD80" s="140">
        <f>求节点(总纲!AD$5:AD$84,BR$8:BR$87,总纲!G77)</f>
        <v>1521753365.5287745</v>
      </c>
      <c r="CE80" s="140">
        <f>求节点(总纲!AE$5:AE$84,BS$8:BS$87,总纲!H77)</f>
        <v>2032811590.5993075</v>
      </c>
      <c r="CF80" s="140">
        <f>求节点(总纲!AA$5:AA$84,BT$8:BT$87,总纲!D77)</f>
        <v>802961676.22599673</v>
      </c>
      <c r="CG80" s="140">
        <f>求节点(总纲!AB$5:AB$84,BU$8:BU$87,总纲!E77)</f>
        <v>943039732.50311816</v>
      </c>
      <c r="CH80" s="140">
        <f>求节点(总纲!AC$5:AC$84,BV$8:BV$87,总纲!F77)</f>
        <v>1160328221.6800385</v>
      </c>
      <c r="CI80" s="140">
        <f>求节点(总纲!AD$5:AD$84,BW$8:BW$87,总纲!G77)</f>
        <v>1476973013.6945055</v>
      </c>
      <c r="CJ80" s="140">
        <f>求节点(总纲!AE$5:AE$84,BX$8:BX$87,总纲!H77)</f>
        <v>1925037851.0788772</v>
      </c>
      <c r="CL80" s="137">
        <v>73</v>
      </c>
      <c r="CM80" s="137">
        <f t="shared" si="127"/>
        <v>72080020.43689239</v>
      </c>
      <c r="CN80" s="137">
        <f t="shared" si="128"/>
        <v>82083603.982749701</v>
      </c>
      <c r="CO80" s="137">
        <f t="shared" si="129"/>
        <v>102958117.52888727</v>
      </c>
      <c r="CP80" s="137">
        <f t="shared" si="130"/>
        <v>139772336.28727627</v>
      </c>
      <c r="CQ80" s="137">
        <f t="shared" si="131"/>
        <v>191258697.91638541</v>
      </c>
      <c r="CR80" s="137">
        <f t="shared" si="132"/>
        <v>82036008.848015785</v>
      </c>
      <c r="CS80" s="137">
        <f t="shared" si="133"/>
        <v>87003391.230867624</v>
      </c>
      <c r="CT80" s="137">
        <f t="shared" si="134"/>
        <v>102211665.32548654</v>
      </c>
      <c r="CU80" s="137">
        <f t="shared" si="135"/>
        <v>122661879.27273297</v>
      </c>
      <c r="CV80" s="137">
        <f t="shared" si="136"/>
        <v>146353537.16740179</v>
      </c>
      <c r="DB80" s="171">
        <v>73</v>
      </c>
      <c r="DC80" s="107">
        <f>DC$5*总纲!AA77*24*3600</f>
        <v>1480414333.4557095</v>
      </c>
      <c r="DD80" s="107">
        <f>DD$5*总纲!AB77*24*3600</f>
        <v>1184331466.7645679</v>
      </c>
      <c r="DE80" s="107">
        <f>DE$5*总纲!AC77*24*3600</f>
        <v>888248600.07342565</v>
      </c>
      <c r="DF80" s="107">
        <f>DF$5*总纲!AD77*24*3600</f>
        <v>592165733.38228393</v>
      </c>
      <c r="DG80" s="107">
        <f>DG$5*总纲!AE77*24*3600</f>
        <v>296082866.69114196</v>
      </c>
      <c r="DI80" s="137">
        <v>73</v>
      </c>
      <c r="DJ80" s="137">
        <f>求节点(总纲!AA$5:AA$84,DC$8:DC$87,总纲!D77)</f>
        <v>13529072.296064096</v>
      </c>
      <c r="DK80" s="137">
        <f>求节点(总纲!AB$5:AB$84,DD$8:DD$87,总纲!E77)</f>
        <v>11699941.72163623</v>
      </c>
      <c r="DL80" s="137">
        <f>求节点(总纲!AC$5:AC$84,DE$8:DE$87,总纲!F77)</f>
        <v>9554230.8554804642</v>
      </c>
      <c r="DM80" s="137">
        <f>求节点(总纲!AD$5:AD$84,DF$8:DF$87,总纲!G77)</f>
        <v>6994530.377065138</v>
      </c>
      <c r="DN80" s="137">
        <f>求节点(总纲!AE$5:AE$84,DG$8:DG$87,总纲!H77)</f>
        <v>3877432.1200519698</v>
      </c>
    </row>
    <row r="81" spans="31:118" x14ac:dyDescent="0.15">
      <c r="AE81" s="171">
        <v>75</v>
      </c>
      <c r="AF81" s="171">
        <f t="shared" si="93"/>
        <v>3453572200</v>
      </c>
      <c r="AG81" s="171">
        <f t="shared" si="94"/>
        <v>3626250810.0000005</v>
      </c>
      <c r="AH81" s="171">
        <f t="shared" si="95"/>
        <v>3971608030</v>
      </c>
      <c r="AI81" s="171">
        <f t="shared" si="96"/>
        <v>4489643860</v>
      </c>
      <c r="AJ81" s="171">
        <f t="shared" si="97"/>
        <v>5180358300</v>
      </c>
      <c r="AL81" s="137">
        <v>75</v>
      </c>
      <c r="AM81" s="137">
        <f>求节点(总纲!AA$5:AA$84,AF$7:AF$86,总纲!D79)</f>
        <v>52589457.145881407</v>
      </c>
      <c r="AN81" s="137">
        <f>求节点(总纲!AB$5:AB$84,AG$7:AG$86,总纲!E79)</f>
        <v>59538825.12549936</v>
      </c>
      <c r="AO81" s="137">
        <f>求节点(总纲!AC$5:AC$84,AH$7:AH$86,总纲!F79)</f>
        <v>70840789.549797803</v>
      </c>
      <c r="AP81" s="137">
        <f>求节点(总纲!AD$5:AD$84,AI$7:AI$86,总纲!G79)</f>
        <v>87311471.611584991</v>
      </c>
      <c r="AQ81" s="137">
        <f>求节点(总纲!AE$5:AE$84,AJ$7:AJ$86,总纲!H79)</f>
        <v>111102829.03633066</v>
      </c>
      <c r="AS81" s="137">
        <v>75</v>
      </c>
      <c r="AT81" s="137">
        <f t="shared" si="121"/>
        <v>3508681.4732114002</v>
      </c>
      <c r="AU81" s="137">
        <f t="shared" si="122"/>
        <v>3895837.8869725242</v>
      </c>
      <c r="AV81" s="137">
        <f t="shared" si="123"/>
        <v>4616886.0177430362</v>
      </c>
      <c r="AW81" s="137">
        <f t="shared" si="124"/>
        <v>5531424.7700497657</v>
      </c>
      <c r="AX81" s="137">
        <f t="shared" si="125"/>
        <v>7214654.3988558501</v>
      </c>
      <c r="BD81" s="176"/>
      <c r="BE81" s="176"/>
      <c r="BF81" s="176"/>
      <c r="BG81" s="158"/>
      <c r="BH81" s="176"/>
      <c r="BI81" s="176"/>
      <c r="BN81" s="171">
        <v>74</v>
      </c>
      <c r="BO81" s="171">
        <f t="shared" si="99"/>
        <v>224216809720</v>
      </c>
      <c r="BP81" s="171">
        <f t="shared" si="100"/>
        <v>235427650206</v>
      </c>
      <c r="BQ81" s="171">
        <f t="shared" si="101"/>
        <v>257849331178</v>
      </c>
      <c r="BR81" s="171">
        <f t="shared" si="102"/>
        <v>291481852636</v>
      </c>
      <c r="BS81" s="171">
        <f t="shared" si="103"/>
        <v>336325214580</v>
      </c>
      <c r="BT81" s="171">
        <f t="shared" si="104"/>
        <v>238542141727.91467</v>
      </c>
      <c r="BU81" s="171">
        <f t="shared" si="105"/>
        <v>250469248814.31042</v>
      </c>
      <c r="BV81" s="171">
        <f t="shared" si="106"/>
        <v>274323462987.10187</v>
      </c>
      <c r="BW81" s="171">
        <f t="shared" si="107"/>
        <v>310104784246.28912</v>
      </c>
      <c r="BX81" s="171">
        <f t="shared" si="108"/>
        <v>357813212591.87201</v>
      </c>
      <c r="BY81" s="140"/>
      <c r="BZ81" s="137">
        <v>74</v>
      </c>
      <c r="CA81" s="140">
        <f>求节点(总纲!AA$5:AA$84,BO$8:BO$87,总纲!D78)</f>
        <v>905716200.21510375</v>
      </c>
      <c r="CB81" s="140">
        <f>求节点(总纲!AB$5:AB$84,BP$8:BP$87,总纲!E78)</f>
        <v>1053021865.0103453</v>
      </c>
      <c r="CC81" s="140">
        <f>求节点(总纲!AC$5:AC$84,BQ$8:BQ$87,总纲!F78)</f>
        <v>1304253396.1596675</v>
      </c>
      <c r="CD81" s="140">
        <f>求节点(总纲!AD$5:AD$84,BR$8:BR$87,总纲!G78)</f>
        <v>1681539661.7789385</v>
      </c>
      <c r="CE81" s="140">
        <f>求节点(总纲!AE$5:AE$84,BS$8:BS$87,总纲!H78)</f>
        <v>2244042404.0121789</v>
      </c>
      <c r="CF81" s="140">
        <f>求节点(总纲!AA$5:AA$84,BT$8:BT$87,总纲!D78)</f>
        <v>887830863.1086719</v>
      </c>
      <c r="CG81" s="140">
        <f>求节点(总纲!AB$5:AB$84,BU$8:BU$87,总纲!E78)</f>
        <v>1038409048.5019497</v>
      </c>
      <c r="CH81" s="140">
        <f>求节点(总纲!AC$5:AC$84,BV$8:BV$87,总纲!F78)</f>
        <v>1269770861.0158362</v>
      </c>
      <c r="CI81" s="140">
        <f>求节点(总纲!AD$5:AD$84,BW$8:BW$87,总纲!G78)</f>
        <v>1606972849.2030485</v>
      </c>
      <c r="CJ81" s="140">
        <f>求节点(总纲!AE$5:AE$84,BX$8:BX$87,总纲!H78)</f>
        <v>2086674299.7136803</v>
      </c>
      <c r="CL81" s="137">
        <v>74</v>
      </c>
      <c r="CM81" s="137">
        <f t="shared" si="127"/>
        <v>80070082.646892548</v>
      </c>
      <c r="CN81" s="137">
        <f t="shared" si="128"/>
        <v>91814216.698504567</v>
      </c>
      <c r="CO81" s="137">
        <f t="shared" si="129"/>
        <v>124709106.69318771</v>
      </c>
      <c r="CP81" s="137">
        <f t="shared" si="130"/>
        <v>159786296.25016403</v>
      </c>
      <c r="CQ81" s="137">
        <f t="shared" si="131"/>
        <v>211230813.41287136</v>
      </c>
      <c r="CR81" s="137">
        <f t="shared" si="132"/>
        <v>84869186.882675171</v>
      </c>
      <c r="CS81" s="137">
        <f t="shared" si="133"/>
        <v>95369315.998831511</v>
      </c>
      <c r="CT81" s="137">
        <f t="shared" si="134"/>
        <v>109442639.33579779</v>
      </c>
      <c r="CU81" s="137">
        <f t="shared" si="135"/>
        <v>129999835.50854301</v>
      </c>
      <c r="CV81" s="137">
        <f t="shared" si="136"/>
        <v>161636448.63480306</v>
      </c>
      <c r="DB81" s="171">
        <v>74</v>
      </c>
      <c r="DC81" s="107">
        <f>DC$5*总纲!AA78*24*3600</f>
        <v>1712881261.126431</v>
      </c>
      <c r="DD81" s="107">
        <f>DD$5*总纲!AB78*24*3600</f>
        <v>1370305008.9011447</v>
      </c>
      <c r="DE81" s="107">
        <f>DE$5*总纲!AC78*24*3600</f>
        <v>1027728756.6758587</v>
      </c>
      <c r="DF81" s="107">
        <f>DF$5*总纲!AD78*24*3600</f>
        <v>685152504.45057237</v>
      </c>
      <c r="DG81" s="107">
        <f>DG$5*总纲!AE78*24*3600</f>
        <v>342576252.22528619</v>
      </c>
      <c r="DI81" s="137">
        <v>74</v>
      </c>
      <c r="DJ81" s="137">
        <f>求节点(总纲!AA$5:AA$84,DC$8:DC$87,总纲!D78)</f>
        <v>14506301.88681959</v>
      </c>
      <c r="DK81" s="137">
        <f>求节点(总纲!AB$5:AB$84,DD$8:DD$87,总纲!E78)</f>
        <v>12542148.611344216</v>
      </c>
      <c r="DL81" s="137">
        <f>求节点(总纲!AC$5:AC$84,DE$8:DE$87,总纲!F78)</f>
        <v>10255955.433981448</v>
      </c>
      <c r="DM81" s="137">
        <f>求节点(总纲!AD$5:AD$84,DF$8:DF$87,总纲!G78)</f>
        <v>7505560.5962404544</v>
      </c>
      <c r="DN81" s="137">
        <f>求节点(总纲!AE$5:AE$84,DG$8:DG$87,总纲!H78)</f>
        <v>4161858.0113285398</v>
      </c>
    </row>
    <row r="82" spans="31:118" x14ac:dyDescent="0.15">
      <c r="AE82" s="171">
        <v>76</v>
      </c>
      <c r="AF82" s="171">
        <f t="shared" si="93"/>
        <v>4127499066.6666665</v>
      </c>
      <c r="AG82" s="171">
        <f t="shared" si="94"/>
        <v>4333874020</v>
      </c>
      <c r="AH82" s="171">
        <f t="shared" si="95"/>
        <v>4746623926.666666</v>
      </c>
      <c r="AI82" s="171">
        <f t="shared" si="96"/>
        <v>5365748786.666667</v>
      </c>
      <c r="AJ82" s="171">
        <f t="shared" si="97"/>
        <v>6191248600</v>
      </c>
      <c r="AL82" s="137">
        <v>76</v>
      </c>
      <c r="AM82" s="137">
        <f>求节点(总纲!AA$5:AA$84,AF$7:AF$86,总纲!D80)</f>
        <v>56232938.92468819</v>
      </c>
      <c r="AN82" s="137">
        <f>求节点(总纲!AB$5:AB$84,AG$7:AG$86,总纲!E80)</f>
        <v>63667456.398779862</v>
      </c>
      <c r="AO82" s="137">
        <f>求节点(总纲!AC$5:AC$84,AH$7:AH$86,总纲!F80)</f>
        <v>75538249.185874686</v>
      </c>
      <c r="AP82" s="137">
        <f>求节点(总纲!AD$5:AD$84,AI$7:AI$86,总纲!G80)</f>
        <v>93261098.187771767</v>
      </c>
      <c r="AQ82" s="137">
        <f>求节点(总纲!AE$5:AE$84,AJ$7:AJ$86,总纲!H80)</f>
        <v>118967525.7574904</v>
      </c>
      <c r="AS82" s="137">
        <v>76</v>
      </c>
      <c r="AT82" s="137">
        <f t="shared" si="121"/>
        <v>3643481.7788067833</v>
      </c>
      <c r="AU82" s="137">
        <f t="shared" si="122"/>
        <v>4128631.2732805014</v>
      </c>
      <c r="AV82" s="137">
        <f t="shared" si="123"/>
        <v>4697459.6360768825</v>
      </c>
      <c r="AW82" s="137">
        <f t="shared" si="124"/>
        <v>5949626.5761867762</v>
      </c>
      <c r="AX82" s="137">
        <f t="shared" si="125"/>
        <v>7864696.7211597413</v>
      </c>
      <c r="BD82" s="176"/>
      <c r="BE82" s="176"/>
      <c r="BF82" s="176"/>
      <c r="BG82" s="158"/>
      <c r="BH82" s="176"/>
      <c r="BI82" s="176"/>
      <c r="BN82" s="171">
        <v>75</v>
      </c>
      <c r="BO82" s="171">
        <f t="shared" si="99"/>
        <v>253673209452</v>
      </c>
      <c r="BP82" s="171">
        <f t="shared" si="100"/>
        <v>266356869924.60001</v>
      </c>
      <c r="BQ82" s="171">
        <f t="shared" si="101"/>
        <v>291724190869.79999</v>
      </c>
      <c r="BR82" s="171">
        <f t="shared" si="102"/>
        <v>329775172287.60004</v>
      </c>
      <c r="BS82" s="171">
        <f t="shared" si="103"/>
        <v>380509814178</v>
      </c>
      <c r="BT82" s="171">
        <f t="shared" si="104"/>
        <v>277020838560.71301</v>
      </c>
      <c r="BU82" s="171">
        <f t="shared" si="105"/>
        <v>290871880488.74866</v>
      </c>
      <c r="BV82" s="171">
        <f t="shared" si="106"/>
        <v>318573964344.81995</v>
      </c>
      <c r="BW82" s="171">
        <f t="shared" si="107"/>
        <v>360127090128.92694</v>
      </c>
      <c r="BX82" s="171">
        <f t="shared" si="108"/>
        <v>415531257841.06952</v>
      </c>
      <c r="BY82" s="140"/>
      <c r="BZ82" s="137">
        <v>75</v>
      </c>
      <c r="CA82" s="140">
        <f>求节点(总纲!AA$5:AA$84,BO$8:BO$87,总纲!D79)</f>
        <v>991533189.9391309</v>
      </c>
      <c r="CB82" s="140">
        <f>求节点(总纲!AB$5:AB$84,BP$8:BP$87,总纲!E79)</f>
        <v>1164362004.6439269</v>
      </c>
      <c r="CC82" s="140">
        <f>求节点(总纲!AC$5:AC$84,BQ$8:BQ$87,总纲!F79)</f>
        <v>1439581801.1598115</v>
      </c>
      <c r="CD82" s="140">
        <f>求节点(总纲!AD$5:AD$84,BR$8:BR$87,总纲!G79)</f>
        <v>1857937743.349385</v>
      </c>
      <c r="CE82" s="140">
        <f>求节点(总纲!AE$5:AE$84,BS$8:BS$87,总纲!H79)</f>
        <v>2483990424.8430624</v>
      </c>
      <c r="CF82" s="140">
        <f>求节点(总纲!AA$5:AA$84,BT$8:BT$87,总纲!D79)</f>
        <v>978791405.3965565</v>
      </c>
      <c r="CG82" s="140">
        <f>求节点(总纲!AB$5:AB$84,BU$8:BU$87,总纲!E79)</f>
        <v>1136119304.5419846</v>
      </c>
      <c r="CH82" s="140">
        <f>求节点(总纲!AC$5:AC$84,BV$8:BV$87,总纲!F79)</f>
        <v>1384873170.4661505</v>
      </c>
      <c r="CI82" s="140">
        <f>求节点(总纲!AD$5:AD$84,BW$8:BW$87,总纲!G79)</f>
        <v>1741954857.7005923</v>
      </c>
      <c r="CJ82" s="140">
        <f>求节点(总纲!AE$5:AE$84,BX$8:BX$87,总纲!H79)</f>
        <v>2270905873.7917161</v>
      </c>
      <c r="CL82" s="137">
        <v>75</v>
      </c>
      <c r="CM82" s="137">
        <f t="shared" si="127"/>
        <v>85816989.724027157</v>
      </c>
      <c r="CN82" s="137">
        <f t="shared" si="128"/>
        <v>111340139.63358152</v>
      </c>
      <c r="CO82" s="137">
        <f t="shared" si="129"/>
        <v>135328405.000144</v>
      </c>
      <c r="CP82" s="137">
        <f t="shared" si="130"/>
        <v>176398081.57044649</v>
      </c>
      <c r="CQ82" s="137">
        <f t="shared" si="131"/>
        <v>239948020.8308835</v>
      </c>
      <c r="CR82" s="137">
        <f t="shared" si="132"/>
        <v>90960542.287884593</v>
      </c>
      <c r="CS82" s="137">
        <f t="shared" si="133"/>
        <v>97710256.04003489</v>
      </c>
      <c r="CT82" s="137">
        <f t="shared" si="134"/>
        <v>115102309.45031428</v>
      </c>
      <c r="CU82" s="137">
        <f t="shared" si="135"/>
        <v>134982008.49754381</v>
      </c>
      <c r="CV82" s="137">
        <f t="shared" si="136"/>
        <v>184231574.07803583</v>
      </c>
      <c r="DB82" s="171">
        <v>75</v>
      </c>
      <c r="DC82" s="107">
        <f>DC$5*总纲!AA79*24*3600</f>
        <v>1981748160</v>
      </c>
      <c r="DD82" s="107">
        <f>DD$5*总纲!AB79*24*3600</f>
        <v>1585398528</v>
      </c>
      <c r="DE82" s="107">
        <f>DE$5*总纲!AC79*24*3600</f>
        <v>1189048895.9999998</v>
      </c>
      <c r="DF82" s="107">
        <f>DF$5*总纲!AD79*24*3600</f>
        <v>792699264</v>
      </c>
      <c r="DG82" s="107">
        <f>DG$5*总纲!AE79*24*3600</f>
        <v>396349632</v>
      </c>
      <c r="DI82" s="137">
        <v>75</v>
      </c>
      <c r="DJ82" s="137">
        <f>求节点(总纲!AA$5:AA$84,DC$8:DC$87,总纲!D79)</f>
        <v>15553670.628996529</v>
      </c>
      <c r="DK82" s="137">
        <f>求节点(总纲!AB$5:AB$84,DD$8:DD$87,总纲!E79)</f>
        <v>13457035.828207795</v>
      </c>
      <c r="DL82" s="137">
        <f>求节点(总纲!AC$5:AC$84,DE$8:DE$87,总纲!F79)</f>
        <v>11005777.337077944</v>
      </c>
      <c r="DM82" s="137">
        <f>求节点(总纲!AD$5:AD$84,DF$8:DF$87,总纲!G79)</f>
        <v>8053690.651694404</v>
      </c>
      <c r="DN82" s="137">
        <f>求节点(总纲!AE$5:AE$84,DG$8:DG$87,总纲!H79)</f>
        <v>4471680.3058365015</v>
      </c>
    </row>
    <row r="83" spans="31:118" x14ac:dyDescent="0.15">
      <c r="AE83" s="171">
        <v>77</v>
      </c>
      <c r="AF83" s="171">
        <f t="shared" si="93"/>
        <v>4801425933.333333</v>
      </c>
      <c r="AG83" s="171">
        <f t="shared" si="94"/>
        <v>5041497230</v>
      </c>
      <c r="AH83" s="171">
        <f t="shared" si="95"/>
        <v>5521639823.333333</v>
      </c>
      <c r="AI83" s="171">
        <f t="shared" si="96"/>
        <v>6241853713.333333</v>
      </c>
      <c r="AJ83" s="171">
        <f t="shared" si="97"/>
        <v>7202138900</v>
      </c>
      <c r="AL83" s="137">
        <v>77</v>
      </c>
      <c r="AM83" s="137">
        <f>求节点(总纲!AA$5:AA$84,AF$7:AF$86,总纲!D81)</f>
        <v>60136307.962789193</v>
      </c>
      <c r="AN83" s="137">
        <f>求节点(总纲!AB$5:AB$84,AG$7:AG$86,总纲!E81)</f>
        <v>67949073.101461411</v>
      </c>
      <c r="AO83" s="137">
        <f>求节点(总纲!AC$5:AC$84,AH$7:AH$86,总纲!F81)</f>
        <v>80687708.921530858</v>
      </c>
      <c r="AP83" s="137">
        <f>求节点(总纲!AD$5:AD$84,AI$7:AI$86,总纲!G81)</f>
        <v>99697726.332186013</v>
      </c>
      <c r="AQ83" s="137">
        <f>求节点(总纲!AE$5:AE$84,AJ$7:AJ$86,总纲!H81)</f>
        <v>126630591.47481561</v>
      </c>
      <c r="AS83" s="137">
        <v>77</v>
      </c>
      <c r="AT83" s="137">
        <f t="shared" si="121"/>
        <v>3903369.0381010026</v>
      </c>
      <c r="AU83" s="137">
        <f t="shared" si="122"/>
        <v>4281616.7026815489</v>
      </c>
      <c r="AV83" s="137">
        <f t="shared" si="123"/>
        <v>5149459.735656172</v>
      </c>
      <c r="AW83" s="137">
        <f t="shared" si="124"/>
        <v>6436628.1444142461</v>
      </c>
      <c r="AX83" s="137">
        <f t="shared" si="125"/>
        <v>7663065.7173252106</v>
      </c>
      <c r="BD83" s="176"/>
      <c r="BE83" s="176"/>
      <c r="BF83" s="176"/>
      <c r="BG83" s="158"/>
      <c r="BH83" s="176"/>
      <c r="BI83" s="176"/>
      <c r="BN83" s="171">
        <v>76</v>
      </c>
      <c r="BO83" s="171">
        <f t="shared" si="99"/>
        <v>298187104184</v>
      </c>
      <c r="BP83" s="171">
        <f t="shared" si="100"/>
        <v>313096459393.20001</v>
      </c>
      <c r="BQ83" s="171">
        <f t="shared" si="101"/>
        <v>342915169811.59998</v>
      </c>
      <c r="BR83" s="171">
        <f t="shared" si="102"/>
        <v>387643235439.20001</v>
      </c>
      <c r="BS83" s="171">
        <f t="shared" si="103"/>
        <v>447280656276</v>
      </c>
      <c r="BT83" s="171">
        <f t="shared" si="104"/>
        <v>321270604621.15533</v>
      </c>
      <c r="BU83" s="171">
        <f t="shared" si="105"/>
        <v>337334134852.21313</v>
      </c>
      <c r="BV83" s="171">
        <f t="shared" si="106"/>
        <v>369461195314.32861</v>
      </c>
      <c r="BW83" s="171">
        <f t="shared" si="107"/>
        <v>417651786007.50195</v>
      </c>
      <c r="BX83" s="171">
        <f t="shared" si="108"/>
        <v>481905906931.73297</v>
      </c>
      <c r="BY83" s="140"/>
      <c r="BZ83" s="137">
        <v>76</v>
      </c>
      <c r="CA83" s="140">
        <f>求节点(总纲!AA$5:AA$84,BO$8:BO$87,总纲!D80)</f>
        <v>1095463824.3451211</v>
      </c>
      <c r="CB83" s="140">
        <f>求节点(总纲!AB$5:AB$84,BP$8:BP$87,总纲!E80)</f>
        <v>1282355205.5416787</v>
      </c>
      <c r="CC83" s="140">
        <f>求节点(总纲!AC$5:AC$84,BQ$8:BQ$87,总纲!F80)</f>
        <v>1589384592.0330052</v>
      </c>
      <c r="CD83" s="140">
        <f>求节点(总纲!AD$5:AD$84,BR$8:BR$87,总纲!G80)</f>
        <v>2051699300.4842486</v>
      </c>
      <c r="CE83" s="140">
        <f>求节点(总纲!AE$5:AE$84,BS$8:BS$87,总纲!H80)</f>
        <v>2746558371.4047112</v>
      </c>
      <c r="CF83" s="140">
        <f>求节点(总纲!AA$5:AA$84,BT$8:BT$87,总纲!D80)</f>
        <v>1070212808.4619516</v>
      </c>
      <c r="CG83" s="140">
        <f>求节点(总纲!AB$5:AB$84,BU$8:BU$87,总纲!E80)</f>
        <v>1239668176.5718279</v>
      </c>
      <c r="CH83" s="140">
        <f>求节点(总纲!AC$5:AC$84,BV$8:BV$87,总纲!F80)</f>
        <v>1499504131.36198</v>
      </c>
      <c r="CI83" s="140">
        <f>求节点(总纲!AD$5:AD$84,BW$8:BW$87,总纲!G80)</f>
        <v>1890476682.9668226</v>
      </c>
      <c r="CJ83" s="140">
        <f>求节点(总纲!AE$5:AE$84,BX$8:BX$87,总纲!H80)</f>
        <v>2472565269.4252887</v>
      </c>
      <c r="CL83" s="137">
        <v>76</v>
      </c>
      <c r="CM83" s="137">
        <f t="shared" si="127"/>
        <v>103930634.40599024</v>
      </c>
      <c r="CN83" s="137">
        <f t="shared" si="128"/>
        <v>117993200.89775181</v>
      </c>
      <c r="CO83" s="137">
        <f t="shared" si="129"/>
        <v>149802790.87319374</v>
      </c>
      <c r="CP83" s="137">
        <f t="shared" si="130"/>
        <v>193761557.13486362</v>
      </c>
      <c r="CQ83" s="137">
        <f t="shared" si="131"/>
        <v>262567946.56164885</v>
      </c>
      <c r="CR83" s="137">
        <f t="shared" si="132"/>
        <v>91421403.065395117</v>
      </c>
      <c r="CS83" s="137">
        <f t="shared" si="133"/>
        <v>103548872.02984333</v>
      </c>
      <c r="CT83" s="137">
        <f t="shared" si="134"/>
        <v>114630960.89582944</v>
      </c>
      <c r="CU83" s="137">
        <f t="shared" si="135"/>
        <v>148521825.26623034</v>
      </c>
      <c r="CV83" s="137">
        <f t="shared" si="136"/>
        <v>201659395.63357258</v>
      </c>
      <c r="DB83" s="171">
        <v>76</v>
      </c>
      <c r="DC83" s="107">
        <f>DC$5*总纲!AA80*24*3600</f>
        <v>2292700129.2918167</v>
      </c>
      <c r="DD83" s="107">
        <f>DD$5*总纲!AB80*24*3600</f>
        <v>1834160103.4334533</v>
      </c>
      <c r="DE83" s="107">
        <f>DE$5*总纲!AC80*24*3600</f>
        <v>1375620077.5750897</v>
      </c>
      <c r="DF83" s="107">
        <f>DF$5*总纲!AD80*24*3600</f>
        <v>917080051.71672666</v>
      </c>
      <c r="DG83" s="107">
        <f>DG$5*总纲!AE80*24*3600</f>
        <v>458540025.85836333</v>
      </c>
      <c r="DI83" s="137">
        <v>76</v>
      </c>
      <c r="DJ83" s="137">
        <f>求节点(总纲!AA$5:AA$84,DC$8:DC$87,总纲!D80)</f>
        <v>16676212.652351791</v>
      </c>
      <c r="DK83" s="137">
        <f>求节点(总纲!AB$5:AB$84,DD$8:DD$87,总纲!E80)</f>
        <v>14426591.565549532</v>
      </c>
      <c r="DL83" s="137">
        <f>求节点(总纲!AC$5:AC$84,DE$8:DE$87,总纲!F80)</f>
        <v>11795085.209008422</v>
      </c>
      <c r="DM83" s="137">
        <f>求节点(总纲!AD$5:AD$84,DF$8:DF$87,总纲!G80)</f>
        <v>8643281.0177139323</v>
      </c>
      <c r="DN83" s="137">
        <f>求节点(总纲!AE$5:AE$84,DG$8:DG$87,总纲!H80)</f>
        <v>4809419.7289382564</v>
      </c>
    </row>
    <row r="84" spans="31:118" x14ac:dyDescent="0.15">
      <c r="AE84" s="171">
        <v>78</v>
      </c>
      <c r="AF84" s="171">
        <f t="shared" si="93"/>
        <v>5475352800</v>
      </c>
      <c r="AG84" s="171">
        <f t="shared" si="94"/>
        <v>5749120440</v>
      </c>
      <c r="AH84" s="171">
        <f t="shared" si="95"/>
        <v>6296655719.999999</v>
      </c>
      <c r="AI84" s="171">
        <f t="shared" si="96"/>
        <v>7117958640</v>
      </c>
      <c r="AJ84" s="171">
        <f t="shared" si="97"/>
        <v>8213029200</v>
      </c>
      <c r="AL84" s="137">
        <v>78</v>
      </c>
      <c r="AM84" s="137">
        <f>求节点(总纲!AA$5:AA$84,AF$7:AF$86,总纲!D82)</f>
        <v>64164917.832953088</v>
      </c>
      <c r="AN84" s="137">
        <f>求节点(总纲!AB$5:AB$84,AG$7:AG$86,总纲!E82)</f>
        <v>72497855.900260076</v>
      </c>
      <c r="AO84" s="137">
        <f>求节点(总纲!AC$5:AC$84,AH$7:AH$86,总纲!F82)</f>
        <v>86189765.891392022</v>
      </c>
      <c r="AP84" s="137">
        <f>求节点(总纲!AD$5:AD$84,AI$7:AI$86,总纲!G82)</f>
        <v>106407184.62977597</v>
      </c>
      <c r="AQ84" s="137">
        <f>求节点(总纲!AE$5:AE$84,AJ$7:AJ$86,总纲!H82)</f>
        <v>134757111.5104194</v>
      </c>
      <c r="AS84" s="137">
        <v>78</v>
      </c>
      <c r="AT84" s="137">
        <f t="shared" si="121"/>
        <v>4028609.8701638952</v>
      </c>
      <c r="AU84" s="137">
        <f t="shared" si="122"/>
        <v>4548782.7987986654</v>
      </c>
      <c r="AV84" s="137">
        <f t="shared" si="123"/>
        <v>5502056.9698611647</v>
      </c>
      <c r="AW84" s="137">
        <f t="shared" si="124"/>
        <v>6709458.2975899577</v>
      </c>
      <c r="AX84" s="137">
        <f t="shared" si="125"/>
        <v>8126520.0356037915</v>
      </c>
      <c r="BD84" s="176"/>
      <c r="BE84" s="176"/>
      <c r="BF84" s="176"/>
      <c r="BG84" s="158"/>
      <c r="BH84" s="176"/>
      <c r="BI84" s="176"/>
      <c r="BN84" s="171">
        <v>77</v>
      </c>
      <c r="BO84" s="171">
        <f t="shared" si="99"/>
        <v>342700998916</v>
      </c>
      <c r="BP84" s="171">
        <f t="shared" si="100"/>
        <v>359836048861.80005</v>
      </c>
      <c r="BQ84" s="171">
        <f t="shared" si="101"/>
        <v>394106148753.39996</v>
      </c>
      <c r="BR84" s="171">
        <f t="shared" si="102"/>
        <v>445511298590.80005</v>
      </c>
      <c r="BS84" s="171">
        <f t="shared" si="103"/>
        <v>514051498374</v>
      </c>
      <c r="BT84" s="171">
        <f t="shared" si="104"/>
        <v>365520370681.59766</v>
      </c>
      <c r="BU84" s="171">
        <f t="shared" si="105"/>
        <v>383796389215.67755</v>
      </c>
      <c r="BV84" s="171">
        <f t="shared" si="106"/>
        <v>420348426283.83728</v>
      </c>
      <c r="BW84" s="171">
        <f t="shared" si="107"/>
        <v>475176481886.07697</v>
      </c>
      <c r="BX84" s="171">
        <f t="shared" si="108"/>
        <v>548280556022.39648</v>
      </c>
      <c r="BY84" s="140"/>
      <c r="BZ84" s="137">
        <v>77</v>
      </c>
      <c r="CA84" s="140">
        <f>求节点(总纲!AA$5:AA$84,BO$8:BO$87,总纲!D81)</f>
        <v>1207019198.6580126</v>
      </c>
      <c r="CB84" s="140">
        <f>求节点(总纲!AB$5:AB$84,BP$8:BP$87,总纲!E81)</f>
        <v>1418629085.6486623</v>
      </c>
      <c r="CC84" s="140">
        <f>求节点(总纲!AC$5:AC$84,BQ$8:BQ$87,总纲!F81)</f>
        <v>1754453513.2554648</v>
      </c>
      <c r="CD84" s="140">
        <f>求节点(总纲!AD$5:AD$84,BR$8:BR$87,总纲!G81)</f>
        <v>2266590261.2650666</v>
      </c>
      <c r="CE84" s="140">
        <f>求节点(总纲!AE$5:AE$84,BS$8:BS$87,总纲!H81)</f>
        <v>3009849454.9093843</v>
      </c>
      <c r="CF84" s="140">
        <f>求节点(总纲!AA$5:AA$84,BT$8:BT$87,总纲!D81)</f>
        <v>1168111950.879292</v>
      </c>
      <c r="CG84" s="140">
        <f>求节点(总纲!AB$5:AB$84,BU$8:BU$87,总纲!E81)</f>
        <v>1344206217.6760988</v>
      </c>
      <c r="CH84" s="140">
        <f>求节点(总纲!AC$5:AC$84,BV$8:BV$87,总纲!F81)</f>
        <v>1625870453.8163276</v>
      </c>
      <c r="CI84" s="140">
        <f>求节点(总纲!AD$5:AD$84,BW$8:BW$87,总纲!G81)</f>
        <v>2055518843.8461318</v>
      </c>
      <c r="CJ84" s="140">
        <f>求节点(总纲!AE$5:AE$84,BX$8:BX$87,总纲!H81)</f>
        <v>2675227552.2847943</v>
      </c>
      <c r="CL84" s="137">
        <v>77</v>
      </c>
      <c r="CM84" s="137">
        <f t="shared" si="127"/>
        <v>111555374.31289148</v>
      </c>
      <c r="CN84" s="137">
        <f t="shared" si="128"/>
        <v>136273880.10698366</v>
      </c>
      <c r="CO84" s="137">
        <f t="shared" si="129"/>
        <v>165068921.22245955</v>
      </c>
      <c r="CP84" s="137">
        <f t="shared" si="130"/>
        <v>214890960.78081799</v>
      </c>
      <c r="CQ84" s="137">
        <f t="shared" si="131"/>
        <v>263291083.504673</v>
      </c>
      <c r="CR84" s="137">
        <f t="shared" si="132"/>
        <v>97899142.417340398</v>
      </c>
      <c r="CS84" s="137">
        <f t="shared" si="133"/>
        <v>104538041.10427094</v>
      </c>
      <c r="CT84" s="137">
        <f t="shared" si="134"/>
        <v>126366322.45434761</v>
      </c>
      <c r="CU84" s="137">
        <f t="shared" si="135"/>
        <v>165042160.87930918</v>
      </c>
      <c r="CV84" s="137">
        <f t="shared" si="136"/>
        <v>202662282.85950565</v>
      </c>
      <c r="DB84" s="171">
        <v>77</v>
      </c>
      <c r="DC84" s="107">
        <f>DC$5*总纲!AA81*24*3600</f>
        <v>2652308150.948328</v>
      </c>
      <c r="DD84" s="107">
        <f>DD$5*总纲!AB81*24*3600</f>
        <v>2121846520.7586622</v>
      </c>
      <c r="DE84" s="107">
        <f>DE$5*总纲!AC81*24*3600</f>
        <v>1591384890.5689967</v>
      </c>
      <c r="DF84" s="107">
        <f>DF$5*总纲!AD81*24*3600</f>
        <v>1060923260.3793311</v>
      </c>
      <c r="DG84" s="107">
        <f>DG$5*总纲!AE81*24*3600</f>
        <v>530461630.18966556</v>
      </c>
      <c r="DI84" s="137">
        <v>77</v>
      </c>
      <c r="DJ84" s="137">
        <f>求节点(总纲!AA$5:AA$84,DC$8:DC$87,总纲!D81)</f>
        <v>17879323.403565757</v>
      </c>
      <c r="DK84" s="137">
        <f>求节点(总纲!AB$5:AB$84,DD$8:DD$87,总纲!E81)</f>
        <v>15476342.338126518</v>
      </c>
      <c r="DL84" s="137">
        <f>求节点(总纲!AC$5:AC$84,DE$8:DE$87,总纲!F81)</f>
        <v>12660348.90206491</v>
      </c>
      <c r="DM84" s="137">
        <f>求节点(总纲!AD$5:AD$84,DF$8:DF$87,总纲!G81)</f>
        <v>9281156.7787909843</v>
      </c>
      <c r="DN84" s="137">
        <f>求节点(总纲!AE$5:AE$84,DG$8:DG$87,总纲!H81)</f>
        <v>5143881.3432058683</v>
      </c>
    </row>
    <row r="85" spans="31:118" x14ac:dyDescent="0.15">
      <c r="AE85" s="171">
        <v>79</v>
      </c>
      <c r="AF85" s="171">
        <f t="shared" si="93"/>
        <v>6856513100</v>
      </c>
      <c r="AG85" s="171">
        <f t="shared" si="94"/>
        <v>7199338755</v>
      </c>
      <c r="AH85" s="171">
        <f t="shared" si="95"/>
        <v>7884990065</v>
      </c>
      <c r="AI85" s="171">
        <f t="shared" si="96"/>
        <v>8913467030</v>
      </c>
      <c r="AJ85" s="171">
        <f t="shared" si="97"/>
        <v>10284769650</v>
      </c>
      <c r="AL85" s="137">
        <v>79</v>
      </c>
      <c r="AM85" s="137">
        <f>求节点(总纲!AA$5:AA$84,AF$7:AF$86,总纲!D83)</f>
        <v>68456146.325686097</v>
      </c>
      <c r="AN85" s="137">
        <f>求节点(总纲!AB$5:AB$84,AG$7:AG$86,总纲!E83)</f>
        <v>77439815.778306916</v>
      </c>
      <c r="AO85" s="137">
        <f>求节点(总纲!AC$5:AC$84,AH$7:AH$86,总纲!F83)</f>
        <v>92102896.390375182</v>
      </c>
      <c r="AP85" s="137">
        <f>求节点(总纲!AD$5:AD$84,AI$7:AI$86,总纲!G83)</f>
        <v>113205490.49372077</v>
      </c>
      <c r="AQ85" s="137">
        <f>求节点(总纲!AE$5:AE$84,AJ$7:AJ$86,总纲!H83)</f>
        <v>143710599.51171568</v>
      </c>
      <c r="AS85" s="137">
        <v>79</v>
      </c>
      <c r="AT85" s="137">
        <f t="shared" si="121"/>
        <v>4291228.4927330092</v>
      </c>
      <c r="AU85" s="137">
        <f t="shared" si="122"/>
        <v>4941959.8780468404</v>
      </c>
      <c r="AV85" s="137">
        <f t="shared" si="123"/>
        <v>5913130.4989831597</v>
      </c>
      <c r="AW85" s="137">
        <f t="shared" si="124"/>
        <v>6798305.8639447987</v>
      </c>
      <c r="AX85" s="137">
        <f t="shared" si="125"/>
        <v>8953488.0012962818</v>
      </c>
      <c r="BD85" s="176"/>
      <c r="BE85" s="176"/>
      <c r="BF85" s="176"/>
      <c r="BG85" s="158"/>
      <c r="BN85" s="171">
        <v>78</v>
      </c>
      <c r="BO85" s="171">
        <f t="shared" si="99"/>
        <v>387214893648</v>
      </c>
      <c r="BP85" s="171">
        <f t="shared" si="100"/>
        <v>406575638330.40002</v>
      </c>
      <c r="BQ85" s="171">
        <f t="shared" si="101"/>
        <v>445297127695.19995</v>
      </c>
      <c r="BR85" s="171">
        <f t="shared" si="102"/>
        <v>503379361742.40002</v>
      </c>
      <c r="BS85" s="171">
        <f t="shared" si="103"/>
        <v>580822340472</v>
      </c>
      <c r="BT85" s="171">
        <f t="shared" si="104"/>
        <v>409770136742.03998</v>
      </c>
      <c r="BU85" s="171">
        <f t="shared" si="105"/>
        <v>430258643579.14203</v>
      </c>
      <c r="BV85" s="171">
        <f t="shared" si="106"/>
        <v>471235657253.34595</v>
      </c>
      <c r="BW85" s="171">
        <f t="shared" si="107"/>
        <v>532701177764.65198</v>
      </c>
      <c r="BX85" s="171">
        <f t="shared" si="108"/>
        <v>614655205113.05994</v>
      </c>
      <c r="BY85" s="140"/>
      <c r="BZ85" s="137">
        <v>78</v>
      </c>
      <c r="CA85" s="140">
        <f>求节点(总纲!AA$5:AA$84,BO$8:BO$87,总纲!D82)</f>
        <v>1333584035.3933198</v>
      </c>
      <c r="CB85" s="140">
        <f>求节点(总纲!AB$5:AB$84,BP$8:BP$87,总纲!E82)</f>
        <v>1563690546.7632303</v>
      </c>
      <c r="CC85" s="140">
        <f>求节点(总纲!AC$5:AC$84,BQ$8:BQ$87,总纲!F82)</f>
        <v>1938143215.6892314</v>
      </c>
      <c r="CD85" s="140">
        <f>求节点(总纲!AD$5:AD$84,BR$8:BR$87,总纲!G82)</f>
        <v>2493259112.3783898</v>
      </c>
      <c r="CE85" s="140">
        <f>求节点(总纲!AE$5:AE$84,BS$8:BS$87,总纲!H82)</f>
        <v>3290385395.2661648</v>
      </c>
      <c r="CF85" s="140">
        <f>求节点(总纲!AA$5:AA$84,BT$8:BT$87,总纲!D82)</f>
        <v>1266811849.2631817</v>
      </c>
      <c r="CG85" s="140">
        <f>求节点(总纲!AB$5:AB$84,BU$8:BU$87,总纲!E82)</f>
        <v>1455209054.0023713</v>
      </c>
      <c r="CH85" s="140">
        <f>求节点(总纲!AC$5:AC$84,BV$8:BV$87,总纲!F82)</f>
        <v>1766949191.1945279</v>
      </c>
      <c r="CI85" s="140">
        <f>求节点(总纲!AD$5:AD$84,BW$8:BW$87,总纲!G82)</f>
        <v>2229766981.909081</v>
      </c>
      <c r="CJ85" s="140">
        <f>求节点(总纲!AE$5:AE$84,BX$8:BX$87,总纲!H82)</f>
        <v>2891240738.2862535</v>
      </c>
      <c r="CL85" s="137">
        <v>78</v>
      </c>
      <c r="CM85" s="137">
        <f t="shared" si="127"/>
        <v>126564836.73530722</v>
      </c>
      <c r="CN85" s="137">
        <f t="shared" si="128"/>
        <v>145061461.114568</v>
      </c>
      <c r="CO85" s="137">
        <f t="shared" si="129"/>
        <v>183689702.4337666</v>
      </c>
      <c r="CP85" s="137">
        <f t="shared" si="130"/>
        <v>226668851.11332321</v>
      </c>
      <c r="CQ85" s="137">
        <f t="shared" si="131"/>
        <v>280535940.35678053</v>
      </c>
      <c r="CR85" s="137">
        <f t="shared" si="132"/>
        <v>98699898.383889675</v>
      </c>
      <c r="CS85" s="137">
        <f t="shared" si="133"/>
        <v>111002836.32627249</v>
      </c>
      <c r="CT85" s="137">
        <f t="shared" si="134"/>
        <v>141078737.37820029</v>
      </c>
      <c r="CU85" s="137">
        <f t="shared" si="135"/>
        <v>174248138.06294918</v>
      </c>
      <c r="CV85" s="137">
        <f t="shared" si="136"/>
        <v>216013186.00145912</v>
      </c>
      <c r="DB85" s="171">
        <v>78</v>
      </c>
      <c r="DC85" s="107">
        <f>DC$5*总纲!AA82*24*3600</f>
        <v>3068166843.8864713</v>
      </c>
      <c r="DD85" s="107">
        <f>DD$5*总纲!AB82*24*3600</f>
        <v>2454533475.1091771</v>
      </c>
      <c r="DE85" s="107">
        <f>DE$5*总纲!AC82*24*3600</f>
        <v>1840900106.3318827</v>
      </c>
      <c r="DF85" s="107">
        <f>DF$5*总纲!AD82*24*3600</f>
        <v>1227266737.5545886</v>
      </c>
      <c r="DG85" s="107">
        <f>DG$5*总纲!AE82*24*3600</f>
        <v>613633368.77729428</v>
      </c>
      <c r="DI85" s="137">
        <v>78</v>
      </c>
      <c r="DJ85" s="137">
        <f>求节点(总纲!AA$5:AA$84,DC$8:DC$87,总纲!D82)</f>
        <v>19168785.579208989</v>
      </c>
      <c r="DK85" s="137">
        <f>求节点(总纲!AB$5:AB$84,DD$8:DD$87,总纲!E82)</f>
        <v>16592500.797363302</v>
      </c>
      <c r="DL85" s="137">
        <f>求节点(总纲!AC$5:AC$84,DE$8:DE$87,总纲!F82)</f>
        <v>13584918.33998541</v>
      </c>
      <c r="DM85" s="137">
        <f>求节点(总纲!AD$5:AD$84,DF$8:DF$87,总纲!G82)</f>
        <v>9950516.5941673871</v>
      </c>
      <c r="DN85" s="137">
        <f>求节点(总纲!AE$5:AE$84,DG$8:DG$87,总纲!H82)</f>
        <v>5499524.5826750584</v>
      </c>
    </row>
    <row r="86" spans="31:118" x14ac:dyDescent="0.15">
      <c r="AE86" s="171">
        <v>80</v>
      </c>
      <c r="AF86" s="171">
        <f t="shared" si="93"/>
        <v>8237673400</v>
      </c>
      <c r="AG86" s="171">
        <f t="shared" si="94"/>
        <v>8649557070</v>
      </c>
      <c r="AH86" s="171">
        <f t="shared" si="95"/>
        <v>9473324410</v>
      </c>
      <c r="AI86" s="171">
        <f t="shared" si="96"/>
        <v>10708975420.000002</v>
      </c>
      <c r="AJ86" s="171">
        <f t="shared" si="97"/>
        <v>12356510100</v>
      </c>
      <c r="AL86" s="137">
        <v>80</v>
      </c>
      <c r="AM86" s="137">
        <f>求节点(总纲!AA$5:AA$84,AF$7:AF$86,总纲!D84)</f>
        <v>73055128.786439225</v>
      </c>
      <c r="AN86" s="137">
        <f>求节点(总纲!AB$5:AB$84,AG$7:AG$86,总纲!E84)</f>
        <v>82723319.653801978</v>
      </c>
      <c r="AO86" s="137">
        <f>求节点(总纲!AC$5:AC$84,AH$7:AH$86,总纲!F84)</f>
        <v>97955794.60494329</v>
      </c>
      <c r="AP86" s="137">
        <f>求节点(总纲!AD$5:AD$84,AI$7:AI$86,总纲!G84)</f>
        <v>120471107.20184158</v>
      </c>
      <c r="AQ86" s="137">
        <f>求节点(总纲!AE$5:AE$84,AJ$7:AJ$86,总纲!H84)</f>
        <v>153102870.65281749</v>
      </c>
      <c r="AS86" s="137">
        <v>80</v>
      </c>
      <c r="AT86" s="137">
        <f t="shared" si="121"/>
        <v>4598982.4607531279</v>
      </c>
      <c r="AU86" s="137">
        <f t="shared" si="122"/>
        <v>5283503.8754950613</v>
      </c>
      <c r="AV86" s="137">
        <f t="shared" si="123"/>
        <v>5852898.2145681083</v>
      </c>
      <c r="AW86" s="137">
        <f t="shared" si="124"/>
        <v>7265616.708120808</v>
      </c>
      <c r="AX86" s="137">
        <f t="shared" si="125"/>
        <v>9392271.1411018074</v>
      </c>
      <c r="BN86" s="171">
        <v>79</v>
      </c>
      <c r="BO86" s="171">
        <f t="shared" si="99"/>
        <v>486171131308.5</v>
      </c>
      <c r="BP86" s="171">
        <f t="shared" si="100"/>
        <v>510479687873.92505</v>
      </c>
      <c r="BQ86" s="171">
        <f t="shared" si="101"/>
        <v>559096801004.7749</v>
      </c>
      <c r="BR86" s="171">
        <f t="shared" si="102"/>
        <v>632022470701.05005</v>
      </c>
      <c r="BS86" s="171">
        <f t="shared" si="103"/>
        <v>729256696962.75</v>
      </c>
      <c r="BT86" s="171">
        <f t="shared" si="104"/>
        <v>491347058051.69995</v>
      </c>
      <c r="BU86" s="171">
        <f t="shared" si="105"/>
        <v>515914410954.28503</v>
      </c>
      <c r="BV86" s="171">
        <f t="shared" si="106"/>
        <v>565049116759.45496</v>
      </c>
      <c r="BW86" s="171">
        <f t="shared" si="107"/>
        <v>638751175467.20996</v>
      </c>
      <c r="BX86" s="171">
        <f t="shared" si="108"/>
        <v>737020587077.55005</v>
      </c>
      <c r="BY86" s="140"/>
      <c r="BZ86" s="137">
        <v>79</v>
      </c>
      <c r="CA86" s="140">
        <f>求节点(总纲!AA$5:AA$84,BO$8:BO$87,总纲!D83)</f>
        <v>1470432045.6559148</v>
      </c>
      <c r="CB86" s="140">
        <f>求节点(总纲!AB$5:AB$84,BP$8:BP$87,总纲!E83)</f>
        <v>1727703770.8449659</v>
      </c>
      <c r="CC86" s="140">
        <f>求节点(总纲!AC$5:AC$84,BQ$8:BQ$87,总纲!F83)</f>
        <v>2135617228.2931628</v>
      </c>
      <c r="CD86" s="140">
        <f>求节点(总纲!AD$5:AD$84,BR$8:BR$87,总纲!G83)</f>
        <v>2727943715.3842402</v>
      </c>
      <c r="CE86" s="140">
        <f>求节点(总纲!AE$5:AE$84,BS$8:BS$87,总纲!H83)</f>
        <v>3608117557.1739655</v>
      </c>
      <c r="CF86" s="140">
        <f>求节点(总纲!AA$5:AA$84,BT$8:BT$87,总纲!D83)</f>
        <v>1371529650.724988</v>
      </c>
      <c r="CG86" s="140">
        <f>求节点(总纲!AB$5:AB$84,BU$8:BU$87,总纲!E83)</f>
        <v>1581117050.6410513</v>
      </c>
      <c r="CH86" s="140">
        <f>求节点(总纲!AC$5:AC$84,BV$8:BV$87,总纲!F83)</f>
        <v>1918618280.5744574</v>
      </c>
      <c r="CI86" s="140">
        <f>求节点(总纲!AD$5:AD$84,BW$8:BW$87,总纲!G83)</f>
        <v>2410474554.4800258</v>
      </c>
      <c r="CJ86" s="140">
        <f>求节点(总纲!AE$5:AE$84,BX$8:BX$87,总纲!H83)</f>
        <v>3133421026.5334134</v>
      </c>
      <c r="CL86" s="137">
        <v>79</v>
      </c>
      <c r="CM86" s="137">
        <f t="shared" si="127"/>
        <v>136848010.26259494</v>
      </c>
      <c r="CN86" s="137">
        <f t="shared" si="128"/>
        <v>164013224.08173561</v>
      </c>
      <c r="CO86" s="137">
        <f t="shared" si="129"/>
        <v>197474012.60393143</v>
      </c>
      <c r="CP86" s="137">
        <f t="shared" si="130"/>
        <v>234684603.00585032</v>
      </c>
      <c r="CQ86" s="137">
        <f t="shared" si="131"/>
        <v>317732161.90780067</v>
      </c>
      <c r="CR86" s="137">
        <f t="shared" si="132"/>
        <v>104717801.4618063</v>
      </c>
      <c r="CS86" s="137">
        <f t="shared" si="133"/>
        <v>125907996.63867998</v>
      </c>
      <c r="CT86" s="137">
        <f t="shared" si="134"/>
        <v>151669089.37992954</v>
      </c>
      <c r="CU86" s="137">
        <f t="shared" si="135"/>
        <v>180707572.57094479</v>
      </c>
      <c r="CV86" s="137">
        <f t="shared" si="136"/>
        <v>242180288.24715996</v>
      </c>
      <c r="DB86" s="171">
        <v>79</v>
      </c>
      <c r="DC86" s="107">
        <f>DC$5*总纲!AA83*24*3600</f>
        <v>3549053597.9598002</v>
      </c>
      <c r="DD86" s="107">
        <f>DD$5*总纲!AB83*24*3600</f>
        <v>2839242878.3678403</v>
      </c>
      <c r="DE86" s="107">
        <f>DE$5*总纲!AC83*24*3600</f>
        <v>2129432158.7758801</v>
      </c>
      <c r="DF86" s="107">
        <f>DF$5*总纲!AD83*24*3600</f>
        <v>1419621439.1839201</v>
      </c>
      <c r="DG86" s="107">
        <f>DG$5*总纲!AE83*24*3600</f>
        <v>709810719.59196007</v>
      </c>
      <c r="DI86" s="137">
        <v>79</v>
      </c>
      <c r="DJ86" s="137">
        <f>求节点(总纲!AA$5:AA$84,DC$8:DC$87,总纲!D83)</f>
        <v>20550796.920007717</v>
      </c>
      <c r="DK86" s="137">
        <f>求节点(总纲!AB$5:AB$84,DD$8:DD$87,总纲!E83)</f>
        <v>17805210.451494683</v>
      </c>
      <c r="DL86" s="137">
        <f>求节点(总纲!AC$5:AC$84,DE$8:DE$87,总纲!F83)</f>
        <v>14578735.335053476</v>
      </c>
      <c r="DM86" s="137">
        <f>求节点(总纲!AD$5:AD$84,DF$8:DF$87,总纲!G83)</f>
        <v>10637092.485795993</v>
      </c>
      <c r="DN86" s="137">
        <f>求节点(总纲!AE$5:AE$84,DG$8:DG$87,总纲!H83)</f>
        <v>5885748.2378902091</v>
      </c>
    </row>
    <row r="87" spans="31:118" x14ac:dyDescent="0.15">
      <c r="AL87" s="137">
        <v>81</v>
      </c>
      <c r="AM87" s="137">
        <f>求节点(总纲!AA$5:AA$84,AF$7:AF$86,总纲!D85)</f>
        <v>77984103.218948543</v>
      </c>
      <c r="AN87" s="137">
        <f>求节点(总纲!AB$5:AB$84,AG$7:AG$86,总纲!E85)</f>
        <v>88025227.446863383</v>
      </c>
      <c r="AO87" s="137">
        <f>求节点(总纲!AC$5:AC$84,AH$7:AH$86,总纲!F85)</f>
        <v>104180716.08887979</v>
      </c>
      <c r="AP87" s="137">
        <f>求节点(总纲!AD$5:AD$84,AI$7:AI$86,总纲!G85)</f>
        <v>128497802.90542942</v>
      </c>
      <c r="AQ87" s="137">
        <f>求节点(总纲!AE$5:AE$84,AJ$7:AJ$86,总纲!H85)</f>
        <v>163340625.61422944</v>
      </c>
      <c r="AS87" s="137">
        <v>81</v>
      </c>
      <c r="AT87" s="137">
        <f t="shared" si="121"/>
        <v>4928974.432509318</v>
      </c>
      <c r="AU87" s="137">
        <f t="shared" si="122"/>
        <v>5301907.7930614054</v>
      </c>
      <c r="AV87" s="137">
        <f t="shared" si="123"/>
        <v>6224921.4839365035</v>
      </c>
      <c r="AW87" s="137">
        <f t="shared" si="124"/>
        <v>8026695.703587845</v>
      </c>
      <c r="AX87" s="137">
        <f t="shared" si="125"/>
        <v>10237754.961411953</v>
      </c>
      <c r="BN87" s="171">
        <v>80</v>
      </c>
      <c r="BO87" s="171">
        <f t="shared" si="99"/>
        <v>585127368969</v>
      </c>
      <c r="BP87" s="171">
        <f t="shared" si="100"/>
        <v>614383737417.45007</v>
      </c>
      <c r="BQ87" s="171">
        <f t="shared" si="101"/>
        <v>672896474314.34998</v>
      </c>
      <c r="BR87" s="171">
        <f t="shared" si="102"/>
        <v>760665579659.70007</v>
      </c>
      <c r="BS87" s="171">
        <f t="shared" si="103"/>
        <v>877691053453.5</v>
      </c>
      <c r="BT87" s="171">
        <f t="shared" si="104"/>
        <v>572923979361.35999</v>
      </c>
      <c r="BU87" s="171">
        <f t="shared" si="105"/>
        <v>601570178329.42798</v>
      </c>
      <c r="BV87" s="171">
        <f t="shared" si="106"/>
        <v>658862576265.56396</v>
      </c>
      <c r="BW87" s="171">
        <f t="shared" si="107"/>
        <v>744801173169.76807</v>
      </c>
      <c r="BX87" s="171">
        <f t="shared" si="108"/>
        <v>859385969042.04004</v>
      </c>
      <c r="BY87" s="140"/>
      <c r="BZ87" s="137">
        <v>80</v>
      </c>
      <c r="CA87" s="140">
        <f>求节点(总纲!AA$5:AA$84,BO$8:BO$87,总纲!D84)</f>
        <v>1622159809.2301638</v>
      </c>
      <c r="CB87" s="140">
        <f>求节点(总纲!AB$5:AB$84,BP$8:BP$87,总纲!E84)</f>
        <v>1904096937.9847517</v>
      </c>
      <c r="CC87" s="140">
        <f>求节点(总纲!AC$5:AC$84,BQ$8:BQ$87,总纲!F84)</f>
        <v>2337665374.0237708</v>
      </c>
      <c r="CD87" s="140">
        <f>求节点(总纲!AD$5:AD$84,BR$8:BR$87,总纲!G84)</f>
        <v>2980330883.8247318</v>
      </c>
      <c r="CE87" s="140">
        <f>求节点(总纲!AE$5:AE$84,BS$8:BS$87,总纲!H84)</f>
        <v>3945994006.6825743</v>
      </c>
      <c r="CF87" s="140">
        <f>求节点(总纲!AA$5:AA$84,BT$8:BT$87,总纲!D84)</f>
        <v>1487951955.7575755</v>
      </c>
      <c r="CG87" s="140">
        <f>求节点(总纲!AB$5:AB$84,BU$8:BU$87,总纲!E84)</f>
        <v>1716591848.4795189</v>
      </c>
      <c r="CH87" s="140">
        <f>求节点(总纲!AC$5:AC$84,BV$8:BV$87,总纲!F84)</f>
        <v>2074195721.4879055</v>
      </c>
      <c r="CI87" s="140">
        <f>求节点(总纲!AD$5:AD$84,BW$8:BW$87,总纲!G84)</f>
        <v>2604363859.2831163</v>
      </c>
      <c r="CJ87" s="140">
        <f>求节点(总纲!AE$5:AE$84,BX$8:BX$87,总纲!H84)</f>
        <v>3389682950.1568646</v>
      </c>
      <c r="CL87" s="137">
        <v>80</v>
      </c>
      <c r="CM87" s="137">
        <f t="shared" si="127"/>
        <v>151727763.57424903</v>
      </c>
      <c r="CN87" s="137">
        <f t="shared" si="128"/>
        <v>176393167.13978577</v>
      </c>
      <c r="CO87" s="137">
        <f t="shared" si="129"/>
        <v>202048145.73060799</v>
      </c>
      <c r="CP87" s="137">
        <f t="shared" si="130"/>
        <v>252387168.44049168</v>
      </c>
      <c r="CQ87" s="137">
        <f t="shared" si="131"/>
        <v>337876449.50860882</v>
      </c>
      <c r="CR87" s="137">
        <f t="shared" si="132"/>
        <v>116422305.03258753</v>
      </c>
      <c r="CS87" s="137">
        <f t="shared" si="133"/>
        <v>135474797.8384676</v>
      </c>
      <c r="CT87" s="137">
        <f t="shared" si="134"/>
        <v>155577440.9134481</v>
      </c>
      <c r="CU87" s="137">
        <f t="shared" si="135"/>
        <v>193889304.80309057</v>
      </c>
      <c r="CV87" s="137">
        <f t="shared" si="136"/>
        <v>256261923.62345123</v>
      </c>
      <c r="DB87" s="171">
        <v>80</v>
      </c>
      <c r="DC87" s="107">
        <f>DC$5*总纲!AA84*24*3600</f>
        <v>4105112400</v>
      </c>
      <c r="DD87" s="107">
        <f>DD$5*总纲!AB84*24*3600</f>
        <v>3284089920.0000005</v>
      </c>
      <c r="DE87" s="107">
        <f>DE$5*总纲!AC84*24*3600</f>
        <v>2463067439.9999995</v>
      </c>
      <c r="DF87" s="107">
        <f>DF$5*总纲!AD84*24*3600</f>
        <v>1642044960.0000002</v>
      </c>
      <c r="DG87" s="107">
        <f>DG$5*总纲!AE84*24*3600</f>
        <v>821022480.00000012</v>
      </c>
      <c r="DI87" s="137">
        <v>80</v>
      </c>
      <c r="DJ87" s="137">
        <f>求节点(总纲!AA$5:AA$84,DC$8:DC$87,总纲!D84)</f>
        <v>22032000.000000004</v>
      </c>
      <c r="DK87" s="137">
        <f>求节点(总纲!AB$5:AB$84,DD$8:DD$87,总纲!E84)</f>
        <v>19101744</v>
      </c>
      <c r="DL87" s="137">
        <f>求节点(总纲!AC$5:AC$84,DE$8:DE$87,总纲!F84)</f>
        <v>15581030.4</v>
      </c>
      <c r="DM87" s="137">
        <f>求节点(总纲!AD$5:AD$84,DF$8:DF$87,总纲!G84)</f>
        <v>11368512.000000002</v>
      </c>
      <c r="DN87" s="137">
        <f>求节点(总纲!AE$5:AE$84,DG$8:DG$87,总纲!H84)</f>
        <v>6287932.7999999998</v>
      </c>
    </row>
    <row r="88" spans="31:118" x14ac:dyDescent="0.15">
      <c r="AL88" s="137">
        <v>82</v>
      </c>
      <c r="AM88" s="137">
        <f>求节点(总纲!AA$5:AA$84,AF$7:AF$86,总纲!D86)</f>
        <v>83206478.769116029</v>
      </c>
      <c r="AN88" s="137">
        <f>求节点(总纲!AB$5:AB$84,AG$7:AG$86,总纲!E86)</f>
        <v>93826752.071743891</v>
      </c>
      <c r="AO88" s="137">
        <f>求节点(总纲!AC$5:AC$84,AH$7:AH$86,总纲!F86)</f>
        <v>111215262.28694022</v>
      </c>
      <c r="AP88" s="137">
        <f>求节点(总纲!AD$5:AD$84,AI$7:AI$86,总纲!G86)</f>
        <v>137286585.63948998</v>
      </c>
      <c r="AQ88" s="137">
        <f>求节点(总纲!AE$5:AE$84,AJ$7:AJ$86,总纲!H86)</f>
        <v>174155784.72811586</v>
      </c>
      <c r="AS88" s="137">
        <v>82</v>
      </c>
      <c r="AT88" s="137">
        <f t="shared" si="121"/>
        <v>5222375.5501674861</v>
      </c>
      <c r="AU88" s="137">
        <f t="shared" si="122"/>
        <v>5801524.6248805076</v>
      </c>
      <c r="AV88" s="137">
        <f t="shared" si="123"/>
        <v>7034546.1980604231</v>
      </c>
      <c r="AW88" s="137">
        <f t="shared" si="124"/>
        <v>8788782.7340605557</v>
      </c>
      <c r="AX88" s="137">
        <f t="shared" si="125"/>
        <v>10815159.113886416</v>
      </c>
      <c r="BZ88" s="137">
        <v>81</v>
      </c>
      <c r="CA88" s="140">
        <f>求节点(总纲!AA$5:AA$84,BO$8:BO$87,总纲!D85)</f>
        <v>1786716783.4256039</v>
      </c>
      <c r="CB88" s="140">
        <f>求节点(总纲!AB$5:AB$84,BP$8:BP$87,总纲!E85)</f>
        <v>2085623215.3706505</v>
      </c>
      <c r="CC88" s="140">
        <f>求节点(总纲!AC$5:AC$84,BQ$8:BQ$87,总纲!F85)</f>
        <v>2552556150.7021427</v>
      </c>
      <c r="CD88" s="140">
        <f>求节点(总纲!AD$5:AD$84,BR$8:BR$87,总纲!G85)</f>
        <v>3269082284.2976236</v>
      </c>
      <c r="CE88" s="140">
        <f>求节点(总纲!AE$5:AE$84,BS$8:BS$87,总纲!H85)</f>
        <v>4319208286.2751207</v>
      </c>
      <c r="CF88" s="140">
        <f>求节点(总纲!AA$5:AA$84,BT$8:BT$87,总纲!D85)</f>
        <v>1614336232.2775977</v>
      </c>
      <c r="CG88" s="140">
        <f>求节点(总纲!AB$5:AB$84,BU$8:BU$87,总纲!E85)</f>
        <v>1856280267.4221821</v>
      </c>
      <c r="CH88" s="140">
        <f>求节点(总纲!AC$5:AC$84,BV$8:BV$87,总纲!F85)</f>
        <v>2239662011.6665826</v>
      </c>
      <c r="CI88" s="140">
        <f>求节点(总纲!AD$5:AD$84,BW$8:BW$87,总纲!G85)</f>
        <v>2823366957.7286129</v>
      </c>
      <c r="CJ88" s="140">
        <f>求节点(总纲!AE$5:AE$84,BX$8:BX$87,总纲!H85)</f>
        <v>3671395493.6848273</v>
      </c>
      <c r="CL88" s="137">
        <v>81</v>
      </c>
      <c r="CM88" s="137">
        <f t="shared" si="127"/>
        <v>164556974.19544005</v>
      </c>
      <c r="CN88" s="137">
        <f t="shared" si="128"/>
        <v>181526277.38589883</v>
      </c>
      <c r="CO88" s="137">
        <f t="shared" si="129"/>
        <v>214890776.67837191</v>
      </c>
      <c r="CP88" s="137">
        <f t="shared" si="130"/>
        <v>288751400.47289181</v>
      </c>
      <c r="CQ88" s="137">
        <f t="shared" si="131"/>
        <v>373214279.59254646</v>
      </c>
      <c r="CR88" s="137">
        <f t="shared" si="132"/>
        <v>126384276.52002215</v>
      </c>
      <c r="CS88" s="137">
        <f t="shared" si="133"/>
        <v>139688418.94266319</v>
      </c>
      <c r="CT88" s="137">
        <f t="shared" si="134"/>
        <v>165466290.17867708</v>
      </c>
      <c r="CU88" s="137">
        <f t="shared" si="135"/>
        <v>219003098.44549656</v>
      </c>
      <c r="CV88" s="137">
        <f t="shared" si="136"/>
        <v>281712543.52796268</v>
      </c>
      <c r="DI88" s="137">
        <v>81</v>
      </c>
      <c r="DJ88" s="137">
        <f>求节点(总纲!AA$5:AA$84,DC$8:DC$87,总纲!D85)</f>
        <v>23619514.153762743</v>
      </c>
      <c r="DK88" s="137">
        <f>求节点(总纲!AB$5:AB$84,DD$8:DD$87,总纲!E85)</f>
        <v>20421431.93734327</v>
      </c>
      <c r="DL88" s="137">
        <f>求节点(总纲!AC$5:AC$84,DE$8:DE$87,总纲!F85)</f>
        <v>16647033.57557198</v>
      </c>
      <c r="DM88" s="137">
        <f>求节点(总纲!AD$5:AD$84,DF$8:DF$87,总纲!G85)</f>
        <v>12161687.837772436</v>
      </c>
      <c r="DN88" s="137">
        <f>求节点(总纲!AE$5:AE$84,DG$8:DG$87,总纲!H85)</f>
        <v>6726837.6309916284</v>
      </c>
    </row>
    <row r="89" spans="31:118" x14ac:dyDescent="0.15">
      <c r="AL89" s="137">
        <v>83</v>
      </c>
      <c r="AM89" s="137">
        <f>求节点(总纲!AA$5:AA$84,AF$7:AF$86,总纲!D87)</f>
        <v>88762352.855631396</v>
      </c>
      <c r="AN89" s="137">
        <f>求节点(总纲!AB$5:AB$84,AG$7:AG$86,总纲!E87)</f>
        <v>100262453.10754104</v>
      </c>
      <c r="AO89" s="137">
        <f>求节点(总纲!AC$5:AC$84,AH$7:AH$86,总纲!F87)</f>
        <v>119041167.72682375</v>
      </c>
      <c r="AP89" s="137">
        <f>求节点(总纲!AD$5:AD$84,AI$7:AI$86,总纲!G87)</f>
        <v>146676873.75362661</v>
      </c>
      <c r="AQ89" s="137">
        <f>求节点(总纲!AE$5:AE$84,AJ$7:AJ$86,总纲!H87)</f>
        <v>185710258.38533115</v>
      </c>
      <c r="AS89" s="137">
        <v>83</v>
      </c>
      <c r="AT89" s="137">
        <f t="shared" si="121"/>
        <v>5555874.086515367</v>
      </c>
      <c r="AU89" s="137">
        <f t="shared" si="122"/>
        <v>6435701.0357971489</v>
      </c>
      <c r="AV89" s="137">
        <f t="shared" si="123"/>
        <v>7825905.4398835301</v>
      </c>
      <c r="AW89" s="137">
        <f t="shared" si="124"/>
        <v>9390288.1141366363</v>
      </c>
      <c r="AX89" s="137">
        <f t="shared" si="125"/>
        <v>11554473.657215297</v>
      </c>
      <c r="BZ89" s="137">
        <v>82</v>
      </c>
      <c r="CA89" s="140">
        <f>求节点(总纲!AA$5:AA$84,BO$8:BO$87,总纲!D86)</f>
        <v>1964660673.5421956</v>
      </c>
      <c r="CB89" s="140">
        <f>求节点(总纲!AB$5:AB$84,BP$8:BP$87,总纲!E86)</f>
        <v>2285897891.2483115</v>
      </c>
      <c r="CC89" s="140">
        <f>求节点(总纲!AC$5:AC$84,BQ$8:BQ$87,总纲!F86)</f>
        <v>2803533267.9211574</v>
      </c>
      <c r="CD89" s="140">
        <f>求节点(总纲!AD$5:AD$84,BR$8:BR$87,总纲!G86)</f>
        <v>3585248913.3349738</v>
      </c>
      <c r="CE89" s="140">
        <f>求节点(总纲!AE$5:AE$84,BS$8:BS$87,总纲!H86)</f>
        <v>4719757900.6831913</v>
      </c>
      <c r="CF89" s="140">
        <f>求节点(总纲!AA$5:AA$84,BT$8:BT$87,总纲!D86)</f>
        <v>1751217623.4937665</v>
      </c>
      <c r="CG89" s="140">
        <f>求节点(总纲!AB$5:AB$84,BU$8:BU$87,总纲!E86)</f>
        <v>2010492133.312603</v>
      </c>
      <c r="CH89" s="140">
        <f>求节点(总纲!AC$5:AC$84,BV$8:BV$87,总纲!F86)</f>
        <v>2430587025.2692013</v>
      </c>
      <c r="CI89" s="140">
        <f>求节点(总纲!AD$5:AD$84,BW$8:BW$87,总纲!G86)</f>
        <v>3063163098.1831694</v>
      </c>
      <c r="CJ89" s="140">
        <f>求节点(总纲!AE$5:AE$84,BX$8:BX$87,总纲!H86)</f>
        <v>3972038591.6122236</v>
      </c>
      <c r="CL89" s="137">
        <v>82</v>
      </c>
      <c r="CM89" s="137">
        <f t="shared" si="127"/>
        <v>177943890.11659169</v>
      </c>
      <c r="CN89" s="137">
        <f t="shared" si="128"/>
        <v>200274675.87766099</v>
      </c>
      <c r="CO89" s="137">
        <f t="shared" si="129"/>
        <v>250977117.21901464</v>
      </c>
      <c r="CP89" s="137">
        <f t="shared" si="130"/>
        <v>316166629.03735018</v>
      </c>
      <c r="CQ89" s="137">
        <f t="shared" si="131"/>
        <v>400549614.40807056</v>
      </c>
      <c r="CR89" s="137">
        <f t="shared" si="132"/>
        <v>136881391.21616888</v>
      </c>
      <c r="CS89" s="137">
        <f t="shared" si="133"/>
        <v>154211865.89042091</v>
      </c>
      <c r="CT89" s="137">
        <f t="shared" si="134"/>
        <v>190925013.60261869</v>
      </c>
      <c r="CU89" s="137">
        <f t="shared" si="135"/>
        <v>239796140.45455647</v>
      </c>
      <c r="CV89" s="137">
        <f t="shared" si="136"/>
        <v>300643097.9273963</v>
      </c>
      <c r="DI89" s="137">
        <v>82</v>
      </c>
      <c r="DJ89" s="137">
        <f>求节点(总纲!AA$5:AA$84,DC$8:DC$87,总纲!D86)</f>
        <v>25320969.695166394</v>
      </c>
      <c r="DK89" s="137">
        <f>求节点(总纲!AB$5:AB$84,DD$8:DD$87,总纲!E86)</f>
        <v>21872253.622684732</v>
      </c>
      <c r="DL89" s="137">
        <f>求节点(总纲!AC$5:AC$84,DE$8:DE$87,总纲!F86)</f>
        <v>17831026.859336171</v>
      </c>
      <c r="DM89" s="137">
        <f>求节点(总纲!AD$5:AD$84,DF$8:DF$87,总纲!G86)</f>
        <v>13030171.005132621</v>
      </c>
      <c r="DN89" s="137">
        <f>求节点(总纲!AE$5:AE$84,DG$8:DG$87,总纲!H86)</f>
        <v>7191155.3934272537</v>
      </c>
    </row>
    <row r="90" spans="31:118" x14ac:dyDescent="0.15">
      <c r="AL90" s="137">
        <v>84</v>
      </c>
      <c r="AM90" s="137">
        <f>求节点(总纲!AA$5:AA$84,AF$7:AF$86,总纲!D88)</f>
        <v>94780345.939138949</v>
      </c>
      <c r="AN90" s="137">
        <f>求节点(总纲!AB$5:AB$84,AG$7:AG$86,总纲!E88)</f>
        <v>107225494.47158587</v>
      </c>
      <c r="AO90" s="137">
        <f>求节点(总纲!AC$5:AC$84,AH$7:AH$86,总纲!F88)</f>
        <v>127131052.64315401</v>
      </c>
      <c r="AP90" s="137">
        <f>求节点(总纲!AD$5:AD$84,AI$7:AI$86,总纲!G88)</f>
        <v>156616996.46447194</v>
      </c>
      <c r="AQ90" s="137">
        <f>求节点(总纲!AE$5:AE$84,AJ$7:AJ$86,总纲!H88)</f>
        <v>196920148.08481252</v>
      </c>
      <c r="AS90" s="137">
        <v>84</v>
      </c>
      <c r="AT90" s="137">
        <f t="shared" si="121"/>
        <v>6017993.0835075527</v>
      </c>
      <c r="AU90" s="137">
        <f t="shared" si="122"/>
        <v>6963041.3640448302</v>
      </c>
      <c r="AV90" s="137">
        <f t="shared" si="123"/>
        <v>8089884.916330263</v>
      </c>
      <c r="AW90" s="137">
        <f t="shared" si="124"/>
        <v>9940122.7108453214</v>
      </c>
      <c r="AX90" s="137">
        <f t="shared" si="125"/>
        <v>11209889.699481368</v>
      </c>
      <c r="BZ90" s="137">
        <v>83</v>
      </c>
      <c r="CA90" s="140">
        <f>求节点(总纲!AA$5:AA$84,BO$8:BO$87,总纲!D87)</f>
        <v>2156455236.8406115</v>
      </c>
      <c r="CB90" s="140">
        <f>求节点(总纲!AB$5:AB$84,BP$8:BP$87,总纲!E87)</f>
        <v>2513632243.0053673</v>
      </c>
      <c r="CC90" s="140">
        <f>求节点(总纲!AC$5:AC$84,BQ$8:BQ$87,总纲!F87)</f>
        <v>3085061463.2313037</v>
      </c>
      <c r="CD90" s="140">
        <f>求节点(总纲!AD$5:AD$84,BR$8:BR$87,总纲!G87)</f>
        <v>3932752629.6951804</v>
      </c>
      <c r="CE90" s="140">
        <f>求节点(总纲!AE$5:AE$84,BS$8:BS$87,总纲!H87)</f>
        <v>5153101177.5652018</v>
      </c>
      <c r="CF90" s="140">
        <f>求节点(总纲!AA$5:AA$84,BT$8:BT$87,总纲!D87)</f>
        <v>1898899787.2235157</v>
      </c>
      <c r="CG90" s="140">
        <f>求节点(总纲!AB$5:AB$84,BU$8:BU$87,总纲!E87)</f>
        <v>2184255377.1582985</v>
      </c>
      <c r="CH90" s="140">
        <f>求节点(总纲!AC$5:AC$84,BV$8:BV$87,总纲!F87)</f>
        <v>2644111693.7962351</v>
      </c>
      <c r="CI90" s="140">
        <f>求节点(总纲!AD$5:AD$84,BW$8:BW$87,总纲!G87)</f>
        <v>3324064378.1156321</v>
      </c>
      <c r="CJ90" s="140">
        <f>求节点(总纲!AE$5:AE$84,BX$8:BX$87,总纲!H87)</f>
        <v>4293304874.2159548</v>
      </c>
      <c r="CL90" s="137">
        <v>83</v>
      </c>
      <c r="CM90" s="137">
        <f t="shared" si="127"/>
        <v>191794563.2984159</v>
      </c>
      <c r="CN90" s="137">
        <f t="shared" si="128"/>
        <v>227734351.75705576</v>
      </c>
      <c r="CO90" s="137">
        <f t="shared" si="129"/>
        <v>281528195.31014633</v>
      </c>
      <c r="CP90" s="137">
        <f t="shared" si="130"/>
        <v>347503716.3602066</v>
      </c>
      <c r="CQ90" s="137">
        <f t="shared" si="131"/>
        <v>433343276.88201046</v>
      </c>
      <c r="CR90" s="137">
        <f t="shared" si="132"/>
        <v>147682163.7297492</v>
      </c>
      <c r="CS90" s="137">
        <f t="shared" si="133"/>
        <v>173763243.8456955</v>
      </c>
      <c r="CT90" s="137">
        <f t="shared" si="134"/>
        <v>213524668.52703381</v>
      </c>
      <c r="CU90" s="137">
        <f t="shared" si="135"/>
        <v>260901279.93246269</v>
      </c>
      <c r="CV90" s="137">
        <f t="shared" si="136"/>
        <v>321266282.60373116</v>
      </c>
      <c r="DI90" s="137">
        <v>83</v>
      </c>
      <c r="DJ90" s="137">
        <f>求节点(总纲!AA$5:AA$84,DC$8:DC$87,总纲!D87)</f>
        <v>27144544.592128217</v>
      </c>
      <c r="DK90" s="137">
        <f>求节点(总纲!AB$5:AB$84,DD$8:DD$87,总纲!E87)</f>
        <v>23461029.890976414</v>
      </c>
      <c r="DL90" s="137">
        <f>求节点(总纲!AC$5:AC$84,DE$8:DE$87,总纲!F87)</f>
        <v>19142332.846368819</v>
      </c>
      <c r="DM90" s="137">
        <f>求节点(总纲!AD$5:AD$84,DF$8:DF$87,总纲!G87)</f>
        <v>13960439.283731539</v>
      </c>
      <c r="DN90" s="137">
        <f>求节点(总纲!AE$5:AE$84,DG$8:DG$87,总纲!H87)</f>
        <v>7706336.2097052</v>
      </c>
    </row>
    <row r="91" spans="31:118" x14ac:dyDescent="0.15">
      <c r="AL91" s="137">
        <v>85</v>
      </c>
      <c r="AM91" s="137">
        <f>求节点(总纲!AA$5:AA$84,AF$7:AF$86,总纲!D89)</f>
        <v>101302838.1068386</v>
      </c>
      <c r="AN91" s="137">
        <f>求节点(总纲!AB$5:AB$84,AG$7:AG$86,总纲!E89)</f>
        <v>114441670.50201344</v>
      </c>
      <c r="AO91" s="137">
        <f>求节点(总纲!AC$5:AC$84,AH$7:AH$86,总纲!F89)</f>
        <v>135692663.06819922</v>
      </c>
      <c r="AP91" s="137">
        <f>求节点(总纲!AD$5:AD$84,AI$7:AI$86,总纲!G89)</f>
        <v>166356295.5337272</v>
      </c>
      <c r="AQ91" s="137">
        <f>求节点(总纲!AE$5:AE$84,AJ$7:AJ$86,总纲!H89)</f>
        <v>208632238.02438211</v>
      </c>
      <c r="AS91" s="137">
        <v>85</v>
      </c>
      <c r="AT91" s="137">
        <f t="shared" si="121"/>
        <v>6522492.1676996499</v>
      </c>
      <c r="AU91" s="137">
        <f t="shared" si="122"/>
        <v>7216176.0304275751</v>
      </c>
      <c r="AV91" s="137">
        <f t="shared" si="123"/>
        <v>8561610.4250452071</v>
      </c>
      <c r="AW91" s="137">
        <f t="shared" si="124"/>
        <v>9739299.0692552626</v>
      </c>
      <c r="AX91" s="137">
        <f t="shared" si="125"/>
        <v>11712089.939569592</v>
      </c>
      <c r="BZ91" s="137">
        <v>84</v>
      </c>
      <c r="CA91" s="140">
        <f>求节点(总纲!AA$5:AA$84,BO$8:BO$87,总纲!D88)</f>
        <v>2368476586.6567039</v>
      </c>
      <c r="CB91" s="140">
        <f>求节点(总纲!AB$5:AB$84,BP$8:BP$87,总纲!E88)</f>
        <v>2764119868.258173</v>
      </c>
      <c r="CC91" s="140">
        <f>求节点(总纲!AC$5:AC$84,BQ$8:BQ$87,总纲!F88)</f>
        <v>3381881295.1299548</v>
      </c>
      <c r="CD91" s="140">
        <f>求节点(总纲!AD$5:AD$84,BR$8:BR$87,总纲!G88)</f>
        <v>4300894445.924758</v>
      </c>
      <c r="CE91" s="140">
        <f>求节点(总纲!AE$5:AE$84,BS$8:BS$87,总纲!H88)</f>
        <v>5589927073.4331884</v>
      </c>
      <c r="CF91" s="140">
        <f>求节点(总纲!AA$5:AA$84,BT$8:BT$87,总纲!D88)</f>
        <v>2060933962.0039577</v>
      </c>
      <c r="CG91" s="140">
        <f>求节点(总纲!AB$5:AB$84,BU$8:BU$87,总纲!E88)</f>
        <v>2374237368.4586968</v>
      </c>
      <c r="CH91" s="140">
        <f>求节点(总纲!AC$5:AC$84,BV$8:BV$87,总纲!F88)</f>
        <v>2867643383.1564608</v>
      </c>
      <c r="CI91" s="140">
        <f>求节点(总纲!AD$5:AD$84,BW$8:BW$87,总纲!G88)</f>
        <v>3600382946.7190223</v>
      </c>
      <c r="CJ91" s="140">
        <f>求节点(总纲!AE$5:AE$84,BX$8:BX$87,总纲!H88)</f>
        <v>4605206881.7664223</v>
      </c>
      <c r="CL91" s="137">
        <v>84</v>
      </c>
      <c r="CM91" s="137">
        <f t="shared" si="127"/>
        <v>212021349.81609249</v>
      </c>
      <c r="CN91" s="137">
        <f t="shared" si="128"/>
        <v>250487625.25280571</v>
      </c>
      <c r="CO91" s="137">
        <f t="shared" si="129"/>
        <v>296819831.89865112</v>
      </c>
      <c r="CP91" s="137">
        <f t="shared" si="130"/>
        <v>368141816.22957754</v>
      </c>
      <c r="CQ91" s="137">
        <f t="shared" si="131"/>
        <v>436825895.86798668</v>
      </c>
      <c r="CR91" s="137">
        <f t="shared" si="132"/>
        <v>162034174.780442</v>
      </c>
      <c r="CS91" s="137">
        <f t="shared" si="133"/>
        <v>189981991.30039835</v>
      </c>
      <c r="CT91" s="137">
        <f t="shared" si="134"/>
        <v>223531689.36022568</v>
      </c>
      <c r="CU91" s="137">
        <f t="shared" si="135"/>
        <v>276318568.60339022</v>
      </c>
      <c r="CV91" s="137">
        <f t="shared" si="136"/>
        <v>311902007.55046749</v>
      </c>
      <c r="DI91" s="137">
        <v>84</v>
      </c>
      <c r="DJ91" s="137">
        <f>求节点(总纲!AA$5:AA$84,DC$8:DC$87,总纲!D88)</f>
        <v>29099003.77363918</v>
      </c>
      <c r="DK91" s="137">
        <f>求节点(总纲!AB$5:AB$84,DD$8:DD$87,总纲!E88)</f>
        <v>25164818.46344316</v>
      </c>
      <c r="DL91" s="137">
        <f>求节点(总纲!AC$5:AC$84,DE$8:DE$87,总纲!F88)</f>
        <v>20500248.158528801</v>
      </c>
      <c r="DM91" s="137">
        <f>求节点(总纲!AD$5:AD$84,DF$8:DF$87,总纲!G88)</f>
        <v>14945248.338141078</v>
      </c>
      <c r="DN91" s="137">
        <f>求节点(总纲!AE$5:AE$84,DG$8:DG$87,总纲!H88)</f>
        <v>8264117.0717135258</v>
      </c>
    </row>
    <row r="92" spans="31:118" x14ac:dyDescent="0.15">
      <c r="AL92" s="137">
        <v>86</v>
      </c>
      <c r="AM92" s="137">
        <f>求节点(总纲!AA$5:AA$84,AF$7:AF$86,总纲!D90)</f>
        <v>108287016.40635821</v>
      </c>
      <c r="AN92" s="137">
        <f>求节点(总纲!AB$5:AB$84,AG$7:AG$86,总纲!E90)</f>
        <v>122288481.17480791</v>
      </c>
      <c r="AO92" s="137">
        <f>求节点(总纲!AC$5:AC$84,AH$7:AH$86,总纲!F90)</f>
        <v>144441814.0148924</v>
      </c>
      <c r="AP92" s="137">
        <f>求节点(总纲!AD$5:AD$84,AI$7:AI$86,总纲!G90)</f>
        <v>176755507.96499375</v>
      </c>
      <c r="AQ92" s="137">
        <f>求节点(总纲!AE$5:AE$84,AJ$7:AJ$86,总纲!H90)</f>
        <v>218239580.42543143</v>
      </c>
      <c r="AS92" s="137">
        <v>86</v>
      </c>
      <c r="AT92" s="137">
        <f t="shared" si="121"/>
        <v>6984178.2995196134</v>
      </c>
      <c r="AU92" s="137">
        <f t="shared" si="122"/>
        <v>7846810.6727944613</v>
      </c>
      <c r="AV92" s="137">
        <f t="shared" si="123"/>
        <v>8749150.946693182</v>
      </c>
      <c r="AW92" s="137">
        <f t="shared" si="124"/>
        <v>10399212.431266546</v>
      </c>
      <c r="AX92" s="137">
        <f t="shared" si="125"/>
        <v>9607342.4010493159</v>
      </c>
      <c r="BZ92" s="137">
        <v>85</v>
      </c>
      <c r="CA92" s="140">
        <f>求节点(总纲!AA$5:AA$84,BO$8:BO$87,总纲!D89)</f>
        <v>2603115947.3035626</v>
      </c>
      <c r="CB92" s="140">
        <f>求节点(总纲!AB$5:AB$84,BP$8:BP$87,总纲!E89)</f>
        <v>3027269116.0271201</v>
      </c>
      <c r="CC92" s="140">
        <f>求节点(总纲!AC$5:AC$84,BQ$8:BQ$87,总纲!F89)</f>
        <v>3698968609.181653</v>
      </c>
      <c r="CD92" s="140">
        <f>求节点(总纲!AD$5:AD$84,BR$8:BR$87,总纲!G89)</f>
        <v>4676736252.1555004</v>
      </c>
      <c r="CE92" s="140">
        <f>求节点(总纲!AE$5:AE$84,BS$8:BS$87,总纲!H89)</f>
        <v>6049291451.3214474</v>
      </c>
      <c r="CF92" s="140">
        <f>求节点(总纲!AA$5:AA$84,BT$8:BT$87,总纲!D89)</f>
        <v>2238895859.036407</v>
      </c>
      <c r="CG92" s="140">
        <f>求节点(总纲!AB$5:AB$84,BU$8:BU$87,总纲!E89)</f>
        <v>2572846536.1629529</v>
      </c>
      <c r="CH92" s="140">
        <f>求节点(总纲!AC$5:AC$84,BV$8:BV$87,总纲!F89)</f>
        <v>3105641645.9955297</v>
      </c>
      <c r="CI92" s="140">
        <f>求节点(总纲!AD$5:AD$84,BW$8:BW$87,总纲!G89)</f>
        <v>3871318912.0550542</v>
      </c>
      <c r="CJ92" s="140">
        <f>求节点(总纲!AE$5:AE$84,BX$8:BX$87,总纲!H89)</f>
        <v>4931121235.6118393</v>
      </c>
      <c r="CL92" s="137">
        <v>85</v>
      </c>
      <c r="CM92" s="137">
        <f t="shared" si="127"/>
        <v>234639360.64685869</v>
      </c>
      <c r="CN92" s="137">
        <f t="shared" si="128"/>
        <v>263149247.76894712</v>
      </c>
      <c r="CO92" s="137">
        <f t="shared" si="129"/>
        <v>317087314.05169821</v>
      </c>
      <c r="CP92" s="137">
        <f t="shared" si="130"/>
        <v>375841806.23074245</v>
      </c>
      <c r="CQ92" s="137">
        <f t="shared" si="131"/>
        <v>459364377.88825893</v>
      </c>
      <c r="CR92" s="137">
        <f t="shared" si="132"/>
        <v>177961897.03244925</v>
      </c>
      <c r="CS92" s="137">
        <f t="shared" si="133"/>
        <v>198609167.70425606</v>
      </c>
      <c r="CT92" s="137">
        <f t="shared" si="134"/>
        <v>237998262.83906889</v>
      </c>
      <c r="CU92" s="137">
        <f t="shared" si="135"/>
        <v>270935965.33603191</v>
      </c>
      <c r="CV92" s="137">
        <f t="shared" si="136"/>
        <v>325914353.84541702</v>
      </c>
      <c r="DI92" s="137">
        <v>85</v>
      </c>
      <c r="DJ92" s="137">
        <f>求节点(总纲!AA$5:AA$84,DC$8:DC$87,总纲!D89)</f>
        <v>31193741.257993061</v>
      </c>
      <c r="DK92" s="137">
        <f>求节点(总纲!AB$5:AB$84,DD$8:DD$87,总纲!E89)</f>
        <v>26932676.202151205</v>
      </c>
      <c r="DL92" s="137">
        <f>求节点(总纲!AC$5:AC$84,DE$8:DE$87,总纲!F89)</f>
        <v>21938558.226746522</v>
      </c>
      <c r="DM92" s="137">
        <f>求节点(总纲!AD$5:AD$84,DF$8:DF$87,总纲!G89)</f>
        <v>16033583.006608434</v>
      </c>
      <c r="DN92" s="137">
        <f>求节点(总纲!AE$5:AE$84,DG$8:DG$87,总纲!H89)</f>
        <v>8859022.5172700286</v>
      </c>
    </row>
    <row r="93" spans="31:118" x14ac:dyDescent="0.15">
      <c r="AL93" s="137">
        <v>87</v>
      </c>
      <c r="AM93" s="137">
        <f>求节点(总纲!AA$5:AA$84,AF$7:AF$86,总纲!D91)</f>
        <v>115759964.32188419</v>
      </c>
      <c r="AN93" s="137">
        <f>求节点(总纲!AB$5:AB$84,AG$7:AG$86,总纲!E91)</f>
        <v>130455933.45466316</v>
      </c>
      <c r="AO93" s="137">
        <f>求节点(总纲!AC$5:AC$84,AH$7:AH$86,总纲!F91)</f>
        <v>153392379.8284604</v>
      </c>
      <c r="AP93" s="137">
        <f>求节点(总纲!AD$5:AD$84,AI$7:AI$86,总纲!G91)</f>
        <v>185691307.56892568</v>
      </c>
      <c r="AQ93" s="137">
        <f>求节点(总纲!AE$5:AE$84,AJ$7:AJ$86,总纲!H91)</f>
        <v>228431887.12113696</v>
      </c>
      <c r="AS93" s="137">
        <v>87</v>
      </c>
      <c r="AT93" s="137">
        <f t="shared" si="121"/>
        <v>7472947.9155259728</v>
      </c>
      <c r="AU93" s="137">
        <f t="shared" si="122"/>
        <v>8167452.2798552513</v>
      </c>
      <c r="AV93" s="137">
        <f t="shared" si="123"/>
        <v>8950565.813567996</v>
      </c>
      <c r="AW93" s="137">
        <f t="shared" si="124"/>
        <v>8935799.6039319336</v>
      </c>
      <c r="AX93" s="137">
        <f t="shared" si="125"/>
        <v>10192306.695705533</v>
      </c>
      <c r="BZ93" s="137">
        <v>86</v>
      </c>
      <c r="CA93" s="140">
        <f>求节点(总纲!AA$5:AA$84,BO$8:BO$87,总纲!D90)</f>
        <v>2857001225.0101805</v>
      </c>
      <c r="CB93" s="140">
        <f>求节点(总纲!AB$5:AB$84,BP$8:BP$87,总纲!E90)</f>
        <v>3317883147.3348408</v>
      </c>
      <c r="CC93" s="140">
        <f>求节点(总纲!AC$5:AC$84,BQ$8:BQ$87,总纲!F90)</f>
        <v>4031138677.3412838</v>
      </c>
      <c r="CD93" s="140">
        <f>求节点(总纲!AD$5:AD$84,BR$8:BR$87,总纲!G90)</f>
        <v>5081971754.7688484</v>
      </c>
      <c r="CE93" s="140">
        <f>求节点(总纲!AE$5:AE$84,BS$8:BS$87,总纲!H90)</f>
        <v>6442252394.9074669</v>
      </c>
      <c r="CF93" s="140">
        <f>求节点(总纲!AA$5:AA$84,BT$8:BT$87,总纲!D90)</f>
        <v>2430730818.5660925</v>
      </c>
      <c r="CG93" s="140">
        <f>求节点(总纲!AB$5:AB$84,BU$8:BU$87,总纲!E90)</f>
        <v>2790974577.061554</v>
      </c>
      <c r="CH93" s="140">
        <f>求节点(总纲!AC$5:AC$84,BV$8:BV$87,总纲!F90)</f>
        <v>3348960699.4016614</v>
      </c>
      <c r="CI93" s="140">
        <f>求节点(总纲!AD$5:AD$84,BW$8:BW$87,总纲!G90)</f>
        <v>4160664777.2874207</v>
      </c>
      <c r="CJ93" s="140">
        <f>求节点(总纲!AE$5:AE$84,BX$8:BX$87,总纲!H90)</f>
        <v>5198679710.126009</v>
      </c>
      <c r="CL93" s="137">
        <v>86</v>
      </c>
      <c r="CM93" s="137">
        <f t="shared" si="127"/>
        <v>253885277.70661783</v>
      </c>
      <c r="CN93" s="137">
        <f t="shared" si="128"/>
        <v>290614031.30772066</v>
      </c>
      <c r="CO93" s="137">
        <f t="shared" si="129"/>
        <v>332170068.15963078</v>
      </c>
      <c r="CP93" s="137">
        <f t="shared" si="130"/>
        <v>405235502.61334801</v>
      </c>
      <c r="CQ93" s="137">
        <f t="shared" si="131"/>
        <v>392960943.58601952</v>
      </c>
      <c r="CR93" s="137">
        <f t="shared" si="132"/>
        <v>191834959.5296855</v>
      </c>
      <c r="CS93" s="137">
        <f t="shared" si="133"/>
        <v>218128040.89860106</v>
      </c>
      <c r="CT93" s="137">
        <f t="shared" si="134"/>
        <v>243319053.40613174</v>
      </c>
      <c r="CU93" s="137">
        <f t="shared" si="135"/>
        <v>289345865.23236656</v>
      </c>
      <c r="CV93" s="137">
        <f t="shared" si="136"/>
        <v>267558474.51416969</v>
      </c>
      <c r="DI93" s="137">
        <v>86</v>
      </c>
      <c r="DJ93" s="137">
        <f>求节点(总纲!AA$5:AA$84,DC$8:DC$87,总纲!D90)</f>
        <v>33438825.304703586</v>
      </c>
      <c r="DK93" s="137">
        <f>求节点(总纲!AB$5:AB$84,DD$8:DD$87,总纲!E90)</f>
        <v>28857706.237959191</v>
      </c>
      <c r="DL93" s="137">
        <f>求节点(总纲!AC$5:AC$84,DE$8:DE$87,总纲!F90)</f>
        <v>23520869.719328504</v>
      </c>
      <c r="DM93" s="137">
        <f>求节点(总纲!AD$5:AD$84,DF$8:DF$87,总纲!G90)</f>
        <v>17227682.796983287</v>
      </c>
      <c r="DN93" s="137">
        <f>求节点(总纲!AE$5:AE$84,DG$8:DG$87,总纲!H90)</f>
        <v>9413029.3232740592</v>
      </c>
    </row>
    <row r="94" spans="31:118" x14ac:dyDescent="0.15">
      <c r="AL94" s="137">
        <v>88</v>
      </c>
      <c r="AM94" s="137">
        <f>求节点(总纲!AA$5:AA$84,AF$7:AF$86,总纲!D92)</f>
        <v>123518215.18380398</v>
      </c>
      <c r="AN94" s="137">
        <f>求节点(总纲!AB$5:AB$84,AG$7:AG$86,总纲!E92)</f>
        <v>138505134.48497158</v>
      </c>
      <c r="AO94" s="137">
        <f>求节点(总纲!AC$5:AC$84,AH$7:AH$86,总纲!F92)</f>
        <v>161981286.63628772</v>
      </c>
      <c r="AP94" s="137">
        <f>求节点(总纲!AD$5:AD$84,AI$7:AI$86,总纲!G92)</f>
        <v>194408783.92419979</v>
      </c>
      <c r="AQ94" s="137">
        <f>求节点(总纲!AE$5:AE$84,AJ$7:AJ$86,总纲!H92)</f>
        <v>238442760.5434626</v>
      </c>
      <c r="AS94" s="137">
        <v>88</v>
      </c>
      <c r="AT94" s="137">
        <f t="shared" si="121"/>
        <v>7758250.8619197905</v>
      </c>
      <c r="AU94" s="137">
        <f t="shared" si="122"/>
        <v>8049201.0303084254</v>
      </c>
      <c r="AV94" s="137">
        <f t="shared" si="123"/>
        <v>8588906.8078273237</v>
      </c>
      <c r="AW94" s="137">
        <f t="shared" si="124"/>
        <v>8717476.355274111</v>
      </c>
      <c r="AX94" s="137">
        <f t="shared" si="125"/>
        <v>10010873.422325641</v>
      </c>
      <c r="BZ94" s="137">
        <v>87</v>
      </c>
      <c r="CA94" s="140">
        <f>求节点(总纲!AA$5:AA$84,BO$8:BO$87,总纲!D91)</f>
        <v>3133768896.6214304</v>
      </c>
      <c r="CB94" s="140">
        <f>求节点(总纲!AB$5:AB$84,BP$8:BP$87,总纲!E91)</f>
        <v>3625047450.5842719</v>
      </c>
      <c r="CC94" s="140">
        <f>求节点(总纲!AC$5:AC$84,BQ$8:BQ$87,总纲!F91)</f>
        <v>4379923458.8916426</v>
      </c>
      <c r="CD94" s="140">
        <f>求节点(总纲!AD$5:AD$84,BR$8:BR$87,总纲!G91)</f>
        <v>5442186816.7915859</v>
      </c>
      <c r="CE94" s="140">
        <f>求节点(总纲!AE$5:AE$84,BS$8:BS$87,总纲!H91)</f>
        <v>6859139634.8194237</v>
      </c>
      <c r="CF94" s="140">
        <f>求节点(总纲!AA$5:AA$84,BT$8:BT$87,总纲!D91)</f>
        <v>2638466108.2937407</v>
      </c>
      <c r="CG94" s="140">
        <f>求节点(总纲!AB$5:AB$84,BU$8:BU$87,总纲!E91)</f>
        <v>3018077663.5223212</v>
      </c>
      <c r="CH94" s="140">
        <f>求节点(总纲!AC$5:AC$84,BV$8:BV$87,总纲!F91)</f>
        <v>3597999674.8782549</v>
      </c>
      <c r="CI94" s="140">
        <f>求节点(总纲!AD$5:AD$84,BW$8:BW$87,总纲!G91)</f>
        <v>4409451483.5035782</v>
      </c>
      <c r="CJ94" s="140">
        <f>求节点(总纲!AE$5:AE$84,BX$8:BX$87,总纲!H91)</f>
        <v>5482529074.2317047</v>
      </c>
      <c r="CL94" s="137">
        <v>87</v>
      </c>
      <c r="CM94" s="137">
        <f t="shared" si="127"/>
        <v>276767671.61124992</v>
      </c>
      <c r="CN94" s="137">
        <f t="shared" si="128"/>
        <v>307164303.24943113</v>
      </c>
      <c r="CO94" s="137">
        <f t="shared" si="129"/>
        <v>348784781.55035877</v>
      </c>
      <c r="CP94" s="137">
        <f t="shared" si="130"/>
        <v>360215062.0227375</v>
      </c>
      <c r="CQ94" s="137">
        <f t="shared" si="131"/>
        <v>416887239.91195679</v>
      </c>
      <c r="CR94" s="137">
        <f t="shared" si="132"/>
        <v>207735289.72764826</v>
      </c>
      <c r="CS94" s="137">
        <f t="shared" si="133"/>
        <v>227103086.46076727</v>
      </c>
      <c r="CT94" s="137">
        <f t="shared" si="134"/>
        <v>249038975.47659349</v>
      </c>
      <c r="CU94" s="137">
        <f t="shared" si="135"/>
        <v>248786706.21615744</v>
      </c>
      <c r="CV94" s="137">
        <f t="shared" si="136"/>
        <v>283849364.10569572</v>
      </c>
      <c r="DI94" s="137">
        <v>87</v>
      </c>
      <c r="DJ94" s="137">
        <f>求节点(总纲!AA$5:AA$84,DC$8:DC$87,总纲!D91)</f>
        <v>35845046.807131484</v>
      </c>
      <c r="DK94" s="137">
        <f>求节点(总纲!AB$5:AB$84,DD$8:DD$87,总纲!E91)</f>
        <v>30955782.422638748</v>
      </c>
      <c r="DL94" s="137">
        <f>求节点(总纲!AC$5:AC$84,DE$8:DE$87,总纲!F91)</f>
        <v>25263588.989666268</v>
      </c>
      <c r="DM94" s="137">
        <f>求节点(总纲!AD$5:AD$84,DF$8:DF$87,总纲!G91)</f>
        <v>18367001.98397417</v>
      </c>
      <c r="DN94" s="137">
        <f>求节点(总纲!AE$5:AE$84,DG$8:DG$87,总纲!H91)</f>
        <v>10000768.059189685</v>
      </c>
    </row>
    <row r="95" spans="31:118" x14ac:dyDescent="0.15">
      <c r="AL95" s="137">
        <v>89</v>
      </c>
      <c r="AM95" s="137">
        <f>求节点(总纲!AA$5:AA$84,AF$7:AF$86,总纲!D93)</f>
        <v>130924801.17434534</v>
      </c>
      <c r="AN95" s="137">
        <f>求节点(总纲!AB$5:AB$84,AG$7:AG$86,总纲!E93)</f>
        <v>146473804.86174449</v>
      </c>
      <c r="AO95" s="137">
        <f>求节点(总纲!AC$5:AC$84,AH$7:AH$86,总纲!F93)</f>
        <v>169523018.55955538</v>
      </c>
      <c r="AP95" s="137">
        <f>求节点(总纲!AD$5:AD$84,AI$7:AI$86,总纲!G93)</f>
        <v>203250314.79518497</v>
      </c>
      <c r="AQ95" s="137">
        <f>求节点(总纲!AE$5:AE$84,AJ$7:AJ$86,总纲!H93)</f>
        <v>248056842.49635857</v>
      </c>
      <c r="AS95" s="137">
        <v>89</v>
      </c>
      <c r="AT95" s="137">
        <f t="shared" si="121"/>
        <v>7406585.9905413687</v>
      </c>
      <c r="AU95" s="137">
        <f t="shared" si="122"/>
        <v>7968670.3767729104</v>
      </c>
      <c r="AV95" s="137">
        <f t="shared" si="123"/>
        <v>7541731.9232676625</v>
      </c>
      <c r="AW95" s="137">
        <f t="shared" si="124"/>
        <v>8841530.8709851801</v>
      </c>
      <c r="AX95" s="137">
        <f t="shared" si="125"/>
        <v>9614081.9528959692</v>
      </c>
      <c r="BZ95" s="137">
        <v>88</v>
      </c>
      <c r="CA95" s="140">
        <f>求节点(总纲!AA$5:AA$84,BO$8:BO$87,总纲!D92)</f>
        <v>3424153723.1128807</v>
      </c>
      <c r="CB95" s="140">
        <f>求节点(总纲!AB$5:AB$84,BP$8:BP$87,总纲!E92)</f>
        <v>3938707936.5789442</v>
      </c>
      <c r="CC95" s="140">
        <f>求节点(总纲!AC$5:AC$84,BQ$8:BQ$87,总纲!F92)</f>
        <v>4720817553.2809095</v>
      </c>
      <c r="CD95" s="140">
        <f>求节点(总纲!AD$5:AD$84,BR$8:BR$87,总纲!G92)</f>
        <v>5798750327.4127121</v>
      </c>
      <c r="CE95" s="140">
        <f>求节点(总纲!AE$5:AE$84,BS$8:BS$87,总纲!H92)</f>
        <v>7268605864.0783749</v>
      </c>
      <c r="CF95" s="140">
        <f>求节点(总纲!AA$5:AA$84,BT$8:BT$87,总纲!D92)</f>
        <v>2854172633.0958633</v>
      </c>
      <c r="CG95" s="140">
        <f>求节点(总纲!AB$5:AB$84,BU$8:BU$87,总纲!E92)</f>
        <v>3242037223.1464138</v>
      </c>
      <c r="CH95" s="140">
        <f>求节点(总纲!AC$5:AC$84,BV$8:BV$87,总纲!F92)</f>
        <v>3837057841.1194191</v>
      </c>
      <c r="CI95" s="140">
        <f>求节点(总纲!AD$5:AD$84,BW$8:BW$87,总纲!G92)</f>
        <v>4652227745.4358826</v>
      </c>
      <c r="CJ95" s="140">
        <f>求节点(总纲!AE$5:AE$84,BX$8:BX$87,总纲!H92)</f>
        <v>5761325635.197341</v>
      </c>
      <c r="CL95" s="137">
        <v>88</v>
      </c>
      <c r="CM95" s="137">
        <f t="shared" si="127"/>
        <v>290384826.49145031</v>
      </c>
      <c r="CN95" s="137">
        <f t="shared" si="128"/>
        <v>313660485.9946723</v>
      </c>
      <c r="CO95" s="137">
        <f t="shared" si="129"/>
        <v>340894094.38926697</v>
      </c>
      <c r="CP95" s="137">
        <f t="shared" si="130"/>
        <v>356563510.62112617</v>
      </c>
      <c r="CQ95" s="137">
        <f t="shared" si="131"/>
        <v>409466229.25895119</v>
      </c>
      <c r="CR95" s="137">
        <f t="shared" si="132"/>
        <v>215706524.80212259</v>
      </c>
      <c r="CS95" s="137">
        <f t="shared" si="133"/>
        <v>223959559.62409258</v>
      </c>
      <c r="CT95" s="137">
        <f t="shared" si="134"/>
        <v>239058166.24116421</v>
      </c>
      <c r="CU95" s="137">
        <f t="shared" si="135"/>
        <v>242776261.93230438</v>
      </c>
      <c r="CV95" s="137">
        <f t="shared" si="136"/>
        <v>278796560.96563625</v>
      </c>
      <c r="DI95" s="137">
        <v>88</v>
      </c>
      <c r="DJ95" s="137">
        <f>求节点(总纲!AA$5:AA$84,DC$8:DC$87,总纲!D92)</f>
        <v>38423971.158417985</v>
      </c>
      <c r="DK95" s="137">
        <f>求节点(总纲!AB$5:AB$84,DD$8:DD$87,总纲!E92)</f>
        <v>33244419.84626323</v>
      </c>
      <c r="DL95" s="137">
        <f>求节点(总纲!AC$5:AC$84,DE$8:DE$87,总纲!F92)</f>
        <v>27035106.107062891</v>
      </c>
      <c r="DM95" s="137">
        <f>求节点(总纲!AD$5:AD$84,DF$8:DF$87,总纲!G92)</f>
        <v>19527062.142708018</v>
      </c>
      <c r="DN95" s="137">
        <f>求节点(总纲!AE$5:AE$84,DG$8:DG$87,总纲!H92)</f>
        <v>10643440.01088178</v>
      </c>
    </row>
    <row r="96" spans="31:118" x14ac:dyDescent="0.15">
      <c r="AL96" s="137">
        <v>90</v>
      </c>
      <c r="AM96" s="137">
        <f>求节点(总纲!AA$5:AA$84,AF$7:AF$86,总纲!D94)</f>
        <v>138753553.07838371</v>
      </c>
      <c r="AN96" s="137">
        <f>求节点(总纲!AB$5:AB$84,AG$7:AG$86,总纲!E94)</f>
        <v>153382052.60254782</v>
      </c>
      <c r="AO96" s="137">
        <f>求节点(总纲!AC$5:AC$84,AH$7:AH$86,总纲!F94)</f>
        <v>177701106.20542049</v>
      </c>
      <c r="AP96" s="137">
        <f>求节点(总纲!AD$5:AD$84,AI$7:AI$86,总纲!G94)</f>
        <v>211421676.05197525</v>
      </c>
      <c r="AQ96" s="137">
        <f>求节点(总纲!AE$5:AE$84,AJ$7:AJ$86,总纲!H94)</f>
        <v>259126753.4425118</v>
      </c>
      <c r="AS96" s="137">
        <v>90</v>
      </c>
      <c r="AT96" s="137">
        <f t="shared" si="121"/>
        <v>7828751.9040383697</v>
      </c>
      <c r="AU96" s="137">
        <f t="shared" si="122"/>
        <v>6908247.7408033311</v>
      </c>
      <c r="AV96" s="137">
        <f t="shared" si="123"/>
        <v>8178087.6458651125</v>
      </c>
      <c r="AW96" s="137">
        <f t="shared" si="124"/>
        <v>8171361.2567902803</v>
      </c>
      <c r="AX96" s="137">
        <f t="shared" si="125"/>
        <v>11069910.946153224</v>
      </c>
      <c r="BZ96" s="137">
        <v>89</v>
      </c>
      <c r="CA96" s="140">
        <f>求节点(总纲!AA$5:AA$84,BO$8:BO$87,总纲!D93)</f>
        <v>3712772848.4902878</v>
      </c>
      <c r="CB96" s="140">
        <f>求节点(总纲!AB$5:AB$84,BP$8:BP$87,总纲!E93)</f>
        <v>4252142586.5582557</v>
      </c>
      <c r="CC96" s="140">
        <f>求节点(总纲!AC$5:AC$84,BQ$8:BQ$87,总纲!F93)</f>
        <v>5029290590.7898455</v>
      </c>
      <c r="CD96" s="140">
        <f>求节点(总纲!AD$5:AD$84,BR$8:BR$87,总纲!G93)</f>
        <v>6160387934.2318249</v>
      </c>
      <c r="CE96" s="140">
        <f>求节点(总纲!AE$5:AE$84,BS$8:BS$87,总纲!H93)</f>
        <v>7661842469.8134537</v>
      </c>
      <c r="CF96" s="140">
        <f>求节点(总纲!AA$5:AA$84,BT$8:BT$87,总纲!D93)</f>
        <v>3060252184.4095492</v>
      </c>
      <c r="CG96" s="140">
        <f>求节点(总纲!AB$5:AB$84,BU$8:BU$87,总纲!E93)</f>
        <v>3463794580.2149363</v>
      </c>
      <c r="CH96" s="140">
        <f>求节点(总纲!AC$5:AC$84,BV$8:BV$87,总纲!F93)</f>
        <v>4047090356.2886419</v>
      </c>
      <c r="CI96" s="140">
        <f>求节点(总纲!AD$5:AD$84,BW$8:BW$87,总纲!G93)</f>
        <v>4898458848.0093021</v>
      </c>
      <c r="CJ96" s="140">
        <f>求节点(总纲!AE$5:AE$84,BX$8:BX$87,总纲!H93)</f>
        <v>6029071802.0134745</v>
      </c>
      <c r="CL96" s="137">
        <v>89</v>
      </c>
      <c r="CM96" s="137">
        <f t="shared" si="127"/>
        <v>288619125.37740707</v>
      </c>
      <c r="CN96" s="137">
        <f t="shared" si="128"/>
        <v>313434649.97931147</v>
      </c>
      <c r="CO96" s="137">
        <f t="shared" si="129"/>
        <v>308473037.50893593</v>
      </c>
      <c r="CP96" s="137">
        <f t="shared" si="130"/>
        <v>361637606.81911278</v>
      </c>
      <c r="CQ96" s="137">
        <f t="shared" si="131"/>
        <v>393236605.73507881</v>
      </c>
      <c r="CR96" s="137">
        <f t="shared" si="132"/>
        <v>206079551.31368589</v>
      </c>
      <c r="CS96" s="137">
        <f t="shared" si="133"/>
        <v>221757357.06852245</v>
      </c>
      <c r="CT96" s="137">
        <f t="shared" si="134"/>
        <v>210032515.16922283</v>
      </c>
      <c r="CU96" s="137">
        <f t="shared" si="135"/>
        <v>246231102.57341957</v>
      </c>
      <c r="CV96" s="137">
        <f t="shared" si="136"/>
        <v>267746166.8161335</v>
      </c>
      <c r="DI96" s="137">
        <v>89</v>
      </c>
      <c r="DJ96" s="137">
        <f>求节点(总纲!AA$5:AA$84,DC$8:DC$87,总纲!D93)</f>
        <v>41187993.840015441</v>
      </c>
      <c r="DK96" s="137">
        <f>求节点(总纲!AB$5:AB$84,DD$8:DD$87,总纲!E93)</f>
        <v>35578189.079005338</v>
      </c>
      <c r="DL96" s="137">
        <f>求节点(总纲!AC$5:AC$84,DE$8:DE$87,总纲!F93)</f>
        <v>28736863.30217877</v>
      </c>
      <c r="DM96" s="137">
        <f>求节点(总纲!AD$5:AD$84,DF$8:DF$87,总纲!G93)</f>
        <v>20762867.69475178</v>
      </c>
      <c r="DN96" s="137">
        <f>求节点(总纲!AE$5:AE$84,DG$8:DG$87,总纲!H93)</f>
        <v>11285510.31216423</v>
      </c>
    </row>
    <row r="97" spans="38:118" x14ac:dyDescent="0.15">
      <c r="AL97" s="137">
        <v>91</v>
      </c>
      <c r="AM97" s="137">
        <f>求节点(总纲!AA$5:AA$84,AF$7:AF$86,总纲!D95)</f>
        <v>146094879.03391111</v>
      </c>
      <c r="AN97" s="137">
        <f>求节点(总纲!AB$5:AB$84,AG$7:AG$86,总纲!E95)</f>
        <v>161643522.00002611</v>
      </c>
      <c r="AO97" s="137">
        <f>求节点(总纲!AC$5:AC$84,AH$7:AH$86,总纲!F95)</f>
        <v>185740406.7373271</v>
      </c>
      <c r="AP97" s="137">
        <f>求节点(总纲!AD$5:AD$84,AI$7:AI$86,总纲!G95)</f>
        <v>221359831.33734849</v>
      </c>
      <c r="AQ97" s="137">
        <f>求节点(总纲!AE$5:AE$84,AJ$7:AJ$86,总纲!H95)</f>
        <v>275237571.97352296</v>
      </c>
      <c r="AS97" s="137">
        <v>91</v>
      </c>
      <c r="AT97" s="137">
        <f t="shared" si="121"/>
        <v>7341325.955527395</v>
      </c>
      <c r="AU97" s="137">
        <f t="shared" si="122"/>
        <v>8261469.3974782825</v>
      </c>
      <c r="AV97" s="137">
        <f t="shared" si="123"/>
        <v>8039300.5319066048</v>
      </c>
      <c r="AW97" s="137">
        <f t="shared" si="124"/>
        <v>9938155.2853732407</v>
      </c>
      <c r="AX97" s="137">
        <f t="shared" si="125"/>
        <v>16110818.531011164</v>
      </c>
      <c r="BZ97" s="137">
        <v>90</v>
      </c>
      <c r="CA97" s="140">
        <f>求节点(总纲!AA$5:AA$84,BO$8:BO$87,总纲!D94)</f>
        <v>4019174879.4912777</v>
      </c>
      <c r="CB97" s="140">
        <f>求节点(总纲!AB$5:AB$84,BP$8:BP$87,总纲!E94)</f>
        <v>4534704760.094985</v>
      </c>
      <c r="CC97" s="140">
        <f>求节点(总纲!AC$5:AC$84,BQ$8:BQ$87,总纲!F94)</f>
        <v>5363791944.4313412</v>
      </c>
      <c r="CD97" s="140">
        <f>求节点(总纲!AD$5:AD$84,BR$8:BR$87,总纲!G94)</f>
        <v>6494614164.1099072</v>
      </c>
      <c r="CE97" s="140">
        <f>求节点(总纲!AE$5:AE$84,BS$8:BS$87,总纲!H94)</f>
        <v>8106036694.9598684</v>
      </c>
      <c r="CF97" s="140">
        <f>求节点(总纲!AA$5:AA$84,BT$8:BT$87,总纲!D94)</f>
        <v>3278095600.3523369</v>
      </c>
      <c r="CG97" s="140">
        <f>求节点(总纲!AB$5:AB$84,BU$8:BU$87,总纲!E94)</f>
        <v>3656184957.276279</v>
      </c>
      <c r="CH97" s="140">
        <f>求节点(总纲!AC$5:AC$84,BV$8:BV$87,总纲!F94)</f>
        <v>4274844980.1617184</v>
      </c>
      <c r="CI97" s="140">
        <f>求节点(总纲!AD$5:AD$84,BW$8:BW$87,总纲!G94)</f>
        <v>5126026146.1553745</v>
      </c>
      <c r="CJ97" s="140">
        <f>求节点(总纲!AE$5:AE$84,BX$8:BX$87,总纲!H94)</f>
        <v>6476669518.0423231</v>
      </c>
      <c r="CL97" s="137">
        <v>90</v>
      </c>
      <c r="CM97" s="137">
        <f t="shared" si="127"/>
        <v>306402031.00098991</v>
      </c>
      <c r="CN97" s="137">
        <f t="shared" si="128"/>
        <v>282562173.53672934</v>
      </c>
      <c r="CO97" s="137">
        <f t="shared" si="129"/>
        <v>334501353.6414957</v>
      </c>
      <c r="CP97" s="137">
        <f t="shared" si="130"/>
        <v>334226229.87808228</v>
      </c>
      <c r="CQ97" s="137">
        <f t="shared" si="131"/>
        <v>444194225.14641476</v>
      </c>
      <c r="CR97" s="137">
        <f t="shared" si="132"/>
        <v>217843415.94278765</v>
      </c>
      <c r="CS97" s="137">
        <f t="shared" si="133"/>
        <v>192390377.06134272</v>
      </c>
      <c r="CT97" s="137">
        <f t="shared" si="134"/>
        <v>227754623.87307644</v>
      </c>
      <c r="CU97" s="137">
        <f t="shared" si="135"/>
        <v>227567298.14607239</v>
      </c>
      <c r="CV97" s="137">
        <f t="shared" si="136"/>
        <v>447597716.02884865</v>
      </c>
      <c r="DI97" s="137">
        <v>90</v>
      </c>
      <c r="DJ97" s="137">
        <f>求节点(总纲!AA$5:AA$84,DC$8:DC$87,总纲!D94)</f>
        <v>44150400</v>
      </c>
      <c r="DK97" s="137">
        <f>求节点(总纲!AB$5:AB$84,DD$8:DD$87,总纲!E94)</f>
        <v>37854552.960000001</v>
      </c>
      <c r="DL97" s="137">
        <f>求节点(总纲!AC$5:AC$84,DE$8:DE$87,总纲!F94)</f>
        <v>30596227.199999999</v>
      </c>
      <c r="DM97" s="137">
        <f>求节点(总纲!AD$5:AD$84,DF$8:DF$87,总纲!G94)</f>
        <v>22022219.520000003</v>
      </c>
      <c r="DN97" s="137">
        <f>求节点(总纲!AE$5:AE$84,DG$8:DG$87,总纲!H94)</f>
        <v>11964758.400000002</v>
      </c>
    </row>
    <row r="98" spans="38:118" x14ac:dyDescent="0.15">
      <c r="AL98" s="137">
        <v>92</v>
      </c>
      <c r="AM98" s="137">
        <f>求节点(总纲!AA$5:AA$84,AF$7:AF$86,总纲!D96)</f>
        <v>153963117.37287414</v>
      </c>
      <c r="AN98" s="137">
        <f>求节点(总纲!AB$5:AB$84,AG$7:AG$86,总纲!E96)</f>
        <v>169069996.58354193</v>
      </c>
      <c r="AO98" s="137">
        <f>求节点(总纲!AC$5:AC$84,AH$7:AH$86,总纲!F96)</f>
        <v>194562259.84711334</v>
      </c>
      <c r="AP98" s="137">
        <f>求节点(总纲!AD$5:AD$84,AI$7:AI$86,总纲!G96)</f>
        <v>235413592.12720811</v>
      </c>
      <c r="AQ98" s="137">
        <f>求节点(总纲!AE$5:AE$84,AJ$7:AJ$86,总纲!H96)</f>
        <v>291934609.05272186</v>
      </c>
      <c r="AS98" s="137">
        <v>92</v>
      </c>
      <c r="AT98" s="137">
        <f t="shared" si="121"/>
        <v>7868238.3389630318</v>
      </c>
      <c r="AU98" s="137">
        <f t="shared" si="122"/>
        <v>7426474.5835158229</v>
      </c>
      <c r="AV98" s="137">
        <f t="shared" si="123"/>
        <v>8821853.1097862422</v>
      </c>
      <c r="AW98" s="137">
        <f t="shared" si="124"/>
        <v>14053760.789859623</v>
      </c>
      <c r="AX98" s="137">
        <f t="shared" si="125"/>
        <v>16697037.079198897</v>
      </c>
      <c r="BY98" s="174"/>
      <c r="BZ98" s="137">
        <v>91</v>
      </c>
      <c r="CA98" s="140">
        <f>求节点(总纲!AA$5:AA$84,BO$8:BO$87,总纲!D95)</f>
        <v>4319450882.3889675</v>
      </c>
      <c r="CB98" s="140">
        <f>求节点(总纲!AB$5:AB$84,BP$8:BP$87,总纲!E95)</f>
        <v>4872616606.5058632</v>
      </c>
      <c r="CC98" s="140">
        <f>求节点(总纲!AC$5:AC$84,BQ$8:BQ$87,总纲!F95)</f>
        <v>5692616606.9565973</v>
      </c>
      <c r="CD98" s="140">
        <f>求节点(总纲!AD$5:AD$84,BR$8:BR$87,总纲!G95)</f>
        <v>6901106065.3476658</v>
      </c>
      <c r="CE98" s="140">
        <f>求节点(总纲!AE$5:AE$84,BS$8:BS$87,总纲!H95)</f>
        <v>8727408710.8152847</v>
      </c>
      <c r="CF98" s="140">
        <f>求节点(总纲!AA$5:AA$84,BT$8:BT$87,总纲!D95)</f>
        <v>3482546934.7148604</v>
      </c>
      <c r="CG98" s="140">
        <f>求节点(总纲!AB$5:AB$84,BU$8:BU$87,总纲!E95)</f>
        <v>3886261710.7594652</v>
      </c>
      <c r="CH98" s="140">
        <f>求节点(总纲!AC$5:AC$84,BV$8:BV$87,总纲!F95)</f>
        <v>4498734469.7507391</v>
      </c>
      <c r="CI98" s="140">
        <f>求节点(总纲!AD$5:AD$84,BW$8:BW$87,总纲!G95)</f>
        <v>5402797552.5069351</v>
      </c>
      <c r="CJ98" s="140">
        <f>求节点(总纲!AE$5:AE$84,BX$8:BX$87,总纲!H95)</f>
        <v>7535117847.0514259</v>
      </c>
      <c r="CL98" s="137">
        <v>91</v>
      </c>
      <c r="CM98" s="137">
        <f t="shared" si="127"/>
        <v>300276002.89768982</v>
      </c>
      <c r="CN98" s="137">
        <f t="shared" si="128"/>
        <v>337911846.41087818</v>
      </c>
      <c r="CO98" s="137">
        <f t="shared" si="129"/>
        <v>328824662.52525616</v>
      </c>
      <c r="CP98" s="137">
        <f t="shared" si="130"/>
        <v>406491901.23775864</v>
      </c>
      <c r="CQ98" s="137">
        <f t="shared" si="131"/>
        <v>621372015.8554163</v>
      </c>
      <c r="CR98" s="137">
        <f t="shared" si="132"/>
        <v>204451334.36252356</v>
      </c>
      <c r="CS98" s="137">
        <f t="shared" si="133"/>
        <v>230076753.48318624</v>
      </c>
      <c r="CT98" s="137">
        <f t="shared" si="134"/>
        <v>223889489.58902073</v>
      </c>
      <c r="CU98" s="137">
        <f t="shared" si="135"/>
        <v>276771406.35156059</v>
      </c>
      <c r="CV98" s="137">
        <f t="shared" si="136"/>
        <v>1058448329.0091028</v>
      </c>
      <c r="DI98" s="137">
        <v>91</v>
      </c>
      <c r="DJ98" s="137">
        <f>求节点(总纲!AA$5:AA$84,DC$8:DC$87,总纲!D95)</f>
        <v>47325428.307525493</v>
      </c>
      <c r="DK98" s="137">
        <f>求节点(总纲!AB$5:AB$84,DD$8:DD$87,总纲!E95)</f>
        <v>40576822.230872355</v>
      </c>
      <c r="DL98" s="137">
        <f>求节点(总纲!AC$5:AC$84,DE$8:DE$87,总纲!F95)</f>
        <v>32697138.417669363</v>
      </c>
      <c r="DM98" s="137">
        <f>求节点(总纲!AD$5:AD$84,DF$8:DF$87,总纲!G95)</f>
        <v>23553865.668655436</v>
      </c>
      <c r="DN98" s="137">
        <f>求节点(总纲!AE$5:AE$84,DG$8:DG$87,总纲!H95)</f>
        <v>12777865.643031884</v>
      </c>
    </row>
    <row r="99" spans="38:118" x14ac:dyDescent="0.15">
      <c r="AL99" s="137">
        <v>93</v>
      </c>
      <c r="AM99" s="137">
        <f>求节点(总纲!AA$5:AA$84,AF$7:AF$86,总纲!D97)</f>
        <v>161274336.17411381</v>
      </c>
      <c r="AN99" s="137">
        <f>求节点(总纲!AB$5:AB$84,AG$7:AG$86,总纲!E97)</f>
        <v>177231673.21026069</v>
      </c>
      <c r="AO99" s="137">
        <f>求节点(总纲!AC$5:AC$84,AH$7:AH$86,总纲!F97)</f>
        <v>206643363.10760763</v>
      </c>
      <c r="AP99" s="137">
        <f>求节点(总纲!AD$5:AD$84,AI$7:AI$86,总纲!G97)</f>
        <v>250217382.14939258</v>
      </c>
      <c r="AQ99" s="137">
        <f>求节点(总纲!AE$5:AE$84,AJ$7:AJ$86,总纲!H97)</f>
        <v>307835889.65714425</v>
      </c>
      <c r="AS99" s="137">
        <v>93</v>
      </c>
      <c r="AT99" s="137">
        <f t="shared" si="121"/>
        <v>7311218.8012396693</v>
      </c>
      <c r="AU99" s="137">
        <f t="shared" si="122"/>
        <v>8161676.6267187595</v>
      </c>
      <c r="AV99" s="137">
        <f t="shared" si="123"/>
        <v>12081103.260494292</v>
      </c>
      <c r="AW99" s="137">
        <f t="shared" si="124"/>
        <v>14803790.022184461</v>
      </c>
      <c r="AX99" s="137">
        <f t="shared" si="125"/>
        <v>15901280.60442239</v>
      </c>
      <c r="BY99" s="174"/>
      <c r="BZ99" s="137">
        <v>92</v>
      </c>
      <c r="CA99" s="140">
        <f>求节点(总纲!AA$5:AA$84,BO$8:BO$87,总纲!D96)</f>
        <v>4641278733.7311783</v>
      </c>
      <c r="CB99" s="140">
        <f>求节点(总纲!AB$5:AB$84,BP$8:BP$87,总纲!E96)</f>
        <v>5176375371.2124519</v>
      </c>
      <c r="CC99" s="140">
        <f>求节点(总纲!AC$5:AC$84,BQ$8:BQ$87,总纲!F96)</f>
        <v>6053449351.0690842</v>
      </c>
      <c r="CD99" s="140">
        <f>求节点(总纲!AD$5:AD$84,BR$8:BR$87,总纲!G96)</f>
        <v>7443202717.808672</v>
      </c>
      <c r="CE99" s="140">
        <f>求节点(总纲!AE$5:AE$84,BS$8:BS$87,总纲!H96)</f>
        <v>9371390366.2937927</v>
      </c>
      <c r="CF99" s="140">
        <f>求节点(总纲!AA$5:AA$84,BT$8:BT$87,总纲!D96)</f>
        <v>3701672449.2647448</v>
      </c>
      <c r="CG99" s="140">
        <f>求节点(总纲!AB$5:AB$84,BU$8:BU$87,总纲!E96)</f>
        <v>4093084381.1336069</v>
      </c>
      <c r="CH99" s="140">
        <f>求节点(总纲!AC$5:AC$84,BV$8:BV$87,总纲!F96)</f>
        <v>4744417558.9872274</v>
      </c>
      <c r="CI99" s="140">
        <f>求节点(总纲!AD$5:AD$84,BW$8:BW$87,总纲!G96)</f>
        <v>6325087417.312726</v>
      </c>
      <c r="CJ99" s="140">
        <f>求节点(总纲!AE$5:AE$84,BX$8:BX$87,总纲!H96)</f>
        <v>8632079553.9853687</v>
      </c>
      <c r="CL99" s="137">
        <v>92</v>
      </c>
      <c r="CM99" s="137">
        <f t="shared" si="127"/>
        <v>321827851.34221077</v>
      </c>
      <c r="CN99" s="137">
        <f t="shared" si="128"/>
        <v>303758764.70658875</v>
      </c>
      <c r="CO99" s="137">
        <f t="shared" si="129"/>
        <v>360832744.11248684</v>
      </c>
      <c r="CP99" s="137">
        <f t="shared" si="130"/>
        <v>542096652.46100616</v>
      </c>
      <c r="CQ99" s="137">
        <f t="shared" si="131"/>
        <v>643981655.478508</v>
      </c>
      <c r="CR99" s="137">
        <f t="shared" si="132"/>
        <v>219125514.54988432</v>
      </c>
      <c r="CS99" s="137">
        <f t="shared" si="133"/>
        <v>206822670.37414169</v>
      </c>
      <c r="CT99" s="137">
        <f t="shared" si="134"/>
        <v>245683089.23648834</v>
      </c>
      <c r="CU99" s="137">
        <f t="shared" si="135"/>
        <v>922289864.8057909</v>
      </c>
      <c r="CV99" s="137">
        <f t="shared" si="136"/>
        <v>1096961706.9339428</v>
      </c>
      <c r="DI99" s="137">
        <v>92</v>
      </c>
      <c r="DJ99" s="137">
        <f>求节点(总纲!AA$5:AA$84,DC$8:DC$87,总纲!D96)</f>
        <v>50728339.390332796</v>
      </c>
      <c r="DK99" s="137">
        <f>求节点(总纲!AB$5:AB$84,DD$8:DD$87,总纲!E96)</f>
        <v>43398094.348429702</v>
      </c>
      <c r="DL99" s="137">
        <f>求节点(总纲!AC$5:AC$84,DE$8:DE$87,总纲!F96)</f>
        <v>35002554.179329626</v>
      </c>
      <c r="DM99" s="137">
        <f>求节点(总纲!AD$5:AD$84,DF$8:DF$87,总纲!G96)</f>
        <v>25191693.341239266</v>
      </c>
      <c r="DN99" s="137">
        <f>求节点(总纲!AE$5:AE$84,DG$8:DG$87,总纲!H96)</f>
        <v>13620559.126304356</v>
      </c>
    </row>
    <row r="100" spans="38:118" x14ac:dyDescent="0.15">
      <c r="AL100" s="137">
        <v>94</v>
      </c>
      <c r="AM100" s="137">
        <f>求节点(总纲!AA$5:AA$84,AF$7:AF$86,总纲!D98)</f>
        <v>169078395.72215417</v>
      </c>
      <c r="AN100" s="137">
        <f>求节点(总纲!AB$5:AB$84,AG$7:AG$86,总纲!E98)</f>
        <v>188092435.74135309</v>
      </c>
      <c r="AO100" s="137">
        <f>求节点(总纲!AC$5:AC$84,AH$7:AH$86,总纲!F98)</f>
        <v>219928570.65738028</v>
      </c>
      <c r="AP100" s="137">
        <f>求节点(总纲!AD$5:AD$84,AI$7:AI$86,总纲!G98)</f>
        <v>264232945.74752048</v>
      </c>
      <c r="AQ100" s="137">
        <f>求节点(总纲!AE$5:AE$84,AJ$7:AJ$86,总纲!H98)</f>
        <v>324530596.21572018</v>
      </c>
      <c r="AS100" s="137">
        <v>94</v>
      </c>
      <c r="AT100" s="137">
        <f t="shared" si="121"/>
        <v>7804059.5480403602</v>
      </c>
      <c r="AU100" s="137">
        <f t="shared" si="122"/>
        <v>10860762.531092405</v>
      </c>
      <c r="AV100" s="137">
        <f t="shared" si="123"/>
        <v>13285207.54977265</v>
      </c>
      <c r="AW100" s="137">
        <f t="shared" si="124"/>
        <v>14015563.598127902</v>
      </c>
      <c r="AX100" s="137">
        <f t="shared" si="125"/>
        <v>16694706.558575928</v>
      </c>
      <c r="BY100" s="174"/>
      <c r="BZ100" s="137">
        <v>93</v>
      </c>
      <c r="CA100" s="140">
        <f>求节点(总纲!AA$5:AA$84,BO$8:BO$87,总纲!D97)</f>
        <v>4940323289.3395224</v>
      </c>
      <c r="CB100" s="140">
        <f>求节点(总纲!AB$5:AB$84,BP$8:BP$87,总纲!E97)</f>
        <v>5510205478.9151897</v>
      </c>
      <c r="CC100" s="140">
        <f>求节点(总纲!AC$5:AC$84,BQ$8:BQ$87,总纲!F97)</f>
        <v>6522387150.3728609</v>
      </c>
      <c r="CD100" s="140">
        <f>求节点(总纲!AD$5:AD$84,BR$8:BR$87,总纲!G97)</f>
        <v>8014164449.5592241</v>
      </c>
      <c r="CE100" s="140">
        <f>求节点(总纲!AE$5:AE$84,BS$8:BS$87,总纲!H97)</f>
        <v>9984680793.7685795</v>
      </c>
      <c r="CF100" s="140">
        <f>求节点(总纲!AA$5:AA$84,BT$8:BT$87,总纲!D97)</f>
        <v>3905285318.2185307</v>
      </c>
      <c r="CG100" s="140">
        <f>求节点(总纲!AB$5:AB$84,BU$8:BU$87,总纲!E97)</f>
        <v>4320381968.3919029</v>
      </c>
      <c r="CH100" s="140">
        <f>求节点(总纲!AC$5:AC$84,BV$8:BV$87,总纲!F97)</f>
        <v>5489684944.379921</v>
      </c>
      <c r="CI100" s="140">
        <f>求节点(总纲!AD$5:AD$84,BW$8:BW$87,总纲!G97)</f>
        <v>7297666605.7519665</v>
      </c>
      <c r="CJ100" s="140">
        <f>求节点(总纲!AE$5:AE$84,BX$8:BX$87,总纲!H97)</f>
        <v>9676761663.2437458</v>
      </c>
      <c r="CL100" s="137">
        <v>93</v>
      </c>
      <c r="CM100" s="137">
        <f t="shared" si="127"/>
        <v>299044555.60834408</v>
      </c>
      <c r="CN100" s="137">
        <f t="shared" si="128"/>
        <v>333830107.70273781</v>
      </c>
      <c r="CO100" s="137">
        <f t="shared" si="129"/>
        <v>468937799.30377674</v>
      </c>
      <c r="CP100" s="137">
        <f t="shared" si="130"/>
        <v>570961731.75055218</v>
      </c>
      <c r="CQ100" s="137">
        <f t="shared" si="131"/>
        <v>613290427.47478676</v>
      </c>
      <c r="CR100" s="137">
        <f t="shared" si="132"/>
        <v>203612868.9537859</v>
      </c>
      <c r="CS100" s="137">
        <f t="shared" si="133"/>
        <v>227297587.25829601</v>
      </c>
      <c r="CT100" s="137">
        <f t="shared" si="134"/>
        <v>745267385.39269352</v>
      </c>
      <c r="CU100" s="137">
        <f t="shared" si="135"/>
        <v>972579188.43924046</v>
      </c>
      <c r="CV100" s="137">
        <f t="shared" si="136"/>
        <v>1044682109.2583771</v>
      </c>
      <c r="DI100" s="137">
        <v>93</v>
      </c>
      <c r="DJ100" s="137">
        <f>求节点(总纲!AA$5:AA$84,DC$8:DC$87,总纲!D97)</f>
        <v>54375489.184256382</v>
      </c>
      <c r="DK100" s="137">
        <f>求节点(总纲!AB$5:AB$84,DD$8:DD$87,总纲!E97)</f>
        <v>46512793.448212922</v>
      </c>
      <c r="DL100" s="137">
        <f>求节点(总纲!AC$5:AC$84,DE$8:DE$87,总纲!F97)</f>
        <v>37470149.596871078</v>
      </c>
      <c r="DM100" s="137">
        <f>求节点(总纲!AD$5:AD$84,DF$8:DF$87,总纲!G97)</f>
        <v>26915867.146206912</v>
      </c>
      <c r="DN100" s="137">
        <f>求节点(总纲!AE$5:AE$84,DG$8:DG$87,总纲!H97)</f>
        <v>14545443.356788583</v>
      </c>
    </row>
    <row r="101" spans="38:118" x14ac:dyDescent="0.15">
      <c r="AL101" s="137">
        <v>95</v>
      </c>
      <c r="AM101" s="137">
        <f>求节点(总纲!AA$5:AA$84,AF$7:AF$86,总纲!D99)</f>
        <v>179752316.35187712</v>
      </c>
      <c r="AN101" s="137">
        <f>求节点(总纲!AB$5:AB$84,AG$7:AG$86,总纲!E99)</f>
        <v>200632582.93727681</v>
      </c>
      <c r="AO101" s="137">
        <f>求节点(总纲!AC$5:AC$84,AH$7:AH$86,总纲!F99)</f>
        <v>232572780.5487822</v>
      </c>
      <c r="AP101" s="137">
        <f>求节点(总纲!AD$5:AD$84,AI$7:AI$86,总纲!G99)</f>
        <v>278765862.53641164</v>
      </c>
      <c r="AQ101" s="137">
        <f>求节点(总纲!AE$5:AE$84,AJ$7:AJ$86,总纲!H99)</f>
        <v>342068743.63048464</v>
      </c>
      <c r="AS101" s="137">
        <v>95</v>
      </c>
      <c r="AT101" s="137">
        <f t="shared" si="121"/>
        <v>10673920.629722953</v>
      </c>
      <c r="AU101" s="137">
        <f t="shared" si="122"/>
        <v>12540147.195923716</v>
      </c>
      <c r="AV101" s="137">
        <f t="shared" si="123"/>
        <v>12644209.891401917</v>
      </c>
      <c r="AW101" s="137">
        <f t="shared" si="124"/>
        <v>14532916.788891166</v>
      </c>
      <c r="AX101" s="137">
        <f t="shared" si="125"/>
        <v>17538147.414764464</v>
      </c>
      <c r="BY101" s="174"/>
      <c r="BZ101" s="137">
        <v>94</v>
      </c>
      <c r="CA101" s="140">
        <f>求节点(总纲!AA$5:AA$84,BO$8:BO$87,总纲!D98)</f>
        <v>5259526090.2581711</v>
      </c>
      <c r="CB101" s="140">
        <f>求节点(总纲!AB$5:AB$84,BP$8:BP$87,总纲!E98)</f>
        <v>5932778456.5680885</v>
      </c>
      <c r="CC101" s="140">
        <f>求节点(总纲!AC$5:AC$84,BQ$8:BQ$87,总纲!F98)</f>
        <v>7034779253.8758526</v>
      </c>
      <c r="CD101" s="140">
        <f>求节点(总纲!AD$5:AD$84,BR$8:BR$87,总纲!G98)</f>
        <v>8554725376.9605904</v>
      </c>
      <c r="CE101" s="140">
        <f>求节点(总纲!AE$5:AE$84,BS$8:BS$87,总纲!H98)</f>
        <v>10628572564.285957</v>
      </c>
      <c r="CF101" s="140">
        <f>求节点(总纲!AA$5:AA$84,BT$8:BT$87,总纲!D98)</f>
        <v>4122623493.5981617</v>
      </c>
      <c r="CG101" s="140">
        <f>求节点(总纲!AB$5:AB$84,BU$8:BU$87,总纲!E98)</f>
        <v>4974088798.2101364</v>
      </c>
      <c r="CH101" s="140">
        <f>求节点(总纲!AC$5:AC$84,BV$8:BV$87,总纲!F98)</f>
        <v>6362496322.92838</v>
      </c>
      <c r="CI101" s="140">
        <f>求节点(总纲!AD$5:AD$84,BW$8:BW$87,总纲!G98)</f>
        <v>8218460905.6818151</v>
      </c>
      <c r="CJ101" s="140">
        <f>求节点(总纲!AE$5:AE$84,BX$8:BX$87,总纲!H98)</f>
        <v>10773570259.666618</v>
      </c>
      <c r="CL101" s="137">
        <v>94</v>
      </c>
      <c r="CM101" s="137">
        <f t="shared" si="127"/>
        <v>319202800.91864872</v>
      </c>
      <c r="CN101" s="137">
        <f t="shared" si="128"/>
        <v>422572977.65289879</v>
      </c>
      <c r="CO101" s="137">
        <f t="shared" si="129"/>
        <v>512392103.50299168</v>
      </c>
      <c r="CP101" s="137">
        <f t="shared" si="130"/>
        <v>540560927.40136623</v>
      </c>
      <c r="CQ101" s="137">
        <f t="shared" si="131"/>
        <v>643891770.51737785</v>
      </c>
      <c r="CR101" s="137">
        <f t="shared" si="132"/>
        <v>217338175.37963104</v>
      </c>
      <c r="CS101" s="137">
        <f t="shared" si="133"/>
        <v>653706829.81823349</v>
      </c>
      <c r="CT101" s="137">
        <f t="shared" si="134"/>
        <v>872811378.54845905</v>
      </c>
      <c r="CU101" s="137">
        <f t="shared" si="135"/>
        <v>920794299.92984867</v>
      </c>
      <c r="CV101" s="137">
        <f t="shared" si="136"/>
        <v>1096808596.4228725</v>
      </c>
      <c r="DI101" s="137">
        <v>94</v>
      </c>
      <c r="DJ101" s="137">
        <f>求节点(总纲!AA$5:AA$84,DC$8:DC$87,总纲!D98)</f>
        <v>58284407.547278367</v>
      </c>
      <c r="DK101" s="137">
        <f>求节点(总纲!AB$5:AB$84,DD$8:DD$87,总纲!E98)</f>
        <v>49792369.367639907</v>
      </c>
      <c r="DL101" s="137">
        <f>求节点(总纲!AC$5:AC$84,DE$8:DE$87,总纲!F98)</f>
        <v>40093843.951772787</v>
      </c>
      <c r="DM101" s="137">
        <f>求节点(总纲!AD$5:AD$84,DF$8:DF$87,总纲!G98)</f>
        <v>28745869.802317694</v>
      </c>
      <c r="DN101" s="137">
        <f>求节点(总纲!AE$5:AE$84,DG$8:DG$87,总纲!H98)</f>
        <v>15521137.729840226</v>
      </c>
    </row>
    <row r="102" spans="38:118" x14ac:dyDescent="0.15">
      <c r="AL102" s="137">
        <v>96</v>
      </c>
      <c r="AM102" s="137">
        <f>求节点(总纲!AA$5:AA$84,AF$7:AF$86,总纲!D100)</f>
        <v>191614676.6898326</v>
      </c>
      <c r="AN102" s="137">
        <f>求节点(总纲!AB$5:AB$84,AG$7:AG$86,总纲!E100)</f>
        <v>212286750.22851825</v>
      </c>
      <c r="AO102" s="137">
        <f>求节点(总纲!AC$5:AC$84,AH$7:AH$86,总纲!F100)</f>
        <v>245424959.507828</v>
      </c>
      <c r="AP102" s="137">
        <f>求节点(总纲!AD$5:AD$84,AI$7:AI$86,总纲!G100)</f>
        <v>293700818.68511742</v>
      </c>
      <c r="AQ102" s="137">
        <f>求节点(总纲!AE$5:AE$84,AJ$7:AJ$86,总纲!H100)</f>
        <v>359962609.51035696</v>
      </c>
      <c r="AS102" s="137">
        <v>96</v>
      </c>
      <c r="AT102" s="137">
        <f t="shared" si="121"/>
        <v>11862360.337955475</v>
      </c>
      <c r="AU102" s="137">
        <f t="shared" si="122"/>
        <v>11654167.291241437</v>
      </c>
      <c r="AV102" s="137">
        <f t="shared" si="123"/>
        <v>12852178.959045798</v>
      </c>
      <c r="AW102" s="137">
        <f t="shared" si="124"/>
        <v>14934956.148705781</v>
      </c>
      <c r="AX102" s="137">
        <f t="shared" si="125"/>
        <v>17893865.879872322</v>
      </c>
      <c r="BY102" s="174"/>
      <c r="BZ102" s="137">
        <v>95</v>
      </c>
      <c r="CA102" s="140">
        <f>求节点(总纲!AA$5:AA$84,BO$8:BO$87,总纲!D99)</f>
        <v>5674049047.0220051</v>
      </c>
      <c r="CB102" s="140">
        <f>求节点(总纲!AB$5:AB$84,BP$8:BP$87,总纲!E99)</f>
        <v>6416434611.4217997</v>
      </c>
      <c r="CC102" s="140">
        <f>求节点(总纲!AC$5:AC$84,BQ$8:BQ$87,总纲!F99)</f>
        <v>7522448963.1458187</v>
      </c>
      <c r="CD102" s="140">
        <f>求节点(总纲!AD$5:AD$84,BR$8:BR$87,总纲!G99)</f>
        <v>9115239902.2772331</v>
      </c>
      <c r="CE102" s="140">
        <f>求节点(总纲!AE$5:AE$84,BS$8:BS$87,总纲!H99)</f>
        <v>11304994683.528687</v>
      </c>
      <c r="CF102" s="140">
        <f>求节点(总纲!AA$5:AA$84,BT$8:BT$87,总纲!D99)</f>
        <v>4777740961.3598461</v>
      </c>
      <c r="CG102" s="140">
        <f>求节点(总纲!AB$5:AB$84,BU$8:BU$87,总纲!E99)</f>
        <v>5797951212.1219244</v>
      </c>
      <c r="CH102" s="140">
        <f>求节点(总纲!AC$5:AC$84,BV$8:BV$87,总纲!F99)</f>
        <v>7193195446.3424864</v>
      </c>
      <c r="CI102" s="140">
        <f>求节点(总纲!AD$5:AD$84,BW$8:BW$87,总纲!G99)</f>
        <v>9173244268.2540646</v>
      </c>
      <c r="CJ102" s="140">
        <f>求节点(总纲!AE$5:AE$84,BX$8:BX$87,总纲!H99)</f>
        <v>11925791221.583666</v>
      </c>
      <c r="CL102" s="137">
        <v>95</v>
      </c>
      <c r="CM102" s="137">
        <f t="shared" si="127"/>
        <v>414522956.763834</v>
      </c>
      <c r="CN102" s="137">
        <f t="shared" si="128"/>
        <v>483656154.85371113</v>
      </c>
      <c r="CO102" s="137">
        <f t="shared" si="129"/>
        <v>487669709.26996613</v>
      </c>
      <c r="CP102" s="137">
        <f t="shared" si="130"/>
        <v>560514525.31664276</v>
      </c>
      <c r="CQ102" s="137">
        <f t="shared" si="131"/>
        <v>676422119.24272919</v>
      </c>
      <c r="CR102" s="137">
        <f t="shared" si="132"/>
        <v>655117467.76168442</v>
      </c>
      <c r="CS102" s="137">
        <f t="shared" si="133"/>
        <v>823862413.91178799</v>
      </c>
      <c r="CT102" s="137">
        <f t="shared" si="134"/>
        <v>830699123.41410637</v>
      </c>
      <c r="CU102" s="137">
        <f t="shared" si="135"/>
        <v>954783362.57224941</v>
      </c>
      <c r="CV102" s="137">
        <f t="shared" si="136"/>
        <v>1152220961.9170475</v>
      </c>
      <c r="DI102" s="137">
        <v>95</v>
      </c>
      <c r="DJ102" s="137">
        <f>求节点(总纲!AA$5:AA$84,DC$8:DC$87,总纲!D99)</f>
        <v>62473882.51598613</v>
      </c>
      <c r="DK102" s="137">
        <f>求节点(总纲!AB$5:AB$84,DD$8:DD$87,总纲!E99)</f>
        <v>53408922.162916541</v>
      </c>
      <c r="DL102" s="137">
        <f>求节点(总纲!AC$5:AC$84,DE$8:DE$87,总纲!F99)</f>
        <v>42850836.01771488</v>
      </c>
      <c r="DM102" s="137">
        <f>求节点(总纲!AD$5:AD$84,DF$8:DF$87,总纲!G99)</f>
        <v>30705913.256607179</v>
      </c>
      <c r="DN102" s="137">
        <f>求节点(总纲!AE$5:AE$84,DG$8:DG$87,总纲!H99)</f>
        <v>16661784.467013499</v>
      </c>
    </row>
    <row r="103" spans="38:118" x14ac:dyDescent="0.15">
      <c r="AL103" s="137">
        <v>97</v>
      </c>
      <c r="AM103" s="137">
        <f>求节点(总纲!AA$5:AA$84,AF$7:AF$86,总纲!D101)</f>
        <v>203054935.16724652</v>
      </c>
      <c r="AN103" s="137">
        <f>求节点(总纲!AB$5:AB$84,AG$7:AG$86,总纲!E101)</f>
        <v>224362246.82572716</v>
      </c>
      <c r="AO103" s="137">
        <f>求节点(总纲!AC$5:AC$84,AH$7:AH$86,总纲!F101)</f>
        <v>259243234.84593827</v>
      </c>
      <c r="AP103" s="137">
        <f>求节点(总纲!AD$5:AD$84,AI$7:AI$86,总纲!G101)</f>
        <v>309802823.81688416</v>
      </c>
      <c r="AQ103" s="137">
        <f>求节点(总纲!AE$5:AE$84,AJ$7:AJ$86,总纲!H101)</f>
        <v>385421778.74967837</v>
      </c>
      <c r="AS103" s="137">
        <v>97</v>
      </c>
      <c r="AT103" s="137">
        <f t="shared" si="121"/>
        <v>11440258.477413923</v>
      </c>
      <c r="AU103" s="137">
        <f t="shared" si="122"/>
        <v>12075496.597208917</v>
      </c>
      <c r="AV103" s="137">
        <f t="shared" si="123"/>
        <v>13818275.338110268</v>
      </c>
      <c r="AW103" s="137">
        <f t="shared" si="124"/>
        <v>16102005.131766737</v>
      </c>
      <c r="AX103" s="137">
        <f t="shared" si="125"/>
        <v>25459169.239321411</v>
      </c>
      <c r="BY103" s="174"/>
      <c r="BZ103" s="137">
        <v>96</v>
      </c>
      <c r="CA103" s="140">
        <f>求节点(总纲!AA$5:AA$84,BO$8:BO$87,总纲!D100)</f>
        <v>6131563899.0334435</v>
      </c>
      <c r="CB103" s="140">
        <f>求节点(总纲!AB$5:AB$84,BP$8:BP$87,总纲!E100)</f>
        <v>6865919745.2116108</v>
      </c>
      <c r="CC103" s="140">
        <f>求节点(总纲!AC$5:AC$84,BQ$8:BQ$87,总纲!F100)</f>
        <v>8018139752.0740709</v>
      </c>
      <c r="CD103" s="140">
        <f>求节点(总纲!AD$5:AD$84,BR$8:BR$87,总纲!G100)</f>
        <v>9691260530.3397026</v>
      </c>
      <c r="CE103" s="140">
        <f>求节点(总纲!AE$5:AE$84,BS$8:BS$87,总纲!H100)</f>
        <v>11995136372.594368</v>
      </c>
      <c r="CF103" s="140">
        <f>求节点(总纲!AA$5:AA$84,BT$8:BT$87,总纲!D100)</f>
        <v>5557074143.8201141</v>
      </c>
      <c r="CG103" s="140">
        <f>求节点(总纲!AB$5:AB$84,BU$8:BU$87,总纲!E100)</f>
        <v>6563606530.7305441</v>
      </c>
      <c r="CH103" s="140">
        <f>求节点(总纲!AC$5:AC$84,BV$8:BV$87,总纲!F100)</f>
        <v>8037557718.6344414</v>
      </c>
      <c r="CI103" s="140">
        <f>求节点(总纲!AD$5:AD$84,BW$8:BW$87,总纲!G100)</f>
        <v>10154440807.026676</v>
      </c>
      <c r="CJ103" s="140">
        <f>求节点(总纲!AE$5:AE$84,BX$8:BX$87,总纲!H100)</f>
        <v>13101382170.212837</v>
      </c>
      <c r="CL103" s="137">
        <v>96</v>
      </c>
      <c r="CM103" s="137">
        <f t="shared" si="127"/>
        <v>457514852.01143837</v>
      </c>
      <c r="CN103" s="137">
        <f t="shared" si="128"/>
        <v>449485133.78981113</v>
      </c>
      <c r="CO103" s="137">
        <f t="shared" si="129"/>
        <v>495690788.92825222</v>
      </c>
      <c r="CP103" s="137">
        <f t="shared" si="130"/>
        <v>576020628.06246948</v>
      </c>
      <c r="CQ103" s="137">
        <f t="shared" si="131"/>
        <v>690141689.06568146</v>
      </c>
      <c r="CR103" s="137">
        <f t="shared" si="132"/>
        <v>779333182.46026802</v>
      </c>
      <c r="CS103" s="137">
        <f t="shared" si="133"/>
        <v>765655318.60861969</v>
      </c>
      <c r="CT103" s="137">
        <f t="shared" si="134"/>
        <v>844362272.29195499</v>
      </c>
      <c r="CU103" s="137">
        <f t="shared" si="135"/>
        <v>981196538.77261162</v>
      </c>
      <c r="CV103" s="137">
        <f t="shared" si="136"/>
        <v>1175590948.6291714</v>
      </c>
      <c r="DI103" s="137">
        <v>96</v>
      </c>
      <c r="DJ103" s="137">
        <f>求节点(总纲!AA$5:AA$84,DC$8:DC$87,总纲!D100)</f>
        <v>66964050.609407179</v>
      </c>
      <c r="DK103" s="137">
        <f>求节点(总纲!AB$5:AB$84,DD$8:DD$87,总纲!E100)</f>
        <v>57113638.76476337</v>
      </c>
      <c r="DL103" s="137">
        <f>求节点(总纲!AC$5:AC$84,DE$8:DE$87,总纲!F100)</f>
        <v>45790017.806712627</v>
      </c>
      <c r="DM103" s="137">
        <f>求节点(总纲!AD$5:AD$84,DF$8:DF$87,总纲!G100)</f>
        <v>32892741.659340806</v>
      </c>
      <c r="DN103" s="137">
        <f>求节点(总纲!AE$5:AE$84,DG$8:DG$87,总纲!H100)</f>
        <v>17872705.107650775</v>
      </c>
    </row>
    <row r="104" spans="38:118" x14ac:dyDescent="0.15">
      <c r="AL104" s="137">
        <v>98</v>
      </c>
      <c r="AM104" s="137">
        <f>求节点(总纲!AA$5:AA$84,AF$7:AF$86,总纲!D102)</f>
        <v>214822113.21552113</v>
      </c>
      <c r="AN104" s="137">
        <f>求节点(总纲!AB$5:AB$84,AG$7:AG$86,总纲!E102)</f>
        <v>236983924.68906143</v>
      </c>
      <c r="AO104" s="137">
        <f>求节点(总纲!AC$5:AC$84,AH$7:AH$86,总纲!F102)</f>
        <v>273492098.00161082</v>
      </c>
      <c r="AP104" s="137">
        <f>求节点(总纲!AD$5:AD$84,AI$7:AI$86,总纲!G102)</f>
        <v>330637564.43056422</v>
      </c>
      <c r="AQ104" s="137">
        <f>求节点(总纲!AE$5:AE$84,AJ$7:AJ$86,总纲!H102)</f>
        <v>414654066.56930649</v>
      </c>
      <c r="AS104" s="137">
        <v>98</v>
      </c>
      <c r="AT104" s="137">
        <f t="shared" si="121"/>
        <v>11767178.048274606</v>
      </c>
      <c r="AU104" s="137">
        <f t="shared" si="122"/>
        <v>12621677.863334268</v>
      </c>
      <c r="AV104" s="137">
        <f t="shared" si="123"/>
        <v>14248863.15567255</v>
      </c>
      <c r="AW104" s="137">
        <f t="shared" si="124"/>
        <v>20834740.613680065</v>
      </c>
      <c r="AX104" s="137">
        <f t="shared" si="125"/>
        <v>29232287.819628119</v>
      </c>
      <c r="BY104" s="174"/>
      <c r="BZ104" s="137">
        <v>97</v>
      </c>
      <c r="CA104" s="140">
        <f>求节点(总纲!AA$5:AA$84,BO$8:BO$87,总纲!D101)</f>
        <v>6572798865.3596106</v>
      </c>
      <c r="CB104" s="140">
        <f>求节点(总纲!AB$5:AB$84,BP$8:BP$87,总纲!E101)</f>
        <v>7331654968.3239498</v>
      </c>
      <c r="CC104" s="140">
        <f>求节点(总纲!AC$5:AC$84,BQ$8:BQ$87,总纲!F101)</f>
        <v>8551091543.8132238</v>
      </c>
      <c r="CD104" s="140">
        <f>求节点(总纲!AD$5:AD$84,BR$8:BR$87,总纲!G101)</f>
        <v>10312292625.560764</v>
      </c>
      <c r="CE104" s="140">
        <f>求节点(总纲!AE$5:AE$84,BS$8:BS$87,总纲!H101)</f>
        <v>13251610146.727667</v>
      </c>
      <c r="CF104" s="140">
        <f>求节点(总纲!AA$5:AA$84,BT$8:BT$87,总纲!D101)</f>
        <v>6308676084.189743</v>
      </c>
      <c r="CG104" s="140">
        <f>求节点(总纲!AB$5:AB$84,BU$8:BU$87,总纲!E101)</f>
        <v>7356942336.1502714</v>
      </c>
      <c r="CH104" s="140">
        <f>求节点(总纲!AC$5:AC$84,BV$8:BV$87,总纲!F101)</f>
        <v>8945390577.2354813</v>
      </c>
      <c r="CI104" s="140">
        <f>求节点(总纲!AD$5:AD$84,BW$8:BW$87,总纲!G101)</f>
        <v>11212310113.456312</v>
      </c>
      <c r="CJ104" s="140">
        <f>求节点(总纲!AE$5:AE$84,BX$8:BX$87,总纲!H101)</f>
        <v>14491970095.468159</v>
      </c>
      <c r="CL104" s="137">
        <v>97</v>
      </c>
      <c r="CM104" s="137">
        <f t="shared" si="127"/>
        <v>441234966.32616711</v>
      </c>
      <c r="CN104" s="137">
        <f t="shared" si="128"/>
        <v>465735223.11233902</v>
      </c>
      <c r="CO104" s="137">
        <f t="shared" si="129"/>
        <v>532951791.73915291</v>
      </c>
      <c r="CP104" s="137">
        <f t="shared" si="130"/>
        <v>621032095.22106171</v>
      </c>
      <c r="CQ104" s="137">
        <f t="shared" si="131"/>
        <v>1256473774.1332989</v>
      </c>
      <c r="CR104" s="137">
        <f t="shared" si="132"/>
        <v>751601940.36962891</v>
      </c>
      <c r="CS104" s="137">
        <f t="shared" si="133"/>
        <v>793335805.41972733</v>
      </c>
      <c r="CT104" s="137">
        <f t="shared" si="134"/>
        <v>907832858.60103989</v>
      </c>
      <c r="CU104" s="137">
        <f t="shared" si="135"/>
        <v>1057869306.429636</v>
      </c>
      <c r="CV104" s="137">
        <f t="shared" si="136"/>
        <v>1390587925.2553215</v>
      </c>
      <c r="DI104" s="137">
        <v>97</v>
      </c>
      <c r="DJ104" s="137">
        <f>求节点(总纲!AA$5:AA$84,DC$8:DC$87,总纲!D101)</f>
        <v>71776493.614262983</v>
      </c>
      <c r="DK104" s="137">
        <f>求节点(总纲!AB$5:AB$84,DD$8:DD$87,总纲!E101)</f>
        <v>61146394.909990624</v>
      </c>
      <c r="DL104" s="137">
        <f>求节点(总纲!AC$5:AC$84,DE$8:DE$87,总纲!F101)</f>
        <v>49188431.073854424</v>
      </c>
      <c r="DM104" s="137">
        <f>求节点(总纲!AD$5:AD$84,DF$8:DF$87,总纲!G101)</f>
        <v>35407344.299915925</v>
      </c>
      <c r="DN104" s="137">
        <f>求节点(总纲!AE$5:AE$84,DG$8:DG$87,总纲!H101)</f>
        <v>19293521.483513888</v>
      </c>
    </row>
    <row r="105" spans="38:118" x14ac:dyDescent="0.15">
      <c r="AL105" s="137">
        <v>99</v>
      </c>
      <c r="AM105" s="137">
        <f>求节点(总纲!AA$5:AA$84,AF$7:AF$86,总纲!D103)</f>
        <v>226377921.53835329</v>
      </c>
      <c r="AN105" s="137">
        <f>求节点(总纲!AB$5:AB$84,AG$7:AG$86,总纲!E103)</f>
        <v>249532013.03319257</v>
      </c>
      <c r="AO105" s="137">
        <f>求节点(总纲!AC$5:AC$84,AH$7:AH$86,总纲!F103)</f>
        <v>290673419.41087788</v>
      </c>
      <c r="AP105" s="137">
        <f>求节点(总纲!AD$5:AD$84,AI$7:AI$86,总纲!G103)</f>
        <v>354906076.8660683</v>
      </c>
      <c r="AQ105" s="137">
        <f>求节点(总纲!AE$5:AE$84,AJ$7:AJ$86,总纲!H103)</f>
        <v>440075679.64504915</v>
      </c>
      <c r="AS105" s="137">
        <v>99</v>
      </c>
      <c r="AT105" s="137">
        <f t="shared" si="121"/>
        <v>11555808.322832167</v>
      </c>
      <c r="AU105" s="137">
        <f t="shared" si="122"/>
        <v>12548088.344131142</v>
      </c>
      <c r="AV105" s="137">
        <f t="shared" si="123"/>
        <v>17181321.409267068</v>
      </c>
      <c r="AW105" s="137">
        <f t="shared" si="124"/>
        <v>24268512.435504079</v>
      </c>
      <c r="AX105" s="137">
        <f t="shared" si="125"/>
        <v>25421613.075742662</v>
      </c>
      <c r="BY105" s="174"/>
      <c r="BZ105" s="137">
        <v>98</v>
      </c>
      <c r="CA105" s="140">
        <f>求节点(总纲!AA$5:AA$84,BO$8:BO$87,总纲!D102)</f>
        <v>7026642667.939333</v>
      </c>
      <c r="CB105" s="140">
        <f>求节点(总纲!AB$5:AB$84,BP$8:BP$87,总纲!E102)</f>
        <v>7818455648.3962526</v>
      </c>
      <c r="CC105" s="140">
        <f>求节点(总纲!AC$5:AC$84,BQ$8:BQ$87,总纲!F102)</f>
        <v>9100650512.8777523</v>
      </c>
      <c r="CD105" s="140">
        <f>求节点(总纲!AD$5:AD$84,BR$8:BR$87,总纲!G102)</f>
        <v>11304332523.139523</v>
      </c>
      <c r="CE105" s="140">
        <f>求节点(总纲!AE$5:AE$84,BS$8:BS$87,总纲!H102)</f>
        <v>14805056100.813034</v>
      </c>
      <c r="CF105" s="140">
        <f>求节点(总纲!AA$5:AA$84,BT$8:BT$87,总纲!D102)</f>
        <v>7081755981.9227295</v>
      </c>
      <c r="CG105" s="140">
        <f>求节点(总纲!AB$5:AB$84,BU$8:BU$87,总纲!E102)</f>
        <v>8186161150.701642</v>
      </c>
      <c r="CH105" s="140">
        <f>求节点(总纲!AC$5:AC$84,BV$8:BV$87,总纲!F102)</f>
        <v>9881512188.2120247</v>
      </c>
      <c r="CI105" s="140">
        <f>求节点(总纲!AD$5:AD$84,BW$8:BW$87,总纲!G102)</f>
        <v>12387503382.84063</v>
      </c>
      <c r="CJ105" s="140">
        <f>求节点(总纲!AE$5:AE$84,BX$8:BX$87,总纲!H102)</f>
        <v>15974870255.633448</v>
      </c>
      <c r="CL105" s="137">
        <v>98</v>
      </c>
      <c r="CM105" s="137">
        <f t="shared" si="127"/>
        <v>453843802.5797224</v>
      </c>
      <c r="CN105" s="137">
        <f t="shared" si="128"/>
        <v>486800680.07230282</v>
      </c>
      <c r="CO105" s="137">
        <f t="shared" si="129"/>
        <v>549558969.06452847</v>
      </c>
      <c r="CP105" s="137">
        <f t="shared" si="130"/>
        <v>992039897.57875824</v>
      </c>
      <c r="CQ105" s="137">
        <f t="shared" si="131"/>
        <v>1553445954.0853672</v>
      </c>
      <c r="CR105" s="137">
        <f t="shared" si="132"/>
        <v>773079897.73298645</v>
      </c>
      <c r="CS105" s="137">
        <f t="shared" si="133"/>
        <v>829218814.55137062</v>
      </c>
      <c r="CT105" s="137">
        <f t="shared" si="134"/>
        <v>936121610.97654343</v>
      </c>
      <c r="CU105" s="137">
        <f t="shared" si="135"/>
        <v>1175193269.3843174</v>
      </c>
      <c r="CV105" s="137">
        <f t="shared" si="136"/>
        <v>1482900160.1652889</v>
      </c>
      <c r="DI105" s="137">
        <v>98</v>
      </c>
      <c r="DJ105" s="137">
        <f>求节点(总纲!AA$5:AA$84,DC$8:DC$87,总纲!D102)</f>
        <v>76934342.31683597</v>
      </c>
      <c r="DK105" s="137">
        <f>求节点(总纲!AB$5:AB$84,DD$8:DD$87,总纲!E102)</f>
        <v>65694234.904346235</v>
      </c>
      <c r="DL105" s="137">
        <f>求节点(总纲!AC$5:AC$84,DE$8:DE$87,总纲!F102)</f>
        <v>52961601.250909887</v>
      </c>
      <c r="DM105" s="137">
        <f>求节点(总纲!AD$5:AD$84,DF$8:DF$87,总纲!G102)</f>
        <v>38182514.091845691</v>
      </c>
      <c r="DN105" s="137">
        <f>求节点(总纲!AE$5:AE$84,DG$8:DG$87,总纲!H102)</f>
        <v>20803046.162472446</v>
      </c>
    </row>
    <row r="106" spans="38:118" x14ac:dyDescent="0.15">
      <c r="AL106" s="137">
        <v>100</v>
      </c>
      <c r="AM106" s="137">
        <f>求节点(总纲!AA$5:AA$84,AF$7:AF$86,总纲!D104)</f>
        <v>238051441.49874181</v>
      </c>
      <c r="AN106" s="137">
        <f>求节点(总纲!AB$5:AB$84,AG$7:AG$86,总纲!E104)</f>
        <v>264572389.09990266</v>
      </c>
      <c r="AO106" s="137">
        <f>求节点(总纲!AC$5:AC$84,AH$7:AH$86,总纲!F104)</f>
        <v>311214208.57577139</v>
      </c>
      <c r="AP106" s="137">
        <f>求节点(总纲!AD$5:AD$84,AI$7:AI$86,总纲!G104)</f>
        <v>377032415.30874246</v>
      </c>
      <c r="AQ106" s="137">
        <f>求节点(总纲!AE$5:AE$84,AJ$7:AJ$86,总纲!H104)</f>
        <v>464900988.71197635</v>
      </c>
      <c r="AS106" s="137">
        <v>100</v>
      </c>
      <c r="AT106" s="137">
        <f t="shared" si="121"/>
        <v>11673519.960388511</v>
      </c>
      <c r="AU106" s="137">
        <f t="shared" si="122"/>
        <v>15040376.066710085</v>
      </c>
      <c r="AV106" s="137">
        <f t="shared" si="123"/>
        <v>20540789.164893508</v>
      </c>
      <c r="AW106" s="137">
        <f t="shared" si="124"/>
        <v>22126338.44267416</v>
      </c>
      <c r="AX106" s="137">
        <f t="shared" si="125"/>
        <v>24825309.066927195</v>
      </c>
      <c r="BY106" s="174"/>
      <c r="BZ106" s="137">
        <v>99</v>
      </c>
      <c r="CA106" s="140">
        <f>求节点(总纲!AA$5:AA$84,BO$8:BO$87,总纲!D103)</f>
        <v>7472334232.1870222</v>
      </c>
      <c r="CB106" s="140">
        <f>求节点(总纲!AB$5:AB$84,BP$8:BP$87,总纲!E103)</f>
        <v>8302418082.3667164</v>
      </c>
      <c r="CC106" s="140">
        <f>求节点(总纲!AC$5:AC$84,BQ$8:BQ$87,总纲!F103)</f>
        <v>9903606122.6360226</v>
      </c>
      <c r="CD106" s="140">
        <f>求节点(总纲!AD$5:AD$84,BR$8:BR$87,总纲!G103)</f>
        <v>12593996291.067072</v>
      </c>
      <c r="CE106" s="140">
        <f>求节点(总纲!AE$5:AE$84,BS$8:BS$87,总纲!H103)</f>
        <v>16155997300.575022</v>
      </c>
      <c r="CF106" s="140">
        <f>求节点(总纲!AA$5:AA$84,BT$8:BT$87,总纲!D103)</f>
        <v>7840949314.4096985</v>
      </c>
      <c r="CG106" s="140">
        <f>求节点(总纲!AB$5:AB$84,BU$8:BU$87,总纲!E103)</f>
        <v>9010545282.0565491</v>
      </c>
      <c r="CH106" s="140">
        <f>求节点(总纲!AC$5:AC$84,BV$8:BV$87,总纲!F103)</f>
        <v>10866172597.119202</v>
      </c>
      <c r="CI106" s="140">
        <f>求节点(总纲!AD$5:AD$84,BW$8:BW$87,总纲!G103)</f>
        <v>13618600353.410896</v>
      </c>
      <c r="CJ106" s="140">
        <f>求节点(总纲!AE$5:AE$84,BX$8:BX$87,总纲!H103)</f>
        <v>17264461899.444733</v>
      </c>
      <c r="CL106" s="137">
        <v>99</v>
      </c>
      <c r="CM106" s="137">
        <f t="shared" si="127"/>
        <v>445691564.24768925</v>
      </c>
      <c r="CN106" s="137">
        <f t="shared" si="128"/>
        <v>483962433.97046375</v>
      </c>
      <c r="CO106" s="137">
        <f t="shared" si="129"/>
        <v>802955609.75827026</v>
      </c>
      <c r="CP106" s="137">
        <f t="shared" si="130"/>
        <v>1289663767.9275494</v>
      </c>
      <c r="CQ106" s="137">
        <f t="shared" si="131"/>
        <v>1350941199.7619877</v>
      </c>
      <c r="CR106" s="137">
        <f t="shared" si="132"/>
        <v>759193332.48696899</v>
      </c>
      <c r="CS106" s="137">
        <f t="shared" si="133"/>
        <v>824384131.35490704</v>
      </c>
      <c r="CT106" s="137">
        <f t="shared" si="134"/>
        <v>984660408.90717697</v>
      </c>
      <c r="CU106" s="137">
        <f t="shared" si="135"/>
        <v>1231096970.5702667</v>
      </c>
      <c r="CV106" s="137">
        <f t="shared" si="136"/>
        <v>1289591643.811285</v>
      </c>
      <c r="DI106" s="137">
        <v>99</v>
      </c>
      <c r="DJ106" s="137">
        <f>求节点(总纲!AA$5:AA$84,DC$8:DC$87,总纲!D103)</f>
        <v>82462387.680030882</v>
      </c>
      <c r="DK106" s="137">
        <f>求节点(总纲!AB$5:AB$84,DD$8:DD$87,总纲!E103)</f>
        <v>70546572.660266429</v>
      </c>
      <c r="DL106" s="137">
        <f>求节点(总纲!AC$5:AC$84,DE$8:DE$87,总纲!F103)</f>
        <v>56907293.737989321</v>
      </c>
      <c r="DM106" s="137">
        <f>求节点(总纲!AD$5:AD$84,DF$8:DF$87,总纲!G103)</f>
        <v>41074515.30342339</v>
      </c>
      <c r="DN106" s="137">
        <f>求节点(总纲!AE$5:AE$84,DG$8:DG$87,总纲!H103)</f>
        <v>22256598.434840333</v>
      </c>
    </row>
    <row r="107" spans="38:118" x14ac:dyDescent="0.15">
      <c r="AL107" s="137">
        <v>101</v>
      </c>
      <c r="AM107" s="137">
        <f>求节点(总纲!AA$5:AA$84,AF$7:AF$86,总纲!D105)</f>
        <v>252480034.3940188</v>
      </c>
      <c r="AN107" s="137">
        <f>求节点(总纲!AB$5:AB$84,AG$7:AG$86,总纲!E105)</f>
        <v>283243727.30138141</v>
      </c>
      <c r="AO107" s="137">
        <f>求节点(总纲!AC$5:AC$84,AH$7:AH$86,总纲!F105)</f>
        <v>331280899.19583625</v>
      </c>
      <c r="AP107" s="137">
        <f>求节点(总纲!AD$5:AD$84,AI$7:AI$86,总纲!G105)</f>
        <v>398181350.52874392</v>
      </c>
      <c r="AQ107" s="137">
        <f>求节点(总纲!AE$5:AE$84,AJ$7:AJ$86,总纲!H105)</f>
        <v>490095898.56530291</v>
      </c>
      <c r="AS107" s="137">
        <v>101</v>
      </c>
      <c r="AT107" s="137">
        <f t="shared" si="121"/>
        <v>14428592.895276994</v>
      </c>
      <c r="AU107" s="137">
        <f t="shared" si="122"/>
        <v>18671338.20147875</v>
      </c>
      <c r="AV107" s="137">
        <f t="shared" si="123"/>
        <v>20066690.620064855</v>
      </c>
      <c r="AW107" s="137">
        <f t="shared" si="124"/>
        <v>21148935.220001459</v>
      </c>
      <c r="AX107" s="137">
        <f t="shared" si="125"/>
        <v>25194909.853326559</v>
      </c>
      <c r="BY107" s="174"/>
      <c r="BZ107" s="137">
        <v>100</v>
      </c>
      <c r="CA107" s="140">
        <f>求节点(总纲!AA$5:AA$84,BO$8:BO$87,总纲!D104)</f>
        <v>7922565771.6927795</v>
      </c>
      <c r="CB107" s="140">
        <f>求节点(总纲!AB$5:AB$84,BP$8:BP$87,总纲!E104)</f>
        <v>8998576997.4740067</v>
      </c>
      <c r="CC107" s="140">
        <f>求节点(总纲!AC$5:AC$84,BQ$8:BQ$87,总纲!F104)</f>
        <v>10995173297.220934</v>
      </c>
      <c r="CD107" s="140">
        <f>求节点(总纲!AD$5:AD$84,BR$8:BR$87,总纲!G104)</f>
        <v>13769821842.066761</v>
      </c>
      <c r="CE107" s="140">
        <f>求节点(总纲!AE$5:AE$84,BS$8:BS$87,总纲!H104)</f>
        <v>17475250044.899826</v>
      </c>
      <c r="CF107" s="140">
        <f>求节点(总纲!AA$5:AA$84,BT$8:BT$87,总纲!D104)</f>
        <v>8607876064.4034557</v>
      </c>
      <c r="CG107" s="140">
        <f>求节点(总纲!AB$5:AB$84,BU$8:BU$87,总纲!E104)</f>
        <v>9879433193.155695</v>
      </c>
      <c r="CH107" s="140">
        <f>求节点(总纲!AC$5:AC$84,BV$8:BV$87,总纲!F104)</f>
        <v>11908169026.905638</v>
      </c>
      <c r="CI107" s="140">
        <f>求节点(总纲!AD$5:AD$84,BW$8:BW$87,总纲!G104)</f>
        <v>14741028779.915432</v>
      </c>
      <c r="CJ107" s="140">
        <f>求节点(总纲!AE$5:AE$84,BX$8:BX$87,总纲!H104)</f>
        <v>18523804138.363873</v>
      </c>
      <c r="CL107" s="137">
        <v>100</v>
      </c>
      <c r="CM107" s="137">
        <f t="shared" si="127"/>
        <v>450231539.50575733</v>
      </c>
      <c r="CN107" s="137">
        <f t="shared" si="128"/>
        <v>696158915.10729027</v>
      </c>
      <c r="CO107" s="137">
        <f t="shared" si="129"/>
        <v>1091567174.5849113</v>
      </c>
      <c r="CP107" s="137">
        <f t="shared" si="130"/>
        <v>1175825550.9996891</v>
      </c>
      <c r="CQ107" s="137">
        <f t="shared" si="131"/>
        <v>1319252744.3248043</v>
      </c>
      <c r="CR107" s="137">
        <f t="shared" si="132"/>
        <v>766926749.99375725</v>
      </c>
      <c r="CS107" s="137">
        <f t="shared" si="133"/>
        <v>868887911.09914589</v>
      </c>
      <c r="CT107" s="137">
        <f t="shared" si="134"/>
        <v>1041996429.7864361</v>
      </c>
      <c r="CU107" s="137">
        <f t="shared" si="135"/>
        <v>1122428426.5045357</v>
      </c>
      <c r="CV107" s="137">
        <f t="shared" si="136"/>
        <v>1259342238.9191399</v>
      </c>
      <c r="DI107" s="137">
        <v>100</v>
      </c>
      <c r="DJ107" s="137">
        <f>求节点(总纲!AA$5:AA$84,DC$8:DC$87,总纲!D104)</f>
        <v>88387200</v>
      </c>
      <c r="DK107" s="137">
        <f>求节点(总纲!AB$5:AB$84,DD$8:DD$87,总纲!E104)</f>
        <v>75632927.040000007</v>
      </c>
      <c r="DL107" s="137">
        <f>求节点(总纲!AC$5:AC$84,DE$8:DE$87,总纲!F104)</f>
        <v>61057877.759999998</v>
      </c>
      <c r="DM107" s="137">
        <f>求节点(总纲!AD$5:AD$84,DF$8:DF$87,总纲!G104)</f>
        <v>43910760.960000008</v>
      </c>
      <c r="DN107" s="137">
        <f>求节点(总纲!AE$5:AE$84,DG$8:DG$87,总纲!H104)</f>
        <v>23740801.920000002</v>
      </c>
    </row>
    <row r="108" spans="38:118" x14ac:dyDescent="0.15">
      <c r="AL108" s="137">
        <v>102</v>
      </c>
      <c r="AM108" s="137">
        <f>求节点(总纲!AA$5:AA$84,AF$7:AF$86,总纲!D106)</f>
        <v>270052873.06459612</v>
      </c>
      <c r="AN108" s="137">
        <f>求节点(总纲!AB$5:AB$84,AG$7:AG$86,总纲!E106)</f>
        <v>301444047.0471921</v>
      </c>
      <c r="AO108" s="137">
        <f>求节点(总纲!AC$5:AC$84,AH$7:AH$86,总纲!F106)</f>
        <v>349739379.82361048</v>
      </c>
      <c r="AP108" s="137">
        <f>求节点(总纲!AD$5:AD$84,AI$7:AI$86,总纲!G106)</f>
        <v>419963448.5418241</v>
      </c>
      <c r="AQ108" s="137">
        <f>求节点(总纲!AE$5:AE$84,AJ$7:AJ$86,总纲!H106)</f>
        <v>515235410.52780223</v>
      </c>
      <c r="AS108" s="137">
        <v>102</v>
      </c>
      <c r="AT108" s="137">
        <f t="shared" si="121"/>
        <v>17572838.670577317</v>
      </c>
      <c r="AU108" s="137">
        <f t="shared" si="122"/>
        <v>18200319.745810688</v>
      </c>
      <c r="AV108" s="137">
        <f t="shared" si="123"/>
        <v>18458480.627774239</v>
      </c>
      <c r="AW108" s="137">
        <f t="shared" si="124"/>
        <v>21782098.01308018</v>
      </c>
      <c r="AX108" s="137">
        <f t="shared" si="125"/>
        <v>25139511.962499321</v>
      </c>
      <c r="BY108" s="174"/>
      <c r="BZ108" s="137">
        <v>101</v>
      </c>
      <c r="CA108" s="140">
        <f>求节点(总纲!AA$5:AA$84,BO$8:BO$87,总纲!D105)</f>
        <v>8596980463.7173519</v>
      </c>
      <c r="CB108" s="140">
        <f>求节点(总纲!AB$5:AB$84,BP$8:BP$87,总纲!E105)</f>
        <v>9990798850.4270058</v>
      </c>
      <c r="CC108" s="140">
        <f>求节点(总纲!AC$5:AC$84,BQ$8:BQ$87,总纲!F105)</f>
        <v>12061546191.055529</v>
      </c>
      <c r="CD108" s="140">
        <f>求节点(总纲!AD$5:AD$84,BR$8:BR$87,总纲!G105)</f>
        <v>14893706775.515764</v>
      </c>
      <c r="CE108" s="140">
        <f>求节点(总纲!AE$5:AE$84,BS$8:BS$87,总纲!H105)</f>
        <v>18814143908.311905</v>
      </c>
      <c r="CF108" s="140">
        <f>求节点(总纲!AA$5:AA$84,BT$8:BT$87,总纲!D105)</f>
        <v>9434669207.3241291</v>
      </c>
      <c r="CG108" s="140">
        <f>求节点(总纲!AB$5:AB$84,BU$8:BU$87,总纲!E105)</f>
        <v>10826595816.222172</v>
      </c>
      <c r="CH108" s="140">
        <f>求节点(总纲!AC$5:AC$84,BV$8:BV$87,总纲!F105)</f>
        <v>12926115310.073429</v>
      </c>
      <c r="CI108" s="140">
        <f>求节点(总纲!AD$5:AD$84,BW$8:BW$87,总纲!G105)</f>
        <v>15813875339.807594</v>
      </c>
      <c r="CJ108" s="140">
        <f>求节点(总纲!AE$5:AE$84,BX$8:BX$87,总纲!H105)</f>
        <v>19801895544.940731</v>
      </c>
      <c r="CL108" s="137">
        <v>101</v>
      </c>
      <c r="CM108" s="137">
        <f t="shared" si="127"/>
        <v>674414692.02457237</v>
      </c>
      <c r="CN108" s="137">
        <f t="shared" si="128"/>
        <v>992221852.95299911</v>
      </c>
      <c r="CO108" s="137">
        <f t="shared" si="129"/>
        <v>1066372893.8345947</v>
      </c>
      <c r="CP108" s="137">
        <f t="shared" si="130"/>
        <v>1123884933.4490032</v>
      </c>
      <c r="CQ108" s="137">
        <f t="shared" si="131"/>
        <v>1338893863.4120789</v>
      </c>
      <c r="CR108" s="137">
        <f t="shared" si="132"/>
        <v>826793142.92067337</v>
      </c>
      <c r="CS108" s="137">
        <f t="shared" si="133"/>
        <v>947162623.06647682</v>
      </c>
      <c r="CT108" s="137">
        <f t="shared" si="134"/>
        <v>1017946283.1677914</v>
      </c>
      <c r="CU108" s="137">
        <f t="shared" si="135"/>
        <v>1072846559.8921623</v>
      </c>
      <c r="CV108" s="137">
        <f t="shared" si="136"/>
        <v>1278091406.5768585</v>
      </c>
      <c r="DI108" s="137">
        <v>101</v>
      </c>
      <c r="DJ108" s="137">
        <f>求节点(总纲!AA$5:AA$84,DC$8:DC$87,总纲!D105)</f>
        <v>94737256.615050912</v>
      </c>
      <c r="DK108" s="137">
        <f>求节点(总纲!AB$5:AB$84,DD$8:DD$87,总纲!E105)</f>
        <v>81142460.290791109</v>
      </c>
      <c r="DL108" s="137">
        <f>求节点(总纲!AC$5:AC$84,DE$8:DE$87,总纲!F105)</f>
        <v>65340285.887400605</v>
      </c>
      <c r="DM108" s="137">
        <f>求节点(总纲!AD$5:AD$84,DF$8:DF$87,总纲!G105)</f>
        <v>46828625.944819666</v>
      </c>
      <c r="DN108" s="137">
        <f>求节点(总纲!AE$5:AE$84,DG$8:DG$87,总纲!H105)</f>
        <v>25351689.870187622</v>
      </c>
    </row>
    <row r="109" spans="38:118" x14ac:dyDescent="0.15">
      <c r="AL109" s="137">
        <v>103</v>
      </c>
      <c r="AM109" s="137">
        <f>求节点(总纲!AA$5:AA$84,AF$7:AF$86,总纲!D107)</f>
        <v>287929626.97084522</v>
      </c>
      <c r="AN109" s="137">
        <f>求节点(总纲!AB$5:AB$84,AG$7:AG$86,总纲!E107)</f>
        <v>318924081.59828424</v>
      </c>
      <c r="AO109" s="137">
        <f>求节点(总纲!AC$5:AC$84,AH$7:AH$86,总纲!F107)</f>
        <v>369754349.98303956</v>
      </c>
      <c r="AP109" s="137">
        <f>求节点(总纲!AD$5:AD$84,AI$7:AI$86,总纲!G107)</f>
        <v>442150429.17029536</v>
      </c>
      <c r="AQ109" s="137">
        <f>求节点(总纲!AE$5:AE$84,AJ$7:AJ$86,总纲!H107)</f>
        <v>542352865.35636163</v>
      </c>
      <c r="AS109" s="137">
        <v>103</v>
      </c>
      <c r="AT109" s="137">
        <f t="shared" si="121"/>
        <v>17876753.906249106</v>
      </c>
      <c r="AU109" s="137">
        <f t="shared" si="122"/>
        <v>17480034.551092148</v>
      </c>
      <c r="AV109" s="137">
        <f t="shared" si="123"/>
        <v>20014970.159429073</v>
      </c>
      <c r="AW109" s="137">
        <f t="shared" si="124"/>
        <v>22186980.628471255</v>
      </c>
      <c r="AX109" s="137">
        <f t="shared" si="125"/>
        <v>27117454.828559399</v>
      </c>
      <c r="BY109" s="174"/>
      <c r="BZ109" s="137">
        <v>102</v>
      </c>
      <c r="CA109" s="140">
        <f>求节点(总纲!AA$5:AA$84,BO$8:BO$87,总纲!D106)</f>
        <v>9530826466.5701828</v>
      </c>
      <c r="CB109" s="140">
        <f>求节点(总纲!AB$5:AB$84,BP$8:BP$87,总纲!E106)</f>
        <v>10957990103.011948</v>
      </c>
      <c r="CC109" s="140">
        <f>求节点(总纲!AC$5:AC$84,BQ$8:BQ$87,总纲!F106)</f>
        <v>13042456485.409077</v>
      </c>
      <c r="CD109" s="140">
        <f>求节点(总纲!AD$5:AD$84,BR$8:BR$87,总纲!G106)</f>
        <v>16051238893.381348</v>
      </c>
      <c r="CE109" s="140">
        <f>求节点(总纲!AE$5:AE$84,BS$8:BS$87,总纲!H106)</f>
        <v>20150093847.871655</v>
      </c>
      <c r="CF109" s="140">
        <f>求节点(总纲!AA$5:AA$84,BT$8:BT$87,总纲!D106)</f>
        <v>10326106970.934977</v>
      </c>
      <c r="CG109" s="140">
        <f>求节点(总纲!AB$5:AB$84,BU$8:BU$87,总纲!E106)</f>
        <v>11749864539.92433</v>
      </c>
      <c r="CH109" s="140">
        <f>求节点(总纲!AC$5:AC$84,BV$8:BV$87,总纲!F106)</f>
        <v>13862480060.18222</v>
      </c>
      <c r="CI109" s="140">
        <f>求节点(总纲!AD$5:AD$84,BW$8:BW$87,总纲!G106)</f>
        <v>16918841082.880373</v>
      </c>
      <c r="CJ109" s="140">
        <f>求节点(总纲!AE$5:AE$84,BX$8:BX$87,总纲!H106)</f>
        <v>21077176718.473656</v>
      </c>
      <c r="CL109" s="137">
        <v>102</v>
      </c>
      <c r="CM109" s="137">
        <f t="shared" si="127"/>
        <v>933846002.85283089</v>
      </c>
      <c r="CN109" s="137">
        <f t="shared" si="128"/>
        <v>967191252.58494186</v>
      </c>
      <c r="CO109" s="137">
        <f t="shared" si="129"/>
        <v>980910294.35354805</v>
      </c>
      <c r="CP109" s="137">
        <f t="shared" si="130"/>
        <v>1157532117.8655834</v>
      </c>
      <c r="CQ109" s="137">
        <f t="shared" si="131"/>
        <v>1335949939.5597496</v>
      </c>
      <c r="CR109" s="137">
        <f t="shared" si="132"/>
        <v>891437763.61084747</v>
      </c>
      <c r="CS109" s="137">
        <f t="shared" si="133"/>
        <v>923268723.70215797</v>
      </c>
      <c r="CT109" s="137">
        <f t="shared" si="134"/>
        <v>936364750.10879135</v>
      </c>
      <c r="CU109" s="137">
        <f t="shared" si="135"/>
        <v>1104965743.0727787</v>
      </c>
      <c r="CV109" s="137">
        <f t="shared" si="136"/>
        <v>1275281173.5329247</v>
      </c>
      <c r="DI109" s="137">
        <v>102</v>
      </c>
      <c r="DJ109" s="137">
        <f>求节点(总纲!AA$5:AA$84,DC$8:DC$87,总纲!D106)</f>
        <v>101543078.78066559</v>
      </c>
      <c r="DK109" s="137">
        <f>求节点(总纲!AB$5:AB$84,DD$8:DD$87,总纲!E106)</f>
        <v>86768560.818078756</v>
      </c>
      <c r="DL109" s="137">
        <f>求节点(总纲!AC$5:AC$84,DE$8:DE$87,总纲!F106)</f>
        <v>69658552.043536603</v>
      </c>
      <c r="DM109" s="137">
        <f>求节点(总纲!AD$5:AD$84,DF$8:DF$87,总纲!G106)</f>
        <v>49938886.144331336</v>
      </c>
      <c r="DN109" s="137">
        <f>求节点(总纲!AE$5:AE$84,DG$8:DG$87,总纲!H106)</f>
        <v>27091693.418681577</v>
      </c>
    </row>
    <row r="110" spans="38:118" x14ac:dyDescent="0.15">
      <c r="AL110" s="137">
        <v>104</v>
      </c>
      <c r="AM110" s="137">
        <f>求节点(总纲!AA$5:AA$84,AF$7:AF$86,总纲!D108)</f>
        <v>305364811.55745071</v>
      </c>
      <c r="AN110" s="137">
        <f>求节点(总纲!AB$5:AB$84,AG$7:AG$86,总纲!E108)</f>
        <v>338057066.51748425</v>
      </c>
      <c r="AO110" s="137">
        <f>求节点(总纲!AC$5:AC$84,AH$7:AH$86,总纲!F108)</f>
        <v>390141526.53465247</v>
      </c>
      <c r="AP110" s="137">
        <f>求节点(总纲!AD$5:AD$84,AI$7:AI$86,总纲!G108)</f>
        <v>466796076.33574069</v>
      </c>
      <c r="AQ110" s="137">
        <f>求节点(总纲!AE$5:AE$84,AJ$7:AJ$86,总纲!H108)</f>
        <v>570443043.20415473</v>
      </c>
      <c r="AS110" s="137">
        <v>104</v>
      </c>
      <c r="AT110" s="137">
        <f t="shared" si="121"/>
        <v>17435184.586605489</v>
      </c>
      <c r="AU110" s="137">
        <f t="shared" si="122"/>
        <v>19132984.919200003</v>
      </c>
      <c r="AV110" s="137">
        <f t="shared" si="123"/>
        <v>20387176.551612914</v>
      </c>
      <c r="AW110" s="137">
        <f t="shared" si="124"/>
        <v>24645647.165445328</v>
      </c>
      <c r="AX110" s="137">
        <f t="shared" si="125"/>
        <v>28090177.847793102</v>
      </c>
      <c r="BY110" s="174"/>
      <c r="BZ110" s="137">
        <v>103</v>
      </c>
      <c r="CA110" s="140">
        <f>求节点(总纲!AA$5:AA$84,BO$8:BO$87,总纲!D107)</f>
        <v>10480822963.566763</v>
      </c>
      <c r="CB110" s="140">
        <f>求节点(总纲!AB$5:AB$84,BP$8:BP$87,总纲!E107)</f>
        <v>11886904361.04801</v>
      </c>
      <c r="CC110" s="140">
        <f>求节点(总纲!AC$5:AC$84,BQ$8:BQ$87,总纲!F107)</f>
        <v>14106080879.337887</v>
      </c>
      <c r="CD110" s="140">
        <f>求节点(总纲!AD$5:AD$84,BR$8:BR$87,总纲!G107)</f>
        <v>17230287057.635075</v>
      </c>
      <c r="CE110" s="140">
        <f>求节点(总纲!AE$5:AE$84,BS$8:BS$87,总纲!H107)</f>
        <v>21803251607.289158</v>
      </c>
      <c r="CF110" s="140">
        <f>求节点(总纲!AA$5:AA$84,BT$8:BT$87,总纲!D107)</f>
        <v>11232961795.106913</v>
      </c>
      <c r="CG110" s="140">
        <f>求节点(总纲!AB$5:AB$84,BU$8:BU$87,总纲!E107)</f>
        <v>12636594521.356176</v>
      </c>
      <c r="CH110" s="140">
        <f>求节点(总纲!AC$5:AC$84,BV$8:BV$87,总纲!F107)</f>
        <v>14877802659.571516</v>
      </c>
      <c r="CI110" s="140">
        <f>求节点(总纲!AD$5:AD$84,BW$8:BW$87,总纲!G107)</f>
        <v>18044345775.860737</v>
      </c>
      <c r="CJ110" s="140">
        <f>求节点(总纲!AE$5:AE$84,BX$8:BX$87,总纲!H107)</f>
        <v>22679012643.118103</v>
      </c>
      <c r="CL110" s="137">
        <v>103</v>
      </c>
      <c r="CM110" s="137">
        <f t="shared" si="127"/>
        <v>949996496.99658012</v>
      </c>
      <c r="CN110" s="137">
        <f t="shared" si="128"/>
        <v>928914258.03606224</v>
      </c>
      <c r="CO110" s="137">
        <f t="shared" si="129"/>
        <v>1063624393.9288101</v>
      </c>
      <c r="CP110" s="137">
        <f t="shared" si="130"/>
        <v>1179048164.253727</v>
      </c>
      <c r="CQ110" s="137">
        <f t="shared" si="131"/>
        <v>1653157759.4175034</v>
      </c>
      <c r="CR110" s="137">
        <f t="shared" si="132"/>
        <v>906854824.17193604</v>
      </c>
      <c r="CS110" s="137">
        <f t="shared" si="133"/>
        <v>886729981.43184662</v>
      </c>
      <c r="CT110" s="137">
        <f t="shared" si="134"/>
        <v>1015322599.3892956</v>
      </c>
      <c r="CU110" s="137">
        <f t="shared" si="135"/>
        <v>1125504692.9803638</v>
      </c>
      <c r="CV110" s="137">
        <f t="shared" si="136"/>
        <v>1601835924.6444473</v>
      </c>
      <c r="DI110" s="137">
        <v>103</v>
      </c>
      <c r="DJ110" s="137">
        <f>求节点(总纲!AA$5:AA$84,DC$8:DC$87,总纲!D107)</f>
        <v>108837378.36851279</v>
      </c>
      <c r="DK110" s="137">
        <f>求节点(总纲!AB$5:AB$84,DD$8:DD$87,总纲!E107)</f>
        <v>92740330.107809752</v>
      </c>
      <c r="DL110" s="137">
        <f>求节点(总纲!AC$5:AC$84,DE$8:DE$87,总纲!F107)</f>
        <v>74433883.066225886</v>
      </c>
      <c r="DM110" s="137">
        <f>求节点(总纲!AD$5:AD$84,DF$8:DF$87,总纲!G107)</f>
        <v>53482687.730287187</v>
      </c>
      <c r="DN110" s="137">
        <f>求节点(总纲!AE$5:AE$84,DG$8:DG$87,总纲!H107)</f>
        <v>29016045.073045511</v>
      </c>
    </row>
    <row r="111" spans="38:118" x14ac:dyDescent="0.15">
      <c r="AL111" s="137">
        <v>105</v>
      </c>
      <c r="AM111" s="137">
        <f>求节点(总纲!AA$5:AA$84,AF$7:AF$86,总纲!D109)</f>
        <v>323408945.56752861</v>
      </c>
      <c r="AN111" s="137">
        <f>求节点(总纲!AB$5:AB$84,AG$7:AG$86,总纲!E109)</f>
        <v>356429422.30212563</v>
      </c>
      <c r="AO111" s="137">
        <f>求节点(总纲!AC$5:AC$84,AH$7:AH$86,总纲!F109)</f>
        <v>411636005.58815145</v>
      </c>
      <c r="AP111" s="137">
        <f>求节点(总纲!AD$5:AD$84,AI$7:AI$86,总纲!G109)</f>
        <v>490730711.74518186</v>
      </c>
      <c r="AQ111" s="137">
        <f>求节点(总纲!AE$5:AE$84,AJ$7:AJ$86,总纲!H109)</f>
        <v>599205928.59885859</v>
      </c>
      <c r="AS111" s="137">
        <v>105</v>
      </c>
      <c r="AT111" s="137">
        <f t="shared" si="121"/>
        <v>18044134.010077894</v>
      </c>
      <c r="AU111" s="137">
        <f t="shared" si="122"/>
        <v>18372355.784641385</v>
      </c>
      <c r="AV111" s="137">
        <f t="shared" si="123"/>
        <v>21494479.053498983</v>
      </c>
      <c r="AW111" s="137">
        <f t="shared" si="124"/>
        <v>23934635.409441173</v>
      </c>
      <c r="AX111" s="137">
        <f t="shared" si="125"/>
        <v>28762885.394703865</v>
      </c>
      <c r="BY111" s="174"/>
      <c r="BZ111" s="137">
        <v>104</v>
      </c>
      <c r="CA111" s="140">
        <f>求节点(总纲!AA$5:AA$84,BO$8:BO$87,总纲!D108)</f>
        <v>11407353829.775866</v>
      </c>
      <c r="CB111" s="140">
        <f>求节点(总纲!AB$5:AB$84,BP$8:BP$87,总纲!E108)</f>
        <v>12903658786.692066</v>
      </c>
      <c r="CC111" s="140">
        <f>求节点(总纲!AC$5:AC$84,BQ$8:BQ$87,总纲!F108)</f>
        <v>15189484858.004993</v>
      </c>
      <c r="CD111" s="140">
        <f>求节点(总纲!AD$5:AD$84,BR$8:BR$87,总纲!G108)</f>
        <v>18627472274.288406</v>
      </c>
      <c r="CE111" s="140">
        <f>求节点(总纲!AE$5:AE$84,BS$8:BS$87,总纲!H108)</f>
        <v>24130440276.577164</v>
      </c>
      <c r="CF111" s="140">
        <f>求节点(总纲!AA$5:AA$84,BT$8:BT$87,总纲!D108)</f>
        <v>12117416620.385025</v>
      </c>
      <c r="CG111" s="140">
        <f>求节点(总纲!AB$5:AB$84,BU$8:BU$87,总纲!E108)</f>
        <v>13607175632.769262</v>
      </c>
      <c r="CH111" s="140">
        <f>求节点(总纲!AC$5:AC$84,BV$8:BV$87,总纲!F108)</f>
        <v>15912006604.204456</v>
      </c>
      <c r="CI111" s="140">
        <f>求节点(总纲!AD$5:AD$84,BW$8:BW$87,总纲!G108)</f>
        <v>19387878001.52433</v>
      </c>
      <c r="CJ111" s="140">
        <f>求节点(总纲!AE$5:AE$84,BX$8:BX$87,总纲!H108)</f>
        <v>24993963960.799713</v>
      </c>
      <c r="CL111" s="137">
        <v>104</v>
      </c>
      <c r="CM111" s="137">
        <f t="shared" si="127"/>
        <v>926530866.20910263</v>
      </c>
      <c r="CN111" s="137">
        <f t="shared" si="128"/>
        <v>1016754425.6440563</v>
      </c>
      <c r="CO111" s="137">
        <f t="shared" si="129"/>
        <v>1083403978.6671066</v>
      </c>
      <c r="CP111" s="137">
        <f t="shared" si="130"/>
        <v>1397185216.6533318</v>
      </c>
      <c r="CQ111" s="137">
        <f t="shared" si="131"/>
        <v>2327188669.2880058</v>
      </c>
      <c r="CR111" s="137">
        <f t="shared" si="132"/>
        <v>884454825.27811241</v>
      </c>
      <c r="CS111" s="137">
        <f t="shared" si="133"/>
        <v>970581111.41308594</v>
      </c>
      <c r="CT111" s="137">
        <f t="shared" si="134"/>
        <v>1034203944.6329403</v>
      </c>
      <c r="CU111" s="137">
        <f t="shared" si="135"/>
        <v>1343532225.6635933</v>
      </c>
      <c r="CV111" s="137">
        <f t="shared" si="136"/>
        <v>2314951317.6816101</v>
      </c>
      <c r="DI111" s="137">
        <v>104</v>
      </c>
      <c r="DJ111" s="137">
        <f>求节点(总纲!AA$5:AA$84,DC$8:DC$87,总纲!D108)</f>
        <v>116655215.09455673</v>
      </c>
      <c r="DK111" s="137">
        <f>求节点(总纲!AB$5:AB$84,DD$8:DD$87,总纲!E108)</f>
        <v>99425239.825090706</v>
      </c>
      <c r="DL111" s="137">
        <f>求节点(总纲!AC$5:AC$84,DE$8:DE$87,总纲!F108)</f>
        <v>79955484.425809175</v>
      </c>
      <c r="DM111" s="137">
        <f>求节点(总纲!AD$5:AD$84,DF$8:DF$87,总纲!G108)</f>
        <v>57464358.955578648</v>
      </c>
      <c r="DN111" s="137">
        <f>求节点(总纲!AE$5:AE$84,DG$8:DG$87,总纲!H108)</f>
        <v>31146942.430246651</v>
      </c>
    </row>
    <row r="112" spans="38:118" x14ac:dyDescent="0.15">
      <c r="AL112" s="137">
        <v>106</v>
      </c>
      <c r="AM112" s="137">
        <f>求节点(总纲!AA$5:AA$84,AF$7:AF$86,总纲!D110)</f>
        <v>340708624.38651991</v>
      </c>
      <c r="AN112" s="137">
        <f>求节点(总纲!AB$5:AB$84,AG$7:AG$86,总纲!E110)</f>
        <v>375888598.86050344</v>
      </c>
      <c r="AO112" s="137">
        <f>求节点(总纲!AC$5:AC$84,AH$7:AH$86,总纲!F110)</f>
        <v>432443854.99017501</v>
      </c>
      <c r="AP112" s="137">
        <f>求节点(总纲!AD$5:AD$84,AI$7:AI$86,总纲!G110)</f>
        <v>515729623.93557203</v>
      </c>
      <c r="AQ112" s="137">
        <f>求节点(总纲!AE$5:AE$84,AJ$7:AJ$86,总纲!H110)</f>
        <v>624985487.9718076</v>
      </c>
      <c r="AS112" s="137">
        <v>106</v>
      </c>
      <c r="AT112" s="137">
        <f t="shared" si="121"/>
        <v>17299678.818991303</v>
      </c>
      <c r="AU112" s="137">
        <f t="shared" si="122"/>
        <v>19459176.558377802</v>
      </c>
      <c r="AV112" s="137">
        <f t="shared" si="123"/>
        <v>20807849.402023554</v>
      </c>
      <c r="AW112" s="137">
        <f t="shared" si="124"/>
        <v>24998912.19039017</v>
      </c>
      <c r="AX112" s="137">
        <f t="shared" si="125"/>
        <v>25779559.372949004</v>
      </c>
      <c r="BY112" s="174"/>
      <c r="BZ112" s="137">
        <v>105</v>
      </c>
      <c r="CA112" s="140">
        <f>求节点(总纲!AA$5:AA$84,BO$8:BO$87,总纲!D109)</f>
        <v>12366245147.00313</v>
      </c>
      <c r="CB112" s="140">
        <f>求节点(总纲!AB$5:AB$84,BP$8:BP$87,总纲!E109)</f>
        <v>13879992282.611755</v>
      </c>
      <c r="CC112" s="140">
        <f>求节点(总纲!AC$5:AC$84,BQ$8:BQ$87,总纲!F109)</f>
        <v>16370531459.815502</v>
      </c>
      <c r="CD112" s="140">
        <f>求节点(总纲!AD$5:AD$84,BR$8:BR$87,总纲!G109)</f>
        <v>20610386466.936245</v>
      </c>
      <c r="CE112" s="140">
        <f>求节点(总纲!AE$5:AE$84,BS$8:BS$87,总纲!H109)</f>
        <v>26513360788.838825</v>
      </c>
      <c r="CF112" s="140">
        <f>求节点(总纲!AA$5:AA$84,BT$8:BT$87,总纲!D109)</f>
        <v>13032762329.167418</v>
      </c>
      <c r="CG112" s="140">
        <f>求节点(总纲!AB$5:AB$84,BU$8:BU$87,总纲!E109)</f>
        <v>14539171428.095451</v>
      </c>
      <c r="CH112" s="140">
        <f>求节点(总纲!AC$5:AC$84,BV$8:BV$87,总纲!F109)</f>
        <v>17043763961.286646</v>
      </c>
      <c r="CI112" s="140">
        <f>求节点(总纲!AD$5:AD$84,BW$8:BW$87,总纲!G109)</f>
        <v>21360365184.750465</v>
      </c>
      <c r="CJ112" s="140">
        <f>求节点(总纲!AE$5:AE$84,BX$8:BX$87,总纲!H109)</f>
        <v>27364354059.63015</v>
      </c>
      <c r="CL112" s="137">
        <v>105</v>
      </c>
      <c r="CM112" s="137">
        <f t="shared" si="127"/>
        <v>958891317.2272644</v>
      </c>
      <c r="CN112" s="137">
        <f t="shared" si="128"/>
        <v>976333495.91968918</v>
      </c>
      <c r="CO112" s="137">
        <f t="shared" si="129"/>
        <v>1181046601.8105087</v>
      </c>
      <c r="CP112" s="137">
        <f t="shared" si="130"/>
        <v>1982914192.6478386</v>
      </c>
      <c r="CQ112" s="137">
        <f t="shared" si="131"/>
        <v>2382920512.2616615</v>
      </c>
      <c r="CR112" s="137">
        <f t="shared" si="132"/>
        <v>915345708.7823925</v>
      </c>
      <c r="CS112" s="137">
        <f t="shared" si="133"/>
        <v>931995795.32618904</v>
      </c>
      <c r="CT112" s="137">
        <f t="shared" si="134"/>
        <v>1131757357.0821896</v>
      </c>
      <c r="CU112" s="137">
        <f t="shared" si="135"/>
        <v>1972487183.2261353</v>
      </c>
      <c r="CV112" s="137">
        <f t="shared" si="136"/>
        <v>2370390098.8304367</v>
      </c>
      <c r="DI112" s="137">
        <v>105</v>
      </c>
      <c r="DJ112" s="137">
        <f>求节点(总纲!AA$5:AA$84,DC$8:DC$87,总纲!D109)</f>
        <v>125034165.03197226</v>
      </c>
      <c r="DK112" s="137">
        <f>求节点(总纲!AB$5:AB$84,DD$8:DD$87,总纲!E109)</f>
        <v>106691653.02178194</v>
      </c>
      <c r="DL112" s="137">
        <f>求节点(总纲!AC$5:AC$84,DE$8:DE$87,总纲!F109)</f>
        <v>85810947.461442575</v>
      </c>
      <c r="DM112" s="137">
        <f>求节点(总纲!AD$5:AD$84,DF$8:DF$87,总纲!G109)</f>
        <v>61654346.777265526</v>
      </c>
      <c r="DN112" s="137">
        <f>求节点(总纲!AE$5:AE$84,DG$8:DG$87,总纲!H109)</f>
        <v>33384122.063536599</v>
      </c>
    </row>
    <row r="113" spans="38:120" x14ac:dyDescent="0.15">
      <c r="AL113" s="137">
        <v>107</v>
      </c>
      <c r="AM113" s="137">
        <f>求节点(总纲!AA$5:AA$84,AF$7:AF$86,总纲!D111)</f>
        <v>359036097.68850565</v>
      </c>
      <c r="AN113" s="137">
        <f>求节点(总纲!AB$5:AB$84,AG$7:AG$86,总纲!E111)</f>
        <v>394715804.17593342</v>
      </c>
      <c r="AO113" s="137">
        <f>求节点(总纲!AC$5:AC$84,AH$7:AH$86,总纲!F111)</f>
        <v>454845179.25950557</v>
      </c>
      <c r="AP113" s="137">
        <f>求节点(总纲!AD$5:AD$84,AI$7:AI$86,总纲!G111)</f>
        <v>537789431.65748167</v>
      </c>
      <c r="AQ113" s="137">
        <f>求节点(总纲!AE$5:AE$84,AJ$7:AJ$86,总纲!H111)</f>
        <v>652178501.2838167</v>
      </c>
      <c r="AS113" s="137">
        <v>107</v>
      </c>
      <c r="AT113" s="137">
        <f t="shared" si="121"/>
        <v>18327473.301985741</v>
      </c>
      <c r="AU113" s="137">
        <f t="shared" si="122"/>
        <v>18827205.315429986</v>
      </c>
      <c r="AV113" s="137">
        <f t="shared" si="123"/>
        <v>22401324.269330561</v>
      </c>
      <c r="AW113" s="137">
        <f t="shared" si="124"/>
        <v>22059807.721909642</v>
      </c>
      <c r="AX113" s="137">
        <f t="shared" si="125"/>
        <v>27193013.312009096</v>
      </c>
      <c r="BY113" s="174"/>
      <c r="BZ113" s="137">
        <v>106</v>
      </c>
      <c r="CA113" s="140">
        <f>求节点(总纲!AA$5:AA$84,BO$8:BO$87,总纲!D110)</f>
        <v>13285575041.199564</v>
      </c>
      <c r="CB113" s="140">
        <f>求节点(总纲!AB$5:AB$84,BP$8:BP$87,总纲!E110)</f>
        <v>14950903161.430521</v>
      </c>
      <c r="CC113" s="140">
        <f>求节点(总纲!AC$5:AC$84,BQ$8:BQ$87,总纲!F110)</f>
        <v>18094400622.304443</v>
      </c>
      <c r="CD113" s="140">
        <f>求节点(总纲!AD$5:AD$84,BR$8:BR$87,总纲!G110)</f>
        <v>22681472862.659176</v>
      </c>
      <c r="CE113" s="140">
        <f>求节点(总纲!AE$5:AE$84,BS$8:BS$87,总纲!H110)</f>
        <v>28649121509.082108</v>
      </c>
      <c r="CF113" s="140">
        <f>求节点(总纲!AA$5:AA$84,BT$8:BT$87,总纲!D110)</f>
        <v>13910343196.247725</v>
      </c>
      <c r="CG113" s="140">
        <f>求节点(总纲!AB$5:AB$84,BU$8:BU$87,总纲!E110)</f>
        <v>15565573218.49313</v>
      </c>
      <c r="CH113" s="140">
        <f>求节点(总纲!AC$5:AC$84,BV$8:BV$87,总纲!F110)</f>
        <v>18758568283.720631</v>
      </c>
      <c r="CI113" s="140">
        <f>求节点(总纲!AD$5:AD$84,BW$8:BW$87,总纲!G110)</f>
        <v>23420560923.963177</v>
      </c>
      <c r="CJ113" s="140">
        <f>求节点(总纲!AE$5:AE$84,BX$8:BX$87,总纲!H110)</f>
        <v>29488884038.152462</v>
      </c>
      <c r="CL113" s="137">
        <v>106</v>
      </c>
      <c r="CM113" s="137">
        <f t="shared" si="127"/>
        <v>919329894.19643402</v>
      </c>
      <c r="CN113" s="137">
        <f t="shared" si="128"/>
        <v>1070910878.8187656</v>
      </c>
      <c r="CO113" s="137">
        <f t="shared" si="129"/>
        <v>1723869162.4889412</v>
      </c>
      <c r="CP113" s="137">
        <f t="shared" si="130"/>
        <v>2071086395.7229309</v>
      </c>
      <c r="CQ113" s="137">
        <f t="shared" si="131"/>
        <v>2135760720.2432823</v>
      </c>
      <c r="CR113" s="137">
        <f t="shared" si="132"/>
        <v>877580867.08030701</v>
      </c>
      <c r="CS113" s="137">
        <f t="shared" si="133"/>
        <v>1026401790.3976784</v>
      </c>
      <c r="CT113" s="137">
        <f t="shared" si="134"/>
        <v>1714804322.4339848</v>
      </c>
      <c r="CU113" s="137">
        <f t="shared" si="135"/>
        <v>2060195739.2127113</v>
      </c>
      <c r="CV113" s="137">
        <f t="shared" si="136"/>
        <v>2124529978.5223122</v>
      </c>
      <c r="DI113" s="137">
        <v>106</v>
      </c>
      <c r="DJ113" s="137">
        <f>求节点(总纲!AA$5:AA$84,DC$8:DC$87,总纲!D110)</f>
        <v>134014501.21881424</v>
      </c>
      <c r="DK113" s="137">
        <f>求节点(总纲!AB$5:AB$84,DD$8:DD$87,总纲!E110)</f>
        <v>114434982.59074549</v>
      </c>
      <c r="DL113" s="137">
        <f>求节点(总纲!AC$5:AC$84,DE$8:DE$87,总纲!F110)</f>
        <v>91987553.636594102</v>
      </c>
      <c r="DM113" s="137">
        <f>求节点(总纲!AD$5:AD$84,DF$8:DF$87,总纲!G110)</f>
        <v>66042346.200631671</v>
      </c>
      <c r="DN113" s="137">
        <f>求节点(总纲!AE$5:AE$84,DG$8:DG$87,总纲!H110)</f>
        <v>35647857.324204586</v>
      </c>
    </row>
    <row r="114" spans="38:120" x14ac:dyDescent="0.15">
      <c r="AL114" s="137">
        <v>108</v>
      </c>
      <c r="AM114" s="137">
        <f>求节点(总纲!AA$5:AA$84,AF$7:AF$86,总纲!D112)</f>
        <v>377167412.10120749</v>
      </c>
      <c r="AN114" s="137">
        <f>求节点(总纲!AB$5:AB$84,AG$7:AG$86,总纲!E112)</f>
        <v>415026842.5431872</v>
      </c>
      <c r="AO114" s="137">
        <f>求节点(总纲!AC$5:AC$84,AH$7:AH$86,总纲!F112)</f>
        <v>474208420.68451518</v>
      </c>
      <c r="AP114" s="137">
        <f>求节点(总纲!AD$5:AD$84,AI$7:AI$86,总纲!G112)</f>
        <v>561487716.61696517</v>
      </c>
      <c r="AQ114" s="137">
        <f>求节点(总纲!AE$5:AE$84,AJ$7:AJ$86,总纲!H112)</f>
        <v>678689215.00107813</v>
      </c>
      <c r="AS114" s="137">
        <v>108</v>
      </c>
      <c r="AT114" s="137">
        <f t="shared" si="121"/>
        <v>18131314.412701845</v>
      </c>
      <c r="AU114" s="137">
        <f t="shared" si="122"/>
        <v>20311038.36725378</v>
      </c>
      <c r="AV114" s="137">
        <f t="shared" si="123"/>
        <v>19363241.425009608</v>
      </c>
      <c r="AW114" s="137">
        <f t="shared" si="124"/>
        <v>23698284.959483504</v>
      </c>
      <c r="AX114" s="137">
        <f t="shared" si="125"/>
        <v>26510713.717261434</v>
      </c>
      <c r="BY114" s="174"/>
      <c r="BZ114" s="137">
        <v>107</v>
      </c>
      <c r="CA114" s="140">
        <f>求节点(总纲!AA$5:AA$84,BO$8:BO$87,总纲!D111)</f>
        <v>14325692612.213345</v>
      </c>
      <c r="CB114" s="140">
        <f>求节点(总纲!AB$5:AB$84,BP$8:BP$87,总纲!E111)</f>
        <v>16510681783.048254</v>
      </c>
      <c r="CC114" s="140">
        <f>求节点(总纲!AC$5:AC$84,BQ$8:BQ$87,总纲!F111)</f>
        <v>19950284493.852383</v>
      </c>
      <c r="CD114" s="140">
        <f>求节点(总纲!AD$5:AD$84,BR$8:BR$87,总纲!G111)</f>
        <v>24509063092.072182</v>
      </c>
      <c r="CE114" s="140">
        <f>求节点(总纲!AE$5:AE$84,BS$8:BS$87,总纲!H111)</f>
        <v>30901982733.614269</v>
      </c>
      <c r="CF114" s="140">
        <f>求节点(总纲!AA$5:AA$84,BT$8:BT$87,总纲!D111)</f>
        <v>14910636565.22187</v>
      </c>
      <c r="CG114" s="140">
        <f>求节点(总纲!AB$5:AB$84,BU$8:BU$87,总纲!E111)</f>
        <v>17117149858.177565</v>
      </c>
      <c r="CH114" s="140">
        <f>求节点(总纲!AC$5:AC$84,BV$8:BV$87,总纲!F111)</f>
        <v>20604693125.510265</v>
      </c>
      <c r="CI114" s="140">
        <f>求节点(总纲!AD$5:AD$84,BW$8:BW$87,总纲!G111)</f>
        <v>25238540903.668076</v>
      </c>
      <c r="CJ114" s="140">
        <f>求节点(总纲!AE$5:AE$84,BX$8:BX$87,总纲!H111)</f>
        <v>31729898756.516537</v>
      </c>
      <c r="CL114" s="137">
        <v>107</v>
      </c>
      <c r="CM114" s="137">
        <f t="shared" si="127"/>
        <v>1040117571.0137806</v>
      </c>
      <c r="CN114" s="137">
        <f t="shared" si="128"/>
        <v>1559778621.617733</v>
      </c>
      <c r="CO114" s="137">
        <f t="shared" si="129"/>
        <v>1855883871.5479393</v>
      </c>
      <c r="CP114" s="137">
        <f t="shared" si="130"/>
        <v>1827590229.4130058</v>
      </c>
      <c r="CQ114" s="137">
        <f t="shared" si="131"/>
        <v>2252861224.5321617</v>
      </c>
      <c r="CR114" s="137">
        <f t="shared" si="132"/>
        <v>1000293368.9741459</v>
      </c>
      <c r="CS114" s="137">
        <f t="shared" si="133"/>
        <v>1551576639.6844349</v>
      </c>
      <c r="CT114" s="137">
        <f t="shared" si="134"/>
        <v>1846124841.7896347</v>
      </c>
      <c r="CU114" s="137">
        <f t="shared" si="135"/>
        <v>1817979979.7048988</v>
      </c>
      <c r="CV114" s="137">
        <f t="shared" si="136"/>
        <v>2241014718.3640747</v>
      </c>
      <c r="DI114" s="137">
        <v>107</v>
      </c>
      <c r="DJ114" s="137">
        <f>求节点(总纲!AA$5:AA$84,DC$8:DC$87,总纲!D111)</f>
        <v>143639387.22852594</v>
      </c>
      <c r="DK114" s="137">
        <f>求节点(总纲!AB$5:AB$84,DD$8:DD$87,总纲!E111)</f>
        <v>122596216.99954692</v>
      </c>
      <c r="DL114" s="137">
        <f>求节点(总纲!AC$5:AC$84,DE$8:DE$87,总纲!F111)</f>
        <v>98637167.209828764</v>
      </c>
      <c r="DM114" s="137">
        <f>求节点(总纲!AD$5:AD$84,DF$8:DF$87,总纲!G111)</f>
        <v>70512575.190483391</v>
      </c>
      <c r="DN114" s="137">
        <f>求节点(总纲!AE$5:AE$84,DG$8:DG$87,总纲!H111)</f>
        <v>38035709.738113672</v>
      </c>
    </row>
    <row r="115" spans="38:120" x14ac:dyDescent="0.15">
      <c r="AL115" s="137">
        <v>109</v>
      </c>
      <c r="AM115" s="137">
        <f>求节点(总纲!AA$5:AA$84,AF$7:AF$86,总纲!D113)</f>
        <v>396571317.03095812</v>
      </c>
      <c r="AN115" s="137">
        <f>求节点(总纲!AB$5:AB$84,AG$7:AG$86,总纲!E113)</f>
        <v>433072708.97431934</v>
      </c>
      <c r="AO115" s="137">
        <f>求节点(总纲!AC$5:AC$84,AH$7:AH$86,总纲!F113)</f>
        <v>495195692.15875745</v>
      </c>
      <c r="AP115" s="137">
        <f>求节点(总纲!AD$5:AD$84,AI$7:AI$86,总纲!G113)</f>
        <v>584349622.83588004</v>
      </c>
      <c r="AQ115" s="137">
        <f>求节点(总纲!AE$5:AE$84,AJ$7:AJ$86,总纲!H113)</f>
        <v>707125014.73814726</v>
      </c>
      <c r="AS115" s="137">
        <v>109</v>
      </c>
      <c r="AT115" s="137">
        <f t="shared" si="121"/>
        <v>19403904.929750621</v>
      </c>
      <c r="AU115" s="137">
        <f t="shared" si="122"/>
        <v>18045866.431132138</v>
      </c>
      <c r="AV115" s="137">
        <f t="shared" si="123"/>
        <v>20987271.47424227</v>
      </c>
      <c r="AW115" s="137">
        <f t="shared" si="124"/>
        <v>22861906.218914866</v>
      </c>
      <c r="AX115" s="137">
        <f t="shared" si="125"/>
        <v>28435799.73706913</v>
      </c>
      <c r="BY115" s="174"/>
      <c r="BZ115" s="137">
        <v>108</v>
      </c>
      <c r="CA115" s="140">
        <f>求节点(总纲!AA$5:AA$84,BO$8:BO$87,总纲!D112)</f>
        <v>15827818717.970736</v>
      </c>
      <c r="CB115" s="140">
        <f>求节点(总纲!AB$5:AB$84,BP$8:BP$87,总纲!E112)</f>
        <v>18193391611.582161</v>
      </c>
      <c r="CC115" s="140">
        <f>求节点(总纲!AC$5:AC$84,BQ$8:BQ$87,总纲!F112)</f>
        <v>21554472131.578953</v>
      </c>
      <c r="CD115" s="140">
        <f>求节点(总纲!AD$5:AD$84,BR$8:BR$87,总纲!G112)</f>
        <v>26472396344.64542</v>
      </c>
      <c r="CE115" s="140">
        <f>求节点(总纲!AE$5:AE$84,BS$8:BS$87,总纲!H112)</f>
        <v>33098317442.203377</v>
      </c>
      <c r="CF115" s="140">
        <f>求节点(总纲!AA$5:AA$84,BT$8:BT$87,总纲!D112)</f>
        <v>16404863850.58885</v>
      </c>
      <c r="CG115" s="140">
        <f>求节点(总纲!AB$5:AB$84,BU$8:BU$87,总纲!E112)</f>
        <v>18791011280.007256</v>
      </c>
      <c r="CH115" s="140">
        <f>求节点(总纲!AC$5:AC$84,BV$8:BV$87,总纲!F112)</f>
        <v>22200445259.736599</v>
      </c>
      <c r="CI115" s="140">
        <f>求节点(总纲!AD$5:AD$84,BW$8:BW$87,总纲!G112)</f>
        <v>27191550111.762524</v>
      </c>
      <c r="CJ115" s="140">
        <f>求节点(总纲!AE$5:AE$84,BX$8:BX$87,总纲!H112)</f>
        <v>33914684199.492146</v>
      </c>
      <c r="CL115" s="137">
        <v>108</v>
      </c>
      <c r="CM115" s="137">
        <f t="shared" si="127"/>
        <v>1502126105.757391</v>
      </c>
      <c r="CN115" s="137">
        <f t="shared" si="128"/>
        <v>1682709828.5339069</v>
      </c>
      <c r="CO115" s="137">
        <f t="shared" si="129"/>
        <v>1604187637.7265701</v>
      </c>
      <c r="CP115" s="137">
        <f t="shared" si="130"/>
        <v>1963333252.5732384</v>
      </c>
      <c r="CQ115" s="137">
        <f t="shared" si="131"/>
        <v>2196334708.5891075</v>
      </c>
      <c r="CR115" s="137">
        <f t="shared" si="132"/>
        <v>1494227285.3669796</v>
      </c>
      <c r="CS115" s="137">
        <f t="shared" si="133"/>
        <v>1673861421.8296909</v>
      </c>
      <c r="CT115" s="137">
        <f t="shared" si="134"/>
        <v>1595752134.2263336</v>
      </c>
      <c r="CU115" s="137">
        <f t="shared" si="135"/>
        <v>1953009208.0944481</v>
      </c>
      <c r="CV115" s="137">
        <f t="shared" si="136"/>
        <v>2184785442.9756088</v>
      </c>
      <c r="DI115" s="137">
        <v>108</v>
      </c>
      <c r="DJ115" s="137">
        <f>求节点(总纲!AA$5:AA$84,DC$8:DC$87,总纲!D112)</f>
        <v>153955084.63367194</v>
      </c>
      <c r="DK115" s="137">
        <f>求节点(总纲!AB$5:AB$84,DD$8:DD$87,总纲!E112)</f>
        <v>131400664.73483902</v>
      </c>
      <c r="DL115" s="137">
        <f>求节点(总纲!AC$5:AC$84,DE$8:DE$87,总纲!F112)</f>
        <v>105243695.85557815</v>
      </c>
      <c r="DM115" s="137">
        <f>求节点(总纲!AD$5:AD$84,DF$8:DF$87,总纲!G112)</f>
        <v>75314827.40279232</v>
      </c>
      <c r="DN115" s="137">
        <f>求节点(总纲!AE$5:AE$84,DG$8:DG$87,总纲!H112)</f>
        <v>40705724.377142869</v>
      </c>
    </row>
    <row r="116" spans="38:120" x14ac:dyDescent="0.15">
      <c r="AL116" s="171">
        <v>110</v>
      </c>
      <c r="AM116" s="171">
        <f>求节点(总纲!AA$5:AA$84,AF$7:AF$86,总纲!D114)</f>
        <v>414563886.3482911</v>
      </c>
      <c r="AN116" s="171">
        <f>求节点(总纲!AB$5:AB$84,AG$7:AG$86,总纲!E114)</f>
        <v>453162199.7920292</v>
      </c>
      <c r="AO116" s="171">
        <f>求节点(总纲!AC$5:AC$84,AH$7:AH$86,总纲!F114)</f>
        <v>516828502.56672329</v>
      </c>
      <c r="AP116" s="171">
        <f>求节点(总纲!AD$5:AD$84,AI$7:AI$86,总纲!G114)</f>
        <v>609978377.12437236</v>
      </c>
      <c r="AQ116" s="171">
        <f>求节点(总纲!AE$5:AE$84,AJ$7:AJ$86,总纲!H114)</f>
        <v>749888737.2869463</v>
      </c>
      <c r="AR116" s="171"/>
      <c r="AS116" s="171">
        <v>110</v>
      </c>
      <c r="AT116" s="171">
        <f t="shared" ref="AT116:AT166" si="137">AM116-AM115</f>
        <v>17992569.317332983</v>
      </c>
      <c r="AU116" s="171">
        <f t="shared" ref="AU116:AU166" si="138">AN116-AN115</f>
        <v>20089490.817709863</v>
      </c>
      <c r="AV116" s="171">
        <f t="shared" ref="AV116:AV166" si="139">AO116-AO115</f>
        <v>21632810.407965839</v>
      </c>
      <c r="AW116" s="171">
        <f t="shared" ref="AW116:AW166" si="140">AP116-AP115</f>
        <v>25628754.288492322</v>
      </c>
      <c r="AX116" s="171">
        <f t="shared" ref="AX116:AX166" si="141">AQ116-AQ115</f>
        <v>42763722.548799038</v>
      </c>
      <c r="BY116" s="174"/>
      <c r="BZ116" s="137">
        <v>109</v>
      </c>
      <c r="CA116" s="140">
        <f>求节点(总纲!AA$5:AA$84,BO$8:BO$87,总纲!D113)</f>
        <v>17435375207.54295</v>
      </c>
      <c r="CB116" s="140">
        <f>求节点(总纲!AB$5:AB$84,BP$8:BP$87,总纲!E113)</f>
        <v>19688438603.223579</v>
      </c>
      <c r="CC116" s="140">
        <f>求节点(总纲!AC$5:AC$84,BQ$8:BQ$87,总纲!F113)</f>
        <v>23293205885.376286</v>
      </c>
      <c r="CD116" s="140">
        <f>求节点(总纲!AD$5:AD$84,BR$8:BR$87,总纲!G113)</f>
        <v>28366438076.928852</v>
      </c>
      <c r="CE116" s="140">
        <f>求节点(总纲!AE$5:AE$84,BS$8:BS$87,总纲!H113)</f>
        <v>35454139869.132202</v>
      </c>
      <c r="CF116" s="140">
        <f>求节点(总纲!AA$5:AA$84,BT$8:BT$87,总纲!D113)</f>
        <v>18003967121.799503</v>
      </c>
      <c r="CG116" s="140">
        <f>求节点(总纲!AB$5:AB$84,BU$8:BU$87,总纲!E113)</f>
        <v>20278196676.262684</v>
      </c>
      <c r="CH116" s="140">
        <f>求节点(总纲!AC$5:AC$84,BV$8:BV$87,总纲!F113)</f>
        <v>23930036009.1115</v>
      </c>
      <c r="CI116" s="140">
        <f>求节点(总纲!AD$5:AD$84,BW$8:BW$87,总纲!G113)</f>
        <v>29075632163.964565</v>
      </c>
      <c r="CJ116" s="140">
        <f>求节点(总纲!AE$5:AE$84,BX$8:BX$87,总纲!H113)</f>
        <v>36258118706.291832</v>
      </c>
      <c r="CL116" s="137">
        <v>109</v>
      </c>
      <c r="CM116" s="137">
        <f t="shared" si="127"/>
        <v>1607556489.5722141</v>
      </c>
      <c r="CN116" s="137">
        <f t="shared" si="128"/>
        <v>1495046991.6414185</v>
      </c>
      <c r="CO116" s="137">
        <f t="shared" si="129"/>
        <v>1738733753.7973328</v>
      </c>
      <c r="CP116" s="137">
        <f t="shared" si="130"/>
        <v>1894041732.283432</v>
      </c>
      <c r="CQ116" s="137">
        <f t="shared" si="131"/>
        <v>2355822426.9288254</v>
      </c>
      <c r="CR116" s="137">
        <f t="shared" si="132"/>
        <v>1599103271.2106533</v>
      </c>
      <c r="CS116" s="137">
        <f t="shared" si="133"/>
        <v>1487185396.2554283</v>
      </c>
      <c r="CT116" s="137">
        <f t="shared" si="134"/>
        <v>1729590749.3749008</v>
      </c>
      <c r="CU116" s="137">
        <f t="shared" si="135"/>
        <v>1884082052.2020416</v>
      </c>
      <c r="CV116" s="137">
        <f t="shared" si="136"/>
        <v>2343434506.7996864</v>
      </c>
      <c r="DI116" s="137">
        <v>109</v>
      </c>
      <c r="DJ116" s="137">
        <f>求节点(总纲!AA$5:AA$84,DC$8:DC$87,总纲!D113)</f>
        <v>165011175.36006179</v>
      </c>
      <c r="DK116" s="137">
        <f>求节点(总纲!AB$5:AB$84,DD$8:DD$87,总纲!E113)</f>
        <v>140375006.87880456</v>
      </c>
      <c r="DL116" s="137">
        <f>求节点(总纲!AC$5:AC$84,DE$8:DE$87,总纲!F113)</f>
        <v>112455116.0078821</v>
      </c>
      <c r="DM116" s="137">
        <f>求节点(总纲!AD$5:AD$84,DF$8:DF$87,总纲!G113)</f>
        <v>80508952.458174139</v>
      </c>
      <c r="DN116" s="137">
        <f>求节点(总纲!AE$5:AE$84,DG$8:DG$87,总纲!H113)</f>
        <v>43595952.530128323</v>
      </c>
    </row>
    <row r="117" spans="38:120" x14ac:dyDescent="0.15">
      <c r="AL117" s="171">
        <v>111</v>
      </c>
      <c r="AM117" s="171">
        <f>求节点(总纲!AA$5:AA$84,AF$7:AF$86,总纲!D115)</f>
        <v>433847844.66545314</v>
      </c>
      <c r="AN117" s="171">
        <f>求节点(总纲!AB$5:AB$84,AG$7:AG$86,总纲!E115)</f>
        <v>472782262.3074984</v>
      </c>
      <c r="AO117" s="171">
        <f>求节点(总纲!AC$5:AC$84,AH$7:AH$86,总纲!F115)</f>
        <v>539244890.8524878</v>
      </c>
      <c r="AP117" s="171">
        <f>求节点(总纲!AD$5:AD$84,AI$7:AI$86,总纲!G115)</f>
        <v>645965136.82567036</v>
      </c>
      <c r="AQ117" s="171">
        <f>求节点(总纲!AE$5:AE$84,AJ$7:AJ$86,总纲!H115)</f>
        <v>800252435.00152278</v>
      </c>
      <c r="AR117" s="171"/>
      <c r="AS117" s="171">
        <v>111</v>
      </c>
      <c r="AT117" s="171">
        <f t="shared" si="137"/>
        <v>19283958.317162037</v>
      </c>
      <c r="AU117" s="171">
        <f t="shared" si="138"/>
        <v>19620062.515469193</v>
      </c>
      <c r="AV117" s="171">
        <f t="shared" si="139"/>
        <v>22416388.285764515</v>
      </c>
      <c r="AW117" s="171">
        <f t="shared" si="140"/>
        <v>35986759.701297998</v>
      </c>
      <c r="AX117" s="171">
        <f t="shared" si="141"/>
        <v>50363697.714576483</v>
      </c>
      <c r="BY117" s="174"/>
      <c r="BZ117" s="171">
        <v>110</v>
      </c>
      <c r="CA117" s="140">
        <f>求节点(总纲!AA$5:AA$84,BO$8:BO$87,总纲!D114)</f>
        <v>18926006689.962204</v>
      </c>
      <c r="CB117" s="140">
        <f>求节点(总纲!AB$5:AB$84,BP$8:BP$87,总纲!E114)</f>
        <v>21352793868.472034</v>
      </c>
      <c r="CC117" s="140">
        <f>求节点(总纲!AC$5:AC$84,BQ$8:BQ$87,总纲!F114)</f>
        <v>25085420642.401367</v>
      </c>
      <c r="CD117" s="140">
        <f>求节点(总纲!AD$5:AD$84,BR$8:BR$87,总纲!G114)</f>
        <v>30489705039.185959</v>
      </c>
      <c r="CE117" s="140">
        <f>求节点(总纲!AE$5:AE$84,BS$8:BS$87,总纲!H114)</f>
        <v>38916156271.265228</v>
      </c>
      <c r="CF117" s="140">
        <f>求节点(总纲!AA$5:AA$84,BT$8:BT$87,总纲!D114)</f>
        <v>19486760227.465443</v>
      </c>
      <c r="CG117" s="140">
        <f>求节点(总纲!AB$5:AB$84,BU$8:BU$87,总纲!E114)</f>
        <v>21933800050.937077</v>
      </c>
      <c r="CH117" s="140">
        <f>求节点(总纲!AC$5:AC$84,BV$8:BV$87,总纲!F114)</f>
        <v>25712826535.765694</v>
      </c>
      <c r="CI117" s="140">
        <f>求节点(总纲!AD$5:AD$84,BW$8:BW$87,总纲!G114)</f>
        <v>31187734082.014351</v>
      </c>
      <c r="CJ117" s="140">
        <f>求节点(总纲!AE$5:AE$84,BX$8:BX$87,总纲!H114)</f>
        <v>39461658198.587936</v>
      </c>
      <c r="CK117" s="171"/>
      <c r="CL117" s="171">
        <v>110</v>
      </c>
      <c r="CM117" s="171">
        <f t="shared" ref="CM117:CM167" si="142">CA117-CA116</f>
        <v>1490631482.4192543</v>
      </c>
      <c r="CN117" s="171">
        <f t="shared" ref="CN117:CN167" si="143">CB117-CB116</f>
        <v>1664355265.248455</v>
      </c>
      <c r="CO117" s="171">
        <f t="shared" ref="CO117:CO167" si="144">CC117-CC116</f>
        <v>1792214757.0250816</v>
      </c>
      <c r="CP117" s="171">
        <f t="shared" ref="CP117:CP167" si="145">CD117-CD116</f>
        <v>2123266962.2571068</v>
      </c>
      <c r="CQ117" s="171">
        <f t="shared" ref="CQ117:CQ167" si="146">CE117-CE116</f>
        <v>3462016402.1330261</v>
      </c>
      <c r="CR117" s="171">
        <f t="shared" ref="CR117:CR167" si="147">CF117-CF116</f>
        <v>1482793105.6659393</v>
      </c>
      <c r="CS117" s="171">
        <f t="shared" ref="CS117:CS167" si="148">CG117-CG116</f>
        <v>1655603374.6743927</v>
      </c>
      <c r="CT117" s="171">
        <f t="shared" ref="CT117:CT167" si="149">CH117-CH116</f>
        <v>1782790526.6541939</v>
      </c>
      <c r="CU117" s="171">
        <f t="shared" ref="CU117:CU167" si="150">CI117-CI116</f>
        <v>2112101918.0497856</v>
      </c>
      <c r="CV117" s="171">
        <f t="shared" ref="CV117:CV167" si="151">CJ117-CJ116</f>
        <v>3203539492.2961044</v>
      </c>
      <c r="DI117" s="171">
        <v>110</v>
      </c>
      <c r="DJ117" s="171">
        <f>求节点(总纲!AA$5:AA$84,DC$8:DC$87,总纲!D114)</f>
        <v>176860800</v>
      </c>
      <c r="DK117" s="171">
        <f>求节点(总纲!AB$5:AB$84,DD$8:DD$87,总纲!E114)</f>
        <v>150455482.56</v>
      </c>
      <c r="DL117" s="171">
        <f>求节点(总纲!AC$5:AC$84,DE$8:DE$87,总纲!F114)</f>
        <v>120725182.07999998</v>
      </c>
      <c r="DM117" s="171">
        <f>求节点(总纲!AD$5:AD$84,DF$8:DF$87,总纲!G114)</f>
        <v>86520303.359999999</v>
      </c>
      <c r="DN117" s="171">
        <f>求节点(总纲!AE$5:AE$84,DG$8:DG$87,总纲!H114)</f>
        <v>46832739.839999996</v>
      </c>
      <c r="DO117" s="171"/>
      <c r="DP117" s="171"/>
    </row>
    <row r="118" spans="38:120" x14ac:dyDescent="0.15">
      <c r="AL118" s="171">
        <v>112</v>
      </c>
      <c r="AM118" s="171">
        <f>求节点(总纲!AA$5:AA$84,AF$7:AF$86,总纲!D116)</f>
        <v>451992386.72219819</v>
      </c>
      <c r="AN118" s="171">
        <f>求节点(总纲!AB$5:AB$84,AG$7:AG$86,总纲!E116)</f>
        <v>492957208.48355657</v>
      </c>
      <c r="AO118" s="171">
        <f>求节点(总纲!AC$5:AC$84,AH$7:AH$86,总纲!F116)</f>
        <v>569727924.56073415</v>
      </c>
      <c r="AP118" s="171">
        <f>求节点(总纲!AD$5:AD$84,AI$7:AI$86,总纲!G116)</f>
        <v>687305167.0910002</v>
      </c>
      <c r="AQ118" s="171">
        <f>求节点(总纲!AE$5:AE$84,AJ$7:AJ$86,总纲!H116)</f>
        <v>843173872.46492505</v>
      </c>
      <c r="AR118" s="171"/>
      <c r="AS118" s="171">
        <v>112</v>
      </c>
      <c r="AT118" s="171">
        <f t="shared" si="137"/>
        <v>18144542.056745052</v>
      </c>
      <c r="AU118" s="171">
        <f t="shared" si="138"/>
        <v>20174946.176058173</v>
      </c>
      <c r="AV118" s="171">
        <f t="shared" si="139"/>
        <v>30483033.70824635</v>
      </c>
      <c r="AW118" s="171">
        <f t="shared" si="140"/>
        <v>41340030.265329838</v>
      </c>
      <c r="AX118" s="171">
        <f t="shared" si="141"/>
        <v>42921437.463402271</v>
      </c>
      <c r="BY118" s="174"/>
      <c r="BZ118" s="171">
        <v>111</v>
      </c>
      <c r="CA118" s="140">
        <f>求节点(总纲!AA$5:AA$84,BO$8:BO$87,总纲!D115)</f>
        <v>20523625955.24028</v>
      </c>
      <c r="CB118" s="140">
        <f>求节点(总纲!AB$5:AB$84,BP$8:BP$87,总纲!E115)</f>
        <v>22978258378.669479</v>
      </c>
      <c r="CC118" s="140">
        <f>求节点(总纲!AC$5:AC$84,BQ$8:BQ$87,总纲!F115)</f>
        <v>26942552523.433235</v>
      </c>
      <c r="CD118" s="140">
        <f>求节点(总纲!AD$5:AD$84,BR$8:BR$87,总纲!G115)</f>
        <v>33409754137.422951</v>
      </c>
      <c r="CE118" s="140">
        <f>求节点(总纲!AE$5:AE$84,BS$8:BS$87,总纲!H115)</f>
        <v>42977304033.551483</v>
      </c>
      <c r="CF118" s="140">
        <f>求节点(总纲!AA$5:AA$84,BT$8:BT$87,总纲!D115)</f>
        <v>21075978528.549953</v>
      </c>
      <c r="CG118" s="140">
        <f>求节点(总纲!AB$5:AB$84,BU$8:BU$87,总纲!E115)</f>
        <v>23550717174.754761</v>
      </c>
      <c r="CH118" s="140">
        <f>求节点(总纲!AC$5:AC$84,BV$8:BV$87,总纲!F115)</f>
        <v>27560192824.472557</v>
      </c>
      <c r="CI118" s="140">
        <f>求节点(总纲!AD$5:AD$84,BW$8:BW$87,总纲!G115)</f>
        <v>33910072337.181725</v>
      </c>
      <c r="CJ118" s="140">
        <f>求节点(总纲!AE$5:AE$84,BX$8:BX$87,总纲!H115)</f>
        <v>43170505418.427834</v>
      </c>
      <c r="CK118" s="171"/>
      <c r="CL118" s="171">
        <v>111</v>
      </c>
      <c r="CM118" s="171">
        <f t="shared" si="142"/>
        <v>1597619265.2780762</v>
      </c>
      <c r="CN118" s="171">
        <f t="shared" si="143"/>
        <v>1625464510.1974449</v>
      </c>
      <c r="CO118" s="171">
        <f t="shared" si="144"/>
        <v>1857131881.031868</v>
      </c>
      <c r="CP118" s="171">
        <f t="shared" si="145"/>
        <v>2920049098.2369919</v>
      </c>
      <c r="CQ118" s="171">
        <f t="shared" si="146"/>
        <v>4061147762.2862549</v>
      </c>
      <c r="CR118" s="171">
        <f t="shared" si="147"/>
        <v>1589218301.0845108</v>
      </c>
      <c r="CS118" s="171">
        <f t="shared" si="148"/>
        <v>1616917123.8176842</v>
      </c>
      <c r="CT118" s="171">
        <f t="shared" si="149"/>
        <v>1847366288.7068634</v>
      </c>
      <c r="CU118" s="171">
        <f t="shared" si="150"/>
        <v>2722338255.1673737</v>
      </c>
      <c r="CV118" s="171">
        <f t="shared" si="151"/>
        <v>3708847219.8398972</v>
      </c>
      <c r="DI118" s="171">
        <v>111</v>
      </c>
      <c r="DJ118" s="171">
        <f>求节点(总纲!AA$5:AA$84,DC$8:DC$87,总纲!D115)</f>
        <v>189560913.23010179</v>
      </c>
      <c r="DK118" s="171">
        <f>求节点(总纲!AB$5:AB$84,DD$8:DD$87,总纲!E115)</f>
        <v>161486941.98072371</v>
      </c>
      <c r="DL118" s="171">
        <f>求节点(总纲!AC$5:AC$84,DE$8:DE$87,总纲!F115)</f>
        <v>129640708.55806661</v>
      </c>
      <c r="DM118" s="171">
        <f>求节点(总纲!AD$5:AD$84,DF$8:DF$87,总纲!G115)</f>
        <v>93017540.122010976</v>
      </c>
      <c r="DN118" s="171">
        <f>求节点(总纲!AE$5:AE$84,DG$8:DG$87,总纲!H115)</f>
        <v>50423202.919207089</v>
      </c>
      <c r="DO118" s="171"/>
      <c r="DP118" s="171"/>
    </row>
    <row r="119" spans="38:120" x14ac:dyDescent="0.15">
      <c r="AL119" s="171">
        <v>113</v>
      </c>
      <c r="AM119" s="171">
        <f>求节点(总纲!AA$5:AA$84,AF$7:AF$86,总纲!D117)</f>
        <v>471129906.3294726</v>
      </c>
      <c r="AN119" s="171">
        <f>求节点(总纲!AB$5:AB$84,AG$7:AG$86,总纲!E117)</f>
        <v>521095384.00356609</v>
      </c>
      <c r="AO119" s="171">
        <f>求节点(总纲!AC$5:AC$84,AH$7:AH$86,总纲!F117)</f>
        <v>606377776.93447447</v>
      </c>
      <c r="AP119" s="171">
        <f>求节点(总纲!AD$5:AD$84,AI$7:AI$86,总纲!G117)</f>
        <v>725954794.20945239</v>
      </c>
      <c r="AQ119" s="171">
        <f>求节点(总纲!AE$5:AE$84,AJ$7:AJ$86,总纲!H117)</f>
        <v>886070432.21903479</v>
      </c>
      <c r="AR119" s="171"/>
      <c r="AS119" s="171">
        <v>113</v>
      </c>
      <c r="AT119" s="171">
        <f t="shared" si="137"/>
        <v>19137519.607274413</v>
      </c>
      <c r="AU119" s="171">
        <f t="shared" si="138"/>
        <v>28138175.520009518</v>
      </c>
      <c r="AV119" s="171">
        <f t="shared" si="139"/>
        <v>36649852.373740315</v>
      </c>
      <c r="AW119" s="171">
        <f t="shared" si="140"/>
        <v>38649627.118452191</v>
      </c>
      <c r="AX119" s="171">
        <f t="shared" si="141"/>
        <v>42896559.75410974</v>
      </c>
      <c r="BY119" s="174"/>
      <c r="BZ119" s="171">
        <v>112</v>
      </c>
      <c r="CA119" s="140">
        <f>求节点(总纲!AA$5:AA$84,BO$8:BO$87,总纲!D116)</f>
        <v>22026847932.426666</v>
      </c>
      <c r="CB119" s="140">
        <f>求节点(总纲!AB$5:AB$84,BP$8:BP$87,总纲!E116)</f>
        <v>24649693369.178329</v>
      </c>
      <c r="CC119" s="140">
        <f>求节点(总纲!AC$5:AC$84,BQ$8:BQ$87,总纲!F116)</f>
        <v>29417476972.659443</v>
      </c>
      <c r="CD119" s="140">
        <f>求节点(总纲!AD$5:AD$84,BR$8:BR$87,总纲!G116)</f>
        <v>36743265754.388657</v>
      </c>
      <c r="CE119" s="140">
        <f>求节点(总纲!AE$5:AE$84,BS$8:BS$87,总纲!H116)</f>
        <v>46438334649.22361</v>
      </c>
      <c r="CF119" s="140">
        <f>求节点(总纲!AA$5:AA$84,BT$8:BT$87,总纲!D116)</f>
        <v>22571295922.786079</v>
      </c>
      <c r="CG119" s="140">
        <f>求节点(总纲!AB$5:AB$84,BU$8:BU$87,总纲!E116)</f>
        <v>25213363046.471474</v>
      </c>
      <c r="CH119" s="140">
        <f>求节点(总纲!AC$5:AC$84,BV$8:BV$87,总纲!F116)</f>
        <v>29871977268.287292</v>
      </c>
      <c r="CI119" s="140">
        <f>求节点(总纲!AD$5:AD$84,BW$8:BW$87,总纲!G116)</f>
        <v>36954405125.981094</v>
      </c>
      <c r="CJ119" s="140">
        <f>求节点(总纲!AE$5:AE$84,BX$8:BX$87,总纲!H116)</f>
        <v>46331295059.209068</v>
      </c>
      <c r="CK119" s="171"/>
      <c r="CL119" s="171">
        <v>112</v>
      </c>
      <c r="CM119" s="171">
        <f t="shared" si="142"/>
        <v>1503221977.1863861</v>
      </c>
      <c r="CN119" s="171">
        <f t="shared" si="143"/>
        <v>1671434990.5088501</v>
      </c>
      <c r="CO119" s="171">
        <f t="shared" si="144"/>
        <v>2474924449.2262077</v>
      </c>
      <c r="CP119" s="171">
        <f t="shared" si="145"/>
        <v>3333511616.9657059</v>
      </c>
      <c r="CQ119" s="171">
        <f t="shared" si="146"/>
        <v>3461030615.6721268</v>
      </c>
      <c r="CR119" s="171">
        <f t="shared" si="147"/>
        <v>1495317394.2361259</v>
      </c>
      <c r="CS119" s="171">
        <f t="shared" si="148"/>
        <v>1662645871.716713</v>
      </c>
      <c r="CT119" s="171">
        <f t="shared" si="149"/>
        <v>2311784443.8147354</v>
      </c>
      <c r="CU119" s="171">
        <f t="shared" si="150"/>
        <v>3044332788.7993698</v>
      </c>
      <c r="CV119" s="171">
        <f t="shared" si="151"/>
        <v>3160789640.7812347</v>
      </c>
      <c r="DI119" s="171">
        <v>112</v>
      </c>
      <c r="DJ119" s="171">
        <f>求节点(总纲!AA$5:AA$84,DC$8:DC$87,总纲!D116)</f>
        <v>203172557.56133115</v>
      </c>
      <c r="DK119" s="171">
        <f>求节点(总纲!AB$5:AB$84,DD$8:DD$87,总纲!E116)</f>
        <v>173204605.32103485</v>
      </c>
      <c r="DL119" s="171">
        <f>求节点(总纲!AC$5:AC$84,DE$8:DE$87,总纲!F116)</f>
        <v>139051298.39497507</v>
      </c>
      <c r="DM119" s="171">
        <f>求节点(总纲!AD$5:AD$84,DF$8:DF$87,总纲!G116)</f>
        <v>99818677.529882014</v>
      </c>
      <c r="DN119" s="171">
        <f>求节点(总纲!AE$5:AE$84,DG$8:DG$87,总纲!H116)</f>
        <v>53840727.753752768</v>
      </c>
      <c r="DO119" s="171"/>
      <c r="DP119" s="171"/>
    </row>
    <row r="120" spans="38:120" x14ac:dyDescent="0.15">
      <c r="AL120" s="171">
        <v>114</v>
      </c>
      <c r="AM120" s="171">
        <f>求节点(总纲!AA$5:AA$84,AF$7:AF$86,总纲!D118)</f>
        <v>498491567.56026798</v>
      </c>
      <c r="AN120" s="171">
        <f>求节点(总纲!AB$5:AB$84,AG$7:AG$86,总纲!E118)</f>
        <v>554182386.48567748</v>
      </c>
      <c r="AO120" s="171">
        <f>求节点(总纲!AC$5:AC$84,AH$7:AH$86,总纲!F118)</f>
        <v>640252758.53124797</v>
      </c>
      <c r="AP120" s="171">
        <f>求节点(总纲!AD$5:AD$84,AI$7:AI$86,总纲!G118)</f>
        <v>762907685.47121406</v>
      </c>
      <c r="AQ120" s="171">
        <f>求节点(总纲!AE$5:AE$84,AJ$7:AJ$86,总纲!H118)</f>
        <v>929681547.2108165</v>
      </c>
      <c r="AR120" s="171"/>
      <c r="AS120" s="171">
        <v>114</v>
      </c>
      <c r="AT120" s="171">
        <f t="shared" si="137"/>
        <v>27361661.230795383</v>
      </c>
      <c r="AU120" s="171">
        <f t="shared" si="138"/>
        <v>33087002.482111394</v>
      </c>
      <c r="AV120" s="171">
        <f t="shared" si="139"/>
        <v>33874981.596773505</v>
      </c>
      <c r="AW120" s="171">
        <f t="shared" si="140"/>
        <v>36952891.261761665</v>
      </c>
      <c r="AX120" s="171">
        <f t="shared" si="141"/>
        <v>43611114.991781712</v>
      </c>
      <c r="BY120" s="174"/>
      <c r="BZ120" s="171">
        <v>113</v>
      </c>
      <c r="CA120" s="140">
        <f>求节点(总纲!AA$5:AA$84,BO$8:BO$87,总纲!D117)</f>
        <v>23612335181.017551</v>
      </c>
      <c r="CB120" s="140">
        <f>求节点(总纲!AB$5:AB$84,BP$8:BP$87,总纲!E117)</f>
        <v>26932735452.724052</v>
      </c>
      <c r="CC120" s="140">
        <f>求节点(总纲!AC$5:AC$84,BQ$8:BQ$87,总纲!F117)</f>
        <v>32372789483.652039</v>
      </c>
      <c r="CD120" s="140">
        <f>求节点(总纲!AD$5:AD$84,BR$8:BR$87,总纲!G117)</f>
        <v>39859832920.978416</v>
      </c>
      <c r="CE120" s="140">
        <f>求节点(总纲!AE$5:AE$84,BS$8:BS$87,总纲!H117)</f>
        <v>49897359215.737137</v>
      </c>
      <c r="CF120" s="140">
        <f>求节点(总纲!AA$5:AA$84,BT$8:BT$87,总纲!D117)</f>
        <v>24148446002.506855</v>
      </c>
      <c r="CG120" s="140">
        <f>求节点(总纲!AB$5:AB$84,BU$8:BU$87,总纲!E117)</f>
        <v>27341355285.000549</v>
      </c>
      <c r="CH120" s="140">
        <f>求节点(总纲!AC$5:AC$84,BV$8:BV$87,总纲!F117)</f>
        <v>32570919348.637123</v>
      </c>
      <c r="CI120" s="140">
        <f>求节点(总纲!AD$5:AD$84,BW$8:BW$87,总纲!G117)</f>
        <v>39800613180.411385</v>
      </c>
      <c r="CJ120" s="140">
        <f>求节点(总纲!AE$5:AE$84,BX$8:BX$87,总纲!H117)</f>
        <v>49490252673.607574</v>
      </c>
      <c r="CK120" s="171"/>
      <c r="CL120" s="171">
        <v>113</v>
      </c>
      <c r="CM120" s="171">
        <f t="shared" si="142"/>
        <v>1585487248.5908852</v>
      </c>
      <c r="CN120" s="171">
        <f t="shared" si="143"/>
        <v>2283042083.545723</v>
      </c>
      <c r="CO120" s="171">
        <f t="shared" si="144"/>
        <v>2955312510.9925957</v>
      </c>
      <c r="CP120" s="171">
        <f t="shared" si="145"/>
        <v>3116567166.5897598</v>
      </c>
      <c r="CQ120" s="171">
        <f t="shared" si="146"/>
        <v>3459024566.5135269</v>
      </c>
      <c r="CR120" s="171">
        <f t="shared" si="147"/>
        <v>1577150079.7207756</v>
      </c>
      <c r="CS120" s="171">
        <f t="shared" si="148"/>
        <v>2127992238.5290756</v>
      </c>
      <c r="CT120" s="171">
        <f t="shared" si="149"/>
        <v>2698942080.3498306</v>
      </c>
      <c r="CU120" s="171">
        <f t="shared" si="150"/>
        <v>2846208054.4302902</v>
      </c>
      <c r="CV120" s="171">
        <f t="shared" si="151"/>
        <v>3158957614.3985062</v>
      </c>
      <c r="DI120" s="171">
        <v>113</v>
      </c>
      <c r="DJ120" s="171">
        <f>求节点(总纲!AA$5:AA$84,DC$8:DC$87,总纲!D117)</f>
        <v>217761156.73702556</v>
      </c>
      <c r="DK120" s="171">
        <f>求节点(总纲!AB$5:AB$84,DD$8:DD$87,总纲!E117)</f>
        <v>185772042.81235653</v>
      </c>
      <c r="DL120" s="171">
        <f>求节点(总纲!AC$5:AC$84,DE$8:DE$87,总纲!F117)</f>
        <v>149275272.94323105</v>
      </c>
      <c r="DM120" s="171">
        <f>求节点(总纲!AD$5:AD$84,DF$8:DF$87,总纲!G117)</f>
        <v>106768295.14816365</v>
      </c>
      <c r="DN120" s="171">
        <f>求节点(总纲!AE$5:AE$84,DG$8:DG$87,总纲!H117)</f>
        <v>57380064.800206244</v>
      </c>
      <c r="DO120" s="171"/>
      <c r="DP120" s="171"/>
    </row>
    <row r="121" spans="38:120" x14ac:dyDescent="0.15">
      <c r="AL121" s="171">
        <v>115</v>
      </c>
      <c r="AM121" s="171">
        <f>求节点(总纲!AA$5:AA$84,AF$7:AF$86,总纲!D119)</f>
        <v>529833478.43205506</v>
      </c>
      <c r="AN121" s="171">
        <f>求节点(总纲!AB$5:AB$84,AG$7:AG$86,总纲!E119)</f>
        <v>584587631.97073603</v>
      </c>
      <c r="AO121" s="171">
        <f>求节点(总纲!AC$5:AC$84,AH$7:AH$86,总纲!F119)</f>
        <v>672707766.24945855</v>
      </c>
      <c r="AP121" s="171">
        <f>求节点(总纲!AD$5:AD$84,AI$7:AI$86,总纲!G119)</f>
        <v>800679465.87132275</v>
      </c>
      <c r="AQ121" s="171">
        <f>求节点(总纲!AE$5:AE$84,AJ$7:AJ$86,总纲!H119)</f>
        <v>972851058.98486698</v>
      </c>
      <c r="AR121" s="171"/>
      <c r="AS121" s="171">
        <v>115</v>
      </c>
      <c r="AT121" s="171">
        <f t="shared" si="137"/>
        <v>31341910.871787071</v>
      </c>
      <c r="AU121" s="171">
        <f t="shared" si="138"/>
        <v>30405245.485058546</v>
      </c>
      <c r="AV121" s="171">
        <f t="shared" si="139"/>
        <v>32455007.718210578</v>
      </c>
      <c r="AW121" s="171">
        <f t="shared" si="140"/>
        <v>37771780.400108695</v>
      </c>
      <c r="AX121" s="171">
        <f t="shared" si="141"/>
        <v>43169511.774050474</v>
      </c>
      <c r="BY121" s="174"/>
      <c r="BZ121" s="171">
        <v>114</v>
      </c>
      <c r="CA121" s="140">
        <f>求节点(总纲!AA$5:AA$84,BO$8:BO$87,总纲!D118)</f>
        <v>25828450821.789272</v>
      </c>
      <c r="CB121" s="140">
        <f>求节点(总纲!AB$5:AB$84,BP$8:BP$87,总纲!E118)</f>
        <v>29600752540.200455</v>
      </c>
      <c r="CC121" s="140">
        <f>求节点(总纲!AC$5:AC$84,BQ$8:BQ$87,总纲!F118)</f>
        <v>35104346377.843483</v>
      </c>
      <c r="CD121" s="140">
        <f>求节点(总纲!AD$5:AD$84,BR$8:BR$87,总纲!G118)</f>
        <v>42839581399.896713</v>
      </c>
      <c r="CE121" s="140">
        <f>求节点(总纲!AE$5:AE$84,BS$8:BS$87,总纲!H118)</f>
        <v>53414002951.139885</v>
      </c>
      <c r="CF121" s="140">
        <f>求节点(总纲!AA$5:AA$84,BT$8:BT$87,总纲!D118)</f>
        <v>26202151587.585217</v>
      </c>
      <c r="CG121" s="140">
        <f>求节点(总纲!AB$5:AB$84,BU$8:BU$87,总纲!E118)</f>
        <v>29777924535.020042</v>
      </c>
      <c r="CH121" s="140">
        <f>求节点(总纲!AC$5:AC$84,BV$8:BV$87,总纲!F118)</f>
        <v>35065516390.127953</v>
      </c>
      <c r="CI121" s="140">
        <f>求节点(总纲!AD$5:AD$84,BW$8:BW$87,总纲!G118)</f>
        <v>42521871432.693436</v>
      </c>
      <c r="CJ121" s="140">
        <f>求节点(总纲!AE$5:AE$84,BX$8:BX$87,总纲!H118)</f>
        <v>52701831051.11367</v>
      </c>
      <c r="CK121" s="171"/>
      <c r="CL121" s="171">
        <v>114</v>
      </c>
      <c r="CM121" s="171">
        <f t="shared" si="142"/>
        <v>2216115640.7717209</v>
      </c>
      <c r="CN121" s="171">
        <f t="shared" si="143"/>
        <v>2668017087.4764023</v>
      </c>
      <c r="CO121" s="171">
        <f t="shared" si="144"/>
        <v>2731556894.1914444</v>
      </c>
      <c r="CP121" s="171">
        <f t="shared" si="145"/>
        <v>2979748478.9182968</v>
      </c>
      <c r="CQ121" s="171">
        <f t="shared" si="146"/>
        <v>3516643735.4027481</v>
      </c>
      <c r="CR121" s="171">
        <f t="shared" si="147"/>
        <v>2053705585.0783615</v>
      </c>
      <c r="CS121" s="171">
        <f t="shared" si="148"/>
        <v>2436569250.0194931</v>
      </c>
      <c r="CT121" s="171">
        <f t="shared" si="149"/>
        <v>2494597041.4908295</v>
      </c>
      <c r="CU121" s="171">
        <f t="shared" si="150"/>
        <v>2721258252.2820511</v>
      </c>
      <c r="CV121" s="171">
        <f t="shared" si="151"/>
        <v>3211578377.5060959</v>
      </c>
      <c r="DI121" s="171">
        <v>114</v>
      </c>
      <c r="DJ121" s="171">
        <f>求节点(总纲!AA$5:AA$84,DC$8:DC$87,总纲!D118)</f>
        <v>233396830.1891135</v>
      </c>
      <c r="DK121" s="171">
        <f>求节点(总纲!AB$5:AB$84,DD$8:DD$87,总纲!E118)</f>
        <v>199250873.93244621</v>
      </c>
      <c r="DL121" s="171">
        <f>求节点(总纲!AC$5:AC$84,DE$8:DE$87,总纲!F118)</f>
        <v>159526733.43425909</v>
      </c>
      <c r="DM121" s="171">
        <f>求节点(总纲!AD$5:AD$84,DF$8:DF$87,总纲!G118)</f>
        <v>113804294.40021175</v>
      </c>
      <c r="DN121" s="171">
        <f>求节点(总纲!AE$5:AE$84,DG$8:DG$87,总纲!H118)</f>
        <v>61243328.241623394</v>
      </c>
      <c r="DO121" s="171"/>
      <c r="DP121" s="171"/>
    </row>
    <row r="122" spans="38:120" x14ac:dyDescent="0.15">
      <c r="AL122" s="171">
        <v>116</v>
      </c>
      <c r="AM122" s="171">
        <f>求节点(总纲!AA$5:AA$84,AF$7:AF$86,总纲!D120)</f>
        <v>560357333.47985816</v>
      </c>
      <c r="AN122" s="171">
        <f>求节点(总纲!AB$5:AB$84,AG$7:AG$86,总纲!E120)</f>
        <v>616183165.48303664</v>
      </c>
      <c r="AO122" s="171">
        <f>求节点(总纲!AC$5:AC$84,AH$7:AH$86,总纲!F120)</f>
        <v>708117062.4645654</v>
      </c>
      <c r="AP122" s="171">
        <f>求节点(总纲!AD$5:AD$84,AI$7:AI$86,总纲!G120)</f>
        <v>840592426.1727891</v>
      </c>
      <c r="AQ122" s="171">
        <f>求节点(总纲!AE$5:AE$84,AJ$7:AJ$86,总纲!H120)</f>
        <v>1031062869.8374785</v>
      </c>
      <c r="AR122" s="171"/>
      <c r="AS122" s="171">
        <v>116</v>
      </c>
      <c r="AT122" s="171">
        <f t="shared" si="137"/>
        <v>30523855.047803104</v>
      </c>
      <c r="AU122" s="171">
        <f t="shared" si="138"/>
        <v>31595533.512300611</v>
      </c>
      <c r="AV122" s="171">
        <f t="shared" si="139"/>
        <v>35409296.215106845</v>
      </c>
      <c r="AW122" s="171">
        <f t="shared" si="140"/>
        <v>39912960.301466346</v>
      </c>
      <c r="AX122" s="171">
        <f t="shared" si="141"/>
        <v>58211810.852611542</v>
      </c>
      <c r="BY122" s="174"/>
      <c r="BZ122" s="171">
        <v>115</v>
      </c>
      <c r="CA122" s="140">
        <f>求节点(总纲!AA$5:AA$84,BO$8:BO$87,总纲!D119)</f>
        <v>28355749987.233475</v>
      </c>
      <c r="CB122" s="140">
        <f>求节点(总纲!AB$5:AB$84,BP$8:BP$87,总纲!E119)</f>
        <v>32052522371.780384</v>
      </c>
      <c r="CC122" s="140">
        <f>求节点(总纲!AC$5:AC$84,BQ$8:BQ$87,总纲!F119)</f>
        <v>37721401676.617676</v>
      </c>
      <c r="CD122" s="140">
        <f>求节点(总纲!AD$5:AD$84,BR$8:BR$87,总纲!G119)</f>
        <v>45885362158.863358</v>
      </c>
      <c r="CE122" s="140">
        <f>求节点(总纲!AE$5:AE$84,BS$8:BS$87,总纲!H119)</f>
        <v>56895037388.558365</v>
      </c>
      <c r="CF122" s="140">
        <f>求节点(总纲!AA$5:AA$84,BT$8:BT$87,总纲!D119)</f>
        <v>28510210055.811104</v>
      </c>
      <c r="CG122" s="140">
        <f>求节点(总纲!AB$5:AB$84,BU$8:BU$87,总纲!E119)</f>
        <v>32017005764.219994</v>
      </c>
      <c r="CH122" s="140">
        <f>求节点(总纲!AC$5:AC$84,BV$8:BV$87,总纲!F119)</f>
        <v>37455544736.095276</v>
      </c>
      <c r="CI122" s="140">
        <f>求节点(总纲!AD$5:AD$84,BW$8:BW$87,总纲!G119)</f>
        <v>45303433730.189331</v>
      </c>
      <c r="CJ122" s="140">
        <f>求节点(总纲!AE$5:AE$84,BX$8:BX$87,总纲!H119)</f>
        <v>55880889201.935127</v>
      </c>
      <c r="CK122" s="171"/>
      <c r="CL122" s="171">
        <v>115</v>
      </c>
      <c r="CM122" s="171">
        <f t="shared" si="142"/>
        <v>2527299165.4442024</v>
      </c>
      <c r="CN122" s="171">
        <f t="shared" si="143"/>
        <v>2451769831.5799294</v>
      </c>
      <c r="CO122" s="171">
        <f t="shared" si="144"/>
        <v>2617055298.7741928</v>
      </c>
      <c r="CP122" s="171">
        <f t="shared" si="145"/>
        <v>3045780758.9666443</v>
      </c>
      <c r="CQ122" s="171">
        <f t="shared" si="146"/>
        <v>3481034437.4184799</v>
      </c>
      <c r="CR122" s="171">
        <f t="shared" si="147"/>
        <v>2308058468.2258873</v>
      </c>
      <c r="CS122" s="171">
        <f t="shared" si="148"/>
        <v>2239081229.1999512</v>
      </c>
      <c r="CT122" s="171">
        <f t="shared" si="149"/>
        <v>2390028345.9673233</v>
      </c>
      <c r="CU122" s="171">
        <f t="shared" si="150"/>
        <v>2781562297.4958954</v>
      </c>
      <c r="CV122" s="171">
        <f t="shared" si="151"/>
        <v>3179058150.8214569</v>
      </c>
      <c r="DI122" s="171">
        <v>115</v>
      </c>
      <c r="DJ122" s="171">
        <f>求节点(总纲!AA$5:AA$84,DC$8:DC$87,总纲!D119)</f>
        <v>250154730.06394455</v>
      </c>
      <c r="DK122" s="171">
        <f>求节点(总纲!AB$5:AB$84,DD$8:DD$87,总纲!E119)</f>
        <v>212706566.97337204</v>
      </c>
      <c r="DL122" s="171">
        <f>求节点(总纲!AC$5:AC$84,DE$8:DE$87,总纲!F119)</f>
        <v>170005154.55145669</v>
      </c>
      <c r="DM122" s="171">
        <f>求节点(总纲!AD$5:AD$84,DF$8:DF$87,总纲!G119)</f>
        <v>121375075.02702591</v>
      </c>
      <c r="DN122" s="171">
        <f>求节点(总纲!AE$5:AE$84,DG$8:DG$87,总纲!H119)</f>
        <v>65365430.965708703</v>
      </c>
      <c r="DO122" s="171"/>
      <c r="DP122" s="171"/>
    </row>
    <row r="123" spans="38:120" x14ac:dyDescent="0.15">
      <c r="AL123" s="171">
        <v>117</v>
      </c>
      <c r="AM123" s="171">
        <f>求节点(总纲!AA$5:AA$84,AF$7:AF$86,总纲!D121)</f>
        <v>591464816.22201371</v>
      </c>
      <c r="AN123" s="171">
        <f>求节点(总纲!AB$5:AB$84,AG$7:AG$86,总纲!E121)</f>
        <v>649207179.1816653</v>
      </c>
      <c r="AO123" s="171">
        <f>求节点(总纲!AC$5:AC$84,AH$7:AH$86,总纲!F121)</f>
        <v>743626669.91401899</v>
      </c>
      <c r="AP123" s="171">
        <f>求节点(总纲!AD$5:AD$84,AI$7:AI$86,总纲!G121)</f>
        <v>890616263.5982033</v>
      </c>
      <c r="AQ123" s="171">
        <f>求节点(总纲!AE$5:AE$84,AJ$7:AJ$86,总纲!H121)</f>
        <v>1116760201.9364743</v>
      </c>
      <c r="AR123" s="171"/>
      <c r="AS123" s="171">
        <v>117</v>
      </c>
      <c r="AT123" s="171">
        <f t="shared" si="137"/>
        <v>31107482.742155552</v>
      </c>
      <c r="AU123" s="171">
        <f t="shared" si="138"/>
        <v>33024013.698628664</v>
      </c>
      <c r="AV123" s="171">
        <f t="shared" si="139"/>
        <v>35509607.449453592</v>
      </c>
      <c r="AW123" s="171">
        <f t="shared" si="140"/>
        <v>50023837.425414205</v>
      </c>
      <c r="AX123" s="171">
        <f t="shared" si="141"/>
        <v>85697332.098995805</v>
      </c>
      <c r="BY123" s="174"/>
      <c r="BZ123" s="171">
        <v>116</v>
      </c>
      <c r="CA123" s="140">
        <f>求节点(总纲!AA$5:AA$84,BO$8:BO$87,总纲!D120)</f>
        <v>30817084068.107723</v>
      </c>
      <c r="CB123" s="140">
        <f>求节点(总纲!AB$5:AB$84,BP$8:BP$87,总纲!E120)</f>
        <v>34600272756.371048</v>
      </c>
      <c r="CC123" s="140">
        <f>求节点(总纲!AC$5:AC$84,BQ$8:BQ$87,总纲!F120)</f>
        <v>40576680192.96244</v>
      </c>
      <c r="CD123" s="140">
        <f>求节点(总纲!AD$5:AD$84,BR$8:BR$87,总纲!G120)</f>
        <v>49103799977.570358</v>
      </c>
      <c r="CE123" s="140">
        <f>求节点(总纲!AE$5:AE$84,BS$8:BS$87,总纲!H120)</f>
        <v>61382814095.754066</v>
      </c>
      <c r="CF123" s="140">
        <f>求节点(总纲!AA$5:AA$84,BT$8:BT$87,总纲!D120)</f>
        <v>30758025845.160404</v>
      </c>
      <c r="CG123" s="140">
        <f>求节点(总纲!AB$5:AB$84,BU$8:BU$87,总纲!E120)</f>
        <v>34343741328.605263</v>
      </c>
      <c r="CH123" s="140">
        <f>求节点(总纲!AC$5:AC$84,BV$8:BV$87,总纲!F120)</f>
        <v>40063130671.66642</v>
      </c>
      <c r="CI123" s="140">
        <f>求节点(总纲!AD$5:AD$84,BW$8:BW$87,总纲!G120)</f>
        <v>48242675258.652992</v>
      </c>
      <c r="CJ123" s="140">
        <f>求节点(总纲!AE$5:AE$84,BX$8:BX$87,总纲!H120)</f>
        <v>59914338492.000504</v>
      </c>
      <c r="CK123" s="171"/>
      <c r="CL123" s="171">
        <v>116</v>
      </c>
      <c r="CM123" s="171">
        <f t="shared" si="142"/>
        <v>2461334080.8742485</v>
      </c>
      <c r="CN123" s="171">
        <f t="shared" si="143"/>
        <v>2547750384.5906639</v>
      </c>
      <c r="CO123" s="171">
        <f t="shared" si="144"/>
        <v>2855278516.3447647</v>
      </c>
      <c r="CP123" s="171">
        <f t="shared" si="145"/>
        <v>3218437818.7070007</v>
      </c>
      <c r="CQ123" s="171">
        <f t="shared" si="146"/>
        <v>4487776707.1957016</v>
      </c>
      <c r="CR123" s="171">
        <f t="shared" si="147"/>
        <v>2247815789.3493004</v>
      </c>
      <c r="CS123" s="171">
        <f t="shared" si="148"/>
        <v>2326735564.3852692</v>
      </c>
      <c r="CT123" s="171">
        <f t="shared" si="149"/>
        <v>2607585935.5711441</v>
      </c>
      <c r="CU123" s="171">
        <f t="shared" si="150"/>
        <v>2939241528.4636612</v>
      </c>
      <c r="CV123" s="171">
        <f t="shared" si="151"/>
        <v>4033449290.0653763</v>
      </c>
      <c r="DI123" s="171">
        <v>116</v>
      </c>
      <c r="DJ123" s="171">
        <f>求节点(总纲!AA$5:AA$84,DC$8:DC$87,总纲!D120)</f>
        <v>268115402.43762851</v>
      </c>
      <c r="DK123" s="171">
        <f>求节点(总纲!AB$5:AB$84,DD$8:DD$87,总纲!E120)</f>
        <v>227603165.12930283</v>
      </c>
      <c r="DL123" s="171">
        <f>求节点(总纲!AC$5:AC$84,DE$8:DE$87,总纲!F120)</f>
        <v>181996735.1746622</v>
      </c>
      <c r="DM123" s="171">
        <f>求节点(总纲!AD$5:AD$84,DF$8:DF$87,总纲!G120)</f>
        <v>130170027.88346863</v>
      </c>
      <c r="DN123" s="171">
        <f>求节点(总纲!AE$5:AE$84,DG$8:DG$87,总纲!H120)</f>
        <v>70112177.737439856</v>
      </c>
      <c r="DO123" s="171"/>
      <c r="DP123" s="171"/>
    </row>
    <row r="124" spans="38:120" x14ac:dyDescent="0.15">
      <c r="AL124" s="171">
        <v>118</v>
      </c>
      <c r="AM124" s="171">
        <f>求节点(总纲!AA$5:AA$84,AF$7:AF$86,总纲!D122)</f>
        <v>622273116.56096387</v>
      </c>
      <c r="AN124" s="171">
        <f>求节点(总纲!AB$5:AB$84,AG$7:AG$86,总纲!E122)</f>
        <v>681666809.83807194</v>
      </c>
      <c r="AO124" s="171">
        <f>求节点(总纲!AC$5:AC$84,AH$7:AH$86,总纲!F122)</f>
        <v>787510547.90263796</v>
      </c>
      <c r="AP124" s="171">
        <f>求节点(总纲!AD$5:AD$84,AI$7:AI$86,总纲!G122)</f>
        <v>964253420.79248071</v>
      </c>
      <c r="AQ124" s="171">
        <f>求节点(总纲!AE$5:AE$84,AJ$7:AJ$86,总纲!H122)</f>
        <v>1203261738.9757345</v>
      </c>
      <c r="AR124" s="171"/>
      <c r="AS124" s="171">
        <v>118</v>
      </c>
      <c r="AT124" s="171">
        <f t="shared" si="137"/>
        <v>30808300.338950157</v>
      </c>
      <c r="AU124" s="171">
        <f t="shared" si="138"/>
        <v>32459630.656406641</v>
      </c>
      <c r="AV124" s="171">
        <f t="shared" si="139"/>
        <v>43883877.98861897</v>
      </c>
      <c r="AW124" s="171">
        <f t="shared" si="140"/>
        <v>73637157.194277406</v>
      </c>
      <c r="AX124" s="171">
        <f t="shared" si="141"/>
        <v>86501537.039260149</v>
      </c>
      <c r="BY124" s="174"/>
      <c r="BZ124" s="171">
        <v>117</v>
      </c>
      <c r="CA124" s="140">
        <f>求节点(总纲!AA$5:AA$84,BO$8:BO$87,总纲!D121)</f>
        <v>33325479790.848709</v>
      </c>
      <c r="CB124" s="140">
        <f>求节点(总纲!AB$5:AB$84,BP$8:BP$87,总纲!E121)</f>
        <v>37263210654.496819</v>
      </c>
      <c r="CC124" s="140">
        <f>求节点(总纲!AC$5:AC$84,BQ$8:BQ$87,总纲!F121)</f>
        <v>43440047447.096245</v>
      </c>
      <c r="CD124" s="140">
        <f>求节点(总纲!AD$5:AD$84,BR$8:BR$87,总纲!G121)</f>
        <v>52984539770.585114</v>
      </c>
      <c r="CE124" s="140">
        <f>求节点(总纲!AE$5:AE$84,BS$8:BS$87,总纲!H121)</f>
        <v>67551493921.755966</v>
      </c>
      <c r="CF124" s="140">
        <f>求节点(总纲!AA$5:AA$84,BT$8:BT$87,总纲!D121)</f>
        <v>33048820725.598053</v>
      </c>
      <c r="CG124" s="140">
        <f>求节点(总纲!AB$5:AB$84,BU$8:BU$87,总纲!E121)</f>
        <v>36775672003.915146</v>
      </c>
      <c r="CH124" s="140">
        <f>求节点(总纲!AC$5:AC$84,BV$8:BV$87,总纲!F121)</f>
        <v>42678103655.041992</v>
      </c>
      <c r="CI124" s="140">
        <f>求节点(总纲!AD$5:AD$84,BW$8:BW$87,总纲!G121)</f>
        <v>51738524601.830803</v>
      </c>
      <c r="CJ124" s="140">
        <f>求节点(总纲!AE$5:AE$84,BX$8:BX$87,总纲!H121)</f>
        <v>65314058824.108505</v>
      </c>
      <c r="CK124" s="171"/>
      <c r="CL124" s="171">
        <v>117</v>
      </c>
      <c r="CM124" s="171">
        <f t="shared" si="142"/>
        <v>2508395722.7409859</v>
      </c>
      <c r="CN124" s="171">
        <f t="shared" si="143"/>
        <v>2662937898.1257706</v>
      </c>
      <c r="CO124" s="171">
        <f t="shared" si="144"/>
        <v>2863367254.1338043</v>
      </c>
      <c r="CP124" s="171">
        <f t="shared" si="145"/>
        <v>3880739793.0147552</v>
      </c>
      <c r="CQ124" s="171">
        <f t="shared" si="146"/>
        <v>6168679826.0018997</v>
      </c>
      <c r="CR124" s="171">
        <f t="shared" si="147"/>
        <v>2290794880.4376488</v>
      </c>
      <c r="CS124" s="171">
        <f t="shared" si="148"/>
        <v>2431930675.3098831</v>
      </c>
      <c r="CT124" s="171">
        <f t="shared" si="149"/>
        <v>2614972983.3755722</v>
      </c>
      <c r="CU124" s="171">
        <f t="shared" si="150"/>
        <v>3495849343.1778107</v>
      </c>
      <c r="CV124" s="171">
        <f t="shared" si="151"/>
        <v>5399720332.1080017</v>
      </c>
      <c r="DI124" s="171">
        <v>117</v>
      </c>
      <c r="DJ124" s="171">
        <f>求节点(总纲!AA$5:AA$84,DC$8:DC$87,总纲!D121)</f>
        <v>287365174.45705169</v>
      </c>
      <c r="DK124" s="171">
        <f>求节点(总纲!AB$5:AB$84,DD$8:DD$87,总纲!E121)</f>
        <v>244116715.70126542</v>
      </c>
      <c r="DL124" s="171">
        <f>求节点(总纲!AC$5:AC$84,DE$8:DE$87,总纲!F121)</f>
        <v>195264636.04356658</v>
      </c>
      <c r="DM124" s="171">
        <f>求节点(总纲!AD$5:AD$84,DF$8:DF$87,总纲!G121)</f>
        <v>139803157.37335563</v>
      </c>
      <c r="DN124" s="171">
        <f>求节点(总纲!AE$5:AE$84,DG$8:DG$87,总纲!H121)</f>
        <v>75375885.260084644</v>
      </c>
      <c r="DO124" s="171"/>
      <c r="DP124" s="171"/>
    </row>
    <row r="125" spans="38:120" x14ac:dyDescent="0.15">
      <c r="AL125" s="171">
        <v>119</v>
      </c>
      <c r="AM125" s="171">
        <f>求节点(总纲!AA$5:AA$84,AF$7:AF$86,总纲!D123)</f>
        <v>653149658.34785879</v>
      </c>
      <c r="AN125" s="171">
        <f>求节点(总纲!AB$5:AB$84,AG$7:AG$86,总纲!E123)</f>
        <v>722811875.4605428</v>
      </c>
      <c r="AO125" s="171">
        <f>求节点(总纲!AC$5:AC$84,AH$7:AH$86,总纲!F123)</f>
        <v>851637229.61696839</v>
      </c>
      <c r="AP125" s="171">
        <f>求节点(总纲!AD$5:AD$84,AI$7:AI$86,总纲!G123)</f>
        <v>1038963184.6975293</v>
      </c>
      <c r="AQ125" s="171">
        <f>求节点(总纲!AE$5:AE$84,AJ$7:AJ$86,总纲!H123)</f>
        <v>1279385577.2465382</v>
      </c>
      <c r="AR125" s="171"/>
      <c r="AS125" s="171">
        <v>119</v>
      </c>
      <c r="AT125" s="171">
        <f t="shared" si="137"/>
        <v>30876541.786894917</v>
      </c>
      <c r="AU125" s="171">
        <f t="shared" si="138"/>
        <v>41145065.622470856</v>
      </c>
      <c r="AV125" s="171">
        <f t="shared" si="139"/>
        <v>64126681.714330435</v>
      </c>
      <c r="AW125" s="171">
        <f t="shared" si="140"/>
        <v>74709763.905048609</v>
      </c>
      <c r="AX125" s="171">
        <f t="shared" si="141"/>
        <v>76123838.27080369</v>
      </c>
      <c r="BY125" s="174"/>
      <c r="BZ125" s="171">
        <v>118</v>
      </c>
      <c r="CA125" s="140">
        <f>求节点(总纲!AA$5:AA$84,BO$8:BO$87,总纲!D122)</f>
        <v>35809750518.753548</v>
      </c>
      <c r="CB125" s="140">
        <f>求节点(总纲!AB$5:AB$84,BP$8:BP$87,总纲!E122)</f>
        <v>39880638730.409348</v>
      </c>
      <c r="CC125" s="140">
        <f>求节点(总纲!AC$5:AC$84,BQ$8:BQ$87,总纲!F122)</f>
        <v>46846299483.572113</v>
      </c>
      <c r="CD125" s="140">
        <f>求节点(总纲!AD$5:AD$84,BR$8:BR$87,总纲!G122)</f>
        <v>58285102050.677292</v>
      </c>
      <c r="CE125" s="140">
        <f>求节点(总纲!AE$5:AE$84,BS$8:BS$87,总纲!H122)</f>
        <v>73778062163.528473</v>
      </c>
      <c r="CF125" s="140">
        <f>求节点(总纲!AA$5:AA$84,BT$8:BT$87,总纲!D122)</f>
        <v>35317583430.5858</v>
      </c>
      <c r="CG125" s="140">
        <f>求节点(总纲!AB$5:AB$84,BU$8:BU$87,总纲!E122)</f>
        <v>39166040788.97361</v>
      </c>
      <c r="CH125" s="140">
        <f>求节点(总纲!AC$5:AC$84,BV$8:BV$87,总纲!F122)</f>
        <v>45747126749.042076</v>
      </c>
      <c r="CI125" s="140">
        <f>求节点(总纲!AD$5:AD$84,BW$8:BW$87,总纲!G122)</f>
        <v>56378342962.118263</v>
      </c>
      <c r="CJ125" s="140">
        <f>求节点(总纲!AE$5:AE$84,BX$8:BX$87,总纲!H122)</f>
        <v>70764451466.086197</v>
      </c>
      <c r="CK125" s="171"/>
      <c r="CL125" s="171">
        <v>118</v>
      </c>
      <c r="CM125" s="171">
        <f t="shared" si="142"/>
        <v>2484270727.9048386</v>
      </c>
      <c r="CN125" s="171">
        <f t="shared" si="143"/>
        <v>2617428075.912529</v>
      </c>
      <c r="CO125" s="171">
        <f t="shared" si="144"/>
        <v>3406252036.4758682</v>
      </c>
      <c r="CP125" s="171">
        <f t="shared" si="145"/>
        <v>5300562280.0921783</v>
      </c>
      <c r="CQ125" s="171">
        <f t="shared" si="146"/>
        <v>6226568241.7725067</v>
      </c>
      <c r="CR125" s="171">
        <f t="shared" si="147"/>
        <v>2268762704.9877472</v>
      </c>
      <c r="CS125" s="171">
        <f t="shared" si="148"/>
        <v>2390368785.0584641</v>
      </c>
      <c r="CT125" s="171">
        <f t="shared" si="149"/>
        <v>3069023094.0000839</v>
      </c>
      <c r="CU125" s="171">
        <f t="shared" si="150"/>
        <v>4639818360.2874603</v>
      </c>
      <c r="CV125" s="171">
        <f t="shared" si="151"/>
        <v>5450392641.9776917</v>
      </c>
      <c r="DI125" s="171">
        <v>118</v>
      </c>
      <c r="DJ125" s="171">
        <f>求节点(总纲!AA$5:AA$84,DC$8:DC$87,总纲!D122)</f>
        <v>307996569.26734418</v>
      </c>
      <c r="DK125" s="171">
        <f>求节点(总纲!AB$5:AB$84,DD$8:DD$87,总纲!E122)</f>
        <v>261827883.53416926</v>
      </c>
      <c r="DL125" s="171">
        <f>求节点(总纲!AC$5:AC$84,DE$8:DE$87,总纲!F122)</f>
        <v>209622465.04335448</v>
      </c>
      <c r="DM125" s="171">
        <f>求节点(总纲!AD$5:AD$84,DF$8:DF$87,总纲!G122)</f>
        <v>150240726.48861051</v>
      </c>
      <c r="DN125" s="171">
        <f>求节点(总纲!AE$5:AE$84,DG$8:DG$87,总纲!H122)</f>
        <v>80879899.089604586</v>
      </c>
      <c r="DO125" s="171"/>
      <c r="DP125" s="171"/>
    </row>
    <row r="126" spans="38:120" x14ac:dyDescent="0.15">
      <c r="AL126" s="171">
        <v>120</v>
      </c>
      <c r="AM126" s="171">
        <f>求节点(总纲!AA$5:AA$84,AF$7:AF$86,总纲!D124)</f>
        <v>694423986.13559389</v>
      </c>
      <c r="AN126" s="171">
        <f>求节点(总纲!AB$5:AB$84,AG$7:AG$86,总纲!E124)</f>
        <v>780858052.25133157</v>
      </c>
      <c r="AO126" s="171">
        <f>求节点(总纲!AC$5:AC$84,AH$7:AH$86,总纲!F124)</f>
        <v>917418694.21832526</v>
      </c>
      <c r="AP126" s="171">
        <f>求节点(总纲!AD$5:AD$84,AI$7:AI$86,总纲!G124)</f>
        <v>1103664560.6318843</v>
      </c>
      <c r="AQ126" s="171">
        <f>求节点(总纲!AE$5:AE$84,AJ$7:AJ$86,总纲!H124)</f>
        <v>1361319554.0673084</v>
      </c>
      <c r="AR126" s="171"/>
      <c r="AS126" s="171">
        <v>120</v>
      </c>
      <c r="AT126" s="171">
        <f t="shared" si="137"/>
        <v>41274327.787735105</v>
      </c>
      <c r="AU126" s="171">
        <f t="shared" si="138"/>
        <v>58046176.79078877</v>
      </c>
      <c r="AV126" s="171">
        <f t="shared" si="139"/>
        <v>65781464.601356864</v>
      </c>
      <c r="AW126" s="171">
        <f t="shared" si="140"/>
        <v>64701375.934355021</v>
      </c>
      <c r="AX126" s="171">
        <f t="shared" si="141"/>
        <v>81933976.820770264</v>
      </c>
      <c r="BY126" s="174"/>
      <c r="BZ126" s="171">
        <v>119</v>
      </c>
      <c r="CA126" s="140">
        <f>求节点(总纲!AA$5:AA$84,BO$8:BO$87,总纲!D123)</f>
        <v>38299523992.01252</v>
      </c>
      <c r="CB126" s="140">
        <f>求节点(总纲!AB$5:AB$84,BP$8:BP$87,总纲!E123)</f>
        <v>43044837219.049782</v>
      </c>
      <c r="CC126" s="140">
        <f>求节点(总纲!AC$5:AC$84,BQ$8:BQ$87,总纲!F123)</f>
        <v>51462277112.171707</v>
      </c>
      <c r="CD126" s="140">
        <f>求节点(总纲!AD$5:AD$84,BR$8:BR$87,总纲!G123)</f>
        <v>63662872888.094505</v>
      </c>
      <c r="CE126" s="140">
        <f>求节点(总纲!AE$5:AE$84,BS$8:BS$87,总纲!H123)</f>
        <v>79257621140.656082</v>
      </c>
      <c r="CF126" s="140">
        <f>求节点(总纲!AA$5:AA$84,BT$8:BT$87,总纲!D123)</f>
        <v>37591371523.223236</v>
      </c>
      <c r="CG126" s="140">
        <f>求节点(总纲!AB$5:AB$84,BU$8:BU$87,总纲!E123)</f>
        <v>42007322362.884644</v>
      </c>
      <c r="CH126" s="140">
        <f>求节点(总纲!AC$5:AC$84,BV$8:BV$87,总纲!F123)</f>
        <v>49787697658.338158</v>
      </c>
      <c r="CI126" s="140">
        <f>求节点(总纲!AD$5:AD$84,BW$8:BW$87,总纲!G123)</f>
        <v>61085745413.096153</v>
      </c>
      <c r="CJ126" s="140">
        <f>求节点(总纲!AE$5:AE$84,BX$8:BX$87,总纲!H123)</f>
        <v>75560953611.498688</v>
      </c>
      <c r="CK126" s="171"/>
      <c r="CL126" s="171">
        <v>119</v>
      </c>
      <c r="CM126" s="171">
        <f t="shared" si="142"/>
        <v>2489773473.2589722</v>
      </c>
      <c r="CN126" s="171">
        <f t="shared" si="143"/>
        <v>3164198488.6404343</v>
      </c>
      <c r="CO126" s="171">
        <f t="shared" si="144"/>
        <v>4615977628.5995941</v>
      </c>
      <c r="CP126" s="171">
        <f t="shared" si="145"/>
        <v>5377770837.4172134</v>
      </c>
      <c r="CQ126" s="171">
        <f t="shared" si="146"/>
        <v>5479558977.1276093</v>
      </c>
      <c r="CR126" s="171">
        <f t="shared" si="147"/>
        <v>2273788092.6374359</v>
      </c>
      <c r="CS126" s="171">
        <f t="shared" si="148"/>
        <v>2841281573.9110336</v>
      </c>
      <c r="CT126" s="171">
        <f t="shared" si="149"/>
        <v>4040570909.2960815</v>
      </c>
      <c r="CU126" s="171">
        <f t="shared" si="150"/>
        <v>4707402450.97789</v>
      </c>
      <c r="CV126" s="171">
        <f t="shared" si="151"/>
        <v>4796502145.4124908</v>
      </c>
      <c r="DI126" s="171">
        <v>119</v>
      </c>
      <c r="DJ126" s="171">
        <f>求节点(总纲!AA$5:AA$84,DC$8:DC$87,总纲!D123)</f>
        <v>330108750.72012359</v>
      </c>
      <c r="DK126" s="171">
        <f>求节点(总纲!AB$5:AB$84,DD$8:DD$87,总纲!E123)</f>
        <v>280823514.23760915</v>
      </c>
      <c r="DL126" s="171">
        <f>求节点(总纲!AC$5:AC$84,DE$8:DE$87,总纲!F123)</f>
        <v>225035135.36590821</v>
      </c>
      <c r="DM126" s="171">
        <f>求节点(总纲!AD$5:AD$84,DF$8:DF$87,总纲!G123)</f>
        <v>161126081.22649232</v>
      </c>
      <c r="DN126" s="171">
        <f>求节点(总纲!AE$5:AE$84,DG$8:DG$87,总纲!H123)</f>
        <v>86290427.438240319</v>
      </c>
      <c r="DO126" s="171"/>
      <c r="DP126" s="171"/>
    </row>
    <row r="127" spans="38:120" x14ac:dyDescent="0.15">
      <c r="AL127" s="171">
        <v>121</v>
      </c>
      <c r="AM127" s="171">
        <f>求节点(总纲!AA$5:AA$84,AF$7:AF$86,总纲!D125)</f>
        <v>749562096.37406158</v>
      </c>
      <c r="AN127" s="171">
        <f>求节点(总纲!AB$5:AB$84,AG$7:AG$86,总纲!E125)</f>
        <v>839533552.42104995</v>
      </c>
      <c r="AO127" s="171">
        <f>求节点(总纲!AC$5:AC$84,AH$7:AH$86,总纲!F125)</f>
        <v>974368605.67294252</v>
      </c>
      <c r="AP127" s="171">
        <f>求节点(总纲!AD$5:AD$84,AI$7:AI$86,总纲!G125)</f>
        <v>1172591552.8879933</v>
      </c>
      <c r="AQ127" s="171">
        <f>求节点(总纲!AE$5:AE$84,AJ$7:AJ$86,总纲!H125)</f>
        <v>1438516400.6930077</v>
      </c>
      <c r="AR127" s="171"/>
      <c r="AS127" s="171">
        <v>121</v>
      </c>
      <c r="AT127" s="171">
        <f t="shared" si="137"/>
        <v>55138110.238467693</v>
      </c>
      <c r="AU127" s="171">
        <f t="shared" si="138"/>
        <v>58675500.169718385</v>
      </c>
      <c r="AV127" s="171">
        <f t="shared" si="139"/>
        <v>56949911.454617262</v>
      </c>
      <c r="AW127" s="171">
        <f t="shared" si="140"/>
        <v>68926992.256108999</v>
      </c>
      <c r="AX127" s="171">
        <f t="shared" si="141"/>
        <v>77196846.625699282</v>
      </c>
      <c r="BY127" s="174"/>
      <c r="BZ127" s="171">
        <v>120</v>
      </c>
      <c r="CA127" s="140">
        <f>求节点(总纲!AA$5:AA$84,BO$8:BO$87,总纲!D124)</f>
        <v>41429259626.008644</v>
      </c>
      <c r="CB127" s="140">
        <f>求节点(总纲!AB$5:AB$84,BP$8:BP$87,总纲!E124)</f>
        <v>47223126915.772713</v>
      </c>
      <c r="CC127" s="140">
        <f>求节点(总纲!AC$5:AC$84,BQ$8:BQ$87,总纲!F124)</f>
        <v>56197369601.894646</v>
      </c>
      <c r="CD127" s="140">
        <f>求节点(总纲!AD$5:AD$84,BR$8:BR$87,总纲!G124)</f>
        <v>68320218253.055954</v>
      </c>
      <c r="CE127" s="140">
        <f>求节点(总纲!AE$5:AE$84,BS$8:BS$87,总纲!H124)</f>
        <v>85155406491.716202</v>
      </c>
      <c r="CF127" s="140">
        <f>求节点(总纲!AA$5:AA$84,BT$8:BT$87,总纲!D124)</f>
        <v>40387027769.313461</v>
      </c>
      <c r="CG127" s="140">
        <f>求节点(总纲!AB$5:AB$84,BU$8:BU$87,总纲!E124)</f>
        <v>45664765521.748512</v>
      </c>
      <c r="CH127" s="140">
        <f>求节点(总纲!AC$5:AC$84,BV$8:BV$87,总纲!F124)</f>
        <v>53932535113.411644</v>
      </c>
      <c r="CI127" s="140">
        <f>求节点(总纲!AD$5:AD$84,BW$8:BW$87,总纲!G124)</f>
        <v>65162527345.403168</v>
      </c>
      <c r="CJ127" s="140">
        <f>求节点(总纲!AE$5:AE$84,BX$8:BX$87,总纲!H124)</f>
        <v>80723547938.455139</v>
      </c>
      <c r="CK127" s="171"/>
      <c r="CL127" s="171">
        <v>120</v>
      </c>
      <c r="CM127" s="171">
        <f t="shared" si="142"/>
        <v>3129735633.9961243</v>
      </c>
      <c r="CN127" s="171">
        <f t="shared" si="143"/>
        <v>4178289696.7229309</v>
      </c>
      <c r="CO127" s="171">
        <f t="shared" si="144"/>
        <v>4735092489.7229385</v>
      </c>
      <c r="CP127" s="171">
        <f t="shared" si="145"/>
        <v>4657345364.9614487</v>
      </c>
      <c r="CQ127" s="171">
        <f t="shared" si="146"/>
        <v>5897785351.0601196</v>
      </c>
      <c r="CR127" s="171">
        <f t="shared" si="147"/>
        <v>2795656246.0902252</v>
      </c>
      <c r="CS127" s="171">
        <f t="shared" si="148"/>
        <v>3657443158.8638687</v>
      </c>
      <c r="CT127" s="171">
        <f t="shared" si="149"/>
        <v>4144837455.0734863</v>
      </c>
      <c r="CU127" s="171">
        <f t="shared" si="150"/>
        <v>4076781932.3070145</v>
      </c>
      <c r="CV127" s="171">
        <f t="shared" si="151"/>
        <v>5162594326.9564514</v>
      </c>
      <c r="DI127" s="171">
        <v>120</v>
      </c>
      <c r="DJ127" s="171">
        <f>求节点(总纲!AA$5:AA$84,DC$8:DC$87,总纲!D124)</f>
        <v>353808000</v>
      </c>
      <c r="DK127" s="171">
        <f>求节点(总纲!AB$5:AB$84,DD$8:DD$87,总纲!E124)</f>
        <v>301196750.40000004</v>
      </c>
      <c r="DL127" s="171">
        <f>求节点(总纲!AC$5:AC$84,DE$8:DE$87,总纲!F124)</f>
        <v>241226294.39999998</v>
      </c>
      <c r="DM127" s="171">
        <f>求节点(总纲!AD$5:AD$84,DF$8:DF$87,总纲!G124)</f>
        <v>171738403.19999999</v>
      </c>
      <c r="DN127" s="171">
        <f>求节点(总纲!AE$5:AE$84,DG$8:DG$87,总纲!H124)</f>
        <v>92131603.200000018</v>
      </c>
      <c r="DO127" s="171"/>
      <c r="DP127" s="171"/>
    </row>
    <row r="128" spans="38:120" x14ac:dyDescent="0.15">
      <c r="AL128" s="171">
        <v>122</v>
      </c>
      <c r="AM128" s="171">
        <f>求节点(总纲!AA$5:AA$84,AF$7:AF$86,总纲!D126)</f>
        <v>805986446.60662782</v>
      </c>
      <c r="AN128" s="171">
        <f>求节点(总纲!AB$5:AB$84,AG$7:AG$86,总纲!E126)</f>
        <v>893819295.42367756</v>
      </c>
      <c r="AO128" s="171">
        <f>求节点(总纲!AC$5:AC$84,AH$7:AH$86,总纲!F126)</f>
        <v>1037946875.4840494</v>
      </c>
      <c r="AP128" s="171">
        <f>求节点(总纲!AD$5:AD$84,AI$7:AI$86,总纲!G126)</f>
        <v>1241125009.2210844</v>
      </c>
      <c r="AQ128" s="171">
        <f>求节点(总纲!AE$5:AE$84,AJ$7:AJ$86,总纲!H126)</f>
        <v>1523987329.2385638</v>
      </c>
      <c r="AR128" s="171"/>
      <c r="AS128" s="171">
        <v>122</v>
      </c>
      <c r="AT128" s="171">
        <f t="shared" si="137"/>
        <v>56424350.232566237</v>
      </c>
      <c r="AU128" s="171">
        <f t="shared" si="138"/>
        <v>54285743.002627611</v>
      </c>
      <c r="AV128" s="171">
        <f t="shared" si="139"/>
        <v>63578269.81110692</v>
      </c>
      <c r="AW128" s="171">
        <f t="shared" si="140"/>
        <v>68533456.333091021</v>
      </c>
      <c r="AX128" s="171">
        <f t="shared" si="141"/>
        <v>85470928.545556068</v>
      </c>
      <c r="BY128" s="174"/>
      <c r="BZ128" s="171">
        <v>121</v>
      </c>
      <c r="CA128" s="140">
        <f>求节点(总纲!AA$5:AA$84,BO$8:BO$87,总纲!D125)</f>
        <v>45398220385.242012</v>
      </c>
      <c r="CB128" s="140">
        <f>求节点(总纲!AB$5:AB$84,BP$8:BP$87,总纲!E125)</f>
        <v>51446716674.195938</v>
      </c>
      <c r="CC128" s="140">
        <f>求节点(总纲!AC$5:AC$84,BQ$8:BQ$87,总纲!F125)</f>
        <v>60296747742.125076</v>
      </c>
      <c r="CD128" s="140">
        <f>求节点(总纲!AD$5:AD$84,BR$8:BR$87,总纲!G125)</f>
        <v>73281732645.430267</v>
      </c>
      <c r="CE128" s="140">
        <f>求节点(总纲!AE$5:AE$84,BS$8:BS$87,总纲!H125)</f>
        <v>90712202937.384018</v>
      </c>
      <c r="CF128" s="140">
        <f>求节点(总纲!AA$5:AA$84,BT$8:BT$87,总纲!D125)</f>
        <v>43861235981.358322</v>
      </c>
      <c r="CG128" s="140">
        <f>求节点(总纲!AB$5:AB$84,BU$8:BU$87,总纲!E125)</f>
        <v>49361861843.219032</v>
      </c>
      <c r="CH128" s="140">
        <f>求节点(总纲!AC$5:AC$84,BV$8:BV$87,总纲!F125)</f>
        <v>57520903470.527039</v>
      </c>
      <c r="CI128" s="140">
        <f>求节点(总纲!AD$5:AD$84,BW$8:BW$87,总纲!G125)</f>
        <v>69505561981.375504</v>
      </c>
      <c r="CJ128" s="140">
        <f>求节点(总纲!AE$5:AE$84,BX$8:BX$87,总纲!H125)</f>
        <v>85587659481.832993</v>
      </c>
      <c r="CK128" s="171"/>
      <c r="CL128" s="171">
        <v>121</v>
      </c>
      <c r="CM128" s="171">
        <f t="shared" si="142"/>
        <v>3968960759.2333679</v>
      </c>
      <c r="CN128" s="171">
        <f t="shared" si="143"/>
        <v>4223589758.4232254</v>
      </c>
      <c r="CO128" s="171">
        <f t="shared" si="144"/>
        <v>4099378140.2304306</v>
      </c>
      <c r="CP128" s="171">
        <f t="shared" si="145"/>
        <v>4961514392.3743134</v>
      </c>
      <c r="CQ128" s="171">
        <f t="shared" si="146"/>
        <v>5556796445.6678162</v>
      </c>
      <c r="CR128" s="171">
        <f t="shared" si="147"/>
        <v>3474208212.0448608</v>
      </c>
      <c r="CS128" s="171">
        <f t="shared" si="148"/>
        <v>3697096321.47052</v>
      </c>
      <c r="CT128" s="171">
        <f t="shared" si="149"/>
        <v>3588368357.1153946</v>
      </c>
      <c r="CU128" s="171">
        <f t="shared" si="150"/>
        <v>4343034635.9723358</v>
      </c>
      <c r="CV128" s="171">
        <f t="shared" si="151"/>
        <v>4864111543.3778534</v>
      </c>
      <c r="DI128" s="171">
        <v>121</v>
      </c>
      <c r="DJ128" s="171">
        <f>求节点(总纲!AA$5:AA$84,DC$8:DC$87,总纲!D125)</f>
        <v>379208226.46020406</v>
      </c>
      <c r="DK128" s="171">
        <f>求节点(总纲!AB$5:AB$84,DD$8:DD$87,总纲!E125)</f>
        <v>322402834.13646549</v>
      </c>
      <c r="DL128" s="171">
        <f>求节点(总纲!AC$5:AC$84,DE$8:DE$87,总纲!F125)</f>
        <v>257065256.71737227</v>
      </c>
      <c r="DM128" s="171">
        <f>求节点(总纲!AD$5:AD$84,DF$8:DF$87,总纲!G125)</f>
        <v>183043810.91234049</v>
      </c>
      <c r="DN128" s="171">
        <f>求节点(总纲!AE$5:AE$84,DG$8:DG$87,总纲!H125)</f>
        <v>98480376.411714986</v>
      </c>
      <c r="DO128" s="171"/>
      <c r="DP128" s="171"/>
    </row>
    <row r="129" spans="38:120" x14ac:dyDescent="0.15">
      <c r="AL129" s="171">
        <v>123</v>
      </c>
      <c r="AM129" s="171">
        <f>求节点(总纲!AA$5:AA$84,AF$7:AF$86,总纲!D127)</f>
        <v>860721220.12910235</v>
      </c>
      <c r="AN129" s="171">
        <f>求节点(总纲!AB$5:AB$84,AG$7:AG$86,总纲!E127)</f>
        <v>953940238.07201385</v>
      </c>
      <c r="AO129" s="171">
        <f>求节点(总纲!AC$5:AC$84,AH$7:AH$86,总纲!F127)</f>
        <v>1101609217.5610452</v>
      </c>
      <c r="AP129" s="171">
        <f>求节点(总纲!AD$5:AD$84,AI$7:AI$86,总纲!G127)</f>
        <v>1320504792.1157553</v>
      </c>
      <c r="AQ129" s="171">
        <f>求节点(总纲!AE$5:AE$84,AJ$7:AJ$86,总纲!H127)</f>
        <v>1641525761.9784548</v>
      </c>
      <c r="AR129" s="171"/>
      <c r="AS129" s="171">
        <v>123</v>
      </c>
      <c r="AT129" s="171">
        <f t="shared" si="137"/>
        <v>54734773.522474527</v>
      </c>
      <c r="AU129" s="171">
        <f t="shared" si="138"/>
        <v>60120942.648336291</v>
      </c>
      <c r="AV129" s="171">
        <f t="shared" si="139"/>
        <v>63662342.07699573</v>
      </c>
      <c r="AW129" s="171">
        <f t="shared" si="140"/>
        <v>79379782.894670963</v>
      </c>
      <c r="AX129" s="171">
        <f t="shared" si="141"/>
        <v>117538432.73989105</v>
      </c>
      <c r="BY129" s="174"/>
      <c r="BZ129" s="171">
        <v>122</v>
      </c>
      <c r="CA129" s="140">
        <f>求节点(总纲!AA$5:AA$84,BO$8:BO$87,总纲!D126)</f>
        <v>49459767488.865028</v>
      </c>
      <c r="CB129" s="140">
        <f>求节点(总纲!AB$5:AB$84,BP$8:BP$87,总纲!E126)</f>
        <v>55354322191.168114</v>
      </c>
      <c r="CC129" s="140">
        <f>求节点(总纲!AC$5:AC$84,BQ$8:BQ$87,总纲!F126)</f>
        <v>64873249492.527603</v>
      </c>
      <c r="CD129" s="140">
        <f>求节点(总纲!AD$5:AD$84,BR$8:BR$87,总纲!G126)</f>
        <v>78214919468.559769</v>
      </c>
      <c r="CE129" s="140">
        <f>求节点(总纲!AE$5:AE$84,BS$8:BS$87,总纲!H126)</f>
        <v>96864585744.58226</v>
      </c>
      <c r="CF129" s="140">
        <f>求节点(总纲!AA$5:AA$84,BT$8:BT$87,总纲!D126)</f>
        <v>47416489146.355515</v>
      </c>
      <c r="CG129" s="140">
        <f>求节点(总纲!AB$5:AB$84,BU$8:BU$87,总纲!E126)</f>
        <v>52782363077.682922</v>
      </c>
      <c r="CH129" s="140">
        <f>求节点(总纲!AC$5:AC$84,BV$8:BV$87,总纲!F126)</f>
        <v>61526919384.566269</v>
      </c>
      <c r="CI129" s="140">
        <f>求节点(总纲!AD$5:AD$84,BW$8:BW$87,总纲!G126)</f>
        <v>73823800233.692841</v>
      </c>
      <c r="CJ129" s="140">
        <f>求节点(总纲!AE$5:AE$84,BX$8:BX$87,总纲!H126)</f>
        <v>90973114307.176331</v>
      </c>
      <c r="CK129" s="171"/>
      <c r="CL129" s="171">
        <v>122</v>
      </c>
      <c r="CM129" s="171">
        <f t="shared" si="142"/>
        <v>4061547103.6230164</v>
      </c>
      <c r="CN129" s="171">
        <f t="shared" si="143"/>
        <v>3907605516.9721756</v>
      </c>
      <c r="CO129" s="171">
        <f t="shared" si="144"/>
        <v>4576501750.4025269</v>
      </c>
      <c r="CP129" s="171">
        <f t="shared" si="145"/>
        <v>4933186823.1295013</v>
      </c>
      <c r="CQ129" s="171">
        <f t="shared" si="146"/>
        <v>6152382807.1982422</v>
      </c>
      <c r="CR129" s="171">
        <f t="shared" si="147"/>
        <v>3555253164.9971924</v>
      </c>
      <c r="CS129" s="171">
        <f t="shared" si="148"/>
        <v>3420501234.4638901</v>
      </c>
      <c r="CT129" s="171">
        <f t="shared" si="149"/>
        <v>4006015914.0392303</v>
      </c>
      <c r="CU129" s="171">
        <f t="shared" si="150"/>
        <v>4318238252.317337</v>
      </c>
      <c r="CV129" s="171">
        <f t="shared" si="151"/>
        <v>5385454825.343338</v>
      </c>
      <c r="DI129" s="171">
        <v>122</v>
      </c>
      <c r="DJ129" s="171">
        <f>求节点(总纲!AA$5:AA$84,DC$8:DC$87,总纲!D126)</f>
        <v>406431515.12266243</v>
      </c>
      <c r="DK129" s="171">
        <f>求节点(总纲!AB$5:AB$84,DD$8:DD$87,总纲!E126)</f>
        <v>344450709.06645644</v>
      </c>
      <c r="DL129" s="171">
        <f>求节点(总纲!AC$5:AC$84,DE$8:DE$87,总纲!F126)</f>
        <v>274747704.22291988</v>
      </c>
      <c r="DM129" s="171">
        <f>求节点(总纲!AD$5:AD$84,DF$8:DF$87,总纲!G126)</f>
        <v>195899990.2891233</v>
      </c>
      <c r="DN129" s="171">
        <f>求节点(总纲!AE$5:AE$84,DG$8:DG$87,总纲!H126)</f>
        <v>105509621.32584317</v>
      </c>
      <c r="DO129" s="171"/>
      <c r="DP129" s="171"/>
    </row>
    <row r="130" spans="38:120" x14ac:dyDescent="0.15">
      <c r="AL130" s="171">
        <v>124</v>
      </c>
      <c r="AM130" s="171">
        <f>求节点(总纲!AA$5:AA$84,AF$7:AF$86,总纲!D128)</f>
        <v>917633823.85267413</v>
      </c>
      <c r="AN130" s="171">
        <f>求节点(总纲!AB$5:AB$84,AG$7:AG$86,总纲!E128)</f>
        <v>1012890788.121528</v>
      </c>
      <c r="AO130" s="171">
        <f>求节点(总纲!AC$5:AC$84,AH$7:AH$86,总纲!F128)</f>
        <v>1170180366.4806125</v>
      </c>
      <c r="AP130" s="171">
        <f>求节点(总纲!AD$5:AD$84,AI$7:AI$86,总纲!G128)</f>
        <v>1421114640.4402869</v>
      </c>
      <c r="AQ130" s="171">
        <f>求节点(总纲!AE$5:AE$84,AJ$7:AJ$86,总纲!H128)</f>
        <v>1775294033.9500349</v>
      </c>
      <c r="AR130" s="171"/>
      <c r="AS130" s="171">
        <v>124</v>
      </c>
      <c r="AT130" s="171">
        <f t="shared" si="137"/>
        <v>56912603.723571777</v>
      </c>
      <c r="AU130" s="171">
        <f t="shared" si="138"/>
        <v>58950550.049514174</v>
      </c>
      <c r="AV130" s="171">
        <f t="shared" si="139"/>
        <v>68571148.919567347</v>
      </c>
      <c r="AW130" s="171">
        <f t="shared" si="140"/>
        <v>100609848.32453156</v>
      </c>
      <c r="AX130" s="171">
        <f t="shared" si="141"/>
        <v>133768271.97158003</v>
      </c>
      <c r="BY130" s="174"/>
      <c r="BZ130" s="171">
        <v>123</v>
      </c>
      <c r="CA130" s="140">
        <f>求节点(总纲!AA$5:AA$84,BO$8:BO$87,总纲!D127)</f>
        <v>53399695196.519157</v>
      </c>
      <c r="CB130" s="140">
        <f>求节点(总纲!AB$5:AB$84,BP$8:BP$87,总纲!E127)</f>
        <v>59681958034.097176</v>
      </c>
      <c r="CC130" s="140">
        <f>求节点(总纲!AC$5:AC$84,BQ$8:BQ$87,总纲!F127)</f>
        <v>69455802946.965851</v>
      </c>
      <c r="CD130" s="140">
        <f>求节点(总纲!AD$5:AD$84,BR$8:BR$87,总纲!G127)</f>
        <v>83928848401.249435</v>
      </c>
      <c r="CE130" s="140">
        <f>求节点(总纲!AE$5:AE$84,BS$8:BS$87,总纲!H127)</f>
        <v>106096277896.58926</v>
      </c>
      <c r="CF130" s="140">
        <f>求节点(总纲!AA$5:AA$84,BT$8:BT$87,总纲!D127)</f>
        <v>50865283434.621292</v>
      </c>
      <c r="CG130" s="140">
        <f>求节点(总纲!AB$5:AB$84,BU$8:BU$87,总纲!E127)</f>
        <v>56570535573.28299</v>
      </c>
      <c r="CH130" s="140">
        <f>求节点(总纲!AC$5:AC$84,BV$8:BV$87,总纲!F127)</f>
        <v>65538232624.815857</v>
      </c>
      <c r="CI130" s="140">
        <f>求节点(总纲!AD$5:AD$84,BW$8:BW$87,总纲!G127)</f>
        <v>78825456844.887344</v>
      </c>
      <c r="CJ130" s="140">
        <f>求节点(总纲!AE$5:AE$84,BX$8:BX$87,总纲!H127)</f>
        <v>99152496869.306702</v>
      </c>
      <c r="CK130" s="171"/>
      <c r="CL130" s="171">
        <v>123</v>
      </c>
      <c r="CM130" s="171">
        <f t="shared" si="142"/>
        <v>3939927707.654129</v>
      </c>
      <c r="CN130" s="171">
        <f t="shared" si="143"/>
        <v>4327635842.9290619</v>
      </c>
      <c r="CO130" s="171">
        <f t="shared" si="144"/>
        <v>4582553454.4382477</v>
      </c>
      <c r="CP130" s="171">
        <f t="shared" si="145"/>
        <v>5713928932.6896667</v>
      </c>
      <c r="CQ130" s="171">
        <f t="shared" si="146"/>
        <v>9231692152.0070038</v>
      </c>
      <c r="CR130" s="171">
        <f t="shared" si="147"/>
        <v>3448794288.2657776</v>
      </c>
      <c r="CS130" s="171">
        <f t="shared" si="148"/>
        <v>3788172495.6000671</v>
      </c>
      <c r="CT130" s="171">
        <f t="shared" si="149"/>
        <v>4011313240.249588</v>
      </c>
      <c r="CU130" s="171">
        <f t="shared" si="150"/>
        <v>5001656611.1945038</v>
      </c>
      <c r="CV130" s="171">
        <f t="shared" si="151"/>
        <v>8179382562.1303711</v>
      </c>
      <c r="DI130" s="171">
        <v>123</v>
      </c>
      <c r="DJ130" s="171">
        <f>求节点(总纲!AA$5:AA$84,DC$8:DC$87,总纲!D127)</f>
        <v>435608713.47405124</v>
      </c>
      <c r="DK130" s="171">
        <f>求节点(总纲!AB$5:AB$84,DD$8:DD$87,总纲!E127)</f>
        <v>369004141.18386877</v>
      </c>
      <c r="DL130" s="171">
        <f>求节点(总纲!AC$5:AC$84,DE$8:DE$87,总纲!F127)</f>
        <v>295037781.63597494</v>
      </c>
      <c r="DM130" s="171">
        <f>求节点(总纲!AD$5:AD$84,DF$8:DF$87,总纲!G127)</f>
        <v>210965299.93548301</v>
      </c>
      <c r="DN130" s="171">
        <f>求节点(总纲!AE$5:AE$84,DG$8:DG$87,总纲!H127)</f>
        <v>113476069.85999036</v>
      </c>
      <c r="DO130" s="171"/>
      <c r="DP130" s="171"/>
    </row>
    <row r="131" spans="38:120" x14ac:dyDescent="0.15">
      <c r="AL131" s="171">
        <v>125</v>
      </c>
      <c r="AM131" s="171">
        <f>求节点(总纲!AA$5:AA$84,AF$7:AF$86,总纲!D129)</f>
        <v>971971125.80655205</v>
      </c>
      <c r="AN131" s="171">
        <f>求节点(总纲!AB$5:AB$84,AG$7:AG$86,总纲!E129)</f>
        <v>1073063531.7140213</v>
      </c>
      <c r="AO131" s="171">
        <f>求节点(总纲!AC$5:AC$84,AH$7:AH$86,总纲!F129)</f>
        <v>1258468669.3091063</v>
      </c>
      <c r="AP131" s="171">
        <f>求节点(总纲!AD$5:AD$84,AI$7:AI$86,总纲!G129)</f>
        <v>1532019942.9371648</v>
      </c>
      <c r="AQ131" s="171">
        <f>求节点(总纲!AE$5:AE$84,AJ$7:AJ$86,总纲!H129)</f>
        <v>1882187577.2838843</v>
      </c>
      <c r="AR131" s="171"/>
      <c r="AS131" s="171">
        <v>125</v>
      </c>
      <c r="AT131" s="171">
        <f t="shared" si="137"/>
        <v>54337301.953877926</v>
      </c>
      <c r="AU131" s="171">
        <f t="shared" si="138"/>
        <v>60172743.592493296</v>
      </c>
      <c r="AV131" s="171">
        <f t="shared" si="139"/>
        <v>88288302.828493834</v>
      </c>
      <c r="AW131" s="171">
        <f t="shared" si="140"/>
        <v>110905302.49687791</v>
      </c>
      <c r="AX131" s="171">
        <f t="shared" si="141"/>
        <v>106893543.33384943</v>
      </c>
      <c r="BY131" s="174"/>
      <c r="BZ131" s="171">
        <v>124</v>
      </c>
      <c r="CA131" s="140">
        <f>求节点(总纲!AA$5:AA$84,BO$8:BO$87,总纲!D128)</f>
        <v>57496387845.355438</v>
      </c>
      <c r="CB131" s="140">
        <f>求节点(总纲!AB$5:AB$84,BP$8:BP$87,总纲!E128)</f>
        <v>63925346479.399948</v>
      </c>
      <c r="CC131" s="140">
        <f>求节点(总纲!AC$5:AC$84,BQ$8:BQ$87,总纲!F128)</f>
        <v>74391702964.218109</v>
      </c>
      <c r="CD131" s="140">
        <f>求节点(总纲!AD$5:AD$84,BR$8:BR$87,总纲!G128)</f>
        <v>91827923672.670364</v>
      </c>
      <c r="CE131" s="140">
        <f>求节点(总纲!AE$5:AE$84,BS$8:BS$87,总纲!H128)</f>
        <v>116702448782.272</v>
      </c>
      <c r="CF131" s="140">
        <f>求节点(总纲!AA$5:AA$84,BT$8:BT$87,总纲!D128)</f>
        <v>54451301061.452133</v>
      </c>
      <c r="CG131" s="140">
        <f>求节点(总纲!AB$5:AB$84,BU$8:BU$87,总纲!E128)</f>
        <v>60284962567.621605</v>
      </c>
      <c r="CH131" s="140">
        <f>求节点(总纲!AC$5:AC$84,BV$8:BV$87,总纲!F128)</f>
        <v>69858845856.850555</v>
      </c>
      <c r="CI131" s="140">
        <f>求节点(总纲!AD$5:AD$84,BW$8:BW$87,总纲!G128)</f>
        <v>85823773193.685211</v>
      </c>
      <c r="CJ131" s="140">
        <f>求节点(总纲!AE$5:AE$84,BX$8:BX$87,总纲!H128)</f>
        <v>108561359297.67177</v>
      </c>
      <c r="CK131" s="171"/>
      <c r="CL131" s="171">
        <v>124</v>
      </c>
      <c r="CM131" s="171">
        <f t="shared" si="142"/>
        <v>4096692648.8362808</v>
      </c>
      <c r="CN131" s="171">
        <f t="shared" si="143"/>
        <v>4243388445.3027725</v>
      </c>
      <c r="CO131" s="171">
        <f t="shared" si="144"/>
        <v>4935900017.2522583</v>
      </c>
      <c r="CP131" s="171">
        <f t="shared" si="145"/>
        <v>7899075271.420929</v>
      </c>
      <c r="CQ131" s="171">
        <f t="shared" si="146"/>
        <v>10606170885.682739</v>
      </c>
      <c r="CR131" s="171">
        <f t="shared" si="147"/>
        <v>3586017626.8308411</v>
      </c>
      <c r="CS131" s="171">
        <f t="shared" si="148"/>
        <v>3714426994.3386154</v>
      </c>
      <c r="CT131" s="171">
        <f t="shared" si="149"/>
        <v>4320613232.0346985</v>
      </c>
      <c r="CU131" s="171">
        <f t="shared" si="150"/>
        <v>6998316348.7978668</v>
      </c>
      <c r="CV131" s="171">
        <f t="shared" si="151"/>
        <v>9408862428.3650665</v>
      </c>
      <c r="DI131" s="171">
        <v>124</v>
      </c>
      <c r="DJ131" s="171">
        <f>求节点(总纲!AA$5:AA$84,DC$8:DC$87,总纲!D128)</f>
        <v>466880060.37822658</v>
      </c>
      <c r="DK131" s="171">
        <f>求节点(总纲!AB$5:AB$84,DD$8:DD$87,总纲!E128)</f>
        <v>396707987.30337912</v>
      </c>
      <c r="DL131" s="171">
        <f>求节点(总纲!AC$5:AC$84,DE$8:DE$87,总纲!F128)</f>
        <v>317104937.00889152</v>
      </c>
      <c r="DM131" s="171">
        <f>求节点(总纲!AD$5:AD$84,DF$8:DF$87,总纲!G128)</f>
        <v>226716957.31966683</v>
      </c>
      <c r="DN131" s="171">
        <f>求节点(总纲!AE$5:AE$84,DG$8:DG$87,总纲!H128)</f>
        <v>122322575.81909539</v>
      </c>
      <c r="DO131" s="171"/>
      <c r="DP131" s="171"/>
    </row>
    <row r="132" spans="38:120" x14ac:dyDescent="0.15">
      <c r="AL132" s="171">
        <v>126</v>
      </c>
      <c r="AM132" s="171">
        <f>求节点(总纲!AA$5:AA$84,AF$7:AF$86,总纲!D130)</f>
        <v>1031722947.5166987</v>
      </c>
      <c r="AN132" s="171">
        <f>求节点(总纲!AB$5:AB$84,AG$7:AG$86,总纲!E130)</f>
        <v>1155545962.0350754</v>
      </c>
      <c r="AO132" s="171">
        <f>求节点(总纲!AC$5:AC$84,AH$7:AH$86,总纲!F130)</f>
        <v>1355180504.2034285</v>
      </c>
      <c r="AP132" s="171">
        <f>求节点(总纲!AD$5:AD$84,AI$7:AI$86,总纲!G130)</f>
        <v>1625444332.5286036</v>
      </c>
      <c r="AQ132" s="171">
        <f>求节点(总纲!AE$5:AE$84,AJ$7:AJ$86,总纲!H130)</f>
        <v>1993970607.7578981</v>
      </c>
      <c r="AR132" s="171"/>
      <c r="AS132" s="171">
        <v>126</v>
      </c>
      <c r="AT132" s="171">
        <f t="shared" si="137"/>
        <v>59751821.710146666</v>
      </c>
      <c r="AU132" s="171">
        <f t="shared" si="138"/>
        <v>82482430.321054101</v>
      </c>
      <c r="AV132" s="171">
        <f t="shared" si="139"/>
        <v>96711834.894322157</v>
      </c>
      <c r="AW132" s="171">
        <f t="shared" si="140"/>
        <v>93424389.59143877</v>
      </c>
      <c r="AX132" s="171">
        <f t="shared" si="141"/>
        <v>111783030.47401381</v>
      </c>
      <c r="BY132" s="174"/>
      <c r="BZ132" s="171">
        <v>125</v>
      </c>
      <c r="CA132" s="140">
        <f>求节点(总纲!AA$5:AA$84,BO$8:BO$87,总纲!D129)</f>
        <v>61407704687.460342</v>
      </c>
      <c r="CB132" s="140">
        <f>求节点(总纲!AB$5:AB$84,BP$8:BP$87,总纲!E129)</f>
        <v>68256711066.636002</v>
      </c>
      <c r="CC132" s="140">
        <f>求节点(总纲!AC$5:AC$84,BQ$8:BQ$87,总纲!F129)</f>
        <v>81337751046.47261</v>
      </c>
      <c r="CD132" s="140">
        <f>求节点(总纲!AD$5:AD$84,BR$8:BR$87,总纲!G129)</f>
        <v>100621343615.03258</v>
      </c>
      <c r="CE132" s="140">
        <f>求节点(总纲!AE$5:AE$84,BS$8:BS$87,总纲!H129)</f>
        <v>125177785799.52681</v>
      </c>
      <c r="CF132" s="140">
        <f>求节点(总纲!AA$5:AA$84,BT$8:BT$87,总纲!D129)</f>
        <v>57875050984.183792</v>
      </c>
      <c r="CG132" s="140">
        <f>求节点(总纲!AB$5:AB$84,BU$8:BU$87,总纲!E129)</f>
        <v>64076398999.268875</v>
      </c>
      <c r="CH132" s="140">
        <f>求节点(总纲!AC$5:AC$84,BV$8:BV$87,总纲!F129)</f>
        <v>76014493626.553497</v>
      </c>
      <c r="CI132" s="140">
        <f>求节点(总纲!AD$5:AD$84,BW$8:BW$87,总纲!G129)</f>
        <v>93624522342.863388</v>
      </c>
      <c r="CJ132" s="140">
        <f>求节点(总纲!AE$5:AE$84,BX$8:BX$87,总纲!H129)</f>
        <v>116079933238.15256</v>
      </c>
      <c r="CK132" s="171"/>
      <c r="CL132" s="171">
        <v>125</v>
      </c>
      <c r="CM132" s="171">
        <f t="shared" si="142"/>
        <v>3911316842.1049042</v>
      </c>
      <c r="CN132" s="171">
        <f t="shared" si="143"/>
        <v>4331364587.2360535</v>
      </c>
      <c r="CO132" s="171">
        <f t="shared" si="144"/>
        <v>6946048082.2545013</v>
      </c>
      <c r="CP132" s="171">
        <f t="shared" si="145"/>
        <v>8793419942.3622131</v>
      </c>
      <c r="CQ132" s="171">
        <f t="shared" si="146"/>
        <v>8475337017.2548065</v>
      </c>
      <c r="CR132" s="171">
        <f t="shared" si="147"/>
        <v>3423749922.7316589</v>
      </c>
      <c r="CS132" s="171">
        <f t="shared" si="148"/>
        <v>3791436431.6472702</v>
      </c>
      <c r="CT132" s="171">
        <f t="shared" si="149"/>
        <v>6155647769.7029419</v>
      </c>
      <c r="CU132" s="171">
        <f t="shared" si="150"/>
        <v>7800749149.1781769</v>
      </c>
      <c r="CV132" s="171">
        <f t="shared" si="151"/>
        <v>7518573940.4807892</v>
      </c>
      <c r="DI132" s="171">
        <v>125</v>
      </c>
      <c r="DJ132" s="171">
        <f>求节点(总纲!AA$5:AA$84,DC$8:DC$87,总纲!D129)</f>
        <v>500395860.12788916</v>
      </c>
      <c r="DK132" s="171">
        <f>求节点(总纲!AB$5:AB$84,DD$8:DD$87,总纲!E129)</f>
        <v>424986204.00661629</v>
      </c>
      <c r="DL132" s="171">
        <f>求节点(总纲!AC$5:AC$84,DE$8:DE$87,总纲!F129)</f>
        <v>340419303.64500296</v>
      </c>
      <c r="DM132" s="171">
        <f>求节点(总纲!AD$5:AD$84,DF$8:DF$87,总纲!G129)</f>
        <v>243642744.29626921</v>
      </c>
      <c r="DN132" s="171">
        <f>求节点(总纲!AE$5:AE$84,DG$8:DG$87,总纲!H129)</f>
        <v>130353121.56331512</v>
      </c>
      <c r="DO132" s="171"/>
      <c r="DP132" s="171"/>
    </row>
    <row r="133" spans="38:120" x14ac:dyDescent="0.15">
      <c r="AL133" s="171">
        <v>127</v>
      </c>
      <c r="AM133" s="171">
        <f>求节点(总纲!AA$5:AA$84,AF$7:AF$86,总纲!D131)</f>
        <v>1109343309.7490096</v>
      </c>
      <c r="AN133" s="171">
        <f>求节点(总纲!AB$5:AB$84,AG$7:AG$86,总纲!E131)</f>
        <v>1241624440.2576718</v>
      </c>
      <c r="AO133" s="171">
        <f>求节点(总纲!AC$5:AC$84,AH$7:AH$86,总纲!F131)</f>
        <v>1437596346.5092382</v>
      </c>
      <c r="AP133" s="171">
        <f>求节点(总纲!AD$5:AD$84,AI$7:AI$86,总纲!G131)</f>
        <v>1718973553.6720765</v>
      </c>
      <c r="AQ133" s="171">
        <f>求节点(总纲!AE$5:AE$84,AJ$7:AJ$86,总纲!H131)</f>
        <v>2103549588.5406325</v>
      </c>
      <c r="AR133" s="171"/>
      <c r="AS133" s="171">
        <v>127</v>
      </c>
      <c r="AT133" s="171">
        <f t="shared" si="137"/>
        <v>77620362.232310891</v>
      </c>
      <c r="AU133" s="171">
        <f t="shared" si="138"/>
        <v>86078478.222596407</v>
      </c>
      <c r="AV133" s="171">
        <f t="shared" si="139"/>
        <v>82415842.305809736</v>
      </c>
      <c r="AW133" s="171">
        <f t="shared" si="140"/>
        <v>93529221.14347291</v>
      </c>
      <c r="AX133" s="171">
        <f t="shared" si="141"/>
        <v>109578980.78273439</v>
      </c>
      <c r="BY133" s="174"/>
      <c r="BZ133" s="171">
        <v>126</v>
      </c>
      <c r="CA133" s="140">
        <f>求节点(总纲!AA$5:AA$84,BO$8:BO$87,总纲!D130)</f>
        <v>65765260324.792023</v>
      </c>
      <c r="CB133" s="140">
        <f>求节点(总纲!AB$5:AB$84,BP$8:BP$87,总纲!E130)</f>
        <v>74781014216.617828</v>
      </c>
      <c r="CC133" s="140">
        <f>求节点(总纲!AC$5:AC$84,BQ$8:BQ$87,总纲!F130)</f>
        <v>89005804407.998016</v>
      </c>
      <c r="CD133" s="140">
        <f>求节点(总纲!AD$5:AD$84,BR$8:BR$87,总纲!G130)</f>
        <v>108028743189.63364</v>
      </c>
      <c r="CE133" s="140">
        <f>求节点(总纲!AE$5:AE$84,BS$8:BS$87,总纲!H130)</f>
        <v>134040798723.68837</v>
      </c>
      <c r="CF133" s="140">
        <f>求节点(总纲!AA$5:AA$84,BT$8:BT$87,总纲!D130)</f>
        <v>61696628228.305412</v>
      </c>
      <c r="CG133" s="140">
        <f>求节点(总纲!AB$5:AB$84,BU$8:BU$87,总纲!E130)</f>
        <v>69862386044.635742</v>
      </c>
      <c r="CH133" s="140">
        <f>求节点(总纲!AC$5:AC$84,BV$8:BV$87,总纲!F130)</f>
        <v>82816916475.439209</v>
      </c>
      <c r="CI133" s="140">
        <f>求节点(总纲!AD$5:AD$84,BW$8:BW$87,总纲!G130)</f>
        <v>100195716065.89049</v>
      </c>
      <c r="CJ133" s="140">
        <f>求节点(总纲!AE$5:AE$84,BX$8:BX$87,总纲!H130)</f>
        <v>123942419162.91046</v>
      </c>
      <c r="CK133" s="171"/>
      <c r="CL133" s="171">
        <v>126</v>
      </c>
      <c r="CM133" s="171">
        <f t="shared" si="142"/>
        <v>4357555637.3316803</v>
      </c>
      <c r="CN133" s="171">
        <f t="shared" si="143"/>
        <v>6524303149.9818268</v>
      </c>
      <c r="CO133" s="171">
        <f t="shared" si="144"/>
        <v>7668053361.5254059</v>
      </c>
      <c r="CP133" s="171">
        <f t="shared" si="145"/>
        <v>7407399574.601059</v>
      </c>
      <c r="CQ133" s="171">
        <f t="shared" si="146"/>
        <v>8863012924.1615601</v>
      </c>
      <c r="CR133" s="171">
        <f t="shared" si="147"/>
        <v>3821577244.1216202</v>
      </c>
      <c r="CS133" s="171">
        <f t="shared" si="148"/>
        <v>5785987045.3668671</v>
      </c>
      <c r="CT133" s="171">
        <f t="shared" si="149"/>
        <v>6802422848.8857117</v>
      </c>
      <c r="CU133" s="171">
        <f t="shared" si="150"/>
        <v>6571193723.0270996</v>
      </c>
      <c r="CV133" s="171">
        <f t="shared" si="151"/>
        <v>7862485924.7579041</v>
      </c>
      <c r="DI133" s="171">
        <v>126</v>
      </c>
      <c r="DJ133" s="171">
        <f>求节点(总纲!AA$5:AA$84,DC$8:DC$87,总纲!D130)</f>
        <v>536317204.87525713</v>
      </c>
      <c r="DK133" s="171">
        <f>求节点(总纲!AB$5:AB$84,DD$8:DD$87,总纲!E130)</f>
        <v>456352309.62835622</v>
      </c>
      <c r="DL133" s="171">
        <f>求节点(总纲!AC$5:AC$84,DE$8:DE$87,总纲!F130)</f>
        <v>365446543.40200013</v>
      </c>
      <c r="DM133" s="171">
        <f>求节点(总纲!AD$5:AD$84,DF$8:DF$87,总纲!G130)</f>
        <v>259684790.6005995</v>
      </c>
      <c r="DN133" s="171">
        <f>求节点(总纲!AE$5:AE$84,DG$8:DG$87,总纲!H130)</f>
        <v>138906156.0626916</v>
      </c>
      <c r="DO133" s="171"/>
      <c r="DP133" s="171"/>
    </row>
    <row r="134" spans="38:120" x14ac:dyDescent="0.15">
      <c r="AL134" s="171">
        <v>128</v>
      </c>
      <c r="AM134" s="171">
        <f>求节点(总纲!AA$5:AA$84,AF$7:AF$86,总纲!D132)</f>
        <v>1192534754.1420569</v>
      </c>
      <c r="AN134" s="171">
        <f>求节点(总纲!AB$5:AB$84,AG$7:AG$86,总纲!E132)</f>
        <v>1317193747.3394129</v>
      </c>
      <c r="AO134" s="171">
        <f>求节点(总纲!AC$5:AC$84,AH$7:AH$86,总纲!F132)</f>
        <v>1520884040.4235821</v>
      </c>
      <c r="AP134" s="171">
        <f>求节点(总纲!AD$5:AD$84,AI$7:AI$86,总纲!G132)</f>
        <v>1815816671.2968869</v>
      </c>
      <c r="AQ134" s="171">
        <f>求节点(总纲!AE$5:AE$84,AJ$7:AJ$86,总纲!H132)</f>
        <v>2216619433.6865873</v>
      </c>
      <c r="AR134" s="171"/>
      <c r="AS134" s="171">
        <v>128</v>
      </c>
      <c r="AT134" s="171">
        <f t="shared" si="137"/>
        <v>83191444.393047333</v>
      </c>
      <c r="AU134" s="171">
        <f t="shared" si="138"/>
        <v>75569307.081741095</v>
      </c>
      <c r="AV134" s="171">
        <f t="shared" si="139"/>
        <v>83287693.914343834</v>
      </c>
      <c r="AW134" s="171">
        <f t="shared" si="140"/>
        <v>96843117.624810457</v>
      </c>
      <c r="AX134" s="171">
        <f t="shared" si="141"/>
        <v>113069845.14595485</v>
      </c>
      <c r="BY134" s="174"/>
      <c r="BZ134" s="171">
        <v>127</v>
      </c>
      <c r="CA134" s="140">
        <f>求节点(总纲!AA$5:AA$84,BO$8:BO$87,总纲!D131)</f>
        <v>71919595832.836792</v>
      </c>
      <c r="CB134" s="140">
        <f>求节点(总纲!AB$5:AB$84,BP$8:BP$87,总纲!E131)</f>
        <v>81605973798.97937</v>
      </c>
      <c r="CC134" s="140">
        <f>求节点(总纲!AC$5:AC$84,BQ$8:BQ$87,总纲!F131)</f>
        <v>95540362224.283554</v>
      </c>
      <c r="CD134" s="140">
        <f>求节点(总纲!AD$5:AD$84,BR$8:BR$87,总纲!G131)</f>
        <v>115444454610.82358</v>
      </c>
      <c r="CE134" s="140">
        <f>求节点(总纲!AE$5:AE$84,BS$8:BS$87,总纲!H131)</f>
        <v>142729057744.5386</v>
      </c>
      <c r="CF134" s="140">
        <f>求节点(总纲!AA$5:AA$84,BT$8:BT$87,总纲!D131)</f>
        <v>67156213667.51059</v>
      </c>
      <c r="CG134" s="140">
        <f>求节点(总纲!AB$5:AB$84,BU$8:BU$87,总纲!E131)</f>
        <v>75916890208.459412</v>
      </c>
      <c r="CH134" s="140">
        <f>求节点(总纲!AC$5:AC$84,BV$8:BV$87,总纲!F131)</f>
        <v>88613801721.425949</v>
      </c>
      <c r="CI134" s="140">
        <f>求节点(总纲!AD$5:AD$84,BW$8:BW$87,总纲!G131)</f>
        <v>106774283328.52235</v>
      </c>
      <c r="CJ134" s="140">
        <f>求节点(总纲!AE$5:AE$84,BX$8:BX$87,总纲!H131)</f>
        <v>131649878787.14972</v>
      </c>
      <c r="CK134" s="171"/>
      <c r="CL134" s="171">
        <v>127</v>
      </c>
      <c r="CM134" s="171">
        <f t="shared" si="142"/>
        <v>6154335508.0447693</v>
      </c>
      <c r="CN134" s="171">
        <f t="shared" si="143"/>
        <v>6824959582.3615417</v>
      </c>
      <c r="CO134" s="171">
        <f t="shared" si="144"/>
        <v>6534557816.2855377</v>
      </c>
      <c r="CP134" s="171">
        <f t="shared" si="145"/>
        <v>7415711421.1899414</v>
      </c>
      <c r="CQ134" s="171">
        <f t="shared" si="146"/>
        <v>8688259020.850235</v>
      </c>
      <c r="CR134" s="171">
        <f t="shared" si="147"/>
        <v>5459585439.2051773</v>
      </c>
      <c r="CS134" s="171">
        <f t="shared" si="148"/>
        <v>6054504163.8236694</v>
      </c>
      <c r="CT134" s="171">
        <f t="shared" si="149"/>
        <v>5796885245.9867401</v>
      </c>
      <c r="CU134" s="171">
        <f t="shared" si="150"/>
        <v>6578567262.6318665</v>
      </c>
      <c r="CV134" s="171">
        <f t="shared" si="151"/>
        <v>7707459624.2392578</v>
      </c>
      <c r="DI134" s="171">
        <v>127</v>
      </c>
      <c r="DJ134" s="171">
        <f>求节点(总纲!AA$5:AA$84,DC$8:DC$87,总纲!D131)</f>
        <v>574816748.91410351</v>
      </c>
      <c r="DK134" s="171">
        <f>求节点(总纲!AB$5:AB$84,DD$8:DD$87,总纲!E131)</f>
        <v>488881644.95144498</v>
      </c>
      <c r="DL134" s="171">
        <f>求节点(总纲!AC$5:AC$84,DE$8:DE$87,总纲!F131)</f>
        <v>389438347.389305</v>
      </c>
      <c r="DM134" s="171">
        <f>求节点(总纲!AD$5:AD$84,DF$8:DF$87,总纲!G131)</f>
        <v>276199447.85322666</v>
      </c>
      <c r="DN134" s="171">
        <f>求节点(总纲!AE$5:AE$84,DG$8:DG$87,总纲!H131)</f>
        <v>148015312.84538165</v>
      </c>
      <c r="DO134" s="171"/>
      <c r="DP134" s="171"/>
    </row>
    <row r="135" spans="38:120" x14ac:dyDescent="0.15">
      <c r="AL135" s="171">
        <v>129</v>
      </c>
      <c r="AM135" s="171">
        <f>求节点(总纲!AA$5:AA$84,AF$7:AF$86,总纲!D133)</f>
        <v>1269670434.9986808</v>
      </c>
      <c r="AN135" s="171">
        <f>求节点(总纲!AB$5:AB$84,AG$7:AG$86,总纲!E133)</f>
        <v>1402170589.6418452</v>
      </c>
      <c r="AO135" s="171">
        <f>求节点(总纲!AC$5:AC$84,AH$7:AH$86,总纲!F133)</f>
        <v>1615033211.4386091</v>
      </c>
      <c r="AP135" s="171">
        <f>求节点(总纲!AD$5:AD$84,AI$7:AI$86,总纲!G133)</f>
        <v>1924491845.0327187</v>
      </c>
      <c r="AQ135" s="171">
        <f>求节点(总纲!AE$5:AE$84,AJ$7:AJ$86,总纲!H133)</f>
        <v>2374150410.0357924</v>
      </c>
      <c r="AR135" s="171"/>
      <c r="AS135" s="171">
        <v>129</v>
      </c>
      <c r="AT135" s="171">
        <f t="shared" si="137"/>
        <v>77135680.856623888</v>
      </c>
      <c r="AU135" s="171">
        <f t="shared" si="138"/>
        <v>84976842.302432299</v>
      </c>
      <c r="AV135" s="171">
        <f t="shared" si="139"/>
        <v>94149171.015027046</v>
      </c>
      <c r="AW135" s="171">
        <f t="shared" si="140"/>
        <v>108675173.73583174</v>
      </c>
      <c r="AX135" s="171">
        <f t="shared" si="141"/>
        <v>157530976.34920502</v>
      </c>
      <c r="BY135" s="174"/>
      <c r="BZ135" s="171">
        <v>128</v>
      </c>
      <c r="CA135" s="140">
        <f>求节点(总纲!AA$5:AA$84,BO$8:BO$87,总纲!D132)</f>
        <v>78515649309.904144</v>
      </c>
      <c r="CB135" s="140">
        <f>求节点(总纲!AB$5:AB$84,BP$8:BP$87,总纲!E132)</f>
        <v>87597685980.115005</v>
      </c>
      <c r="CC135" s="140">
        <f>求节点(总纲!AC$5:AC$84,BQ$8:BQ$87,总纲!F132)</f>
        <v>102144047098.95734</v>
      </c>
      <c r="CD135" s="140">
        <f>求节点(总纲!AD$5:AD$84,BR$8:BR$87,总纲!G132)</f>
        <v>123122917070.51083</v>
      </c>
      <c r="CE135" s="140">
        <f>求节点(总纲!AE$5:AE$84,BS$8:BS$87,总纲!H132)</f>
        <v>151694099169.98566</v>
      </c>
      <c r="CF135" s="140">
        <f>求节点(总纲!AA$5:AA$84,BT$8:BT$87,总纲!D132)</f>
        <v>73007652457.700394</v>
      </c>
      <c r="CG135" s="140">
        <f>求节点(总纲!AB$5:AB$84,BU$8:BU$87,总纲!E132)</f>
        <v>81232210528.139084</v>
      </c>
      <c r="CH135" s="140">
        <f>求节点(总纲!AC$5:AC$84,BV$8:BV$87,总纲!F132)</f>
        <v>94472010416.701111</v>
      </c>
      <c r="CI135" s="140">
        <f>求节点(总纲!AD$5:AD$84,BW$8:BW$87,总纲!G132)</f>
        <v>113585940214.2404</v>
      </c>
      <c r="CJ135" s="140">
        <f>求节点(总纲!AE$5:AE$84,BX$8:BX$87,总纲!H132)</f>
        <v>139602875428.99057</v>
      </c>
      <c r="CK135" s="171"/>
      <c r="CL135" s="171">
        <v>128</v>
      </c>
      <c r="CM135" s="171">
        <f t="shared" si="142"/>
        <v>6596053477.0673523</v>
      </c>
      <c r="CN135" s="171">
        <f t="shared" si="143"/>
        <v>5991712181.1356354</v>
      </c>
      <c r="CO135" s="171">
        <f t="shared" si="144"/>
        <v>6603684874.6737823</v>
      </c>
      <c r="CP135" s="171">
        <f t="shared" si="145"/>
        <v>7678462459.6872559</v>
      </c>
      <c r="CQ135" s="171">
        <f t="shared" si="146"/>
        <v>8965041425.447052</v>
      </c>
      <c r="CR135" s="171">
        <f t="shared" si="147"/>
        <v>5851438790.1898041</v>
      </c>
      <c r="CS135" s="171">
        <f t="shared" si="148"/>
        <v>5315320319.6796722</v>
      </c>
      <c r="CT135" s="171">
        <f t="shared" si="149"/>
        <v>5858208695.2751617</v>
      </c>
      <c r="CU135" s="171">
        <f t="shared" si="150"/>
        <v>6811656885.7180481</v>
      </c>
      <c r="CV135" s="171">
        <f t="shared" si="151"/>
        <v>7952996641.8408508</v>
      </c>
      <c r="DI135" s="171">
        <v>128</v>
      </c>
      <c r="DJ135" s="171">
        <f>求节点(总纲!AA$5:AA$84,DC$8:DC$87,总纲!D132)</f>
        <v>616079538.5346874</v>
      </c>
      <c r="DK135" s="171">
        <f>求节点(总纲!AB$5:AB$84,DD$8:DD$87,总纲!E132)</f>
        <v>521264897.55419892</v>
      </c>
      <c r="DL135" s="171">
        <f>求节点(总纲!AC$5:AC$84,DE$8:DE$87,总纲!F132)</f>
        <v>414375097.61843073</v>
      </c>
      <c r="DM135" s="171">
        <f>求节点(总纲!AD$5:AD$84,DF$8:DF$87,总纲!G132)</f>
        <v>294547627.37343401</v>
      </c>
      <c r="DN135" s="171">
        <f>求节点(总纲!AE$5:AE$84,DG$8:DG$87,总纲!H132)</f>
        <v>158024401.63414729</v>
      </c>
      <c r="DO135" s="171"/>
      <c r="DP135" s="171"/>
    </row>
    <row r="136" spans="38:120" x14ac:dyDescent="0.15">
      <c r="AL136" s="171">
        <v>130</v>
      </c>
      <c r="AM136" s="171">
        <f>求节点(总纲!AA$5:AA$84,AF$7:AF$86,总纲!D134)</f>
        <v>1352266427.6344109</v>
      </c>
      <c r="AN136" s="171">
        <f>求节点(总纲!AB$5:AB$84,AG$7:AG$86,总纲!E134)</f>
        <v>1487459907.1312788</v>
      </c>
      <c r="AO136" s="171">
        <f>求节点(总纲!AC$5:AC$84,AH$7:AH$86,总纲!F134)</f>
        <v>1711510502.4199436</v>
      </c>
      <c r="AP136" s="171">
        <f>求节点(总纲!AD$5:AD$84,AI$7:AI$86,总纲!G134)</f>
        <v>2066745203.8533967</v>
      </c>
      <c r="AQ136" s="171">
        <f>求节点(总纲!AE$5:AE$84,AJ$7:AJ$86,总纲!H134)</f>
        <v>2585529075.7551432</v>
      </c>
      <c r="AR136" s="171"/>
      <c r="AS136" s="171">
        <v>130</v>
      </c>
      <c r="AT136" s="171">
        <f t="shared" si="137"/>
        <v>82595992.635730028</v>
      </c>
      <c r="AU136" s="171">
        <f t="shared" si="138"/>
        <v>85289317.489433527</v>
      </c>
      <c r="AV136" s="171">
        <f t="shared" si="139"/>
        <v>96477290.981334448</v>
      </c>
      <c r="AW136" s="171">
        <f t="shared" si="140"/>
        <v>142253358.820678</v>
      </c>
      <c r="AX136" s="171">
        <f t="shared" si="141"/>
        <v>211378665.71935081</v>
      </c>
      <c r="BY136" s="174"/>
      <c r="BZ136" s="171">
        <v>129</v>
      </c>
      <c r="CA136" s="140">
        <f>求节点(总纲!AA$5:AA$84,BO$8:BO$87,总纲!D133)</f>
        <v>84631555574.452866</v>
      </c>
      <c r="CB136" s="140">
        <f>求节点(总纲!AB$5:AB$84,BP$8:BP$87,总纲!E133)</f>
        <v>94335299447.80484</v>
      </c>
      <c r="CC136" s="140">
        <f>求节点(总纲!AC$5:AC$84,BQ$8:BQ$87,总纲!F133)</f>
        <v>109608912883.74445</v>
      </c>
      <c r="CD136" s="140">
        <f>求节点(总纲!AD$5:AD$84,BR$8:BR$87,总纲!G133)</f>
        <v>131739515361.60918</v>
      </c>
      <c r="CE136" s="140">
        <f>求节点(总纲!AE$5:AE$84,BS$8:BS$87,总纲!H133)</f>
        <v>163713203617.34729</v>
      </c>
      <c r="CF136" s="140">
        <f>求节点(总纲!AA$5:AA$84,BT$8:BT$87,总纲!D133)</f>
        <v>78433146850.365051</v>
      </c>
      <c r="CG136" s="140">
        <f>求节点(总纲!AB$5:AB$84,BU$8:BU$87,总纲!E133)</f>
        <v>87209228897.564728</v>
      </c>
      <c r="CH136" s="140">
        <f>求节点(总纲!AC$5:AC$84,BV$8:BV$87,总纲!F133)</f>
        <v>101094183109.58905</v>
      </c>
      <c r="CI136" s="140">
        <f>求节点(总纲!AD$5:AD$84,BW$8:BW$87,总纲!G133)</f>
        <v>121229828738.69077</v>
      </c>
      <c r="CJ136" s="140">
        <f>求节点(总纲!AE$5:AE$84,BX$8:BX$87,总纲!H133)</f>
        <v>151359820087.06628</v>
      </c>
      <c r="CK136" s="171"/>
      <c r="CL136" s="171">
        <v>129</v>
      </c>
      <c r="CM136" s="171">
        <f t="shared" si="142"/>
        <v>6115906264.5487213</v>
      </c>
      <c r="CN136" s="171">
        <f t="shared" si="143"/>
        <v>6737613467.6898346</v>
      </c>
      <c r="CO136" s="171">
        <f t="shared" si="144"/>
        <v>7464865784.7871094</v>
      </c>
      <c r="CP136" s="171">
        <f t="shared" si="145"/>
        <v>8616598291.0983429</v>
      </c>
      <c r="CQ136" s="171">
        <f t="shared" si="146"/>
        <v>12019104447.361633</v>
      </c>
      <c r="CR136" s="171">
        <f t="shared" si="147"/>
        <v>5425494392.6646576</v>
      </c>
      <c r="CS136" s="171">
        <f t="shared" si="148"/>
        <v>5977018369.4256439</v>
      </c>
      <c r="CT136" s="171">
        <f t="shared" si="149"/>
        <v>6622172692.8879395</v>
      </c>
      <c r="CU136" s="171">
        <f t="shared" si="150"/>
        <v>7643888524.4503632</v>
      </c>
      <c r="CV136" s="171">
        <f t="shared" si="151"/>
        <v>11756944658.075714</v>
      </c>
      <c r="DI136" s="171">
        <v>129</v>
      </c>
      <c r="DJ136" s="171">
        <f>求节点(总纲!AA$5:AA$84,DC$8:DC$87,总纲!D133)</f>
        <v>660303901.44024718</v>
      </c>
      <c r="DK136" s="171">
        <f>求节点(总纲!AB$5:AB$84,DD$8:DD$87,总纲!E133)</f>
        <v>558419009.44801712</v>
      </c>
      <c r="DL136" s="171">
        <f>求节点(总纲!AC$5:AC$84,DE$8:DE$87,总纲!F133)</f>
        <v>444846738.40029454</v>
      </c>
      <c r="DM136" s="171">
        <f>求节点(总纲!AD$5:AD$84,DF$8:DF$87,总纲!G133)</f>
        <v>316747781.5208866</v>
      </c>
      <c r="DN136" s="171">
        <f>求节点(总纲!AE$5:AE$84,DG$8:DG$87,总纲!H133)</f>
        <v>170028254.62086368</v>
      </c>
      <c r="DO136" s="171"/>
      <c r="DP136" s="171"/>
    </row>
    <row r="137" spans="38:120" x14ac:dyDescent="0.15">
      <c r="AL137" s="171">
        <v>131</v>
      </c>
      <c r="AM137" s="171">
        <f>求节点(总纲!AA$5:AA$84,AF$7:AF$86,总纲!D135)</f>
        <v>1430120601.9347861</v>
      </c>
      <c r="AN137" s="171">
        <f>求节点(总纲!AB$5:AB$84,AG$7:AG$86,总纲!E135)</f>
        <v>1573452856.1463089</v>
      </c>
      <c r="AO137" s="171">
        <f>求节点(总纲!AC$5:AC$84,AH$7:AH$86,总纲!F135)</f>
        <v>1833356025.5498302</v>
      </c>
      <c r="AP137" s="171">
        <f>求节点(总纲!AD$5:AD$84,AI$7:AI$86,总纲!G135)</f>
        <v>2240893693.7798424</v>
      </c>
      <c r="AQ137" s="171">
        <f>求节点(总纲!AE$5:AE$84,AJ$7:AJ$86,总纲!H135)</f>
        <v>2781332632.2484331</v>
      </c>
      <c r="AR137" s="171"/>
      <c r="AS137" s="171">
        <v>131</v>
      </c>
      <c r="AT137" s="171">
        <f t="shared" si="137"/>
        <v>77854174.300375223</v>
      </c>
      <c r="AU137" s="171">
        <f t="shared" si="138"/>
        <v>85992949.015030146</v>
      </c>
      <c r="AV137" s="171">
        <f t="shared" si="139"/>
        <v>121845523.12988663</v>
      </c>
      <c r="AW137" s="171">
        <f t="shared" si="140"/>
        <v>174148489.92644572</v>
      </c>
      <c r="AX137" s="171">
        <f t="shared" si="141"/>
        <v>195803556.49328995</v>
      </c>
      <c r="BY137" s="174"/>
      <c r="BZ137" s="171">
        <v>130</v>
      </c>
      <c r="CA137" s="140">
        <f>求节点(总纲!AA$5:AA$84,BO$8:BO$87,总纲!D134)</f>
        <v>91180397085.639221</v>
      </c>
      <c r="CB137" s="140">
        <f>求节点(总纲!AB$5:AB$84,BP$8:BP$87,总纲!E134)</f>
        <v>101097688336.3177</v>
      </c>
      <c r="CC137" s="140">
        <f>求节点(总纲!AC$5:AC$84,BQ$8:BQ$87,总纲!F134)</f>
        <v>117258369811.41689</v>
      </c>
      <c r="CD137" s="140">
        <f>求节点(总纲!AD$5:AD$84,BR$8:BR$87,总纲!G134)</f>
        <v>142554400740.55692</v>
      </c>
      <c r="CE137" s="140">
        <f>求节点(总纲!AE$5:AE$84,BS$8:BS$87,总纲!H134)</f>
        <v>179185598890.7377</v>
      </c>
      <c r="CF137" s="140">
        <f>求节点(总纲!AA$5:AA$84,BT$8:BT$87,总纲!D134)</f>
        <v>84242703334.797684</v>
      </c>
      <c r="CG137" s="140">
        <f>求节点(总纲!AB$5:AB$84,BU$8:BU$87,总纲!E134)</f>
        <v>93208225842.353867</v>
      </c>
      <c r="CH137" s="140">
        <f>求节点(总纲!AC$5:AC$84,BV$8:BV$87,总纲!F134)</f>
        <v>107880108837.16054</v>
      </c>
      <c r="CI137" s="140">
        <f>求节点(总纲!AD$5:AD$84,BW$8:BW$87,总纲!G134)</f>
        <v>131901983681.0556</v>
      </c>
      <c r="CJ137" s="140">
        <f>求节点(总纲!AE$5:AE$84,BX$8:BX$87,总纲!H134)</f>
        <v>168076447225.07678</v>
      </c>
      <c r="CK137" s="171"/>
      <c r="CL137" s="171">
        <v>130</v>
      </c>
      <c r="CM137" s="171">
        <f t="shared" si="142"/>
        <v>6548841511.1863556</v>
      </c>
      <c r="CN137" s="171">
        <f t="shared" si="143"/>
        <v>6762388888.5128632</v>
      </c>
      <c r="CO137" s="171">
        <f t="shared" si="144"/>
        <v>7649456927.6724396</v>
      </c>
      <c r="CP137" s="171">
        <f t="shared" si="145"/>
        <v>10814885378.947739</v>
      </c>
      <c r="CQ137" s="171">
        <f t="shared" si="146"/>
        <v>15472395273.390411</v>
      </c>
      <c r="CR137" s="171">
        <f t="shared" si="147"/>
        <v>5809556484.4326324</v>
      </c>
      <c r="CS137" s="171">
        <f t="shared" si="148"/>
        <v>5998996944.7891388</v>
      </c>
      <c r="CT137" s="171">
        <f t="shared" si="149"/>
        <v>6785925727.5714874</v>
      </c>
      <c r="CU137" s="171">
        <f t="shared" si="150"/>
        <v>10672154942.364838</v>
      </c>
      <c r="CV137" s="171">
        <f t="shared" si="151"/>
        <v>16716627138.010498</v>
      </c>
      <c r="DI137" s="171">
        <v>130</v>
      </c>
      <c r="DJ137" s="171">
        <f>求节点(总纲!AA$5:AA$84,DC$8:DC$87,总纲!D134)</f>
        <v>707702400</v>
      </c>
      <c r="DK137" s="171">
        <f>求节点(总纲!AB$5:AB$84,DD$8:DD$87,总纲!E134)</f>
        <v>599636243.51999998</v>
      </c>
      <c r="DL137" s="171">
        <f>求节点(总纲!AC$5:AC$84,DE$8:DE$87,总纲!F134)</f>
        <v>478265281.91999996</v>
      </c>
      <c r="DM137" s="171">
        <f>求节点(总纲!AD$5:AD$84,DF$8:DF$87,总纲!G134)</f>
        <v>341395637.75999999</v>
      </c>
      <c r="DN137" s="171">
        <f>求节点(总纲!AE$5:AE$84,DG$8:DG$87,总纲!H134)</f>
        <v>183436462.08000001</v>
      </c>
      <c r="DO137" s="171"/>
      <c r="DP137" s="171"/>
    </row>
    <row r="138" spans="38:120" x14ac:dyDescent="0.15">
      <c r="AL138" s="171">
        <v>132</v>
      </c>
      <c r="AM138" s="171">
        <f>求节点(总纲!AA$5:AA$84,AF$7:AF$86,总纲!D136)</f>
        <v>1512129613.2348022</v>
      </c>
      <c r="AN138" s="171">
        <f>求节点(总纲!AB$5:AB$84,AG$7:AG$86,总纲!E136)</f>
        <v>1688596007.0310135</v>
      </c>
      <c r="AO138" s="171">
        <f>求节点(总纲!AC$5:AC$84,AH$7:AH$86,总纲!F136)</f>
        <v>1988693023.7068989</v>
      </c>
      <c r="AP138" s="171">
        <f>求节点(总纲!AD$5:AD$84,AI$7:AI$86,总纲!G136)</f>
        <v>2407220773.1857615</v>
      </c>
      <c r="AQ138" s="171">
        <f>求节点(总纲!AE$5:AE$84,AJ$7:AJ$86,总纲!H136)</f>
        <v>2960363244.8822727</v>
      </c>
      <c r="AR138" s="171"/>
      <c r="AS138" s="171">
        <v>132</v>
      </c>
      <c r="AT138" s="171">
        <f t="shared" si="137"/>
        <v>82009011.300016165</v>
      </c>
      <c r="AU138" s="171">
        <f t="shared" si="138"/>
        <v>115143150.88470459</v>
      </c>
      <c r="AV138" s="171">
        <f t="shared" si="139"/>
        <v>155336998.15706873</v>
      </c>
      <c r="AW138" s="171">
        <f t="shared" si="140"/>
        <v>166327079.40591908</v>
      </c>
      <c r="AX138" s="171">
        <f t="shared" si="141"/>
        <v>179030612.63383961</v>
      </c>
      <c r="BY138" s="174"/>
      <c r="BZ138" s="171">
        <v>131</v>
      </c>
      <c r="CA138" s="140">
        <f>求节点(总纲!AA$5:AA$84,BO$8:BO$87,总纲!D135)</f>
        <v>97353271001.278503</v>
      </c>
      <c r="CB138" s="140">
        <f>求节点(总纲!AB$5:AB$84,BP$8:BP$87,总纲!E135)</f>
        <v>107915866509.47217</v>
      </c>
      <c r="CC138" s="140">
        <f>求节点(总纲!AC$5:AC$84,BQ$8:BQ$87,总纲!F135)</f>
        <v>126477763566.45143</v>
      </c>
      <c r="CD138" s="140">
        <f>求节点(总纲!AD$5:AD$84,BR$8:BR$87,总纲!G135)</f>
        <v>155301639272.11011</v>
      </c>
      <c r="CE138" s="140">
        <f>求节点(总纲!AE$5:AE$84,BS$8:BS$87,总纲!H135)</f>
        <v>193517934709.44412</v>
      </c>
      <c r="CF138" s="140">
        <f>求节点(总纲!AA$5:AA$84,BT$8:BT$87,总纲!D135)</f>
        <v>89718734419.521683</v>
      </c>
      <c r="CG138" s="140">
        <f>求节点(总纲!AB$5:AB$84,BU$8:BU$87,总纲!E135)</f>
        <v>99256714136.078186</v>
      </c>
      <c r="CH138" s="140">
        <f>求节点(总纲!AC$5:AC$84,BV$8:BV$87,总纲!F135)</f>
        <v>117084382174.16505</v>
      </c>
      <c r="CI138" s="140">
        <f>求节点(总纲!AD$5:AD$84,BW$8:BW$87,总纲!G135)</f>
        <v>145674307216.36053</v>
      </c>
      <c r="CJ138" s="140">
        <f>求节点(总纲!AE$5:AE$84,BX$8:BX$87,总纲!H135)</f>
        <v>183561335612.72766</v>
      </c>
      <c r="CK138" s="171"/>
      <c r="CL138" s="171">
        <v>131</v>
      </c>
      <c r="CM138" s="171">
        <f t="shared" si="142"/>
        <v>6172873915.6392822</v>
      </c>
      <c r="CN138" s="171">
        <f t="shared" si="143"/>
        <v>6818178173.1544647</v>
      </c>
      <c r="CO138" s="171">
        <f t="shared" si="144"/>
        <v>9219393755.0345459</v>
      </c>
      <c r="CP138" s="171">
        <f t="shared" si="145"/>
        <v>12747238531.553192</v>
      </c>
      <c r="CQ138" s="171">
        <f t="shared" si="146"/>
        <v>14332335818.706421</v>
      </c>
      <c r="CR138" s="171">
        <f t="shared" si="147"/>
        <v>5476031084.723999</v>
      </c>
      <c r="CS138" s="171">
        <f t="shared" si="148"/>
        <v>6048488293.7243195</v>
      </c>
      <c r="CT138" s="171">
        <f t="shared" si="149"/>
        <v>9204273337.0045166</v>
      </c>
      <c r="CU138" s="171">
        <f t="shared" si="150"/>
        <v>13772323535.304932</v>
      </c>
      <c r="CV138" s="171">
        <f t="shared" si="151"/>
        <v>15484888387.650879</v>
      </c>
      <c r="DI138" s="171">
        <v>131</v>
      </c>
      <c r="DJ138" s="171">
        <f>求节点(总纲!AA$5:AA$84,DC$8:DC$87,总纲!D135)</f>
        <v>758502852.92040801</v>
      </c>
      <c r="DK138" s="171">
        <f>求节点(总纲!AB$5:AB$84,DD$8:DD$87,总纲!E135)</f>
        <v>643134568.99121392</v>
      </c>
      <c r="DL138" s="171">
        <f>求节点(总纲!AC$5:AC$84,DE$8:DE$87,总纲!F135)</f>
        <v>513354730.8565321</v>
      </c>
      <c r="DM138" s="171">
        <f>求节点(总纲!AD$5:AD$84,DF$8:DF$87,总纲!G135)</f>
        <v>366887829.95760137</v>
      </c>
      <c r="DN138" s="171">
        <f>求节点(总纲!AE$5:AE$84,DG$8:DG$87,总纲!H135)</f>
        <v>196603939.47696978</v>
      </c>
      <c r="DO138" s="171"/>
      <c r="DP138" s="171"/>
    </row>
    <row r="139" spans="38:120" x14ac:dyDescent="0.15">
      <c r="AL139" s="171">
        <v>133</v>
      </c>
      <c r="AM139" s="171">
        <f>求节点(总纲!AA$5:AA$84,AF$7:AF$86,总纲!D137)</f>
        <v>1627250265.2145073</v>
      </c>
      <c r="AN139" s="171">
        <f>求节点(总纲!AB$5:AB$84,AG$7:AG$86,总纲!E137)</f>
        <v>1826639296.1329939</v>
      </c>
      <c r="AO139" s="171">
        <f>求节点(总纲!AC$5:AC$84,AH$7:AH$86,总纲!F137)</f>
        <v>2132567018.3664792</v>
      </c>
      <c r="AP139" s="171">
        <f>求节点(总纲!AD$5:AD$84,AI$7:AI$86,总纲!G137)</f>
        <v>2559774128.1826558</v>
      </c>
      <c r="AQ139" s="171">
        <f>求节点(总纲!AE$5:AE$84,AJ$7:AJ$86,总纲!H137)</f>
        <v>3140297616.1162419</v>
      </c>
      <c r="AR139" s="171"/>
      <c r="AS139" s="171">
        <v>133</v>
      </c>
      <c r="AT139" s="171">
        <f t="shared" si="137"/>
        <v>115120651.9797051</v>
      </c>
      <c r="AU139" s="171">
        <f t="shared" si="138"/>
        <v>138043289.10198045</v>
      </c>
      <c r="AV139" s="171">
        <f t="shared" si="139"/>
        <v>143873994.65958023</v>
      </c>
      <c r="AW139" s="171">
        <f t="shared" si="140"/>
        <v>152553354.99689436</v>
      </c>
      <c r="AX139" s="171">
        <f t="shared" si="141"/>
        <v>179934371.23396921</v>
      </c>
      <c r="BY139" s="174"/>
      <c r="BZ139" s="171">
        <v>132</v>
      </c>
      <c r="CA139" s="140">
        <f>求节点(总纲!AA$5:AA$84,BO$8:BO$87,总纲!D136)</f>
        <v>103855572146.34116</v>
      </c>
      <c r="CB139" s="140">
        <f>求节点(总纲!AB$5:AB$84,BP$8:BP$87,总纲!E136)</f>
        <v>116552937190.29695</v>
      </c>
      <c r="CC139" s="140">
        <f>求节点(总纲!AC$5:AC$84,BQ$8:BQ$87,总纲!F136)</f>
        <v>137848047449.59009</v>
      </c>
      <c r="CD139" s="140">
        <f>求节点(总纲!AD$5:AD$84,BR$8:BR$87,总纲!G136)</f>
        <v>167476369907.66919</v>
      </c>
      <c r="CE139" s="140">
        <f>求节点(总纲!AE$5:AE$84,BS$8:BS$87,总纲!H136)</f>
        <v>206622532542.34839</v>
      </c>
      <c r="CF139" s="140">
        <f>求节点(总纲!AA$5:AA$84,BT$8:BT$87,总纲!D136)</f>
        <v>95487004382.461929</v>
      </c>
      <c r="CG139" s="140">
        <f>求节点(总纲!AB$5:AB$84,BU$8:BU$87,总纲!E136)</f>
        <v>108062677499.25104</v>
      </c>
      <c r="CH139" s="140">
        <f>求节点(总纲!AC$5:AC$84,BV$8:BV$87,总纲!F136)</f>
        <v>129369021544.4278</v>
      </c>
      <c r="CI139" s="140">
        <f>求节点(总纲!AD$5:AD$84,BW$8:BW$87,总纲!G136)</f>
        <v>158828083922.82635</v>
      </c>
      <c r="CJ139" s="140">
        <f>求节点(总纲!AE$5:AE$84,BX$8:BX$87,总纲!H136)</f>
        <v>197719755941.02625</v>
      </c>
      <c r="CK139" s="171"/>
      <c r="CL139" s="171">
        <v>132</v>
      </c>
      <c r="CM139" s="171">
        <f t="shared" si="142"/>
        <v>6502301145.0626526</v>
      </c>
      <c r="CN139" s="171">
        <f t="shared" si="143"/>
        <v>8637070680.8247833</v>
      </c>
      <c r="CO139" s="171">
        <f t="shared" si="144"/>
        <v>11370283883.138657</v>
      </c>
      <c r="CP139" s="171">
        <f t="shared" si="145"/>
        <v>12174730635.559082</v>
      </c>
      <c r="CQ139" s="171">
        <f t="shared" si="146"/>
        <v>13104597832.904266</v>
      </c>
      <c r="CR139" s="171">
        <f t="shared" si="147"/>
        <v>5768269962.9402466</v>
      </c>
      <c r="CS139" s="171">
        <f t="shared" si="148"/>
        <v>8805963363.1728516</v>
      </c>
      <c r="CT139" s="171">
        <f t="shared" si="149"/>
        <v>12284639370.262741</v>
      </c>
      <c r="CU139" s="171">
        <f t="shared" si="150"/>
        <v>13153776706.46582</v>
      </c>
      <c r="CV139" s="171">
        <f t="shared" si="151"/>
        <v>14158420328.298584</v>
      </c>
      <c r="DI139" s="171">
        <v>132</v>
      </c>
      <c r="DJ139" s="171">
        <f>求节点(总纲!AA$5:AA$84,DC$8:DC$87,总纲!D136)</f>
        <v>812949430.24532485</v>
      </c>
      <c r="DK139" s="171">
        <f>求节点(总纲!AB$5:AB$84,DD$8:DD$87,总纲!E136)</f>
        <v>689787591.56315815</v>
      </c>
      <c r="DL139" s="171">
        <f>求节点(总纲!AC$5:AC$84,DE$8:DE$87,总纲!F136)</f>
        <v>551911368.19355094</v>
      </c>
      <c r="DM139" s="171">
        <f>求节点(总纲!AD$5:AD$84,DF$8:DF$87,总纲!G136)</f>
        <v>392654574.80849195</v>
      </c>
      <c r="DN139" s="171">
        <f>求节点(总纲!AE$5:AE$84,DG$8:DG$87,总纲!H136)</f>
        <v>209740953.00329384</v>
      </c>
      <c r="DO139" s="171"/>
      <c r="DP139" s="171"/>
    </row>
    <row r="140" spans="38:120" x14ac:dyDescent="0.15">
      <c r="AL140" s="171">
        <v>134</v>
      </c>
      <c r="AM140" s="171">
        <f>求节点(总纲!AA$5:AA$84,AF$7:AF$86,总纲!D138)</f>
        <v>1758713934.8411772</v>
      </c>
      <c r="AN140" s="171">
        <f>求节点(总纲!AB$5:AB$84,AG$7:AG$86,总纲!E138)</f>
        <v>1957121318.3325555</v>
      </c>
      <c r="AO140" s="171">
        <f>求节点(总纲!AC$5:AC$84,AH$7:AH$86,总纲!F138)</f>
        <v>2265394015.2096634</v>
      </c>
      <c r="AP140" s="171">
        <f>求节点(总纲!AD$5:AD$84,AI$7:AI$86,总纲!G138)</f>
        <v>2719288902.6154232</v>
      </c>
      <c r="AQ140" s="171">
        <f>求节点(总纲!AE$5:AE$84,AJ$7:AJ$86,总纲!H138)</f>
        <v>3322472973.8641939</v>
      </c>
      <c r="AR140" s="171"/>
      <c r="AS140" s="171">
        <v>134</v>
      </c>
      <c r="AT140" s="171">
        <f t="shared" si="137"/>
        <v>131463669.62666988</v>
      </c>
      <c r="AU140" s="171">
        <f t="shared" si="138"/>
        <v>130482022.1995616</v>
      </c>
      <c r="AV140" s="171">
        <f t="shared" si="139"/>
        <v>132826996.84318423</v>
      </c>
      <c r="AW140" s="171">
        <f t="shared" si="140"/>
        <v>159514774.43276739</v>
      </c>
      <c r="AX140" s="171">
        <f t="shared" si="141"/>
        <v>182175357.74795198</v>
      </c>
      <c r="BY140" s="174"/>
      <c r="BZ140" s="171">
        <v>133</v>
      </c>
      <c r="CA140" s="140">
        <f>求节点(总纲!AA$5:AA$84,BO$8:BO$87,总纲!D137)</f>
        <v>112398205074.70583</v>
      </c>
      <c r="CB140" s="140">
        <f>求节点(总纲!AB$5:AB$84,BP$8:BP$87,总纲!E137)</f>
        <v>126657364363.9482</v>
      </c>
      <c r="CC140" s="140">
        <f>求节点(总纲!AC$5:AC$84,BQ$8:BQ$87,总纲!F137)</f>
        <v>148379267841.95584</v>
      </c>
      <c r="CD140" s="140">
        <f>求节点(总纲!AD$5:AD$84,BR$8:BR$87,总纲!G137)</f>
        <v>178642897999.61807</v>
      </c>
      <c r="CE140" s="140">
        <f>求节点(总纲!AE$5:AE$84,BS$8:BS$87,总纲!H137)</f>
        <v>219793283268.42831</v>
      </c>
      <c r="CF140" s="140">
        <f>求节点(总纲!AA$5:AA$84,BT$8:BT$87,总纲!D137)</f>
        <v>104424456909.92412</v>
      </c>
      <c r="CG140" s="140">
        <f>求节点(总纲!AB$5:AB$84,BU$8:BU$87,总纲!E137)</f>
        <v>118979664722.01193</v>
      </c>
      <c r="CH140" s="140">
        <f>求节点(总纲!AC$5:AC$84,BV$8:BV$87,总纲!F137)</f>
        <v>140747123092.16666</v>
      </c>
      <c r="CI140" s="140">
        <f>求节点(总纲!AD$5:AD$84,BW$8:BW$87,总纲!G137)</f>
        <v>170892582227.1232</v>
      </c>
      <c r="CJ140" s="140">
        <f>求节点(总纲!AE$5:AE$84,BX$8:BX$87,总纲!H137)</f>
        <v>211949648929.49005</v>
      </c>
      <c r="CK140" s="171"/>
      <c r="CL140" s="171">
        <v>133</v>
      </c>
      <c r="CM140" s="171">
        <f t="shared" si="142"/>
        <v>8542632928.3646698</v>
      </c>
      <c r="CN140" s="171">
        <f t="shared" si="143"/>
        <v>10104427173.651245</v>
      </c>
      <c r="CO140" s="171">
        <f t="shared" si="144"/>
        <v>10531220392.365753</v>
      </c>
      <c r="CP140" s="171">
        <f t="shared" si="145"/>
        <v>11166528091.948883</v>
      </c>
      <c r="CQ140" s="171">
        <f t="shared" si="146"/>
        <v>13170750726.079926</v>
      </c>
      <c r="CR140" s="171">
        <f t="shared" si="147"/>
        <v>8937452527.4621887</v>
      </c>
      <c r="CS140" s="171">
        <f t="shared" si="148"/>
        <v>10916987222.760895</v>
      </c>
      <c r="CT140" s="171">
        <f t="shared" si="149"/>
        <v>11378101547.738861</v>
      </c>
      <c r="CU140" s="171">
        <f t="shared" si="150"/>
        <v>12064498304.296844</v>
      </c>
      <c r="CV140" s="171">
        <f t="shared" si="151"/>
        <v>14229892988.463806</v>
      </c>
      <c r="DI140" s="171">
        <v>133</v>
      </c>
      <c r="DJ140" s="171">
        <f>求节点(总纲!AA$5:AA$84,DC$8:DC$87,总纲!D137)</f>
        <v>871303826.94810247</v>
      </c>
      <c r="DK140" s="171">
        <f>求节点(总纲!AB$5:AB$84,DD$8:DD$87,总纲!E137)</f>
        <v>739824079.4616338</v>
      </c>
      <c r="DL140" s="171">
        <f>求节点(总纲!AC$5:AC$84,DE$8:DE$87,总纲!F137)</f>
        <v>589872690.84386539</v>
      </c>
      <c r="DM140" s="171">
        <f>求节点(总纲!AD$5:AD$84,DF$8:DF$87,总纲!G137)</f>
        <v>418487228.08317369</v>
      </c>
      <c r="DN140" s="171">
        <f>求节点(总纲!AE$5:AE$84,DG$8:DG$87,总纲!H137)</f>
        <v>223228040.46410385</v>
      </c>
      <c r="DO140" s="171"/>
      <c r="DP140" s="171"/>
    </row>
    <row r="141" spans="38:120" x14ac:dyDescent="0.15">
      <c r="AL141" s="171">
        <v>135</v>
      </c>
      <c r="AM141" s="171">
        <f>求节点(总纲!AA$5:AA$84,AF$7:AF$86,总纲!D139)</f>
        <v>1886671589.6023209</v>
      </c>
      <c r="AN141" s="171">
        <f>求节点(总纲!AB$5:AB$84,AG$7:AG$86,总纲!E139)</f>
        <v>2086748654.4905388</v>
      </c>
      <c r="AO141" s="171">
        <f>求节点(总纲!AC$5:AC$84,AH$7:AH$86,总纲!F139)</f>
        <v>2415105363.1473656</v>
      </c>
      <c r="AP141" s="171">
        <f>求节点(总纲!AD$5:AD$84,AI$7:AI$86,总纲!G139)</f>
        <v>2882728850.641593</v>
      </c>
      <c r="AQ141" s="171">
        <f>求节点(总纲!AE$5:AE$84,AJ$7:AJ$86,总纲!H139)</f>
        <v>3529700935.9754772</v>
      </c>
      <c r="AR141" s="171"/>
      <c r="AS141" s="171">
        <v>135</v>
      </c>
      <c r="AT141" s="171">
        <f t="shared" si="137"/>
        <v>127957654.76114368</v>
      </c>
      <c r="AU141" s="171">
        <f t="shared" si="138"/>
        <v>129627336.1579833</v>
      </c>
      <c r="AV141" s="171">
        <f t="shared" si="139"/>
        <v>149711347.93770218</v>
      </c>
      <c r="AW141" s="171">
        <f t="shared" si="140"/>
        <v>163439948.02616978</v>
      </c>
      <c r="AX141" s="171">
        <f t="shared" si="141"/>
        <v>207227962.1112833</v>
      </c>
      <c r="BY141" s="174"/>
      <c r="BZ141" s="171">
        <v>134</v>
      </c>
      <c r="CA141" s="140">
        <f>求节点(总纲!AA$5:AA$84,BO$8:BO$87,总纲!D138)</f>
        <v>122021020384.05632</v>
      </c>
      <c r="CB141" s="140">
        <f>求节点(总纲!AB$5:AB$84,BP$8:BP$87,总纲!E138)</f>
        <v>136208325510.72443</v>
      </c>
      <c r="CC141" s="140">
        <f>求节点(总纲!AC$5:AC$84,BQ$8:BQ$87,总纲!F138)</f>
        <v>158101875329.99707</v>
      </c>
      <c r="CD141" s="140">
        <f>求节点(总纲!AD$5:AD$84,BR$8:BR$87,总纲!G138)</f>
        <v>190318984768.21552</v>
      </c>
      <c r="CE141" s="140">
        <f>求节点(总纲!AE$5:AE$84,BS$8:BS$87,总纲!H138)</f>
        <v>233128068662.00262</v>
      </c>
      <c r="CF141" s="140">
        <f>求节点(总纲!AA$5:AA$84,BT$8:BT$87,总纲!D138)</f>
        <v>114821102852.715</v>
      </c>
      <c r="CG141" s="140">
        <f>求节点(总纲!AB$5:AB$84,BU$8:BU$87,总纲!E138)</f>
        <v>129298678260.58591</v>
      </c>
      <c r="CH141" s="140">
        <f>求节点(总纲!AC$5:AC$84,BV$8:BV$87,总纲!F138)</f>
        <v>151251586125.52347</v>
      </c>
      <c r="CI141" s="140">
        <f>求节点(总纲!AD$5:AD$84,BW$8:BW$87,总纲!G138)</f>
        <v>183507616001.33023</v>
      </c>
      <c r="CJ141" s="140">
        <f>求节点(总纲!AE$5:AE$84,BX$8:BX$87,总纲!H138)</f>
        <v>226356767636.77502</v>
      </c>
      <c r="CK141" s="171"/>
      <c r="CL141" s="171">
        <v>134</v>
      </c>
      <c r="CM141" s="171">
        <f t="shared" si="142"/>
        <v>9622815309.3504944</v>
      </c>
      <c r="CN141" s="171">
        <f t="shared" si="143"/>
        <v>9550961146.7762299</v>
      </c>
      <c r="CO141" s="171">
        <f t="shared" si="144"/>
        <v>9722607488.0412292</v>
      </c>
      <c r="CP141" s="171">
        <f t="shared" si="145"/>
        <v>11676086768.597443</v>
      </c>
      <c r="CQ141" s="171">
        <f t="shared" si="146"/>
        <v>13334785393.57431</v>
      </c>
      <c r="CR141" s="171">
        <f t="shared" si="147"/>
        <v>10396645942.790878</v>
      </c>
      <c r="CS141" s="171">
        <f t="shared" si="148"/>
        <v>10319013538.573975</v>
      </c>
      <c r="CT141" s="171">
        <f t="shared" si="149"/>
        <v>10504463033.356812</v>
      </c>
      <c r="CU141" s="171">
        <f t="shared" si="150"/>
        <v>12615033774.207031</v>
      </c>
      <c r="CV141" s="171">
        <f t="shared" si="151"/>
        <v>14407118707.284973</v>
      </c>
      <c r="DI141" s="171">
        <v>134</v>
      </c>
      <c r="DJ141" s="171">
        <f>求节点(总纲!AA$5:AA$84,DC$8:DC$87,总纲!D138)</f>
        <v>933846520.75645339</v>
      </c>
      <c r="DK141" s="171">
        <f>求节点(总纲!AB$5:AB$84,DD$8:DD$87,总纲!E138)</f>
        <v>790687849.12448919</v>
      </c>
      <c r="DL141" s="171">
        <f>求节点(总纲!AC$5:AC$84,DE$8:DE$87,总纲!F138)</f>
        <v>628011785.20871484</v>
      </c>
      <c r="DM141" s="171">
        <f>求节点(总纲!AD$5:AD$84,DF$8:DF$87,总纲!G138)</f>
        <v>446005098.31328219</v>
      </c>
      <c r="DN141" s="171">
        <f>求节点(总纲!AE$5:AE$84,DG$8:DG$87,总纲!H138)</f>
        <v>238691170.70534948</v>
      </c>
      <c r="DO141" s="171"/>
      <c r="DP141" s="171"/>
    </row>
    <row r="142" spans="38:120" x14ac:dyDescent="0.15">
      <c r="AL142" s="171">
        <v>136</v>
      </c>
      <c r="AM142" s="171">
        <f>求节点(总纲!AA$5:AA$84,AF$7:AF$86,总纲!D140)</f>
        <v>2017214102.8123655</v>
      </c>
      <c r="AN142" s="171">
        <f>求节点(总纲!AB$5:AB$84,AG$7:AG$86,总纲!E140)</f>
        <v>2228108199.9197788</v>
      </c>
      <c r="AO142" s="171">
        <f>求节点(总纲!AC$5:AC$84,AH$7:AH$86,总纲!F140)</f>
        <v>2569093880.9761639</v>
      </c>
      <c r="AP142" s="171">
        <f>求节点(总纲!AD$5:AD$84,AI$7:AI$86,总纲!G140)</f>
        <v>3068580650.6510873</v>
      </c>
      <c r="AQ142" s="171">
        <f>求节点(总纲!AE$5:AE$84,AJ$7:AJ$86,总纲!H140)</f>
        <v>3801299589.7978296</v>
      </c>
      <c r="AR142" s="171"/>
      <c r="AS142" s="171">
        <v>136</v>
      </c>
      <c r="AT142" s="171">
        <f t="shared" si="137"/>
        <v>130542513.21004462</v>
      </c>
      <c r="AU142" s="171">
        <f t="shared" si="138"/>
        <v>141359545.42923999</v>
      </c>
      <c r="AV142" s="171">
        <f t="shared" si="139"/>
        <v>153988517.82879829</v>
      </c>
      <c r="AW142" s="171">
        <f t="shared" si="140"/>
        <v>185851800.0094943</v>
      </c>
      <c r="AX142" s="171">
        <f t="shared" si="141"/>
        <v>271598653.82235241</v>
      </c>
      <c r="BY142" s="174"/>
      <c r="BZ142" s="171">
        <v>135</v>
      </c>
      <c r="CA142" s="140">
        <f>求节点(总纲!AA$5:AA$84,BO$8:BO$87,总纲!D139)</f>
        <v>131387204080.89665</v>
      </c>
      <c r="CB142" s="140">
        <f>求节点(总纲!AB$5:AB$84,BP$8:BP$87,总纲!E139)</f>
        <v>145696725754.18079</v>
      </c>
      <c r="CC142" s="140">
        <f>求节点(总纲!AC$5:AC$84,BQ$8:BQ$87,总纲!F139)</f>
        <v>169060375537.76974</v>
      </c>
      <c r="CD142" s="140">
        <f>求节点(总纲!AD$5:AD$84,BR$8:BR$87,总纲!G139)</f>
        <v>202282384530.99384</v>
      </c>
      <c r="CE142" s="140">
        <f>求节点(总纲!AE$5:AE$84,BS$8:BS$87,总纲!H139)</f>
        <v>248328660710.85312</v>
      </c>
      <c r="CF142" s="140">
        <f>求节点(总纲!AA$5:AA$84,BT$8:BT$87,总纲!D139)</f>
        <v>124940479833.4379</v>
      </c>
      <c r="CG142" s="140">
        <f>求节点(总纲!AB$5:AB$84,BU$8:BU$87,总纲!E139)</f>
        <v>139550099983.17169</v>
      </c>
      <c r="CH142" s="140">
        <f>求节点(总纲!AC$5:AC$84,BV$8:BV$87,总纲!F139)</f>
        <v>163091327725.20953</v>
      </c>
      <c r="CI142" s="140">
        <f>求节点(总纲!AD$5:AD$84,BW$8:BW$87,总纲!G139)</f>
        <v>196433067400.65363</v>
      </c>
      <c r="CJ142" s="140">
        <f>求节点(总纲!AE$5:AE$84,BX$8:BX$87,总纲!H139)</f>
        <v>242863906177.36365</v>
      </c>
      <c r="CK142" s="171"/>
      <c r="CL142" s="171">
        <v>135</v>
      </c>
      <c r="CM142" s="171">
        <f t="shared" si="142"/>
        <v>9366183696.840332</v>
      </c>
      <c r="CN142" s="171">
        <f t="shared" si="143"/>
        <v>9488400243.4563599</v>
      </c>
      <c r="CO142" s="171">
        <f t="shared" si="144"/>
        <v>10958500207.772675</v>
      </c>
      <c r="CP142" s="171">
        <f t="shared" si="145"/>
        <v>11963399762.77832</v>
      </c>
      <c r="CQ142" s="171">
        <f t="shared" si="146"/>
        <v>15200592048.850494</v>
      </c>
      <c r="CR142" s="171">
        <f t="shared" si="147"/>
        <v>10119376980.7229</v>
      </c>
      <c r="CS142" s="171">
        <f t="shared" si="148"/>
        <v>10251421722.585785</v>
      </c>
      <c r="CT142" s="171">
        <f t="shared" si="149"/>
        <v>11839741599.686066</v>
      </c>
      <c r="CU142" s="171">
        <f t="shared" si="150"/>
        <v>12925451399.323395</v>
      </c>
      <c r="CV142" s="171">
        <f t="shared" si="151"/>
        <v>16507138540.588623</v>
      </c>
      <c r="DI142" s="171">
        <v>135</v>
      </c>
      <c r="DJ142" s="171">
        <f>求节点(总纲!AA$5:AA$84,DC$8:DC$87,总纲!D139)</f>
        <v>1000878120.2557783</v>
      </c>
      <c r="DK142" s="171">
        <f>求节点(总纲!AB$5:AB$84,DD$8:DD$87,总纲!E139)</f>
        <v>845041396.93195379</v>
      </c>
      <c r="DL142" s="171">
        <f>求节点(总纲!AC$5:AC$84,DE$8:DE$87,总纲!F139)</f>
        <v>672189745.56378067</v>
      </c>
      <c r="DM142" s="171">
        <f>求节点(总纲!AD$5:AD$84,DF$8:DF$87,总纲!G139)</f>
        <v>478019390.23415977</v>
      </c>
      <c r="DN142" s="171">
        <f>求节点(总纲!AE$5:AE$84,DG$8:DG$87,总纲!H139)</f>
        <v>256224798.78547925</v>
      </c>
      <c r="DO142" s="171"/>
      <c r="DP142" s="171"/>
    </row>
    <row r="143" spans="38:120" x14ac:dyDescent="0.15">
      <c r="AL143" s="171">
        <v>137</v>
      </c>
      <c r="AM143" s="171">
        <f>求节点(总纲!AA$5:AA$84,AF$7:AF$86,总纲!D141)</f>
        <v>2146279951.7753389</v>
      </c>
      <c r="AN143" s="171">
        <f>求节点(总纲!AB$5:AB$84,AG$7:AG$86,总纲!E141)</f>
        <v>2363817720.6909103</v>
      </c>
      <c r="AO143" s="171">
        <f>求节点(总纲!AC$5:AC$84,AH$7:AH$86,总纲!F141)</f>
        <v>2733628637.3946824</v>
      </c>
      <c r="AP143" s="171">
        <f>求节点(总纲!AD$5:AD$84,AI$7:AI$86,总纲!G141)</f>
        <v>3303786441.3714714</v>
      </c>
      <c r="AQ143" s="171">
        <f>求节点(总纲!AE$5:AE$84,AJ$7:AJ$86,总纲!H141)</f>
        <v>4083284026.2569408</v>
      </c>
      <c r="AR143" s="171"/>
      <c r="AS143" s="171">
        <v>137</v>
      </c>
      <c r="AT143" s="171">
        <f t="shared" si="137"/>
        <v>129065848.96297336</v>
      </c>
      <c r="AU143" s="171">
        <f t="shared" si="138"/>
        <v>135709520.77113152</v>
      </c>
      <c r="AV143" s="171">
        <f t="shared" si="139"/>
        <v>164534756.41851854</v>
      </c>
      <c r="AW143" s="171">
        <f t="shared" si="140"/>
        <v>235205790.72038412</v>
      </c>
      <c r="AX143" s="171">
        <f t="shared" si="141"/>
        <v>281984436.45911121</v>
      </c>
      <c r="BY143" s="174"/>
      <c r="BZ143" s="171">
        <v>136</v>
      </c>
      <c r="CA143" s="140">
        <f>求节点(总纲!AA$5:AA$84,BO$8:BO$87,总纲!D140)</f>
        <v>140942593019.95502</v>
      </c>
      <c r="CB143" s="140">
        <f>求节点(总纲!AB$5:AB$84,BP$8:BP$87,总纲!E140)</f>
        <v>156043894684.89926</v>
      </c>
      <c r="CC143" s="140">
        <f>求节点(总纲!AC$5:AC$84,BQ$8:BQ$87,总纲!F140)</f>
        <v>180331953997.69839</v>
      </c>
      <c r="CD143" s="140">
        <f>求节点(总纲!AD$5:AD$84,BR$8:BR$87,总纲!G140)</f>
        <v>215979433538.10486</v>
      </c>
      <c r="CE143" s="140">
        <f>求节点(总纲!AE$5:AE$84,BS$8:BS$87,总纲!H140)</f>
        <v>270077706954.36502</v>
      </c>
      <c r="CF143" s="140">
        <f>求节点(总纲!AA$5:AA$84,BT$8:BT$87,总纲!D140)</f>
        <v>135264277230.70454</v>
      </c>
      <c r="CG143" s="140">
        <f>求节点(总纲!AB$5:AB$84,BU$8:BU$87,总纲!E140)</f>
        <v>150729349342.59717</v>
      </c>
      <c r="CH143" s="140">
        <f>求节点(总纲!AC$5:AC$84,BV$8:BV$87,总纲!F140)</f>
        <v>175269324153.17758</v>
      </c>
      <c r="CI143" s="140">
        <f>求节点(总纲!AD$5:AD$84,BW$8:BW$87,总纲!G140)</f>
        <v>211476482042.24597</v>
      </c>
      <c r="CJ143" s="140">
        <f>求节点(总纲!AE$5:AE$84,BX$8:BX$87,总纲!H140)</f>
        <v>271274538991.30753</v>
      </c>
      <c r="CK143" s="171"/>
      <c r="CL143" s="171">
        <v>136</v>
      </c>
      <c r="CM143" s="171">
        <f t="shared" si="142"/>
        <v>9555388939.0583649</v>
      </c>
      <c r="CN143" s="171">
        <f t="shared" si="143"/>
        <v>10347168930.718475</v>
      </c>
      <c r="CO143" s="171">
        <f t="shared" si="144"/>
        <v>11271578459.92865</v>
      </c>
      <c r="CP143" s="171">
        <f t="shared" si="145"/>
        <v>13697049007.111023</v>
      </c>
      <c r="CQ143" s="171">
        <f t="shared" si="146"/>
        <v>21749046243.511902</v>
      </c>
      <c r="CR143" s="171">
        <f t="shared" si="147"/>
        <v>10323797397.266647</v>
      </c>
      <c r="CS143" s="171">
        <f t="shared" si="148"/>
        <v>11179249359.425476</v>
      </c>
      <c r="CT143" s="171">
        <f t="shared" si="149"/>
        <v>12177996427.968048</v>
      </c>
      <c r="CU143" s="171">
        <f t="shared" si="150"/>
        <v>15043414641.592346</v>
      </c>
      <c r="CV143" s="171">
        <f t="shared" si="151"/>
        <v>28410632813.943878</v>
      </c>
      <c r="DI143" s="171">
        <v>136</v>
      </c>
      <c r="DJ143" s="171">
        <f>求节点(总纲!AA$5:AA$84,DC$8:DC$87,总纲!D140)</f>
        <v>1072720809.750514</v>
      </c>
      <c r="DK143" s="171">
        <f>求节点(总纲!AB$5:AB$84,DD$8:DD$87,总纲!E140)</f>
        <v>907414532.96796</v>
      </c>
      <c r="DL143" s="171">
        <f>求节点(总纲!AC$5:AC$84,DE$8:DE$87,总纲!F140)</f>
        <v>723335642.0147717</v>
      </c>
      <c r="DM143" s="171">
        <f>求节点(总纲!AD$5:AD$84,DF$8:DF$87,总纲!G140)</f>
        <v>514047812.03244644</v>
      </c>
      <c r="DN143" s="171">
        <f>求节点(总纲!AE$5:AE$84,DG$8:DG$87,总纲!H140)</f>
        <v>276011064.34880728</v>
      </c>
      <c r="DO143" s="171"/>
      <c r="DP143" s="171"/>
    </row>
    <row r="144" spans="38:120" x14ac:dyDescent="0.15">
      <c r="AL144" s="171">
        <v>138</v>
      </c>
      <c r="AM144" s="171">
        <f>求节点(总纲!AA$5:AA$84,AF$7:AF$86,总纲!D142)</f>
        <v>2275914134.8250761</v>
      </c>
      <c r="AN144" s="171">
        <f>求节点(总纲!AB$5:AB$84,AG$7:AG$86,总纲!E142)</f>
        <v>2516277822.409575</v>
      </c>
      <c r="AO144" s="171">
        <f>求节点(总纲!AC$5:AC$84,AH$7:AH$86,总纲!F142)</f>
        <v>2933906912.786809</v>
      </c>
      <c r="AP144" s="171">
        <f>求节点(总纲!AD$5:AD$84,AI$7:AI$86,总纲!G142)</f>
        <v>3541111009.4027672</v>
      </c>
      <c r="AQ144" s="171">
        <f>求节点(总纲!AE$5:AE$84,AJ$7:AJ$86,总纲!H142)</f>
        <v>4321342744.2681999</v>
      </c>
      <c r="AR144" s="171"/>
      <c r="AS144" s="171">
        <v>138</v>
      </c>
      <c r="AT144" s="171">
        <f t="shared" si="137"/>
        <v>129634183.04973722</v>
      </c>
      <c r="AU144" s="171">
        <f t="shared" si="138"/>
        <v>152460101.71866465</v>
      </c>
      <c r="AV144" s="171">
        <f t="shared" si="139"/>
        <v>200278275.39212656</v>
      </c>
      <c r="AW144" s="171">
        <f t="shared" si="140"/>
        <v>237324568.03129578</v>
      </c>
      <c r="AX144" s="171">
        <f t="shared" si="141"/>
        <v>238058718.01125908</v>
      </c>
      <c r="BY144" s="174"/>
      <c r="BZ144" s="171">
        <v>137</v>
      </c>
      <c r="CA144" s="140">
        <f>求节点(总纲!AA$5:AA$84,BO$8:BO$87,总纲!D141)</f>
        <v>150389893790.13876</v>
      </c>
      <c r="CB144" s="140">
        <f>求节点(总纲!AB$5:AB$84,BP$8:BP$87,总纲!E141)</f>
        <v>165977495791.65048</v>
      </c>
      <c r="CC144" s="140">
        <f>求节点(总纲!AC$5:AC$84,BQ$8:BQ$87,总纲!F141)</f>
        <v>192589417264.11444</v>
      </c>
      <c r="CD144" s="140">
        <f>求节点(总纲!AD$5:AD$84,BR$8:BR$87,总纲!G141)</f>
        <v>234814216211.4585</v>
      </c>
      <c r="CE144" s="140">
        <f>求节点(总纲!AE$5:AE$84,BS$8:BS$87,总纲!H141)</f>
        <v>292658424723.72211</v>
      </c>
      <c r="CF144" s="140">
        <f>求节点(总纲!AA$5:AA$84,BT$8:BT$87,总纲!D141)</f>
        <v>145471294414.87677</v>
      </c>
      <c r="CG144" s="140">
        <f>求节点(总纲!AB$5:AB$84,BU$8:BU$87,总纲!E141)</f>
        <v>161461773308.32108</v>
      </c>
      <c r="CH144" s="140">
        <f>求节点(总纲!AC$5:AC$84,BV$8:BV$87,总纲!F141)</f>
        <v>189074876409.19217</v>
      </c>
      <c r="CI144" s="140">
        <f>求节点(总纲!AD$5:AD$84,BW$8:BW$87,总纲!G141)</f>
        <v>236080231957.15149</v>
      </c>
      <c r="CJ144" s="140">
        <f>求节点(总纲!AE$5:AE$84,BX$8:BX$87,总纲!H141)</f>
        <v>300771578725.26288</v>
      </c>
      <c r="CK144" s="171"/>
      <c r="CL144" s="171">
        <v>137</v>
      </c>
      <c r="CM144" s="171">
        <f t="shared" si="142"/>
        <v>9447300770.1837463</v>
      </c>
      <c r="CN144" s="171">
        <f t="shared" si="143"/>
        <v>9933601106.7512207</v>
      </c>
      <c r="CO144" s="171">
        <f t="shared" si="144"/>
        <v>12257463266.416046</v>
      </c>
      <c r="CP144" s="171">
        <f t="shared" si="145"/>
        <v>18834782673.353638</v>
      </c>
      <c r="CQ144" s="171">
        <f t="shared" si="146"/>
        <v>22580717769.357086</v>
      </c>
      <c r="CR144" s="171">
        <f t="shared" si="147"/>
        <v>10207017184.172226</v>
      </c>
      <c r="CS144" s="171">
        <f t="shared" si="148"/>
        <v>10732423965.723907</v>
      </c>
      <c r="CT144" s="171">
        <f t="shared" si="149"/>
        <v>13805552256.014587</v>
      </c>
      <c r="CU144" s="171">
        <f t="shared" si="150"/>
        <v>24603749914.905518</v>
      </c>
      <c r="CV144" s="171">
        <f t="shared" si="151"/>
        <v>29497039733.955353</v>
      </c>
      <c r="DI144" s="171">
        <v>137</v>
      </c>
      <c r="DJ144" s="171">
        <f>求节点(总纲!AA$5:AA$84,DC$8:DC$87,总纲!D141)</f>
        <v>1149719897.828207</v>
      </c>
      <c r="DK144" s="171">
        <f>求节点(总纲!AB$5:AB$84,DD$8:DD$87,总纲!E141)</f>
        <v>973237893.51157725</v>
      </c>
      <c r="DL144" s="171">
        <f>求节点(总纲!AC$5:AC$84,DE$8:DE$87,总纲!F141)</f>
        <v>776520818.99317086</v>
      </c>
      <c r="DM144" s="171">
        <f>求节点(总纲!AD$5:AD$84,DF$8:DF$87,总纲!G141)</f>
        <v>553590130.80428171</v>
      </c>
      <c r="DN144" s="171">
        <f>求节点(总纲!AE$5:AE$84,DG$8:DG$87,总纲!H141)</f>
        <v>296627733.63967741</v>
      </c>
      <c r="DO144" s="171"/>
      <c r="DP144" s="171"/>
    </row>
    <row r="145" spans="38:120" x14ac:dyDescent="0.15">
      <c r="AL145" s="171">
        <v>139</v>
      </c>
      <c r="AM145" s="171">
        <f>求节点(总纲!AA$5:AA$84,AF$7:AF$86,总纲!D143)</f>
        <v>2425556014.9220986</v>
      </c>
      <c r="AN145" s="171">
        <f>求节点(总纲!AB$5:AB$84,AG$7:AG$86,总纲!E143)</f>
        <v>2698162925.9072671</v>
      </c>
      <c r="AO145" s="171">
        <f>求节点(总纲!AC$5:AC$84,AH$7:AH$86,总纲!F143)</f>
        <v>3141734779.2045684</v>
      </c>
      <c r="AP145" s="171">
        <f>求节点(总纲!AD$5:AD$84,AI$7:AI$86,总纲!G143)</f>
        <v>3741925971.6874423</v>
      </c>
      <c r="AQ145" s="171">
        <f>求节点(总纲!AE$5:AE$84,AJ$7:AJ$86,总纲!H143)</f>
        <v>4564466466.0990772</v>
      </c>
      <c r="AR145" s="171"/>
      <c r="AS145" s="171">
        <v>139</v>
      </c>
      <c r="AT145" s="171">
        <f t="shared" si="137"/>
        <v>149641880.09702253</v>
      </c>
      <c r="AU145" s="171">
        <f t="shared" si="138"/>
        <v>181885103.49769211</v>
      </c>
      <c r="AV145" s="171">
        <f t="shared" si="139"/>
        <v>207827866.41775942</v>
      </c>
      <c r="AW145" s="171">
        <f t="shared" si="140"/>
        <v>200814962.28467512</v>
      </c>
      <c r="AX145" s="171">
        <f t="shared" si="141"/>
        <v>243123721.8308773</v>
      </c>
      <c r="BY145" s="174"/>
      <c r="BZ145" s="171">
        <v>138</v>
      </c>
      <c r="CA145" s="140">
        <f>求节点(总纲!AA$5:AA$84,BO$8:BO$87,总纲!D142)</f>
        <v>159878795209.12885</v>
      </c>
      <c r="CB145" s="140">
        <f>求节点(总纲!AB$5:AB$84,BP$8:BP$87,总纲!E142)</f>
        <v>177472578723.57166</v>
      </c>
      <c r="CC145" s="140">
        <f>求节点(总纲!AC$5:AC$84,BQ$8:BQ$87,总纲!F142)</f>
        <v>208627278320.38928</v>
      </c>
      <c r="CD145" s="140">
        <f>求节点(总纲!AD$5:AD$84,BR$8:BR$87,总纲!G142)</f>
        <v>253818666094.37378</v>
      </c>
      <c r="CE145" s="140">
        <f>求节点(总纲!AE$5:AE$84,BS$8:BS$87,总纲!H142)</f>
        <v>311721663785.59387</v>
      </c>
      <c r="CF145" s="140">
        <f>求节点(总纲!AA$5:AA$84,BT$8:BT$87,总纲!D142)</f>
        <v>155723257615.64871</v>
      </c>
      <c r="CG145" s="140">
        <f>求节点(总纲!AB$5:AB$84,BU$8:BU$87,总纲!E142)</f>
        <v>174762928768.92776</v>
      </c>
      <c r="CH145" s="140">
        <f>求节点(总纲!AC$5:AC$84,BV$8:BV$87,总纲!F142)</f>
        <v>210025026429.07181</v>
      </c>
      <c r="CI145" s="140">
        <f>求节点(总纲!AD$5:AD$84,BW$8:BW$87,总纲!G142)</f>
        <v>260905617006.64871</v>
      </c>
      <c r="CJ145" s="140">
        <f>求节点(总纲!AE$5:AE$84,BX$8:BX$87,总纲!H142)</f>
        <v>325673759683.78821</v>
      </c>
      <c r="CK145" s="171"/>
      <c r="CL145" s="171">
        <v>138</v>
      </c>
      <c r="CM145" s="171">
        <f t="shared" si="142"/>
        <v>9488901418.9900818</v>
      </c>
      <c r="CN145" s="171">
        <f t="shared" si="143"/>
        <v>11495082931.921173</v>
      </c>
      <c r="CO145" s="171">
        <f t="shared" si="144"/>
        <v>16037861056.274841</v>
      </c>
      <c r="CP145" s="171">
        <f t="shared" si="145"/>
        <v>19004449882.915283</v>
      </c>
      <c r="CQ145" s="171">
        <f t="shared" si="146"/>
        <v>19063239061.871765</v>
      </c>
      <c r="CR145" s="171">
        <f t="shared" si="147"/>
        <v>10251963200.771942</v>
      </c>
      <c r="CS145" s="171">
        <f t="shared" si="148"/>
        <v>13301155460.606689</v>
      </c>
      <c r="CT145" s="171">
        <f t="shared" si="149"/>
        <v>20950150019.879639</v>
      </c>
      <c r="CU145" s="171">
        <f t="shared" si="150"/>
        <v>24825385049.497223</v>
      </c>
      <c r="CV145" s="171">
        <f t="shared" si="151"/>
        <v>24902180958.52533</v>
      </c>
      <c r="DI145" s="171">
        <v>138</v>
      </c>
      <c r="DJ145" s="171">
        <f>求节点(总纲!AA$5:AA$84,DC$8:DC$87,总纲!D142)</f>
        <v>1232245477.0693748</v>
      </c>
      <c r="DK145" s="171">
        <f>求节点(总纲!AB$5:AB$84,DD$8:DD$87,总纲!E142)</f>
        <v>1043835143.6254674</v>
      </c>
      <c r="DL145" s="171">
        <f>求节点(总纲!AC$5:AC$84,DE$8:DE$87,总纲!F142)</f>
        <v>833614065.23743212</v>
      </c>
      <c r="DM145" s="171">
        <f>求节点(总纲!AD$5:AD$84,DF$8:DF$87,总纲!G142)</f>
        <v>593695870.85202479</v>
      </c>
      <c r="DN145" s="171">
        <f>求节点(总纲!AE$5:AE$84,DG$8:DG$87,总纲!H142)</f>
        <v>316687087.60682935</v>
      </c>
      <c r="DO145" s="171"/>
      <c r="DP145" s="171"/>
    </row>
    <row r="146" spans="38:120" x14ac:dyDescent="0.15">
      <c r="AL146" s="171">
        <v>140</v>
      </c>
      <c r="AM146" s="171">
        <f>求节点(总纲!AA$5:AA$84,AF$7:AF$86,总纲!D144)</f>
        <v>2599055063.0145168</v>
      </c>
      <c r="AN146" s="171">
        <f>求节点(总纲!AB$5:AB$84,AG$7:AG$86,总纲!E144)</f>
        <v>2884954692.0998211</v>
      </c>
      <c r="AO146" s="171">
        <f>求节点(总纲!AC$5:AC$84,AH$7:AH$86,总纲!F144)</f>
        <v>3319518750.6729922</v>
      </c>
      <c r="AP146" s="171">
        <f>求节点(总纲!AD$5:AD$84,AI$7:AI$86,总纲!G144)</f>
        <v>3955837755.1357718</v>
      </c>
      <c r="AQ146" s="171">
        <f>求节点(总纲!AE$5:AE$84,AJ$7:AJ$86,总纲!H144)</f>
        <v>4809862017.2512465</v>
      </c>
      <c r="AR146" s="171"/>
      <c r="AS146" s="171">
        <v>140</v>
      </c>
      <c r="AT146" s="171">
        <f t="shared" si="137"/>
        <v>173499048.09241819</v>
      </c>
      <c r="AU146" s="171">
        <f t="shared" si="138"/>
        <v>186791766.192554</v>
      </c>
      <c r="AV146" s="171">
        <f t="shared" si="139"/>
        <v>177783971.46842384</v>
      </c>
      <c r="AW146" s="171">
        <f t="shared" si="140"/>
        <v>213911783.44832945</v>
      </c>
      <c r="AX146" s="171">
        <f t="shared" si="141"/>
        <v>245395551.15216923</v>
      </c>
      <c r="BY146" s="174"/>
      <c r="BZ146" s="171">
        <v>139</v>
      </c>
      <c r="CA146" s="140">
        <f>求节点(总纲!AA$5:AA$84,BO$8:BO$87,总纲!D143)</f>
        <v>171351845801.34589</v>
      </c>
      <c r="CB146" s="140">
        <f>求节点(总纲!AB$5:AB$84,BP$8:BP$87,总纲!E143)</f>
        <v>192037553443.82449</v>
      </c>
      <c r="CC146" s="140">
        <f>求节点(总纲!AC$5:AC$84,BQ$8:BQ$87,总纲!F143)</f>
        <v>225269694671.85895</v>
      </c>
      <c r="CD146" s="140">
        <f>求节点(总纲!AD$5:AD$84,BR$8:BR$87,总纲!G143)</f>
        <v>269899503902.85287</v>
      </c>
      <c r="CE146" s="140">
        <f>求节点(总纲!AE$5:AE$84,BS$8:BS$87,总纲!H143)</f>
        <v>331190497649.745</v>
      </c>
      <c r="CF146" s="140">
        <f>求节点(总纲!AA$5:AA$84,BT$8:BT$87,总纲!D143)</f>
        <v>169484994954.71667</v>
      </c>
      <c r="CG146" s="140">
        <f>求节点(总纲!AB$5:AB$84,BU$8:BU$87,总纲!E143)</f>
        <v>193789057275.3638</v>
      </c>
      <c r="CH146" s="140">
        <f>求节点(总纲!AC$5:AC$84,BV$8:BV$87,总纲!F143)</f>
        <v>231764902964.55115</v>
      </c>
      <c r="CI146" s="140">
        <f>求节点(总纲!AD$5:AD$84,BW$8:BW$87,总纲!G143)</f>
        <v>281911907268.85162</v>
      </c>
      <c r="CJ146" s="140">
        <f>求节点(总纲!AE$5:AE$84,BX$8:BX$87,总纲!H143)</f>
        <v>351105766404.31635</v>
      </c>
      <c r="CK146" s="171"/>
      <c r="CL146" s="171">
        <v>139</v>
      </c>
      <c r="CM146" s="171">
        <f t="shared" si="142"/>
        <v>11473050592.217041</v>
      </c>
      <c r="CN146" s="171">
        <f t="shared" si="143"/>
        <v>14564974720.252838</v>
      </c>
      <c r="CO146" s="171">
        <f t="shared" si="144"/>
        <v>16642416351.469666</v>
      </c>
      <c r="CP146" s="171">
        <f t="shared" si="145"/>
        <v>16080837808.479095</v>
      </c>
      <c r="CQ146" s="171">
        <f t="shared" si="146"/>
        <v>19468833864.151123</v>
      </c>
      <c r="CR146" s="171">
        <f t="shared" si="147"/>
        <v>13761737339.067963</v>
      </c>
      <c r="CS146" s="171">
        <f t="shared" si="148"/>
        <v>19026128506.436035</v>
      </c>
      <c r="CT146" s="171">
        <f t="shared" si="149"/>
        <v>21739876535.47934</v>
      </c>
      <c r="CU146" s="171">
        <f t="shared" si="150"/>
        <v>21006290262.202911</v>
      </c>
      <c r="CV146" s="171">
        <f t="shared" si="151"/>
        <v>25432006720.528137</v>
      </c>
      <c r="DI146" s="171">
        <v>139</v>
      </c>
      <c r="DJ146" s="171">
        <f>求节点(总纲!AA$5:AA$84,DC$8:DC$87,总纲!D143)</f>
        <v>1320694202.8804946</v>
      </c>
      <c r="DK146" s="171">
        <f>求节点(总纲!AB$5:AB$84,DD$8:DD$87,总纲!E143)</f>
        <v>1119552475.7817953</v>
      </c>
      <c r="DL146" s="171">
        <f>求节点(总纲!AC$5:AC$84,DE$8:DE$87,总纲!F143)</f>
        <v>893581697.66894269</v>
      </c>
      <c r="DM146" s="171">
        <f>求节点(总纲!AD$5:AD$84,DF$8:DF$87,总纲!G143)</f>
        <v>632744592.60004508</v>
      </c>
      <c r="DN146" s="171">
        <f>求节点(总纲!AE$5:AE$84,DG$8:DG$87,总纲!H143)</f>
        <v>337173229.9953903</v>
      </c>
      <c r="DO146" s="171"/>
      <c r="DP146" s="171"/>
    </row>
    <row r="147" spans="38:120" x14ac:dyDescent="0.15">
      <c r="AL147" s="171">
        <v>141</v>
      </c>
      <c r="AM147" s="171">
        <f>求节点(总纲!AA$5:AA$84,AF$7:AF$86,总纲!D145)</f>
        <v>2775915985.30796</v>
      </c>
      <c r="AN147" s="171">
        <f>求节点(总纲!AB$5:AB$84,AG$7:AG$86,总纲!E145)</f>
        <v>3053030728.9938478</v>
      </c>
      <c r="AO147" s="171">
        <f>求节点(总纲!AC$5:AC$84,AH$7:AH$86,总纲!F145)</f>
        <v>3513462197.6865797</v>
      </c>
      <c r="AP147" s="171">
        <f>求节点(总纲!AD$5:AD$84,AI$7:AI$86,总纲!G145)</f>
        <v>4173863670.9465747</v>
      </c>
      <c r="AQ147" s="171">
        <f>求节点(总纲!AE$5:AE$84,AJ$7:AJ$86,总纲!H145)</f>
        <v>5072072519.7367802</v>
      </c>
      <c r="AR147" s="171"/>
      <c r="AS147" s="171">
        <v>141</v>
      </c>
      <c r="AT147" s="171">
        <f t="shared" si="137"/>
        <v>176860922.2934432</v>
      </c>
      <c r="AU147" s="171">
        <f t="shared" si="138"/>
        <v>168076036.89402676</v>
      </c>
      <c r="AV147" s="171">
        <f t="shared" si="139"/>
        <v>193943447.01358747</v>
      </c>
      <c r="AW147" s="171">
        <f t="shared" si="140"/>
        <v>218025915.81080294</v>
      </c>
      <c r="AX147" s="171">
        <f t="shared" si="141"/>
        <v>262210502.48553371</v>
      </c>
      <c r="BY147" s="174"/>
      <c r="BZ147" s="171">
        <v>140</v>
      </c>
      <c r="CA147" s="140">
        <f>求节点(总纲!AA$5:AA$84,BO$8:BO$87,总纲!D144)</f>
        <v>185245282926.53668</v>
      </c>
      <c r="CB147" s="140">
        <f>求节点(总纲!AB$5:AB$84,BP$8:BP$87,总纲!E144)</f>
        <v>206995443343.69992</v>
      </c>
      <c r="CC147" s="140">
        <f>求节点(总纲!AC$5:AC$84,BQ$8:BQ$87,总纲!F144)</f>
        <v>239506259405.90604</v>
      </c>
      <c r="CD147" s="140">
        <f>求节点(总纲!AD$5:AD$84,BR$8:BR$87,总纲!G144)</f>
        <v>287029107473.32141</v>
      </c>
      <c r="CE147" s="140">
        <f>求节点(总纲!AE$5:AE$84,BS$8:BS$87,总纲!H144)</f>
        <v>350841254805.01257</v>
      </c>
      <c r="CF147" s="140">
        <f>求节点(总纲!AA$5:AA$84,BT$8:BT$87,总纲!D144)</f>
        <v>187633898417.78979</v>
      </c>
      <c r="CG147" s="140">
        <f>求节点(总纲!AB$5:AB$84,BU$8:BU$87,总纲!E144)</f>
        <v>213328448238.01501</v>
      </c>
      <c r="CH147" s="140">
        <f>求节点(总纲!AC$5:AC$84,BV$8:BV$87,总纲!F144)</f>
        <v>250362031715.04123</v>
      </c>
      <c r="CI147" s="140">
        <f>求节点(总纲!AD$5:AD$84,BW$8:BW$87,总纲!G144)</f>
        <v>304288193191.46692</v>
      </c>
      <c r="CJ147" s="140">
        <f>求节点(总纲!AE$5:AE$84,BX$8:BX$87,总纲!H144)</f>
        <v>376775418296.33136</v>
      </c>
      <c r="CK147" s="171"/>
      <c r="CL147" s="171">
        <v>140</v>
      </c>
      <c r="CM147" s="171">
        <f t="shared" si="142"/>
        <v>13893437125.190796</v>
      </c>
      <c r="CN147" s="171">
        <f t="shared" si="143"/>
        <v>14957889899.875427</v>
      </c>
      <c r="CO147" s="171">
        <f t="shared" si="144"/>
        <v>14236564734.047089</v>
      </c>
      <c r="CP147" s="171">
        <f t="shared" si="145"/>
        <v>17129603570.468536</v>
      </c>
      <c r="CQ147" s="171">
        <f t="shared" si="146"/>
        <v>19650757155.267578</v>
      </c>
      <c r="CR147" s="171">
        <f t="shared" si="147"/>
        <v>18148903463.07312</v>
      </c>
      <c r="CS147" s="171">
        <f t="shared" si="148"/>
        <v>19539390962.651215</v>
      </c>
      <c r="CT147" s="171">
        <f t="shared" si="149"/>
        <v>18597128750.490082</v>
      </c>
      <c r="CU147" s="171">
        <f t="shared" si="150"/>
        <v>22376285922.615295</v>
      </c>
      <c r="CV147" s="171">
        <f t="shared" si="151"/>
        <v>25669651892.015015</v>
      </c>
      <c r="DI147" s="171">
        <v>140</v>
      </c>
      <c r="DJ147" s="171">
        <f>求节点(总纲!AA$5:AA$84,DC$8:DC$87,总纲!D144)</f>
        <v>1415491200</v>
      </c>
      <c r="DK147" s="171">
        <f>求节点(总纲!AB$5:AB$84,DD$8:DD$87,总纲!E144)</f>
        <v>1199345693.7600002</v>
      </c>
      <c r="DL147" s="171">
        <f>求节点(总纲!AC$5:AC$84,DE$8:DE$87,总纲!F144)</f>
        <v>952200930.24000013</v>
      </c>
      <c r="DM147" s="171">
        <f>求节点(总纲!AD$5:AD$84,DF$8:DF$87,总纲!G144)</f>
        <v>674340007.68000007</v>
      </c>
      <c r="DN147" s="171">
        <f>求节点(总纲!AE$5:AE$84,DG$8:DG$87,总纲!H144)</f>
        <v>360242510.39999998</v>
      </c>
      <c r="DO147" s="171"/>
      <c r="DP147" s="171"/>
    </row>
    <row r="148" spans="38:120" x14ac:dyDescent="0.15">
      <c r="AL148" s="171">
        <v>142</v>
      </c>
      <c r="AM148" s="171">
        <f>求节点(总纲!AA$5:AA$84,AF$7:AF$86,总纲!D146)</f>
        <v>2948224391.242281</v>
      </c>
      <c r="AN148" s="171">
        <f>求节点(总纲!AB$5:AB$84,AG$7:AG$86,总纲!E146)</f>
        <v>3245110512.6726565</v>
      </c>
      <c r="AO148" s="171">
        <f>求节点(总纲!AC$5:AC$84,AH$7:AH$86,总纲!F146)</f>
        <v>3718430073.680243</v>
      </c>
      <c r="AP148" s="171">
        <f>求节点(总纲!AD$5:AD$84,AI$7:AI$86,总纲!G146)</f>
        <v>4413590526.252285</v>
      </c>
      <c r="AQ148" s="171">
        <f>求节点(总纲!AE$5:AE$84,AJ$7:AJ$86,总纲!H146)</f>
        <v>5485369312.5732727</v>
      </c>
      <c r="AR148" s="171"/>
      <c r="AS148" s="171">
        <v>142</v>
      </c>
      <c r="AT148" s="171">
        <f t="shared" si="137"/>
        <v>172308405.93432093</v>
      </c>
      <c r="AU148" s="171">
        <f t="shared" si="138"/>
        <v>192079783.67880869</v>
      </c>
      <c r="AV148" s="171">
        <f t="shared" si="139"/>
        <v>204967875.99366331</v>
      </c>
      <c r="AW148" s="171">
        <f t="shared" si="140"/>
        <v>239726855.30571032</v>
      </c>
      <c r="AX148" s="171">
        <f t="shared" si="141"/>
        <v>413296792.83649254</v>
      </c>
      <c r="BY148" s="174"/>
      <c r="BZ148" s="171">
        <v>141</v>
      </c>
      <c r="CA148" s="140">
        <f>求节点(总纲!AA$5:AA$84,BO$8:BO$87,总纲!D145)</f>
        <v>199407931833.28058</v>
      </c>
      <c r="CB148" s="140">
        <f>求节点(总纲!AB$5:AB$84,BP$8:BP$87,总纲!E145)</f>
        <v>220454617192.27646</v>
      </c>
      <c r="CC148" s="140">
        <f>求节点(总纲!AC$5:AC$84,BQ$8:BQ$87,总纲!F145)</f>
        <v>255036840792.67383</v>
      </c>
      <c r="CD148" s="140">
        <f>求节点(总纲!AD$5:AD$84,BR$8:BR$87,总纲!G145)</f>
        <v>304488162069.20599</v>
      </c>
      <c r="CE148" s="140">
        <f>求节点(总纲!AE$5:AE$84,BS$8:BS$87,总纲!H145)</f>
        <v>371838517728.93884</v>
      </c>
      <c r="CF148" s="140">
        <f>求节点(总纲!AA$5:AA$84,BT$8:BT$87,总纲!D145)</f>
        <v>206134471420.26517</v>
      </c>
      <c r="CG148" s="140">
        <f>求节点(总纲!AB$5:AB$84,BU$8:BU$87,总纲!E145)</f>
        <v>230910076503.89886</v>
      </c>
      <c r="CH148" s="140">
        <f>求节点(总纲!AC$5:AC$84,BV$8:BV$87,总纲!F145)</f>
        <v>270649525714.83704</v>
      </c>
      <c r="CI148" s="140">
        <f>求节点(总纲!AD$5:AD$84,BW$8:BW$87,总纲!G145)</f>
        <v>327094838772.54596</v>
      </c>
      <c r="CJ148" s="140">
        <f>求节点(总纲!AE$5:AE$84,BX$8:BX$87,总纲!H145)</f>
        <v>404204001616.73633</v>
      </c>
      <c r="CK148" s="171"/>
      <c r="CL148" s="171">
        <v>141</v>
      </c>
      <c r="CM148" s="171">
        <f t="shared" si="142"/>
        <v>14162648906.743896</v>
      </c>
      <c r="CN148" s="171">
        <f t="shared" si="143"/>
        <v>13459173848.576538</v>
      </c>
      <c r="CO148" s="171">
        <f t="shared" si="144"/>
        <v>15530581386.767792</v>
      </c>
      <c r="CP148" s="171">
        <f t="shared" si="145"/>
        <v>17459054595.884583</v>
      </c>
      <c r="CQ148" s="171">
        <f t="shared" si="146"/>
        <v>20997262923.92627</v>
      </c>
      <c r="CR148" s="171">
        <f t="shared" si="147"/>
        <v>18500573002.475372</v>
      </c>
      <c r="CS148" s="171">
        <f t="shared" si="148"/>
        <v>17581628265.88385</v>
      </c>
      <c r="CT148" s="171">
        <f t="shared" si="149"/>
        <v>20287493999.795807</v>
      </c>
      <c r="CU148" s="171">
        <f t="shared" si="150"/>
        <v>22806645581.079041</v>
      </c>
      <c r="CV148" s="171">
        <f t="shared" si="151"/>
        <v>27428583320.404968</v>
      </c>
      <c r="DI148" s="171">
        <v>141</v>
      </c>
      <c r="DJ148" s="171">
        <f>求节点(总纲!AA$5:AA$84,DC$8:DC$87,总纲!D145)</f>
        <v>1517092105.8408134</v>
      </c>
      <c r="DK148" s="171">
        <f>求节点(总纲!AB$5:AB$84,DD$8:DD$87,总纲!E145)</f>
        <v>1280274028.1190627</v>
      </c>
      <c r="DL148" s="171">
        <f>求节点(总纲!AC$5:AC$84,DE$8:DE$87,总纲!F145)</f>
        <v>1016148292.492177</v>
      </c>
      <c r="DM148" s="171">
        <f>求节点(总纲!AD$5:AD$84,DF$8:DF$87,总纲!G145)</f>
        <v>721680714.74847507</v>
      </c>
      <c r="DN148" s="171">
        <f>求节点(总纲!AE$5:AE$84,DG$8:DG$87,总纲!H145)</f>
        <v>385796522.51531887</v>
      </c>
      <c r="DO148" s="171"/>
      <c r="DP148" s="171"/>
    </row>
    <row r="149" spans="38:120" x14ac:dyDescent="0.15">
      <c r="AL149" s="171">
        <v>143</v>
      </c>
      <c r="AM149" s="171">
        <f>求节点(总纲!AA$5:AA$84,AF$7:AF$86,总纲!D147)</f>
        <v>3126513330.8625531</v>
      </c>
      <c r="AN149" s="171">
        <f>求节点(总纲!AB$5:AB$84,AG$7:AG$86,总纲!E147)</f>
        <v>3427100718.7318263</v>
      </c>
      <c r="AO149" s="171">
        <f>求节点(总纲!AC$5:AC$84,AH$7:AH$86,总纲!F147)</f>
        <v>3929085937.1532292</v>
      </c>
      <c r="AP149" s="171">
        <f>求节点(总纲!AD$5:AD$84,AI$7:AI$86,总纲!G147)</f>
        <v>4780931126.6639462</v>
      </c>
      <c r="AQ149" s="171">
        <f>求节点(总纲!AE$5:AE$84,AJ$7:AJ$86,总纲!H147)</f>
        <v>6003684838.2474537</v>
      </c>
      <c r="AR149" s="171"/>
      <c r="AS149" s="171">
        <v>143</v>
      </c>
      <c r="AT149" s="171">
        <f t="shared" si="137"/>
        <v>178288939.62027216</v>
      </c>
      <c r="AU149" s="171">
        <f t="shared" si="138"/>
        <v>181990206.05916977</v>
      </c>
      <c r="AV149" s="171">
        <f t="shared" si="139"/>
        <v>210655863.47298622</v>
      </c>
      <c r="AW149" s="171">
        <f t="shared" si="140"/>
        <v>367340600.41166115</v>
      </c>
      <c r="AX149" s="171">
        <f t="shared" si="141"/>
        <v>518315525.67418098</v>
      </c>
      <c r="BY149" s="174"/>
      <c r="BZ149" s="171">
        <v>142</v>
      </c>
      <c r="CA149" s="140">
        <f>求节点(总纲!AA$5:AA$84,BO$8:BO$87,总纲!D146)</f>
        <v>213206024850.56989</v>
      </c>
      <c r="CB149" s="140">
        <f>求节点(总纲!AB$5:AB$84,BP$8:BP$87,总纲!E146)</f>
        <v>235835960357.57297</v>
      </c>
      <c r="CC149" s="140">
        <f>求节点(总纲!AC$5:AC$84,BQ$8:BQ$87,总纲!F146)</f>
        <v>271450235154.84323</v>
      </c>
      <c r="CD149" s="140">
        <f>求节点(总纲!AD$5:AD$84,BR$8:BR$87,总纲!G146)</f>
        <v>323684982040.43408</v>
      </c>
      <c r="CE149" s="140">
        <f>求节点(总纲!AE$5:AE$84,BS$8:BS$87,总纲!H146)</f>
        <v>400656255546.24841</v>
      </c>
      <c r="CF149" s="140">
        <f>求节点(总纲!AA$5:AA$84,BT$8:BT$87,总纲!D146)</f>
        <v>224158827516.51431</v>
      </c>
      <c r="CG149" s="140">
        <f>求节点(总纲!AB$5:AB$84,BU$8:BU$87,总纲!E146)</f>
        <v>251002621618.83081</v>
      </c>
      <c r="CH149" s="140">
        <f>求节点(总纲!AC$5:AC$84,BV$8:BV$87,总纲!F146)</f>
        <v>292090232366.19934</v>
      </c>
      <c r="CI149" s="140">
        <f>求节点(总纲!AD$5:AD$84,BW$8:BW$87,总纲!G146)</f>
        <v>352171515574.43762</v>
      </c>
      <c r="CJ149" s="140">
        <f>求节点(总纲!AE$5:AE$84,BX$8:BX$87,总纲!H146)</f>
        <v>435558157820.56177</v>
      </c>
      <c r="CK149" s="171"/>
      <c r="CL149" s="171">
        <v>142</v>
      </c>
      <c r="CM149" s="171">
        <f t="shared" si="142"/>
        <v>13798093017.289307</v>
      </c>
      <c r="CN149" s="171">
        <f t="shared" si="143"/>
        <v>15381343165.296509</v>
      </c>
      <c r="CO149" s="171">
        <f t="shared" si="144"/>
        <v>16413394362.169403</v>
      </c>
      <c r="CP149" s="171">
        <f t="shared" si="145"/>
        <v>19196819971.228088</v>
      </c>
      <c r="CQ149" s="171">
        <f t="shared" si="146"/>
        <v>28817737817.30957</v>
      </c>
      <c r="CR149" s="171">
        <f t="shared" si="147"/>
        <v>18024356096.249146</v>
      </c>
      <c r="CS149" s="171">
        <f t="shared" si="148"/>
        <v>20092545114.931946</v>
      </c>
      <c r="CT149" s="171">
        <f t="shared" si="149"/>
        <v>21440706651.362305</v>
      </c>
      <c r="CU149" s="171">
        <f t="shared" si="150"/>
        <v>25076676801.891663</v>
      </c>
      <c r="CV149" s="171">
        <f t="shared" si="151"/>
        <v>31354156203.825439</v>
      </c>
      <c r="DI149" s="171">
        <v>142</v>
      </c>
      <c r="DJ149" s="171">
        <f>求节点(总纲!AA$5:AA$84,DC$8:DC$87,总纲!D146)</f>
        <v>1625985260.4906499</v>
      </c>
      <c r="DK149" s="171">
        <f>求节点(总纲!AB$5:AB$84,DD$8:DD$87,总纲!E146)</f>
        <v>1373144552.484354</v>
      </c>
      <c r="DL149" s="171">
        <f>求节点(总纲!AC$5:AC$84,DE$8:DE$87,总纲!F146)</f>
        <v>1092499496.5236681</v>
      </c>
      <c r="DM149" s="171">
        <f>求节点(总纲!AD$5:AD$84,DF$8:DF$87,总纲!G146)</f>
        <v>775594969.25404</v>
      </c>
      <c r="DN149" s="171">
        <f>求节点(总纲!AE$5:AE$84,DG$8:DG$87,总纲!H146)</f>
        <v>415114037.003263</v>
      </c>
      <c r="DO149" s="171"/>
      <c r="DP149" s="171"/>
    </row>
    <row r="150" spans="38:120" x14ac:dyDescent="0.15">
      <c r="AL150" s="171">
        <v>144</v>
      </c>
      <c r="AM150" s="171">
        <f>求节点(总纲!AA$5:AA$84,AF$7:AF$86,总纲!D148)</f>
        <v>3297647330.9695201</v>
      </c>
      <c r="AN150" s="171">
        <f>求节点(总纲!AB$5:AB$84,AG$7:AG$86,总纲!E148)</f>
        <v>3615804521.4865289</v>
      </c>
      <c r="AO150" s="171">
        <f>求节点(总纲!AC$5:AC$84,AH$7:AH$86,总纲!F148)</f>
        <v>4262475903.7354984</v>
      </c>
      <c r="AP150" s="171">
        <f>求节点(总纲!AD$5:AD$84,AI$7:AI$86,总纲!G148)</f>
        <v>5215766380.2027111</v>
      </c>
      <c r="AQ150" s="171">
        <f>求节点(总纲!AE$5:AE$84,AJ$7:AJ$86,总纲!H148)</f>
        <v>6466897156.4156914</v>
      </c>
      <c r="AR150" s="171"/>
      <c r="AS150" s="171">
        <v>144</v>
      </c>
      <c r="AT150" s="171">
        <f t="shared" si="137"/>
        <v>171134000.10696697</v>
      </c>
      <c r="AU150" s="171">
        <f t="shared" si="138"/>
        <v>188703802.75470257</v>
      </c>
      <c r="AV150" s="171">
        <f t="shared" si="139"/>
        <v>333389966.58226919</v>
      </c>
      <c r="AW150" s="171">
        <f t="shared" si="140"/>
        <v>434835253.53876495</v>
      </c>
      <c r="AX150" s="171">
        <f t="shared" si="141"/>
        <v>463212318.16823769</v>
      </c>
      <c r="BY150" s="174"/>
      <c r="BZ150" s="171">
        <v>143</v>
      </c>
      <c r="CA150" s="140">
        <f>求节点(总纲!AA$5:AA$84,BO$8:BO$87,总纲!D147)</f>
        <v>227483026367.09534</v>
      </c>
      <c r="CB150" s="140">
        <f>求节点(总纲!AB$5:AB$84,BP$8:BP$87,总纲!E147)</f>
        <v>250409351468.84143</v>
      </c>
      <c r="CC150" s="140">
        <f>求节点(总纲!AC$5:AC$84,BQ$8:BQ$87,总纲!F147)</f>
        <v>288319111534.24396</v>
      </c>
      <c r="CD150" s="140">
        <f>求节点(总纲!AD$5:AD$84,BR$8:BR$87,总纲!G147)</f>
        <v>349015139361.74878</v>
      </c>
      <c r="CE150" s="140">
        <f>求节点(总纲!AE$5:AE$84,BS$8:BS$87,总纲!H147)</f>
        <v>434891784487.15588</v>
      </c>
      <c r="CF150" s="140">
        <f>求节点(总纲!AA$5:AA$84,BT$8:BT$87,总纲!D147)</f>
        <v>242808778563.95978</v>
      </c>
      <c r="CG150" s="140">
        <f>求节点(总纲!AB$5:AB$84,BU$8:BU$87,总纲!E147)</f>
        <v>270039744400.2381</v>
      </c>
      <c r="CH150" s="140">
        <f>求节点(总纲!AC$5:AC$84,BV$8:BV$87,总纲!F147)</f>
        <v>314125932112.89209</v>
      </c>
      <c r="CI150" s="140">
        <f>求节点(总纲!AD$5:AD$84,BW$8:BW$87,总纲!G147)</f>
        <v>379252894491.07971</v>
      </c>
      <c r="CJ150" s="140">
        <f>求节点(总纲!AE$5:AE$84,BX$8:BX$87,总纲!H147)</f>
        <v>469590546038.02368</v>
      </c>
      <c r="CK150" s="171"/>
      <c r="CL150" s="171">
        <v>143</v>
      </c>
      <c r="CM150" s="171">
        <f t="shared" si="142"/>
        <v>14277001516.525452</v>
      </c>
      <c r="CN150" s="171">
        <f t="shared" si="143"/>
        <v>14573391111.268463</v>
      </c>
      <c r="CO150" s="171">
        <f t="shared" si="144"/>
        <v>16868876379.400726</v>
      </c>
      <c r="CP150" s="171">
        <f t="shared" si="145"/>
        <v>25330157321.314697</v>
      </c>
      <c r="CQ150" s="171">
        <f t="shared" si="146"/>
        <v>34235528940.907471</v>
      </c>
      <c r="CR150" s="171">
        <f t="shared" si="147"/>
        <v>18649951047.445465</v>
      </c>
      <c r="CS150" s="171">
        <f t="shared" si="148"/>
        <v>19037122781.407288</v>
      </c>
      <c r="CT150" s="171">
        <f t="shared" si="149"/>
        <v>22035699746.692749</v>
      </c>
      <c r="CU150" s="171">
        <f t="shared" si="150"/>
        <v>27081378916.64209</v>
      </c>
      <c r="CV150" s="171">
        <f t="shared" si="151"/>
        <v>34032388217.461914</v>
      </c>
      <c r="DI150" s="171">
        <v>143</v>
      </c>
      <c r="DJ150" s="171">
        <f>求节点(总纲!AA$5:AA$84,DC$8:DC$87,总纲!D147)</f>
        <v>1742694053.8962052</v>
      </c>
      <c r="DK150" s="171">
        <f>求节点(总纲!AB$5:AB$84,DD$8:DD$87,总纲!E147)</f>
        <v>1474493439.001579</v>
      </c>
      <c r="DL150" s="171">
        <f>求节点(总纲!AC$5:AC$84,DE$8:DE$87,总纲!F147)</f>
        <v>1172833098.2721462</v>
      </c>
      <c r="DM150" s="171">
        <f>求节点(总纲!AD$5:AD$84,DF$8:DF$87,总纲!G147)</f>
        <v>834053374.19472396</v>
      </c>
      <c r="DN150" s="171">
        <f>求节点(总纲!AE$5:AE$84,DG$8:DG$87,总纲!H147)</f>
        <v>447001024.8243767</v>
      </c>
      <c r="DO150" s="171"/>
      <c r="DP150" s="171"/>
    </row>
    <row r="151" spans="38:120" x14ac:dyDescent="0.15">
      <c r="AL151" s="171">
        <v>145</v>
      </c>
      <c r="AM151" s="171">
        <f>求节点(总纲!AA$5:AA$84,AF$7:AF$86,总纲!D149)</f>
        <v>3497123010.4974866</v>
      </c>
      <c r="AN151" s="171">
        <f>求节点(总纲!AB$5:AB$84,AG$7:AG$86,总纲!E149)</f>
        <v>3941324737.3715687</v>
      </c>
      <c r="AO151" s="171">
        <f>求节点(总纲!AC$5:AC$84,AH$7:AH$86,总纲!F149)</f>
        <v>4649522722.6250114</v>
      </c>
      <c r="AP151" s="171">
        <f>求节点(总纲!AD$5:AD$84,AI$7:AI$86,总纲!G149)</f>
        <v>5619136194.726553</v>
      </c>
      <c r="AQ151" s="171">
        <f>求节点(总纲!AE$5:AE$84,AJ$7:AJ$86,总纲!H149)</f>
        <v>6921145820.4261799</v>
      </c>
      <c r="AR151" s="171"/>
      <c r="AS151" s="171">
        <v>145</v>
      </c>
      <c r="AT151" s="171">
        <f t="shared" si="137"/>
        <v>199475679.5279665</v>
      </c>
      <c r="AU151" s="171">
        <f t="shared" si="138"/>
        <v>325520215.88503981</v>
      </c>
      <c r="AV151" s="171">
        <f t="shared" si="139"/>
        <v>387046818.88951302</v>
      </c>
      <c r="AW151" s="171">
        <f t="shared" si="140"/>
        <v>403369814.52384186</v>
      </c>
      <c r="AX151" s="171">
        <f t="shared" si="141"/>
        <v>454248664.01048851</v>
      </c>
      <c r="BY151" s="174"/>
      <c r="BZ151" s="171">
        <v>144</v>
      </c>
      <c r="CA151" s="140">
        <f>求节点(总纲!AA$5:AA$84,BO$8:BO$87,总纲!D148)</f>
        <v>241187075447.53772</v>
      </c>
      <c r="CB151" s="140">
        <f>求节点(总纲!AB$5:AB$84,BP$8:BP$87,总纲!E148)</f>
        <v>265520353216.01144</v>
      </c>
      <c r="CC151" s="140">
        <f>求节点(总纲!AC$5:AC$84,BQ$8:BQ$87,总纲!F148)</f>
        <v>310936456403.03735</v>
      </c>
      <c r="CD151" s="140">
        <f>求节点(总纲!AD$5:AD$84,BR$8:BR$87,总纲!G148)</f>
        <v>377736669336.54486</v>
      </c>
      <c r="CE151" s="140">
        <f>求节点(总纲!AE$5:AE$84,BS$8:BS$87,总纲!H148)</f>
        <v>465487662748.38751</v>
      </c>
      <c r="CF151" s="140">
        <f>求节点(总纲!AA$5:AA$84,BT$8:BT$87,总纲!D148)</f>
        <v>260710285698.08801</v>
      </c>
      <c r="CG151" s="140">
        <f>求节点(总纲!AB$5:AB$84,BU$8:BU$87,总纲!E148)</f>
        <v>289779144339.11047</v>
      </c>
      <c r="CH151" s="140">
        <f>求节点(总纲!AC$5:AC$84,BV$8:BV$87,总纲!F148)</f>
        <v>337672231536.56287</v>
      </c>
      <c r="CI151" s="140">
        <f>求节点(总纲!AD$5:AD$84,BW$8:BW$87,总纲!G148)</f>
        <v>407804001733.75995</v>
      </c>
      <c r="CJ151" s="140">
        <f>求节点(总纲!AE$5:AE$84,BX$8:BX$87,总纲!H148)</f>
        <v>500004879890.95459</v>
      </c>
      <c r="CK151" s="171"/>
      <c r="CL151" s="171">
        <v>144</v>
      </c>
      <c r="CM151" s="171">
        <f t="shared" si="142"/>
        <v>13704049080.442383</v>
      </c>
      <c r="CN151" s="171">
        <f t="shared" si="143"/>
        <v>15111001747.170013</v>
      </c>
      <c r="CO151" s="171">
        <f t="shared" si="144"/>
        <v>22617344868.793396</v>
      </c>
      <c r="CP151" s="171">
        <f t="shared" si="145"/>
        <v>28721529974.796082</v>
      </c>
      <c r="CQ151" s="171">
        <f t="shared" si="146"/>
        <v>30595878261.231628</v>
      </c>
      <c r="CR151" s="171">
        <f t="shared" si="147"/>
        <v>17901507134.128235</v>
      </c>
      <c r="CS151" s="171">
        <f t="shared" si="148"/>
        <v>19739399938.872375</v>
      </c>
      <c r="CT151" s="171">
        <f t="shared" si="149"/>
        <v>23546299423.670776</v>
      </c>
      <c r="CU151" s="171">
        <f t="shared" si="150"/>
        <v>28551107242.680237</v>
      </c>
      <c r="CV151" s="171">
        <f t="shared" si="151"/>
        <v>30414333852.930908</v>
      </c>
      <c r="DI151" s="171">
        <v>144</v>
      </c>
      <c r="DJ151" s="171">
        <f>求节点(总纲!AA$5:AA$84,DC$8:DC$87,总纲!D148)</f>
        <v>1867779441.5129068</v>
      </c>
      <c r="DK151" s="171">
        <f>求节点(总纲!AB$5:AB$84,DD$8:DD$87,总纲!E148)</f>
        <v>1579581073.6874652</v>
      </c>
      <c r="DL151" s="171">
        <f>求节点(总纲!AC$5:AC$84,DE$8:DE$87,总纲!F148)</f>
        <v>1259070121.5238504</v>
      </c>
      <c r="DM151" s="171">
        <f>求节点(总纲!AD$5:AD$84,DF$8:DF$87,总纲!G148)</f>
        <v>895787020.14959013</v>
      </c>
      <c r="DN151" s="171">
        <f>求节点(总纲!AE$5:AE$84,DG$8:DG$87,总纲!H148)</f>
        <v>478151537.02730417</v>
      </c>
      <c r="DO151" s="171"/>
      <c r="DP151" s="171"/>
    </row>
    <row r="152" spans="38:120" x14ac:dyDescent="0.15">
      <c r="AL152" s="171">
        <v>146</v>
      </c>
      <c r="AM152" s="171">
        <f>求节点(总纲!AA$5:AA$84,AF$7:AF$86,总纲!D150)</f>
        <v>3808532639.0286136</v>
      </c>
      <c r="AN152" s="171">
        <f>求节点(总纲!AB$5:AB$84,AG$7:AG$86,总纲!E150)</f>
        <v>4285196292.4163308</v>
      </c>
      <c r="AO152" s="171">
        <f>求节点(总纲!AC$5:AC$84,AH$7:AH$86,总纲!F150)</f>
        <v>4986632152.1572027</v>
      </c>
      <c r="AP152" s="171">
        <f>求节点(总纲!AD$5:AD$84,AI$7:AI$86,总纲!G150)</f>
        <v>5993812117.6071711</v>
      </c>
      <c r="AQ152" s="171">
        <f>求节点(总纲!AE$5:AE$84,AJ$7:AJ$86,总纲!H150)</f>
        <v>7360151681.6739893</v>
      </c>
      <c r="AR152" s="171"/>
      <c r="AS152" s="171">
        <v>146</v>
      </c>
      <c r="AT152" s="171">
        <f t="shared" si="137"/>
        <v>311409628.53112698</v>
      </c>
      <c r="AU152" s="171">
        <f t="shared" si="138"/>
        <v>343871555.04476213</v>
      </c>
      <c r="AV152" s="171">
        <f t="shared" si="139"/>
        <v>337109429.53219128</v>
      </c>
      <c r="AW152" s="171">
        <f t="shared" si="140"/>
        <v>374675922.8806181</v>
      </c>
      <c r="AX152" s="171">
        <f t="shared" si="141"/>
        <v>439005861.24780941</v>
      </c>
      <c r="BY152" s="174"/>
      <c r="BZ152" s="171">
        <v>145</v>
      </c>
      <c r="CA152" s="140">
        <f>求节点(总纲!AA$5:AA$84,BO$8:BO$87,总纲!D149)</f>
        <v>256549806735.57031</v>
      </c>
      <c r="CB152" s="140">
        <f>求节点(总纲!AB$5:AB$84,BP$8:BP$87,总纲!E149)</f>
        <v>287167982123.14789</v>
      </c>
      <c r="CC152" s="140">
        <f>求节点(总纲!AC$5:AC$84,BQ$8:BQ$87,总纲!F149)</f>
        <v>336501487572.69531</v>
      </c>
      <c r="CD152" s="140">
        <f>求节点(总纲!AD$5:AD$84,BR$8:BR$87,总纲!G149)</f>
        <v>404379859198.66052</v>
      </c>
      <c r="CE152" s="140">
        <f>求节点(总纲!AE$5:AE$84,BS$8:BS$87,总纲!H149)</f>
        <v>495491478016.84125</v>
      </c>
      <c r="CF152" s="140">
        <f>求节点(总纲!AA$5:AA$84,BT$8:BT$87,总纲!D149)</f>
        <v>279880367200.35339</v>
      </c>
      <c r="CG152" s="140">
        <f>求节点(总纲!AB$5:AB$84,BU$8:BU$87,总纲!E149)</f>
        <v>311559507392.38501</v>
      </c>
      <c r="CH152" s="140">
        <f>求节点(总纲!AC$5:AC$84,BV$8:BV$87,总纲!F149)</f>
        <v>363085569448.15332</v>
      </c>
      <c r="CI152" s="140">
        <f>求节点(总纲!AD$5:AD$84,BW$8:BW$87,总纲!G149)</f>
        <v>434289100950.54541</v>
      </c>
      <c r="CJ152" s="140">
        <f>求节点(总纲!AE$5:AE$84,BX$8:BX$87,总纲!H149)</f>
        <v>529830663829.7251</v>
      </c>
      <c r="CK152" s="171"/>
      <c r="CL152" s="171">
        <v>145</v>
      </c>
      <c r="CM152" s="171">
        <f t="shared" si="142"/>
        <v>15362731288.032593</v>
      </c>
      <c r="CN152" s="171">
        <f t="shared" si="143"/>
        <v>21647628907.136444</v>
      </c>
      <c r="CO152" s="171">
        <f t="shared" si="144"/>
        <v>25565031169.657959</v>
      </c>
      <c r="CP152" s="171">
        <f t="shared" si="145"/>
        <v>26643189862.115662</v>
      </c>
      <c r="CQ152" s="171">
        <f t="shared" si="146"/>
        <v>30003815268.453735</v>
      </c>
      <c r="CR152" s="171">
        <f t="shared" si="147"/>
        <v>19170081502.265381</v>
      </c>
      <c r="CS152" s="171">
        <f t="shared" si="148"/>
        <v>21780363053.274536</v>
      </c>
      <c r="CT152" s="171">
        <f t="shared" si="149"/>
        <v>25413337911.590454</v>
      </c>
      <c r="CU152" s="171">
        <f t="shared" si="150"/>
        <v>26485099216.785461</v>
      </c>
      <c r="CV152" s="171">
        <f t="shared" si="151"/>
        <v>29825783938.770508</v>
      </c>
      <c r="DI152" s="171">
        <v>145</v>
      </c>
      <c r="DJ152" s="171">
        <f>求节点(总纲!AA$5:AA$84,DC$8:DC$87,总纲!D149)</f>
        <v>2001842640.5115571</v>
      </c>
      <c r="DK152" s="171">
        <f>求节点(总纲!AB$5:AB$84,DD$8:DD$87,总纲!E149)</f>
        <v>1696161269.3054423</v>
      </c>
      <c r="DL152" s="171">
        <f>求节点(总纲!AC$5:AC$84,DE$8:DE$87,总纲!F149)</f>
        <v>1352244703.6655567</v>
      </c>
      <c r="DM152" s="171">
        <f>求节点(总纲!AD$5:AD$84,DF$8:DF$87,总纲!G149)</f>
        <v>958682440.54098463</v>
      </c>
      <c r="DN152" s="171">
        <f>求节点(总纲!AE$5:AE$84,DG$8:DG$87,总纲!H149)</f>
        <v>510469873.33044708</v>
      </c>
      <c r="DO152" s="171"/>
      <c r="DP152" s="171"/>
    </row>
    <row r="153" spans="38:120" x14ac:dyDescent="0.15">
      <c r="AL153" s="171">
        <v>147</v>
      </c>
      <c r="AM153" s="171">
        <f>求节点(总纲!AA$5:AA$84,AF$7:AF$86,总纲!D151)</f>
        <v>4140291521.8948927</v>
      </c>
      <c r="AN153" s="171">
        <f>求节点(总纲!AB$5:AB$84,AG$7:AG$86,总纲!E151)</f>
        <v>4593348710.4920454</v>
      </c>
      <c r="AO153" s="171">
        <f>求节点(总纲!AC$5:AC$84,AH$7:AH$86,总纲!F151)</f>
        <v>5326304033.961338</v>
      </c>
      <c r="AP153" s="171">
        <f>求节点(总纲!AD$5:AD$84,AI$7:AI$86,总纲!G151)</f>
        <v>6380333359.3959513</v>
      </c>
      <c r="AQ153" s="171">
        <f>求节点(总纲!AE$5:AE$84,AJ$7:AJ$86,总纲!H151)</f>
        <v>7797927845.3601408</v>
      </c>
      <c r="AR153" s="171"/>
      <c r="AS153" s="171">
        <v>147</v>
      </c>
      <c r="AT153" s="171">
        <f t="shared" si="137"/>
        <v>331758882.86627913</v>
      </c>
      <c r="AU153" s="171">
        <f t="shared" si="138"/>
        <v>308152418.07571459</v>
      </c>
      <c r="AV153" s="171">
        <f t="shared" si="139"/>
        <v>339671881.80413532</v>
      </c>
      <c r="AW153" s="171">
        <f t="shared" si="140"/>
        <v>386521241.78878021</v>
      </c>
      <c r="AX153" s="171">
        <f t="shared" si="141"/>
        <v>437776163.6861515</v>
      </c>
      <c r="BY153" s="174"/>
      <c r="BZ153" s="171">
        <v>146</v>
      </c>
      <c r="CA153" s="140">
        <f>求节点(总纲!AA$5:AA$84,BO$8:BO$87,总纲!D150)</f>
        <v>277118886421.5152</v>
      </c>
      <c r="CB153" s="140">
        <f>求节点(总纲!AB$5:AB$84,BP$8:BP$87,总纲!E150)</f>
        <v>309881221436.93646</v>
      </c>
      <c r="CC153" s="140">
        <f>求节点(总纲!AC$5:AC$84,BQ$8:BQ$87,总纲!F150)</f>
        <v>358768078209.72168</v>
      </c>
      <c r="CD153" s="140">
        <f>求节点(总纲!AD$5:AD$84,BR$8:BR$87,总纲!G150)</f>
        <v>429127773868.11987</v>
      </c>
      <c r="CE153" s="140">
        <f>求节点(总纲!AE$5:AE$84,BS$8:BS$87,总纲!H150)</f>
        <v>524488482975.21704</v>
      </c>
      <c r="CF153" s="140">
        <f>求节点(总纲!AA$5:AA$84,BT$8:BT$87,总纲!D150)</f>
        <v>300327397721.08093</v>
      </c>
      <c r="CG153" s="140">
        <f>求节点(总纲!AB$5:AB$84,BU$8:BU$87,总纲!E150)</f>
        <v>334137974905.97864</v>
      </c>
      <c r="CH153" s="140">
        <f>求节点(总纲!AC$5:AC$84,BV$8:BV$87,总纲!F150)</f>
        <v>385220038529.86566</v>
      </c>
      <c r="CI153" s="140">
        <f>求节点(总纲!AD$5:AD$84,BW$8:BW$87,总纲!G150)</f>
        <v>458890170823.23242</v>
      </c>
      <c r="CJ153" s="140">
        <f>求节点(总纲!AE$5:AE$84,BX$8:BX$87,总纲!H150)</f>
        <v>558655611491.27441</v>
      </c>
      <c r="CK153" s="171"/>
      <c r="CL153" s="171">
        <v>146</v>
      </c>
      <c r="CM153" s="171">
        <f t="shared" si="142"/>
        <v>20569079685.944885</v>
      </c>
      <c r="CN153" s="171">
        <f t="shared" si="143"/>
        <v>22713239313.788574</v>
      </c>
      <c r="CO153" s="171">
        <f t="shared" si="144"/>
        <v>22266590637.026367</v>
      </c>
      <c r="CP153" s="171">
        <f t="shared" si="145"/>
        <v>24747914669.459351</v>
      </c>
      <c r="CQ153" s="171">
        <f t="shared" si="146"/>
        <v>28997004958.375793</v>
      </c>
      <c r="CR153" s="171">
        <f t="shared" si="147"/>
        <v>20447030520.727539</v>
      </c>
      <c r="CS153" s="171">
        <f t="shared" si="148"/>
        <v>22578467513.593628</v>
      </c>
      <c r="CT153" s="171">
        <f t="shared" si="149"/>
        <v>22134469081.712341</v>
      </c>
      <c r="CU153" s="171">
        <f t="shared" si="150"/>
        <v>24601069872.687012</v>
      </c>
      <c r="CV153" s="171">
        <f t="shared" si="151"/>
        <v>28824947661.549316</v>
      </c>
      <c r="DI153" s="171">
        <v>146</v>
      </c>
      <c r="DJ153" s="171">
        <f>求节点(总纲!AA$5:AA$84,DC$8:DC$87,总纲!D150)</f>
        <v>2145528019.5010288</v>
      </c>
      <c r="DK153" s="171">
        <f>求节点(总纲!AB$5:AB$84,DD$8:DD$87,总纲!E150)</f>
        <v>1817047679.7154212</v>
      </c>
      <c r="DL153" s="171">
        <f>求节点(总纲!AC$5:AC$84,DE$8:DE$87,总纲!F150)</f>
        <v>1442438487.5105414</v>
      </c>
      <c r="DM153" s="171">
        <f>求节点(总纲!AD$5:AD$84,DF$8:DF$87,总纲!G150)</f>
        <v>1020198573.2727391</v>
      </c>
      <c r="DN153" s="171">
        <f>求节点(总纲!AE$5:AE$84,DG$8:DG$87,总纲!H150)</f>
        <v>543462247.33961058</v>
      </c>
      <c r="DO153" s="171"/>
      <c r="DP153" s="171"/>
    </row>
    <row r="154" spans="38:120" x14ac:dyDescent="0.15">
      <c r="AL154" s="171">
        <v>148</v>
      </c>
      <c r="AM154" s="171">
        <f>求节点(总纲!AA$5:AA$84,AF$7:AF$86,总纲!D152)</f>
        <v>4449607230.6027212</v>
      </c>
      <c r="AN154" s="171">
        <f>求节点(总纲!AB$5:AB$84,AG$7:AG$86,总纲!E152)</f>
        <v>4933365346.827611</v>
      </c>
      <c r="AO154" s="171">
        <f>求节点(总纲!AC$5:AC$84,AH$7:AH$86,总纲!F152)</f>
        <v>5698452082.1779337</v>
      </c>
      <c r="AP154" s="171">
        <f>求节点(总纲!AD$5:AD$84,AI$7:AI$86,总纲!G152)</f>
        <v>6804318225.4615822</v>
      </c>
      <c r="AQ154" s="171">
        <f>求节点(总纲!AE$5:AE$84,AJ$7:AJ$86,总纲!H152)</f>
        <v>8399840221.0432882</v>
      </c>
      <c r="AR154" s="171"/>
      <c r="AS154" s="171">
        <v>148</v>
      </c>
      <c r="AT154" s="171">
        <f t="shared" si="137"/>
        <v>309315708.70782852</v>
      </c>
      <c r="AU154" s="171">
        <f t="shared" si="138"/>
        <v>340016636.33556557</v>
      </c>
      <c r="AV154" s="171">
        <f t="shared" si="139"/>
        <v>372148048.21659565</v>
      </c>
      <c r="AW154" s="171">
        <f t="shared" si="140"/>
        <v>423984866.06563091</v>
      </c>
      <c r="AX154" s="171">
        <f t="shared" si="141"/>
        <v>601912375.68314743</v>
      </c>
      <c r="BY154" s="174"/>
      <c r="BZ154" s="171">
        <v>147</v>
      </c>
      <c r="CA154" s="140">
        <f>求节点(总纲!AA$5:AA$84,BO$8:BO$87,总纲!D151)</f>
        <v>299032065311.91827</v>
      </c>
      <c r="CB154" s="140">
        <f>求节点(总纲!AB$5:AB$84,BP$8:BP$87,总纲!E151)</f>
        <v>330235157417.37909</v>
      </c>
      <c r="CC154" s="140">
        <f>求节点(总纲!AC$5:AC$84,BQ$8:BQ$87,总纲!F151)</f>
        <v>381203922717.35468</v>
      </c>
      <c r="CD154" s="140">
        <f>求节点(总纲!AD$5:AD$84,BR$8:BR$87,总纲!G151)</f>
        <v>454658089870.75793</v>
      </c>
      <c r="CE154" s="140">
        <f>求节点(总纲!AE$5:AE$84,BS$8:BS$87,总纲!H151)</f>
        <v>553404264539.00903</v>
      </c>
      <c r="CF154" s="140">
        <f>求节点(总纲!AA$5:AA$84,BT$8:BT$87,总纲!D151)</f>
        <v>322110552068.25372</v>
      </c>
      <c r="CG154" s="140">
        <f>求节点(总纲!AB$5:AB$84,BU$8:BU$87,总纲!E151)</f>
        <v>354371138302.85266</v>
      </c>
      <c r="CH154" s="140">
        <f>求节点(总纲!AC$5:AC$84,BV$8:BV$87,总纲!F151)</f>
        <v>407522757193.5177</v>
      </c>
      <c r="CI154" s="140">
        <f>求节点(总纲!AD$5:AD$84,BW$8:BW$87,总纲!G151)</f>
        <v>484268999554.51788</v>
      </c>
      <c r="CJ154" s="140">
        <f>求节点(总纲!AE$5:AE$84,BX$8:BX$87,总纲!H151)</f>
        <v>587399817707.24573</v>
      </c>
      <c r="CK154" s="171"/>
      <c r="CL154" s="171">
        <v>147</v>
      </c>
      <c r="CM154" s="171">
        <f t="shared" si="142"/>
        <v>21913178890.403076</v>
      </c>
      <c r="CN154" s="171">
        <f t="shared" si="143"/>
        <v>20353935980.442627</v>
      </c>
      <c r="CO154" s="171">
        <f t="shared" si="144"/>
        <v>22435844507.632996</v>
      </c>
      <c r="CP154" s="171">
        <f t="shared" si="145"/>
        <v>25530316002.638062</v>
      </c>
      <c r="CQ154" s="171">
        <f t="shared" si="146"/>
        <v>28915781563.791992</v>
      </c>
      <c r="CR154" s="171">
        <f t="shared" si="147"/>
        <v>21783154347.172791</v>
      </c>
      <c r="CS154" s="171">
        <f t="shared" si="148"/>
        <v>20233163396.874023</v>
      </c>
      <c r="CT154" s="171">
        <f t="shared" si="149"/>
        <v>22302718663.652039</v>
      </c>
      <c r="CU154" s="171">
        <f t="shared" si="150"/>
        <v>25378828731.285461</v>
      </c>
      <c r="CV154" s="171">
        <f t="shared" si="151"/>
        <v>28744206215.971313</v>
      </c>
      <c r="DI154" s="171">
        <v>147</v>
      </c>
      <c r="DJ154" s="171">
        <f>求节点(总纲!AA$5:AA$84,DC$8:DC$87,总纲!D151)</f>
        <v>2299526195.6564145</v>
      </c>
      <c r="DK154" s="171">
        <f>求节点(总纲!AB$5:AB$84,DD$8:DD$87,总纲!E151)</f>
        <v>1939650346.0361855</v>
      </c>
      <c r="DL154" s="171">
        <f>求节点(总纲!AC$5:AC$84,DE$8:DE$87,总纲!F151)</f>
        <v>1537003309.1767471</v>
      </c>
      <c r="DM154" s="171">
        <f>求节点(总纲!AD$5:AD$84,DF$8:DF$87,总纲!G151)</f>
        <v>1087215985.3063524</v>
      </c>
      <c r="DN154" s="171">
        <f>求节点(总纲!AE$5:AE$84,DG$8:DG$87,总纲!H151)</f>
        <v>579480601.30541635</v>
      </c>
      <c r="DO154" s="171"/>
      <c r="DP154" s="171"/>
    </row>
    <row r="155" spans="38:120" x14ac:dyDescent="0.15">
      <c r="AL155" s="171">
        <v>149</v>
      </c>
      <c r="AM155" s="171">
        <f>求节点(总纲!AA$5:AA$84,AF$7:AF$86,总纲!D153)</f>
        <v>4781123598.7413788</v>
      </c>
      <c r="AN155" s="171">
        <f>求节点(总纲!AB$5:AB$84,AG$7:AG$86,总纲!E153)</f>
        <v>5268587405.6822701</v>
      </c>
      <c r="AO155" s="171">
        <f>求节点(总纲!AC$5:AC$84,AH$7:AH$86,总纲!F153)</f>
        <v>6072493863.6803589</v>
      </c>
      <c r="AP155" s="171">
        <f>求节点(总纲!AD$5:AD$84,AI$7:AI$86,总纲!G153)</f>
        <v>7376501259.5197201</v>
      </c>
      <c r="AQ155" s="171">
        <f>求节点(总纲!AE$5:AE$84,AJ$7:AJ$86,总纲!H153)</f>
        <v>9407515883.3824902</v>
      </c>
      <c r="AR155" s="171"/>
      <c r="AS155" s="171">
        <v>149</v>
      </c>
      <c r="AT155" s="171">
        <f t="shared" si="137"/>
        <v>331516368.13865757</v>
      </c>
      <c r="AU155" s="171">
        <f t="shared" si="138"/>
        <v>335222058.85465908</v>
      </c>
      <c r="AV155" s="171">
        <f t="shared" si="139"/>
        <v>374041781.50242519</v>
      </c>
      <c r="AW155" s="171">
        <f t="shared" si="140"/>
        <v>572183034.05813789</v>
      </c>
      <c r="AX155" s="171">
        <f t="shared" si="141"/>
        <v>1007675662.3392019</v>
      </c>
      <c r="BY155" s="174"/>
      <c r="BZ155" s="171">
        <v>148</v>
      </c>
      <c r="CA155" s="140">
        <f>求节点(总纲!AA$5:AA$84,BO$8:BO$87,总纲!D152)</f>
        <v>319462838408.22888</v>
      </c>
      <c r="CB155" s="140">
        <f>求节点(总纲!AB$5:AB$84,BP$8:BP$87,总纲!E152)</f>
        <v>352693773486.25934</v>
      </c>
      <c r="CC155" s="140">
        <f>求节点(总纲!AC$5:AC$84,BQ$8:BQ$87,总纲!F152)</f>
        <v>405784867419.81067</v>
      </c>
      <c r="CD155" s="140">
        <f>求节点(总纲!AD$5:AD$84,BR$8:BR$87,总纲!G152)</f>
        <v>482662935247.16516</v>
      </c>
      <c r="CE155" s="140">
        <f>求节点(总纲!AE$5:AE$84,BS$8:BS$87,总纲!H152)</f>
        <v>594206822921.98083</v>
      </c>
      <c r="CF155" s="140">
        <f>求节点(总纲!AA$5:AA$84,BT$8:BT$87,总纲!D152)</f>
        <v>342420096658.5144</v>
      </c>
      <c r="CG155" s="140">
        <f>求节点(总纲!AB$5:AB$84,BU$8:BU$87,总纲!E152)</f>
        <v>376696493409.89136</v>
      </c>
      <c r="CH155" s="140">
        <f>求节点(总纲!AC$5:AC$84,BV$8:BV$87,总纲!F152)</f>
        <v>431957847836.04523</v>
      </c>
      <c r="CI155" s="140">
        <f>求节点(总纲!AD$5:AD$84,BW$8:BW$87,总纲!G152)</f>
        <v>512107674735.0575</v>
      </c>
      <c r="CJ155" s="140">
        <f>求节点(总纲!AE$5:AE$84,BX$8:BX$87,总纲!H152)</f>
        <v>625689020640.06689</v>
      </c>
      <c r="CK155" s="171"/>
      <c r="CL155" s="171">
        <v>148</v>
      </c>
      <c r="CM155" s="171">
        <f t="shared" si="142"/>
        <v>20430773096.310608</v>
      </c>
      <c r="CN155" s="171">
        <f t="shared" si="143"/>
        <v>22458616068.880249</v>
      </c>
      <c r="CO155" s="171">
        <f t="shared" si="144"/>
        <v>24580944702.455994</v>
      </c>
      <c r="CP155" s="171">
        <f t="shared" si="145"/>
        <v>28004845376.407227</v>
      </c>
      <c r="CQ155" s="171">
        <f t="shared" si="146"/>
        <v>40802558382.971802</v>
      </c>
      <c r="CR155" s="171">
        <f t="shared" si="147"/>
        <v>20309544590.260681</v>
      </c>
      <c r="CS155" s="171">
        <f t="shared" si="148"/>
        <v>22325355107.038696</v>
      </c>
      <c r="CT155" s="171">
        <f t="shared" si="149"/>
        <v>24435090642.527527</v>
      </c>
      <c r="CU155" s="171">
        <f t="shared" si="150"/>
        <v>27838675180.539612</v>
      </c>
      <c r="CV155" s="171">
        <f t="shared" si="151"/>
        <v>38289202932.821167</v>
      </c>
      <c r="DI155" s="171">
        <v>148</v>
      </c>
      <c r="DJ155" s="171">
        <f>求节点(总纲!AA$5:AA$84,DC$8:DC$87,总纲!D152)</f>
        <v>2464577354.1387501</v>
      </c>
      <c r="DK155" s="171">
        <f>求节点(总纲!AB$5:AB$84,DD$8:DD$87,总纲!E152)</f>
        <v>2077885167.2743797</v>
      </c>
      <c r="DL155" s="171">
        <f>求节点(总纲!AC$5:AC$84,DE$8:DE$87,总纲!F152)</f>
        <v>1648309334.4479957</v>
      </c>
      <c r="DM155" s="171">
        <f>求节点(总纲!AD$5:AD$84,DF$8:DF$87,总纲!G152)</f>
        <v>1167716750.3909397</v>
      </c>
      <c r="DN155" s="171">
        <f>求节点(总纲!AE$5:AE$84,DG$8:DG$87,总纲!H152)</f>
        <v>622305781.92003429</v>
      </c>
      <c r="DO155" s="171"/>
      <c r="DP155" s="171"/>
    </row>
    <row r="156" spans="38:120" x14ac:dyDescent="0.15">
      <c r="AL156" s="171">
        <v>150</v>
      </c>
      <c r="AM156" s="171">
        <f>求节点(总纲!AA$5:AA$84,AF$7:AF$86,总纲!D154)</f>
        <v>5091119538.7441797</v>
      </c>
      <c r="AN156" s="171">
        <f>求节点(总纲!AB$5:AB$84,AG$7:AG$86,总纲!E154)</f>
        <v>5612435355.4781551</v>
      </c>
      <c r="AO156" s="171">
        <f>求节点(总纲!AC$5:AC$84,AH$7:AH$86,总纲!F154)</f>
        <v>6615375823.0570192</v>
      </c>
      <c r="AP156" s="171">
        <f>求节点(总纲!AD$5:AD$84,AI$7:AI$86,总纲!G154)</f>
        <v>8225232100.0134792</v>
      </c>
      <c r="AQ156" s="171">
        <f>求节点(总纲!AE$5:AE$84,AJ$7:AJ$86,总纲!H154)</f>
        <v>10510398274.682932</v>
      </c>
      <c r="AR156" s="171"/>
      <c r="AS156" s="171">
        <v>150</v>
      </c>
      <c r="AT156" s="171">
        <f t="shared" si="137"/>
        <v>309995940.00280094</v>
      </c>
      <c r="AU156" s="171">
        <f t="shared" si="138"/>
        <v>343847949.79588509</v>
      </c>
      <c r="AV156" s="171">
        <f t="shared" si="139"/>
        <v>542881959.37666035</v>
      </c>
      <c r="AW156" s="171">
        <f t="shared" si="140"/>
        <v>848730840.49375916</v>
      </c>
      <c r="AX156" s="171">
        <f t="shared" si="141"/>
        <v>1102882391.3004417</v>
      </c>
      <c r="BY156" s="174"/>
      <c r="BZ156" s="171">
        <v>149</v>
      </c>
      <c r="CA156" s="140">
        <f>求节点(总纲!AA$5:AA$84,BO$8:BO$87,总纲!D153)</f>
        <v>341359998831.95514</v>
      </c>
      <c r="CB156" s="140">
        <f>求节点(总纲!AB$5:AB$84,BP$8:BP$87,总纲!E153)</f>
        <v>374835700418.9353</v>
      </c>
      <c r="CC156" s="140">
        <f>求节点(总纲!AC$5:AC$84,BQ$8:BQ$87,总纲!F153)</f>
        <v>430490896086.5741</v>
      </c>
      <c r="CD156" s="140">
        <f>求节点(总纲!AD$5:AD$84,BR$8:BR$87,总纲!G153)</f>
        <v>521903210786.25226</v>
      </c>
      <c r="CE156" s="140">
        <f>求节点(总纲!AE$5:AE$84,BS$8:BS$87,总纲!H153)</f>
        <v>666403940321.85095</v>
      </c>
      <c r="CF156" s="140">
        <f>求节点(总纲!AA$5:AA$84,BT$8:BT$87,总纲!D153)</f>
        <v>364187327586.55341</v>
      </c>
      <c r="CG156" s="140">
        <f>求节点(总纲!AB$5:AB$84,BU$8:BU$87,总纲!E153)</f>
        <v>398707038494.68219</v>
      </c>
      <c r="CH156" s="140">
        <f>求节点(总纲!AC$5:AC$84,BV$8:BV$87,总纲!F153)</f>
        <v>456517280241.78705</v>
      </c>
      <c r="CI156" s="140">
        <f>求节点(总纲!AD$5:AD$84,BW$8:BW$87,总纲!G153)</f>
        <v>547971752025.83917</v>
      </c>
      <c r="CJ156" s="140">
        <f>求节点(总纲!AE$5:AE$84,BX$8:BX$87,总纲!H153)</f>
        <v>685206426557.61658</v>
      </c>
      <c r="CK156" s="171"/>
      <c r="CL156" s="171">
        <v>149</v>
      </c>
      <c r="CM156" s="171">
        <f t="shared" si="142"/>
        <v>21897160423.726257</v>
      </c>
      <c r="CN156" s="171">
        <f t="shared" si="143"/>
        <v>22141926932.675964</v>
      </c>
      <c r="CO156" s="171">
        <f t="shared" si="144"/>
        <v>24706028666.763428</v>
      </c>
      <c r="CP156" s="171">
        <f t="shared" si="145"/>
        <v>39240275539.087097</v>
      </c>
      <c r="CQ156" s="171">
        <f t="shared" si="146"/>
        <v>72197117399.870117</v>
      </c>
      <c r="CR156" s="171">
        <f t="shared" si="147"/>
        <v>21767230928.039001</v>
      </c>
      <c r="CS156" s="171">
        <f t="shared" si="148"/>
        <v>22010545084.790833</v>
      </c>
      <c r="CT156" s="171">
        <f t="shared" si="149"/>
        <v>24559432405.741821</v>
      </c>
      <c r="CU156" s="171">
        <f t="shared" si="150"/>
        <v>35864077290.781677</v>
      </c>
      <c r="CV156" s="171">
        <f t="shared" si="151"/>
        <v>59517405917.549683</v>
      </c>
      <c r="DI156" s="171">
        <v>149</v>
      </c>
      <c r="DJ156" s="171">
        <f>求节点(总纲!AA$5:AA$84,DC$8:DC$87,总纲!D153)</f>
        <v>2641474805.7609897</v>
      </c>
      <c r="DK156" s="171">
        <f>求节点(总纲!AB$5:AB$84,DD$8:DD$87,总纲!E153)</f>
        <v>2228612293.6205468</v>
      </c>
      <c r="DL156" s="171">
        <f>求节点(总纲!AC$5:AC$84,DE$8:DE$87,总纲!F153)</f>
        <v>1768731529.9375584</v>
      </c>
      <c r="DM156" s="171">
        <f>求节点(总纲!AD$5:AD$84,DF$8:DF$87,总纲!G153)</f>
        <v>1254964680.2170463</v>
      </c>
      <c r="DN156" s="171">
        <f>求节点(总纲!AE$5:AE$84,DG$8:DG$87,总纲!H153)</f>
        <v>669085568.29925871</v>
      </c>
      <c r="DO156" s="171"/>
      <c r="DP156" s="171"/>
    </row>
    <row r="157" spans="38:120" x14ac:dyDescent="0.15">
      <c r="AL157" s="171">
        <v>151</v>
      </c>
      <c r="AM157" s="171">
        <f>求节点(总纲!AA$5:AA$84,AF$7:AF$86,总纲!D155)</f>
        <v>5420421685.2979832</v>
      </c>
      <c r="AN157" s="171">
        <f>求节点(总纲!AB$5:AB$84,AG$7:AG$86,总纲!E155)</f>
        <v>6160470878.521965</v>
      </c>
      <c r="AO157" s="171">
        <f>求节点(总纲!AC$5:AC$84,AH$7:AH$86,总纲!F155)</f>
        <v>7383995543.7720413</v>
      </c>
      <c r="AP157" s="171">
        <f>求节点(总纲!AD$5:AD$84,AI$7:AI$86,总纲!G155)</f>
        <v>9188719153.4100876</v>
      </c>
      <c r="AQ157" s="171">
        <f>求节点(总纲!AE$5:AE$84,AJ$7:AJ$86,总纲!H155)</f>
        <v>11888307177.313065</v>
      </c>
      <c r="AR157" s="171"/>
      <c r="AS157" s="171">
        <v>151</v>
      </c>
      <c r="AT157" s="171">
        <f t="shared" si="137"/>
        <v>329302146.55380344</v>
      </c>
      <c r="AU157" s="171">
        <f t="shared" si="138"/>
        <v>548035523.04380989</v>
      </c>
      <c r="AV157" s="171">
        <f t="shared" si="139"/>
        <v>768619720.71502209</v>
      </c>
      <c r="AW157" s="171">
        <f t="shared" si="140"/>
        <v>963487053.39660835</v>
      </c>
      <c r="AX157" s="171">
        <f t="shared" si="141"/>
        <v>1377908902.6301327</v>
      </c>
      <c r="BY157" s="174"/>
      <c r="BZ157" s="171">
        <v>150</v>
      </c>
      <c r="CA157" s="140">
        <f>求节点(总纲!AA$5:AA$84,BO$8:BO$87,总纲!D154)</f>
        <v>361835702240.07776</v>
      </c>
      <c r="CB157" s="140">
        <f>求节点(总纲!AB$5:AB$84,BP$8:BP$87,总纲!E154)</f>
        <v>397547380570.12683</v>
      </c>
      <c r="CC157" s="140">
        <f>求节点(总纲!AC$5:AC$84,BQ$8:BQ$87,总纲!F154)</f>
        <v>468132523604.92133</v>
      </c>
      <c r="CD157" s="140">
        <f>求节点(总纲!AD$5:AD$84,BR$8:BR$87,总纲!G154)</f>
        <v>582712380266.21509</v>
      </c>
      <c r="CE157" s="140">
        <f>求节点(总纲!AE$5:AE$84,BS$8:BS$87,总纲!H154)</f>
        <v>745422351164.60913</v>
      </c>
      <c r="CF157" s="140">
        <f>求节点(总纲!AA$5:AA$84,BT$8:BT$87,总纲!D154)</f>
        <v>384541535889.09259</v>
      </c>
      <c r="CG157" s="140">
        <f>求节点(总纲!AB$5:AB$84,BU$8:BU$87,总纲!E154)</f>
        <v>421283956097.16193</v>
      </c>
      <c r="CH157" s="140">
        <f>求节点(总纲!AC$5:AC$84,BV$8:BV$87,总纲!F154)</f>
        <v>490060557423.79626</v>
      </c>
      <c r="CI157" s="140">
        <f>求节点(总纲!AD$5:AD$84,BW$8:BW$87,总纲!G154)</f>
        <v>598101233005.01367</v>
      </c>
      <c r="CJ157" s="140">
        <f>求节点(总纲!AE$5:AE$84,BX$8:BX$87,总纲!H154)</f>
        <v>750347127495.02832</v>
      </c>
      <c r="CK157" s="171"/>
      <c r="CL157" s="171">
        <v>150</v>
      </c>
      <c r="CM157" s="171">
        <f t="shared" si="142"/>
        <v>20475703408.12262</v>
      </c>
      <c r="CN157" s="171">
        <f t="shared" si="143"/>
        <v>22711680151.191528</v>
      </c>
      <c r="CO157" s="171">
        <f t="shared" si="144"/>
        <v>37641627518.347229</v>
      </c>
      <c r="CP157" s="171">
        <f t="shared" si="145"/>
        <v>60809169479.96283</v>
      </c>
      <c r="CQ157" s="171">
        <f t="shared" si="146"/>
        <v>79018410842.758179</v>
      </c>
      <c r="CR157" s="171">
        <f t="shared" si="147"/>
        <v>20354208302.539185</v>
      </c>
      <c r="CS157" s="171">
        <f t="shared" si="148"/>
        <v>22576917602.479736</v>
      </c>
      <c r="CT157" s="171">
        <f t="shared" si="149"/>
        <v>33543277182.009216</v>
      </c>
      <c r="CU157" s="171">
        <f t="shared" si="150"/>
        <v>50129480979.1745</v>
      </c>
      <c r="CV157" s="171">
        <f t="shared" si="151"/>
        <v>65140700937.411743</v>
      </c>
      <c r="DI157" s="171">
        <v>150</v>
      </c>
      <c r="DJ157" s="171">
        <f>求节点(总纲!AA$5:AA$84,DC$8:DC$87,总纲!D154)</f>
        <v>2831068800</v>
      </c>
      <c r="DK157" s="171">
        <f>求节点(总纲!AB$5:AB$84,DD$8:DD$87,总纲!E154)</f>
        <v>2390271387.8400002</v>
      </c>
      <c r="DL157" s="171">
        <f>求节点(总纲!AC$5:AC$84,DE$8:DE$87,总纲!F154)</f>
        <v>1898797844.1599998</v>
      </c>
      <c r="DM157" s="171">
        <f>求节点(总纲!AD$5:AD$84,DF$8:DF$87,总纲!G154)</f>
        <v>1345890107.52</v>
      </c>
      <c r="DN157" s="171">
        <f>求节点(总纲!AE$5:AE$84,DG$8:DG$87,总纲!H154)</f>
        <v>721922544.00000012</v>
      </c>
      <c r="DO157" s="171"/>
      <c r="DP157" s="171"/>
    </row>
    <row r="158" spans="38:120" x14ac:dyDescent="0.15">
      <c r="AL158" s="171">
        <v>152</v>
      </c>
      <c r="AM158" s="171">
        <f>求节点(总纲!AA$5:AA$84,AF$7:AF$86,总纲!D156)</f>
        <v>6003505575.879096</v>
      </c>
      <c r="AN158" s="171">
        <f>求节点(总纲!AB$5:AB$84,AG$7:AG$86,总纲!E156)</f>
        <v>6849210973.8708601</v>
      </c>
      <c r="AO158" s="171">
        <f>求节点(总纲!AC$5:AC$84,AH$7:AH$86,总纲!F156)</f>
        <v>8227213122.5685244</v>
      </c>
      <c r="AP158" s="171">
        <f>求节点(总纲!AD$5:AD$84,AI$7:AI$86,总纲!G156)</f>
        <v>10343413278.340897</v>
      </c>
      <c r="AQ158" s="171">
        <f>求节点(总纲!AE$5:AE$84,AJ$7:AJ$86,总纲!H156)</f>
        <v>12356510100</v>
      </c>
      <c r="AR158" s="171"/>
      <c r="AS158" s="171">
        <v>152</v>
      </c>
      <c r="AT158" s="171">
        <f t="shared" si="137"/>
        <v>583083890.58111286</v>
      </c>
      <c r="AU158" s="171">
        <f t="shared" si="138"/>
        <v>688740095.34889507</v>
      </c>
      <c r="AV158" s="171">
        <f t="shared" si="139"/>
        <v>843217578.79648304</v>
      </c>
      <c r="AW158" s="171">
        <f t="shared" si="140"/>
        <v>1154694124.930809</v>
      </c>
      <c r="AX158" s="171">
        <f t="shared" si="141"/>
        <v>468202922.68693542</v>
      </c>
      <c r="BY158" s="174"/>
      <c r="BZ158" s="171">
        <v>151</v>
      </c>
      <c r="CA158" s="140">
        <f>求节点(总纲!AA$5:AA$84,BO$8:BO$87,总纲!D155)</f>
        <v>383586609959.81396</v>
      </c>
      <c r="CB158" s="140">
        <f>求节点(总纲!AB$5:AB$84,BP$8:BP$87,总纲!E155)</f>
        <v>436047736359.95563</v>
      </c>
      <c r="CC158" s="140">
        <f>求节点(总纲!AC$5:AC$84,BQ$8:BQ$87,总纲!F155)</f>
        <v>523201957437.9259</v>
      </c>
      <c r="CD158" s="140">
        <f>求节点(总纲!AD$5:AD$84,BR$8:BR$87,总纲!G155)</f>
        <v>651743508542.00586</v>
      </c>
      <c r="CE158" s="140">
        <f>求节点(总纲!AE$5:AE$84,BS$8:BS$87,总纲!H155)</f>
        <v>844145635379.47253</v>
      </c>
      <c r="CF158" s="140">
        <f>求节点(总纲!AA$5:AA$84,BT$8:BT$87,总纲!D155)</f>
        <v>406163381921.55615</v>
      </c>
      <c r="CG158" s="140">
        <f>求节点(总纲!AB$5:AB$84,BU$8:BU$87,总纲!E155)</f>
        <v>454554666534.62402</v>
      </c>
      <c r="CH158" s="140">
        <f>求节点(总纲!AC$5:AC$84,BV$8:BV$87,总纲!F155)</f>
        <v>535458351201.84088</v>
      </c>
      <c r="CI158" s="140">
        <f>求节点(总纲!AD$5:AD$84,BW$8:BW$87,总纲!G155)</f>
        <v>655008680705.19104</v>
      </c>
      <c r="CJ158" s="140">
        <f>求节点(总纲!AE$5:AE$84,BX$8:BX$87,总纲!H155)</f>
        <v>831732008107.17603</v>
      </c>
      <c r="CK158" s="171"/>
      <c r="CL158" s="171">
        <v>151</v>
      </c>
      <c r="CM158" s="171">
        <f t="shared" si="142"/>
        <v>21750907719.736206</v>
      </c>
      <c r="CN158" s="171">
        <f t="shared" si="143"/>
        <v>38500355789.828796</v>
      </c>
      <c r="CO158" s="171">
        <f t="shared" si="144"/>
        <v>55069433833.004578</v>
      </c>
      <c r="CP158" s="171">
        <f t="shared" si="145"/>
        <v>69031128275.790771</v>
      </c>
      <c r="CQ158" s="171">
        <f t="shared" si="146"/>
        <v>98723284214.863403</v>
      </c>
      <c r="CR158" s="171">
        <f t="shared" si="147"/>
        <v>21621846032.463562</v>
      </c>
      <c r="CS158" s="171">
        <f t="shared" si="148"/>
        <v>33270710437.462097</v>
      </c>
      <c r="CT158" s="171">
        <f t="shared" si="149"/>
        <v>45397793778.044617</v>
      </c>
      <c r="CU158" s="171">
        <f t="shared" si="150"/>
        <v>56907447700.177368</v>
      </c>
      <c r="CV158" s="171">
        <f t="shared" si="151"/>
        <v>81384880612.147705</v>
      </c>
      <c r="DI158" s="171">
        <v>151</v>
      </c>
      <c r="DJ158" s="171">
        <f>求节点(总纲!AA$5:AA$84,DC$8:DC$87,总纲!D155)</f>
        <v>3034270611.6816278</v>
      </c>
      <c r="DK158" s="171">
        <f>求节点(总纲!AB$5:AB$84,DD$8:DD$87,总纲!E155)</f>
        <v>2563655239.8098073</v>
      </c>
      <c r="DL158" s="171">
        <f>求节点(总纲!AC$5:AC$84,DE$8:DE$87,总纲!F155)</f>
        <v>2038422996.9277174</v>
      </c>
      <c r="DM158" s="171">
        <f>求节点(总纲!AD$5:AD$84,DF$8:DF$87,总纲!G155)</f>
        <v>1453719050.056668</v>
      </c>
      <c r="DN158" s="171">
        <f>求节点(总纲!AE$5:AE$84,DG$8:DG$87,总纲!H155)</f>
        <v>795889181.44409096</v>
      </c>
      <c r="DO158" s="171"/>
      <c r="DP158" s="171"/>
    </row>
    <row r="159" spans="38:120" x14ac:dyDescent="0.15">
      <c r="AL159" s="171">
        <v>153</v>
      </c>
      <c r="AM159" s="171">
        <f>求节点(总纲!AA$5:AA$84,AF$7:AF$86,总纲!D157)</f>
        <v>6673906874.0944128</v>
      </c>
      <c r="AN159" s="171">
        <f>求节点(总纲!AB$5:AB$84,AG$7:AG$86,总纲!E157)</f>
        <v>7652794046.4823637</v>
      </c>
      <c r="AO159" s="171">
        <f>求节点(总纲!AC$5:AC$84,AH$7:AH$86,总纲!F157)</f>
        <v>9229962283.8002377</v>
      </c>
      <c r="AP159" s="171">
        <f>求节点(总纲!AD$5:AD$84,AI$7:AI$86,总纲!G157)</f>
        <v>10708975420.000002</v>
      </c>
      <c r="AQ159" s="171">
        <f>求节点(总纲!AE$5:AE$84,AJ$7:AJ$86,总纲!H157)</f>
        <v>12356510100</v>
      </c>
      <c r="AR159" s="171"/>
      <c r="AS159" s="171">
        <v>153</v>
      </c>
      <c r="AT159" s="171">
        <f t="shared" si="137"/>
        <v>670401298.21531677</v>
      </c>
      <c r="AU159" s="171">
        <f t="shared" si="138"/>
        <v>803583072.6115036</v>
      </c>
      <c r="AV159" s="171">
        <f t="shared" si="139"/>
        <v>1002749161.2317133</v>
      </c>
      <c r="AW159" s="171">
        <f t="shared" si="140"/>
        <v>365562141.6591053</v>
      </c>
      <c r="AX159" s="171">
        <f t="shared" si="141"/>
        <v>0</v>
      </c>
      <c r="BY159" s="174"/>
      <c r="BZ159" s="171">
        <v>152</v>
      </c>
      <c r="CA159" s="140">
        <f>求节点(总纲!AA$5:AA$84,BO$8:BO$87,总纲!D156)</f>
        <v>425055549516.07312</v>
      </c>
      <c r="CB159" s="140">
        <f>求节点(总纲!AB$5:AB$84,BP$8:BP$87,总纲!E156)</f>
        <v>485394020467.35486</v>
      </c>
      <c r="CC159" s="140">
        <f>求节点(总纲!AC$5:AC$84,BQ$8:BQ$87,总纲!F156)</f>
        <v>583616117276.50232</v>
      </c>
      <c r="CD159" s="140">
        <f>求节点(总纲!AD$5:AD$84,BR$8:BR$87,总纲!G156)</f>
        <v>734474083879.15991</v>
      </c>
      <c r="CE159" s="140">
        <f>求节点(总纲!AE$5:AE$84,BS$8:BS$87,总纲!H156)</f>
        <v>877691053453.5</v>
      </c>
      <c r="CF159" s="140">
        <f>求节点(总纲!AA$5:AA$84,BT$8:BT$87,总纲!D156)</f>
        <v>440964978816.03204</v>
      </c>
      <c r="CG159" s="140">
        <f>求节点(总纲!AB$5:AB$84,BU$8:BU$87,总纲!E156)</f>
        <v>495234446109.14886</v>
      </c>
      <c r="CH159" s="140">
        <f>求节点(总纲!AC$5:AC$84,BV$8:BV$87,总纲!F156)</f>
        <v>585262196615.297</v>
      </c>
      <c r="CI159" s="140">
        <f>求节点(总纲!AD$5:AD$84,BW$8:BW$87,总纲!G156)</f>
        <v>723209592479.30408</v>
      </c>
      <c r="CJ159" s="140">
        <f>求节点(总纲!AE$5:AE$84,BX$8:BX$87,总纲!H156)</f>
        <v>859385969042.04004</v>
      </c>
      <c r="CK159" s="171"/>
      <c r="CL159" s="171">
        <v>152</v>
      </c>
      <c r="CM159" s="171">
        <f t="shared" si="142"/>
        <v>41468939556.259155</v>
      </c>
      <c r="CN159" s="171">
        <f t="shared" si="143"/>
        <v>49346284107.399231</v>
      </c>
      <c r="CO159" s="171">
        <f t="shared" si="144"/>
        <v>60414159838.576416</v>
      </c>
      <c r="CP159" s="171">
        <f t="shared" si="145"/>
        <v>82730575337.154053</v>
      </c>
      <c r="CQ159" s="171">
        <f t="shared" si="146"/>
        <v>33545418074.027466</v>
      </c>
      <c r="CR159" s="171">
        <f t="shared" si="147"/>
        <v>34801596894.475891</v>
      </c>
      <c r="CS159" s="171">
        <f t="shared" si="148"/>
        <v>40679779574.524841</v>
      </c>
      <c r="CT159" s="171">
        <f t="shared" si="149"/>
        <v>49803845413.456116</v>
      </c>
      <c r="CU159" s="171">
        <f t="shared" si="150"/>
        <v>68200911774.113037</v>
      </c>
      <c r="CV159" s="171">
        <f t="shared" si="151"/>
        <v>27653960934.864014</v>
      </c>
      <c r="DI159" s="171">
        <v>152</v>
      </c>
      <c r="DJ159" s="171">
        <f>求节点(总纲!AA$5:AA$84,DC$8:DC$87,总纲!D156)</f>
        <v>3252056920.9812999</v>
      </c>
      <c r="DK159" s="171">
        <f>求节点(总纲!AB$5:AB$84,DD$8:DD$87,总纲!E156)</f>
        <v>2746362069.7687082</v>
      </c>
      <c r="DL159" s="171">
        <f>求节点(总纲!AC$5:AC$84,DE$8:DE$87,总纲!F156)</f>
        <v>2201317329.812242</v>
      </c>
      <c r="DM159" s="171">
        <f>求节点(总纲!AD$5:AD$84,DF$8:DF$87,总纲!G156)</f>
        <v>1596759948.2018185</v>
      </c>
      <c r="DN159" s="171">
        <f>求节点(总纲!AE$5:AE$84,DG$8:DG$87,总纲!H156)</f>
        <v>821022480.00000012</v>
      </c>
      <c r="DO159" s="171"/>
      <c r="DP159" s="171"/>
    </row>
    <row r="160" spans="38:120" x14ac:dyDescent="0.15">
      <c r="AL160" s="171">
        <v>154</v>
      </c>
      <c r="AM160" s="171">
        <f>求节点(总纲!AA$5:AA$84,AF$7:AF$86,总纲!D158)</f>
        <v>7319976724.3104563</v>
      </c>
      <c r="AN160" s="171">
        <f>求节点(总纲!AB$5:AB$84,AG$7:AG$86,总纲!E158)</f>
        <v>8404497976.8754568</v>
      </c>
      <c r="AO160" s="171">
        <f>求节点(总纲!AC$5:AC$84,AH$7:AH$86,总纲!F158)</f>
        <v>9473324410</v>
      </c>
      <c r="AP160" s="171">
        <f>求节点(总纲!AD$5:AD$84,AI$7:AI$86,总纲!G158)</f>
        <v>10708975420.000002</v>
      </c>
      <c r="AQ160" s="171">
        <f>求节点(总纲!AE$5:AE$84,AJ$7:AJ$86,总纲!H158)</f>
        <v>12356510100</v>
      </c>
      <c r="AR160" s="171"/>
      <c r="AS160" s="171">
        <v>154</v>
      </c>
      <c r="AT160" s="171">
        <f t="shared" si="137"/>
        <v>646069850.21604347</v>
      </c>
      <c r="AU160" s="171">
        <f t="shared" si="138"/>
        <v>751703930.39309311</v>
      </c>
      <c r="AV160" s="171">
        <f t="shared" si="139"/>
        <v>243362126.19976234</v>
      </c>
      <c r="AW160" s="171">
        <f t="shared" si="140"/>
        <v>0</v>
      </c>
      <c r="AX160" s="171">
        <f t="shared" si="141"/>
        <v>0</v>
      </c>
      <c r="BY160" s="174"/>
      <c r="BZ160" s="171">
        <v>153</v>
      </c>
      <c r="CA160" s="140">
        <f>求节点(总纲!AA$5:AA$84,BO$8:BO$87,总纲!D157)</f>
        <v>473087910563.59424</v>
      </c>
      <c r="CB160" s="140">
        <f>求节点(总纲!AB$5:AB$84,BP$8:BP$87,总纲!E157)</f>
        <v>542968479792.09711</v>
      </c>
      <c r="CC160" s="140">
        <f>求节点(总纲!AC$5:AC$84,BQ$8:BQ$87,总纲!F157)</f>
        <v>655460264775.32092</v>
      </c>
      <c r="CD160" s="140">
        <f>求节点(总纲!AD$5:AD$84,BR$8:BR$87,总纲!G157)</f>
        <v>760665579659.70007</v>
      </c>
      <c r="CE160" s="140">
        <f>求节点(总纲!AE$5:AE$84,BS$8:BS$87,总纲!H157)</f>
        <v>877691053453.5</v>
      </c>
      <c r="CF160" s="140">
        <f>求节点(总纲!AA$5:AA$84,BT$8:BT$87,总纲!D157)</f>
        <v>480561594755.8363</v>
      </c>
      <c r="CG160" s="140">
        <f>求节点(总纲!AB$5:AB$84,BU$8:BU$87,总纲!E157)</f>
        <v>542697317059.17792</v>
      </c>
      <c r="CH160" s="140">
        <f>求节点(总纲!AC$5:AC$84,BV$8:BV$87,总纲!F157)</f>
        <v>644488623424.0658</v>
      </c>
      <c r="CI160" s="140">
        <f>求节点(总纲!AD$5:AD$84,BW$8:BW$87,总纲!G157)</f>
        <v>744801173169.76807</v>
      </c>
      <c r="CJ160" s="140">
        <f>求节点(总纲!AE$5:AE$84,BX$8:BX$87,总纲!H157)</f>
        <v>859385969042.04004</v>
      </c>
      <c r="CK160" s="171"/>
      <c r="CL160" s="171">
        <v>153</v>
      </c>
      <c r="CM160" s="171">
        <f t="shared" si="142"/>
        <v>48032361047.521118</v>
      </c>
      <c r="CN160" s="171">
        <f t="shared" si="143"/>
        <v>57574459324.742249</v>
      </c>
      <c r="CO160" s="171">
        <f t="shared" si="144"/>
        <v>71844147498.818604</v>
      </c>
      <c r="CP160" s="171">
        <f t="shared" si="145"/>
        <v>26191495780.540161</v>
      </c>
      <c r="CQ160" s="171">
        <f t="shared" si="146"/>
        <v>0</v>
      </c>
      <c r="CR160" s="171">
        <f t="shared" si="147"/>
        <v>39596615939.80426</v>
      </c>
      <c r="CS160" s="171">
        <f t="shared" si="148"/>
        <v>47462870950.029053</v>
      </c>
      <c r="CT160" s="171">
        <f t="shared" si="149"/>
        <v>59226426808.768799</v>
      </c>
      <c r="CU160" s="171">
        <f t="shared" si="150"/>
        <v>21591580690.463989</v>
      </c>
      <c r="CV160" s="171">
        <f t="shared" si="151"/>
        <v>0</v>
      </c>
      <c r="DI160" s="171">
        <v>153</v>
      </c>
      <c r="DJ160" s="171">
        <f>求节点(总纲!AA$5:AA$84,DC$8:DC$87,总纲!D157)</f>
        <v>3485474507.7924109</v>
      </c>
      <c r="DK160" s="171">
        <f>求节点(总纲!AB$5:AB$84,DD$8:DD$87,总纲!E157)</f>
        <v>2978337966.9086151</v>
      </c>
      <c r="DL160" s="171">
        <f>求节点(总纲!AC$5:AC$84,DE$8:DE$87,总纲!F157)</f>
        <v>2411948359.3923473</v>
      </c>
      <c r="DM160" s="171">
        <f>求节点(总纲!AD$5:AD$84,DF$8:DF$87,总纲!G157)</f>
        <v>1642044960.0000002</v>
      </c>
      <c r="DN160" s="171">
        <f>求节点(总纲!AE$5:AE$84,DG$8:DG$87,总纲!H157)</f>
        <v>821022480.00000012</v>
      </c>
      <c r="DO160" s="171"/>
      <c r="DP160" s="171"/>
    </row>
    <row r="161" spans="38:120" x14ac:dyDescent="0.15">
      <c r="AL161" s="171">
        <v>155</v>
      </c>
      <c r="AM161" s="171">
        <f>求节点(总纲!AA$5:AA$84,AF$7:AF$86,总纲!D159)</f>
        <v>7985959413.4381762</v>
      </c>
      <c r="AN161" s="171">
        <f>求节点(总纲!AB$5:AB$84,AG$7:AG$86,总纲!E159)</f>
        <v>8649557070</v>
      </c>
      <c r="AO161" s="171">
        <f>求节点(总纲!AC$5:AC$84,AH$7:AH$86,总纲!F159)</f>
        <v>9473324410</v>
      </c>
      <c r="AP161" s="171">
        <f>求节点(总纲!AD$5:AD$84,AI$7:AI$86,总纲!G159)</f>
        <v>10708975420.000002</v>
      </c>
      <c r="AQ161" s="171">
        <f>求节点(总纲!AE$5:AE$84,AJ$7:AJ$86,总纲!H159)</f>
        <v>12356510100</v>
      </c>
      <c r="AR161" s="171"/>
      <c r="AS161" s="171">
        <v>155</v>
      </c>
      <c r="AT161" s="171">
        <f t="shared" si="137"/>
        <v>665982689.12771988</v>
      </c>
      <c r="AU161" s="171">
        <f t="shared" si="138"/>
        <v>245059093.12454319</v>
      </c>
      <c r="AV161" s="171">
        <f t="shared" si="139"/>
        <v>0</v>
      </c>
      <c r="AW161" s="171">
        <f t="shared" si="140"/>
        <v>0</v>
      </c>
      <c r="AX161" s="171">
        <f t="shared" si="141"/>
        <v>0</v>
      </c>
      <c r="BY161" s="174"/>
      <c r="BZ161" s="171">
        <v>154</v>
      </c>
      <c r="CA161" s="140">
        <f>求节点(总纲!AA$5:AA$84,BO$8:BO$87,总纲!D158)</f>
        <v>519376992028.83942</v>
      </c>
      <c r="CB161" s="140">
        <f>求节点(总纲!AB$5:AB$84,BP$8:BP$87,总纲!E158)</f>
        <v>596825944987.34692</v>
      </c>
      <c r="CC161" s="140">
        <f>求节点(总纲!AC$5:AC$84,BQ$8:BQ$87,总纲!F158)</f>
        <v>672896474314.34998</v>
      </c>
      <c r="CD161" s="140">
        <f>求节点(总纲!AD$5:AD$84,BR$8:BR$87,总纲!G158)</f>
        <v>760665579659.70007</v>
      </c>
      <c r="CE161" s="140">
        <f>求节点(总纲!AE$5:AE$84,BS$8:BS$87,总纲!H158)</f>
        <v>877691053453.5</v>
      </c>
      <c r="CF161" s="140">
        <f>求节点(总纲!AA$5:AA$84,BT$8:BT$87,总纲!D158)</f>
        <v>518721096829.28711</v>
      </c>
      <c r="CG161" s="140">
        <f>求节点(总纲!AB$5:AB$84,BU$8:BU$87,总纲!E158)</f>
        <v>587095995748.27686</v>
      </c>
      <c r="CH161" s="140">
        <f>求节点(总纲!AC$5:AC$84,BV$8:BV$87,总纲!F158)</f>
        <v>658862576265.56396</v>
      </c>
      <c r="CI161" s="140">
        <f>求节点(总纲!AD$5:AD$84,BW$8:BW$87,总纲!G158)</f>
        <v>744801173169.76807</v>
      </c>
      <c r="CJ161" s="140">
        <f>求节点(总纲!AE$5:AE$84,BX$8:BX$87,总纲!H158)</f>
        <v>859385969042.04004</v>
      </c>
      <c r="CK161" s="171"/>
      <c r="CL161" s="171">
        <v>154</v>
      </c>
      <c r="CM161" s="171">
        <f t="shared" si="142"/>
        <v>46289081465.245178</v>
      </c>
      <c r="CN161" s="171">
        <f t="shared" si="143"/>
        <v>53857465195.249817</v>
      </c>
      <c r="CO161" s="171">
        <f t="shared" si="144"/>
        <v>17436209539.029053</v>
      </c>
      <c r="CP161" s="171">
        <f t="shared" si="145"/>
        <v>0</v>
      </c>
      <c r="CQ161" s="171">
        <f t="shared" si="146"/>
        <v>0</v>
      </c>
      <c r="CR161" s="171">
        <f t="shared" si="147"/>
        <v>38159502073.450806</v>
      </c>
      <c r="CS161" s="171">
        <f t="shared" si="148"/>
        <v>44398678689.098938</v>
      </c>
      <c r="CT161" s="171">
        <f t="shared" si="149"/>
        <v>14373952841.498169</v>
      </c>
      <c r="CU161" s="171">
        <f t="shared" si="150"/>
        <v>0</v>
      </c>
      <c r="CV161" s="171">
        <f t="shared" si="151"/>
        <v>0</v>
      </c>
      <c r="DI161" s="171">
        <v>154</v>
      </c>
      <c r="DJ161" s="171">
        <f>求节点(总纲!AA$5:AA$84,DC$8:DC$87,总纲!D158)</f>
        <v>3735645283.0258145</v>
      </c>
      <c r="DK161" s="171">
        <f>求节点(总纲!AB$5:AB$84,DD$8:DD$87,总纲!E158)</f>
        <v>3208919298.119175</v>
      </c>
      <c r="DL161" s="171">
        <f>求节点(总纲!AC$5:AC$84,DE$8:DE$87,总纲!F158)</f>
        <v>2463067439.9999995</v>
      </c>
      <c r="DM161" s="171">
        <f>求节点(总纲!AD$5:AD$84,DF$8:DF$87,总纲!G158)</f>
        <v>1642044960.0000002</v>
      </c>
      <c r="DN161" s="171">
        <f>求节点(总纲!AE$5:AE$84,DG$8:DG$87,总纲!H158)</f>
        <v>821022480.00000012</v>
      </c>
      <c r="DO161" s="171"/>
      <c r="DP161" s="171"/>
    </row>
    <row r="162" spans="38:120" x14ac:dyDescent="0.15">
      <c r="AL162" s="171">
        <v>156</v>
      </c>
      <c r="AM162" s="171">
        <f>求节点(总纲!AA$5:AA$84,AF$7:AF$86,总纲!D160)</f>
        <v>8237673400</v>
      </c>
      <c r="AN162" s="171">
        <f>求节点(总纲!AB$5:AB$84,AG$7:AG$86,总纲!E160)</f>
        <v>8649557070</v>
      </c>
      <c r="AO162" s="171">
        <f>求节点(总纲!AC$5:AC$84,AH$7:AH$86,总纲!F160)</f>
        <v>9473324410</v>
      </c>
      <c r="AP162" s="171">
        <f>求节点(总纲!AD$5:AD$84,AI$7:AI$86,总纲!G160)</f>
        <v>10708975420.000002</v>
      </c>
      <c r="AQ162" s="171">
        <f>求节点(总纲!AE$5:AE$84,AJ$7:AJ$86,总纲!H160)</f>
        <v>12356510100</v>
      </c>
      <c r="AR162" s="171"/>
      <c r="AS162" s="171">
        <v>156</v>
      </c>
      <c r="AT162" s="171">
        <f t="shared" si="137"/>
        <v>251713986.56182384</v>
      </c>
      <c r="AU162" s="171">
        <f t="shared" si="138"/>
        <v>0</v>
      </c>
      <c r="AV162" s="171">
        <f t="shared" si="139"/>
        <v>0</v>
      </c>
      <c r="AW162" s="171">
        <f t="shared" si="140"/>
        <v>0</v>
      </c>
      <c r="AX162" s="171">
        <f t="shared" si="141"/>
        <v>0</v>
      </c>
      <c r="BY162" s="174"/>
      <c r="BZ162" s="171">
        <v>155</v>
      </c>
      <c r="CA162" s="140">
        <f>求节点(总纲!AA$5:AA$84,BO$8:BO$87,总纲!D159)</f>
        <v>567092772205.18933</v>
      </c>
      <c r="CB162" s="140">
        <f>求节点(总纲!AB$5:AB$84,BP$8:BP$87,总纲!E159)</f>
        <v>614383737417.45007</v>
      </c>
      <c r="CC162" s="140">
        <f>求节点(总纲!AC$5:AC$84,BQ$8:BQ$87,总纲!F159)</f>
        <v>672896474314.34998</v>
      </c>
      <c r="CD162" s="140">
        <f>求节点(总纲!AD$5:AD$84,BR$8:BR$87,总纲!G159)</f>
        <v>760665579659.70007</v>
      </c>
      <c r="CE162" s="140">
        <f>求节点(总纲!AE$5:AE$84,BS$8:BS$87,总纲!H159)</f>
        <v>877691053453.5</v>
      </c>
      <c r="CF162" s="140">
        <f>求节点(总纲!AA$5:AA$84,BT$8:BT$87,总纲!D159)</f>
        <v>558056731820.07556</v>
      </c>
      <c r="CG162" s="140">
        <f>求节点(总纲!AB$5:AB$84,BU$8:BU$87,总纲!E159)</f>
        <v>601570178329.42798</v>
      </c>
      <c r="CH162" s="140">
        <f>求节点(总纲!AC$5:AC$84,BV$8:BV$87,总纲!F159)</f>
        <v>658862576265.56396</v>
      </c>
      <c r="CI162" s="140">
        <f>求节点(总纲!AD$5:AD$84,BW$8:BW$87,总纲!G159)</f>
        <v>744801173169.76807</v>
      </c>
      <c r="CJ162" s="140">
        <f>求节点(总纲!AE$5:AE$84,BX$8:BX$87,总纲!H159)</f>
        <v>859385969042.04004</v>
      </c>
      <c r="CK162" s="171"/>
      <c r="CL162" s="171">
        <v>155</v>
      </c>
      <c r="CM162" s="171">
        <f t="shared" si="142"/>
        <v>47715780176.349915</v>
      </c>
      <c r="CN162" s="171">
        <f t="shared" si="143"/>
        <v>17557792430.103149</v>
      </c>
      <c r="CO162" s="171">
        <f t="shared" si="144"/>
        <v>0</v>
      </c>
      <c r="CP162" s="171">
        <f t="shared" si="145"/>
        <v>0</v>
      </c>
      <c r="CQ162" s="171">
        <f t="shared" si="146"/>
        <v>0</v>
      </c>
      <c r="CR162" s="171">
        <f t="shared" si="147"/>
        <v>39335634990.788452</v>
      </c>
      <c r="CS162" s="171">
        <f t="shared" si="148"/>
        <v>14474182581.151123</v>
      </c>
      <c r="CT162" s="171">
        <f t="shared" si="149"/>
        <v>0</v>
      </c>
      <c r="CU162" s="171">
        <f t="shared" si="150"/>
        <v>0</v>
      </c>
      <c r="CV162" s="171">
        <f t="shared" si="151"/>
        <v>0</v>
      </c>
      <c r="DI162" s="171">
        <v>155</v>
      </c>
      <c r="DJ162" s="171">
        <f>求节点(总纲!AA$5:AA$84,DC$8:DC$87,总纲!D159)</f>
        <v>4003771681.0231147</v>
      </c>
      <c r="DK162" s="171">
        <f>求节点(总纲!AB$5:AB$84,DD$8:DD$87,总纲!E159)</f>
        <v>3284089920.0000005</v>
      </c>
      <c r="DL162" s="171">
        <f>求节点(总纲!AC$5:AC$84,DE$8:DE$87,总纲!F159)</f>
        <v>2463067439.9999995</v>
      </c>
      <c r="DM162" s="171">
        <f>求节点(总纲!AD$5:AD$84,DF$8:DF$87,总纲!G159)</f>
        <v>1642044960.0000002</v>
      </c>
      <c r="DN162" s="171">
        <f>求节点(总纲!AE$5:AE$84,DG$8:DG$87,总纲!H159)</f>
        <v>821022480.00000012</v>
      </c>
      <c r="DO162" s="171"/>
      <c r="DP162" s="171"/>
    </row>
    <row r="163" spans="38:120" x14ac:dyDescent="0.15">
      <c r="AL163" s="171">
        <v>157</v>
      </c>
      <c r="AM163" s="171">
        <f>求节点(总纲!AA$5:AA$84,AF$7:AF$86,总纲!D161)</f>
        <v>8237673400</v>
      </c>
      <c r="AN163" s="171">
        <f>求节点(总纲!AB$5:AB$84,AG$7:AG$86,总纲!E161)</f>
        <v>8649557070</v>
      </c>
      <c r="AO163" s="171">
        <f>求节点(总纲!AC$5:AC$84,AH$7:AH$86,总纲!F161)</f>
        <v>9473324410</v>
      </c>
      <c r="AP163" s="171">
        <f>求节点(总纲!AD$5:AD$84,AI$7:AI$86,总纲!G161)</f>
        <v>10708975420.000002</v>
      </c>
      <c r="AQ163" s="171">
        <f>求节点(总纲!AE$5:AE$84,AJ$7:AJ$86,总纲!H161)</f>
        <v>12356510100</v>
      </c>
      <c r="AR163" s="171"/>
      <c r="AS163" s="171">
        <v>157</v>
      </c>
      <c r="AT163" s="171">
        <f t="shared" si="137"/>
        <v>0</v>
      </c>
      <c r="AU163" s="171">
        <f t="shared" si="138"/>
        <v>0</v>
      </c>
      <c r="AV163" s="171">
        <f t="shared" si="139"/>
        <v>0</v>
      </c>
      <c r="AW163" s="171">
        <f t="shared" si="140"/>
        <v>0</v>
      </c>
      <c r="AX163" s="171">
        <f t="shared" si="141"/>
        <v>0</v>
      </c>
      <c r="BY163" s="174"/>
      <c r="BZ163" s="171">
        <v>156</v>
      </c>
      <c r="CA163" s="140">
        <f>求节点(总纲!AA$5:AA$84,BO$8:BO$87,总纲!D160)</f>
        <v>585127368969</v>
      </c>
      <c r="CB163" s="140">
        <f>求节点(总纲!AB$5:AB$84,BP$8:BP$87,总纲!E160)</f>
        <v>614383737417.45007</v>
      </c>
      <c r="CC163" s="140">
        <f>求节点(总纲!AC$5:AC$84,BQ$8:BQ$87,总纲!F160)</f>
        <v>672896474314.34998</v>
      </c>
      <c r="CD163" s="140">
        <f>求节点(总纲!AD$5:AD$84,BR$8:BR$87,总纲!G160)</f>
        <v>760665579659.70007</v>
      </c>
      <c r="CE163" s="140">
        <f>求节点(总纲!AE$5:AE$84,BS$8:BS$87,总纲!H160)</f>
        <v>877691053453.5</v>
      </c>
      <c r="CF163" s="140">
        <f>求节点(总纲!AA$5:AA$84,BT$8:BT$87,总纲!D160)</f>
        <v>572923979361.35999</v>
      </c>
      <c r="CG163" s="140">
        <f>求节点(总纲!AB$5:AB$84,BU$8:BU$87,总纲!E160)</f>
        <v>601570178329.42798</v>
      </c>
      <c r="CH163" s="140">
        <f>求节点(总纲!AC$5:AC$84,BV$8:BV$87,总纲!F160)</f>
        <v>658862576265.56396</v>
      </c>
      <c r="CI163" s="140">
        <f>求节点(总纲!AD$5:AD$84,BW$8:BW$87,总纲!G160)</f>
        <v>744801173169.76807</v>
      </c>
      <c r="CJ163" s="140">
        <f>求节点(总纲!AE$5:AE$84,BX$8:BX$87,总纲!H160)</f>
        <v>859385969042.04004</v>
      </c>
      <c r="CK163" s="171"/>
      <c r="CL163" s="171">
        <v>156</v>
      </c>
      <c r="CM163" s="171">
        <f t="shared" si="142"/>
        <v>18034596763.810669</v>
      </c>
      <c r="CN163" s="171">
        <f t="shared" si="143"/>
        <v>0</v>
      </c>
      <c r="CO163" s="171">
        <f t="shared" si="144"/>
        <v>0</v>
      </c>
      <c r="CP163" s="171">
        <f t="shared" si="145"/>
        <v>0</v>
      </c>
      <c r="CQ163" s="171">
        <f t="shared" si="146"/>
        <v>0</v>
      </c>
      <c r="CR163" s="171">
        <f t="shared" si="147"/>
        <v>14867247541.284424</v>
      </c>
      <c r="CS163" s="171">
        <f t="shared" si="148"/>
        <v>0</v>
      </c>
      <c r="CT163" s="171">
        <f t="shared" si="149"/>
        <v>0</v>
      </c>
      <c r="CU163" s="171">
        <f t="shared" si="150"/>
        <v>0</v>
      </c>
      <c r="CV163" s="171">
        <f t="shared" si="151"/>
        <v>0</v>
      </c>
      <c r="DI163" s="171">
        <v>156</v>
      </c>
      <c r="DJ163" s="171">
        <f>求节点(总纲!AA$5:AA$84,DC$8:DC$87,总纲!D160)</f>
        <v>4105112400</v>
      </c>
      <c r="DK163" s="171">
        <f>求节点(总纲!AB$5:AB$84,DD$8:DD$87,总纲!E160)</f>
        <v>3284089920.0000005</v>
      </c>
      <c r="DL163" s="171">
        <f>求节点(总纲!AC$5:AC$84,DE$8:DE$87,总纲!F160)</f>
        <v>2463067439.9999995</v>
      </c>
      <c r="DM163" s="171">
        <f>求节点(总纲!AD$5:AD$84,DF$8:DF$87,总纲!G160)</f>
        <v>1642044960.0000002</v>
      </c>
      <c r="DN163" s="171">
        <f>求节点(总纲!AE$5:AE$84,DG$8:DG$87,总纲!H160)</f>
        <v>821022480.00000012</v>
      </c>
      <c r="DO163" s="171"/>
      <c r="DP163" s="171"/>
    </row>
    <row r="164" spans="38:120" x14ac:dyDescent="0.15">
      <c r="AL164" s="171">
        <v>158</v>
      </c>
      <c r="AM164" s="171">
        <f>求节点(总纲!AA$5:AA$84,AF$7:AF$86,总纲!D162)</f>
        <v>8237673400</v>
      </c>
      <c r="AN164" s="171">
        <f>求节点(总纲!AB$5:AB$84,AG$7:AG$86,总纲!E162)</f>
        <v>8649557070</v>
      </c>
      <c r="AO164" s="171">
        <f>求节点(总纲!AC$5:AC$84,AH$7:AH$86,总纲!F162)</f>
        <v>9473324410</v>
      </c>
      <c r="AP164" s="171">
        <f>求节点(总纲!AD$5:AD$84,AI$7:AI$86,总纲!G162)</f>
        <v>10708975420.000002</v>
      </c>
      <c r="AQ164" s="171">
        <f>求节点(总纲!AE$5:AE$84,AJ$7:AJ$86,总纲!H162)</f>
        <v>12356510100</v>
      </c>
      <c r="AR164" s="171"/>
      <c r="AS164" s="171">
        <v>158</v>
      </c>
      <c r="AT164" s="171">
        <f t="shared" si="137"/>
        <v>0</v>
      </c>
      <c r="AU164" s="171">
        <f t="shared" si="138"/>
        <v>0</v>
      </c>
      <c r="AV164" s="171">
        <f t="shared" si="139"/>
        <v>0</v>
      </c>
      <c r="AW164" s="171">
        <f t="shared" si="140"/>
        <v>0</v>
      </c>
      <c r="AX164" s="171">
        <f t="shared" si="141"/>
        <v>0</v>
      </c>
      <c r="BY164" s="174"/>
      <c r="BZ164" s="171">
        <v>157</v>
      </c>
      <c r="CA164" s="140">
        <f>求节点(总纲!AA$5:AA$84,BO$8:BO$87,总纲!D161)</f>
        <v>585127368969</v>
      </c>
      <c r="CB164" s="140">
        <f>求节点(总纲!AB$5:AB$84,BP$8:BP$87,总纲!E161)</f>
        <v>614383737417.45007</v>
      </c>
      <c r="CC164" s="140">
        <f>求节点(总纲!AC$5:AC$84,BQ$8:BQ$87,总纲!F161)</f>
        <v>672896474314.34998</v>
      </c>
      <c r="CD164" s="140">
        <f>求节点(总纲!AD$5:AD$84,BR$8:BR$87,总纲!G161)</f>
        <v>760665579659.70007</v>
      </c>
      <c r="CE164" s="140">
        <f>求节点(总纲!AE$5:AE$84,BS$8:BS$87,总纲!H161)</f>
        <v>877691053453.5</v>
      </c>
      <c r="CF164" s="140">
        <f>求节点(总纲!AA$5:AA$84,BT$8:BT$87,总纲!D161)</f>
        <v>572923979361.35999</v>
      </c>
      <c r="CG164" s="140">
        <f>求节点(总纲!AB$5:AB$84,BU$8:BU$87,总纲!E161)</f>
        <v>601570178329.42798</v>
      </c>
      <c r="CH164" s="140">
        <f>求节点(总纲!AC$5:AC$84,BV$8:BV$87,总纲!F161)</f>
        <v>658862576265.56396</v>
      </c>
      <c r="CI164" s="140">
        <f>求节点(总纲!AD$5:AD$84,BW$8:BW$87,总纲!G161)</f>
        <v>744801173169.76807</v>
      </c>
      <c r="CJ164" s="140">
        <f>求节点(总纲!AE$5:AE$84,BX$8:BX$87,总纲!H161)</f>
        <v>859385969042.04004</v>
      </c>
      <c r="CK164" s="171"/>
      <c r="CL164" s="171">
        <v>157</v>
      </c>
      <c r="CM164" s="171">
        <f t="shared" si="142"/>
        <v>0</v>
      </c>
      <c r="CN164" s="171">
        <f t="shared" si="143"/>
        <v>0</v>
      </c>
      <c r="CO164" s="171">
        <f t="shared" si="144"/>
        <v>0</v>
      </c>
      <c r="CP164" s="171">
        <f t="shared" si="145"/>
        <v>0</v>
      </c>
      <c r="CQ164" s="171">
        <f t="shared" si="146"/>
        <v>0</v>
      </c>
      <c r="CR164" s="171">
        <f t="shared" si="147"/>
        <v>0</v>
      </c>
      <c r="CS164" s="171">
        <f t="shared" si="148"/>
        <v>0</v>
      </c>
      <c r="CT164" s="171">
        <f t="shared" si="149"/>
        <v>0</v>
      </c>
      <c r="CU164" s="171">
        <f t="shared" si="150"/>
        <v>0</v>
      </c>
      <c r="CV164" s="171">
        <f t="shared" si="151"/>
        <v>0</v>
      </c>
      <c r="DI164" s="171">
        <v>157</v>
      </c>
      <c r="DJ164" s="171">
        <f>求节点(总纲!AA$5:AA$84,DC$8:DC$87,总纲!D161)</f>
        <v>4105112400</v>
      </c>
      <c r="DK164" s="171">
        <f>求节点(总纲!AB$5:AB$84,DD$8:DD$87,总纲!E161)</f>
        <v>3284089920.0000005</v>
      </c>
      <c r="DL164" s="171">
        <f>求节点(总纲!AC$5:AC$84,DE$8:DE$87,总纲!F161)</f>
        <v>2463067439.9999995</v>
      </c>
      <c r="DM164" s="171">
        <f>求节点(总纲!AD$5:AD$84,DF$8:DF$87,总纲!G161)</f>
        <v>1642044960.0000002</v>
      </c>
      <c r="DN164" s="171">
        <f>求节点(总纲!AE$5:AE$84,DG$8:DG$87,总纲!H161)</f>
        <v>821022480.00000012</v>
      </c>
      <c r="DO164" s="171"/>
      <c r="DP164" s="171"/>
    </row>
    <row r="165" spans="38:120" x14ac:dyDescent="0.15">
      <c r="AL165" s="171">
        <v>159</v>
      </c>
      <c r="AM165" s="171">
        <f>求节点(总纲!AA$5:AA$84,AF$7:AF$86,总纲!D163)</f>
        <v>8237673400</v>
      </c>
      <c r="AN165" s="171">
        <f>求节点(总纲!AB$5:AB$84,AG$7:AG$86,总纲!E163)</f>
        <v>8649557070</v>
      </c>
      <c r="AO165" s="171">
        <f>求节点(总纲!AC$5:AC$84,AH$7:AH$86,总纲!F163)</f>
        <v>9473324410</v>
      </c>
      <c r="AP165" s="171">
        <f>求节点(总纲!AD$5:AD$84,AI$7:AI$86,总纲!G163)</f>
        <v>10708975420.000002</v>
      </c>
      <c r="AQ165" s="171">
        <f>求节点(总纲!AE$5:AE$84,AJ$7:AJ$86,总纲!H163)</f>
        <v>12356510100</v>
      </c>
      <c r="AR165" s="171"/>
      <c r="AS165" s="171">
        <v>159</v>
      </c>
      <c r="AT165" s="171">
        <f t="shared" si="137"/>
        <v>0</v>
      </c>
      <c r="AU165" s="171">
        <f t="shared" si="138"/>
        <v>0</v>
      </c>
      <c r="AV165" s="171">
        <f t="shared" si="139"/>
        <v>0</v>
      </c>
      <c r="AW165" s="171">
        <f t="shared" si="140"/>
        <v>0</v>
      </c>
      <c r="AX165" s="171">
        <f t="shared" si="141"/>
        <v>0</v>
      </c>
      <c r="BY165" s="174"/>
      <c r="BZ165" s="171">
        <v>158</v>
      </c>
      <c r="CA165" s="140">
        <f>求节点(总纲!AA$5:AA$84,BO$8:BO$87,总纲!D162)</f>
        <v>585127368969</v>
      </c>
      <c r="CB165" s="140">
        <f>求节点(总纲!AB$5:AB$84,BP$8:BP$87,总纲!E162)</f>
        <v>614383737417.45007</v>
      </c>
      <c r="CC165" s="140">
        <f>求节点(总纲!AC$5:AC$84,BQ$8:BQ$87,总纲!F162)</f>
        <v>672896474314.34998</v>
      </c>
      <c r="CD165" s="140">
        <f>求节点(总纲!AD$5:AD$84,BR$8:BR$87,总纲!G162)</f>
        <v>760665579659.70007</v>
      </c>
      <c r="CE165" s="140">
        <f>求节点(总纲!AE$5:AE$84,BS$8:BS$87,总纲!H162)</f>
        <v>877691053453.5</v>
      </c>
      <c r="CF165" s="140">
        <f>求节点(总纲!AA$5:AA$84,BT$8:BT$87,总纲!D162)</f>
        <v>572923979361.35999</v>
      </c>
      <c r="CG165" s="140">
        <f>求节点(总纲!AB$5:AB$84,BU$8:BU$87,总纲!E162)</f>
        <v>601570178329.42798</v>
      </c>
      <c r="CH165" s="140">
        <f>求节点(总纲!AC$5:AC$84,BV$8:BV$87,总纲!F162)</f>
        <v>658862576265.56396</v>
      </c>
      <c r="CI165" s="140">
        <f>求节点(总纲!AD$5:AD$84,BW$8:BW$87,总纲!G162)</f>
        <v>744801173169.76807</v>
      </c>
      <c r="CJ165" s="140">
        <f>求节点(总纲!AE$5:AE$84,BX$8:BX$87,总纲!H162)</f>
        <v>859385969042.04004</v>
      </c>
      <c r="CK165" s="171"/>
      <c r="CL165" s="171">
        <v>158</v>
      </c>
      <c r="CM165" s="171">
        <f t="shared" si="142"/>
        <v>0</v>
      </c>
      <c r="CN165" s="171">
        <f t="shared" si="143"/>
        <v>0</v>
      </c>
      <c r="CO165" s="171">
        <f t="shared" si="144"/>
        <v>0</v>
      </c>
      <c r="CP165" s="171">
        <f t="shared" si="145"/>
        <v>0</v>
      </c>
      <c r="CQ165" s="171">
        <f t="shared" si="146"/>
        <v>0</v>
      </c>
      <c r="CR165" s="171">
        <f t="shared" si="147"/>
        <v>0</v>
      </c>
      <c r="CS165" s="171">
        <f t="shared" si="148"/>
        <v>0</v>
      </c>
      <c r="CT165" s="171">
        <f t="shared" si="149"/>
        <v>0</v>
      </c>
      <c r="CU165" s="171">
        <f t="shared" si="150"/>
        <v>0</v>
      </c>
      <c r="CV165" s="171">
        <f t="shared" si="151"/>
        <v>0</v>
      </c>
      <c r="DI165" s="171">
        <v>158</v>
      </c>
      <c r="DJ165" s="171">
        <f>求节点(总纲!AA$5:AA$84,DC$8:DC$87,总纲!D162)</f>
        <v>4105112400</v>
      </c>
      <c r="DK165" s="171">
        <f>求节点(总纲!AB$5:AB$84,DD$8:DD$87,总纲!E162)</f>
        <v>3284089920.0000005</v>
      </c>
      <c r="DL165" s="171">
        <f>求节点(总纲!AC$5:AC$84,DE$8:DE$87,总纲!F162)</f>
        <v>2463067439.9999995</v>
      </c>
      <c r="DM165" s="171">
        <f>求节点(总纲!AD$5:AD$84,DF$8:DF$87,总纲!G162)</f>
        <v>1642044960.0000002</v>
      </c>
      <c r="DN165" s="171">
        <f>求节点(总纲!AE$5:AE$84,DG$8:DG$87,总纲!H162)</f>
        <v>821022480.00000012</v>
      </c>
      <c r="DO165" s="171"/>
      <c r="DP165" s="171"/>
    </row>
    <row r="166" spans="38:120" x14ac:dyDescent="0.15">
      <c r="AL166" s="171">
        <v>160</v>
      </c>
      <c r="AM166" s="171">
        <f>求节点(总纲!AA$5:AA$84,AF$7:AF$86,总纲!D164)</f>
        <v>8237673400</v>
      </c>
      <c r="AN166" s="171">
        <f>求节点(总纲!AB$5:AB$84,AG$7:AG$86,总纲!E164)</f>
        <v>8649557070</v>
      </c>
      <c r="AO166" s="171">
        <f>求节点(总纲!AC$5:AC$84,AH$7:AH$86,总纲!F164)</f>
        <v>9473324410</v>
      </c>
      <c r="AP166" s="171">
        <f>求节点(总纲!AD$5:AD$84,AI$7:AI$86,总纲!G164)</f>
        <v>10708975420.000002</v>
      </c>
      <c r="AQ166" s="171">
        <f>求节点(总纲!AE$5:AE$84,AJ$7:AJ$86,总纲!H164)</f>
        <v>12356510100</v>
      </c>
      <c r="AR166" s="171"/>
      <c r="AS166" s="171">
        <v>160</v>
      </c>
      <c r="AT166" s="171">
        <f t="shared" si="137"/>
        <v>0</v>
      </c>
      <c r="AU166" s="171">
        <f t="shared" si="138"/>
        <v>0</v>
      </c>
      <c r="AV166" s="171">
        <f t="shared" si="139"/>
        <v>0</v>
      </c>
      <c r="AW166" s="171">
        <f t="shared" si="140"/>
        <v>0</v>
      </c>
      <c r="AX166" s="171">
        <f t="shared" si="141"/>
        <v>0</v>
      </c>
      <c r="BY166" s="174"/>
      <c r="BZ166" s="171">
        <v>159</v>
      </c>
      <c r="CA166" s="140">
        <f>求节点(总纲!AA$5:AA$84,BO$8:BO$87,总纲!D163)</f>
        <v>585127368969</v>
      </c>
      <c r="CB166" s="140">
        <f>求节点(总纲!AB$5:AB$84,BP$8:BP$87,总纲!E163)</f>
        <v>614383737417.45007</v>
      </c>
      <c r="CC166" s="140">
        <f>求节点(总纲!AC$5:AC$84,BQ$8:BQ$87,总纲!F163)</f>
        <v>672896474314.34998</v>
      </c>
      <c r="CD166" s="140">
        <f>求节点(总纲!AD$5:AD$84,BR$8:BR$87,总纲!G163)</f>
        <v>760665579659.70007</v>
      </c>
      <c r="CE166" s="140">
        <f>求节点(总纲!AE$5:AE$84,BS$8:BS$87,总纲!H163)</f>
        <v>877691053453.5</v>
      </c>
      <c r="CF166" s="140">
        <f>求节点(总纲!AA$5:AA$84,BT$8:BT$87,总纲!D163)</f>
        <v>572923979361.35999</v>
      </c>
      <c r="CG166" s="140">
        <f>求节点(总纲!AB$5:AB$84,BU$8:BU$87,总纲!E163)</f>
        <v>601570178329.42798</v>
      </c>
      <c r="CH166" s="140">
        <f>求节点(总纲!AC$5:AC$84,BV$8:BV$87,总纲!F163)</f>
        <v>658862576265.56396</v>
      </c>
      <c r="CI166" s="140">
        <f>求节点(总纲!AD$5:AD$84,BW$8:BW$87,总纲!G163)</f>
        <v>744801173169.76807</v>
      </c>
      <c r="CJ166" s="140">
        <f>求节点(总纲!AE$5:AE$84,BX$8:BX$87,总纲!H163)</f>
        <v>859385969042.04004</v>
      </c>
      <c r="CK166" s="171"/>
      <c r="CL166" s="171">
        <v>159</v>
      </c>
      <c r="CM166" s="171">
        <f t="shared" si="142"/>
        <v>0</v>
      </c>
      <c r="CN166" s="171">
        <f t="shared" si="143"/>
        <v>0</v>
      </c>
      <c r="CO166" s="171">
        <f t="shared" si="144"/>
        <v>0</v>
      </c>
      <c r="CP166" s="171">
        <f t="shared" si="145"/>
        <v>0</v>
      </c>
      <c r="CQ166" s="171">
        <f t="shared" si="146"/>
        <v>0</v>
      </c>
      <c r="CR166" s="171">
        <f t="shared" si="147"/>
        <v>0</v>
      </c>
      <c r="CS166" s="171">
        <f t="shared" si="148"/>
        <v>0</v>
      </c>
      <c r="CT166" s="171">
        <f t="shared" si="149"/>
        <v>0</v>
      </c>
      <c r="CU166" s="171">
        <f t="shared" si="150"/>
        <v>0</v>
      </c>
      <c r="CV166" s="171">
        <f t="shared" si="151"/>
        <v>0</v>
      </c>
      <c r="DI166" s="171">
        <v>159</v>
      </c>
      <c r="DJ166" s="171">
        <f>求节点(总纲!AA$5:AA$84,DC$8:DC$87,总纲!D163)</f>
        <v>4105112400</v>
      </c>
      <c r="DK166" s="171">
        <f>求节点(总纲!AB$5:AB$84,DD$8:DD$87,总纲!E163)</f>
        <v>3284089920.0000005</v>
      </c>
      <c r="DL166" s="171">
        <f>求节点(总纲!AC$5:AC$84,DE$8:DE$87,总纲!F163)</f>
        <v>2463067439.9999995</v>
      </c>
      <c r="DM166" s="171">
        <f>求节点(总纲!AD$5:AD$84,DF$8:DF$87,总纲!G163)</f>
        <v>1642044960.0000002</v>
      </c>
      <c r="DN166" s="171">
        <f>求节点(总纲!AE$5:AE$84,DG$8:DG$87,总纲!H163)</f>
        <v>821022480.00000012</v>
      </c>
      <c r="DO166" s="171"/>
      <c r="DP166" s="171"/>
    </row>
    <row r="167" spans="38:120" x14ac:dyDescent="0.15">
      <c r="BY167" s="174"/>
      <c r="BZ167" s="171">
        <v>160</v>
      </c>
      <c r="CA167" s="140">
        <f>求节点(总纲!AA$5:AA$84,BO$8:BO$87,总纲!D164)</f>
        <v>585127368969</v>
      </c>
      <c r="CB167" s="140">
        <f>求节点(总纲!AB$5:AB$84,BP$8:BP$87,总纲!E164)</f>
        <v>614383737417.45007</v>
      </c>
      <c r="CC167" s="140">
        <f>求节点(总纲!AC$5:AC$84,BQ$8:BQ$87,总纲!F164)</f>
        <v>672896474314.34998</v>
      </c>
      <c r="CD167" s="140">
        <f>求节点(总纲!AD$5:AD$84,BR$8:BR$87,总纲!G164)</f>
        <v>760665579659.70007</v>
      </c>
      <c r="CE167" s="140">
        <f>求节点(总纲!AE$5:AE$84,BS$8:BS$87,总纲!H164)</f>
        <v>877691053453.5</v>
      </c>
      <c r="CF167" s="140">
        <f>求节点(总纲!AA$5:AA$84,BT$8:BT$87,总纲!D164)</f>
        <v>572923979361.35999</v>
      </c>
      <c r="CG167" s="140">
        <f>求节点(总纲!AB$5:AB$84,BU$8:BU$87,总纲!E164)</f>
        <v>601570178329.42798</v>
      </c>
      <c r="CH167" s="140">
        <f>求节点(总纲!AC$5:AC$84,BV$8:BV$87,总纲!F164)</f>
        <v>658862576265.56396</v>
      </c>
      <c r="CI167" s="140">
        <f>求节点(总纲!AD$5:AD$84,BW$8:BW$87,总纲!G164)</f>
        <v>744801173169.76807</v>
      </c>
      <c r="CJ167" s="140">
        <f>求节点(总纲!AE$5:AE$84,BX$8:BX$87,总纲!H164)</f>
        <v>859385969042.04004</v>
      </c>
      <c r="CK167" s="171"/>
      <c r="CL167" s="171">
        <v>160</v>
      </c>
      <c r="CM167" s="171">
        <f t="shared" si="142"/>
        <v>0</v>
      </c>
      <c r="CN167" s="171">
        <f t="shared" si="143"/>
        <v>0</v>
      </c>
      <c r="CO167" s="171">
        <f t="shared" si="144"/>
        <v>0</v>
      </c>
      <c r="CP167" s="171">
        <f t="shared" si="145"/>
        <v>0</v>
      </c>
      <c r="CQ167" s="171">
        <f t="shared" si="146"/>
        <v>0</v>
      </c>
      <c r="CR167" s="171">
        <f t="shared" si="147"/>
        <v>0</v>
      </c>
      <c r="CS167" s="171">
        <f t="shared" si="148"/>
        <v>0</v>
      </c>
      <c r="CT167" s="171">
        <f t="shared" si="149"/>
        <v>0</v>
      </c>
      <c r="CU167" s="171">
        <f t="shared" si="150"/>
        <v>0</v>
      </c>
      <c r="CV167" s="171">
        <f t="shared" si="151"/>
        <v>0</v>
      </c>
      <c r="DI167" s="171">
        <v>160</v>
      </c>
      <c r="DJ167" s="171">
        <f>求节点(总纲!AA$5:AA$84,DC$8:DC$87,总纲!D164)</f>
        <v>4105112400</v>
      </c>
      <c r="DK167" s="171">
        <f>求节点(总纲!AB$5:AB$84,DD$8:DD$87,总纲!E164)</f>
        <v>3284089920.0000005</v>
      </c>
      <c r="DL167" s="171">
        <f>求节点(总纲!AC$5:AC$84,DE$8:DE$87,总纲!F164)</f>
        <v>2463067439.9999995</v>
      </c>
      <c r="DM167" s="171">
        <f>求节点(总纲!AD$5:AD$84,DF$8:DF$87,总纲!G164)</f>
        <v>1642044960.0000002</v>
      </c>
      <c r="DN167" s="171">
        <f>求节点(总纲!AE$5:AE$84,DG$8:DG$87,总纲!H164)</f>
        <v>821022480.00000012</v>
      </c>
    </row>
  </sheetData>
  <mergeCells count="17">
    <mergeCell ref="BG41:BK41"/>
    <mergeCell ref="BO6:BS6"/>
    <mergeCell ref="BT6:BX6"/>
    <mergeCell ref="CA6:CE6"/>
    <mergeCell ref="CF6:CJ6"/>
    <mergeCell ref="CM6:CQ6"/>
    <mergeCell ref="CR6:CV6"/>
    <mergeCell ref="DC6:DG6"/>
    <mergeCell ref="DJ6:DN6"/>
    <mergeCell ref="BG6:BK6"/>
    <mergeCell ref="AT5:AX5"/>
    <mergeCell ref="AM5:AQ5"/>
    <mergeCell ref="AF5:AJ5"/>
    <mergeCell ref="F6:J6"/>
    <mergeCell ref="A7:B7"/>
    <mergeCell ref="X6:AB6"/>
    <mergeCell ref="K6:O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KX202"/>
  <sheetViews>
    <sheetView workbookViewId="0">
      <selection activeCell="EQ31" sqref="EQ31"/>
    </sheetView>
  </sheetViews>
  <sheetFormatPr defaultColWidth="5.625" defaultRowHeight="11.25" x14ac:dyDescent="0.15"/>
  <cols>
    <col min="1" max="1" width="5.625" style="54"/>
    <col min="2" max="2" width="9.75" style="54" customWidth="1"/>
    <col min="3" max="3" width="9" style="54" bestFit="1" customWidth="1"/>
    <col min="4" max="4" width="6.75" style="54" bestFit="1" customWidth="1"/>
    <col min="5" max="6" width="6" style="54" bestFit="1" customWidth="1"/>
    <col min="7" max="7" width="6.75" style="54" bestFit="1" customWidth="1"/>
    <col min="8" max="8" width="6.75" style="168" bestFit="1" customWidth="1"/>
    <col min="9" max="9" width="6.75" style="54" bestFit="1" customWidth="1"/>
    <col min="10" max="10" width="6" style="54" bestFit="1" customWidth="1"/>
    <col min="11" max="11" width="6" style="168" bestFit="1" customWidth="1"/>
    <col min="12" max="12" width="6" style="54" bestFit="1" customWidth="1"/>
    <col min="13" max="13" width="6" style="168" bestFit="1" customWidth="1"/>
    <col min="14" max="14" width="6" style="54" bestFit="1" customWidth="1"/>
    <col min="15" max="15" width="6" style="168" bestFit="1" customWidth="1"/>
    <col min="16" max="20" width="6" style="54" bestFit="1" customWidth="1"/>
    <col min="21" max="21" width="6" style="168" bestFit="1" customWidth="1"/>
    <col min="22" max="22" width="6.75" style="54" bestFit="1" customWidth="1"/>
    <col min="23" max="24" width="6" style="54" bestFit="1" customWidth="1"/>
    <col min="25" max="25" width="6.75" style="54" bestFit="1" customWidth="1"/>
    <col min="26" max="28" width="6" style="54" bestFit="1" customWidth="1"/>
    <col min="29" max="30" width="6" style="168" bestFit="1" customWidth="1"/>
    <col min="31" max="31" width="5.625" style="168"/>
    <col min="32" max="32" width="5.625" style="29" customWidth="1"/>
    <col min="33" max="33" width="4.5" style="54" bestFit="1" customWidth="1"/>
    <col min="34" max="34" width="72.125" style="54" bestFit="1" customWidth="1"/>
    <col min="35" max="35" width="7.5" style="54" bestFit="1" customWidth="1"/>
    <col min="36" max="38" width="3.75" style="54" bestFit="1" customWidth="1"/>
    <col min="39" max="40" width="4.5" style="54" bestFit="1" customWidth="1"/>
    <col min="41" max="43" width="5.625" style="54" customWidth="1"/>
    <col min="44" max="44" width="5.625" style="29" customWidth="1"/>
    <col min="45" max="45" width="6.75" style="54" customWidth="1"/>
    <col min="46" max="46" width="17.25" style="54" bestFit="1" customWidth="1"/>
    <col min="47" max="51" width="6.75" style="54" bestFit="1" customWidth="1"/>
    <col min="52" max="52" width="5.625" style="54" customWidth="1"/>
    <col min="53" max="53" width="5.625" style="29" customWidth="1"/>
    <col min="54" max="54" width="5.625" style="54" customWidth="1"/>
    <col min="55" max="55" width="12.25" style="54" bestFit="1" customWidth="1"/>
    <col min="56" max="60" width="6.75" style="54" bestFit="1" customWidth="1"/>
    <col min="61" max="61" width="5.625" style="54" customWidth="1"/>
    <col min="62" max="62" width="5.625" style="29" customWidth="1"/>
    <col min="63" max="63" width="5.625" style="54" customWidth="1"/>
    <col min="64" max="64" width="7.5" style="54" bestFit="1" customWidth="1"/>
    <col min="65" max="65" width="10.5" style="54" bestFit="1" customWidth="1"/>
    <col min="66" max="69" width="5.25" style="54" bestFit="1" customWidth="1"/>
    <col min="70" max="70" width="5.625" style="54" customWidth="1"/>
    <col min="71" max="71" width="5.625" style="29" customWidth="1"/>
    <col min="72" max="72" width="17.25" style="54" bestFit="1" customWidth="1"/>
    <col min="73" max="73" width="7.5" style="54" bestFit="1" customWidth="1"/>
    <col min="74" max="78" width="6.75" style="54" bestFit="1" customWidth="1"/>
    <col min="79" max="79" width="5.625" style="54" customWidth="1"/>
    <col min="80" max="80" width="5.625" style="29" customWidth="1"/>
    <col min="81" max="81" width="12.25" style="168" bestFit="1" customWidth="1"/>
    <col min="82" max="82" width="7.5" style="168" bestFit="1" customWidth="1"/>
    <col min="83" max="87" width="6.75" style="168" bestFit="1" customWidth="1"/>
    <col min="88" max="88" width="5.625" style="168" customWidth="1"/>
    <col min="89" max="89" width="5.625" style="29" customWidth="1"/>
    <col min="90" max="90" width="10.5" style="54" bestFit="1" customWidth="1"/>
    <col min="91" max="91" width="7.5" style="54" bestFit="1" customWidth="1"/>
    <col min="92" max="96" width="6.75" style="54" bestFit="1" customWidth="1"/>
    <col min="97" max="97" width="5.625" style="54" customWidth="1"/>
    <col min="98" max="98" width="5.625" style="29" customWidth="1"/>
    <col min="99" max="99" width="15.5" style="54" bestFit="1" customWidth="1"/>
    <col min="100" max="100" width="7.5" style="54" bestFit="1" customWidth="1"/>
    <col min="101" max="105" width="6" style="54" bestFit="1" customWidth="1"/>
    <col min="106" max="106" width="5.625" style="54" customWidth="1"/>
    <col min="107" max="107" width="5.625" style="29" customWidth="1"/>
    <col min="108" max="108" width="15.5" style="168" bestFit="1" customWidth="1"/>
    <col min="109" max="109" width="7.5" style="168" bestFit="1" customWidth="1"/>
    <col min="110" max="114" width="6" style="168" bestFit="1" customWidth="1"/>
    <col min="115" max="115" width="5.625" style="168" customWidth="1"/>
    <col min="116" max="116" width="5.625" style="29" customWidth="1"/>
    <col min="117" max="117" width="13.875" style="54" bestFit="1" customWidth="1"/>
    <col min="118" max="118" width="7.5" style="54" bestFit="1" customWidth="1"/>
    <col min="119" max="123" width="6" style="54" bestFit="1" customWidth="1"/>
    <col min="124" max="124" width="5.625" style="54" customWidth="1"/>
    <col min="125" max="125" width="5.625" style="29" customWidth="1"/>
    <col min="126" max="126" width="12.25" style="168" bestFit="1" customWidth="1"/>
    <col min="127" max="127" width="7.5" style="168" bestFit="1" customWidth="1"/>
    <col min="128" max="132" width="6" style="168" bestFit="1" customWidth="1"/>
    <col min="133" max="133" width="5.625" style="168" customWidth="1"/>
    <col min="134" max="134" width="5.625" style="29" customWidth="1"/>
    <col min="135" max="135" width="13.875" style="54" bestFit="1" customWidth="1"/>
    <col min="136" max="136" width="7.5" style="54" bestFit="1" customWidth="1"/>
    <col min="137" max="141" width="6" style="54" bestFit="1" customWidth="1"/>
    <col min="142" max="142" width="5.625" style="54" customWidth="1"/>
    <col min="143" max="143" width="5.625" style="29" customWidth="1"/>
    <col min="144" max="144" width="15.5" style="168" bestFit="1" customWidth="1"/>
    <col min="145" max="145" width="7.5" style="168" bestFit="1" customWidth="1"/>
    <col min="146" max="150" width="6" style="168" bestFit="1" customWidth="1"/>
    <col min="151" max="151" width="5.625" style="168" customWidth="1"/>
    <col min="152" max="152" width="5.625" style="29" customWidth="1"/>
    <col min="153" max="153" width="8.25" style="54" customWidth="1"/>
    <col min="154" max="154" width="7.5" style="54" bestFit="1" customWidth="1"/>
    <col min="155" max="159" width="6" style="54" bestFit="1" customWidth="1"/>
    <col min="160" max="160" width="5.625" style="54" customWidth="1"/>
    <col min="161" max="161" width="5.625" style="29" customWidth="1"/>
    <col min="162" max="162" width="13.875" style="54" bestFit="1" customWidth="1"/>
    <col min="163" max="163" width="7.5" style="54" bestFit="1" customWidth="1"/>
    <col min="164" max="168" width="10.5" style="54" bestFit="1" customWidth="1"/>
    <col min="169" max="169" width="5.625" style="54" customWidth="1"/>
    <col min="170" max="170" width="5.625" style="29" customWidth="1"/>
    <col min="171" max="171" width="13.875" style="54" bestFit="1" customWidth="1"/>
    <col min="172" max="172" width="7.5" style="54" bestFit="1" customWidth="1"/>
    <col min="173" max="177" width="6" style="54" bestFit="1" customWidth="1"/>
    <col min="178" max="182" width="9.75" style="80" bestFit="1" customWidth="1"/>
    <col min="183" max="183" width="5.625" style="54" customWidth="1"/>
    <col min="184" max="184" width="5.625" style="29" customWidth="1"/>
    <col min="185" max="185" width="10.5" style="54" bestFit="1" customWidth="1"/>
    <col min="186" max="186" width="7.5" style="54" bestFit="1" customWidth="1"/>
    <col min="187" max="191" width="6" style="54" bestFit="1" customWidth="1"/>
    <col min="192" max="192" width="5.625" style="54" customWidth="1"/>
    <col min="193" max="193" width="5.625" style="29" customWidth="1"/>
    <col min="194" max="194" width="15.5" style="54" bestFit="1" customWidth="1"/>
    <col min="195" max="195" width="7.5" style="54" bestFit="1" customWidth="1"/>
    <col min="196" max="200" width="6" style="54" bestFit="1" customWidth="1"/>
    <col min="201" max="201" width="5.625" style="54" customWidth="1"/>
    <col min="202" max="202" width="5.625" style="29" customWidth="1"/>
    <col min="203" max="203" width="17.25" style="168" bestFit="1" customWidth="1"/>
    <col min="204" max="204" width="7.5" style="168" bestFit="1" customWidth="1"/>
    <col min="205" max="209" width="6" style="168" bestFit="1" customWidth="1"/>
    <col min="210" max="210" width="5.625" style="168" customWidth="1"/>
    <col min="211" max="211" width="5.625" style="29" customWidth="1"/>
    <col min="212" max="212" width="13.875" style="54" bestFit="1" customWidth="1"/>
    <col min="213" max="213" width="7.5" style="54" bestFit="1" customWidth="1"/>
    <col min="214" max="218" width="6.75" style="54" bestFit="1" customWidth="1"/>
    <col min="219" max="219" width="5.625" style="54" customWidth="1"/>
    <col min="220" max="220" width="5.625" style="29" customWidth="1"/>
    <col min="221" max="221" width="10.5" style="54" bestFit="1" customWidth="1"/>
    <col min="222" max="222" width="7.5" style="54" bestFit="1" customWidth="1"/>
    <col min="223" max="227" width="6" style="54" bestFit="1" customWidth="1"/>
    <col min="228" max="228" width="5.625" style="54" customWidth="1"/>
    <col min="229" max="229" width="5.625" style="29" customWidth="1"/>
    <col min="230" max="230" width="15.5" style="54" bestFit="1" customWidth="1"/>
    <col min="231" max="231" width="7.5" style="54" bestFit="1" customWidth="1"/>
    <col min="232" max="236" width="6" style="54" bestFit="1" customWidth="1"/>
    <col min="237" max="237" width="5.625" style="54" customWidth="1"/>
    <col min="238" max="238" width="5.625" style="29" customWidth="1"/>
    <col min="239" max="239" width="10.5" style="54" bestFit="1" customWidth="1"/>
    <col min="240" max="240" width="7.5" style="54" bestFit="1" customWidth="1"/>
    <col min="241" max="245" width="6.75" style="54" bestFit="1" customWidth="1"/>
    <col min="246" max="246" width="5.625" style="54" customWidth="1"/>
    <col min="247" max="247" width="5.625" style="29" customWidth="1"/>
    <col min="248" max="248" width="12.25" style="54" bestFit="1" customWidth="1"/>
    <col min="249" max="249" width="7.5" style="54" bestFit="1" customWidth="1"/>
    <col min="250" max="254" width="6" style="54" bestFit="1" customWidth="1"/>
    <col min="255" max="255" width="5.625" style="54" customWidth="1"/>
    <col min="256" max="256" width="5.625" style="29" customWidth="1"/>
    <col min="257" max="257" width="17.25" style="54" bestFit="1" customWidth="1"/>
    <col min="258" max="258" width="7.5" style="54" bestFit="1" customWidth="1"/>
    <col min="259" max="263" width="5.25" style="54" bestFit="1" customWidth="1"/>
    <col min="264" max="264" width="13.875" style="77" bestFit="1" customWidth="1"/>
    <col min="265" max="265" width="3" style="77" bestFit="1" customWidth="1"/>
    <col min="266" max="266" width="5.875" style="77" customWidth="1"/>
    <col min="267" max="267" width="5.625" style="76" customWidth="1"/>
    <col min="268" max="268" width="5.625" style="29" customWidth="1"/>
    <col min="269" max="269" width="10.5" style="54" bestFit="1" customWidth="1"/>
    <col min="270" max="270" width="7.5" style="54" bestFit="1" customWidth="1"/>
    <col min="271" max="275" width="6" style="55" bestFit="1" customWidth="1"/>
    <col min="276" max="280" width="9.75" style="54" bestFit="1" customWidth="1"/>
    <col min="281" max="281" width="5.625" style="54" customWidth="1"/>
    <col min="282" max="282" width="5.625" style="29" customWidth="1"/>
    <col min="283" max="283" width="13.875" style="159" bestFit="1" customWidth="1"/>
    <col min="284" max="284" width="7.5" style="159" bestFit="1" customWidth="1"/>
    <col min="285" max="289" width="6" style="159" bestFit="1" customWidth="1"/>
    <col min="290" max="290" width="5.625" style="54" customWidth="1"/>
    <col min="291" max="291" width="5.625" style="29"/>
    <col min="292" max="292" width="20.5" style="168" bestFit="1" customWidth="1"/>
    <col min="293" max="293" width="7.5" style="168" bestFit="1" customWidth="1"/>
    <col min="294" max="298" width="6" style="168" bestFit="1" customWidth="1"/>
    <col min="299" max="299" width="5.625" style="168"/>
    <col min="300" max="300" width="5.625" style="29"/>
    <col min="301" max="301" width="25.5" style="168" bestFit="1" customWidth="1"/>
    <col min="302" max="302" width="7.5" style="168" bestFit="1" customWidth="1"/>
    <col min="303" max="307" width="6" style="168" bestFit="1" customWidth="1"/>
    <col min="308" max="308" width="5.625" style="168"/>
    <col min="309" max="16384" width="5.625" style="54"/>
  </cols>
  <sheetData>
    <row r="1" spans="2:308" s="57" customFormat="1" x14ac:dyDescent="0.15">
      <c r="B1" s="54" t="s">
        <v>106</v>
      </c>
      <c r="C1" s="54">
        <v>12</v>
      </c>
      <c r="H1" s="132"/>
      <c r="K1" s="132"/>
      <c r="M1" s="132"/>
      <c r="O1" s="132"/>
      <c r="U1" s="132"/>
      <c r="AC1" s="132"/>
      <c r="AD1" s="132"/>
      <c r="AE1" s="132"/>
      <c r="AF1" s="64"/>
      <c r="AG1" s="57" t="s">
        <v>175</v>
      </c>
      <c r="AR1" s="64"/>
      <c r="AT1" s="57" t="s">
        <v>287</v>
      </c>
      <c r="BA1" s="64"/>
      <c r="BC1" s="57" t="s">
        <v>286</v>
      </c>
      <c r="BJ1" s="64"/>
      <c r="BM1" s="57" t="s">
        <v>288</v>
      </c>
      <c r="BS1" s="64"/>
      <c r="BT1" s="57" t="s">
        <v>485</v>
      </c>
      <c r="CB1" s="64"/>
      <c r="CC1" s="132" t="s">
        <v>486</v>
      </c>
      <c r="CE1" s="132"/>
      <c r="CF1" s="132"/>
      <c r="CG1" s="132"/>
      <c r="CH1" s="132"/>
      <c r="CI1" s="132"/>
      <c r="CJ1" s="132"/>
      <c r="CK1" s="64"/>
      <c r="CL1" s="57" t="s">
        <v>183</v>
      </c>
      <c r="CT1" s="64"/>
      <c r="CU1" s="57" t="s">
        <v>472</v>
      </c>
      <c r="DC1" s="64"/>
      <c r="DD1" s="132" t="s">
        <v>474</v>
      </c>
      <c r="DE1" s="132"/>
      <c r="DF1" s="132"/>
      <c r="DG1" s="132"/>
      <c r="DH1" s="132"/>
      <c r="DI1" s="132"/>
      <c r="DJ1" s="132"/>
      <c r="DK1" s="132"/>
      <c r="DL1" s="64"/>
      <c r="DM1" s="57" t="s">
        <v>465</v>
      </c>
      <c r="DU1" s="64"/>
      <c r="DV1" s="132" t="s">
        <v>467</v>
      </c>
      <c r="DW1" s="132"/>
      <c r="DX1" s="132"/>
      <c r="DY1" s="132"/>
      <c r="DZ1" s="132"/>
      <c r="EA1" s="132"/>
      <c r="EB1" s="132"/>
      <c r="EC1" s="132"/>
      <c r="ED1" s="64"/>
      <c r="EE1" s="57" t="s">
        <v>461</v>
      </c>
      <c r="EM1" s="64"/>
      <c r="EN1" s="132" t="s">
        <v>463</v>
      </c>
      <c r="EO1" s="132"/>
      <c r="EP1" s="132"/>
      <c r="EQ1" s="132"/>
      <c r="ER1" s="132"/>
      <c r="ES1" s="132"/>
      <c r="ET1" s="132"/>
      <c r="EU1" s="132"/>
      <c r="EV1" s="64"/>
      <c r="EW1" s="57" t="s">
        <v>185</v>
      </c>
      <c r="FE1" s="64"/>
      <c r="FF1" s="57" t="s">
        <v>186</v>
      </c>
      <c r="FN1" s="64"/>
      <c r="FO1" s="57" t="s">
        <v>149</v>
      </c>
      <c r="GB1" s="64"/>
      <c r="GC1" s="57" t="s">
        <v>188</v>
      </c>
      <c r="GK1" s="64"/>
      <c r="GL1" s="57" t="s">
        <v>480</v>
      </c>
      <c r="GT1" s="64"/>
      <c r="GU1" s="132" t="s">
        <v>482</v>
      </c>
      <c r="GV1" s="132"/>
      <c r="GW1" s="132"/>
      <c r="GX1" s="132"/>
      <c r="GY1" s="132"/>
      <c r="GZ1" s="132"/>
      <c r="HA1" s="132"/>
      <c r="HB1" s="132"/>
      <c r="HC1" s="64"/>
      <c r="HD1" s="57" t="s">
        <v>240</v>
      </c>
      <c r="HL1" s="64"/>
      <c r="HM1" s="57" t="s">
        <v>190</v>
      </c>
      <c r="HU1" s="64"/>
      <c r="HV1" s="57" t="s">
        <v>191</v>
      </c>
      <c r="ID1" s="64"/>
      <c r="IE1" s="57" t="s">
        <v>192</v>
      </c>
      <c r="IM1" s="64"/>
      <c r="IN1" s="57" t="s">
        <v>193</v>
      </c>
      <c r="IV1" s="64"/>
      <c r="IW1" s="57" t="s">
        <v>241</v>
      </c>
      <c r="JH1" s="64"/>
      <c r="JI1" s="57" t="s">
        <v>209</v>
      </c>
      <c r="JV1" s="64"/>
      <c r="JW1" s="132" t="s">
        <v>434</v>
      </c>
      <c r="JX1" s="132"/>
      <c r="JY1" s="132"/>
      <c r="JZ1" s="132"/>
      <c r="KA1" s="132"/>
      <c r="KB1" s="132"/>
      <c r="KC1" s="132"/>
      <c r="KE1" s="64"/>
      <c r="KF1" s="132" t="s">
        <v>469</v>
      </c>
      <c r="KG1" s="132"/>
      <c r="KH1" s="132"/>
      <c r="KI1" s="132"/>
      <c r="KJ1" s="132"/>
      <c r="KK1" s="132"/>
      <c r="KL1" s="132"/>
      <c r="KM1" s="132"/>
      <c r="KN1" s="64"/>
      <c r="KO1" s="132" t="s">
        <v>487</v>
      </c>
      <c r="KP1" s="132"/>
      <c r="KQ1" s="132"/>
      <c r="KR1" s="132"/>
      <c r="KS1" s="132"/>
      <c r="KT1" s="132"/>
      <c r="KU1" s="132"/>
      <c r="KV1" s="132"/>
    </row>
    <row r="2" spans="2:308" x14ac:dyDescent="0.15">
      <c r="B2" s="54" t="s">
        <v>301</v>
      </c>
      <c r="C2" s="54">
        <f>基础状态预期!$C$172</f>
        <v>151.04171534413976</v>
      </c>
      <c r="AG2" s="57"/>
      <c r="AH2" s="57" t="s">
        <v>176</v>
      </c>
      <c r="AT2" s="57"/>
    </row>
    <row r="3" spans="2:308" x14ac:dyDescent="0.15">
      <c r="B3" s="54" t="s">
        <v>169</v>
      </c>
      <c r="C3" s="54">
        <v>4</v>
      </c>
      <c r="AG3" s="57"/>
      <c r="AH3" s="57" t="s">
        <v>177</v>
      </c>
      <c r="JD3" s="78" t="s">
        <v>242</v>
      </c>
      <c r="JE3" s="77">
        <f>[4]兵营招募!$C$6</f>
        <v>20</v>
      </c>
    </row>
    <row r="4" spans="2:308" s="42" customFormat="1" ht="56.25" x14ac:dyDescent="0.15">
      <c r="C4" s="42" t="s">
        <v>152</v>
      </c>
      <c r="D4" s="42" t="s">
        <v>153</v>
      </c>
      <c r="E4" s="42" t="s">
        <v>158</v>
      </c>
      <c r="F4" s="42" t="s">
        <v>209</v>
      </c>
      <c r="G4" s="42" t="s">
        <v>476</v>
      </c>
      <c r="H4" s="169" t="s">
        <v>478</v>
      </c>
      <c r="I4" s="42" t="s">
        <v>154</v>
      </c>
      <c r="J4" s="42" t="s">
        <v>472</v>
      </c>
      <c r="K4" s="169" t="s">
        <v>474</v>
      </c>
      <c r="L4" s="42" t="s">
        <v>465</v>
      </c>
      <c r="M4" s="169" t="s">
        <v>467</v>
      </c>
      <c r="N4" s="42" t="s">
        <v>461</v>
      </c>
      <c r="O4" s="169" t="s">
        <v>463</v>
      </c>
      <c r="P4" s="42" t="s">
        <v>147</v>
      </c>
      <c r="Q4" s="42" t="s">
        <v>148</v>
      </c>
      <c r="R4" s="42" t="s">
        <v>187</v>
      </c>
      <c r="S4" s="42" t="s">
        <v>150</v>
      </c>
      <c r="T4" s="42" t="s">
        <v>480</v>
      </c>
      <c r="U4" s="169" t="s">
        <v>482</v>
      </c>
      <c r="V4" s="42" t="s">
        <v>240</v>
      </c>
      <c r="W4" s="42" t="s">
        <v>151</v>
      </c>
      <c r="X4" s="42" t="s">
        <v>155</v>
      </c>
      <c r="Y4" s="42" t="s">
        <v>156</v>
      </c>
      <c r="Z4" s="42" t="s">
        <v>157</v>
      </c>
      <c r="AA4" s="42" t="s">
        <v>241</v>
      </c>
      <c r="AB4" s="42" t="s">
        <v>434</v>
      </c>
      <c r="AC4" s="169" t="s">
        <v>469</v>
      </c>
      <c r="AD4" s="169" t="s">
        <v>487</v>
      </c>
      <c r="AE4" s="169"/>
      <c r="AF4" s="79"/>
      <c r="AR4" s="79"/>
      <c r="BA4" s="79"/>
      <c r="BJ4" s="79"/>
      <c r="BS4" s="79"/>
      <c r="CB4" s="79"/>
      <c r="CC4" s="169"/>
      <c r="CD4" s="169"/>
      <c r="CE4" s="169"/>
      <c r="CF4" s="169"/>
      <c r="CG4" s="169"/>
      <c r="CH4" s="169"/>
      <c r="CI4" s="169"/>
      <c r="CJ4" s="169"/>
      <c r="CK4" s="79"/>
      <c r="CT4" s="79"/>
      <c r="DC4" s="79"/>
      <c r="DD4" s="169"/>
      <c r="DE4" s="169"/>
      <c r="DF4" s="169"/>
      <c r="DG4" s="169"/>
      <c r="DH4" s="169"/>
      <c r="DI4" s="169"/>
      <c r="DJ4" s="169"/>
      <c r="DK4" s="169"/>
      <c r="DL4" s="79"/>
      <c r="DU4" s="79"/>
      <c r="DV4" s="169"/>
      <c r="DW4" s="169"/>
      <c r="DX4" s="169"/>
      <c r="DY4" s="169"/>
      <c r="DZ4" s="169"/>
      <c r="EA4" s="169"/>
      <c r="EB4" s="169"/>
      <c r="EC4" s="169"/>
      <c r="ED4" s="79"/>
      <c r="EM4" s="79"/>
      <c r="EN4" s="169"/>
      <c r="EO4" s="169"/>
      <c r="EP4" s="169"/>
      <c r="EQ4" s="169"/>
      <c r="ER4" s="169"/>
      <c r="ES4" s="169"/>
      <c r="ET4" s="169"/>
      <c r="EU4" s="169"/>
      <c r="EV4" s="79"/>
      <c r="FE4" s="79"/>
      <c r="FN4" s="79"/>
      <c r="FQ4" s="193" t="s">
        <v>285</v>
      </c>
      <c r="FR4" s="193"/>
      <c r="FS4" s="193"/>
      <c r="FT4" s="193"/>
      <c r="FU4" s="193"/>
      <c r="FV4" s="193" t="s">
        <v>243</v>
      </c>
      <c r="FW4" s="193"/>
      <c r="FX4" s="193"/>
      <c r="FY4" s="193"/>
      <c r="FZ4" s="193"/>
      <c r="GB4" s="79"/>
      <c r="GK4" s="79"/>
      <c r="GT4" s="79"/>
      <c r="GU4" s="169"/>
      <c r="GV4" s="169"/>
      <c r="GW4" s="169"/>
      <c r="GX4" s="169"/>
      <c r="GY4" s="169"/>
      <c r="GZ4" s="169"/>
      <c r="HA4" s="169"/>
      <c r="HB4" s="169"/>
      <c r="HC4" s="79"/>
      <c r="HL4" s="79"/>
      <c r="HU4" s="79"/>
      <c r="ID4" s="79"/>
      <c r="IM4" s="79"/>
      <c r="IV4" s="79"/>
      <c r="IY4" s="193" t="s">
        <v>302</v>
      </c>
      <c r="IZ4" s="193"/>
      <c r="JA4" s="193"/>
      <c r="JB4" s="193"/>
      <c r="JC4" s="193"/>
      <c r="JD4" s="93"/>
      <c r="JE4" s="93"/>
      <c r="JF4" s="93"/>
      <c r="JH4" s="79"/>
      <c r="JK4" s="193" t="s">
        <v>218</v>
      </c>
      <c r="JL4" s="193"/>
      <c r="JM4" s="193"/>
      <c r="JN4" s="193"/>
      <c r="JO4" s="193"/>
      <c r="JP4" s="193" t="s">
        <v>219</v>
      </c>
      <c r="JQ4" s="193"/>
      <c r="JR4" s="193"/>
      <c r="JS4" s="193"/>
      <c r="JT4" s="193"/>
      <c r="JV4" s="79"/>
      <c r="JW4" s="160"/>
      <c r="JX4" s="160"/>
      <c r="JY4" s="183" t="s">
        <v>435</v>
      </c>
      <c r="JZ4" s="183"/>
      <c r="KA4" s="183"/>
      <c r="KB4" s="183"/>
      <c r="KC4" s="183"/>
      <c r="KE4" s="79"/>
      <c r="KF4" s="169"/>
      <c r="KG4" s="169"/>
      <c r="KH4" s="183" t="s">
        <v>469</v>
      </c>
      <c r="KI4" s="183"/>
      <c r="KJ4" s="183"/>
      <c r="KK4" s="183"/>
      <c r="KL4" s="183"/>
      <c r="KM4" s="169"/>
      <c r="KN4" s="79"/>
      <c r="KO4" s="169"/>
      <c r="KP4" s="169"/>
      <c r="KQ4" s="183" t="s">
        <v>487</v>
      </c>
      <c r="KR4" s="183"/>
      <c r="KS4" s="183"/>
      <c r="KT4" s="183"/>
      <c r="KU4" s="183"/>
      <c r="KV4" s="169"/>
    </row>
    <row r="5" spans="2:308" x14ac:dyDescent="0.15">
      <c r="B5" s="54" t="s">
        <v>160</v>
      </c>
      <c r="C5" s="58">
        <v>1.5</v>
      </c>
      <c r="D5" s="58">
        <v>1.5</v>
      </c>
      <c r="E5" s="58"/>
      <c r="F5" s="58">
        <v>0.1</v>
      </c>
      <c r="G5" s="58">
        <v>1</v>
      </c>
      <c r="H5" s="58">
        <v>1</v>
      </c>
      <c r="I5" s="58">
        <v>1</v>
      </c>
      <c r="J5" s="58">
        <v>0.2</v>
      </c>
      <c r="K5" s="58">
        <v>0.2</v>
      </c>
      <c r="L5" s="58">
        <v>0.2</v>
      </c>
      <c r="M5" s="58">
        <v>0.3</v>
      </c>
      <c r="N5" s="58">
        <v>0.2</v>
      </c>
      <c r="O5" s="58">
        <v>0.1</v>
      </c>
      <c r="P5" s="58">
        <v>0.4</v>
      </c>
      <c r="Q5" s="58">
        <v>0.1</v>
      </c>
      <c r="R5" s="58">
        <v>0.3</v>
      </c>
      <c r="S5" s="58">
        <v>0.4</v>
      </c>
      <c r="T5" s="58">
        <v>0.4</v>
      </c>
      <c r="U5" s="58">
        <v>0.4</v>
      </c>
      <c r="V5" s="58">
        <v>3</v>
      </c>
      <c r="W5" s="58">
        <v>0.6</v>
      </c>
      <c r="X5" s="58">
        <v>0.4</v>
      </c>
      <c r="Y5" s="58">
        <v>1</v>
      </c>
      <c r="Z5" s="58">
        <v>0.4</v>
      </c>
      <c r="AA5" s="58"/>
      <c r="AB5" s="60">
        <v>0.2</v>
      </c>
      <c r="AC5" s="60">
        <v>0.2</v>
      </c>
      <c r="AD5" s="60">
        <v>0.3</v>
      </c>
      <c r="AE5" s="60"/>
      <c r="AT5" s="54" t="s">
        <v>298</v>
      </c>
      <c r="AU5" s="54" t="s">
        <v>171</v>
      </c>
      <c r="AV5" s="54" t="s">
        <v>172</v>
      </c>
      <c r="AW5" s="54" t="s">
        <v>173</v>
      </c>
      <c r="AX5" s="54" t="s">
        <v>104</v>
      </c>
      <c r="AY5" s="54" t="s">
        <v>35</v>
      </c>
      <c r="BC5" s="54" t="s">
        <v>298</v>
      </c>
      <c r="BD5" s="54" t="s">
        <v>31</v>
      </c>
      <c r="BE5" s="54" t="s">
        <v>172</v>
      </c>
      <c r="BF5" s="54" t="s">
        <v>41</v>
      </c>
      <c r="BG5" s="54" t="s">
        <v>34</v>
      </c>
      <c r="BH5" s="54" t="s">
        <v>35</v>
      </c>
      <c r="BL5" s="54" t="s">
        <v>298</v>
      </c>
      <c r="BM5" s="54" t="s">
        <v>31</v>
      </c>
      <c r="BN5" s="54" t="s">
        <v>172</v>
      </c>
      <c r="BO5" s="54" t="s">
        <v>41</v>
      </c>
      <c r="BP5" s="54" t="s">
        <v>34</v>
      </c>
      <c r="BQ5" s="54" t="s">
        <v>35</v>
      </c>
      <c r="BU5" s="54" t="s">
        <v>298</v>
      </c>
      <c r="BV5" s="54" t="s">
        <v>31</v>
      </c>
      <c r="BW5" s="54" t="s">
        <v>172</v>
      </c>
      <c r="BX5" s="54" t="s">
        <v>41</v>
      </c>
      <c r="BY5" s="54" t="s">
        <v>34</v>
      </c>
      <c r="BZ5" s="54" t="s">
        <v>35</v>
      </c>
      <c r="CD5" s="168" t="s">
        <v>298</v>
      </c>
      <c r="CE5" s="168" t="s">
        <v>31</v>
      </c>
      <c r="CF5" s="168" t="s">
        <v>32</v>
      </c>
      <c r="CG5" s="168" t="s">
        <v>33</v>
      </c>
      <c r="CH5" s="168" t="s">
        <v>34</v>
      </c>
      <c r="CI5" s="168" t="s">
        <v>35</v>
      </c>
      <c r="CM5" s="54" t="s">
        <v>298</v>
      </c>
      <c r="CN5" s="54" t="s">
        <v>31</v>
      </c>
      <c r="CO5" s="54" t="s">
        <v>172</v>
      </c>
      <c r="CP5" s="54" t="s">
        <v>41</v>
      </c>
      <c r="CQ5" s="54" t="s">
        <v>34</v>
      </c>
      <c r="CR5" s="54" t="s">
        <v>35</v>
      </c>
      <c r="CV5" s="54" t="s">
        <v>298</v>
      </c>
      <c r="CW5" s="54" t="s">
        <v>31</v>
      </c>
      <c r="CX5" s="54" t="s">
        <v>172</v>
      </c>
      <c r="CY5" s="54" t="s">
        <v>41</v>
      </c>
      <c r="CZ5" s="54" t="s">
        <v>34</v>
      </c>
      <c r="DA5" s="54" t="s">
        <v>35</v>
      </c>
      <c r="DE5" s="168" t="s">
        <v>298</v>
      </c>
      <c r="DF5" s="168" t="s">
        <v>31</v>
      </c>
      <c r="DG5" s="168" t="s">
        <v>32</v>
      </c>
      <c r="DH5" s="168" t="s">
        <v>33</v>
      </c>
      <c r="DI5" s="168" t="s">
        <v>34</v>
      </c>
      <c r="DJ5" s="168" t="s">
        <v>35</v>
      </c>
      <c r="DN5" s="54" t="s">
        <v>298</v>
      </c>
      <c r="DO5" s="54" t="s">
        <v>31</v>
      </c>
      <c r="DP5" s="54" t="s">
        <v>172</v>
      </c>
      <c r="DQ5" s="54" t="s">
        <v>41</v>
      </c>
      <c r="DR5" s="54" t="s">
        <v>34</v>
      </c>
      <c r="DS5" s="54" t="s">
        <v>35</v>
      </c>
      <c r="DW5" s="168" t="s">
        <v>298</v>
      </c>
      <c r="DX5" s="168" t="s">
        <v>31</v>
      </c>
      <c r="DY5" s="168" t="s">
        <v>32</v>
      </c>
      <c r="DZ5" s="168" t="s">
        <v>33</v>
      </c>
      <c r="EA5" s="168" t="s">
        <v>34</v>
      </c>
      <c r="EB5" s="168" t="s">
        <v>35</v>
      </c>
      <c r="EF5" s="54" t="s">
        <v>298</v>
      </c>
      <c r="EG5" s="54" t="s">
        <v>31</v>
      </c>
      <c r="EH5" s="54" t="s">
        <v>172</v>
      </c>
      <c r="EI5" s="54" t="s">
        <v>41</v>
      </c>
      <c r="EJ5" s="54" t="s">
        <v>34</v>
      </c>
      <c r="EK5" s="54" t="s">
        <v>35</v>
      </c>
      <c r="EO5" s="168" t="s">
        <v>298</v>
      </c>
      <c r="EP5" s="168" t="s">
        <v>31</v>
      </c>
      <c r="EQ5" s="168" t="s">
        <v>32</v>
      </c>
      <c r="ER5" s="168" t="s">
        <v>33</v>
      </c>
      <c r="ES5" s="168" t="s">
        <v>34</v>
      </c>
      <c r="ET5" s="168" t="s">
        <v>35</v>
      </c>
      <c r="EX5" s="54" t="s">
        <v>298</v>
      </c>
      <c r="EY5" s="54" t="s">
        <v>31</v>
      </c>
      <c r="EZ5" s="54" t="s">
        <v>172</v>
      </c>
      <c r="FA5" s="54" t="s">
        <v>41</v>
      </c>
      <c r="FB5" s="54" t="s">
        <v>34</v>
      </c>
      <c r="FC5" s="54" t="s">
        <v>35</v>
      </c>
      <c r="FG5" s="54" t="s">
        <v>298</v>
      </c>
      <c r="FH5" s="54" t="s">
        <v>31</v>
      </c>
      <c r="FI5" s="54" t="s">
        <v>172</v>
      </c>
      <c r="FJ5" s="54" t="s">
        <v>41</v>
      </c>
      <c r="FK5" s="54" t="s">
        <v>34</v>
      </c>
      <c r="FL5" s="54" t="s">
        <v>35</v>
      </c>
      <c r="FP5" s="54" t="s">
        <v>298</v>
      </c>
      <c r="FQ5" s="54" t="s">
        <v>31</v>
      </c>
      <c r="FR5" s="54" t="s">
        <v>172</v>
      </c>
      <c r="FS5" s="54" t="s">
        <v>41</v>
      </c>
      <c r="FT5" s="54" t="s">
        <v>34</v>
      </c>
      <c r="FU5" s="54" t="s">
        <v>35</v>
      </c>
      <c r="FV5" s="80" t="s">
        <v>31</v>
      </c>
      <c r="FW5" s="80" t="s">
        <v>32</v>
      </c>
      <c r="FX5" s="80" t="s">
        <v>33</v>
      </c>
      <c r="FY5" s="80" t="s">
        <v>34</v>
      </c>
      <c r="FZ5" s="80" t="s">
        <v>35</v>
      </c>
      <c r="GD5" s="54" t="s">
        <v>298</v>
      </c>
      <c r="GE5" s="54" t="s">
        <v>31</v>
      </c>
      <c r="GF5" s="54" t="s">
        <v>172</v>
      </c>
      <c r="GG5" s="54" t="s">
        <v>41</v>
      </c>
      <c r="GH5" s="54" t="s">
        <v>34</v>
      </c>
      <c r="GI5" s="54" t="s">
        <v>35</v>
      </c>
      <c r="GM5" s="54" t="s">
        <v>298</v>
      </c>
      <c r="GN5" s="54" t="s">
        <v>31</v>
      </c>
      <c r="GO5" s="54" t="s">
        <v>172</v>
      </c>
      <c r="GP5" s="54" t="s">
        <v>41</v>
      </c>
      <c r="GQ5" s="54" t="s">
        <v>34</v>
      </c>
      <c r="GR5" s="54" t="s">
        <v>35</v>
      </c>
      <c r="GV5" s="168" t="s">
        <v>298</v>
      </c>
      <c r="GW5" s="168" t="s">
        <v>31</v>
      </c>
      <c r="GX5" s="168" t="s">
        <v>32</v>
      </c>
      <c r="GY5" s="168" t="s">
        <v>33</v>
      </c>
      <c r="GZ5" s="168" t="s">
        <v>34</v>
      </c>
      <c r="HA5" s="168" t="s">
        <v>35</v>
      </c>
      <c r="HE5" s="54" t="s">
        <v>298</v>
      </c>
      <c r="HF5" s="54" t="s">
        <v>31</v>
      </c>
      <c r="HG5" s="54" t="s">
        <v>172</v>
      </c>
      <c r="HH5" s="54" t="s">
        <v>41</v>
      </c>
      <c r="HI5" s="54" t="s">
        <v>34</v>
      </c>
      <c r="HJ5" s="54" t="s">
        <v>35</v>
      </c>
      <c r="HN5" s="54" t="s">
        <v>298</v>
      </c>
      <c r="HO5" s="54" t="s">
        <v>31</v>
      </c>
      <c r="HP5" s="54" t="s">
        <v>172</v>
      </c>
      <c r="HQ5" s="54" t="s">
        <v>41</v>
      </c>
      <c r="HR5" s="54" t="s">
        <v>34</v>
      </c>
      <c r="HS5" s="54" t="s">
        <v>35</v>
      </c>
      <c r="HW5" s="54" t="s">
        <v>298</v>
      </c>
      <c r="HX5" s="54" t="s">
        <v>31</v>
      </c>
      <c r="HY5" s="54" t="s">
        <v>172</v>
      </c>
      <c r="HZ5" s="54" t="s">
        <v>41</v>
      </c>
      <c r="IA5" s="54" t="s">
        <v>34</v>
      </c>
      <c r="IB5" s="54" t="s">
        <v>35</v>
      </c>
      <c r="IF5" s="54" t="s">
        <v>298</v>
      </c>
      <c r="IG5" s="54" t="s">
        <v>31</v>
      </c>
      <c r="IH5" s="54" t="s">
        <v>172</v>
      </c>
      <c r="II5" s="54" t="s">
        <v>41</v>
      </c>
      <c r="IJ5" s="54" t="s">
        <v>34</v>
      </c>
      <c r="IK5" s="54" t="s">
        <v>35</v>
      </c>
      <c r="IO5" s="54" t="s">
        <v>298</v>
      </c>
      <c r="IP5" s="54" t="s">
        <v>31</v>
      </c>
      <c r="IQ5" s="54" t="s">
        <v>172</v>
      </c>
      <c r="IR5" s="54" t="s">
        <v>41</v>
      </c>
      <c r="IS5" s="54" t="s">
        <v>34</v>
      </c>
      <c r="IT5" s="54" t="s">
        <v>35</v>
      </c>
      <c r="IX5" s="54" t="s">
        <v>298</v>
      </c>
      <c r="IY5" s="54" t="s">
        <v>31</v>
      </c>
      <c r="IZ5" s="54" t="s">
        <v>172</v>
      </c>
      <c r="JA5" s="54" t="s">
        <v>41</v>
      </c>
      <c r="JB5" s="54" t="s">
        <v>34</v>
      </c>
      <c r="JC5" s="54" t="s">
        <v>35</v>
      </c>
      <c r="JJ5" s="54" t="s">
        <v>298</v>
      </c>
      <c r="JK5" s="55" t="s">
        <v>31</v>
      </c>
      <c r="JL5" s="55" t="s">
        <v>32</v>
      </c>
      <c r="JM5" s="55" t="s">
        <v>33</v>
      </c>
      <c r="JN5" s="55" t="s">
        <v>34</v>
      </c>
      <c r="JO5" s="55" t="s">
        <v>35</v>
      </c>
      <c r="JP5" s="54" t="s">
        <v>31</v>
      </c>
      <c r="JQ5" s="54" t="s">
        <v>32</v>
      </c>
      <c r="JR5" s="54" t="s">
        <v>33</v>
      </c>
      <c r="JS5" s="54" t="s">
        <v>34</v>
      </c>
      <c r="JT5" s="54" t="s">
        <v>35</v>
      </c>
      <c r="JX5" s="159" t="s">
        <v>298</v>
      </c>
      <c r="JY5" s="159" t="s">
        <v>31</v>
      </c>
      <c r="JZ5" s="159" t="s">
        <v>32</v>
      </c>
      <c r="KA5" s="159" t="s">
        <v>33</v>
      </c>
      <c r="KB5" s="159" t="s">
        <v>34</v>
      </c>
      <c r="KC5" s="159" t="s">
        <v>35</v>
      </c>
      <c r="KG5" s="168" t="s">
        <v>298</v>
      </c>
      <c r="KH5" s="168" t="s">
        <v>31</v>
      </c>
      <c r="KI5" s="168" t="s">
        <v>32</v>
      </c>
      <c r="KJ5" s="168" t="s">
        <v>33</v>
      </c>
      <c r="KK5" s="168" t="s">
        <v>34</v>
      </c>
      <c r="KL5" s="168" t="s">
        <v>35</v>
      </c>
      <c r="KP5" s="168" t="s">
        <v>298</v>
      </c>
      <c r="KQ5" s="168" t="s">
        <v>31</v>
      </c>
      <c r="KR5" s="168" t="s">
        <v>32</v>
      </c>
      <c r="KS5" s="168" t="s">
        <v>33</v>
      </c>
      <c r="KT5" s="168" t="s">
        <v>34</v>
      </c>
      <c r="KU5" s="168" t="s">
        <v>35</v>
      </c>
    </row>
    <row r="6" spans="2:308" x14ac:dyDescent="0.15"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J6" s="183" t="s">
        <v>170</v>
      </c>
      <c r="AK6" s="183"/>
      <c r="AL6" s="183"/>
      <c r="AM6" s="183"/>
      <c r="AN6" s="183"/>
      <c r="AO6" s="60"/>
      <c r="AS6" s="81"/>
      <c r="AT6" s="54">
        <v>1</v>
      </c>
      <c r="AU6" s="68">
        <f t="shared" ref="AU6:AU37" si="0">$C40*AJ8</f>
        <v>0</v>
      </c>
      <c r="AV6" s="68">
        <f t="shared" ref="AV6:AV37" si="1">$C40*AK8</f>
        <v>0</v>
      </c>
      <c r="AW6" s="68">
        <f t="shared" ref="AW6:AW37" si="2">$C40*AL8</f>
        <v>0</v>
      </c>
      <c r="AX6" s="68">
        <f t="shared" ref="AX6:AX37" si="3">$C40*AM8</f>
        <v>0</v>
      </c>
      <c r="AY6" s="68">
        <f t="shared" ref="AY6:AY37" si="4">$C40*AN8</f>
        <v>0</v>
      </c>
      <c r="BC6" s="54">
        <v>1</v>
      </c>
      <c r="BD6" s="68">
        <f t="shared" ref="BD6:BD37" si="5">$D40*AJ8</f>
        <v>0</v>
      </c>
      <c r="BE6" s="68">
        <f t="shared" ref="BE6:BE37" si="6">$D40*AK8</f>
        <v>0</v>
      </c>
      <c r="BF6" s="68">
        <f t="shared" ref="BF6:BF37" si="7">$D40*AL8</f>
        <v>0</v>
      </c>
      <c r="BG6" s="68">
        <f t="shared" ref="BG6:BG37" si="8">$D40*AM8</f>
        <v>0</v>
      </c>
      <c r="BH6" s="68">
        <f t="shared" ref="BH6:BH37" si="9">$D40*AN8</f>
        <v>0</v>
      </c>
      <c r="BL6" s="54">
        <v>1</v>
      </c>
      <c r="BM6" s="68">
        <f t="shared" ref="BM6:BM37" si="10">$E40*AJ8</f>
        <v>0</v>
      </c>
      <c r="BN6" s="68">
        <f t="shared" ref="BN6:BN37" si="11">$E40*AK8</f>
        <v>0</v>
      </c>
      <c r="BO6" s="68">
        <f t="shared" ref="BO6:BO37" si="12">$E40*AL8</f>
        <v>0</v>
      </c>
      <c r="BP6" s="68">
        <f t="shared" ref="BP6:BP37" si="13">$E40*AM8</f>
        <v>0</v>
      </c>
      <c r="BQ6" s="68">
        <f t="shared" ref="BQ6:BQ37" si="14">$E40*AN8</f>
        <v>0</v>
      </c>
      <c r="BU6" s="54">
        <v>1</v>
      </c>
      <c r="BV6" s="62">
        <f t="shared" ref="BV6:BV37" si="15">$G40*AJ8</f>
        <v>0</v>
      </c>
      <c r="BW6" s="62">
        <f t="shared" ref="BW6:BW37" si="16">$G40*AK8</f>
        <v>0</v>
      </c>
      <c r="BX6" s="62">
        <f t="shared" ref="BX6:BX37" si="17">$G40*AL8</f>
        <v>0</v>
      </c>
      <c r="BY6" s="62">
        <f t="shared" ref="BY6:BY37" si="18">$G40*AM8</f>
        <v>0</v>
      </c>
      <c r="BZ6" s="62">
        <f t="shared" ref="BZ6:BZ37" si="19">$G40*AN8</f>
        <v>0</v>
      </c>
      <c r="CD6" s="168">
        <v>1</v>
      </c>
      <c r="CE6" s="62">
        <f t="shared" ref="CE6:CE37" si="20">$H40*AJ8</f>
        <v>0</v>
      </c>
      <c r="CF6" s="62">
        <f t="shared" ref="CF6:CF37" si="21">$H40*AK8</f>
        <v>0</v>
      </c>
      <c r="CG6" s="62">
        <f t="shared" ref="CG6:CG37" si="22">$H40*AL8</f>
        <v>0</v>
      </c>
      <c r="CH6" s="62">
        <f t="shared" ref="CH6:CH37" si="23">$H40*AM8</f>
        <v>0</v>
      </c>
      <c r="CI6" s="62">
        <f t="shared" ref="CI6:CI37" si="24">$H40*AN8</f>
        <v>0</v>
      </c>
      <c r="CM6" s="54">
        <v>1</v>
      </c>
      <c r="CN6" s="62">
        <f t="shared" ref="CN6:CN37" si="25">$I40*AJ8</f>
        <v>0</v>
      </c>
      <c r="CO6" s="62">
        <f t="shared" ref="CO6:CO37" si="26">$I40*AK8</f>
        <v>0</v>
      </c>
      <c r="CP6" s="62">
        <f t="shared" ref="CP6:CP37" si="27">$I40*AL8</f>
        <v>0</v>
      </c>
      <c r="CQ6" s="62">
        <f t="shared" ref="CQ6:CQ37" si="28">$I40*AM8</f>
        <v>0</v>
      </c>
      <c r="CR6" s="62">
        <f t="shared" ref="CR6:CR37" si="29">$I40*AN8</f>
        <v>0</v>
      </c>
      <c r="CV6" s="54">
        <v>1</v>
      </c>
      <c r="CW6" s="62">
        <f t="shared" ref="CW6:CW37" si="30">$J40*AJ8</f>
        <v>0</v>
      </c>
      <c r="CX6" s="62">
        <f t="shared" ref="CX6:CX37" si="31">$J40*AK8</f>
        <v>0</v>
      </c>
      <c r="CY6" s="62">
        <f t="shared" ref="CY6:CY37" si="32">$J40*AL8</f>
        <v>0</v>
      </c>
      <c r="CZ6" s="62">
        <f t="shared" ref="CZ6:CZ37" si="33">$J40*AM8</f>
        <v>0</v>
      </c>
      <c r="DA6" s="62">
        <f t="shared" ref="DA6:DA37" si="34">$J40*AN8</f>
        <v>0</v>
      </c>
      <c r="DE6" s="168">
        <v>1</v>
      </c>
      <c r="DF6" s="62">
        <f t="shared" ref="DF6:DF37" si="35">$K40*AJ8</f>
        <v>0</v>
      </c>
      <c r="DG6" s="62">
        <f t="shared" ref="DG6:DG37" si="36">$K40*AK8</f>
        <v>0</v>
      </c>
      <c r="DH6" s="62">
        <f t="shared" ref="DH6:DH37" si="37">$K40*AL8</f>
        <v>0</v>
      </c>
      <c r="DI6" s="62">
        <f t="shared" ref="DI6:DI37" si="38">$K40*AM8</f>
        <v>0</v>
      </c>
      <c r="DJ6" s="62">
        <f t="shared" ref="DJ6:DJ37" si="39">$K40*AN8</f>
        <v>0</v>
      </c>
      <c r="DN6" s="54">
        <v>1</v>
      </c>
      <c r="DO6" s="62">
        <f t="shared" ref="DO6:DO37" si="40">$L40*AJ8</f>
        <v>0</v>
      </c>
      <c r="DP6" s="62">
        <f t="shared" ref="DP6:DP37" si="41">$L40*AK8</f>
        <v>0</v>
      </c>
      <c r="DQ6" s="62">
        <f t="shared" ref="DQ6:DQ37" si="42">$L40*AL8</f>
        <v>0</v>
      </c>
      <c r="DR6" s="62">
        <f t="shared" ref="DR6:DR37" si="43">$L40*AM8</f>
        <v>0</v>
      </c>
      <c r="DS6" s="62">
        <f t="shared" ref="DS6:DS37" si="44">$L40*AN8</f>
        <v>0</v>
      </c>
      <c r="DW6" s="168">
        <v>1</v>
      </c>
      <c r="DX6" s="62">
        <f t="shared" ref="DX6:DX37" si="45">$M40*AJ8</f>
        <v>0</v>
      </c>
      <c r="DY6" s="62">
        <f t="shared" ref="DY6:DY37" si="46">$M40*AK8</f>
        <v>0</v>
      </c>
      <c r="DZ6" s="62">
        <f t="shared" ref="DZ6:DZ37" si="47">$M40*AL8</f>
        <v>0</v>
      </c>
      <c r="EA6" s="62">
        <f t="shared" ref="EA6:EA37" si="48">$M40*AM8</f>
        <v>0</v>
      </c>
      <c r="EB6" s="62">
        <f t="shared" ref="EB6:EB37" si="49">$M40*AN8</f>
        <v>0</v>
      </c>
      <c r="EF6" s="54">
        <v>1</v>
      </c>
      <c r="EG6" s="62">
        <f t="shared" ref="EG6:EG37" si="50">$N40*AJ8</f>
        <v>0</v>
      </c>
      <c r="EH6" s="62">
        <f t="shared" ref="EH6:EH37" si="51">$N40*AK8</f>
        <v>0</v>
      </c>
      <c r="EI6" s="62">
        <f t="shared" ref="EI6:EI37" si="52">$N40*AL8</f>
        <v>0</v>
      </c>
      <c r="EJ6" s="62">
        <f t="shared" ref="EJ6:EJ37" si="53">$N40*AM8</f>
        <v>0</v>
      </c>
      <c r="EK6" s="62">
        <f t="shared" ref="EK6:EK37" si="54">$N40*AN8</f>
        <v>0</v>
      </c>
      <c r="EO6" s="168">
        <v>1</v>
      </c>
      <c r="EP6" s="62">
        <f t="shared" ref="EP6:EP37" si="55">$O40*AJ8</f>
        <v>0</v>
      </c>
      <c r="EQ6" s="62">
        <f t="shared" ref="EQ6:EQ37" si="56">$O40*AK8</f>
        <v>0</v>
      </c>
      <c r="ER6" s="62">
        <f t="shared" ref="ER6:ER37" si="57">$O40*AL8</f>
        <v>0</v>
      </c>
      <c r="ES6" s="62">
        <f t="shared" ref="ES6:ES37" si="58">$O40*AM8</f>
        <v>0</v>
      </c>
      <c r="ET6" s="62">
        <f t="shared" ref="ET6:ET37" si="59">$O40*AN8</f>
        <v>0</v>
      </c>
      <c r="EX6" s="54">
        <v>1</v>
      </c>
      <c r="EY6" s="62">
        <f>$P40*AJ8</f>
        <v>0</v>
      </c>
      <c r="EZ6" s="62">
        <f t="shared" ref="EZ6:FC6" si="60">$P40*AK8</f>
        <v>0</v>
      </c>
      <c r="FA6" s="62">
        <f t="shared" si="60"/>
        <v>0</v>
      </c>
      <c r="FB6" s="62">
        <f t="shared" si="60"/>
        <v>0</v>
      </c>
      <c r="FC6" s="62">
        <f t="shared" si="60"/>
        <v>0</v>
      </c>
      <c r="FG6" s="54">
        <v>1</v>
      </c>
      <c r="FH6" s="65">
        <f>$Q40*AJ8*'[1]资源-士兵训练时间'!AB6</f>
        <v>0</v>
      </c>
      <c r="FI6" s="65">
        <f>$Q40*AK8*'[1]资源-士兵训练时间'!AC6</f>
        <v>0</v>
      </c>
      <c r="FJ6" s="65">
        <f>$Q40*AL8*'[1]资源-士兵训练时间'!AD6</f>
        <v>0</v>
      </c>
      <c r="FK6" s="65">
        <f>$Q40*AM8*'[1]资源-士兵训练时间'!AE6</f>
        <v>0</v>
      </c>
      <c r="FL6" s="65">
        <f>$Q40*AN8*'[1]资源-士兵训练时间'!AF6</f>
        <v>0</v>
      </c>
      <c r="FP6" s="54">
        <v>1</v>
      </c>
      <c r="FQ6" s="62">
        <f t="shared" ref="FQ6:FQ37" si="61">$R40*AJ8</f>
        <v>0</v>
      </c>
      <c r="FR6" s="62">
        <f t="shared" ref="FR6:FR37" si="62">$R40*AK8</f>
        <v>0</v>
      </c>
      <c r="FS6" s="62">
        <f t="shared" ref="FS6:FS37" si="63">$R40*AL8</f>
        <v>0</v>
      </c>
      <c r="FT6" s="62">
        <f t="shared" ref="FT6:FT37" si="64">$R40*AM8</f>
        <v>0</v>
      </c>
      <c r="FU6" s="62">
        <f t="shared" ref="FU6:FU37" si="65">$R40*AN8</f>
        <v>0</v>
      </c>
      <c r="FV6" s="66">
        <f>FQ6*[4]兵营招募!AX5</f>
        <v>0</v>
      </c>
      <c r="FW6" s="66">
        <f>FR6*[4]兵营招募!AY5</f>
        <v>0</v>
      </c>
      <c r="FX6" s="66">
        <f>FS6*[4]兵营招募!AZ5</f>
        <v>0</v>
      </c>
      <c r="FY6" s="66">
        <f>FT6*[4]兵营招募!BA5</f>
        <v>0</v>
      </c>
      <c r="FZ6" s="66">
        <f>FU6*[4]兵营招募!BB5</f>
        <v>0</v>
      </c>
      <c r="GD6" s="54">
        <v>1</v>
      </c>
      <c r="GE6" s="62">
        <f t="shared" ref="GE6:GE37" si="66">$S40*AJ8</f>
        <v>0</v>
      </c>
      <c r="GF6" s="62">
        <f t="shared" ref="GF6:GF37" si="67">$S40*AK8</f>
        <v>0</v>
      </c>
      <c r="GG6" s="62">
        <f t="shared" ref="GG6:GG37" si="68">$S40*AL8</f>
        <v>0</v>
      </c>
      <c r="GH6" s="62">
        <f t="shared" ref="GH6:GH37" si="69">$S40*AM8</f>
        <v>0</v>
      </c>
      <c r="GI6" s="62">
        <f t="shared" ref="GI6:GI37" si="70">$S40*AN8</f>
        <v>0</v>
      </c>
      <c r="GM6" s="54">
        <v>1</v>
      </c>
      <c r="GN6" s="62">
        <f t="shared" ref="GN6:GN37" si="71">$T40*AJ8</f>
        <v>0</v>
      </c>
      <c r="GO6" s="62">
        <f t="shared" ref="GO6:GO37" si="72">$T40*AK8</f>
        <v>0</v>
      </c>
      <c r="GP6" s="62">
        <f t="shared" ref="GP6:GP37" si="73">$T40*AL8</f>
        <v>0</v>
      </c>
      <c r="GQ6" s="62">
        <f t="shared" ref="GQ6:GQ37" si="74">$T40*AM8</f>
        <v>0</v>
      </c>
      <c r="GR6" s="62">
        <f t="shared" ref="GR6:GR37" si="75">$T40*AN8</f>
        <v>0</v>
      </c>
      <c r="GV6" s="168">
        <v>1</v>
      </c>
      <c r="GW6" s="62">
        <f t="shared" ref="GW6:GW37" si="76">$U40*AJ8</f>
        <v>0</v>
      </c>
      <c r="GX6" s="62">
        <f t="shared" ref="GX6:GX37" si="77">$U40*AK8</f>
        <v>0</v>
      </c>
      <c r="GY6" s="62">
        <f t="shared" ref="GY6:GY37" si="78">$U40*AL8</f>
        <v>0</v>
      </c>
      <c r="GZ6" s="62">
        <f t="shared" ref="GZ6:GZ37" si="79">$U40*AM8</f>
        <v>0</v>
      </c>
      <c r="HA6" s="62">
        <f t="shared" ref="HA6:HA37" si="80">$U40*AN8</f>
        <v>0</v>
      </c>
      <c r="HE6" s="54">
        <v>1</v>
      </c>
      <c r="HF6" s="62">
        <f t="shared" ref="HF6:HF37" si="81">$V40*AJ8</f>
        <v>0</v>
      </c>
      <c r="HG6" s="62">
        <f t="shared" ref="HG6:HG37" si="82">$V40*AK8</f>
        <v>0</v>
      </c>
      <c r="HH6" s="62">
        <f t="shared" ref="HH6:HH37" si="83">$V40*AL8</f>
        <v>0</v>
      </c>
      <c r="HI6" s="62">
        <f t="shared" ref="HI6:HI37" si="84">$V40*AM8</f>
        <v>0</v>
      </c>
      <c r="HJ6" s="62">
        <f t="shared" ref="HJ6:HJ37" si="85">$V40*AN8</f>
        <v>0</v>
      </c>
      <c r="HN6" s="54">
        <v>1</v>
      </c>
      <c r="HO6" s="62">
        <f t="shared" ref="HO6:HO37" si="86">$W40*AJ8</f>
        <v>0</v>
      </c>
      <c r="HP6" s="62">
        <f t="shared" ref="HP6:HP37" si="87">$W40*AK8</f>
        <v>0</v>
      </c>
      <c r="HQ6" s="62">
        <f t="shared" ref="HQ6:HQ37" si="88">$W40*AL8</f>
        <v>0</v>
      </c>
      <c r="HR6" s="62">
        <f t="shared" ref="HR6:HR37" si="89">$W40*AM8</f>
        <v>0</v>
      </c>
      <c r="HS6" s="62">
        <f t="shared" ref="HS6:HS37" si="90">$W40*AN8</f>
        <v>0</v>
      </c>
      <c r="HW6" s="54">
        <v>1</v>
      </c>
      <c r="HX6" s="62">
        <f t="shared" ref="HX6:HX37" si="91">$X40*AJ8</f>
        <v>0</v>
      </c>
      <c r="HY6" s="62">
        <f t="shared" ref="HY6:HY37" si="92">$X40*AK8</f>
        <v>0</v>
      </c>
      <c r="HZ6" s="62">
        <f t="shared" ref="HZ6:HZ37" si="93">$X40*AL8</f>
        <v>0</v>
      </c>
      <c r="IA6" s="62">
        <f t="shared" ref="IA6:IA37" si="94">$X40*AM8</f>
        <v>0</v>
      </c>
      <c r="IB6" s="62">
        <f t="shared" ref="IB6:IB37" si="95">$X40*AN8</f>
        <v>0</v>
      </c>
      <c r="IF6" s="54">
        <v>1</v>
      </c>
      <c r="IG6" s="62">
        <f t="shared" ref="IG6:IG37" si="96">$Y40*AJ8</f>
        <v>0</v>
      </c>
      <c r="IH6" s="62">
        <f t="shared" ref="IH6:IH37" si="97">$Y40*AK8</f>
        <v>0</v>
      </c>
      <c r="II6" s="62">
        <f t="shared" ref="II6:II37" si="98">$Y40*AL8</f>
        <v>0</v>
      </c>
      <c r="IJ6" s="62">
        <f t="shared" ref="IJ6:IJ37" si="99">$Y40*AM8</f>
        <v>0</v>
      </c>
      <c r="IK6" s="62">
        <f t="shared" ref="IK6:IK37" si="100">$Y40*AN8</f>
        <v>0</v>
      </c>
      <c r="IO6" s="54">
        <v>1</v>
      </c>
      <c r="IP6" s="62">
        <f t="shared" ref="IP6:IP37" si="101">$Z40*AJ8</f>
        <v>0</v>
      </c>
      <c r="IQ6" s="62">
        <f t="shared" ref="IQ6:IQ37" si="102">$Z40*AK8</f>
        <v>0</v>
      </c>
      <c r="IR6" s="62">
        <f t="shared" ref="IR6:IR37" si="103">$Z40*AL8</f>
        <v>0</v>
      </c>
      <c r="IS6" s="62">
        <f t="shared" ref="IS6:IS37" si="104">$Z40*AM8</f>
        <v>0</v>
      </c>
      <c r="IT6" s="62">
        <f t="shared" ref="IT6:IT37" si="105">$Z40*AN8</f>
        <v>0</v>
      </c>
      <c r="IX6" s="54">
        <v>1</v>
      </c>
      <c r="IY6" s="62">
        <f t="shared" ref="IY6:IY37" si="106">$AA40*AJ8</f>
        <v>0</v>
      </c>
      <c r="IZ6" s="62">
        <f t="shared" ref="IZ6:IZ37" si="107">$AA40*AK8</f>
        <v>0</v>
      </c>
      <c r="JA6" s="62">
        <f t="shared" ref="JA6:JA37" si="108">$AA40*AL8</f>
        <v>0</v>
      </c>
      <c r="JB6" s="62">
        <f t="shared" ref="JB6:JB37" si="109">$AA40*AM8</f>
        <v>0</v>
      </c>
      <c r="JC6" s="62">
        <f t="shared" ref="JC6:JC37" si="110">$AA40*AN8</f>
        <v>0</v>
      </c>
      <c r="JD6" s="92"/>
      <c r="JE6" s="92"/>
      <c r="JF6" s="92"/>
      <c r="JG6" s="92"/>
      <c r="JJ6" s="54">
        <v>1</v>
      </c>
      <c r="JK6" s="68">
        <f t="shared" ref="JK6:JK37" si="111">AJ8*$F40</f>
        <v>0</v>
      </c>
      <c r="JL6" s="68">
        <f t="shared" ref="JL6:JL37" si="112">AK8*$F40</f>
        <v>0</v>
      </c>
      <c r="JM6" s="68">
        <f t="shared" ref="JM6:JM37" si="113">AL8*$F40</f>
        <v>0</v>
      </c>
      <c r="JN6" s="68">
        <f t="shared" ref="JN6:JN37" si="114">AM8*$F40</f>
        <v>0</v>
      </c>
      <c r="JO6" s="68">
        <f t="shared" ref="JO6:JO37" si="115">AN8*$F40</f>
        <v>0</v>
      </c>
      <c r="JP6" s="66">
        <f>JK6*'[1]功能-城建'!CW5</f>
        <v>0</v>
      </c>
      <c r="JQ6" s="66">
        <f>JL6*'[1]功能-城建'!CX5</f>
        <v>0</v>
      </c>
      <c r="JR6" s="66">
        <f>JM6*'[1]功能-城建'!CY5</f>
        <v>0</v>
      </c>
      <c r="JS6" s="66">
        <f>JN6*'[1]功能-城建'!CZ5</f>
        <v>0</v>
      </c>
      <c r="JT6" s="66">
        <f>JO6*'[1]功能-城建'!DA5</f>
        <v>0</v>
      </c>
      <c r="JX6" s="159">
        <v>1</v>
      </c>
      <c r="JY6" s="68">
        <f t="shared" ref="JY6:JY37" si="116">AJ8*$AB40</f>
        <v>0</v>
      </c>
      <c r="JZ6" s="68">
        <f t="shared" ref="JZ6:JZ37" si="117">AK8*$AB40</f>
        <v>0</v>
      </c>
      <c r="KA6" s="68">
        <f t="shared" ref="KA6:KA37" si="118">AL8*$AB40</f>
        <v>0</v>
      </c>
      <c r="KB6" s="68">
        <f t="shared" ref="KB6:KB37" si="119">AM8*$AB40</f>
        <v>0</v>
      </c>
      <c r="KC6" s="68">
        <f t="shared" ref="KC6:KC37" si="120">AN8*$AB40</f>
        <v>0</v>
      </c>
      <c r="KG6" s="168">
        <v>1</v>
      </c>
      <c r="KH6" s="68">
        <f t="shared" ref="KH6:KH37" si="121">AJ8*$AC40</f>
        <v>0</v>
      </c>
      <c r="KI6" s="68">
        <f t="shared" ref="KI6:KI37" si="122">AK8*$AC40</f>
        <v>0</v>
      </c>
      <c r="KJ6" s="68">
        <f t="shared" ref="KJ6:KJ37" si="123">AL8*$AC40</f>
        <v>0</v>
      </c>
      <c r="KK6" s="68">
        <f t="shared" ref="KK6:KK37" si="124">AM8*$AC40</f>
        <v>0</v>
      </c>
      <c r="KL6" s="68">
        <f t="shared" ref="KL6:KL37" si="125">AN8*$AC40</f>
        <v>0</v>
      </c>
      <c r="KP6" s="168">
        <v>1</v>
      </c>
      <c r="KQ6" s="68">
        <f t="shared" ref="KQ6:KQ37" si="126">AJ8*$AD40</f>
        <v>0</v>
      </c>
      <c r="KR6" s="68">
        <f t="shared" ref="KR6:KR37" si="127">AK8*$AD40</f>
        <v>0</v>
      </c>
      <c r="KS6" s="68">
        <f t="shared" ref="KS6:KS37" si="128">AL8*$AD40</f>
        <v>0</v>
      </c>
      <c r="KT6" s="68">
        <f t="shared" ref="KT6:KT37" si="129">AM8*$AD40</f>
        <v>0</v>
      </c>
      <c r="KU6" s="68">
        <f t="shared" ref="KU6:KU37" si="130">AN8*$AD40</f>
        <v>0</v>
      </c>
    </row>
    <row r="7" spans="2:308" x14ac:dyDescent="0.15">
      <c r="B7" s="162" t="s">
        <v>445</v>
      </c>
      <c r="C7" s="58" t="s">
        <v>446</v>
      </c>
      <c r="D7" s="58" t="s">
        <v>446</v>
      </c>
      <c r="E7" s="58" t="s">
        <v>446</v>
      </c>
      <c r="F7" s="58" t="s">
        <v>446</v>
      </c>
      <c r="G7" s="58" t="s">
        <v>446</v>
      </c>
      <c r="H7" s="58" t="s">
        <v>446</v>
      </c>
      <c r="I7" s="58" t="s">
        <v>446</v>
      </c>
      <c r="J7" s="58" t="s">
        <v>446</v>
      </c>
      <c r="K7" s="58" t="s">
        <v>446</v>
      </c>
      <c r="L7" s="58" t="s">
        <v>446</v>
      </c>
      <c r="M7" s="58" t="s">
        <v>446</v>
      </c>
      <c r="N7" s="58" t="s">
        <v>446</v>
      </c>
      <c r="O7" s="58" t="s">
        <v>446</v>
      </c>
      <c r="P7" s="58" t="s">
        <v>446</v>
      </c>
      <c r="Q7" s="58" t="s">
        <v>446</v>
      </c>
      <c r="R7" s="58" t="s">
        <v>446</v>
      </c>
      <c r="S7" s="58" t="s">
        <v>446</v>
      </c>
      <c r="T7" s="58" t="s">
        <v>446</v>
      </c>
      <c r="U7" s="58" t="s">
        <v>446</v>
      </c>
      <c r="V7" s="58" t="s">
        <v>446</v>
      </c>
      <c r="W7" s="58" t="s">
        <v>446</v>
      </c>
      <c r="X7" s="58" t="s">
        <v>446</v>
      </c>
      <c r="Y7" s="58" t="s">
        <v>446</v>
      </c>
      <c r="Z7" s="58" t="s">
        <v>446</v>
      </c>
      <c r="AA7" s="58" t="s">
        <v>446</v>
      </c>
      <c r="AB7" s="58" t="s">
        <v>446</v>
      </c>
      <c r="AC7" s="58" t="s">
        <v>446</v>
      </c>
      <c r="AD7" s="58" t="s">
        <v>446</v>
      </c>
      <c r="AE7" s="58"/>
      <c r="AI7" s="54" t="s">
        <v>333</v>
      </c>
      <c r="AJ7" s="54" t="s">
        <v>171</v>
      </c>
      <c r="AK7" s="54" t="s">
        <v>172</v>
      </c>
      <c r="AL7" s="54" t="s">
        <v>173</v>
      </c>
      <c r="AM7" s="54" t="s">
        <v>174</v>
      </c>
      <c r="AN7" s="54" t="s">
        <v>35</v>
      </c>
      <c r="AQ7" s="81"/>
      <c r="AS7" s="81"/>
      <c r="AT7" s="54">
        <v>2</v>
      </c>
      <c r="AU7" s="68">
        <f t="shared" si="0"/>
        <v>0</v>
      </c>
      <c r="AV7" s="68">
        <f t="shared" si="1"/>
        <v>0</v>
      </c>
      <c r="AW7" s="68">
        <f t="shared" si="2"/>
        <v>0</v>
      </c>
      <c r="AX7" s="68">
        <f t="shared" si="3"/>
        <v>0</v>
      </c>
      <c r="AY7" s="68">
        <f t="shared" si="4"/>
        <v>0</v>
      </c>
      <c r="BC7" s="54">
        <v>2</v>
      </c>
      <c r="BD7" s="68">
        <f t="shared" si="5"/>
        <v>0</v>
      </c>
      <c r="BE7" s="68">
        <f t="shared" si="6"/>
        <v>0</v>
      </c>
      <c r="BF7" s="68">
        <f t="shared" si="7"/>
        <v>0</v>
      </c>
      <c r="BG7" s="68">
        <f t="shared" si="8"/>
        <v>0</v>
      </c>
      <c r="BH7" s="68">
        <f t="shared" si="9"/>
        <v>0</v>
      </c>
      <c r="BL7" s="54">
        <v>2</v>
      </c>
      <c r="BM7" s="68">
        <f t="shared" si="10"/>
        <v>0</v>
      </c>
      <c r="BN7" s="68">
        <f t="shared" si="11"/>
        <v>0</v>
      </c>
      <c r="BO7" s="68">
        <f t="shared" si="12"/>
        <v>0</v>
      </c>
      <c r="BP7" s="68">
        <f t="shared" si="13"/>
        <v>0</v>
      </c>
      <c r="BQ7" s="68">
        <f t="shared" si="14"/>
        <v>0</v>
      </c>
      <c r="BU7" s="54">
        <v>2</v>
      </c>
      <c r="BV7" s="62">
        <f t="shared" si="15"/>
        <v>0</v>
      </c>
      <c r="BW7" s="62">
        <f t="shared" si="16"/>
        <v>0</v>
      </c>
      <c r="BX7" s="62">
        <f t="shared" si="17"/>
        <v>0</v>
      </c>
      <c r="BY7" s="62">
        <f t="shared" si="18"/>
        <v>0</v>
      </c>
      <c r="BZ7" s="62">
        <f t="shared" si="19"/>
        <v>0</v>
      </c>
      <c r="CD7" s="168">
        <v>2</v>
      </c>
      <c r="CE7" s="62">
        <f t="shared" si="20"/>
        <v>0</v>
      </c>
      <c r="CF7" s="62">
        <f t="shared" si="21"/>
        <v>0</v>
      </c>
      <c r="CG7" s="62">
        <f t="shared" si="22"/>
        <v>0</v>
      </c>
      <c r="CH7" s="62">
        <f t="shared" si="23"/>
        <v>0</v>
      </c>
      <c r="CI7" s="62">
        <f t="shared" si="24"/>
        <v>0</v>
      </c>
      <c r="CM7" s="54">
        <v>2</v>
      </c>
      <c r="CN7" s="62">
        <f t="shared" si="25"/>
        <v>0</v>
      </c>
      <c r="CO7" s="62">
        <f t="shared" si="26"/>
        <v>0</v>
      </c>
      <c r="CP7" s="62">
        <f t="shared" si="27"/>
        <v>0</v>
      </c>
      <c r="CQ7" s="62">
        <f t="shared" si="28"/>
        <v>0</v>
      </c>
      <c r="CR7" s="62">
        <f t="shared" si="29"/>
        <v>0</v>
      </c>
      <c r="CV7" s="54">
        <v>2</v>
      </c>
      <c r="CW7" s="62">
        <f t="shared" si="30"/>
        <v>0</v>
      </c>
      <c r="CX7" s="62">
        <f t="shared" si="31"/>
        <v>0</v>
      </c>
      <c r="CY7" s="62">
        <f t="shared" si="32"/>
        <v>0</v>
      </c>
      <c r="CZ7" s="62">
        <f t="shared" si="33"/>
        <v>0</v>
      </c>
      <c r="DA7" s="62">
        <f t="shared" si="34"/>
        <v>0</v>
      </c>
      <c r="DE7" s="168">
        <v>2</v>
      </c>
      <c r="DF7" s="62">
        <f t="shared" si="35"/>
        <v>0</v>
      </c>
      <c r="DG7" s="62">
        <f t="shared" si="36"/>
        <v>0</v>
      </c>
      <c r="DH7" s="62">
        <f t="shared" si="37"/>
        <v>0</v>
      </c>
      <c r="DI7" s="62">
        <f t="shared" si="38"/>
        <v>0</v>
      </c>
      <c r="DJ7" s="62">
        <f t="shared" si="39"/>
        <v>0</v>
      </c>
      <c r="DN7" s="54">
        <v>2</v>
      </c>
      <c r="DO7" s="62">
        <f t="shared" si="40"/>
        <v>0</v>
      </c>
      <c r="DP7" s="62">
        <f t="shared" si="41"/>
        <v>0</v>
      </c>
      <c r="DQ7" s="62">
        <f t="shared" si="42"/>
        <v>0</v>
      </c>
      <c r="DR7" s="62">
        <f t="shared" si="43"/>
        <v>0</v>
      </c>
      <c r="DS7" s="62">
        <f t="shared" si="44"/>
        <v>0</v>
      </c>
      <c r="DW7" s="168">
        <v>2</v>
      </c>
      <c r="DX7" s="62">
        <f t="shared" si="45"/>
        <v>0</v>
      </c>
      <c r="DY7" s="62">
        <f t="shared" si="46"/>
        <v>0</v>
      </c>
      <c r="DZ7" s="62">
        <f t="shared" si="47"/>
        <v>0</v>
      </c>
      <c r="EA7" s="62">
        <f t="shared" si="48"/>
        <v>0</v>
      </c>
      <c r="EB7" s="62">
        <f t="shared" si="49"/>
        <v>0</v>
      </c>
      <c r="EF7" s="54">
        <v>2</v>
      </c>
      <c r="EG7" s="62">
        <f t="shared" si="50"/>
        <v>0</v>
      </c>
      <c r="EH7" s="62">
        <f t="shared" si="51"/>
        <v>0</v>
      </c>
      <c r="EI7" s="62">
        <f t="shared" si="52"/>
        <v>0</v>
      </c>
      <c r="EJ7" s="62">
        <f t="shared" si="53"/>
        <v>0</v>
      </c>
      <c r="EK7" s="62">
        <f t="shared" si="54"/>
        <v>0</v>
      </c>
      <c r="EO7" s="168">
        <v>2</v>
      </c>
      <c r="EP7" s="62">
        <f t="shared" si="55"/>
        <v>0</v>
      </c>
      <c r="EQ7" s="62">
        <f t="shared" si="56"/>
        <v>0</v>
      </c>
      <c r="ER7" s="62">
        <f t="shared" si="57"/>
        <v>0</v>
      </c>
      <c r="ES7" s="62">
        <f t="shared" si="58"/>
        <v>0</v>
      </c>
      <c r="ET7" s="62">
        <f t="shared" si="59"/>
        <v>0</v>
      </c>
      <c r="EX7" s="54">
        <v>2</v>
      </c>
      <c r="EY7" s="62">
        <f t="shared" ref="EY7:EY70" si="131">$P41*AJ9</f>
        <v>0</v>
      </c>
      <c r="EZ7" s="62">
        <f t="shared" ref="EZ7:EZ70" si="132">$P41*AK9</f>
        <v>0</v>
      </c>
      <c r="FA7" s="62">
        <f t="shared" ref="FA7:FA70" si="133">$P41*AL9</f>
        <v>0</v>
      </c>
      <c r="FB7" s="62">
        <f t="shared" ref="FB7:FB70" si="134">$P41*AM9</f>
        <v>0</v>
      </c>
      <c r="FC7" s="62">
        <f t="shared" ref="FC7:FC70" si="135">$P41*AN9</f>
        <v>0</v>
      </c>
      <c r="FG7" s="54">
        <v>2</v>
      </c>
      <c r="FH7" s="67">
        <f>$Q41*AJ9*'[1]资源-士兵训练时间'!AB7+FH6</f>
        <v>0</v>
      </c>
      <c r="FI7" s="67">
        <f>$Q41*AK9*'[1]资源-士兵训练时间'!AC7+FI6</f>
        <v>0</v>
      </c>
      <c r="FJ7" s="67">
        <f>$Q41*AL9*'[1]资源-士兵训练时间'!AD7+FJ6</f>
        <v>0</v>
      </c>
      <c r="FK7" s="67">
        <f>$Q41*AM9*'[1]资源-士兵训练时间'!AE7+FK6</f>
        <v>0</v>
      </c>
      <c r="FL7" s="67">
        <f>$Q41*AN9*'[1]资源-士兵训练时间'!AF7+FL6</f>
        <v>0</v>
      </c>
      <c r="FP7" s="54">
        <v>2</v>
      </c>
      <c r="FQ7" s="62">
        <f t="shared" si="61"/>
        <v>0</v>
      </c>
      <c r="FR7" s="62">
        <f t="shared" si="62"/>
        <v>0</v>
      </c>
      <c r="FS7" s="62">
        <f t="shared" si="63"/>
        <v>0</v>
      </c>
      <c r="FT7" s="62">
        <f t="shared" si="64"/>
        <v>0</v>
      </c>
      <c r="FU7" s="62">
        <f t="shared" si="65"/>
        <v>0</v>
      </c>
      <c r="FV7" s="61">
        <f>FQ7*[4]兵营招募!AX6+FV6</f>
        <v>0</v>
      </c>
      <c r="FW7" s="61">
        <f>FR7*[4]兵营招募!AY6+FW6</f>
        <v>0</v>
      </c>
      <c r="FX7" s="61">
        <f>FS7*[4]兵营招募!AZ6+FX6</f>
        <v>0</v>
      </c>
      <c r="FY7" s="61">
        <f>FT7*[4]兵营招募!BA6+FY6</f>
        <v>0</v>
      </c>
      <c r="FZ7" s="61">
        <f>FU7*[4]兵营招募!BB6+FZ6</f>
        <v>0</v>
      </c>
      <c r="GD7" s="54">
        <v>2</v>
      </c>
      <c r="GE7" s="62">
        <f t="shared" si="66"/>
        <v>0</v>
      </c>
      <c r="GF7" s="62">
        <f t="shared" si="67"/>
        <v>0</v>
      </c>
      <c r="GG7" s="62">
        <f t="shared" si="68"/>
        <v>0</v>
      </c>
      <c r="GH7" s="62">
        <f t="shared" si="69"/>
        <v>0</v>
      </c>
      <c r="GI7" s="62">
        <f t="shared" si="70"/>
        <v>0</v>
      </c>
      <c r="GM7" s="54">
        <v>2</v>
      </c>
      <c r="GN7" s="62">
        <f t="shared" si="71"/>
        <v>0</v>
      </c>
      <c r="GO7" s="62">
        <f t="shared" si="72"/>
        <v>0</v>
      </c>
      <c r="GP7" s="62">
        <f t="shared" si="73"/>
        <v>0</v>
      </c>
      <c r="GQ7" s="62">
        <f t="shared" si="74"/>
        <v>0</v>
      </c>
      <c r="GR7" s="62">
        <f t="shared" si="75"/>
        <v>0</v>
      </c>
      <c r="GV7" s="168">
        <v>2</v>
      </c>
      <c r="GW7" s="62">
        <f t="shared" si="76"/>
        <v>0</v>
      </c>
      <c r="GX7" s="62">
        <f t="shared" si="77"/>
        <v>0</v>
      </c>
      <c r="GY7" s="62">
        <f t="shared" si="78"/>
        <v>0</v>
      </c>
      <c r="GZ7" s="62">
        <f t="shared" si="79"/>
        <v>0</v>
      </c>
      <c r="HA7" s="62">
        <f t="shared" si="80"/>
        <v>0</v>
      </c>
      <c r="HE7" s="54">
        <v>2</v>
      </c>
      <c r="HF7" s="62">
        <f t="shared" si="81"/>
        <v>0</v>
      </c>
      <c r="HG7" s="62">
        <f t="shared" si="82"/>
        <v>0</v>
      </c>
      <c r="HH7" s="62">
        <f t="shared" si="83"/>
        <v>0</v>
      </c>
      <c r="HI7" s="62">
        <f t="shared" si="84"/>
        <v>0</v>
      </c>
      <c r="HJ7" s="62">
        <f t="shared" si="85"/>
        <v>0</v>
      </c>
      <c r="HN7" s="54">
        <v>2</v>
      </c>
      <c r="HO7" s="62">
        <f t="shared" si="86"/>
        <v>0</v>
      </c>
      <c r="HP7" s="62">
        <f t="shared" si="87"/>
        <v>0</v>
      </c>
      <c r="HQ7" s="62">
        <f t="shared" si="88"/>
        <v>0</v>
      </c>
      <c r="HR7" s="62">
        <f t="shared" si="89"/>
        <v>0</v>
      </c>
      <c r="HS7" s="62">
        <f t="shared" si="90"/>
        <v>0</v>
      </c>
      <c r="HW7" s="54">
        <v>2</v>
      </c>
      <c r="HX7" s="62">
        <f t="shared" si="91"/>
        <v>0</v>
      </c>
      <c r="HY7" s="62">
        <f t="shared" si="92"/>
        <v>0</v>
      </c>
      <c r="HZ7" s="62">
        <f t="shared" si="93"/>
        <v>0</v>
      </c>
      <c r="IA7" s="62">
        <f t="shared" si="94"/>
        <v>0</v>
      </c>
      <c r="IB7" s="62">
        <f t="shared" si="95"/>
        <v>0</v>
      </c>
      <c r="IF7" s="54">
        <v>2</v>
      </c>
      <c r="IG7" s="62">
        <f t="shared" si="96"/>
        <v>0</v>
      </c>
      <c r="IH7" s="62">
        <f t="shared" si="97"/>
        <v>0</v>
      </c>
      <c r="II7" s="62">
        <f t="shared" si="98"/>
        <v>0</v>
      </c>
      <c r="IJ7" s="62">
        <f t="shared" si="99"/>
        <v>0</v>
      </c>
      <c r="IK7" s="62">
        <f t="shared" si="100"/>
        <v>0</v>
      </c>
      <c r="IO7" s="54">
        <v>2</v>
      </c>
      <c r="IP7" s="62">
        <f t="shared" si="101"/>
        <v>0</v>
      </c>
      <c r="IQ7" s="62">
        <f t="shared" si="102"/>
        <v>0</v>
      </c>
      <c r="IR7" s="62">
        <f t="shared" si="103"/>
        <v>0</v>
      </c>
      <c r="IS7" s="62">
        <f t="shared" si="104"/>
        <v>0</v>
      </c>
      <c r="IT7" s="62">
        <f t="shared" si="105"/>
        <v>0</v>
      </c>
      <c r="IX7" s="54">
        <v>2</v>
      </c>
      <c r="IY7" s="62">
        <f t="shared" si="106"/>
        <v>0</v>
      </c>
      <c r="IZ7" s="62">
        <f t="shared" si="107"/>
        <v>0</v>
      </c>
      <c r="JA7" s="62">
        <f t="shared" si="108"/>
        <v>0</v>
      </c>
      <c r="JB7" s="62">
        <f t="shared" si="109"/>
        <v>0</v>
      </c>
      <c r="JC7" s="62">
        <f t="shared" si="110"/>
        <v>0</v>
      </c>
      <c r="JD7" s="67"/>
      <c r="JE7" s="67"/>
      <c r="JF7" s="67"/>
      <c r="JJ7" s="54">
        <v>2</v>
      </c>
      <c r="JK7" s="68">
        <f t="shared" si="111"/>
        <v>0</v>
      </c>
      <c r="JL7" s="68">
        <f t="shared" si="112"/>
        <v>0</v>
      </c>
      <c r="JM7" s="68">
        <f t="shared" si="113"/>
        <v>0</v>
      </c>
      <c r="JN7" s="68">
        <f t="shared" si="114"/>
        <v>0</v>
      </c>
      <c r="JO7" s="68">
        <f t="shared" si="115"/>
        <v>0</v>
      </c>
      <c r="JP7" s="61">
        <f>JK7*('[1]功能-城建'!CW6-'[1]功能-城建'!CW5)+JP6</f>
        <v>0</v>
      </c>
      <c r="JQ7" s="61">
        <f>JL7*('[1]功能-城建'!CX6-'[1]功能-城建'!CX5)+JQ6</f>
        <v>0</v>
      </c>
      <c r="JR7" s="61">
        <f>JM7*('[1]功能-城建'!CY6-'[1]功能-城建'!CY5)+JR6</f>
        <v>0</v>
      </c>
      <c r="JS7" s="61">
        <f>JN7*('[1]功能-城建'!CZ6-'[1]功能-城建'!CZ5)+JS6</f>
        <v>0</v>
      </c>
      <c r="JT7" s="61">
        <f>JO7*('[1]功能-城建'!DA6-'[1]功能-城建'!DA5)+JT6</f>
        <v>0</v>
      </c>
      <c r="JX7" s="159">
        <v>2</v>
      </c>
      <c r="JY7" s="68">
        <f t="shared" si="116"/>
        <v>0</v>
      </c>
      <c r="JZ7" s="68">
        <f t="shared" si="117"/>
        <v>0</v>
      </c>
      <c r="KA7" s="68">
        <f t="shared" si="118"/>
        <v>0</v>
      </c>
      <c r="KB7" s="68">
        <f t="shared" si="119"/>
        <v>0</v>
      </c>
      <c r="KC7" s="68">
        <f t="shared" si="120"/>
        <v>0</v>
      </c>
      <c r="KG7" s="168">
        <v>2</v>
      </c>
      <c r="KH7" s="68">
        <f t="shared" si="121"/>
        <v>0</v>
      </c>
      <c r="KI7" s="68">
        <f t="shared" si="122"/>
        <v>0</v>
      </c>
      <c r="KJ7" s="68">
        <f t="shared" si="123"/>
        <v>0</v>
      </c>
      <c r="KK7" s="68">
        <f t="shared" si="124"/>
        <v>0</v>
      </c>
      <c r="KL7" s="68">
        <f t="shared" si="125"/>
        <v>0</v>
      </c>
      <c r="KP7" s="168">
        <v>2</v>
      </c>
      <c r="KQ7" s="68">
        <f t="shared" si="126"/>
        <v>0</v>
      </c>
      <c r="KR7" s="68">
        <f t="shared" si="127"/>
        <v>0</v>
      </c>
      <c r="KS7" s="68">
        <f t="shared" si="128"/>
        <v>0</v>
      </c>
      <c r="KT7" s="68">
        <f t="shared" si="129"/>
        <v>0</v>
      </c>
      <c r="KU7" s="68">
        <f t="shared" si="130"/>
        <v>0</v>
      </c>
    </row>
    <row r="8" spans="2:308" x14ac:dyDescent="0.15">
      <c r="B8" s="162">
        <v>1</v>
      </c>
      <c r="C8" s="58">
        <f>$B8/$B$27*C$5</f>
        <v>7.5000000000000011E-2</v>
      </c>
      <c r="D8" s="58">
        <f t="shared" ref="D8:AD17" si="136">$B8/$B$27*D$5</f>
        <v>7.5000000000000011E-2</v>
      </c>
      <c r="E8" s="58">
        <f t="shared" si="136"/>
        <v>0</v>
      </c>
      <c r="F8" s="58">
        <f t="shared" si="136"/>
        <v>5.000000000000001E-3</v>
      </c>
      <c r="G8" s="58">
        <f t="shared" si="136"/>
        <v>0.05</v>
      </c>
      <c r="H8" s="58">
        <f t="shared" si="136"/>
        <v>0.05</v>
      </c>
      <c r="I8" s="58">
        <f t="shared" si="136"/>
        <v>0.05</v>
      </c>
      <c r="J8" s="58">
        <f t="shared" si="136"/>
        <v>1.0000000000000002E-2</v>
      </c>
      <c r="K8" s="58">
        <f t="shared" si="136"/>
        <v>1.0000000000000002E-2</v>
      </c>
      <c r="L8" s="58">
        <f t="shared" si="136"/>
        <v>1.0000000000000002E-2</v>
      </c>
      <c r="M8" s="58">
        <f t="shared" si="136"/>
        <v>1.4999999999999999E-2</v>
      </c>
      <c r="N8" s="58">
        <f t="shared" si="136"/>
        <v>1.0000000000000002E-2</v>
      </c>
      <c r="O8" s="58">
        <f t="shared" si="136"/>
        <v>5.000000000000001E-3</v>
      </c>
      <c r="P8" s="58">
        <f t="shared" si="136"/>
        <v>2.0000000000000004E-2</v>
      </c>
      <c r="Q8" s="58">
        <f t="shared" si="136"/>
        <v>5.000000000000001E-3</v>
      </c>
      <c r="R8" s="58">
        <f t="shared" si="136"/>
        <v>1.4999999999999999E-2</v>
      </c>
      <c r="S8" s="58">
        <f t="shared" si="136"/>
        <v>2.0000000000000004E-2</v>
      </c>
      <c r="T8" s="58">
        <f t="shared" si="136"/>
        <v>2.0000000000000004E-2</v>
      </c>
      <c r="U8" s="58">
        <f t="shared" si="136"/>
        <v>2.0000000000000004E-2</v>
      </c>
      <c r="V8" s="58">
        <f t="shared" si="136"/>
        <v>0.15000000000000002</v>
      </c>
      <c r="W8" s="58">
        <f t="shared" si="136"/>
        <v>0.03</v>
      </c>
      <c r="X8" s="58">
        <f t="shared" si="136"/>
        <v>2.0000000000000004E-2</v>
      </c>
      <c r="Y8" s="58">
        <f t="shared" si="136"/>
        <v>0.05</v>
      </c>
      <c r="Z8" s="58">
        <f t="shared" si="136"/>
        <v>2.0000000000000004E-2</v>
      </c>
      <c r="AA8" s="58">
        <f t="shared" si="136"/>
        <v>0</v>
      </c>
      <c r="AB8" s="58">
        <f t="shared" si="136"/>
        <v>1.0000000000000002E-2</v>
      </c>
      <c r="AC8" s="58">
        <f t="shared" si="136"/>
        <v>1.0000000000000002E-2</v>
      </c>
      <c r="AD8" s="58">
        <f t="shared" si="136"/>
        <v>1.4999999999999999E-2</v>
      </c>
      <c r="AE8" s="58"/>
      <c r="AI8" s="54">
        <v>1</v>
      </c>
      <c r="AJ8" s="60">
        <f>IF(总纲!BM5&lt;INT('功能-圣人研究'!$E$8),0,求节点('功能-圣人研究'!$E$8:$E$27,'功能-圣人研究'!K$8:K$27,总纲!BM5))</f>
        <v>0</v>
      </c>
      <c r="AK8" s="60">
        <f>IF(总纲!BN5&lt;INT('功能-圣人研究'!$E$8),0,求节点('功能-圣人研究'!$E$8:$E$27,'功能-圣人研究'!L$8:L$27,总纲!BN5))</f>
        <v>0</v>
      </c>
      <c r="AL8" s="60">
        <f>IF(总纲!BO5&lt;INT('功能-圣人研究'!$E$8),0,求节点('功能-圣人研究'!$E$8:$E$27,'功能-圣人研究'!M$8:M$27,总纲!BO5))</f>
        <v>0</v>
      </c>
      <c r="AM8" s="60">
        <f>IF(总纲!BP5&lt;INT('功能-圣人研究'!$E$8),0,求节点('功能-圣人研究'!$E$8:$E$27,'功能-圣人研究'!N$8:N$27,总纲!BP5))</f>
        <v>0</v>
      </c>
      <c r="AN8" s="60">
        <f>IF(总纲!BQ5&lt;INT('功能-圣人研究'!$E$8),0,求节点('功能-圣人研究'!$E$8:$E$27,'功能-圣人研究'!O$8:O$27,总纲!BQ5))</f>
        <v>0</v>
      </c>
      <c r="AQ8" s="81"/>
      <c r="AS8" s="81"/>
      <c r="AT8" s="54">
        <v>3</v>
      </c>
      <c r="AU8" s="68">
        <f t="shared" si="0"/>
        <v>0</v>
      </c>
      <c r="AV8" s="68">
        <f t="shared" si="1"/>
        <v>0</v>
      </c>
      <c r="AW8" s="68">
        <f t="shared" si="2"/>
        <v>0</v>
      </c>
      <c r="AX8" s="68">
        <f t="shared" si="3"/>
        <v>0</v>
      </c>
      <c r="AY8" s="68">
        <f t="shared" si="4"/>
        <v>0</v>
      </c>
      <c r="BC8" s="54">
        <v>3</v>
      </c>
      <c r="BD8" s="68">
        <f t="shared" si="5"/>
        <v>0</v>
      </c>
      <c r="BE8" s="68">
        <f t="shared" si="6"/>
        <v>0</v>
      </c>
      <c r="BF8" s="68">
        <f t="shared" si="7"/>
        <v>0</v>
      </c>
      <c r="BG8" s="68">
        <f t="shared" si="8"/>
        <v>0</v>
      </c>
      <c r="BH8" s="68">
        <f t="shared" si="9"/>
        <v>0</v>
      </c>
      <c r="BL8" s="54">
        <v>3</v>
      </c>
      <c r="BM8" s="68">
        <f t="shared" si="10"/>
        <v>0</v>
      </c>
      <c r="BN8" s="68">
        <f t="shared" si="11"/>
        <v>0</v>
      </c>
      <c r="BO8" s="68">
        <f t="shared" si="12"/>
        <v>0</v>
      </c>
      <c r="BP8" s="68">
        <f t="shared" si="13"/>
        <v>0</v>
      </c>
      <c r="BQ8" s="68">
        <f t="shared" si="14"/>
        <v>0</v>
      </c>
      <c r="BU8" s="54">
        <v>3</v>
      </c>
      <c r="BV8" s="62">
        <f t="shared" si="15"/>
        <v>0</v>
      </c>
      <c r="BW8" s="62">
        <f t="shared" si="16"/>
        <v>0</v>
      </c>
      <c r="BX8" s="62">
        <f t="shared" si="17"/>
        <v>0</v>
      </c>
      <c r="BY8" s="62">
        <f t="shared" si="18"/>
        <v>0</v>
      </c>
      <c r="BZ8" s="62">
        <f t="shared" si="19"/>
        <v>0</v>
      </c>
      <c r="CD8" s="168">
        <v>3</v>
      </c>
      <c r="CE8" s="62">
        <f t="shared" si="20"/>
        <v>0</v>
      </c>
      <c r="CF8" s="62">
        <f t="shared" si="21"/>
        <v>0</v>
      </c>
      <c r="CG8" s="62">
        <f t="shared" si="22"/>
        <v>0</v>
      </c>
      <c r="CH8" s="62">
        <f t="shared" si="23"/>
        <v>0</v>
      </c>
      <c r="CI8" s="62">
        <f t="shared" si="24"/>
        <v>0</v>
      </c>
      <c r="CM8" s="54">
        <v>3</v>
      </c>
      <c r="CN8" s="62">
        <f t="shared" si="25"/>
        <v>0</v>
      </c>
      <c r="CO8" s="62">
        <f t="shared" si="26"/>
        <v>0</v>
      </c>
      <c r="CP8" s="62">
        <f t="shared" si="27"/>
        <v>0</v>
      </c>
      <c r="CQ8" s="62">
        <f t="shared" si="28"/>
        <v>0</v>
      </c>
      <c r="CR8" s="62">
        <f t="shared" si="29"/>
        <v>0</v>
      </c>
      <c r="CV8" s="54">
        <v>3</v>
      </c>
      <c r="CW8" s="62">
        <f t="shared" si="30"/>
        <v>0</v>
      </c>
      <c r="CX8" s="62">
        <f t="shared" si="31"/>
        <v>0</v>
      </c>
      <c r="CY8" s="62">
        <f t="shared" si="32"/>
        <v>0</v>
      </c>
      <c r="CZ8" s="62">
        <f t="shared" si="33"/>
        <v>0</v>
      </c>
      <c r="DA8" s="62">
        <f t="shared" si="34"/>
        <v>0</v>
      </c>
      <c r="DE8" s="168">
        <v>3</v>
      </c>
      <c r="DF8" s="62">
        <f t="shared" si="35"/>
        <v>0</v>
      </c>
      <c r="DG8" s="62">
        <f t="shared" si="36"/>
        <v>0</v>
      </c>
      <c r="DH8" s="62">
        <f t="shared" si="37"/>
        <v>0</v>
      </c>
      <c r="DI8" s="62">
        <f t="shared" si="38"/>
        <v>0</v>
      </c>
      <c r="DJ8" s="62">
        <f t="shared" si="39"/>
        <v>0</v>
      </c>
      <c r="DN8" s="54">
        <v>3</v>
      </c>
      <c r="DO8" s="62">
        <f t="shared" si="40"/>
        <v>0</v>
      </c>
      <c r="DP8" s="62">
        <f t="shared" si="41"/>
        <v>0</v>
      </c>
      <c r="DQ8" s="62">
        <f t="shared" si="42"/>
        <v>0</v>
      </c>
      <c r="DR8" s="62">
        <f t="shared" si="43"/>
        <v>0</v>
      </c>
      <c r="DS8" s="62">
        <f t="shared" si="44"/>
        <v>0</v>
      </c>
      <c r="DW8" s="168">
        <v>3</v>
      </c>
      <c r="DX8" s="62">
        <f t="shared" si="45"/>
        <v>0</v>
      </c>
      <c r="DY8" s="62">
        <f t="shared" si="46"/>
        <v>0</v>
      </c>
      <c r="DZ8" s="62">
        <f t="shared" si="47"/>
        <v>0</v>
      </c>
      <c r="EA8" s="62">
        <f t="shared" si="48"/>
        <v>0</v>
      </c>
      <c r="EB8" s="62">
        <f t="shared" si="49"/>
        <v>0</v>
      </c>
      <c r="EF8" s="54">
        <v>3</v>
      </c>
      <c r="EG8" s="62">
        <f t="shared" si="50"/>
        <v>0</v>
      </c>
      <c r="EH8" s="62">
        <f t="shared" si="51"/>
        <v>0</v>
      </c>
      <c r="EI8" s="62">
        <f t="shared" si="52"/>
        <v>0</v>
      </c>
      <c r="EJ8" s="62">
        <f t="shared" si="53"/>
        <v>0</v>
      </c>
      <c r="EK8" s="62">
        <f t="shared" si="54"/>
        <v>0</v>
      </c>
      <c r="EO8" s="168">
        <v>3</v>
      </c>
      <c r="EP8" s="62">
        <f t="shared" si="55"/>
        <v>0</v>
      </c>
      <c r="EQ8" s="62">
        <f t="shared" si="56"/>
        <v>0</v>
      </c>
      <c r="ER8" s="62">
        <f t="shared" si="57"/>
        <v>0</v>
      </c>
      <c r="ES8" s="62">
        <f t="shared" si="58"/>
        <v>0</v>
      </c>
      <c r="ET8" s="62">
        <f t="shared" si="59"/>
        <v>0</v>
      </c>
      <c r="EX8" s="54">
        <v>3</v>
      </c>
      <c r="EY8" s="62">
        <f t="shared" si="131"/>
        <v>0</v>
      </c>
      <c r="EZ8" s="62">
        <f t="shared" si="132"/>
        <v>0</v>
      </c>
      <c r="FA8" s="62">
        <f t="shared" si="133"/>
        <v>0</v>
      </c>
      <c r="FB8" s="62">
        <f t="shared" si="134"/>
        <v>0</v>
      </c>
      <c r="FC8" s="62">
        <f t="shared" si="135"/>
        <v>0</v>
      </c>
      <c r="FG8" s="54">
        <v>3</v>
      </c>
      <c r="FH8" s="67">
        <f>$Q42*AJ10*'[1]资源-士兵训练时间'!AB8+FH7</f>
        <v>0</v>
      </c>
      <c r="FI8" s="67">
        <f>$Q42*AK10*'[1]资源-士兵训练时间'!AC8+FI7</f>
        <v>0</v>
      </c>
      <c r="FJ8" s="67">
        <f>$Q42*AL10*'[1]资源-士兵训练时间'!AD8+FJ7</f>
        <v>0</v>
      </c>
      <c r="FK8" s="67">
        <f>$Q42*AM10*'[1]资源-士兵训练时间'!AE8+FK7</f>
        <v>0</v>
      </c>
      <c r="FL8" s="67">
        <f>$Q42*AN10*'[1]资源-士兵训练时间'!AF8+FL7</f>
        <v>0</v>
      </c>
      <c r="FP8" s="54">
        <v>3</v>
      </c>
      <c r="FQ8" s="62">
        <f t="shared" si="61"/>
        <v>0</v>
      </c>
      <c r="FR8" s="62">
        <f t="shared" si="62"/>
        <v>0</v>
      </c>
      <c r="FS8" s="62">
        <f t="shared" si="63"/>
        <v>0</v>
      </c>
      <c r="FT8" s="62">
        <f t="shared" si="64"/>
        <v>0</v>
      </c>
      <c r="FU8" s="62">
        <f t="shared" si="65"/>
        <v>0</v>
      </c>
      <c r="FV8" s="61">
        <f>FQ8*[4]兵营招募!AX7+FV7</f>
        <v>0</v>
      </c>
      <c r="FW8" s="61">
        <f>FR8*[4]兵营招募!AY7+FW7</f>
        <v>0</v>
      </c>
      <c r="FX8" s="61">
        <f>FS8*[4]兵营招募!AZ7+FX7</f>
        <v>0</v>
      </c>
      <c r="FY8" s="61">
        <f>FT8*[4]兵营招募!BA7+FY7</f>
        <v>0</v>
      </c>
      <c r="FZ8" s="61">
        <f>FU8*[4]兵营招募!BB7+FZ7</f>
        <v>0</v>
      </c>
      <c r="GD8" s="54">
        <v>3</v>
      </c>
      <c r="GE8" s="62">
        <f t="shared" si="66"/>
        <v>0</v>
      </c>
      <c r="GF8" s="62">
        <f t="shared" si="67"/>
        <v>0</v>
      </c>
      <c r="GG8" s="62">
        <f t="shared" si="68"/>
        <v>0</v>
      </c>
      <c r="GH8" s="62">
        <f t="shared" si="69"/>
        <v>0</v>
      </c>
      <c r="GI8" s="62">
        <f t="shared" si="70"/>
        <v>0</v>
      </c>
      <c r="GM8" s="54">
        <v>3</v>
      </c>
      <c r="GN8" s="62">
        <f t="shared" si="71"/>
        <v>0</v>
      </c>
      <c r="GO8" s="62">
        <f t="shared" si="72"/>
        <v>0</v>
      </c>
      <c r="GP8" s="62">
        <f t="shared" si="73"/>
        <v>0</v>
      </c>
      <c r="GQ8" s="62">
        <f t="shared" si="74"/>
        <v>0</v>
      </c>
      <c r="GR8" s="62">
        <f t="shared" si="75"/>
        <v>0</v>
      </c>
      <c r="GV8" s="168">
        <v>3</v>
      </c>
      <c r="GW8" s="62">
        <f t="shared" si="76"/>
        <v>0</v>
      </c>
      <c r="GX8" s="62">
        <f t="shared" si="77"/>
        <v>0</v>
      </c>
      <c r="GY8" s="62">
        <f t="shared" si="78"/>
        <v>0</v>
      </c>
      <c r="GZ8" s="62">
        <f t="shared" si="79"/>
        <v>0</v>
      </c>
      <c r="HA8" s="62">
        <f t="shared" si="80"/>
        <v>0</v>
      </c>
      <c r="HE8" s="54">
        <v>3</v>
      </c>
      <c r="HF8" s="62">
        <f t="shared" si="81"/>
        <v>0</v>
      </c>
      <c r="HG8" s="62">
        <f t="shared" si="82"/>
        <v>0</v>
      </c>
      <c r="HH8" s="62">
        <f t="shared" si="83"/>
        <v>0</v>
      </c>
      <c r="HI8" s="62">
        <f t="shared" si="84"/>
        <v>0</v>
      </c>
      <c r="HJ8" s="62">
        <f t="shared" si="85"/>
        <v>0</v>
      </c>
      <c r="HN8" s="54">
        <v>3</v>
      </c>
      <c r="HO8" s="62">
        <f t="shared" si="86"/>
        <v>0</v>
      </c>
      <c r="HP8" s="62">
        <f t="shared" si="87"/>
        <v>0</v>
      </c>
      <c r="HQ8" s="62">
        <f t="shared" si="88"/>
        <v>0</v>
      </c>
      <c r="HR8" s="62">
        <f t="shared" si="89"/>
        <v>0</v>
      </c>
      <c r="HS8" s="62">
        <f t="shared" si="90"/>
        <v>0</v>
      </c>
      <c r="HW8" s="54">
        <v>3</v>
      </c>
      <c r="HX8" s="62">
        <f t="shared" si="91"/>
        <v>0</v>
      </c>
      <c r="HY8" s="62">
        <f t="shared" si="92"/>
        <v>0</v>
      </c>
      <c r="HZ8" s="62">
        <f t="shared" si="93"/>
        <v>0</v>
      </c>
      <c r="IA8" s="62">
        <f t="shared" si="94"/>
        <v>0</v>
      </c>
      <c r="IB8" s="62">
        <f t="shared" si="95"/>
        <v>0</v>
      </c>
      <c r="IF8" s="54">
        <v>3</v>
      </c>
      <c r="IG8" s="62">
        <f t="shared" si="96"/>
        <v>0</v>
      </c>
      <c r="IH8" s="62">
        <f t="shared" si="97"/>
        <v>0</v>
      </c>
      <c r="II8" s="62">
        <f t="shared" si="98"/>
        <v>0</v>
      </c>
      <c r="IJ8" s="62">
        <f t="shared" si="99"/>
        <v>0</v>
      </c>
      <c r="IK8" s="62">
        <f t="shared" si="100"/>
        <v>0</v>
      </c>
      <c r="IO8" s="54">
        <v>3</v>
      </c>
      <c r="IP8" s="62">
        <f t="shared" si="101"/>
        <v>0</v>
      </c>
      <c r="IQ8" s="62">
        <f t="shared" si="102"/>
        <v>0</v>
      </c>
      <c r="IR8" s="62">
        <f t="shared" si="103"/>
        <v>0</v>
      </c>
      <c r="IS8" s="62">
        <f t="shared" si="104"/>
        <v>0</v>
      </c>
      <c r="IT8" s="62">
        <f t="shared" si="105"/>
        <v>0</v>
      </c>
      <c r="IX8" s="54">
        <v>3</v>
      </c>
      <c r="IY8" s="62">
        <f t="shared" si="106"/>
        <v>0</v>
      </c>
      <c r="IZ8" s="62">
        <f t="shared" si="107"/>
        <v>0</v>
      </c>
      <c r="JA8" s="62">
        <f t="shared" si="108"/>
        <v>0</v>
      </c>
      <c r="JB8" s="62">
        <f t="shared" si="109"/>
        <v>0</v>
      </c>
      <c r="JC8" s="62">
        <f t="shared" si="110"/>
        <v>0</v>
      </c>
      <c r="JD8" s="67"/>
      <c r="JE8" s="67"/>
      <c r="JF8" s="67"/>
      <c r="JJ8" s="54">
        <v>3</v>
      </c>
      <c r="JK8" s="68">
        <f t="shared" si="111"/>
        <v>0</v>
      </c>
      <c r="JL8" s="68">
        <f t="shared" si="112"/>
        <v>0</v>
      </c>
      <c r="JM8" s="68">
        <f t="shared" si="113"/>
        <v>0</v>
      </c>
      <c r="JN8" s="68">
        <f t="shared" si="114"/>
        <v>0</v>
      </c>
      <c r="JO8" s="68">
        <f t="shared" si="115"/>
        <v>0</v>
      </c>
      <c r="JP8" s="61">
        <f>JK8*('[1]功能-城建'!CW7-'[1]功能-城建'!CW6)+JP7</f>
        <v>0</v>
      </c>
      <c r="JQ8" s="61">
        <f>JL8*('[1]功能-城建'!CX7-'[1]功能-城建'!CX6)+JQ7</f>
        <v>0</v>
      </c>
      <c r="JR8" s="61">
        <f>JM8*('[1]功能-城建'!CY7-'[1]功能-城建'!CY6)+JR7</f>
        <v>0</v>
      </c>
      <c r="JS8" s="61">
        <f>JN8*('[1]功能-城建'!CZ7-'[1]功能-城建'!CZ6)+JS7</f>
        <v>0</v>
      </c>
      <c r="JT8" s="61">
        <f>JO8*('[1]功能-城建'!DA7-'[1]功能-城建'!DA6)+JT7</f>
        <v>0</v>
      </c>
      <c r="JX8" s="159">
        <v>3</v>
      </c>
      <c r="JY8" s="68">
        <f t="shared" si="116"/>
        <v>0</v>
      </c>
      <c r="JZ8" s="68">
        <f t="shared" si="117"/>
        <v>0</v>
      </c>
      <c r="KA8" s="68">
        <f t="shared" si="118"/>
        <v>0</v>
      </c>
      <c r="KB8" s="68">
        <f t="shared" si="119"/>
        <v>0</v>
      </c>
      <c r="KC8" s="68">
        <f t="shared" si="120"/>
        <v>0</v>
      </c>
      <c r="KG8" s="168">
        <v>3</v>
      </c>
      <c r="KH8" s="68">
        <f t="shared" si="121"/>
        <v>0</v>
      </c>
      <c r="KI8" s="68">
        <f t="shared" si="122"/>
        <v>0</v>
      </c>
      <c r="KJ8" s="68">
        <f t="shared" si="123"/>
        <v>0</v>
      </c>
      <c r="KK8" s="68">
        <f t="shared" si="124"/>
        <v>0</v>
      </c>
      <c r="KL8" s="68">
        <f t="shared" si="125"/>
        <v>0</v>
      </c>
      <c r="KP8" s="168">
        <v>3</v>
      </c>
      <c r="KQ8" s="68">
        <f t="shared" si="126"/>
        <v>0</v>
      </c>
      <c r="KR8" s="68">
        <f t="shared" si="127"/>
        <v>0</v>
      </c>
      <c r="KS8" s="68">
        <f t="shared" si="128"/>
        <v>0</v>
      </c>
      <c r="KT8" s="68">
        <f t="shared" si="129"/>
        <v>0</v>
      </c>
      <c r="KU8" s="68">
        <f t="shared" si="130"/>
        <v>0</v>
      </c>
    </row>
    <row r="9" spans="2:308" x14ac:dyDescent="0.15">
      <c r="B9" s="162">
        <v>2</v>
      </c>
      <c r="C9" s="58">
        <f t="shared" ref="C9:R33" si="137">$B9/$B$27*C$5</f>
        <v>0.15000000000000002</v>
      </c>
      <c r="D9" s="58">
        <f t="shared" si="136"/>
        <v>0.15000000000000002</v>
      </c>
      <c r="E9" s="58">
        <f t="shared" si="136"/>
        <v>0</v>
      </c>
      <c r="F9" s="58">
        <f t="shared" si="136"/>
        <v>1.0000000000000002E-2</v>
      </c>
      <c r="G9" s="58">
        <f t="shared" si="136"/>
        <v>0.1</v>
      </c>
      <c r="H9" s="58">
        <f t="shared" si="136"/>
        <v>0.1</v>
      </c>
      <c r="I9" s="58">
        <f t="shared" si="136"/>
        <v>0.1</v>
      </c>
      <c r="J9" s="58">
        <f t="shared" si="136"/>
        <v>2.0000000000000004E-2</v>
      </c>
      <c r="K9" s="58">
        <f t="shared" si="136"/>
        <v>2.0000000000000004E-2</v>
      </c>
      <c r="L9" s="58">
        <f t="shared" si="136"/>
        <v>2.0000000000000004E-2</v>
      </c>
      <c r="M9" s="58">
        <f t="shared" si="136"/>
        <v>0.03</v>
      </c>
      <c r="N9" s="58">
        <f t="shared" si="136"/>
        <v>2.0000000000000004E-2</v>
      </c>
      <c r="O9" s="58">
        <f t="shared" si="136"/>
        <v>1.0000000000000002E-2</v>
      </c>
      <c r="P9" s="58">
        <f t="shared" si="136"/>
        <v>4.0000000000000008E-2</v>
      </c>
      <c r="Q9" s="58">
        <f t="shared" si="136"/>
        <v>1.0000000000000002E-2</v>
      </c>
      <c r="R9" s="58">
        <f t="shared" si="136"/>
        <v>0.03</v>
      </c>
      <c r="S9" s="58">
        <f t="shared" si="136"/>
        <v>4.0000000000000008E-2</v>
      </c>
      <c r="T9" s="58">
        <f t="shared" si="136"/>
        <v>4.0000000000000008E-2</v>
      </c>
      <c r="U9" s="58">
        <f t="shared" si="136"/>
        <v>4.0000000000000008E-2</v>
      </c>
      <c r="V9" s="58">
        <f t="shared" si="136"/>
        <v>0.30000000000000004</v>
      </c>
      <c r="W9" s="58">
        <f t="shared" si="136"/>
        <v>0.06</v>
      </c>
      <c r="X9" s="58">
        <f t="shared" si="136"/>
        <v>4.0000000000000008E-2</v>
      </c>
      <c r="Y9" s="58">
        <f t="shared" si="136"/>
        <v>0.1</v>
      </c>
      <c r="Z9" s="58">
        <f t="shared" si="136"/>
        <v>4.0000000000000008E-2</v>
      </c>
      <c r="AA9" s="58">
        <f t="shared" si="136"/>
        <v>0</v>
      </c>
      <c r="AB9" s="58">
        <f t="shared" si="136"/>
        <v>2.0000000000000004E-2</v>
      </c>
      <c r="AC9" s="58">
        <f t="shared" si="136"/>
        <v>2.0000000000000004E-2</v>
      </c>
      <c r="AD9" s="58">
        <f t="shared" si="136"/>
        <v>0.03</v>
      </c>
      <c r="AE9" s="58"/>
      <c r="AI9" s="54">
        <v>2</v>
      </c>
      <c r="AJ9" s="60">
        <f>IF(总纲!BM6&lt;INT('功能-圣人研究'!$E$8),0,求节点('功能-圣人研究'!$E$8:$E$27,'功能-圣人研究'!K$8:K$27,总纲!BM6))</f>
        <v>0</v>
      </c>
      <c r="AK9" s="60">
        <f>IF(总纲!BN6&lt;INT('功能-圣人研究'!$E$8),0,求节点('功能-圣人研究'!$E$8:$E$27,'功能-圣人研究'!L$8:L$27,总纲!BN6))</f>
        <v>0</v>
      </c>
      <c r="AL9" s="60">
        <f>IF(总纲!BO6&lt;INT('功能-圣人研究'!$E$8),0,求节点('功能-圣人研究'!$E$8:$E$27,'功能-圣人研究'!M$8:M$27,总纲!BO6))</f>
        <v>0</v>
      </c>
      <c r="AM9" s="60">
        <f>IF(总纲!BP6&lt;INT('功能-圣人研究'!$E$8),0,求节点('功能-圣人研究'!$E$8:$E$27,'功能-圣人研究'!N$8:N$27,总纲!BP6))</f>
        <v>0</v>
      </c>
      <c r="AN9" s="60">
        <f>IF(总纲!BQ6&lt;INT('功能-圣人研究'!$E$8),0,求节点('功能-圣人研究'!$E$8:$E$27,'功能-圣人研究'!O$8:O$27,总纲!BQ6))</f>
        <v>0</v>
      </c>
      <c r="AQ9" s="81"/>
      <c r="AS9" s="81"/>
      <c r="AT9" s="54">
        <v>4</v>
      </c>
      <c r="AU9" s="68">
        <f t="shared" si="0"/>
        <v>0</v>
      </c>
      <c r="AV9" s="68">
        <f t="shared" si="1"/>
        <v>0</v>
      </c>
      <c r="AW9" s="68">
        <f t="shared" si="2"/>
        <v>0</v>
      </c>
      <c r="AX9" s="68">
        <f t="shared" si="3"/>
        <v>0</v>
      </c>
      <c r="AY9" s="68">
        <f t="shared" si="4"/>
        <v>0</v>
      </c>
      <c r="BC9" s="54">
        <v>4</v>
      </c>
      <c r="BD9" s="68">
        <f t="shared" si="5"/>
        <v>0</v>
      </c>
      <c r="BE9" s="68">
        <f t="shared" si="6"/>
        <v>0</v>
      </c>
      <c r="BF9" s="68">
        <f t="shared" si="7"/>
        <v>0</v>
      </c>
      <c r="BG9" s="68">
        <f t="shared" si="8"/>
        <v>0</v>
      </c>
      <c r="BH9" s="68">
        <f t="shared" si="9"/>
        <v>0</v>
      </c>
      <c r="BL9" s="54">
        <v>4</v>
      </c>
      <c r="BM9" s="68">
        <f t="shared" si="10"/>
        <v>0</v>
      </c>
      <c r="BN9" s="68">
        <f t="shared" si="11"/>
        <v>0</v>
      </c>
      <c r="BO9" s="68">
        <f t="shared" si="12"/>
        <v>0</v>
      </c>
      <c r="BP9" s="68">
        <f t="shared" si="13"/>
        <v>0</v>
      </c>
      <c r="BQ9" s="68">
        <f t="shared" si="14"/>
        <v>0</v>
      </c>
      <c r="BU9" s="54">
        <v>4</v>
      </c>
      <c r="BV9" s="62">
        <f t="shared" si="15"/>
        <v>0</v>
      </c>
      <c r="BW9" s="62">
        <f t="shared" si="16"/>
        <v>0</v>
      </c>
      <c r="BX9" s="62">
        <f t="shared" si="17"/>
        <v>0</v>
      </c>
      <c r="BY9" s="62">
        <f t="shared" si="18"/>
        <v>0</v>
      </c>
      <c r="BZ9" s="62">
        <f t="shared" si="19"/>
        <v>0</v>
      </c>
      <c r="CD9" s="168">
        <v>4</v>
      </c>
      <c r="CE9" s="62">
        <f t="shared" si="20"/>
        <v>0</v>
      </c>
      <c r="CF9" s="62">
        <f t="shared" si="21"/>
        <v>0</v>
      </c>
      <c r="CG9" s="62">
        <f t="shared" si="22"/>
        <v>0</v>
      </c>
      <c r="CH9" s="62">
        <f t="shared" si="23"/>
        <v>0</v>
      </c>
      <c r="CI9" s="62">
        <f t="shared" si="24"/>
        <v>0</v>
      </c>
      <c r="CM9" s="54">
        <v>4</v>
      </c>
      <c r="CN9" s="62">
        <f t="shared" si="25"/>
        <v>0</v>
      </c>
      <c r="CO9" s="62">
        <f t="shared" si="26"/>
        <v>0</v>
      </c>
      <c r="CP9" s="62">
        <f t="shared" si="27"/>
        <v>0</v>
      </c>
      <c r="CQ9" s="62">
        <f t="shared" si="28"/>
        <v>0</v>
      </c>
      <c r="CR9" s="62">
        <f t="shared" si="29"/>
        <v>0</v>
      </c>
      <c r="CV9" s="54">
        <v>4</v>
      </c>
      <c r="CW9" s="62">
        <f t="shared" si="30"/>
        <v>0</v>
      </c>
      <c r="CX9" s="62">
        <f t="shared" si="31"/>
        <v>0</v>
      </c>
      <c r="CY9" s="62">
        <f t="shared" si="32"/>
        <v>0</v>
      </c>
      <c r="CZ9" s="62">
        <f t="shared" si="33"/>
        <v>0</v>
      </c>
      <c r="DA9" s="62">
        <f t="shared" si="34"/>
        <v>0</v>
      </c>
      <c r="DE9" s="168">
        <v>4</v>
      </c>
      <c r="DF9" s="62">
        <f t="shared" si="35"/>
        <v>0</v>
      </c>
      <c r="DG9" s="62">
        <f t="shared" si="36"/>
        <v>0</v>
      </c>
      <c r="DH9" s="62">
        <f t="shared" si="37"/>
        <v>0</v>
      </c>
      <c r="DI9" s="62">
        <f t="shared" si="38"/>
        <v>0</v>
      </c>
      <c r="DJ9" s="62">
        <f t="shared" si="39"/>
        <v>0</v>
      </c>
      <c r="DN9" s="54">
        <v>4</v>
      </c>
      <c r="DO9" s="62">
        <f t="shared" si="40"/>
        <v>0</v>
      </c>
      <c r="DP9" s="62">
        <f t="shared" si="41"/>
        <v>0</v>
      </c>
      <c r="DQ9" s="62">
        <f t="shared" si="42"/>
        <v>0</v>
      </c>
      <c r="DR9" s="62">
        <f t="shared" si="43"/>
        <v>0</v>
      </c>
      <c r="DS9" s="62">
        <f t="shared" si="44"/>
        <v>0</v>
      </c>
      <c r="DW9" s="168">
        <v>4</v>
      </c>
      <c r="DX9" s="62">
        <f t="shared" si="45"/>
        <v>0</v>
      </c>
      <c r="DY9" s="62">
        <f t="shared" si="46"/>
        <v>0</v>
      </c>
      <c r="DZ9" s="62">
        <f t="shared" si="47"/>
        <v>0</v>
      </c>
      <c r="EA9" s="62">
        <f t="shared" si="48"/>
        <v>0</v>
      </c>
      <c r="EB9" s="62">
        <f t="shared" si="49"/>
        <v>0</v>
      </c>
      <c r="EF9" s="54">
        <v>4</v>
      </c>
      <c r="EG9" s="62">
        <f t="shared" si="50"/>
        <v>0</v>
      </c>
      <c r="EH9" s="62">
        <f t="shared" si="51"/>
        <v>0</v>
      </c>
      <c r="EI9" s="62">
        <f t="shared" si="52"/>
        <v>0</v>
      </c>
      <c r="EJ9" s="62">
        <f t="shared" si="53"/>
        <v>0</v>
      </c>
      <c r="EK9" s="62">
        <f t="shared" si="54"/>
        <v>0</v>
      </c>
      <c r="EO9" s="168">
        <v>4</v>
      </c>
      <c r="EP9" s="62">
        <f t="shared" si="55"/>
        <v>0</v>
      </c>
      <c r="EQ9" s="62">
        <f t="shared" si="56"/>
        <v>0</v>
      </c>
      <c r="ER9" s="62">
        <f t="shared" si="57"/>
        <v>0</v>
      </c>
      <c r="ES9" s="62">
        <f t="shared" si="58"/>
        <v>0</v>
      </c>
      <c r="ET9" s="62">
        <f t="shared" si="59"/>
        <v>0</v>
      </c>
      <c r="EX9" s="54">
        <v>4</v>
      </c>
      <c r="EY9" s="62">
        <f t="shared" si="131"/>
        <v>0</v>
      </c>
      <c r="EZ9" s="62">
        <f t="shared" si="132"/>
        <v>0</v>
      </c>
      <c r="FA9" s="62">
        <f t="shared" si="133"/>
        <v>0</v>
      </c>
      <c r="FB9" s="62">
        <f t="shared" si="134"/>
        <v>0</v>
      </c>
      <c r="FC9" s="62">
        <f t="shared" si="135"/>
        <v>0</v>
      </c>
      <c r="FG9" s="54">
        <v>4</v>
      </c>
      <c r="FH9" s="67">
        <f>$Q43*AJ11*'[1]资源-士兵训练时间'!AB9+FH8</f>
        <v>0</v>
      </c>
      <c r="FI9" s="67">
        <f>$Q43*AK11*'[1]资源-士兵训练时间'!AC9+FI8</f>
        <v>0</v>
      </c>
      <c r="FJ9" s="67">
        <f>$Q43*AL11*'[1]资源-士兵训练时间'!AD9+FJ8</f>
        <v>0</v>
      </c>
      <c r="FK9" s="67">
        <f>$Q43*AM11*'[1]资源-士兵训练时间'!AE9+FK8</f>
        <v>0</v>
      </c>
      <c r="FL9" s="67">
        <f>$Q43*AN11*'[1]资源-士兵训练时间'!AF9+FL8</f>
        <v>0</v>
      </c>
      <c r="FP9" s="54">
        <v>4</v>
      </c>
      <c r="FQ9" s="62">
        <f t="shared" si="61"/>
        <v>0</v>
      </c>
      <c r="FR9" s="62">
        <f t="shared" si="62"/>
        <v>0</v>
      </c>
      <c r="FS9" s="62">
        <f t="shared" si="63"/>
        <v>0</v>
      </c>
      <c r="FT9" s="62">
        <f t="shared" si="64"/>
        <v>0</v>
      </c>
      <c r="FU9" s="62">
        <f t="shared" si="65"/>
        <v>0</v>
      </c>
      <c r="FV9" s="61">
        <f>FQ9*[4]兵营招募!AX8+FV8</f>
        <v>0</v>
      </c>
      <c r="FW9" s="61">
        <f>FR9*[4]兵营招募!AY8+FW8</f>
        <v>0</v>
      </c>
      <c r="FX9" s="61">
        <f>FS9*[4]兵营招募!AZ8+FX8</f>
        <v>0</v>
      </c>
      <c r="FY9" s="61">
        <f>FT9*[4]兵营招募!BA8+FY8</f>
        <v>0</v>
      </c>
      <c r="FZ9" s="61">
        <f>FU9*[4]兵营招募!BB8+FZ8</f>
        <v>0</v>
      </c>
      <c r="GD9" s="54">
        <v>4</v>
      </c>
      <c r="GE9" s="62">
        <f t="shared" si="66"/>
        <v>0</v>
      </c>
      <c r="GF9" s="62">
        <f t="shared" si="67"/>
        <v>0</v>
      </c>
      <c r="GG9" s="62">
        <f t="shared" si="68"/>
        <v>0</v>
      </c>
      <c r="GH9" s="62">
        <f t="shared" si="69"/>
        <v>0</v>
      </c>
      <c r="GI9" s="62">
        <f t="shared" si="70"/>
        <v>0</v>
      </c>
      <c r="GM9" s="54">
        <v>4</v>
      </c>
      <c r="GN9" s="62">
        <f t="shared" si="71"/>
        <v>0</v>
      </c>
      <c r="GO9" s="62">
        <f t="shared" si="72"/>
        <v>0</v>
      </c>
      <c r="GP9" s="62">
        <f t="shared" si="73"/>
        <v>0</v>
      </c>
      <c r="GQ9" s="62">
        <f t="shared" si="74"/>
        <v>0</v>
      </c>
      <c r="GR9" s="62">
        <f t="shared" si="75"/>
        <v>0</v>
      </c>
      <c r="GV9" s="168">
        <v>4</v>
      </c>
      <c r="GW9" s="62">
        <f t="shared" si="76"/>
        <v>0</v>
      </c>
      <c r="GX9" s="62">
        <f t="shared" si="77"/>
        <v>0</v>
      </c>
      <c r="GY9" s="62">
        <f t="shared" si="78"/>
        <v>0</v>
      </c>
      <c r="GZ9" s="62">
        <f t="shared" si="79"/>
        <v>0</v>
      </c>
      <c r="HA9" s="62">
        <f t="shared" si="80"/>
        <v>0</v>
      </c>
      <c r="HE9" s="54">
        <v>4</v>
      </c>
      <c r="HF9" s="62">
        <f t="shared" si="81"/>
        <v>0</v>
      </c>
      <c r="HG9" s="62">
        <f t="shared" si="82"/>
        <v>0</v>
      </c>
      <c r="HH9" s="62">
        <f t="shared" si="83"/>
        <v>0</v>
      </c>
      <c r="HI9" s="62">
        <f t="shared" si="84"/>
        <v>0</v>
      </c>
      <c r="HJ9" s="62">
        <f t="shared" si="85"/>
        <v>0</v>
      </c>
      <c r="HN9" s="54">
        <v>4</v>
      </c>
      <c r="HO9" s="62">
        <f t="shared" si="86"/>
        <v>0</v>
      </c>
      <c r="HP9" s="62">
        <f t="shared" si="87"/>
        <v>0</v>
      </c>
      <c r="HQ9" s="62">
        <f t="shared" si="88"/>
        <v>0</v>
      </c>
      <c r="HR9" s="62">
        <f t="shared" si="89"/>
        <v>0</v>
      </c>
      <c r="HS9" s="62">
        <f t="shared" si="90"/>
        <v>0</v>
      </c>
      <c r="HW9" s="54">
        <v>4</v>
      </c>
      <c r="HX9" s="62">
        <f t="shared" si="91"/>
        <v>0</v>
      </c>
      <c r="HY9" s="62">
        <f t="shared" si="92"/>
        <v>0</v>
      </c>
      <c r="HZ9" s="62">
        <f t="shared" si="93"/>
        <v>0</v>
      </c>
      <c r="IA9" s="62">
        <f t="shared" si="94"/>
        <v>0</v>
      </c>
      <c r="IB9" s="62">
        <f t="shared" si="95"/>
        <v>0</v>
      </c>
      <c r="IF9" s="54">
        <v>4</v>
      </c>
      <c r="IG9" s="62">
        <f t="shared" si="96"/>
        <v>0</v>
      </c>
      <c r="IH9" s="62">
        <f t="shared" si="97"/>
        <v>0</v>
      </c>
      <c r="II9" s="62">
        <f t="shared" si="98"/>
        <v>0</v>
      </c>
      <c r="IJ9" s="62">
        <f t="shared" si="99"/>
        <v>0</v>
      </c>
      <c r="IK9" s="62">
        <f t="shared" si="100"/>
        <v>0</v>
      </c>
      <c r="IO9" s="54">
        <v>4</v>
      </c>
      <c r="IP9" s="62">
        <f t="shared" si="101"/>
        <v>0</v>
      </c>
      <c r="IQ9" s="62">
        <f t="shared" si="102"/>
        <v>0</v>
      </c>
      <c r="IR9" s="62">
        <f t="shared" si="103"/>
        <v>0</v>
      </c>
      <c r="IS9" s="62">
        <f t="shared" si="104"/>
        <v>0</v>
      </c>
      <c r="IT9" s="62">
        <f t="shared" si="105"/>
        <v>0</v>
      </c>
      <c r="IX9" s="54">
        <v>4</v>
      </c>
      <c r="IY9" s="62">
        <f t="shared" si="106"/>
        <v>0</v>
      </c>
      <c r="IZ9" s="62">
        <f t="shared" si="107"/>
        <v>0</v>
      </c>
      <c r="JA9" s="62">
        <f t="shared" si="108"/>
        <v>0</v>
      </c>
      <c r="JB9" s="62">
        <f t="shared" si="109"/>
        <v>0</v>
      </c>
      <c r="JC9" s="62">
        <f t="shared" si="110"/>
        <v>0</v>
      </c>
      <c r="JD9" s="67"/>
      <c r="JE9" s="67"/>
      <c r="JF9" s="67"/>
      <c r="JJ9" s="54">
        <v>4</v>
      </c>
      <c r="JK9" s="68">
        <f t="shared" si="111"/>
        <v>0</v>
      </c>
      <c r="JL9" s="68">
        <f t="shared" si="112"/>
        <v>0</v>
      </c>
      <c r="JM9" s="68">
        <f t="shared" si="113"/>
        <v>0</v>
      </c>
      <c r="JN9" s="68">
        <f t="shared" si="114"/>
        <v>0</v>
      </c>
      <c r="JO9" s="68">
        <f t="shared" si="115"/>
        <v>0</v>
      </c>
      <c r="JP9" s="61">
        <f>JK9*('[1]功能-城建'!CW8-'[1]功能-城建'!CW7)+JP8</f>
        <v>0</v>
      </c>
      <c r="JQ9" s="61">
        <f>JL9*('[1]功能-城建'!CX8-'[1]功能-城建'!CX7)+JQ8</f>
        <v>0</v>
      </c>
      <c r="JR9" s="61">
        <f>JM9*('[1]功能-城建'!CY8-'[1]功能-城建'!CY7)+JR8</f>
        <v>0</v>
      </c>
      <c r="JS9" s="61">
        <f>JN9*('[1]功能-城建'!CZ8-'[1]功能-城建'!CZ7)+JS8</f>
        <v>0</v>
      </c>
      <c r="JT9" s="61">
        <f>JO9*('[1]功能-城建'!DA8-'[1]功能-城建'!DA7)+JT8</f>
        <v>0</v>
      </c>
      <c r="JX9" s="159">
        <v>4</v>
      </c>
      <c r="JY9" s="68">
        <f t="shared" si="116"/>
        <v>0</v>
      </c>
      <c r="JZ9" s="68">
        <f t="shared" si="117"/>
        <v>0</v>
      </c>
      <c r="KA9" s="68">
        <f t="shared" si="118"/>
        <v>0</v>
      </c>
      <c r="KB9" s="68">
        <f t="shared" si="119"/>
        <v>0</v>
      </c>
      <c r="KC9" s="68">
        <f t="shared" si="120"/>
        <v>0</v>
      </c>
      <c r="KG9" s="168">
        <v>4</v>
      </c>
      <c r="KH9" s="68">
        <f t="shared" si="121"/>
        <v>0</v>
      </c>
      <c r="KI9" s="68">
        <f t="shared" si="122"/>
        <v>0</v>
      </c>
      <c r="KJ9" s="68">
        <f t="shared" si="123"/>
        <v>0</v>
      </c>
      <c r="KK9" s="68">
        <f t="shared" si="124"/>
        <v>0</v>
      </c>
      <c r="KL9" s="68">
        <f t="shared" si="125"/>
        <v>0</v>
      </c>
      <c r="KP9" s="168">
        <v>4</v>
      </c>
      <c r="KQ9" s="68">
        <f t="shared" si="126"/>
        <v>0</v>
      </c>
      <c r="KR9" s="68">
        <f t="shared" si="127"/>
        <v>0</v>
      </c>
      <c r="KS9" s="68">
        <f t="shared" si="128"/>
        <v>0</v>
      </c>
      <c r="KT9" s="68">
        <f t="shared" si="129"/>
        <v>0</v>
      </c>
      <c r="KU9" s="68">
        <f t="shared" si="130"/>
        <v>0</v>
      </c>
    </row>
    <row r="10" spans="2:308" x14ac:dyDescent="0.15">
      <c r="B10" s="162">
        <v>3</v>
      </c>
      <c r="C10" s="58">
        <f t="shared" si="137"/>
        <v>0.22499999999999998</v>
      </c>
      <c r="D10" s="58">
        <f t="shared" si="136"/>
        <v>0.22499999999999998</v>
      </c>
      <c r="E10" s="58">
        <f t="shared" si="136"/>
        <v>0</v>
      </c>
      <c r="F10" s="58">
        <f t="shared" si="136"/>
        <v>1.4999999999999999E-2</v>
      </c>
      <c r="G10" s="58">
        <f t="shared" si="136"/>
        <v>0.15</v>
      </c>
      <c r="H10" s="58">
        <f t="shared" si="136"/>
        <v>0.15</v>
      </c>
      <c r="I10" s="58">
        <f t="shared" si="136"/>
        <v>0.15</v>
      </c>
      <c r="J10" s="58">
        <f t="shared" si="136"/>
        <v>0.03</v>
      </c>
      <c r="K10" s="58">
        <f t="shared" si="136"/>
        <v>0.03</v>
      </c>
      <c r="L10" s="58">
        <f t="shared" si="136"/>
        <v>0.03</v>
      </c>
      <c r="M10" s="58">
        <f t="shared" si="136"/>
        <v>4.4999999999999998E-2</v>
      </c>
      <c r="N10" s="58">
        <f t="shared" si="136"/>
        <v>0.03</v>
      </c>
      <c r="O10" s="58">
        <f t="shared" si="136"/>
        <v>1.4999999999999999E-2</v>
      </c>
      <c r="P10" s="58">
        <f t="shared" si="136"/>
        <v>0.06</v>
      </c>
      <c r="Q10" s="58">
        <f t="shared" si="136"/>
        <v>1.4999999999999999E-2</v>
      </c>
      <c r="R10" s="58">
        <f t="shared" si="136"/>
        <v>4.4999999999999998E-2</v>
      </c>
      <c r="S10" s="58">
        <f t="shared" si="136"/>
        <v>0.06</v>
      </c>
      <c r="T10" s="58">
        <f t="shared" si="136"/>
        <v>0.06</v>
      </c>
      <c r="U10" s="58">
        <f t="shared" si="136"/>
        <v>0.06</v>
      </c>
      <c r="V10" s="58">
        <f t="shared" si="136"/>
        <v>0.44999999999999996</v>
      </c>
      <c r="W10" s="58">
        <f t="shared" si="136"/>
        <v>0.09</v>
      </c>
      <c r="X10" s="58">
        <f t="shared" si="136"/>
        <v>0.06</v>
      </c>
      <c r="Y10" s="58">
        <f t="shared" si="136"/>
        <v>0.15</v>
      </c>
      <c r="Z10" s="58">
        <f t="shared" si="136"/>
        <v>0.06</v>
      </c>
      <c r="AA10" s="58">
        <f t="shared" si="136"/>
        <v>0</v>
      </c>
      <c r="AB10" s="58">
        <f t="shared" si="136"/>
        <v>0.03</v>
      </c>
      <c r="AC10" s="58">
        <f t="shared" si="136"/>
        <v>0.03</v>
      </c>
      <c r="AD10" s="58">
        <f t="shared" si="136"/>
        <v>4.4999999999999998E-2</v>
      </c>
      <c r="AE10" s="58"/>
      <c r="AI10" s="103">
        <v>3</v>
      </c>
      <c r="AJ10" s="60">
        <f>IF(总纲!BM7&lt;INT('功能-圣人研究'!$E$8),0,求节点('功能-圣人研究'!$E$8:$E$27,'功能-圣人研究'!K$8:K$27,总纲!BM7))</f>
        <v>0</v>
      </c>
      <c r="AK10" s="60">
        <f>IF(总纲!BN7&lt;INT('功能-圣人研究'!$E$8),0,求节点('功能-圣人研究'!$E$8:$E$27,'功能-圣人研究'!L$8:L$27,总纲!BN7))</f>
        <v>0</v>
      </c>
      <c r="AL10" s="60">
        <f>IF(总纲!BO7&lt;INT('功能-圣人研究'!$E$8),0,求节点('功能-圣人研究'!$E$8:$E$27,'功能-圣人研究'!M$8:M$27,总纲!BO7))</f>
        <v>0</v>
      </c>
      <c r="AM10" s="60">
        <f>IF(总纲!BP7&lt;INT('功能-圣人研究'!$E$8),0,求节点('功能-圣人研究'!$E$8:$E$27,'功能-圣人研究'!N$8:N$27,总纲!BP7))</f>
        <v>0</v>
      </c>
      <c r="AN10" s="60">
        <f>IF(总纲!BQ7&lt;INT('功能-圣人研究'!$E$8),0,求节点('功能-圣人研究'!$E$8:$E$27,'功能-圣人研究'!O$8:O$27,总纲!BQ7))</f>
        <v>0</v>
      </c>
      <c r="AQ10" s="81"/>
      <c r="AS10" s="81"/>
      <c r="AT10" s="54">
        <v>5</v>
      </c>
      <c r="AU10" s="68">
        <f t="shared" si="0"/>
        <v>0</v>
      </c>
      <c r="AV10" s="68">
        <f t="shared" si="1"/>
        <v>0</v>
      </c>
      <c r="AW10" s="68">
        <f t="shared" si="2"/>
        <v>0</v>
      </c>
      <c r="AX10" s="68">
        <f t="shared" si="3"/>
        <v>0</v>
      </c>
      <c r="AY10" s="68">
        <f t="shared" si="4"/>
        <v>0</v>
      </c>
      <c r="BC10" s="54">
        <v>5</v>
      </c>
      <c r="BD10" s="68">
        <f t="shared" si="5"/>
        <v>0</v>
      </c>
      <c r="BE10" s="68">
        <f t="shared" si="6"/>
        <v>0</v>
      </c>
      <c r="BF10" s="68">
        <f t="shared" si="7"/>
        <v>0</v>
      </c>
      <c r="BG10" s="68">
        <f t="shared" si="8"/>
        <v>0</v>
      </c>
      <c r="BH10" s="68">
        <f t="shared" si="9"/>
        <v>0</v>
      </c>
      <c r="BL10" s="54">
        <v>5</v>
      </c>
      <c r="BM10" s="68">
        <f t="shared" si="10"/>
        <v>0</v>
      </c>
      <c r="BN10" s="68">
        <f t="shared" si="11"/>
        <v>0</v>
      </c>
      <c r="BO10" s="68">
        <f t="shared" si="12"/>
        <v>0</v>
      </c>
      <c r="BP10" s="68">
        <f t="shared" si="13"/>
        <v>0</v>
      </c>
      <c r="BQ10" s="68">
        <f t="shared" si="14"/>
        <v>0</v>
      </c>
      <c r="BU10" s="54">
        <v>5</v>
      </c>
      <c r="BV10" s="62">
        <f t="shared" si="15"/>
        <v>0</v>
      </c>
      <c r="BW10" s="62">
        <f t="shared" si="16"/>
        <v>0</v>
      </c>
      <c r="BX10" s="62">
        <f t="shared" si="17"/>
        <v>0</v>
      </c>
      <c r="BY10" s="62">
        <f t="shared" si="18"/>
        <v>0</v>
      </c>
      <c r="BZ10" s="62">
        <f t="shared" si="19"/>
        <v>0</v>
      </c>
      <c r="CD10" s="168">
        <v>5</v>
      </c>
      <c r="CE10" s="62">
        <f t="shared" si="20"/>
        <v>0</v>
      </c>
      <c r="CF10" s="62">
        <f t="shared" si="21"/>
        <v>0</v>
      </c>
      <c r="CG10" s="62">
        <f t="shared" si="22"/>
        <v>0</v>
      </c>
      <c r="CH10" s="62">
        <f t="shared" si="23"/>
        <v>0</v>
      </c>
      <c r="CI10" s="62">
        <f t="shared" si="24"/>
        <v>0</v>
      </c>
      <c r="CM10" s="54">
        <v>5</v>
      </c>
      <c r="CN10" s="62">
        <f t="shared" si="25"/>
        <v>0</v>
      </c>
      <c r="CO10" s="62">
        <f t="shared" si="26"/>
        <v>0</v>
      </c>
      <c r="CP10" s="62">
        <f t="shared" si="27"/>
        <v>0</v>
      </c>
      <c r="CQ10" s="62">
        <f t="shared" si="28"/>
        <v>0</v>
      </c>
      <c r="CR10" s="62">
        <f t="shared" si="29"/>
        <v>0</v>
      </c>
      <c r="CV10" s="54">
        <v>5</v>
      </c>
      <c r="CW10" s="62">
        <f t="shared" si="30"/>
        <v>0</v>
      </c>
      <c r="CX10" s="62">
        <f t="shared" si="31"/>
        <v>0</v>
      </c>
      <c r="CY10" s="62">
        <f t="shared" si="32"/>
        <v>0</v>
      </c>
      <c r="CZ10" s="62">
        <f t="shared" si="33"/>
        <v>0</v>
      </c>
      <c r="DA10" s="62">
        <f t="shared" si="34"/>
        <v>0</v>
      </c>
      <c r="DE10" s="168">
        <v>5</v>
      </c>
      <c r="DF10" s="62">
        <f t="shared" si="35"/>
        <v>0</v>
      </c>
      <c r="DG10" s="62">
        <f t="shared" si="36"/>
        <v>0</v>
      </c>
      <c r="DH10" s="62">
        <f t="shared" si="37"/>
        <v>0</v>
      </c>
      <c r="DI10" s="62">
        <f t="shared" si="38"/>
        <v>0</v>
      </c>
      <c r="DJ10" s="62">
        <f t="shared" si="39"/>
        <v>0</v>
      </c>
      <c r="DN10" s="54">
        <v>5</v>
      </c>
      <c r="DO10" s="62">
        <f t="shared" si="40"/>
        <v>0</v>
      </c>
      <c r="DP10" s="62">
        <f t="shared" si="41"/>
        <v>0</v>
      </c>
      <c r="DQ10" s="62">
        <f t="shared" si="42"/>
        <v>0</v>
      </c>
      <c r="DR10" s="62">
        <f t="shared" si="43"/>
        <v>0</v>
      </c>
      <c r="DS10" s="62">
        <f t="shared" si="44"/>
        <v>0</v>
      </c>
      <c r="DW10" s="168">
        <v>5</v>
      </c>
      <c r="DX10" s="62">
        <f t="shared" si="45"/>
        <v>0</v>
      </c>
      <c r="DY10" s="62">
        <f t="shared" si="46"/>
        <v>0</v>
      </c>
      <c r="DZ10" s="62">
        <f t="shared" si="47"/>
        <v>0</v>
      </c>
      <c r="EA10" s="62">
        <f t="shared" si="48"/>
        <v>0</v>
      </c>
      <c r="EB10" s="62">
        <f t="shared" si="49"/>
        <v>0</v>
      </c>
      <c r="EF10" s="54">
        <v>5</v>
      </c>
      <c r="EG10" s="62">
        <f t="shared" si="50"/>
        <v>0</v>
      </c>
      <c r="EH10" s="62">
        <f t="shared" si="51"/>
        <v>0</v>
      </c>
      <c r="EI10" s="62">
        <f t="shared" si="52"/>
        <v>0</v>
      </c>
      <c r="EJ10" s="62">
        <f t="shared" si="53"/>
        <v>0</v>
      </c>
      <c r="EK10" s="62">
        <f t="shared" si="54"/>
        <v>0</v>
      </c>
      <c r="EO10" s="168">
        <v>5</v>
      </c>
      <c r="EP10" s="62">
        <f t="shared" si="55"/>
        <v>0</v>
      </c>
      <c r="EQ10" s="62">
        <f t="shared" si="56"/>
        <v>0</v>
      </c>
      <c r="ER10" s="62">
        <f t="shared" si="57"/>
        <v>0</v>
      </c>
      <c r="ES10" s="62">
        <f t="shared" si="58"/>
        <v>0</v>
      </c>
      <c r="ET10" s="62">
        <f t="shared" si="59"/>
        <v>0</v>
      </c>
      <c r="EX10" s="54">
        <v>5</v>
      </c>
      <c r="EY10" s="62">
        <f t="shared" si="131"/>
        <v>0</v>
      </c>
      <c r="EZ10" s="62">
        <f t="shared" si="132"/>
        <v>0</v>
      </c>
      <c r="FA10" s="62">
        <f t="shared" si="133"/>
        <v>0</v>
      </c>
      <c r="FB10" s="62">
        <f t="shared" si="134"/>
        <v>0</v>
      </c>
      <c r="FC10" s="62">
        <f t="shared" si="135"/>
        <v>0</v>
      </c>
      <c r="FG10" s="54">
        <v>5</v>
      </c>
      <c r="FH10" s="67">
        <f>$Q44*AJ12*'[1]资源-士兵训练时间'!AB10+FH9</f>
        <v>0</v>
      </c>
      <c r="FI10" s="67">
        <f>$Q44*AK12*'[1]资源-士兵训练时间'!AC10+FI9</f>
        <v>0</v>
      </c>
      <c r="FJ10" s="67">
        <f>$Q44*AL12*'[1]资源-士兵训练时间'!AD10+FJ9</f>
        <v>0</v>
      </c>
      <c r="FK10" s="67">
        <f>$Q44*AM12*'[1]资源-士兵训练时间'!AE10+FK9</f>
        <v>0</v>
      </c>
      <c r="FL10" s="67">
        <f>$Q44*AN12*'[1]资源-士兵训练时间'!AF10+FL9</f>
        <v>0</v>
      </c>
      <c r="FP10" s="54">
        <v>5</v>
      </c>
      <c r="FQ10" s="62">
        <f t="shared" si="61"/>
        <v>0</v>
      </c>
      <c r="FR10" s="62">
        <f t="shared" si="62"/>
        <v>0</v>
      </c>
      <c r="FS10" s="62">
        <f t="shared" si="63"/>
        <v>0</v>
      </c>
      <c r="FT10" s="62">
        <f t="shared" si="64"/>
        <v>0</v>
      </c>
      <c r="FU10" s="62">
        <f t="shared" si="65"/>
        <v>0</v>
      </c>
      <c r="FV10" s="61">
        <f>FQ10*[4]兵营招募!AX9+FV9</f>
        <v>0</v>
      </c>
      <c r="FW10" s="61">
        <f>FR10*[4]兵营招募!AY9+FW9</f>
        <v>0</v>
      </c>
      <c r="FX10" s="61">
        <f>FS10*[4]兵营招募!AZ9+FX9</f>
        <v>0</v>
      </c>
      <c r="FY10" s="61">
        <f>FT10*[4]兵营招募!BA9+FY9</f>
        <v>0</v>
      </c>
      <c r="FZ10" s="61">
        <f>FU10*[4]兵营招募!BB9+FZ9</f>
        <v>0</v>
      </c>
      <c r="GD10" s="54">
        <v>5</v>
      </c>
      <c r="GE10" s="62">
        <f t="shared" si="66"/>
        <v>0</v>
      </c>
      <c r="GF10" s="62">
        <f t="shared" si="67"/>
        <v>0</v>
      </c>
      <c r="GG10" s="62">
        <f t="shared" si="68"/>
        <v>0</v>
      </c>
      <c r="GH10" s="62">
        <f t="shared" si="69"/>
        <v>0</v>
      </c>
      <c r="GI10" s="62">
        <f t="shared" si="70"/>
        <v>0</v>
      </c>
      <c r="GM10" s="54">
        <v>5</v>
      </c>
      <c r="GN10" s="62">
        <f t="shared" si="71"/>
        <v>0</v>
      </c>
      <c r="GO10" s="62">
        <f t="shared" si="72"/>
        <v>0</v>
      </c>
      <c r="GP10" s="62">
        <f t="shared" si="73"/>
        <v>0</v>
      </c>
      <c r="GQ10" s="62">
        <f t="shared" si="74"/>
        <v>0</v>
      </c>
      <c r="GR10" s="62">
        <f t="shared" si="75"/>
        <v>0</v>
      </c>
      <c r="GV10" s="168">
        <v>5</v>
      </c>
      <c r="GW10" s="62">
        <f t="shared" si="76"/>
        <v>0</v>
      </c>
      <c r="GX10" s="62">
        <f t="shared" si="77"/>
        <v>0</v>
      </c>
      <c r="GY10" s="62">
        <f t="shared" si="78"/>
        <v>0</v>
      </c>
      <c r="GZ10" s="62">
        <f t="shared" si="79"/>
        <v>0</v>
      </c>
      <c r="HA10" s="62">
        <f t="shared" si="80"/>
        <v>0</v>
      </c>
      <c r="HE10" s="54">
        <v>5</v>
      </c>
      <c r="HF10" s="62">
        <f t="shared" si="81"/>
        <v>0</v>
      </c>
      <c r="HG10" s="62">
        <f t="shared" si="82"/>
        <v>0</v>
      </c>
      <c r="HH10" s="62">
        <f t="shared" si="83"/>
        <v>0</v>
      </c>
      <c r="HI10" s="62">
        <f t="shared" si="84"/>
        <v>0</v>
      </c>
      <c r="HJ10" s="62">
        <f t="shared" si="85"/>
        <v>0</v>
      </c>
      <c r="HN10" s="54">
        <v>5</v>
      </c>
      <c r="HO10" s="62">
        <f t="shared" si="86"/>
        <v>0</v>
      </c>
      <c r="HP10" s="62">
        <f t="shared" si="87"/>
        <v>0</v>
      </c>
      <c r="HQ10" s="62">
        <f t="shared" si="88"/>
        <v>0</v>
      </c>
      <c r="HR10" s="62">
        <f t="shared" si="89"/>
        <v>0</v>
      </c>
      <c r="HS10" s="62">
        <f t="shared" si="90"/>
        <v>0</v>
      </c>
      <c r="HW10" s="54">
        <v>5</v>
      </c>
      <c r="HX10" s="62">
        <f t="shared" si="91"/>
        <v>0</v>
      </c>
      <c r="HY10" s="62">
        <f t="shared" si="92"/>
        <v>0</v>
      </c>
      <c r="HZ10" s="62">
        <f t="shared" si="93"/>
        <v>0</v>
      </c>
      <c r="IA10" s="62">
        <f t="shared" si="94"/>
        <v>0</v>
      </c>
      <c r="IB10" s="62">
        <f t="shared" si="95"/>
        <v>0</v>
      </c>
      <c r="IF10" s="54">
        <v>5</v>
      </c>
      <c r="IG10" s="62">
        <f t="shared" si="96"/>
        <v>0</v>
      </c>
      <c r="IH10" s="62">
        <f t="shared" si="97"/>
        <v>0</v>
      </c>
      <c r="II10" s="62">
        <f t="shared" si="98"/>
        <v>0</v>
      </c>
      <c r="IJ10" s="62">
        <f t="shared" si="99"/>
        <v>0</v>
      </c>
      <c r="IK10" s="62">
        <f t="shared" si="100"/>
        <v>0</v>
      </c>
      <c r="IO10" s="54">
        <v>5</v>
      </c>
      <c r="IP10" s="62">
        <f t="shared" si="101"/>
        <v>0</v>
      </c>
      <c r="IQ10" s="62">
        <f t="shared" si="102"/>
        <v>0</v>
      </c>
      <c r="IR10" s="62">
        <f t="shared" si="103"/>
        <v>0</v>
      </c>
      <c r="IS10" s="62">
        <f t="shared" si="104"/>
        <v>0</v>
      </c>
      <c r="IT10" s="62">
        <f t="shared" si="105"/>
        <v>0</v>
      </c>
      <c r="IX10" s="54">
        <v>5</v>
      </c>
      <c r="IY10" s="62">
        <f t="shared" si="106"/>
        <v>0</v>
      </c>
      <c r="IZ10" s="62">
        <f t="shared" si="107"/>
        <v>0</v>
      </c>
      <c r="JA10" s="62">
        <f t="shared" si="108"/>
        <v>0</v>
      </c>
      <c r="JB10" s="62">
        <f t="shared" si="109"/>
        <v>0</v>
      </c>
      <c r="JC10" s="62">
        <f t="shared" si="110"/>
        <v>0</v>
      </c>
      <c r="JD10" s="67"/>
      <c r="JE10" s="67"/>
      <c r="JF10" s="67"/>
      <c r="JJ10" s="54">
        <v>5</v>
      </c>
      <c r="JK10" s="68">
        <f t="shared" si="111"/>
        <v>0</v>
      </c>
      <c r="JL10" s="68">
        <f t="shared" si="112"/>
        <v>0</v>
      </c>
      <c r="JM10" s="68">
        <f t="shared" si="113"/>
        <v>0</v>
      </c>
      <c r="JN10" s="68">
        <f t="shared" si="114"/>
        <v>0</v>
      </c>
      <c r="JO10" s="68">
        <f t="shared" si="115"/>
        <v>0</v>
      </c>
      <c r="JP10" s="61">
        <f>JK10*('[1]功能-城建'!CW9-'[1]功能-城建'!CW8)+JP9</f>
        <v>0</v>
      </c>
      <c r="JQ10" s="61">
        <f>JL10*('[1]功能-城建'!CX9-'[1]功能-城建'!CX8)+JQ9</f>
        <v>0</v>
      </c>
      <c r="JR10" s="61">
        <f>JM10*('[1]功能-城建'!CY9-'[1]功能-城建'!CY8)+JR9</f>
        <v>0</v>
      </c>
      <c r="JS10" s="61">
        <f>JN10*('[1]功能-城建'!CZ9-'[1]功能-城建'!CZ8)+JS9</f>
        <v>0</v>
      </c>
      <c r="JT10" s="61">
        <f>JO10*('[1]功能-城建'!DA9-'[1]功能-城建'!DA8)+JT9</f>
        <v>0</v>
      </c>
      <c r="JX10" s="159">
        <v>5</v>
      </c>
      <c r="JY10" s="68">
        <f t="shared" si="116"/>
        <v>0</v>
      </c>
      <c r="JZ10" s="68">
        <f t="shared" si="117"/>
        <v>0</v>
      </c>
      <c r="KA10" s="68">
        <f t="shared" si="118"/>
        <v>0</v>
      </c>
      <c r="KB10" s="68">
        <f t="shared" si="119"/>
        <v>0</v>
      </c>
      <c r="KC10" s="68">
        <f t="shared" si="120"/>
        <v>0</v>
      </c>
      <c r="KG10" s="168">
        <v>5</v>
      </c>
      <c r="KH10" s="68">
        <f t="shared" si="121"/>
        <v>0</v>
      </c>
      <c r="KI10" s="68">
        <f t="shared" si="122"/>
        <v>0</v>
      </c>
      <c r="KJ10" s="68">
        <f t="shared" si="123"/>
        <v>0</v>
      </c>
      <c r="KK10" s="68">
        <f t="shared" si="124"/>
        <v>0</v>
      </c>
      <c r="KL10" s="68">
        <f t="shared" si="125"/>
        <v>0</v>
      </c>
      <c r="KP10" s="168">
        <v>5</v>
      </c>
      <c r="KQ10" s="68">
        <f t="shared" si="126"/>
        <v>0</v>
      </c>
      <c r="KR10" s="68">
        <f t="shared" si="127"/>
        <v>0</v>
      </c>
      <c r="KS10" s="68">
        <f t="shared" si="128"/>
        <v>0</v>
      </c>
      <c r="KT10" s="68">
        <f t="shared" si="129"/>
        <v>0</v>
      </c>
      <c r="KU10" s="68">
        <f t="shared" si="130"/>
        <v>0</v>
      </c>
    </row>
    <row r="11" spans="2:308" x14ac:dyDescent="0.15">
      <c r="B11" s="162">
        <v>4</v>
      </c>
      <c r="C11" s="58">
        <f t="shared" si="137"/>
        <v>0.30000000000000004</v>
      </c>
      <c r="D11" s="58">
        <f t="shared" si="136"/>
        <v>0.30000000000000004</v>
      </c>
      <c r="E11" s="58">
        <f t="shared" si="136"/>
        <v>0</v>
      </c>
      <c r="F11" s="58">
        <f t="shared" si="136"/>
        <v>2.0000000000000004E-2</v>
      </c>
      <c r="G11" s="58">
        <f t="shared" si="136"/>
        <v>0.2</v>
      </c>
      <c r="H11" s="58">
        <f t="shared" si="136"/>
        <v>0.2</v>
      </c>
      <c r="I11" s="58">
        <f t="shared" si="136"/>
        <v>0.2</v>
      </c>
      <c r="J11" s="58">
        <f t="shared" si="136"/>
        <v>4.0000000000000008E-2</v>
      </c>
      <c r="K11" s="58">
        <f t="shared" si="136"/>
        <v>4.0000000000000008E-2</v>
      </c>
      <c r="L11" s="58">
        <f t="shared" si="136"/>
        <v>4.0000000000000008E-2</v>
      </c>
      <c r="M11" s="58">
        <f t="shared" si="136"/>
        <v>0.06</v>
      </c>
      <c r="N11" s="58">
        <f t="shared" si="136"/>
        <v>4.0000000000000008E-2</v>
      </c>
      <c r="O11" s="58">
        <f t="shared" si="136"/>
        <v>2.0000000000000004E-2</v>
      </c>
      <c r="P11" s="58">
        <f t="shared" si="136"/>
        <v>8.0000000000000016E-2</v>
      </c>
      <c r="Q11" s="58">
        <f t="shared" si="136"/>
        <v>2.0000000000000004E-2</v>
      </c>
      <c r="R11" s="58">
        <f t="shared" si="136"/>
        <v>0.06</v>
      </c>
      <c r="S11" s="58">
        <f t="shared" si="136"/>
        <v>8.0000000000000016E-2</v>
      </c>
      <c r="T11" s="58">
        <f t="shared" si="136"/>
        <v>8.0000000000000016E-2</v>
      </c>
      <c r="U11" s="58">
        <f t="shared" si="136"/>
        <v>8.0000000000000016E-2</v>
      </c>
      <c r="V11" s="58">
        <f t="shared" si="136"/>
        <v>0.60000000000000009</v>
      </c>
      <c r="W11" s="58">
        <f t="shared" si="136"/>
        <v>0.12</v>
      </c>
      <c r="X11" s="58">
        <f t="shared" si="136"/>
        <v>8.0000000000000016E-2</v>
      </c>
      <c r="Y11" s="58">
        <f t="shared" si="136"/>
        <v>0.2</v>
      </c>
      <c r="Z11" s="58">
        <f t="shared" si="136"/>
        <v>8.0000000000000016E-2</v>
      </c>
      <c r="AA11" s="58">
        <f t="shared" si="136"/>
        <v>0</v>
      </c>
      <c r="AB11" s="58">
        <f t="shared" si="136"/>
        <v>4.0000000000000008E-2</v>
      </c>
      <c r="AC11" s="58">
        <f t="shared" si="136"/>
        <v>4.0000000000000008E-2</v>
      </c>
      <c r="AD11" s="58">
        <f t="shared" si="136"/>
        <v>0.06</v>
      </c>
      <c r="AE11" s="58"/>
      <c r="AI11" s="103">
        <v>4</v>
      </c>
      <c r="AJ11" s="60">
        <f>IF(总纲!BM8&lt;INT('功能-圣人研究'!$E$8),0,求节点('功能-圣人研究'!$E$8:$E$27,'功能-圣人研究'!K$8:K$27,总纲!BM8))</f>
        <v>0</v>
      </c>
      <c r="AK11" s="60">
        <f>IF(总纲!BN8&lt;INT('功能-圣人研究'!$E$8),0,求节点('功能-圣人研究'!$E$8:$E$27,'功能-圣人研究'!L$8:L$27,总纲!BN8))</f>
        <v>0</v>
      </c>
      <c r="AL11" s="60">
        <f>IF(总纲!BO8&lt;INT('功能-圣人研究'!$E$8),0,求节点('功能-圣人研究'!$E$8:$E$27,'功能-圣人研究'!M$8:M$27,总纲!BO8))</f>
        <v>0</v>
      </c>
      <c r="AM11" s="60">
        <f>IF(总纲!BP8&lt;INT('功能-圣人研究'!$E$8),0,求节点('功能-圣人研究'!$E$8:$E$27,'功能-圣人研究'!N$8:N$27,总纲!BP8))</f>
        <v>0</v>
      </c>
      <c r="AN11" s="60">
        <f>IF(总纲!BQ8&lt;INT('功能-圣人研究'!$E$8),0,求节点('功能-圣人研究'!$E$8:$E$27,'功能-圣人研究'!O$8:O$27,总纲!BQ8))</f>
        <v>0</v>
      </c>
      <c r="AQ11" s="81"/>
      <c r="AS11" s="81"/>
      <c r="AT11" s="54">
        <v>6</v>
      </c>
      <c r="AU11" s="68">
        <f t="shared" si="0"/>
        <v>0</v>
      </c>
      <c r="AV11" s="68">
        <f t="shared" si="1"/>
        <v>0</v>
      </c>
      <c r="AW11" s="68">
        <f t="shared" si="2"/>
        <v>0</v>
      </c>
      <c r="AX11" s="68">
        <f t="shared" si="3"/>
        <v>0</v>
      </c>
      <c r="AY11" s="68">
        <f t="shared" si="4"/>
        <v>0</v>
      </c>
      <c r="BC11" s="54">
        <v>6</v>
      </c>
      <c r="BD11" s="68">
        <f t="shared" si="5"/>
        <v>0</v>
      </c>
      <c r="BE11" s="68">
        <f t="shared" si="6"/>
        <v>0</v>
      </c>
      <c r="BF11" s="68">
        <f t="shared" si="7"/>
        <v>0</v>
      </c>
      <c r="BG11" s="68">
        <f t="shared" si="8"/>
        <v>0</v>
      </c>
      <c r="BH11" s="68">
        <f t="shared" si="9"/>
        <v>0</v>
      </c>
      <c r="BL11" s="54">
        <v>6</v>
      </c>
      <c r="BM11" s="68">
        <f t="shared" si="10"/>
        <v>0</v>
      </c>
      <c r="BN11" s="68">
        <f t="shared" si="11"/>
        <v>0</v>
      </c>
      <c r="BO11" s="68">
        <f t="shared" si="12"/>
        <v>0</v>
      </c>
      <c r="BP11" s="68">
        <f t="shared" si="13"/>
        <v>0</v>
      </c>
      <c r="BQ11" s="68">
        <f t="shared" si="14"/>
        <v>0</v>
      </c>
      <c r="BU11" s="54">
        <v>6</v>
      </c>
      <c r="BV11" s="62">
        <f t="shared" si="15"/>
        <v>0</v>
      </c>
      <c r="BW11" s="62">
        <f t="shared" si="16"/>
        <v>0</v>
      </c>
      <c r="BX11" s="62">
        <f t="shared" si="17"/>
        <v>0</v>
      </c>
      <c r="BY11" s="62">
        <f t="shared" si="18"/>
        <v>0</v>
      </c>
      <c r="BZ11" s="62">
        <f t="shared" si="19"/>
        <v>0</v>
      </c>
      <c r="CD11" s="168">
        <v>6</v>
      </c>
      <c r="CE11" s="62">
        <f t="shared" si="20"/>
        <v>0</v>
      </c>
      <c r="CF11" s="62">
        <f t="shared" si="21"/>
        <v>0</v>
      </c>
      <c r="CG11" s="62">
        <f t="shared" si="22"/>
        <v>0</v>
      </c>
      <c r="CH11" s="62">
        <f t="shared" si="23"/>
        <v>0</v>
      </c>
      <c r="CI11" s="62">
        <f t="shared" si="24"/>
        <v>0</v>
      </c>
      <c r="CM11" s="54">
        <v>6</v>
      </c>
      <c r="CN11" s="62">
        <f t="shared" si="25"/>
        <v>0</v>
      </c>
      <c r="CO11" s="62">
        <f t="shared" si="26"/>
        <v>0</v>
      </c>
      <c r="CP11" s="62">
        <f t="shared" si="27"/>
        <v>0</v>
      </c>
      <c r="CQ11" s="62">
        <f t="shared" si="28"/>
        <v>0</v>
      </c>
      <c r="CR11" s="62">
        <f t="shared" si="29"/>
        <v>0</v>
      </c>
      <c r="CV11" s="54">
        <v>6</v>
      </c>
      <c r="CW11" s="62">
        <f t="shared" si="30"/>
        <v>0</v>
      </c>
      <c r="CX11" s="62">
        <f t="shared" si="31"/>
        <v>0</v>
      </c>
      <c r="CY11" s="62">
        <f t="shared" si="32"/>
        <v>0</v>
      </c>
      <c r="CZ11" s="62">
        <f t="shared" si="33"/>
        <v>0</v>
      </c>
      <c r="DA11" s="62">
        <f t="shared" si="34"/>
        <v>0</v>
      </c>
      <c r="DE11" s="168">
        <v>6</v>
      </c>
      <c r="DF11" s="62">
        <f t="shared" si="35"/>
        <v>0</v>
      </c>
      <c r="DG11" s="62">
        <f t="shared" si="36"/>
        <v>0</v>
      </c>
      <c r="DH11" s="62">
        <f t="shared" si="37"/>
        <v>0</v>
      </c>
      <c r="DI11" s="62">
        <f t="shared" si="38"/>
        <v>0</v>
      </c>
      <c r="DJ11" s="62">
        <f t="shared" si="39"/>
        <v>0</v>
      </c>
      <c r="DN11" s="54">
        <v>6</v>
      </c>
      <c r="DO11" s="62">
        <f t="shared" si="40"/>
        <v>0</v>
      </c>
      <c r="DP11" s="62">
        <f t="shared" si="41"/>
        <v>0</v>
      </c>
      <c r="DQ11" s="62">
        <f t="shared" si="42"/>
        <v>0</v>
      </c>
      <c r="DR11" s="62">
        <f t="shared" si="43"/>
        <v>0</v>
      </c>
      <c r="DS11" s="62">
        <f t="shared" si="44"/>
        <v>0</v>
      </c>
      <c r="DW11" s="168">
        <v>6</v>
      </c>
      <c r="DX11" s="62">
        <f t="shared" si="45"/>
        <v>0</v>
      </c>
      <c r="DY11" s="62">
        <f t="shared" si="46"/>
        <v>0</v>
      </c>
      <c r="DZ11" s="62">
        <f t="shared" si="47"/>
        <v>0</v>
      </c>
      <c r="EA11" s="62">
        <f t="shared" si="48"/>
        <v>0</v>
      </c>
      <c r="EB11" s="62">
        <f t="shared" si="49"/>
        <v>0</v>
      </c>
      <c r="EF11" s="54">
        <v>6</v>
      </c>
      <c r="EG11" s="62">
        <f t="shared" si="50"/>
        <v>0</v>
      </c>
      <c r="EH11" s="62">
        <f t="shared" si="51"/>
        <v>0</v>
      </c>
      <c r="EI11" s="62">
        <f t="shared" si="52"/>
        <v>0</v>
      </c>
      <c r="EJ11" s="62">
        <f t="shared" si="53"/>
        <v>0</v>
      </c>
      <c r="EK11" s="62">
        <f t="shared" si="54"/>
        <v>0</v>
      </c>
      <c r="EO11" s="168">
        <v>6</v>
      </c>
      <c r="EP11" s="62">
        <f t="shared" si="55"/>
        <v>0</v>
      </c>
      <c r="EQ11" s="62">
        <f t="shared" si="56"/>
        <v>0</v>
      </c>
      <c r="ER11" s="62">
        <f t="shared" si="57"/>
        <v>0</v>
      </c>
      <c r="ES11" s="62">
        <f t="shared" si="58"/>
        <v>0</v>
      </c>
      <c r="ET11" s="62">
        <f t="shared" si="59"/>
        <v>0</v>
      </c>
      <c r="EX11" s="54">
        <v>6</v>
      </c>
      <c r="EY11" s="62">
        <f t="shared" si="131"/>
        <v>0</v>
      </c>
      <c r="EZ11" s="62">
        <f t="shared" si="132"/>
        <v>0</v>
      </c>
      <c r="FA11" s="62">
        <f t="shared" si="133"/>
        <v>0</v>
      </c>
      <c r="FB11" s="62">
        <f t="shared" si="134"/>
        <v>0</v>
      </c>
      <c r="FC11" s="62">
        <f t="shared" si="135"/>
        <v>0</v>
      </c>
      <c r="FG11" s="54">
        <v>6</v>
      </c>
      <c r="FH11" s="67">
        <f>$Q45*AJ13*'[1]资源-士兵训练时间'!AB11+FH10</f>
        <v>0</v>
      </c>
      <c r="FI11" s="67">
        <f>$Q45*AK13*'[1]资源-士兵训练时间'!AC11+FI10</f>
        <v>0</v>
      </c>
      <c r="FJ11" s="67">
        <f>$Q45*AL13*'[1]资源-士兵训练时间'!AD11+FJ10</f>
        <v>0</v>
      </c>
      <c r="FK11" s="67">
        <f>$Q45*AM13*'[1]资源-士兵训练时间'!AE11+FK10</f>
        <v>0</v>
      </c>
      <c r="FL11" s="67">
        <f>$Q45*AN13*'[1]资源-士兵训练时间'!AF11+FL10</f>
        <v>0</v>
      </c>
      <c r="FP11" s="54">
        <v>6</v>
      </c>
      <c r="FQ11" s="62">
        <f t="shared" si="61"/>
        <v>0</v>
      </c>
      <c r="FR11" s="62">
        <f t="shared" si="62"/>
        <v>0</v>
      </c>
      <c r="FS11" s="62">
        <f t="shared" si="63"/>
        <v>0</v>
      </c>
      <c r="FT11" s="62">
        <f t="shared" si="64"/>
        <v>0</v>
      </c>
      <c r="FU11" s="62">
        <f t="shared" si="65"/>
        <v>0</v>
      </c>
      <c r="FV11" s="61">
        <f>FQ11*[4]兵营招募!AX10+FV10</f>
        <v>0</v>
      </c>
      <c r="FW11" s="61">
        <f>FR11*[4]兵营招募!AY10+FW10</f>
        <v>0</v>
      </c>
      <c r="FX11" s="61">
        <f>FS11*[4]兵营招募!AZ10+FX10</f>
        <v>0</v>
      </c>
      <c r="FY11" s="61">
        <f>FT11*[4]兵营招募!BA10+FY10</f>
        <v>0</v>
      </c>
      <c r="FZ11" s="61">
        <f>FU11*[4]兵营招募!BB10+FZ10</f>
        <v>0</v>
      </c>
      <c r="GD11" s="54">
        <v>6</v>
      </c>
      <c r="GE11" s="62">
        <f t="shared" si="66"/>
        <v>0</v>
      </c>
      <c r="GF11" s="62">
        <f t="shared" si="67"/>
        <v>0</v>
      </c>
      <c r="GG11" s="62">
        <f t="shared" si="68"/>
        <v>0</v>
      </c>
      <c r="GH11" s="62">
        <f t="shared" si="69"/>
        <v>0</v>
      </c>
      <c r="GI11" s="62">
        <f t="shared" si="70"/>
        <v>0</v>
      </c>
      <c r="GM11" s="54">
        <v>6</v>
      </c>
      <c r="GN11" s="62">
        <f t="shared" si="71"/>
        <v>0</v>
      </c>
      <c r="GO11" s="62">
        <f t="shared" si="72"/>
        <v>0</v>
      </c>
      <c r="GP11" s="62">
        <f t="shared" si="73"/>
        <v>0</v>
      </c>
      <c r="GQ11" s="62">
        <f t="shared" si="74"/>
        <v>0</v>
      </c>
      <c r="GR11" s="62">
        <f t="shared" si="75"/>
        <v>0</v>
      </c>
      <c r="GV11" s="168">
        <v>6</v>
      </c>
      <c r="GW11" s="62">
        <f t="shared" si="76"/>
        <v>0</v>
      </c>
      <c r="GX11" s="62">
        <f t="shared" si="77"/>
        <v>0</v>
      </c>
      <c r="GY11" s="62">
        <f t="shared" si="78"/>
        <v>0</v>
      </c>
      <c r="GZ11" s="62">
        <f t="shared" si="79"/>
        <v>0</v>
      </c>
      <c r="HA11" s="62">
        <f t="shared" si="80"/>
        <v>0</v>
      </c>
      <c r="HE11" s="54">
        <v>6</v>
      </c>
      <c r="HF11" s="62">
        <f t="shared" si="81"/>
        <v>0</v>
      </c>
      <c r="HG11" s="62">
        <f t="shared" si="82"/>
        <v>0</v>
      </c>
      <c r="HH11" s="62">
        <f t="shared" si="83"/>
        <v>0</v>
      </c>
      <c r="HI11" s="62">
        <f t="shared" si="84"/>
        <v>0</v>
      </c>
      <c r="HJ11" s="62">
        <f t="shared" si="85"/>
        <v>0</v>
      </c>
      <c r="HN11" s="54">
        <v>6</v>
      </c>
      <c r="HO11" s="62">
        <f t="shared" si="86"/>
        <v>0</v>
      </c>
      <c r="HP11" s="62">
        <f t="shared" si="87"/>
        <v>0</v>
      </c>
      <c r="HQ11" s="62">
        <f t="shared" si="88"/>
        <v>0</v>
      </c>
      <c r="HR11" s="62">
        <f t="shared" si="89"/>
        <v>0</v>
      </c>
      <c r="HS11" s="62">
        <f t="shared" si="90"/>
        <v>0</v>
      </c>
      <c r="HW11" s="54">
        <v>6</v>
      </c>
      <c r="HX11" s="62">
        <f t="shared" si="91"/>
        <v>0</v>
      </c>
      <c r="HY11" s="62">
        <f t="shared" si="92"/>
        <v>0</v>
      </c>
      <c r="HZ11" s="62">
        <f t="shared" si="93"/>
        <v>0</v>
      </c>
      <c r="IA11" s="62">
        <f t="shared" si="94"/>
        <v>0</v>
      </c>
      <c r="IB11" s="62">
        <f t="shared" si="95"/>
        <v>0</v>
      </c>
      <c r="IF11" s="54">
        <v>6</v>
      </c>
      <c r="IG11" s="62">
        <f t="shared" si="96"/>
        <v>0</v>
      </c>
      <c r="IH11" s="62">
        <f t="shared" si="97"/>
        <v>0</v>
      </c>
      <c r="II11" s="62">
        <f t="shared" si="98"/>
        <v>0</v>
      </c>
      <c r="IJ11" s="62">
        <f t="shared" si="99"/>
        <v>0</v>
      </c>
      <c r="IK11" s="62">
        <f t="shared" si="100"/>
        <v>0</v>
      </c>
      <c r="IO11" s="54">
        <v>6</v>
      </c>
      <c r="IP11" s="62">
        <f t="shared" si="101"/>
        <v>0</v>
      </c>
      <c r="IQ11" s="62">
        <f t="shared" si="102"/>
        <v>0</v>
      </c>
      <c r="IR11" s="62">
        <f t="shared" si="103"/>
        <v>0</v>
      </c>
      <c r="IS11" s="62">
        <f t="shared" si="104"/>
        <v>0</v>
      </c>
      <c r="IT11" s="62">
        <f t="shared" si="105"/>
        <v>0</v>
      </c>
      <c r="IX11" s="54">
        <v>6</v>
      </c>
      <c r="IY11" s="62">
        <f t="shared" si="106"/>
        <v>0</v>
      </c>
      <c r="IZ11" s="62">
        <f t="shared" si="107"/>
        <v>0</v>
      </c>
      <c r="JA11" s="62">
        <f t="shared" si="108"/>
        <v>0</v>
      </c>
      <c r="JB11" s="62">
        <f t="shared" si="109"/>
        <v>0</v>
      </c>
      <c r="JC11" s="62">
        <f t="shared" si="110"/>
        <v>0</v>
      </c>
      <c r="JD11" s="67"/>
      <c r="JE11" s="67"/>
      <c r="JF11" s="67"/>
      <c r="JJ11" s="54">
        <v>6</v>
      </c>
      <c r="JK11" s="68">
        <f t="shared" si="111"/>
        <v>0</v>
      </c>
      <c r="JL11" s="68">
        <f t="shared" si="112"/>
        <v>0</v>
      </c>
      <c r="JM11" s="68">
        <f t="shared" si="113"/>
        <v>0</v>
      </c>
      <c r="JN11" s="68">
        <f t="shared" si="114"/>
        <v>0</v>
      </c>
      <c r="JO11" s="68">
        <f t="shared" si="115"/>
        <v>0</v>
      </c>
      <c r="JP11" s="61">
        <f>JK11*('[1]功能-城建'!CW10-'[1]功能-城建'!CW9)+JP10</f>
        <v>0</v>
      </c>
      <c r="JQ11" s="61">
        <f>JL11*('[1]功能-城建'!CX10-'[1]功能-城建'!CX9)+JQ10</f>
        <v>0</v>
      </c>
      <c r="JR11" s="61">
        <f>JM11*('[1]功能-城建'!CY10-'[1]功能-城建'!CY9)+JR10</f>
        <v>0</v>
      </c>
      <c r="JS11" s="61">
        <f>JN11*('[1]功能-城建'!CZ10-'[1]功能-城建'!CZ9)+JS10</f>
        <v>0</v>
      </c>
      <c r="JT11" s="61">
        <f>JO11*('[1]功能-城建'!DA10-'[1]功能-城建'!DA9)+JT10</f>
        <v>0</v>
      </c>
      <c r="JX11" s="159">
        <v>6</v>
      </c>
      <c r="JY11" s="68">
        <f t="shared" si="116"/>
        <v>0</v>
      </c>
      <c r="JZ11" s="68">
        <f t="shared" si="117"/>
        <v>0</v>
      </c>
      <c r="KA11" s="68">
        <f t="shared" si="118"/>
        <v>0</v>
      </c>
      <c r="KB11" s="68">
        <f t="shared" si="119"/>
        <v>0</v>
      </c>
      <c r="KC11" s="68">
        <f t="shared" si="120"/>
        <v>0</v>
      </c>
      <c r="KG11" s="168">
        <v>6</v>
      </c>
      <c r="KH11" s="68">
        <f t="shared" si="121"/>
        <v>0</v>
      </c>
      <c r="KI11" s="68">
        <f t="shared" si="122"/>
        <v>0</v>
      </c>
      <c r="KJ11" s="68">
        <f t="shared" si="123"/>
        <v>0</v>
      </c>
      <c r="KK11" s="68">
        <f t="shared" si="124"/>
        <v>0</v>
      </c>
      <c r="KL11" s="68">
        <f t="shared" si="125"/>
        <v>0</v>
      </c>
      <c r="KP11" s="168">
        <v>6</v>
      </c>
      <c r="KQ11" s="68">
        <f t="shared" si="126"/>
        <v>0</v>
      </c>
      <c r="KR11" s="68">
        <f t="shared" si="127"/>
        <v>0</v>
      </c>
      <c r="KS11" s="68">
        <f t="shared" si="128"/>
        <v>0</v>
      </c>
      <c r="KT11" s="68">
        <f t="shared" si="129"/>
        <v>0</v>
      </c>
      <c r="KU11" s="68">
        <f t="shared" si="130"/>
        <v>0</v>
      </c>
    </row>
    <row r="12" spans="2:308" x14ac:dyDescent="0.15">
      <c r="B12" s="162">
        <v>5</v>
      </c>
      <c r="C12" s="58">
        <f t="shared" si="137"/>
        <v>0.375</v>
      </c>
      <c r="D12" s="58">
        <f t="shared" si="136"/>
        <v>0.375</v>
      </c>
      <c r="E12" s="58">
        <f t="shared" si="136"/>
        <v>0</v>
      </c>
      <c r="F12" s="58">
        <f t="shared" si="136"/>
        <v>2.5000000000000001E-2</v>
      </c>
      <c r="G12" s="58">
        <f t="shared" si="136"/>
        <v>0.25</v>
      </c>
      <c r="H12" s="58">
        <f t="shared" si="136"/>
        <v>0.25</v>
      </c>
      <c r="I12" s="58">
        <f t="shared" si="136"/>
        <v>0.25</v>
      </c>
      <c r="J12" s="58">
        <f t="shared" si="136"/>
        <v>0.05</v>
      </c>
      <c r="K12" s="58">
        <f t="shared" si="136"/>
        <v>0.05</v>
      </c>
      <c r="L12" s="58">
        <f t="shared" si="136"/>
        <v>0.05</v>
      </c>
      <c r="M12" s="58">
        <f t="shared" si="136"/>
        <v>7.4999999999999997E-2</v>
      </c>
      <c r="N12" s="58">
        <f t="shared" si="136"/>
        <v>0.05</v>
      </c>
      <c r="O12" s="58">
        <f t="shared" si="136"/>
        <v>2.5000000000000001E-2</v>
      </c>
      <c r="P12" s="58">
        <f t="shared" si="136"/>
        <v>0.1</v>
      </c>
      <c r="Q12" s="58">
        <f t="shared" si="136"/>
        <v>2.5000000000000001E-2</v>
      </c>
      <c r="R12" s="58">
        <f t="shared" si="136"/>
        <v>7.4999999999999997E-2</v>
      </c>
      <c r="S12" s="58">
        <f t="shared" si="136"/>
        <v>0.1</v>
      </c>
      <c r="T12" s="58">
        <f t="shared" si="136"/>
        <v>0.1</v>
      </c>
      <c r="U12" s="58">
        <f t="shared" si="136"/>
        <v>0.1</v>
      </c>
      <c r="V12" s="58">
        <f t="shared" si="136"/>
        <v>0.75</v>
      </c>
      <c r="W12" s="58">
        <f t="shared" si="136"/>
        <v>0.15</v>
      </c>
      <c r="X12" s="58">
        <f t="shared" si="136"/>
        <v>0.1</v>
      </c>
      <c r="Y12" s="58">
        <f t="shared" si="136"/>
        <v>0.25</v>
      </c>
      <c r="Z12" s="58">
        <f t="shared" si="136"/>
        <v>0.1</v>
      </c>
      <c r="AA12" s="58">
        <f t="shared" si="136"/>
        <v>0</v>
      </c>
      <c r="AB12" s="58">
        <f t="shared" si="136"/>
        <v>0.05</v>
      </c>
      <c r="AC12" s="58">
        <f t="shared" si="136"/>
        <v>0.05</v>
      </c>
      <c r="AD12" s="58">
        <f t="shared" si="136"/>
        <v>7.4999999999999997E-2</v>
      </c>
      <c r="AE12" s="58"/>
      <c r="AI12" s="103">
        <v>5</v>
      </c>
      <c r="AJ12" s="60">
        <f>IF(总纲!BM9&lt;INT('功能-圣人研究'!$E$8),0,求节点('功能-圣人研究'!$E$8:$E$27,'功能-圣人研究'!K$8:K$27,总纲!BM9))</f>
        <v>0</v>
      </c>
      <c r="AK12" s="60">
        <f>IF(总纲!BN9&lt;INT('功能-圣人研究'!$E$8),0,求节点('功能-圣人研究'!$E$8:$E$27,'功能-圣人研究'!L$8:L$27,总纲!BN9))</f>
        <v>0</v>
      </c>
      <c r="AL12" s="60">
        <f>IF(总纲!BO9&lt;INT('功能-圣人研究'!$E$8),0,求节点('功能-圣人研究'!$E$8:$E$27,'功能-圣人研究'!M$8:M$27,总纲!BO9))</f>
        <v>0</v>
      </c>
      <c r="AM12" s="60">
        <f>IF(总纲!BP9&lt;INT('功能-圣人研究'!$E$8),0,求节点('功能-圣人研究'!$E$8:$E$27,'功能-圣人研究'!N$8:N$27,总纲!BP9))</f>
        <v>0</v>
      </c>
      <c r="AN12" s="60">
        <f>IF(总纲!BQ9&lt;INT('功能-圣人研究'!$E$8),0,求节点('功能-圣人研究'!$E$8:$E$27,'功能-圣人研究'!O$8:O$27,总纲!BQ9))</f>
        <v>0</v>
      </c>
      <c r="AQ12" s="81"/>
      <c r="AS12" s="81"/>
      <c r="AT12" s="54">
        <v>7</v>
      </c>
      <c r="AU12" s="68">
        <f t="shared" si="0"/>
        <v>0</v>
      </c>
      <c r="AV12" s="68">
        <f t="shared" si="1"/>
        <v>0</v>
      </c>
      <c r="AW12" s="68">
        <f t="shared" si="2"/>
        <v>0</v>
      </c>
      <c r="AX12" s="68">
        <f t="shared" si="3"/>
        <v>0</v>
      </c>
      <c r="AY12" s="68">
        <f t="shared" si="4"/>
        <v>0</v>
      </c>
      <c r="BC12" s="54">
        <v>7</v>
      </c>
      <c r="BD12" s="68">
        <f t="shared" si="5"/>
        <v>0</v>
      </c>
      <c r="BE12" s="68">
        <f t="shared" si="6"/>
        <v>0</v>
      </c>
      <c r="BF12" s="68">
        <f t="shared" si="7"/>
        <v>0</v>
      </c>
      <c r="BG12" s="68">
        <f t="shared" si="8"/>
        <v>0</v>
      </c>
      <c r="BH12" s="68">
        <f t="shared" si="9"/>
        <v>0</v>
      </c>
      <c r="BL12" s="54">
        <v>7</v>
      </c>
      <c r="BM12" s="68">
        <f t="shared" si="10"/>
        <v>0</v>
      </c>
      <c r="BN12" s="68">
        <f t="shared" si="11"/>
        <v>0</v>
      </c>
      <c r="BO12" s="68">
        <f t="shared" si="12"/>
        <v>0</v>
      </c>
      <c r="BP12" s="68">
        <f t="shared" si="13"/>
        <v>0</v>
      </c>
      <c r="BQ12" s="68">
        <f t="shared" si="14"/>
        <v>0</v>
      </c>
      <c r="BU12" s="54">
        <v>7</v>
      </c>
      <c r="BV12" s="62">
        <f t="shared" si="15"/>
        <v>0</v>
      </c>
      <c r="BW12" s="62">
        <f t="shared" si="16"/>
        <v>0</v>
      </c>
      <c r="BX12" s="62">
        <f t="shared" si="17"/>
        <v>0</v>
      </c>
      <c r="BY12" s="62">
        <f t="shared" si="18"/>
        <v>0</v>
      </c>
      <c r="BZ12" s="62">
        <f t="shared" si="19"/>
        <v>0</v>
      </c>
      <c r="CD12" s="168">
        <v>7</v>
      </c>
      <c r="CE12" s="62">
        <f t="shared" si="20"/>
        <v>0</v>
      </c>
      <c r="CF12" s="62">
        <f t="shared" si="21"/>
        <v>0</v>
      </c>
      <c r="CG12" s="62">
        <f t="shared" si="22"/>
        <v>0</v>
      </c>
      <c r="CH12" s="62">
        <f t="shared" si="23"/>
        <v>0</v>
      </c>
      <c r="CI12" s="62">
        <f t="shared" si="24"/>
        <v>0</v>
      </c>
      <c r="CM12" s="54">
        <v>7</v>
      </c>
      <c r="CN12" s="62">
        <f t="shared" si="25"/>
        <v>0</v>
      </c>
      <c r="CO12" s="62">
        <f t="shared" si="26"/>
        <v>0</v>
      </c>
      <c r="CP12" s="62">
        <f t="shared" si="27"/>
        <v>0</v>
      </c>
      <c r="CQ12" s="62">
        <f t="shared" si="28"/>
        <v>0</v>
      </c>
      <c r="CR12" s="62">
        <f t="shared" si="29"/>
        <v>0</v>
      </c>
      <c r="CV12" s="54">
        <v>7</v>
      </c>
      <c r="CW12" s="62">
        <f t="shared" si="30"/>
        <v>0</v>
      </c>
      <c r="CX12" s="62">
        <f t="shared" si="31"/>
        <v>0</v>
      </c>
      <c r="CY12" s="62">
        <f t="shared" si="32"/>
        <v>0</v>
      </c>
      <c r="CZ12" s="62">
        <f t="shared" si="33"/>
        <v>0</v>
      </c>
      <c r="DA12" s="62">
        <f t="shared" si="34"/>
        <v>0</v>
      </c>
      <c r="DE12" s="168">
        <v>7</v>
      </c>
      <c r="DF12" s="62">
        <f t="shared" si="35"/>
        <v>0</v>
      </c>
      <c r="DG12" s="62">
        <f t="shared" si="36"/>
        <v>0</v>
      </c>
      <c r="DH12" s="62">
        <f t="shared" si="37"/>
        <v>0</v>
      </c>
      <c r="DI12" s="62">
        <f t="shared" si="38"/>
        <v>0</v>
      </c>
      <c r="DJ12" s="62">
        <f t="shared" si="39"/>
        <v>0</v>
      </c>
      <c r="DN12" s="54">
        <v>7</v>
      </c>
      <c r="DO12" s="62">
        <f t="shared" si="40"/>
        <v>0</v>
      </c>
      <c r="DP12" s="62">
        <f t="shared" si="41"/>
        <v>0</v>
      </c>
      <c r="DQ12" s="62">
        <f t="shared" si="42"/>
        <v>0</v>
      </c>
      <c r="DR12" s="62">
        <f t="shared" si="43"/>
        <v>0</v>
      </c>
      <c r="DS12" s="62">
        <f t="shared" si="44"/>
        <v>0</v>
      </c>
      <c r="DW12" s="168">
        <v>7</v>
      </c>
      <c r="DX12" s="62">
        <f t="shared" si="45"/>
        <v>0</v>
      </c>
      <c r="DY12" s="62">
        <f t="shared" si="46"/>
        <v>0</v>
      </c>
      <c r="DZ12" s="62">
        <f t="shared" si="47"/>
        <v>0</v>
      </c>
      <c r="EA12" s="62">
        <f t="shared" si="48"/>
        <v>0</v>
      </c>
      <c r="EB12" s="62">
        <f t="shared" si="49"/>
        <v>0</v>
      </c>
      <c r="EF12" s="54">
        <v>7</v>
      </c>
      <c r="EG12" s="62">
        <f t="shared" si="50"/>
        <v>0</v>
      </c>
      <c r="EH12" s="62">
        <f t="shared" si="51"/>
        <v>0</v>
      </c>
      <c r="EI12" s="62">
        <f t="shared" si="52"/>
        <v>0</v>
      </c>
      <c r="EJ12" s="62">
        <f t="shared" si="53"/>
        <v>0</v>
      </c>
      <c r="EK12" s="62">
        <f t="shared" si="54"/>
        <v>0</v>
      </c>
      <c r="EO12" s="168">
        <v>7</v>
      </c>
      <c r="EP12" s="62">
        <f t="shared" si="55"/>
        <v>0</v>
      </c>
      <c r="EQ12" s="62">
        <f t="shared" si="56"/>
        <v>0</v>
      </c>
      <c r="ER12" s="62">
        <f t="shared" si="57"/>
        <v>0</v>
      </c>
      <c r="ES12" s="62">
        <f t="shared" si="58"/>
        <v>0</v>
      </c>
      <c r="ET12" s="62">
        <f t="shared" si="59"/>
        <v>0</v>
      </c>
      <c r="EX12" s="54">
        <v>7</v>
      </c>
      <c r="EY12" s="62">
        <f t="shared" si="131"/>
        <v>0</v>
      </c>
      <c r="EZ12" s="62">
        <f t="shared" si="132"/>
        <v>0</v>
      </c>
      <c r="FA12" s="62">
        <f t="shared" si="133"/>
        <v>0</v>
      </c>
      <c r="FB12" s="62">
        <f t="shared" si="134"/>
        <v>0</v>
      </c>
      <c r="FC12" s="62">
        <f t="shared" si="135"/>
        <v>0</v>
      </c>
      <c r="FG12" s="54">
        <v>7</v>
      </c>
      <c r="FH12" s="67">
        <f>$Q46*AJ14*'[1]资源-士兵训练时间'!AB12+FH11</f>
        <v>0</v>
      </c>
      <c r="FI12" s="67">
        <f>$Q46*AK14*'[1]资源-士兵训练时间'!AC12+FI11</f>
        <v>0</v>
      </c>
      <c r="FJ12" s="67">
        <f>$Q46*AL14*'[1]资源-士兵训练时间'!AD12+FJ11</f>
        <v>0</v>
      </c>
      <c r="FK12" s="67">
        <f>$Q46*AM14*'[1]资源-士兵训练时间'!AE12+FK11</f>
        <v>0</v>
      </c>
      <c r="FL12" s="67">
        <f>$Q46*AN14*'[1]资源-士兵训练时间'!AF12+FL11</f>
        <v>0</v>
      </c>
      <c r="FP12" s="54">
        <v>7</v>
      </c>
      <c r="FQ12" s="62">
        <f t="shared" si="61"/>
        <v>0</v>
      </c>
      <c r="FR12" s="62">
        <f t="shared" si="62"/>
        <v>0</v>
      </c>
      <c r="FS12" s="62">
        <f t="shared" si="63"/>
        <v>0</v>
      </c>
      <c r="FT12" s="62">
        <f t="shared" si="64"/>
        <v>0</v>
      </c>
      <c r="FU12" s="62">
        <f t="shared" si="65"/>
        <v>0</v>
      </c>
      <c r="FV12" s="61">
        <f>FQ12*[4]兵营招募!AX11+FV11</f>
        <v>0</v>
      </c>
      <c r="FW12" s="61">
        <f>FR12*[4]兵营招募!AY11+FW11</f>
        <v>0</v>
      </c>
      <c r="FX12" s="61">
        <f>FS12*[4]兵营招募!AZ11+FX11</f>
        <v>0</v>
      </c>
      <c r="FY12" s="61">
        <f>FT12*[4]兵营招募!BA11+FY11</f>
        <v>0</v>
      </c>
      <c r="FZ12" s="61">
        <f>FU12*[4]兵营招募!BB11+FZ11</f>
        <v>0</v>
      </c>
      <c r="GD12" s="54">
        <v>7</v>
      </c>
      <c r="GE12" s="62">
        <f t="shared" si="66"/>
        <v>0</v>
      </c>
      <c r="GF12" s="62">
        <f t="shared" si="67"/>
        <v>0</v>
      </c>
      <c r="GG12" s="62">
        <f t="shared" si="68"/>
        <v>0</v>
      </c>
      <c r="GH12" s="62">
        <f t="shared" si="69"/>
        <v>0</v>
      </c>
      <c r="GI12" s="62">
        <f t="shared" si="70"/>
        <v>0</v>
      </c>
      <c r="GM12" s="54">
        <v>7</v>
      </c>
      <c r="GN12" s="62">
        <f t="shared" si="71"/>
        <v>0</v>
      </c>
      <c r="GO12" s="62">
        <f t="shared" si="72"/>
        <v>0</v>
      </c>
      <c r="GP12" s="62">
        <f t="shared" si="73"/>
        <v>0</v>
      </c>
      <c r="GQ12" s="62">
        <f t="shared" si="74"/>
        <v>0</v>
      </c>
      <c r="GR12" s="62">
        <f t="shared" si="75"/>
        <v>0</v>
      </c>
      <c r="GV12" s="168">
        <v>7</v>
      </c>
      <c r="GW12" s="62">
        <f t="shared" si="76"/>
        <v>0</v>
      </c>
      <c r="GX12" s="62">
        <f t="shared" si="77"/>
        <v>0</v>
      </c>
      <c r="GY12" s="62">
        <f t="shared" si="78"/>
        <v>0</v>
      </c>
      <c r="GZ12" s="62">
        <f t="shared" si="79"/>
        <v>0</v>
      </c>
      <c r="HA12" s="62">
        <f t="shared" si="80"/>
        <v>0</v>
      </c>
      <c r="HE12" s="54">
        <v>7</v>
      </c>
      <c r="HF12" s="62">
        <f t="shared" si="81"/>
        <v>0</v>
      </c>
      <c r="HG12" s="62">
        <f t="shared" si="82"/>
        <v>0</v>
      </c>
      <c r="HH12" s="62">
        <f t="shared" si="83"/>
        <v>0</v>
      </c>
      <c r="HI12" s="62">
        <f t="shared" si="84"/>
        <v>0</v>
      </c>
      <c r="HJ12" s="62">
        <f t="shared" si="85"/>
        <v>0</v>
      </c>
      <c r="HN12" s="54">
        <v>7</v>
      </c>
      <c r="HO12" s="62">
        <f t="shared" si="86"/>
        <v>0</v>
      </c>
      <c r="HP12" s="62">
        <f t="shared" si="87"/>
        <v>0</v>
      </c>
      <c r="HQ12" s="62">
        <f t="shared" si="88"/>
        <v>0</v>
      </c>
      <c r="HR12" s="62">
        <f t="shared" si="89"/>
        <v>0</v>
      </c>
      <c r="HS12" s="62">
        <f t="shared" si="90"/>
        <v>0</v>
      </c>
      <c r="HW12" s="54">
        <v>7</v>
      </c>
      <c r="HX12" s="62">
        <f t="shared" si="91"/>
        <v>0</v>
      </c>
      <c r="HY12" s="62">
        <f t="shared" si="92"/>
        <v>0</v>
      </c>
      <c r="HZ12" s="62">
        <f t="shared" si="93"/>
        <v>0</v>
      </c>
      <c r="IA12" s="62">
        <f t="shared" si="94"/>
        <v>0</v>
      </c>
      <c r="IB12" s="62">
        <f t="shared" si="95"/>
        <v>0</v>
      </c>
      <c r="IF12" s="54">
        <v>7</v>
      </c>
      <c r="IG12" s="62">
        <f t="shared" si="96"/>
        <v>0</v>
      </c>
      <c r="IH12" s="62">
        <f t="shared" si="97"/>
        <v>0</v>
      </c>
      <c r="II12" s="62">
        <f t="shared" si="98"/>
        <v>0</v>
      </c>
      <c r="IJ12" s="62">
        <f t="shared" si="99"/>
        <v>0</v>
      </c>
      <c r="IK12" s="62">
        <f t="shared" si="100"/>
        <v>0</v>
      </c>
      <c r="IO12" s="54">
        <v>7</v>
      </c>
      <c r="IP12" s="62">
        <f t="shared" si="101"/>
        <v>0</v>
      </c>
      <c r="IQ12" s="62">
        <f t="shared" si="102"/>
        <v>0</v>
      </c>
      <c r="IR12" s="62">
        <f t="shared" si="103"/>
        <v>0</v>
      </c>
      <c r="IS12" s="62">
        <f t="shared" si="104"/>
        <v>0</v>
      </c>
      <c r="IT12" s="62">
        <f t="shared" si="105"/>
        <v>0</v>
      </c>
      <c r="IX12" s="54">
        <v>7</v>
      </c>
      <c r="IY12" s="62">
        <f t="shared" si="106"/>
        <v>0</v>
      </c>
      <c r="IZ12" s="62">
        <f t="shared" si="107"/>
        <v>0</v>
      </c>
      <c r="JA12" s="62">
        <f t="shared" si="108"/>
        <v>0</v>
      </c>
      <c r="JB12" s="62">
        <f t="shared" si="109"/>
        <v>0</v>
      </c>
      <c r="JC12" s="62">
        <f t="shared" si="110"/>
        <v>0</v>
      </c>
      <c r="JD12" s="67"/>
      <c r="JE12" s="67"/>
      <c r="JF12" s="67"/>
      <c r="JJ12" s="54">
        <v>7</v>
      </c>
      <c r="JK12" s="68">
        <f t="shared" si="111"/>
        <v>0</v>
      </c>
      <c r="JL12" s="68">
        <f t="shared" si="112"/>
        <v>0</v>
      </c>
      <c r="JM12" s="68">
        <f t="shared" si="113"/>
        <v>0</v>
      </c>
      <c r="JN12" s="68">
        <f t="shared" si="114"/>
        <v>0</v>
      </c>
      <c r="JO12" s="68">
        <f t="shared" si="115"/>
        <v>0</v>
      </c>
      <c r="JP12" s="61">
        <f>JK12*('[1]功能-城建'!CW11-'[1]功能-城建'!CW10)+JP11</f>
        <v>0</v>
      </c>
      <c r="JQ12" s="61">
        <f>JL12*('[1]功能-城建'!CX11-'[1]功能-城建'!CX10)+JQ11</f>
        <v>0</v>
      </c>
      <c r="JR12" s="61">
        <f>JM12*('[1]功能-城建'!CY11-'[1]功能-城建'!CY10)+JR11</f>
        <v>0</v>
      </c>
      <c r="JS12" s="61">
        <f>JN12*('[1]功能-城建'!CZ11-'[1]功能-城建'!CZ10)+JS11</f>
        <v>0</v>
      </c>
      <c r="JT12" s="61">
        <f>JO12*('[1]功能-城建'!DA11-'[1]功能-城建'!DA10)+JT11</f>
        <v>0</v>
      </c>
      <c r="JX12" s="159">
        <v>7</v>
      </c>
      <c r="JY12" s="68">
        <f t="shared" si="116"/>
        <v>0</v>
      </c>
      <c r="JZ12" s="68">
        <f t="shared" si="117"/>
        <v>0</v>
      </c>
      <c r="KA12" s="68">
        <f t="shared" si="118"/>
        <v>0</v>
      </c>
      <c r="KB12" s="68">
        <f t="shared" si="119"/>
        <v>0</v>
      </c>
      <c r="KC12" s="68">
        <f t="shared" si="120"/>
        <v>0</v>
      </c>
      <c r="KG12" s="168">
        <v>7</v>
      </c>
      <c r="KH12" s="68">
        <f t="shared" si="121"/>
        <v>0</v>
      </c>
      <c r="KI12" s="68">
        <f t="shared" si="122"/>
        <v>0</v>
      </c>
      <c r="KJ12" s="68">
        <f t="shared" si="123"/>
        <v>0</v>
      </c>
      <c r="KK12" s="68">
        <f t="shared" si="124"/>
        <v>0</v>
      </c>
      <c r="KL12" s="68">
        <f t="shared" si="125"/>
        <v>0</v>
      </c>
      <c r="KP12" s="168">
        <v>7</v>
      </c>
      <c r="KQ12" s="68">
        <f t="shared" si="126"/>
        <v>0</v>
      </c>
      <c r="KR12" s="68">
        <f t="shared" si="127"/>
        <v>0</v>
      </c>
      <c r="KS12" s="68">
        <f t="shared" si="128"/>
        <v>0</v>
      </c>
      <c r="KT12" s="68">
        <f t="shared" si="129"/>
        <v>0</v>
      </c>
      <c r="KU12" s="68">
        <f t="shared" si="130"/>
        <v>0</v>
      </c>
    </row>
    <row r="13" spans="2:308" x14ac:dyDescent="0.15">
      <c r="B13" s="162">
        <v>6</v>
      </c>
      <c r="C13" s="58">
        <f t="shared" si="137"/>
        <v>0.44999999999999996</v>
      </c>
      <c r="D13" s="58">
        <f t="shared" si="136"/>
        <v>0.44999999999999996</v>
      </c>
      <c r="E13" s="58">
        <f t="shared" si="136"/>
        <v>0</v>
      </c>
      <c r="F13" s="58">
        <f t="shared" si="136"/>
        <v>0.03</v>
      </c>
      <c r="G13" s="58">
        <f t="shared" si="136"/>
        <v>0.3</v>
      </c>
      <c r="H13" s="58">
        <f t="shared" si="136"/>
        <v>0.3</v>
      </c>
      <c r="I13" s="58">
        <f t="shared" si="136"/>
        <v>0.3</v>
      </c>
      <c r="J13" s="58">
        <f t="shared" si="136"/>
        <v>0.06</v>
      </c>
      <c r="K13" s="58">
        <f t="shared" si="136"/>
        <v>0.06</v>
      </c>
      <c r="L13" s="58">
        <f t="shared" si="136"/>
        <v>0.06</v>
      </c>
      <c r="M13" s="58">
        <f t="shared" si="136"/>
        <v>0.09</v>
      </c>
      <c r="N13" s="58">
        <f t="shared" si="136"/>
        <v>0.06</v>
      </c>
      <c r="O13" s="58">
        <f t="shared" si="136"/>
        <v>0.03</v>
      </c>
      <c r="P13" s="58">
        <f t="shared" si="136"/>
        <v>0.12</v>
      </c>
      <c r="Q13" s="58">
        <f t="shared" si="136"/>
        <v>0.03</v>
      </c>
      <c r="R13" s="58">
        <f t="shared" si="136"/>
        <v>0.09</v>
      </c>
      <c r="S13" s="58">
        <f t="shared" si="136"/>
        <v>0.12</v>
      </c>
      <c r="T13" s="58">
        <f t="shared" si="136"/>
        <v>0.12</v>
      </c>
      <c r="U13" s="58">
        <f t="shared" si="136"/>
        <v>0.12</v>
      </c>
      <c r="V13" s="58">
        <f t="shared" si="136"/>
        <v>0.89999999999999991</v>
      </c>
      <c r="W13" s="58">
        <f t="shared" si="136"/>
        <v>0.18</v>
      </c>
      <c r="X13" s="58">
        <f t="shared" si="136"/>
        <v>0.12</v>
      </c>
      <c r="Y13" s="58">
        <f t="shared" si="136"/>
        <v>0.3</v>
      </c>
      <c r="Z13" s="58">
        <f t="shared" si="136"/>
        <v>0.12</v>
      </c>
      <c r="AA13" s="58">
        <f t="shared" si="136"/>
        <v>0</v>
      </c>
      <c r="AB13" s="58">
        <f t="shared" si="136"/>
        <v>0.06</v>
      </c>
      <c r="AC13" s="58">
        <f t="shared" si="136"/>
        <v>0.06</v>
      </c>
      <c r="AD13" s="58">
        <f t="shared" si="136"/>
        <v>0.09</v>
      </c>
      <c r="AE13" s="58"/>
      <c r="AI13" s="103">
        <v>6</v>
      </c>
      <c r="AJ13" s="60">
        <f>IF(总纲!BM10&lt;INT('功能-圣人研究'!$E$8),0,求节点('功能-圣人研究'!$E$8:$E$27,'功能-圣人研究'!K$8:K$27,总纲!BM10))</f>
        <v>0</v>
      </c>
      <c r="AK13" s="60">
        <f>IF(总纲!BN10&lt;INT('功能-圣人研究'!$E$8),0,求节点('功能-圣人研究'!$E$8:$E$27,'功能-圣人研究'!L$8:L$27,总纲!BN10))</f>
        <v>0</v>
      </c>
      <c r="AL13" s="60">
        <f>IF(总纲!BO10&lt;INT('功能-圣人研究'!$E$8),0,求节点('功能-圣人研究'!$E$8:$E$27,'功能-圣人研究'!M$8:M$27,总纲!BO10))</f>
        <v>0</v>
      </c>
      <c r="AM13" s="60">
        <f>IF(总纲!BP10&lt;INT('功能-圣人研究'!$E$8),0,求节点('功能-圣人研究'!$E$8:$E$27,'功能-圣人研究'!N$8:N$27,总纲!BP10))</f>
        <v>0</v>
      </c>
      <c r="AN13" s="60">
        <f>IF(总纲!BQ10&lt;INT('功能-圣人研究'!$E$8),0,求节点('功能-圣人研究'!$E$8:$E$27,'功能-圣人研究'!O$8:O$27,总纲!BQ10))</f>
        <v>0</v>
      </c>
      <c r="AQ13" s="81"/>
      <c r="AS13" s="81"/>
      <c r="AT13" s="54">
        <v>8</v>
      </c>
      <c r="AU13" s="68">
        <f t="shared" si="0"/>
        <v>0</v>
      </c>
      <c r="AV13" s="68">
        <f t="shared" si="1"/>
        <v>0</v>
      </c>
      <c r="AW13" s="68">
        <f t="shared" si="2"/>
        <v>0</v>
      </c>
      <c r="AX13" s="68">
        <f t="shared" si="3"/>
        <v>0</v>
      </c>
      <c r="AY13" s="68">
        <f t="shared" si="4"/>
        <v>0</v>
      </c>
      <c r="BC13" s="54">
        <v>8</v>
      </c>
      <c r="BD13" s="68">
        <f t="shared" si="5"/>
        <v>0</v>
      </c>
      <c r="BE13" s="68">
        <f t="shared" si="6"/>
        <v>0</v>
      </c>
      <c r="BF13" s="68">
        <f t="shared" si="7"/>
        <v>0</v>
      </c>
      <c r="BG13" s="68">
        <f t="shared" si="8"/>
        <v>0</v>
      </c>
      <c r="BH13" s="68">
        <f t="shared" si="9"/>
        <v>0</v>
      </c>
      <c r="BL13" s="54">
        <v>8</v>
      </c>
      <c r="BM13" s="68">
        <f t="shared" si="10"/>
        <v>0</v>
      </c>
      <c r="BN13" s="68">
        <f t="shared" si="11"/>
        <v>0</v>
      </c>
      <c r="BO13" s="68">
        <f t="shared" si="12"/>
        <v>0</v>
      </c>
      <c r="BP13" s="68">
        <f t="shared" si="13"/>
        <v>0</v>
      </c>
      <c r="BQ13" s="68">
        <f t="shared" si="14"/>
        <v>0</v>
      </c>
      <c r="BU13" s="54">
        <v>8</v>
      </c>
      <c r="BV13" s="62">
        <f t="shared" si="15"/>
        <v>0</v>
      </c>
      <c r="BW13" s="62">
        <f t="shared" si="16"/>
        <v>0</v>
      </c>
      <c r="BX13" s="62">
        <f t="shared" si="17"/>
        <v>0</v>
      </c>
      <c r="BY13" s="62">
        <f t="shared" si="18"/>
        <v>0</v>
      </c>
      <c r="BZ13" s="62">
        <f t="shared" si="19"/>
        <v>0</v>
      </c>
      <c r="CD13" s="168">
        <v>8</v>
      </c>
      <c r="CE13" s="62">
        <f t="shared" si="20"/>
        <v>0</v>
      </c>
      <c r="CF13" s="62">
        <f t="shared" si="21"/>
        <v>0</v>
      </c>
      <c r="CG13" s="62">
        <f t="shared" si="22"/>
        <v>0</v>
      </c>
      <c r="CH13" s="62">
        <f t="shared" si="23"/>
        <v>0</v>
      </c>
      <c r="CI13" s="62">
        <f t="shared" si="24"/>
        <v>0</v>
      </c>
      <c r="CM13" s="54">
        <v>8</v>
      </c>
      <c r="CN13" s="62">
        <f t="shared" si="25"/>
        <v>0</v>
      </c>
      <c r="CO13" s="62">
        <f t="shared" si="26"/>
        <v>0</v>
      </c>
      <c r="CP13" s="62">
        <f t="shared" si="27"/>
        <v>0</v>
      </c>
      <c r="CQ13" s="62">
        <f t="shared" si="28"/>
        <v>0</v>
      </c>
      <c r="CR13" s="62">
        <f t="shared" si="29"/>
        <v>0</v>
      </c>
      <c r="CV13" s="54">
        <v>8</v>
      </c>
      <c r="CW13" s="62">
        <f t="shared" si="30"/>
        <v>0</v>
      </c>
      <c r="CX13" s="62">
        <f t="shared" si="31"/>
        <v>0</v>
      </c>
      <c r="CY13" s="62">
        <f t="shared" si="32"/>
        <v>0</v>
      </c>
      <c r="CZ13" s="62">
        <f t="shared" si="33"/>
        <v>0</v>
      </c>
      <c r="DA13" s="62">
        <f t="shared" si="34"/>
        <v>0</v>
      </c>
      <c r="DE13" s="168">
        <v>8</v>
      </c>
      <c r="DF13" s="62">
        <f t="shared" si="35"/>
        <v>0</v>
      </c>
      <c r="DG13" s="62">
        <f t="shared" si="36"/>
        <v>0</v>
      </c>
      <c r="DH13" s="62">
        <f t="shared" si="37"/>
        <v>0</v>
      </c>
      <c r="DI13" s="62">
        <f t="shared" si="38"/>
        <v>0</v>
      </c>
      <c r="DJ13" s="62">
        <f t="shared" si="39"/>
        <v>0</v>
      </c>
      <c r="DN13" s="54">
        <v>8</v>
      </c>
      <c r="DO13" s="62">
        <f t="shared" si="40"/>
        <v>0</v>
      </c>
      <c r="DP13" s="62">
        <f t="shared" si="41"/>
        <v>0</v>
      </c>
      <c r="DQ13" s="62">
        <f t="shared" si="42"/>
        <v>0</v>
      </c>
      <c r="DR13" s="62">
        <f t="shared" si="43"/>
        <v>0</v>
      </c>
      <c r="DS13" s="62">
        <f t="shared" si="44"/>
        <v>0</v>
      </c>
      <c r="DW13" s="168">
        <v>8</v>
      </c>
      <c r="DX13" s="62">
        <f t="shared" si="45"/>
        <v>0</v>
      </c>
      <c r="DY13" s="62">
        <f t="shared" si="46"/>
        <v>0</v>
      </c>
      <c r="DZ13" s="62">
        <f t="shared" si="47"/>
        <v>0</v>
      </c>
      <c r="EA13" s="62">
        <f t="shared" si="48"/>
        <v>0</v>
      </c>
      <c r="EB13" s="62">
        <f t="shared" si="49"/>
        <v>0</v>
      </c>
      <c r="EF13" s="54">
        <v>8</v>
      </c>
      <c r="EG13" s="62">
        <f t="shared" si="50"/>
        <v>0</v>
      </c>
      <c r="EH13" s="62">
        <f t="shared" si="51"/>
        <v>0</v>
      </c>
      <c r="EI13" s="62">
        <f t="shared" si="52"/>
        <v>0</v>
      </c>
      <c r="EJ13" s="62">
        <f t="shared" si="53"/>
        <v>0</v>
      </c>
      <c r="EK13" s="62">
        <f t="shared" si="54"/>
        <v>0</v>
      </c>
      <c r="EO13" s="168">
        <v>8</v>
      </c>
      <c r="EP13" s="62">
        <f t="shared" si="55"/>
        <v>0</v>
      </c>
      <c r="EQ13" s="62">
        <f t="shared" si="56"/>
        <v>0</v>
      </c>
      <c r="ER13" s="62">
        <f t="shared" si="57"/>
        <v>0</v>
      </c>
      <c r="ES13" s="62">
        <f t="shared" si="58"/>
        <v>0</v>
      </c>
      <c r="ET13" s="62">
        <f t="shared" si="59"/>
        <v>0</v>
      </c>
      <c r="EX13" s="54">
        <v>8</v>
      </c>
      <c r="EY13" s="62">
        <f t="shared" si="131"/>
        <v>0</v>
      </c>
      <c r="EZ13" s="62">
        <f t="shared" si="132"/>
        <v>0</v>
      </c>
      <c r="FA13" s="62">
        <f t="shared" si="133"/>
        <v>0</v>
      </c>
      <c r="FB13" s="62">
        <f t="shared" si="134"/>
        <v>0</v>
      </c>
      <c r="FC13" s="62">
        <f t="shared" si="135"/>
        <v>0</v>
      </c>
      <c r="FG13" s="54">
        <v>8</v>
      </c>
      <c r="FH13" s="67">
        <f>$Q47*AJ15*'[1]资源-士兵训练时间'!AB13+FH12</f>
        <v>0</v>
      </c>
      <c r="FI13" s="67">
        <f>$Q47*AK15*'[1]资源-士兵训练时间'!AC13+FI12</f>
        <v>0</v>
      </c>
      <c r="FJ13" s="67">
        <f>$Q47*AL15*'[1]资源-士兵训练时间'!AD13+FJ12</f>
        <v>0</v>
      </c>
      <c r="FK13" s="67">
        <f>$Q47*AM15*'[1]资源-士兵训练时间'!AE13+FK12</f>
        <v>0</v>
      </c>
      <c r="FL13" s="67">
        <f>$Q47*AN15*'[1]资源-士兵训练时间'!AF13+FL12</f>
        <v>0</v>
      </c>
      <c r="FP13" s="54">
        <v>8</v>
      </c>
      <c r="FQ13" s="62">
        <f t="shared" si="61"/>
        <v>0</v>
      </c>
      <c r="FR13" s="62">
        <f t="shared" si="62"/>
        <v>0</v>
      </c>
      <c r="FS13" s="62">
        <f t="shared" si="63"/>
        <v>0</v>
      </c>
      <c r="FT13" s="62">
        <f t="shared" si="64"/>
        <v>0</v>
      </c>
      <c r="FU13" s="62">
        <f t="shared" si="65"/>
        <v>0</v>
      </c>
      <c r="FV13" s="61">
        <f>FQ13*[4]兵营招募!AX12+FV12</f>
        <v>0</v>
      </c>
      <c r="FW13" s="61">
        <f>FR13*[4]兵营招募!AY12+FW12</f>
        <v>0</v>
      </c>
      <c r="FX13" s="61">
        <f>FS13*[4]兵营招募!AZ12+FX12</f>
        <v>0</v>
      </c>
      <c r="FY13" s="61">
        <f>FT13*[4]兵营招募!BA12+FY12</f>
        <v>0</v>
      </c>
      <c r="FZ13" s="61">
        <f>FU13*[4]兵营招募!BB12+FZ12</f>
        <v>0</v>
      </c>
      <c r="GD13" s="54">
        <v>8</v>
      </c>
      <c r="GE13" s="62">
        <f t="shared" si="66"/>
        <v>0</v>
      </c>
      <c r="GF13" s="62">
        <f t="shared" si="67"/>
        <v>0</v>
      </c>
      <c r="GG13" s="62">
        <f t="shared" si="68"/>
        <v>0</v>
      </c>
      <c r="GH13" s="62">
        <f t="shared" si="69"/>
        <v>0</v>
      </c>
      <c r="GI13" s="62">
        <f t="shared" si="70"/>
        <v>0</v>
      </c>
      <c r="GM13" s="54">
        <v>8</v>
      </c>
      <c r="GN13" s="62">
        <f t="shared" si="71"/>
        <v>0</v>
      </c>
      <c r="GO13" s="62">
        <f t="shared" si="72"/>
        <v>0</v>
      </c>
      <c r="GP13" s="62">
        <f t="shared" si="73"/>
        <v>0</v>
      </c>
      <c r="GQ13" s="62">
        <f t="shared" si="74"/>
        <v>0</v>
      </c>
      <c r="GR13" s="62">
        <f t="shared" si="75"/>
        <v>0</v>
      </c>
      <c r="GV13" s="168">
        <v>8</v>
      </c>
      <c r="GW13" s="62">
        <f t="shared" si="76"/>
        <v>0</v>
      </c>
      <c r="GX13" s="62">
        <f t="shared" si="77"/>
        <v>0</v>
      </c>
      <c r="GY13" s="62">
        <f t="shared" si="78"/>
        <v>0</v>
      </c>
      <c r="GZ13" s="62">
        <f t="shared" si="79"/>
        <v>0</v>
      </c>
      <c r="HA13" s="62">
        <f t="shared" si="80"/>
        <v>0</v>
      </c>
      <c r="HE13" s="54">
        <v>8</v>
      </c>
      <c r="HF13" s="62">
        <f t="shared" si="81"/>
        <v>0</v>
      </c>
      <c r="HG13" s="62">
        <f t="shared" si="82"/>
        <v>0</v>
      </c>
      <c r="HH13" s="62">
        <f t="shared" si="83"/>
        <v>0</v>
      </c>
      <c r="HI13" s="62">
        <f t="shared" si="84"/>
        <v>0</v>
      </c>
      <c r="HJ13" s="62">
        <f t="shared" si="85"/>
        <v>0</v>
      </c>
      <c r="HN13" s="54">
        <v>8</v>
      </c>
      <c r="HO13" s="62">
        <f t="shared" si="86"/>
        <v>0</v>
      </c>
      <c r="HP13" s="62">
        <f t="shared" si="87"/>
        <v>0</v>
      </c>
      <c r="HQ13" s="62">
        <f t="shared" si="88"/>
        <v>0</v>
      </c>
      <c r="HR13" s="62">
        <f t="shared" si="89"/>
        <v>0</v>
      </c>
      <c r="HS13" s="62">
        <f t="shared" si="90"/>
        <v>0</v>
      </c>
      <c r="HW13" s="54">
        <v>8</v>
      </c>
      <c r="HX13" s="62">
        <f t="shared" si="91"/>
        <v>0</v>
      </c>
      <c r="HY13" s="62">
        <f t="shared" si="92"/>
        <v>0</v>
      </c>
      <c r="HZ13" s="62">
        <f t="shared" si="93"/>
        <v>0</v>
      </c>
      <c r="IA13" s="62">
        <f t="shared" si="94"/>
        <v>0</v>
      </c>
      <c r="IB13" s="62">
        <f t="shared" si="95"/>
        <v>0</v>
      </c>
      <c r="IF13" s="54">
        <v>8</v>
      </c>
      <c r="IG13" s="62">
        <f t="shared" si="96"/>
        <v>0</v>
      </c>
      <c r="IH13" s="62">
        <f t="shared" si="97"/>
        <v>0</v>
      </c>
      <c r="II13" s="62">
        <f t="shared" si="98"/>
        <v>0</v>
      </c>
      <c r="IJ13" s="62">
        <f t="shared" si="99"/>
        <v>0</v>
      </c>
      <c r="IK13" s="62">
        <f t="shared" si="100"/>
        <v>0</v>
      </c>
      <c r="IO13" s="54">
        <v>8</v>
      </c>
      <c r="IP13" s="62">
        <f t="shared" si="101"/>
        <v>0</v>
      </c>
      <c r="IQ13" s="62">
        <f t="shared" si="102"/>
        <v>0</v>
      </c>
      <c r="IR13" s="62">
        <f t="shared" si="103"/>
        <v>0</v>
      </c>
      <c r="IS13" s="62">
        <f t="shared" si="104"/>
        <v>0</v>
      </c>
      <c r="IT13" s="62">
        <f t="shared" si="105"/>
        <v>0</v>
      </c>
      <c r="IX13" s="54">
        <v>8</v>
      </c>
      <c r="IY13" s="62">
        <f t="shared" si="106"/>
        <v>0</v>
      </c>
      <c r="IZ13" s="62">
        <f t="shared" si="107"/>
        <v>0</v>
      </c>
      <c r="JA13" s="62">
        <f t="shared" si="108"/>
        <v>0</v>
      </c>
      <c r="JB13" s="62">
        <f t="shared" si="109"/>
        <v>0</v>
      </c>
      <c r="JC13" s="62">
        <f t="shared" si="110"/>
        <v>0</v>
      </c>
      <c r="JD13" s="67"/>
      <c r="JE13" s="67"/>
      <c r="JF13" s="67"/>
      <c r="JJ13" s="54">
        <v>8</v>
      </c>
      <c r="JK13" s="68">
        <f t="shared" si="111"/>
        <v>0</v>
      </c>
      <c r="JL13" s="68">
        <f t="shared" si="112"/>
        <v>0</v>
      </c>
      <c r="JM13" s="68">
        <f t="shared" si="113"/>
        <v>0</v>
      </c>
      <c r="JN13" s="68">
        <f t="shared" si="114"/>
        <v>0</v>
      </c>
      <c r="JO13" s="68">
        <f t="shared" si="115"/>
        <v>0</v>
      </c>
      <c r="JP13" s="61">
        <f>JK13*('[1]功能-城建'!CW12-'[1]功能-城建'!CW11)+JP12</f>
        <v>0</v>
      </c>
      <c r="JQ13" s="61">
        <f>JL13*('[1]功能-城建'!CX12-'[1]功能-城建'!CX11)+JQ12</f>
        <v>0</v>
      </c>
      <c r="JR13" s="61">
        <f>JM13*('[1]功能-城建'!CY12-'[1]功能-城建'!CY11)+JR12</f>
        <v>0</v>
      </c>
      <c r="JS13" s="61">
        <f>JN13*('[1]功能-城建'!CZ12-'[1]功能-城建'!CZ11)+JS12</f>
        <v>0</v>
      </c>
      <c r="JT13" s="61">
        <f>JO13*('[1]功能-城建'!DA12-'[1]功能-城建'!DA11)+JT12</f>
        <v>0</v>
      </c>
      <c r="JX13" s="159">
        <v>8</v>
      </c>
      <c r="JY13" s="68">
        <f t="shared" si="116"/>
        <v>0</v>
      </c>
      <c r="JZ13" s="68">
        <f t="shared" si="117"/>
        <v>0</v>
      </c>
      <c r="KA13" s="68">
        <f t="shared" si="118"/>
        <v>0</v>
      </c>
      <c r="KB13" s="68">
        <f t="shared" si="119"/>
        <v>0</v>
      </c>
      <c r="KC13" s="68">
        <f t="shared" si="120"/>
        <v>0</v>
      </c>
      <c r="KG13" s="168">
        <v>8</v>
      </c>
      <c r="KH13" s="68">
        <f t="shared" si="121"/>
        <v>0</v>
      </c>
      <c r="KI13" s="68">
        <f t="shared" si="122"/>
        <v>0</v>
      </c>
      <c r="KJ13" s="68">
        <f t="shared" si="123"/>
        <v>0</v>
      </c>
      <c r="KK13" s="68">
        <f t="shared" si="124"/>
        <v>0</v>
      </c>
      <c r="KL13" s="68">
        <f t="shared" si="125"/>
        <v>0</v>
      </c>
      <c r="KP13" s="168">
        <v>8</v>
      </c>
      <c r="KQ13" s="68">
        <f t="shared" si="126"/>
        <v>0</v>
      </c>
      <c r="KR13" s="68">
        <f t="shared" si="127"/>
        <v>0</v>
      </c>
      <c r="KS13" s="68">
        <f t="shared" si="128"/>
        <v>0</v>
      </c>
      <c r="KT13" s="68">
        <f t="shared" si="129"/>
        <v>0</v>
      </c>
      <c r="KU13" s="68">
        <f t="shared" si="130"/>
        <v>0</v>
      </c>
    </row>
    <row r="14" spans="2:308" x14ac:dyDescent="0.15">
      <c r="B14" s="162">
        <v>7</v>
      </c>
      <c r="C14" s="58">
        <f t="shared" si="137"/>
        <v>0.52499999999999991</v>
      </c>
      <c r="D14" s="58">
        <f t="shared" si="136"/>
        <v>0.52499999999999991</v>
      </c>
      <c r="E14" s="58">
        <f t="shared" si="136"/>
        <v>0</v>
      </c>
      <c r="F14" s="58">
        <f t="shared" si="136"/>
        <v>3.4999999999999996E-2</v>
      </c>
      <c r="G14" s="58">
        <f t="shared" si="136"/>
        <v>0.35</v>
      </c>
      <c r="H14" s="58">
        <f t="shared" si="136"/>
        <v>0.35</v>
      </c>
      <c r="I14" s="58">
        <f t="shared" si="136"/>
        <v>0.35</v>
      </c>
      <c r="J14" s="58">
        <f t="shared" si="136"/>
        <v>6.9999999999999993E-2</v>
      </c>
      <c r="K14" s="58">
        <f t="shared" si="136"/>
        <v>6.9999999999999993E-2</v>
      </c>
      <c r="L14" s="58">
        <f t="shared" si="136"/>
        <v>6.9999999999999993E-2</v>
      </c>
      <c r="M14" s="58">
        <f t="shared" si="136"/>
        <v>0.105</v>
      </c>
      <c r="N14" s="58">
        <f t="shared" si="136"/>
        <v>6.9999999999999993E-2</v>
      </c>
      <c r="O14" s="58">
        <f t="shared" si="136"/>
        <v>3.4999999999999996E-2</v>
      </c>
      <c r="P14" s="58">
        <f t="shared" si="136"/>
        <v>0.13999999999999999</v>
      </c>
      <c r="Q14" s="58">
        <f t="shared" si="136"/>
        <v>3.4999999999999996E-2</v>
      </c>
      <c r="R14" s="58">
        <f t="shared" si="136"/>
        <v>0.105</v>
      </c>
      <c r="S14" s="58">
        <f t="shared" si="136"/>
        <v>0.13999999999999999</v>
      </c>
      <c r="T14" s="58">
        <f t="shared" si="136"/>
        <v>0.13999999999999999</v>
      </c>
      <c r="U14" s="58">
        <f t="shared" si="136"/>
        <v>0.13999999999999999</v>
      </c>
      <c r="V14" s="58">
        <f t="shared" si="136"/>
        <v>1.0499999999999998</v>
      </c>
      <c r="W14" s="58">
        <f t="shared" si="136"/>
        <v>0.21</v>
      </c>
      <c r="X14" s="58">
        <f t="shared" si="136"/>
        <v>0.13999999999999999</v>
      </c>
      <c r="Y14" s="58">
        <f t="shared" si="136"/>
        <v>0.35</v>
      </c>
      <c r="Z14" s="58">
        <f t="shared" si="136"/>
        <v>0.13999999999999999</v>
      </c>
      <c r="AA14" s="58">
        <f t="shared" si="136"/>
        <v>0</v>
      </c>
      <c r="AB14" s="58">
        <f t="shared" si="136"/>
        <v>6.9999999999999993E-2</v>
      </c>
      <c r="AC14" s="58">
        <f t="shared" si="136"/>
        <v>6.9999999999999993E-2</v>
      </c>
      <c r="AD14" s="58">
        <f t="shared" si="136"/>
        <v>0.105</v>
      </c>
      <c r="AE14" s="58"/>
      <c r="AI14" s="103">
        <v>7</v>
      </c>
      <c r="AJ14" s="60">
        <f>IF(总纲!BM11&lt;INT('功能-圣人研究'!$E$8),0,求节点('功能-圣人研究'!$E$8:$E$27,'功能-圣人研究'!K$8:K$27,总纲!BM11))</f>
        <v>0</v>
      </c>
      <c r="AK14" s="60">
        <f>IF(总纲!BN11&lt;INT('功能-圣人研究'!$E$8),0,求节点('功能-圣人研究'!$E$8:$E$27,'功能-圣人研究'!L$8:L$27,总纲!BN11))</f>
        <v>0</v>
      </c>
      <c r="AL14" s="60">
        <f>IF(总纲!BO11&lt;INT('功能-圣人研究'!$E$8),0,求节点('功能-圣人研究'!$E$8:$E$27,'功能-圣人研究'!M$8:M$27,总纲!BO11))</f>
        <v>0</v>
      </c>
      <c r="AM14" s="60">
        <f>IF(总纲!BP11&lt;INT('功能-圣人研究'!$E$8),0,求节点('功能-圣人研究'!$E$8:$E$27,'功能-圣人研究'!N$8:N$27,总纲!BP11))</f>
        <v>0</v>
      </c>
      <c r="AN14" s="60">
        <f>IF(总纲!BQ11&lt;INT('功能-圣人研究'!$E$8),0,求节点('功能-圣人研究'!$E$8:$E$27,'功能-圣人研究'!O$8:O$27,总纲!BQ11))</f>
        <v>0</v>
      </c>
      <c r="AQ14" s="81"/>
      <c r="AS14" s="81"/>
      <c r="AT14" s="54">
        <v>9</v>
      </c>
      <c r="AU14" s="68">
        <f t="shared" si="0"/>
        <v>0</v>
      </c>
      <c r="AV14" s="68">
        <f t="shared" si="1"/>
        <v>0</v>
      </c>
      <c r="AW14" s="68">
        <f t="shared" si="2"/>
        <v>0</v>
      </c>
      <c r="AX14" s="68">
        <f t="shared" si="3"/>
        <v>0</v>
      </c>
      <c r="AY14" s="68">
        <f t="shared" si="4"/>
        <v>0</v>
      </c>
      <c r="BC14" s="54">
        <v>9</v>
      </c>
      <c r="BD14" s="68">
        <f t="shared" si="5"/>
        <v>0</v>
      </c>
      <c r="BE14" s="68">
        <f t="shared" si="6"/>
        <v>0</v>
      </c>
      <c r="BF14" s="68">
        <f t="shared" si="7"/>
        <v>0</v>
      </c>
      <c r="BG14" s="68">
        <f t="shared" si="8"/>
        <v>0</v>
      </c>
      <c r="BH14" s="68">
        <f t="shared" si="9"/>
        <v>0</v>
      </c>
      <c r="BL14" s="54">
        <v>9</v>
      </c>
      <c r="BM14" s="68">
        <f t="shared" si="10"/>
        <v>0</v>
      </c>
      <c r="BN14" s="68">
        <f t="shared" si="11"/>
        <v>0</v>
      </c>
      <c r="BO14" s="68">
        <f t="shared" si="12"/>
        <v>0</v>
      </c>
      <c r="BP14" s="68">
        <f t="shared" si="13"/>
        <v>0</v>
      </c>
      <c r="BQ14" s="68">
        <f t="shared" si="14"/>
        <v>0</v>
      </c>
      <c r="BU14" s="54">
        <v>9</v>
      </c>
      <c r="BV14" s="62">
        <f t="shared" si="15"/>
        <v>0</v>
      </c>
      <c r="BW14" s="62">
        <f t="shared" si="16"/>
        <v>0</v>
      </c>
      <c r="BX14" s="62">
        <f t="shared" si="17"/>
        <v>0</v>
      </c>
      <c r="BY14" s="62">
        <f t="shared" si="18"/>
        <v>0</v>
      </c>
      <c r="BZ14" s="62">
        <f t="shared" si="19"/>
        <v>0</v>
      </c>
      <c r="CD14" s="168">
        <v>9</v>
      </c>
      <c r="CE14" s="62">
        <f t="shared" si="20"/>
        <v>0</v>
      </c>
      <c r="CF14" s="62">
        <f t="shared" si="21"/>
        <v>0</v>
      </c>
      <c r="CG14" s="62">
        <f t="shared" si="22"/>
        <v>0</v>
      </c>
      <c r="CH14" s="62">
        <f t="shared" si="23"/>
        <v>0</v>
      </c>
      <c r="CI14" s="62">
        <f t="shared" si="24"/>
        <v>0</v>
      </c>
      <c r="CM14" s="54">
        <v>9</v>
      </c>
      <c r="CN14" s="62">
        <f t="shared" si="25"/>
        <v>0</v>
      </c>
      <c r="CO14" s="62">
        <f t="shared" si="26"/>
        <v>0</v>
      </c>
      <c r="CP14" s="62">
        <f t="shared" si="27"/>
        <v>0</v>
      </c>
      <c r="CQ14" s="62">
        <f t="shared" si="28"/>
        <v>0</v>
      </c>
      <c r="CR14" s="62">
        <f t="shared" si="29"/>
        <v>0</v>
      </c>
      <c r="CV14" s="54">
        <v>9</v>
      </c>
      <c r="CW14" s="62">
        <f t="shared" si="30"/>
        <v>0</v>
      </c>
      <c r="CX14" s="62">
        <f t="shared" si="31"/>
        <v>0</v>
      </c>
      <c r="CY14" s="62">
        <f t="shared" si="32"/>
        <v>0</v>
      </c>
      <c r="CZ14" s="62">
        <f t="shared" si="33"/>
        <v>0</v>
      </c>
      <c r="DA14" s="62">
        <f t="shared" si="34"/>
        <v>0</v>
      </c>
      <c r="DE14" s="168">
        <v>9</v>
      </c>
      <c r="DF14" s="62">
        <f t="shared" si="35"/>
        <v>0</v>
      </c>
      <c r="DG14" s="62">
        <f t="shared" si="36"/>
        <v>0</v>
      </c>
      <c r="DH14" s="62">
        <f t="shared" si="37"/>
        <v>0</v>
      </c>
      <c r="DI14" s="62">
        <f t="shared" si="38"/>
        <v>0</v>
      </c>
      <c r="DJ14" s="62">
        <f t="shared" si="39"/>
        <v>0</v>
      </c>
      <c r="DN14" s="54">
        <v>9</v>
      </c>
      <c r="DO14" s="62">
        <f t="shared" si="40"/>
        <v>0</v>
      </c>
      <c r="DP14" s="62">
        <f t="shared" si="41"/>
        <v>0</v>
      </c>
      <c r="DQ14" s="62">
        <f t="shared" si="42"/>
        <v>0</v>
      </c>
      <c r="DR14" s="62">
        <f t="shared" si="43"/>
        <v>0</v>
      </c>
      <c r="DS14" s="62">
        <f t="shared" si="44"/>
        <v>0</v>
      </c>
      <c r="DW14" s="168">
        <v>9</v>
      </c>
      <c r="DX14" s="62">
        <f t="shared" si="45"/>
        <v>0</v>
      </c>
      <c r="DY14" s="62">
        <f t="shared" si="46"/>
        <v>0</v>
      </c>
      <c r="DZ14" s="62">
        <f t="shared" si="47"/>
        <v>0</v>
      </c>
      <c r="EA14" s="62">
        <f t="shared" si="48"/>
        <v>0</v>
      </c>
      <c r="EB14" s="62">
        <f t="shared" si="49"/>
        <v>0</v>
      </c>
      <c r="EF14" s="54">
        <v>9</v>
      </c>
      <c r="EG14" s="62">
        <f t="shared" si="50"/>
        <v>0</v>
      </c>
      <c r="EH14" s="62">
        <f t="shared" si="51"/>
        <v>0</v>
      </c>
      <c r="EI14" s="62">
        <f t="shared" si="52"/>
        <v>0</v>
      </c>
      <c r="EJ14" s="62">
        <f t="shared" si="53"/>
        <v>0</v>
      </c>
      <c r="EK14" s="62">
        <f t="shared" si="54"/>
        <v>0</v>
      </c>
      <c r="EO14" s="168">
        <v>9</v>
      </c>
      <c r="EP14" s="62">
        <f t="shared" si="55"/>
        <v>0</v>
      </c>
      <c r="EQ14" s="62">
        <f t="shared" si="56"/>
        <v>0</v>
      </c>
      <c r="ER14" s="62">
        <f t="shared" si="57"/>
        <v>0</v>
      </c>
      <c r="ES14" s="62">
        <f t="shared" si="58"/>
        <v>0</v>
      </c>
      <c r="ET14" s="62">
        <f t="shared" si="59"/>
        <v>0</v>
      </c>
      <c r="EX14" s="54">
        <v>9</v>
      </c>
      <c r="EY14" s="62">
        <f t="shared" si="131"/>
        <v>0</v>
      </c>
      <c r="EZ14" s="62">
        <f t="shared" si="132"/>
        <v>0</v>
      </c>
      <c r="FA14" s="62">
        <f t="shared" si="133"/>
        <v>0</v>
      </c>
      <c r="FB14" s="62">
        <f t="shared" si="134"/>
        <v>0</v>
      </c>
      <c r="FC14" s="62">
        <f t="shared" si="135"/>
        <v>0</v>
      </c>
      <c r="FG14" s="54">
        <v>9</v>
      </c>
      <c r="FH14" s="67">
        <f>$Q48*AJ16*'[1]资源-士兵训练时间'!AB14+FH13</f>
        <v>0</v>
      </c>
      <c r="FI14" s="67">
        <f>$Q48*AK16*'[1]资源-士兵训练时间'!AC14+FI13</f>
        <v>0</v>
      </c>
      <c r="FJ14" s="67">
        <f>$Q48*AL16*'[1]资源-士兵训练时间'!AD14+FJ13</f>
        <v>0</v>
      </c>
      <c r="FK14" s="67">
        <f>$Q48*AM16*'[1]资源-士兵训练时间'!AE14+FK13</f>
        <v>0</v>
      </c>
      <c r="FL14" s="67">
        <f>$Q48*AN16*'[1]资源-士兵训练时间'!AF14+FL13</f>
        <v>0</v>
      </c>
      <c r="FP14" s="54">
        <v>9</v>
      </c>
      <c r="FQ14" s="62">
        <f t="shared" si="61"/>
        <v>0</v>
      </c>
      <c r="FR14" s="62">
        <f t="shared" si="62"/>
        <v>0</v>
      </c>
      <c r="FS14" s="62">
        <f t="shared" si="63"/>
        <v>0</v>
      </c>
      <c r="FT14" s="62">
        <f t="shared" si="64"/>
        <v>0</v>
      </c>
      <c r="FU14" s="62">
        <f t="shared" si="65"/>
        <v>0</v>
      </c>
      <c r="FV14" s="61">
        <f>FQ14*[4]兵营招募!AX13+FV13</f>
        <v>0</v>
      </c>
      <c r="FW14" s="61">
        <f>FR14*[4]兵营招募!AY13+FW13</f>
        <v>0</v>
      </c>
      <c r="FX14" s="61">
        <f>FS14*[4]兵营招募!AZ13+FX13</f>
        <v>0</v>
      </c>
      <c r="FY14" s="61">
        <f>FT14*[4]兵营招募!BA13+FY13</f>
        <v>0</v>
      </c>
      <c r="FZ14" s="61">
        <f>FU14*[4]兵营招募!BB13+FZ13</f>
        <v>0</v>
      </c>
      <c r="GD14" s="54">
        <v>9</v>
      </c>
      <c r="GE14" s="62">
        <f t="shared" si="66"/>
        <v>0</v>
      </c>
      <c r="GF14" s="62">
        <f t="shared" si="67"/>
        <v>0</v>
      </c>
      <c r="GG14" s="62">
        <f t="shared" si="68"/>
        <v>0</v>
      </c>
      <c r="GH14" s="62">
        <f t="shared" si="69"/>
        <v>0</v>
      </c>
      <c r="GI14" s="62">
        <f t="shared" si="70"/>
        <v>0</v>
      </c>
      <c r="GM14" s="54">
        <v>9</v>
      </c>
      <c r="GN14" s="62">
        <f t="shared" si="71"/>
        <v>0</v>
      </c>
      <c r="GO14" s="62">
        <f t="shared" si="72"/>
        <v>0</v>
      </c>
      <c r="GP14" s="62">
        <f t="shared" si="73"/>
        <v>0</v>
      </c>
      <c r="GQ14" s="62">
        <f t="shared" si="74"/>
        <v>0</v>
      </c>
      <c r="GR14" s="62">
        <f t="shared" si="75"/>
        <v>0</v>
      </c>
      <c r="GV14" s="168">
        <v>9</v>
      </c>
      <c r="GW14" s="62">
        <f t="shared" si="76"/>
        <v>0</v>
      </c>
      <c r="GX14" s="62">
        <f t="shared" si="77"/>
        <v>0</v>
      </c>
      <c r="GY14" s="62">
        <f t="shared" si="78"/>
        <v>0</v>
      </c>
      <c r="GZ14" s="62">
        <f t="shared" si="79"/>
        <v>0</v>
      </c>
      <c r="HA14" s="62">
        <f t="shared" si="80"/>
        <v>0</v>
      </c>
      <c r="HE14" s="54">
        <v>9</v>
      </c>
      <c r="HF14" s="62">
        <f t="shared" si="81"/>
        <v>0</v>
      </c>
      <c r="HG14" s="62">
        <f t="shared" si="82"/>
        <v>0</v>
      </c>
      <c r="HH14" s="62">
        <f t="shared" si="83"/>
        <v>0</v>
      </c>
      <c r="HI14" s="62">
        <f t="shared" si="84"/>
        <v>0</v>
      </c>
      <c r="HJ14" s="62">
        <f t="shared" si="85"/>
        <v>0</v>
      </c>
      <c r="HN14" s="54">
        <v>9</v>
      </c>
      <c r="HO14" s="62">
        <f t="shared" si="86"/>
        <v>0</v>
      </c>
      <c r="HP14" s="62">
        <f t="shared" si="87"/>
        <v>0</v>
      </c>
      <c r="HQ14" s="62">
        <f t="shared" si="88"/>
        <v>0</v>
      </c>
      <c r="HR14" s="62">
        <f t="shared" si="89"/>
        <v>0</v>
      </c>
      <c r="HS14" s="62">
        <f t="shared" si="90"/>
        <v>0</v>
      </c>
      <c r="HW14" s="54">
        <v>9</v>
      </c>
      <c r="HX14" s="62">
        <f t="shared" si="91"/>
        <v>0</v>
      </c>
      <c r="HY14" s="62">
        <f t="shared" si="92"/>
        <v>0</v>
      </c>
      <c r="HZ14" s="62">
        <f t="shared" si="93"/>
        <v>0</v>
      </c>
      <c r="IA14" s="62">
        <f t="shared" si="94"/>
        <v>0</v>
      </c>
      <c r="IB14" s="62">
        <f t="shared" si="95"/>
        <v>0</v>
      </c>
      <c r="IF14" s="54">
        <v>9</v>
      </c>
      <c r="IG14" s="62">
        <f t="shared" si="96"/>
        <v>0</v>
      </c>
      <c r="IH14" s="62">
        <f t="shared" si="97"/>
        <v>0</v>
      </c>
      <c r="II14" s="62">
        <f t="shared" si="98"/>
        <v>0</v>
      </c>
      <c r="IJ14" s="62">
        <f t="shared" si="99"/>
        <v>0</v>
      </c>
      <c r="IK14" s="62">
        <f t="shared" si="100"/>
        <v>0</v>
      </c>
      <c r="IO14" s="54">
        <v>9</v>
      </c>
      <c r="IP14" s="62">
        <f t="shared" si="101"/>
        <v>0</v>
      </c>
      <c r="IQ14" s="62">
        <f t="shared" si="102"/>
        <v>0</v>
      </c>
      <c r="IR14" s="62">
        <f t="shared" si="103"/>
        <v>0</v>
      </c>
      <c r="IS14" s="62">
        <f t="shared" si="104"/>
        <v>0</v>
      </c>
      <c r="IT14" s="62">
        <f t="shared" si="105"/>
        <v>0</v>
      </c>
      <c r="IX14" s="54">
        <v>9</v>
      </c>
      <c r="IY14" s="62">
        <f t="shared" si="106"/>
        <v>0</v>
      </c>
      <c r="IZ14" s="62">
        <f t="shared" si="107"/>
        <v>0</v>
      </c>
      <c r="JA14" s="62">
        <f t="shared" si="108"/>
        <v>0</v>
      </c>
      <c r="JB14" s="62">
        <f t="shared" si="109"/>
        <v>0</v>
      </c>
      <c r="JC14" s="62">
        <f t="shared" si="110"/>
        <v>0</v>
      </c>
      <c r="JD14" s="67"/>
      <c r="JE14" s="67"/>
      <c r="JF14" s="67"/>
      <c r="JJ14" s="54">
        <v>9</v>
      </c>
      <c r="JK14" s="68">
        <f t="shared" si="111"/>
        <v>0</v>
      </c>
      <c r="JL14" s="68">
        <f t="shared" si="112"/>
        <v>0</v>
      </c>
      <c r="JM14" s="68">
        <f t="shared" si="113"/>
        <v>0</v>
      </c>
      <c r="JN14" s="68">
        <f t="shared" si="114"/>
        <v>0</v>
      </c>
      <c r="JO14" s="68">
        <f t="shared" si="115"/>
        <v>0</v>
      </c>
      <c r="JP14" s="61">
        <f>JK14*('[1]功能-城建'!CW13-'[1]功能-城建'!CW12)+JP13</f>
        <v>0</v>
      </c>
      <c r="JQ14" s="61">
        <f>JL14*('[1]功能-城建'!CX13-'[1]功能-城建'!CX12)+JQ13</f>
        <v>0</v>
      </c>
      <c r="JR14" s="61">
        <f>JM14*('[1]功能-城建'!CY13-'[1]功能-城建'!CY12)+JR13</f>
        <v>0</v>
      </c>
      <c r="JS14" s="61">
        <f>JN14*('[1]功能-城建'!CZ13-'[1]功能-城建'!CZ12)+JS13</f>
        <v>0</v>
      </c>
      <c r="JT14" s="61">
        <f>JO14*('[1]功能-城建'!DA13-'[1]功能-城建'!DA12)+JT13</f>
        <v>0</v>
      </c>
      <c r="JX14" s="159">
        <v>9</v>
      </c>
      <c r="JY14" s="68">
        <f t="shared" si="116"/>
        <v>0</v>
      </c>
      <c r="JZ14" s="68">
        <f t="shared" si="117"/>
        <v>0</v>
      </c>
      <c r="KA14" s="68">
        <f t="shared" si="118"/>
        <v>0</v>
      </c>
      <c r="KB14" s="68">
        <f t="shared" si="119"/>
        <v>0</v>
      </c>
      <c r="KC14" s="68">
        <f t="shared" si="120"/>
        <v>0</v>
      </c>
      <c r="KG14" s="168">
        <v>9</v>
      </c>
      <c r="KH14" s="68">
        <f t="shared" si="121"/>
        <v>0</v>
      </c>
      <c r="KI14" s="68">
        <f t="shared" si="122"/>
        <v>0</v>
      </c>
      <c r="KJ14" s="68">
        <f t="shared" si="123"/>
        <v>0</v>
      </c>
      <c r="KK14" s="68">
        <f t="shared" si="124"/>
        <v>0</v>
      </c>
      <c r="KL14" s="68">
        <f t="shared" si="125"/>
        <v>0</v>
      </c>
      <c r="KP14" s="168">
        <v>9</v>
      </c>
      <c r="KQ14" s="68">
        <f t="shared" si="126"/>
        <v>0</v>
      </c>
      <c r="KR14" s="68">
        <f t="shared" si="127"/>
        <v>0</v>
      </c>
      <c r="KS14" s="68">
        <f t="shared" si="128"/>
        <v>0</v>
      </c>
      <c r="KT14" s="68">
        <f t="shared" si="129"/>
        <v>0</v>
      </c>
      <c r="KU14" s="68">
        <f t="shared" si="130"/>
        <v>0</v>
      </c>
    </row>
    <row r="15" spans="2:308" x14ac:dyDescent="0.15">
      <c r="B15" s="162">
        <v>8</v>
      </c>
      <c r="C15" s="58">
        <f t="shared" si="137"/>
        <v>0.60000000000000009</v>
      </c>
      <c r="D15" s="58">
        <f t="shared" si="136"/>
        <v>0.60000000000000009</v>
      </c>
      <c r="E15" s="58">
        <f t="shared" si="136"/>
        <v>0</v>
      </c>
      <c r="F15" s="58">
        <f t="shared" si="136"/>
        <v>4.0000000000000008E-2</v>
      </c>
      <c r="G15" s="58">
        <f t="shared" si="136"/>
        <v>0.4</v>
      </c>
      <c r="H15" s="58">
        <f t="shared" si="136"/>
        <v>0.4</v>
      </c>
      <c r="I15" s="58">
        <f t="shared" si="136"/>
        <v>0.4</v>
      </c>
      <c r="J15" s="58">
        <f t="shared" si="136"/>
        <v>8.0000000000000016E-2</v>
      </c>
      <c r="K15" s="58">
        <f t="shared" si="136"/>
        <v>8.0000000000000016E-2</v>
      </c>
      <c r="L15" s="58">
        <f t="shared" si="136"/>
        <v>8.0000000000000016E-2</v>
      </c>
      <c r="M15" s="58">
        <f t="shared" si="136"/>
        <v>0.12</v>
      </c>
      <c r="N15" s="58">
        <f t="shared" si="136"/>
        <v>8.0000000000000016E-2</v>
      </c>
      <c r="O15" s="58">
        <f t="shared" si="136"/>
        <v>4.0000000000000008E-2</v>
      </c>
      <c r="P15" s="58">
        <f t="shared" si="136"/>
        <v>0.16000000000000003</v>
      </c>
      <c r="Q15" s="58">
        <f t="shared" si="136"/>
        <v>4.0000000000000008E-2</v>
      </c>
      <c r="R15" s="58">
        <f t="shared" si="136"/>
        <v>0.12</v>
      </c>
      <c r="S15" s="58">
        <f t="shared" si="136"/>
        <v>0.16000000000000003</v>
      </c>
      <c r="T15" s="58">
        <f t="shared" si="136"/>
        <v>0.16000000000000003</v>
      </c>
      <c r="U15" s="58">
        <f t="shared" si="136"/>
        <v>0.16000000000000003</v>
      </c>
      <c r="V15" s="58">
        <f t="shared" si="136"/>
        <v>1.2000000000000002</v>
      </c>
      <c r="W15" s="58">
        <f t="shared" si="136"/>
        <v>0.24</v>
      </c>
      <c r="X15" s="58">
        <f t="shared" si="136"/>
        <v>0.16000000000000003</v>
      </c>
      <c r="Y15" s="58">
        <f t="shared" si="136"/>
        <v>0.4</v>
      </c>
      <c r="Z15" s="58">
        <f t="shared" si="136"/>
        <v>0.16000000000000003</v>
      </c>
      <c r="AA15" s="58">
        <f t="shared" si="136"/>
        <v>0</v>
      </c>
      <c r="AB15" s="58">
        <f t="shared" si="136"/>
        <v>8.0000000000000016E-2</v>
      </c>
      <c r="AC15" s="58">
        <f t="shared" si="136"/>
        <v>8.0000000000000016E-2</v>
      </c>
      <c r="AD15" s="58">
        <f t="shared" si="136"/>
        <v>0.12</v>
      </c>
      <c r="AE15" s="58"/>
      <c r="AI15" s="103">
        <v>8</v>
      </c>
      <c r="AJ15" s="60">
        <f>IF(总纲!BM12&lt;INT('功能-圣人研究'!$E$8),0,求节点('功能-圣人研究'!$E$8:$E$27,'功能-圣人研究'!K$8:K$27,总纲!BM12))</f>
        <v>0</v>
      </c>
      <c r="AK15" s="60">
        <f>IF(总纲!BN12&lt;INT('功能-圣人研究'!$E$8),0,求节点('功能-圣人研究'!$E$8:$E$27,'功能-圣人研究'!L$8:L$27,总纲!BN12))</f>
        <v>0</v>
      </c>
      <c r="AL15" s="60">
        <f>IF(总纲!BO12&lt;INT('功能-圣人研究'!$E$8),0,求节点('功能-圣人研究'!$E$8:$E$27,'功能-圣人研究'!M$8:M$27,总纲!BO12))</f>
        <v>0</v>
      </c>
      <c r="AM15" s="60">
        <f>IF(总纲!BP12&lt;INT('功能-圣人研究'!$E$8),0,求节点('功能-圣人研究'!$E$8:$E$27,'功能-圣人研究'!N$8:N$27,总纲!BP12))</f>
        <v>0</v>
      </c>
      <c r="AN15" s="60">
        <f>IF(总纲!BQ12&lt;INT('功能-圣人研究'!$E$8),0,求节点('功能-圣人研究'!$E$8:$E$27,'功能-圣人研究'!O$8:O$27,总纲!BQ12))</f>
        <v>0</v>
      </c>
      <c r="AQ15" s="81"/>
      <c r="AS15" s="81"/>
      <c r="AT15" s="54">
        <v>10</v>
      </c>
      <c r="AU15" s="68">
        <f t="shared" si="0"/>
        <v>0</v>
      </c>
      <c r="AV15" s="68">
        <f t="shared" si="1"/>
        <v>0</v>
      </c>
      <c r="AW15" s="68">
        <f t="shared" si="2"/>
        <v>0</v>
      </c>
      <c r="AX15" s="68">
        <f t="shared" si="3"/>
        <v>0</v>
      </c>
      <c r="AY15" s="68">
        <f t="shared" si="4"/>
        <v>0</v>
      </c>
      <c r="BC15" s="54">
        <v>10</v>
      </c>
      <c r="BD15" s="68">
        <f t="shared" si="5"/>
        <v>0</v>
      </c>
      <c r="BE15" s="68">
        <f t="shared" si="6"/>
        <v>0</v>
      </c>
      <c r="BF15" s="68">
        <f t="shared" si="7"/>
        <v>0</v>
      </c>
      <c r="BG15" s="68">
        <f t="shared" si="8"/>
        <v>0</v>
      </c>
      <c r="BH15" s="68">
        <f t="shared" si="9"/>
        <v>0</v>
      </c>
      <c r="BL15" s="54">
        <v>10</v>
      </c>
      <c r="BM15" s="68">
        <f t="shared" si="10"/>
        <v>0</v>
      </c>
      <c r="BN15" s="68">
        <f t="shared" si="11"/>
        <v>0</v>
      </c>
      <c r="BO15" s="68">
        <f t="shared" si="12"/>
        <v>0</v>
      </c>
      <c r="BP15" s="68">
        <f t="shared" si="13"/>
        <v>0</v>
      </c>
      <c r="BQ15" s="68">
        <f t="shared" si="14"/>
        <v>0</v>
      </c>
      <c r="BU15" s="54">
        <v>10</v>
      </c>
      <c r="BV15" s="62">
        <f t="shared" si="15"/>
        <v>0</v>
      </c>
      <c r="BW15" s="62">
        <f t="shared" si="16"/>
        <v>0</v>
      </c>
      <c r="BX15" s="62">
        <f t="shared" si="17"/>
        <v>0</v>
      </c>
      <c r="BY15" s="62">
        <f t="shared" si="18"/>
        <v>0</v>
      </c>
      <c r="BZ15" s="62">
        <f t="shared" si="19"/>
        <v>0</v>
      </c>
      <c r="CD15" s="168">
        <v>10</v>
      </c>
      <c r="CE15" s="62">
        <f t="shared" si="20"/>
        <v>0</v>
      </c>
      <c r="CF15" s="62">
        <f t="shared" si="21"/>
        <v>0</v>
      </c>
      <c r="CG15" s="62">
        <f t="shared" si="22"/>
        <v>0</v>
      </c>
      <c r="CH15" s="62">
        <f t="shared" si="23"/>
        <v>0</v>
      </c>
      <c r="CI15" s="62">
        <f t="shared" si="24"/>
        <v>0</v>
      </c>
      <c r="CM15" s="54">
        <v>10</v>
      </c>
      <c r="CN15" s="62">
        <f t="shared" si="25"/>
        <v>0</v>
      </c>
      <c r="CO15" s="62">
        <f t="shared" si="26"/>
        <v>0</v>
      </c>
      <c r="CP15" s="62">
        <f t="shared" si="27"/>
        <v>0</v>
      </c>
      <c r="CQ15" s="62">
        <f t="shared" si="28"/>
        <v>0</v>
      </c>
      <c r="CR15" s="62">
        <f t="shared" si="29"/>
        <v>0</v>
      </c>
      <c r="CV15" s="54">
        <v>10</v>
      </c>
      <c r="CW15" s="62">
        <f t="shared" si="30"/>
        <v>0</v>
      </c>
      <c r="CX15" s="62">
        <f t="shared" si="31"/>
        <v>0</v>
      </c>
      <c r="CY15" s="62">
        <f t="shared" si="32"/>
        <v>0</v>
      </c>
      <c r="CZ15" s="62">
        <f t="shared" si="33"/>
        <v>0</v>
      </c>
      <c r="DA15" s="62">
        <f t="shared" si="34"/>
        <v>0</v>
      </c>
      <c r="DE15" s="168">
        <v>10</v>
      </c>
      <c r="DF15" s="62">
        <f t="shared" si="35"/>
        <v>0</v>
      </c>
      <c r="DG15" s="62">
        <f t="shared" si="36"/>
        <v>0</v>
      </c>
      <c r="DH15" s="62">
        <f t="shared" si="37"/>
        <v>0</v>
      </c>
      <c r="DI15" s="62">
        <f t="shared" si="38"/>
        <v>0</v>
      </c>
      <c r="DJ15" s="62">
        <f t="shared" si="39"/>
        <v>0</v>
      </c>
      <c r="DN15" s="54">
        <v>10</v>
      </c>
      <c r="DO15" s="62">
        <f t="shared" si="40"/>
        <v>0</v>
      </c>
      <c r="DP15" s="62">
        <f t="shared" si="41"/>
        <v>0</v>
      </c>
      <c r="DQ15" s="62">
        <f t="shared" si="42"/>
        <v>0</v>
      </c>
      <c r="DR15" s="62">
        <f t="shared" si="43"/>
        <v>0</v>
      </c>
      <c r="DS15" s="62">
        <f t="shared" si="44"/>
        <v>0</v>
      </c>
      <c r="DW15" s="168">
        <v>10</v>
      </c>
      <c r="DX15" s="62">
        <f t="shared" si="45"/>
        <v>0</v>
      </c>
      <c r="DY15" s="62">
        <f t="shared" si="46"/>
        <v>0</v>
      </c>
      <c r="DZ15" s="62">
        <f t="shared" si="47"/>
        <v>0</v>
      </c>
      <c r="EA15" s="62">
        <f t="shared" si="48"/>
        <v>0</v>
      </c>
      <c r="EB15" s="62">
        <f t="shared" si="49"/>
        <v>0</v>
      </c>
      <c r="EF15" s="54">
        <v>10</v>
      </c>
      <c r="EG15" s="62">
        <f t="shared" si="50"/>
        <v>0</v>
      </c>
      <c r="EH15" s="62">
        <f t="shared" si="51"/>
        <v>0</v>
      </c>
      <c r="EI15" s="62">
        <f t="shared" si="52"/>
        <v>0</v>
      </c>
      <c r="EJ15" s="62">
        <f t="shared" si="53"/>
        <v>0</v>
      </c>
      <c r="EK15" s="62">
        <f t="shared" si="54"/>
        <v>0</v>
      </c>
      <c r="EO15" s="168">
        <v>10</v>
      </c>
      <c r="EP15" s="62">
        <f t="shared" si="55"/>
        <v>0</v>
      </c>
      <c r="EQ15" s="62">
        <f t="shared" si="56"/>
        <v>0</v>
      </c>
      <c r="ER15" s="62">
        <f t="shared" si="57"/>
        <v>0</v>
      </c>
      <c r="ES15" s="62">
        <f t="shared" si="58"/>
        <v>0</v>
      </c>
      <c r="ET15" s="62">
        <f t="shared" si="59"/>
        <v>0</v>
      </c>
      <c r="EX15" s="54">
        <v>10</v>
      </c>
      <c r="EY15" s="62">
        <f t="shared" si="131"/>
        <v>0</v>
      </c>
      <c r="EZ15" s="62">
        <f t="shared" si="132"/>
        <v>0</v>
      </c>
      <c r="FA15" s="62">
        <f t="shared" si="133"/>
        <v>0</v>
      </c>
      <c r="FB15" s="62">
        <f t="shared" si="134"/>
        <v>0</v>
      </c>
      <c r="FC15" s="62">
        <f t="shared" si="135"/>
        <v>0</v>
      </c>
      <c r="FG15" s="54">
        <v>10</v>
      </c>
      <c r="FH15" s="67">
        <f>$Q49*AJ17*'[1]资源-士兵训练时间'!AB15+FH14</f>
        <v>0</v>
      </c>
      <c r="FI15" s="67">
        <f>$Q49*AK17*'[1]资源-士兵训练时间'!AC15+FI14</f>
        <v>0</v>
      </c>
      <c r="FJ15" s="67">
        <f>$Q49*AL17*'[1]资源-士兵训练时间'!AD15+FJ14</f>
        <v>0</v>
      </c>
      <c r="FK15" s="67">
        <f>$Q49*AM17*'[1]资源-士兵训练时间'!AE15+FK14</f>
        <v>0</v>
      </c>
      <c r="FL15" s="67">
        <f>$Q49*AN17*'[1]资源-士兵训练时间'!AF15+FL14</f>
        <v>0</v>
      </c>
      <c r="FP15" s="54">
        <v>10</v>
      </c>
      <c r="FQ15" s="62">
        <f t="shared" si="61"/>
        <v>0</v>
      </c>
      <c r="FR15" s="62">
        <f t="shared" si="62"/>
        <v>0</v>
      </c>
      <c r="FS15" s="62">
        <f t="shared" si="63"/>
        <v>0</v>
      </c>
      <c r="FT15" s="62">
        <f t="shared" si="64"/>
        <v>0</v>
      </c>
      <c r="FU15" s="62">
        <f t="shared" si="65"/>
        <v>0</v>
      </c>
      <c r="FV15" s="61">
        <f>FQ15*[4]兵营招募!AX14+FV14</f>
        <v>0</v>
      </c>
      <c r="FW15" s="61">
        <f>FR15*[4]兵营招募!AY14+FW14</f>
        <v>0</v>
      </c>
      <c r="FX15" s="61">
        <f>FS15*[4]兵营招募!AZ14+FX14</f>
        <v>0</v>
      </c>
      <c r="FY15" s="61">
        <f>FT15*[4]兵营招募!BA14+FY14</f>
        <v>0</v>
      </c>
      <c r="FZ15" s="61">
        <f>FU15*[4]兵营招募!BB14+FZ14</f>
        <v>0</v>
      </c>
      <c r="GD15" s="54">
        <v>10</v>
      </c>
      <c r="GE15" s="62">
        <f t="shared" si="66"/>
        <v>0</v>
      </c>
      <c r="GF15" s="62">
        <f t="shared" si="67"/>
        <v>0</v>
      </c>
      <c r="GG15" s="62">
        <f t="shared" si="68"/>
        <v>0</v>
      </c>
      <c r="GH15" s="62">
        <f t="shared" si="69"/>
        <v>0</v>
      </c>
      <c r="GI15" s="62">
        <f t="shared" si="70"/>
        <v>0</v>
      </c>
      <c r="GM15" s="54">
        <v>10</v>
      </c>
      <c r="GN15" s="62">
        <f t="shared" si="71"/>
        <v>0</v>
      </c>
      <c r="GO15" s="62">
        <f t="shared" si="72"/>
        <v>0</v>
      </c>
      <c r="GP15" s="62">
        <f t="shared" si="73"/>
        <v>0</v>
      </c>
      <c r="GQ15" s="62">
        <f t="shared" si="74"/>
        <v>0</v>
      </c>
      <c r="GR15" s="62">
        <f t="shared" si="75"/>
        <v>0</v>
      </c>
      <c r="GV15" s="168">
        <v>10</v>
      </c>
      <c r="GW15" s="62">
        <f t="shared" si="76"/>
        <v>0</v>
      </c>
      <c r="GX15" s="62">
        <f t="shared" si="77"/>
        <v>0</v>
      </c>
      <c r="GY15" s="62">
        <f t="shared" si="78"/>
        <v>0</v>
      </c>
      <c r="GZ15" s="62">
        <f t="shared" si="79"/>
        <v>0</v>
      </c>
      <c r="HA15" s="62">
        <f t="shared" si="80"/>
        <v>0</v>
      </c>
      <c r="HE15" s="54">
        <v>10</v>
      </c>
      <c r="HF15" s="62">
        <f t="shared" si="81"/>
        <v>0</v>
      </c>
      <c r="HG15" s="62">
        <f t="shared" si="82"/>
        <v>0</v>
      </c>
      <c r="HH15" s="62">
        <f t="shared" si="83"/>
        <v>0</v>
      </c>
      <c r="HI15" s="62">
        <f t="shared" si="84"/>
        <v>0</v>
      </c>
      <c r="HJ15" s="62">
        <f t="shared" si="85"/>
        <v>0</v>
      </c>
      <c r="HN15" s="54">
        <v>10</v>
      </c>
      <c r="HO15" s="62">
        <f t="shared" si="86"/>
        <v>0</v>
      </c>
      <c r="HP15" s="62">
        <f t="shared" si="87"/>
        <v>0</v>
      </c>
      <c r="HQ15" s="62">
        <f t="shared" si="88"/>
        <v>0</v>
      </c>
      <c r="HR15" s="62">
        <f t="shared" si="89"/>
        <v>0</v>
      </c>
      <c r="HS15" s="62">
        <f t="shared" si="90"/>
        <v>0</v>
      </c>
      <c r="HW15" s="54">
        <v>10</v>
      </c>
      <c r="HX15" s="62">
        <f t="shared" si="91"/>
        <v>0</v>
      </c>
      <c r="HY15" s="62">
        <f t="shared" si="92"/>
        <v>0</v>
      </c>
      <c r="HZ15" s="62">
        <f t="shared" si="93"/>
        <v>0</v>
      </c>
      <c r="IA15" s="62">
        <f t="shared" si="94"/>
        <v>0</v>
      </c>
      <c r="IB15" s="62">
        <f t="shared" si="95"/>
        <v>0</v>
      </c>
      <c r="IF15" s="54">
        <v>10</v>
      </c>
      <c r="IG15" s="62">
        <f t="shared" si="96"/>
        <v>0</v>
      </c>
      <c r="IH15" s="62">
        <f t="shared" si="97"/>
        <v>0</v>
      </c>
      <c r="II15" s="62">
        <f t="shared" si="98"/>
        <v>0</v>
      </c>
      <c r="IJ15" s="62">
        <f t="shared" si="99"/>
        <v>0</v>
      </c>
      <c r="IK15" s="62">
        <f t="shared" si="100"/>
        <v>0</v>
      </c>
      <c r="IO15" s="54">
        <v>10</v>
      </c>
      <c r="IP15" s="62">
        <f t="shared" si="101"/>
        <v>0</v>
      </c>
      <c r="IQ15" s="62">
        <f t="shared" si="102"/>
        <v>0</v>
      </c>
      <c r="IR15" s="62">
        <f t="shared" si="103"/>
        <v>0</v>
      </c>
      <c r="IS15" s="62">
        <f t="shared" si="104"/>
        <v>0</v>
      </c>
      <c r="IT15" s="62">
        <f t="shared" si="105"/>
        <v>0</v>
      </c>
      <c r="IX15" s="54">
        <v>10</v>
      </c>
      <c r="IY15" s="62">
        <f t="shared" si="106"/>
        <v>0</v>
      </c>
      <c r="IZ15" s="62">
        <f t="shared" si="107"/>
        <v>0</v>
      </c>
      <c r="JA15" s="62">
        <f t="shared" si="108"/>
        <v>0</v>
      </c>
      <c r="JB15" s="62">
        <f t="shared" si="109"/>
        <v>0</v>
      </c>
      <c r="JC15" s="62">
        <f t="shared" si="110"/>
        <v>0</v>
      </c>
      <c r="JD15" s="67"/>
      <c r="JE15" s="67"/>
      <c r="JF15" s="67"/>
      <c r="JJ15" s="54">
        <v>10</v>
      </c>
      <c r="JK15" s="68">
        <f t="shared" si="111"/>
        <v>0</v>
      </c>
      <c r="JL15" s="68">
        <f t="shared" si="112"/>
        <v>0</v>
      </c>
      <c r="JM15" s="68">
        <f t="shared" si="113"/>
        <v>0</v>
      </c>
      <c r="JN15" s="68">
        <f t="shared" si="114"/>
        <v>0</v>
      </c>
      <c r="JO15" s="68">
        <f t="shared" si="115"/>
        <v>0</v>
      </c>
      <c r="JP15" s="61">
        <f>JK15*('[1]功能-城建'!CW14-'[1]功能-城建'!CW13)+JP14</f>
        <v>0</v>
      </c>
      <c r="JQ15" s="61">
        <f>JL15*('[1]功能-城建'!CX14-'[1]功能-城建'!CX13)+JQ14</f>
        <v>0</v>
      </c>
      <c r="JR15" s="61">
        <f>JM15*('[1]功能-城建'!CY14-'[1]功能-城建'!CY13)+JR14</f>
        <v>0</v>
      </c>
      <c r="JS15" s="61">
        <f>JN15*('[1]功能-城建'!CZ14-'[1]功能-城建'!CZ13)+JS14</f>
        <v>0</v>
      </c>
      <c r="JT15" s="61">
        <f>JO15*('[1]功能-城建'!DA14-'[1]功能-城建'!DA13)+JT14</f>
        <v>0</v>
      </c>
      <c r="JX15" s="159">
        <v>10</v>
      </c>
      <c r="JY15" s="68">
        <f t="shared" si="116"/>
        <v>0</v>
      </c>
      <c r="JZ15" s="68">
        <f t="shared" si="117"/>
        <v>0</v>
      </c>
      <c r="KA15" s="68">
        <f t="shared" si="118"/>
        <v>0</v>
      </c>
      <c r="KB15" s="68">
        <f t="shared" si="119"/>
        <v>0</v>
      </c>
      <c r="KC15" s="68">
        <f t="shared" si="120"/>
        <v>0</v>
      </c>
      <c r="KG15" s="168">
        <v>10</v>
      </c>
      <c r="KH15" s="68">
        <f t="shared" si="121"/>
        <v>0</v>
      </c>
      <c r="KI15" s="68">
        <f t="shared" si="122"/>
        <v>0</v>
      </c>
      <c r="KJ15" s="68">
        <f t="shared" si="123"/>
        <v>0</v>
      </c>
      <c r="KK15" s="68">
        <f t="shared" si="124"/>
        <v>0</v>
      </c>
      <c r="KL15" s="68">
        <f t="shared" si="125"/>
        <v>0</v>
      </c>
      <c r="KP15" s="168">
        <v>10</v>
      </c>
      <c r="KQ15" s="68">
        <f t="shared" si="126"/>
        <v>0</v>
      </c>
      <c r="KR15" s="68">
        <f t="shared" si="127"/>
        <v>0</v>
      </c>
      <c r="KS15" s="68">
        <f t="shared" si="128"/>
        <v>0</v>
      </c>
      <c r="KT15" s="68">
        <f t="shared" si="129"/>
        <v>0</v>
      </c>
      <c r="KU15" s="68">
        <f t="shared" si="130"/>
        <v>0</v>
      </c>
    </row>
    <row r="16" spans="2:308" x14ac:dyDescent="0.15">
      <c r="B16" s="162">
        <v>9</v>
      </c>
      <c r="C16" s="58">
        <f t="shared" si="137"/>
        <v>0.67500000000000004</v>
      </c>
      <c r="D16" s="58">
        <f t="shared" si="136"/>
        <v>0.67500000000000004</v>
      </c>
      <c r="E16" s="58">
        <f t="shared" si="136"/>
        <v>0</v>
      </c>
      <c r="F16" s="58">
        <f t="shared" si="136"/>
        <v>4.5000000000000005E-2</v>
      </c>
      <c r="G16" s="58">
        <f t="shared" si="136"/>
        <v>0.45</v>
      </c>
      <c r="H16" s="58">
        <f t="shared" si="136"/>
        <v>0.45</v>
      </c>
      <c r="I16" s="58">
        <f t="shared" si="136"/>
        <v>0.45</v>
      </c>
      <c r="J16" s="58">
        <f t="shared" si="136"/>
        <v>9.0000000000000011E-2</v>
      </c>
      <c r="K16" s="58">
        <f t="shared" si="136"/>
        <v>9.0000000000000011E-2</v>
      </c>
      <c r="L16" s="58">
        <f t="shared" si="136"/>
        <v>9.0000000000000011E-2</v>
      </c>
      <c r="M16" s="58">
        <f t="shared" si="136"/>
        <v>0.13500000000000001</v>
      </c>
      <c r="N16" s="58">
        <f t="shared" si="136"/>
        <v>9.0000000000000011E-2</v>
      </c>
      <c r="O16" s="58">
        <f t="shared" si="136"/>
        <v>4.5000000000000005E-2</v>
      </c>
      <c r="P16" s="58">
        <f t="shared" si="136"/>
        <v>0.18000000000000002</v>
      </c>
      <c r="Q16" s="58">
        <f t="shared" si="136"/>
        <v>4.5000000000000005E-2</v>
      </c>
      <c r="R16" s="58">
        <f t="shared" si="136"/>
        <v>0.13500000000000001</v>
      </c>
      <c r="S16" s="58">
        <f t="shared" si="136"/>
        <v>0.18000000000000002</v>
      </c>
      <c r="T16" s="58">
        <f t="shared" si="136"/>
        <v>0.18000000000000002</v>
      </c>
      <c r="U16" s="58">
        <f t="shared" si="136"/>
        <v>0.18000000000000002</v>
      </c>
      <c r="V16" s="58">
        <f t="shared" si="136"/>
        <v>1.35</v>
      </c>
      <c r="W16" s="58">
        <f t="shared" si="136"/>
        <v>0.27</v>
      </c>
      <c r="X16" s="58">
        <f t="shared" si="136"/>
        <v>0.18000000000000002</v>
      </c>
      <c r="Y16" s="58">
        <f t="shared" si="136"/>
        <v>0.45</v>
      </c>
      <c r="Z16" s="58">
        <f t="shared" si="136"/>
        <v>0.18000000000000002</v>
      </c>
      <c r="AA16" s="58">
        <f t="shared" si="136"/>
        <v>0</v>
      </c>
      <c r="AB16" s="58">
        <f t="shared" si="136"/>
        <v>9.0000000000000011E-2</v>
      </c>
      <c r="AC16" s="58">
        <f t="shared" si="136"/>
        <v>9.0000000000000011E-2</v>
      </c>
      <c r="AD16" s="58">
        <f t="shared" si="136"/>
        <v>0.13500000000000001</v>
      </c>
      <c r="AE16" s="58"/>
      <c r="AI16" s="103">
        <v>9</v>
      </c>
      <c r="AJ16" s="60">
        <f>IF(总纲!BM13&lt;INT('功能-圣人研究'!$E$8),0,求节点('功能-圣人研究'!$E$8:$E$27,'功能-圣人研究'!K$8:K$27,总纲!BM13))</f>
        <v>0</v>
      </c>
      <c r="AK16" s="60">
        <f>IF(总纲!BN13&lt;INT('功能-圣人研究'!$E$8),0,求节点('功能-圣人研究'!$E$8:$E$27,'功能-圣人研究'!L$8:L$27,总纲!BN13))</f>
        <v>0</v>
      </c>
      <c r="AL16" s="60">
        <f>IF(总纲!BO13&lt;INT('功能-圣人研究'!$E$8),0,求节点('功能-圣人研究'!$E$8:$E$27,'功能-圣人研究'!M$8:M$27,总纲!BO13))</f>
        <v>0</v>
      </c>
      <c r="AM16" s="60">
        <f>IF(总纲!BP13&lt;INT('功能-圣人研究'!$E$8),0,求节点('功能-圣人研究'!$E$8:$E$27,'功能-圣人研究'!N$8:N$27,总纲!BP13))</f>
        <v>0</v>
      </c>
      <c r="AN16" s="60">
        <f>IF(总纲!BQ13&lt;INT('功能-圣人研究'!$E$8),0,求节点('功能-圣人研究'!$E$8:$E$27,'功能-圣人研究'!O$8:O$27,总纲!BQ13))</f>
        <v>0.96139983621500302</v>
      </c>
      <c r="AQ16" s="81"/>
      <c r="AS16" s="81"/>
      <c r="AT16" s="54">
        <v>11</v>
      </c>
      <c r="AU16" s="68">
        <f t="shared" si="0"/>
        <v>0</v>
      </c>
      <c r="AV16" s="68">
        <f t="shared" si="1"/>
        <v>0</v>
      </c>
      <c r="AW16" s="68">
        <f t="shared" si="2"/>
        <v>0</v>
      </c>
      <c r="AX16" s="68">
        <f t="shared" si="3"/>
        <v>0</v>
      </c>
      <c r="AY16" s="68">
        <f t="shared" si="4"/>
        <v>0</v>
      </c>
      <c r="BC16" s="54">
        <v>11</v>
      </c>
      <c r="BD16" s="68">
        <f t="shared" si="5"/>
        <v>0</v>
      </c>
      <c r="BE16" s="68">
        <f t="shared" si="6"/>
        <v>0</v>
      </c>
      <c r="BF16" s="68">
        <f t="shared" si="7"/>
        <v>0</v>
      </c>
      <c r="BG16" s="68">
        <f t="shared" si="8"/>
        <v>0</v>
      </c>
      <c r="BH16" s="68">
        <f t="shared" si="9"/>
        <v>0</v>
      </c>
      <c r="BL16" s="54">
        <v>11</v>
      </c>
      <c r="BM16" s="68">
        <f t="shared" si="10"/>
        <v>0</v>
      </c>
      <c r="BN16" s="68">
        <f t="shared" si="11"/>
        <v>0</v>
      </c>
      <c r="BO16" s="68">
        <f t="shared" si="12"/>
        <v>0</v>
      </c>
      <c r="BP16" s="68">
        <f t="shared" si="13"/>
        <v>0</v>
      </c>
      <c r="BQ16" s="68">
        <f t="shared" si="14"/>
        <v>0</v>
      </c>
      <c r="BU16" s="54">
        <v>11</v>
      </c>
      <c r="BV16" s="62">
        <f t="shared" si="15"/>
        <v>0</v>
      </c>
      <c r="BW16" s="62">
        <f t="shared" si="16"/>
        <v>0</v>
      </c>
      <c r="BX16" s="62">
        <f t="shared" si="17"/>
        <v>0</v>
      </c>
      <c r="BY16" s="62">
        <f t="shared" si="18"/>
        <v>0</v>
      </c>
      <c r="BZ16" s="62">
        <f t="shared" si="19"/>
        <v>0</v>
      </c>
      <c r="CD16" s="168">
        <v>11</v>
      </c>
      <c r="CE16" s="62">
        <f t="shared" si="20"/>
        <v>0</v>
      </c>
      <c r="CF16" s="62">
        <f t="shared" si="21"/>
        <v>0</v>
      </c>
      <c r="CG16" s="62">
        <f t="shared" si="22"/>
        <v>0</v>
      </c>
      <c r="CH16" s="62">
        <f t="shared" si="23"/>
        <v>0</v>
      </c>
      <c r="CI16" s="62">
        <f t="shared" si="24"/>
        <v>0</v>
      </c>
      <c r="CM16" s="54">
        <v>11</v>
      </c>
      <c r="CN16" s="62">
        <f t="shared" si="25"/>
        <v>0</v>
      </c>
      <c r="CO16" s="62">
        <f t="shared" si="26"/>
        <v>0</v>
      </c>
      <c r="CP16" s="62">
        <f t="shared" si="27"/>
        <v>0</v>
      </c>
      <c r="CQ16" s="62">
        <f t="shared" si="28"/>
        <v>0</v>
      </c>
      <c r="CR16" s="62">
        <f t="shared" si="29"/>
        <v>0</v>
      </c>
      <c r="CV16" s="54">
        <v>11</v>
      </c>
      <c r="CW16" s="62">
        <f t="shared" si="30"/>
        <v>0</v>
      </c>
      <c r="CX16" s="62">
        <f t="shared" si="31"/>
        <v>0</v>
      </c>
      <c r="CY16" s="62">
        <f t="shared" si="32"/>
        <v>0</v>
      </c>
      <c r="CZ16" s="62">
        <f t="shared" si="33"/>
        <v>0</v>
      </c>
      <c r="DA16" s="62">
        <f t="shared" si="34"/>
        <v>0</v>
      </c>
      <c r="DE16" s="168">
        <v>11</v>
      </c>
      <c r="DF16" s="62">
        <f t="shared" si="35"/>
        <v>0</v>
      </c>
      <c r="DG16" s="62">
        <f t="shared" si="36"/>
        <v>0</v>
      </c>
      <c r="DH16" s="62">
        <f t="shared" si="37"/>
        <v>0</v>
      </c>
      <c r="DI16" s="62">
        <f t="shared" si="38"/>
        <v>0</v>
      </c>
      <c r="DJ16" s="62">
        <f t="shared" si="39"/>
        <v>0</v>
      </c>
      <c r="DN16" s="54">
        <v>11</v>
      </c>
      <c r="DO16" s="62">
        <f t="shared" si="40"/>
        <v>0</v>
      </c>
      <c r="DP16" s="62">
        <f t="shared" si="41"/>
        <v>0</v>
      </c>
      <c r="DQ16" s="62">
        <f t="shared" si="42"/>
        <v>0</v>
      </c>
      <c r="DR16" s="62">
        <f t="shared" si="43"/>
        <v>0</v>
      </c>
      <c r="DS16" s="62">
        <f t="shared" si="44"/>
        <v>0</v>
      </c>
      <c r="DW16" s="168">
        <v>11</v>
      </c>
      <c r="DX16" s="62">
        <f t="shared" si="45"/>
        <v>0</v>
      </c>
      <c r="DY16" s="62">
        <f t="shared" si="46"/>
        <v>0</v>
      </c>
      <c r="DZ16" s="62">
        <f t="shared" si="47"/>
        <v>0</v>
      </c>
      <c r="EA16" s="62">
        <f t="shared" si="48"/>
        <v>0</v>
      </c>
      <c r="EB16" s="62">
        <f t="shared" si="49"/>
        <v>0</v>
      </c>
      <c r="EF16" s="54">
        <v>11</v>
      </c>
      <c r="EG16" s="62">
        <f t="shared" si="50"/>
        <v>0</v>
      </c>
      <c r="EH16" s="62">
        <f t="shared" si="51"/>
        <v>0</v>
      </c>
      <c r="EI16" s="62">
        <f t="shared" si="52"/>
        <v>0</v>
      </c>
      <c r="EJ16" s="62">
        <f t="shared" si="53"/>
        <v>0</v>
      </c>
      <c r="EK16" s="62">
        <f t="shared" si="54"/>
        <v>0</v>
      </c>
      <c r="EO16" s="168">
        <v>11</v>
      </c>
      <c r="EP16" s="62">
        <f t="shared" si="55"/>
        <v>0</v>
      </c>
      <c r="EQ16" s="62">
        <f t="shared" si="56"/>
        <v>0</v>
      </c>
      <c r="ER16" s="62">
        <f t="shared" si="57"/>
        <v>0</v>
      </c>
      <c r="ES16" s="62">
        <f t="shared" si="58"/>
        <v>0</v>
      </c>
      <c r="ET16" s="62">
        <f t="shared" si="59"/>
        <v>0</v>
      </c>
      <c r="EX16" s="54">
        <v>11</v>
      </c>
      <c r="EY16" s="62">
        <f t="shared" si="131"/>
        <v>0</v>
      </c>
      <c r="EZ16" s="62">
        <f t="shared" si="132"/>
        <v>0</v>
      </c>
      <c r="FA16" s="62">
        <f t="shared" si="133"/>
        <v>0</v>
      </c>
      <c r="FB16" s="62">
        <f t="shared" si="134"/>
        <v>0</v>
      </c>
      <c r="FC16" s="62">
        <f t="shared" si="135"/>
        <v>0</v>
      </c>
      <c r="FG16" s="54">
        <v>11</v>
      </c>
      <c r="FH16" s="67">
        <f>$Q50*AJ18*'[1]资源-士兵训练时间'!AB16+FH15</f>
        <v>0</v>
      </c>
      <c r="FI16" s="67">
        <f>$Q50*AK18*'[1]资源-士兵训练时间'!AC16+FI15</f>
        <v>0</v>
      </c>
      <c r="FJ16" s="67">
        <f>$Q50*AL18*'[1]资源-士兵训练时间'!AD16+FJ15</f>
        <v>0</v>
      </c>
      <c r="FK16" s="67">
        <f>$Q50*AM18*'[1]资源-士兵训练时间'!AE16+FK15</f>
        <v>0</v>
      </c>
      <c r="FL16" s="67">
        <f>$Q50*AN18*'[1]资源-士兵训练时间'!AF16+FL15</f>
        <v>0</v>
      </c>
      <c r="FP16" s="54">
        <v>11</v>
      </c>
      <c r="FQ16" s="62">
        <f t="shared" si="61"/>
        <v>0</v>
      </c>
      <c r="FR16" s="62">
        <f t="shared" si="62"/>
        <v>0</v>
      </c>
      <c r="FS16" s="62">
        <f t="shared" si="63"/>
        <v>0</v>
      </c>
      <c r="FT16" s="62">
        <f t="shared" si="64"/>
        <v>0</v>
      </c>
      <c r="FU16" s="62">
        <f t="shared" si="65"/>
        <v>0</v>
      </c>
      <c r="FV16" s="61">
        <f>FQ16*[4]兵营招募!AX15+FV15</f>
        <v>0</v>
      </c>
      <c r="FW16" s="61">
        <f>FR16*[4]兵营招募!AY15+FW15</f>
        <v>0</v>
      </c>
      <c r="FX16" s="61">
        <f>FS16*[4]兵营招募!AZ15+FX15</f>
        <v>0</v>
      </c>
      <c r="FY16" s="61">
        <f>FT16*[4]兵营招募!BA15+FY15</f>
        <v>0</v>
      </c>
      <c r="FZ16" s="61">
        <f>FU16*[4]兵营招募!BB15+FZ15</f>
        <v>0</v>
      </c>
      <c r="GD16" s="54">
        <v>11</v>
      </c>
      <c r="GE16" s="62">
        <f t="shared" si="66"/>
        <v>0</v>
      </c>
      <c r="GF16" s="62">
        <f t="shared" si="67"/>
        <v>0</v>
      </c>
      <c r="GG16" s="62">
        <f t="shared" si="68"/>
        <v>0</v>
      </c>
      <c r="GH16" s="62">
        <f t="shared" si="69"/>
        <v>0</v>
      </c>
      <c r="GI16" s="62">
        <f t="shared" si="70"/>
        <v>0</v>
      </c>
      <c r="GM16" s="54">
        <v>11</v>
      </c>
      <c r="GN16" s="62">
        <f t="shared" si="71"/>
        <v>0</v>
      </c>
      <c r="GO16" s="62">
        <f t="shared" si="72"/>
        <v>0</v>
      </c>
      <c r="GP16" s="62">
        <f t="shared" si="73"/>
        <v>0</v>
      </c>
      <c r="GQ16" s="62">
        <f t="shared" si="74"/>
        <v>0</v>
      </c>
      <c r="GR16" s="62">
        <f t="shared" si="75"/>
        <v>0</v>
      </c>
      <c r="GV16" s="168">
        <v>11</v>
      </c>
      <c r="GW16" s="62">
        <f t="shared" si="76"/>
        <v>0</v>
      </c>
      <c r="GX16" s="62">
        <f t="shared" si="77"/>
        <v>0</v>
      </c>
      <c r="GY16" s="62">
        <f t="shared" si="78"/>
        <v>0</v>
      </c>
      <c r="GZ16" s="62">
        <f t="shared" si="79"/>
        <v>0</v>
      </c>
      <c r="HA16" s="62">
        <f t="shared" si="80"/>
        <v>0</v>
      </c>
      <c r="HE16" s="54">
        <v>11</v>
      </c>
      <c r="HF16" s="62">
        <f t="shared" si="81"/>
        <v>0</v>
      </c>
      <c r="HG16" s="62">
        <f t="shared" si="82"/>
        <v>0</v>
      </c>
      <c r="HH16" s="62">
        <f t="shared" si="83"/>
        <v>0</v>
      </c>
      <c r="HI16" s="62">
        <f t="shared" si="84"/>
        <v>0</v>
      </c>
      <c r="HJ16" s="62">
        <f t="shared" si="85"/>
        <v>0</v>
      </c>
      <c r="HN16" s="54">
        <v>11</v>
      </c>
      <c r="HO16" s="62">
        <f t="shared" si="86"/>
        <v>0</v>
      </c>
      <c r="HP16" s="62">
        <f t="shared" si="87"/>
        <v>0</v>
      </c>
      <c r="HQ16" s="62">
        <f t="shared" si="88"/>
        <v>0</v>
      </c>
      <c r="HR16" s="62">
        <f t="shared" si="89"/>
        <v>0</v>
      </c>
      <c r="HS16" s="62">
        <f t="shared" si="90"/>
        <v>0</v>
      </c>
      <c r="HW16" s="54">
        <v>11</v>
      </c>
      <c r="HX16" s="62">
        <f t="shared" si="91"/>
        <v>0</v>
      </c>
      <c r="HY16" s="62">
        <f t="shared" si="92"/>
        <v>0</v>
      </c>
      <c r="HZ16" s="62">
        <f t="shared" si="93"/>
        <v>0</v>
      </c>
      <c r="IA16" s="62">
        <f t="shared" si="94"/>
        <v>0</v>
      </c>
      <c r="IB16" s="62">
        <f t="shared" si="95"/>
        <v>0</v>
      </c>
      <c r="IF16" s="54">
        <v>11</v>
      </c>
      <c r="IG16" s="62">
        <f t="shared" si="96"/>
        <v>0</v>
      </c>
      <c r="IH16" s="62">
        <f t="shared" si="97"/>
        <v>0</v>
      </c>
      <c r="II16" s="62">
        <f t="shared" si="98"/>
        <v>0</v>
      </c>
      <c r="IJ16" s="62">
        <f t="shared" si="99"/>
        <v>0</v>
      </c>
      <c r="IK16" s="62">
        <f t="shared" si="100"/>
        <v>0</v>
      </c>
      <c r="IO16" s="54">
        <v>11</v>
      </c>
      <c r="IP16" s="62">
        <f t="shared" si="101"/>
        <v>0</v>
      </c>
      <c r="IQ16" s="62">
        <f t="shared" si="102"/>
        <v>0</v>
      </c>
      <c r="IR16" s="62">
        <f t="shared" si="103"/>
        <v>0</v>
      </c>
      <c r="IS16" s="62">
        <f t="shared" si="104"/>
        <v>0</v>
      </c>
      <c r="IT16" s="62">
        <f t="shared" si="105"/>
        <v>0</v>
      </c>
      <c r="IX16" s="54">
        <v>11</v>
      </c>
      <c r="IY16" s="62">
        <f t="shared" si="106"/>
        <v>0</v>
      </c>
      <c r="IZ16" s="62">
        <f t="shared" si="107"/>
        <v>0</v>
      </c>
      <c r="JA16" s="62">
        <f t="shared" si="108"/>
        <v>0</v>
      </c>
      <c r="JB16" s="62">
        <f t="shared" si="109"/>
        <v>0</v>
      </c>
      <c r="JC16" s="62">
        <f t="shared" si="110"/>
        <v>0</v>
      </c>
      <c r="JD16" s="67"/>
      <c r="JE16" s="67"/>
      <c r="JF16" s="67"/>
      <c r="JJ16" s="54">
        <v>11</v>
      </c>
      <c r="JK16" s="68">
        <f t="shared" si="111"/>
        <v>0</v>
      </c>
      <c r="JL16" s="68">
        <f t="shared" si="112"/>
        <v>0</v>
      </c>
      <c r="JM16" s="68">
        <f t="shared" si="113"/>
        <v>0</v>
      </c>
      <c r="JN16" s="68">
        <f t="shared" si="114"/>
        <v>0</v>
      </c>
      <c r="JO16" s="68">
        <f t="shared" si="115"/>
        <v>0</v>
      </c>
      <c r="JP16" s="61">
        <f>JK16*('[1]功能-城建'!CW15-'[1]功能-城建'!CW14)+JP15</f>
        <v>0</v>
      </c>
      <c r="JQ16" s="61">
        <f>JL16*('[1]功能-城建'!CX15-'[1]功能-城建'!CX14)+JQ15</f>
        <v>0</v>
      </c>
      <c r="JR16" s="61">
        <f>JM16*('[1]功能-城建'!CY15-'[1]功能-城建'!CY14)+JR15</f>
        <v>0</v>
      </c>
      <c r="JS16" s="61">
        <f>JN16*('[1]功能-城建'!CZ15-'[1]功能-城建'!CZ14)+JS15</f>
        <v>0</v>
      </c>
      <c r="JT16" s="61">
        <f>JO16*('[1]功能-城建'!DA15-'[1]功能-城建'!DA14)+JT15</f>
        <v>0</v>
      </c>
      <c r="JX16" s="159">
        <v>11</v>
      </c>
      <c r="JY16" s="68">
        <f t="shared" si="116"/>
        <v>0</v>
      </c>
      <c r="JZ16" s="68">
        <f t="shared" si="117"/>
        <v>0</v>
      </c>
      <c r="KA16" s="68">
        <f t="shared" si="118"/>
        <v>0</v>
      </c>
      <c r="KB16" s="68">
        <f t="shared" si="119"/>
        <v>0</v>
      </c>
      <c r="KC16" s="68">
        <f t="shared" si="120"/>
        <v>0</v>
      </c>
      <c r="KG16" s="168">
        <v>11</v>
      </c>
      <c r="KH16" s="68">
        <f t="shared" si="121"/>
        <v>0</v>
      </c>
      <c r="KI16" s="68">
        <f t="shared" si="122"/>
        <v>0</v>
      </c>
      <c r="KJ16" s="68">
        <f t="shared" si="123"/>
        <v>0</v>
      </c>
      <c r="KK16" s="68">
        <f t="shared" si="124"/>
        <v>0</v>
      </c>
      <c r="KL16" s="68">
        <f t="shared" si="125"/>
        <v>0</v>
      </c>
      <c r="KP16" s="168">
        <v>11</v>
      </c>
      <c r="KQ16" s="68">
        <f t="shared" si="126"/>
        <v>0</v>
      </c>
      <c r="KR16" s="68">
        <f t="shared" si="127"/>
        <v>0</v>
      </c>
      <c r="KS16" s="68">
        <f t="shared" si="128"/>
        <v>0</v>
      </c>
      <c r="KT16" s="68">
        <f t="shared" si="129"/>
        <v>0</v>
      </c>
      <c r="KU16" s="68">
        <f t="shared" si="130"/>
        <v>0</v>
      </c>
    </row>
    <row r="17" spans="1:307" x14ac:dyDescent="0.15">
      <c r="B17" s="162">
        <v>10</v>
      </c>
      <c r="C17" s="58">
        <f t="shared" si="137"/>
        <v>0.75</v>
      </c>
      <c r="D17" s="58">
        <f t="shared" si="136"/>
        <v>0.75</v>
      </c>
      <c r="E17" s="58">
        <f t="shared" si="136"/>
        <v>0</v>
      </c>
      <c r="F17" s="58">
        <f t="shared" si="136"/>
        <v>0.05</v>
      </c>
      <c r="G17" s="58">
        <f t="shared" si="136"/>
        <v>0.5</v>
      </c>
      <c r="H17" s="58">
        <f t="shared" si="136"/>
        <v>0.5</v>
      </c>
      <c r="I17" s="58">
        <f t="shared" si="136"/>
        <v>0.5</v>
      </c>
      <c r="J17" s="58">
        <f t="shared" si="136"/>
        <v>0.1</v>
      </c>
      <c r="K17" s="58">
        <f t="shared" si="136"/>
        <v>0.1</v>
      </c>
      <c r="L17" s="58">
        <f t="shared" si="136"/>
        <v>0.1</v>
      </c>
      <c r="M17" s="58">
        <f t="shared" si="136"/>
        <v>0.15</v>
      </c>
      <c r="N17" s="58">
        <f t="shared" si="136"/>
        <v>0.1</v>
      </c>
      <c r="O17" s="58">
        <f t="shared" si="136"/>
        <v>0.05</v>
      </c>
      <c r="P17" s="58">
        <f t="shared" ref="P17:AD37" si="138">$B17/$B$27*P$5</f>
        <v>0.2</v>
      </c>
      <c r="Q17" s="58">
        <f t="shared" si="138"/>
        <v>0.05</v>
      </c>
      <c r="R17" s="58">
        <f t="shared" si="138"/>
        <v>0.15</v>
      </c>
      <c r="S17" s="58">
        <f t="shared" si="138"/>
        <v>0.2</v>
      </c>
      <c r="T17" s="58">
        <f t="shared" si="138"/>
        <v>0.2</v>
      </c>
      <c r="U17" s="58">
        <f t="shared" si="138"/>
        <v>0.2</v>
      </c>
      <c r="V17" s="58">
        <f t="shared" si="138"/>
        <v>1.5</v>
      </c>
      <c r="W17" s="58">
        <f t="shared" si="138"/>
        <v>0.3</v>
      </c>
      <c r="X17" s="58">
        <f t="shared" si="138"/>
        <v>0.2</v>
      </c>
      <c r="Y17" s="58">
        <f t="shared" si="138"/>
        <v>0.5</v>
      </c>
      <c r="Z17" s="58">
        <f t="shared" si="138"/>
        <v>0.2</v>
      </c>
      <c r="AA17" s="58">
        <f t="shared" si="138"/>
        <v>0</v>
      </c>
      <c r="AB17" s="58">
        <f t="shared" si="138"/>
        <v>0.1</v>
      </c>
      <c r="AC17" s="58">
        <f t="shared" si="138"/>
        <v>0.1</v>
      </c>
      <c r="AD17" s="58">
        <f t="shared" si="138"/>
        <v>0.15</v>
      </c>
      <c r="AE17" s="58"/>
      <c r="AI17" s="103">
        <v>10</v>
      </c>
      <c r="AJ17" s="60">
        <f>IF(总纲!BM14&lt;INT('功能-圣人研究'!$E$8),0,求节点('功能-圣人研究'!$E$8:$E$27,'功能-圣人研究'!K$8:K$27,总纲!BM14))</f>
        <v>0</v>
      </c>
      <c r="AK17" s="60">
        <f>IF(总纲!BN14&lt;INT('功能-圣人研究'!$E$8),0,求节点('功能-圣人研究'!$E$8:$E$27,'功能-圣人研究'!L$8:L$27,总纲!BN14))</f>
        <v>0</v>
      </c>
      <c r="AL17" s="60">
        <f>IF(总纲!BO14&lt;INT('功能-圣人研究'!$E$8),0,求节点('功能-圣人研究'!$E$8:$E$27,'功能-圣人研究'!M$8:M$27,总纲!BO14))</f>
        <v>0</v>
      </c>
      <c r="AM17" s="60">
        <f>IF(总纲!BP14&lt;INT('功能-圣人研究'!$E$8),0,求节点('功能-圣人研究'!$E$8:$E$27,'功能-圣人研究'!N$8:N$27,总纲!BP14))</f>
        <v>0.98877538222405448</v>
      </c>
      <c r="AN17" s="60">
        <f>IF(总纲!BQ14&lt;INT('功能-圣人研究'!$E$8),0,求节点('功能-圣人研究'!$E$8:$E$27,'功能-圣人研究'!O$8:O$27,总纲!BQ14))</f>
        <v>1</v>
      </c>
      <c r="AQ17" s="81"/>
      <c r="AS17" s="81"/>
      <c r="AT17" s="54">
        <v>12</v>
      </c>
      <c r="AU17" s="68">
        <f t="shared" si="0"/>
        <v>0.33742100194303315</v>
      </c>
      <c r="AV17" s="68">
        <f t="shared" si="1"/>
        <v>0.34421654857763773</v>
      </c>
      <c r="AW17" s="68">
        <f t="shared" si="2"/>
        <v>0.35828527894732659</v>
      </c>
      <c r="AX17" s="68">
        <f t="shared" si="3"/>
        <v>0.375</v>
      </c>
      <c r="AY17" s="68">
        <f t="shared" si="4"/>
        <v>0.375</v>
      </c>
      <c r="BC17" s="54">
        <v>12</v>
      </c>
      <c r="BD17" s="68">
        <f t="shared" si="5"/>
        <v>0</v>
      </c>
      <c r="BE17" s="68">
        <f t="shared" si="6"/>
        <v>0</v>
      </c>
      <c r="BF17" s="68">
        <f t="shared" si="7"/>
        <v>0</v>
      </c>
      <c r="BG17" s="68">
        <f t="shared" si="8"/>
        <v>0</v>
      </c>
      <c r="BH17" s="68">
        <f t="shared" si="9"/>
        <v>0</v>
      </c>
      <c r="BL17" s="54">
        <v>12</v>
      </c>
      <c r="BM17" s="68">
        <f t="shared" si="10"/>
        <v>0</v>
      </c>
      <c r="BN17" s="68">
        <f t="shared" si="11"/>
        <v>0</v>
      </c>
      <c r="BO17" s="68">
        <f t="shared" si="12"/>
        <v>0</v>
      </c>
      <c r="BP17" s="68">
        <f t="shared" si="13"/>
        <v>0</v>
      </c>
      <c r="BQ17" s="68">
        <f t="shared" si="14"/>
        <v>0</v>
      </c>
      <c r="BU17" s="54">
        <v>12</v>
      </c>
      <c r="BV17" s="62">
        <f t="shared" si="15"/>
        <v>0</v>
      </c>
      <c r="BW17" s="62">
        <f t="shared" si="16"/>
        <v>0</v>
      </c>
      <c r="BX17" s="62">
        <f t="shared" si="17"/>
        <v>0</v>
      </c>
      <c r="BY17" s="62">
        <f t="shared" si="18"/>
        <v>0</v>
      </c>
      <c r="BZ17" s="62">
        <f t="shared" si="19"/>
        <v>0</v>
      </c>
      <c r="CD17" s="168">
        <v>12</v>
      </c>
      <c r="CE17" s="62">
        <f t="shared" si="20"/>
        <v>0</v>
      </c>
      <c r="CF17" s="62">
        <f t="shared" si="21"/>
        <v>0</v>
      </c>
      <c r="CG17" s="62">
        <f t="shared" si="22"/>
        <v>0</v>
      </c>
      <c r="CH17" s="62">
        <f t="shared" si="23"/>
        <v>0</v>
      </c>
      <c r="CI17" s="62">
        <f t="shared" si="24"/>
        <v>0</v>
      </c>
      <c r="CM17" s="54">
        <v>12</v>
      </c>
      <c r="CN17" s="62">
        <f t="shared" si="25"/>
        <v>0</v>
      </c>
      <c r="CO17" s="62">
        <f t="shared" si="26"/>
        <v>0</v>
      </c>
      <c r="CP17" s="62">
        <f t="shared" si="27"/>
        <v>0</v>
      </c>
      <c r="CQ17" s="62">
        <f t="shared" si="28"/>
        <v>0</v>
      </c>
      <c r="CR17" s="62">
        <f t="shared" si="29"/>
        <v>0</v>
      </c>
      <c r="CV17" s="54">
        <v>12</v>
      </c>
      <c r="CW17" s="62">
        <f t="shared" si="30"/>
        <v>0</v>
      </c>
      <c r="CX17" s="62">
        <f t="shared" si="31"/>
        <v>0</v>
      </c>
      <c r="CY17" s="62">
        <f t="shared" si="32"/>
        <v>0</v>
      </c>
      <c r="CZ17" s="62">
        <f t="shared" si="33"/>
        <v>0</v>
      </c>
      <c r="DA17" s="62">
        <f t="shared" si="34"/>
        <v>0</v>
      </c>
      <c r="DE17" s="168">
        <v>12</v>
      </c>
      <c r="DF17" s="62">
        <f t="shared" si="35"/>
        <v>0</v>
      </c>
      <c r="DG17" s="62">
        <f t="shared" si="36"/>
        <v>0</v>
      </c>
      <c r="DH17" s="62">
        <f t="shared" si="37"/>
        <v>0</v>
      </c>
      <c r="DI17" s="62">
        <f t="shared" si="38"/>
        <v>0</v>
      </c>
      <c r="DJ17" s="62">
        <f t="shared" si="39"/>
        <v>0</v>
      </c>
      <c r="DN17" s="54">
        <v>12</v>
      </c>
      <c r="DO17" s="62">
        <f t="shared" si="40"/>
        <v>0</v>
      </c>
      <c r="DP17" s="62">
        <f t="shared" si="41"/>
        <v>0</v>
      </c>
      <c r="DQ17" s="62">
        <f t="shared" si="42"/>
        <v>0</v>
      </c>
      <c r="DR17" s="62">
        <f t="shared" si="43"/>
        <v>0</v>
      </c>
      <c r="DS17" s="62">
        <f t="shared" si="44"/>
        <v>0</v>
      </c>
      <c r="DW17" s="168">
        <v>12</v>
      </c>
      <c r="DX17" s="62">
        <f t="shared" si="45"/>
        <v>0</v>
      </c>
      <c r="DY17" s="62">
        <f t="shared" si="46"/>
        <v>0</v>
      </c>
      <c r="DZ17" s="62">
        <f t="shared" si="47"/>
        <v>0</v>
      </c>
      <c r="EA17" s="62">
        <f t="shared" si="48"/>
        <v>0</v>
      </c>
      <c r="EB17" s="62">
        <f t="shared" si="49"/>
        <v>0</v>
      </c>
      <c r="EF17" s="54">
        <v>12</v>
      </c>
      <c r="EG17" s="62">
        <f t="shared" si="50"/>
        <v>0</v>
      </c>
      <c r="EH17" s="62">
        <f t="shared" si="51"/>
        <v>0</v>
      </c>
      <c r="EI17" s="62">
        <f t="shared" si="52"/>
        <v>0</v>
      </c>
      <c r="EJ17" s="62">
        <f t="shared" si="53"/>
        <v>0</v>
      </c>
      <c r="EK17" s="62">
        <f t="shared" si="54"/>
        <v>0</v>
      </c>
      <c r="EO17" s="168">
        <v>12</v>
      </c>
      <c r="EP17" s="62">
        <f t="shared" si="55"/>
        <v>0</v>
      </c>
      <c r="EQ17" s="62">
        <f t="shared" si="56"/>
        <v>0</v>
      </c>
      <c r="ER17" s="62">
        <f t="shared" si="57"/>
        <v>0</v>
      </c>
      <c r="ES17" s="62">
        <f t="shared" si="58"/>
        <v>0</v>
      </c>
      <c r="ET17" s="62">
        <f t="shared" si="59"/>
        <v>0</v>
      </c>
      <c r="EX17" s="54">
        <v>12</v>
      </c>
      <c r="EY17" s="62">
        <f t="shared" si="131"/>
        <v>0</v>
      </c>
      <c r="EZ17" s="62">
        <f t="shared" si="132"/>
        <v>0</v>
      </c>
      <c r="FA17" s="62">
        <f t="shared" si="133"/>
        <v>0</v>
      </c>
      <c r="FB17" s="62">
        <f t="shared" si="134"/>
        <v>0</v>
      </c>
      <c r="FC17" s="62">
        <f t="shared" si="135"/>
        <v>0</v>
      </c>
      <c r="FG17" s="54">
        <v>12</v>
      </c>
      <c r="FH17" s="67">
        <f>$Q51*AJ19*'[1]资源-士兵训练时间'!AB17+FH16</f>
        <v>0</v>
      </c>
      <c r="FI17" s="67">
        <f>$Q51*AK19*'[1]资源-士兵训练时间'!AC17+FI16</f>
        <v>0</v>
      </c>
      <c r="FJ17" s="67">
        <f>$Q51*AL19*'[1]资源-士兵训练时间'!AD17+FJ16</f>
        <v>0</v>
      </c>
      <c r="FK17" s="67">
        <f>$Q51*AM19*'[1]资源-士兵训练时间'!AE17+FK16</f>
        <v>0</v>
      </c>
      <c r="FL17" s="67">
        <f>$Q51*AN19*'[1]资源-士兵训练时间'!AF17+FL16</f>
        <v>0</v>
      </c>
      <c r="FP17" s="54">
        <v>12</v>
      </c>
      <c r="FQ17" s="62">
        <f t="shared" si="61"/>
        <v>0</v>
      </c>
      <c r="FR17" s="62">
        <f t="shared" si="62"/>
        <v>0</v>
      </c>
      <c r="FS17" s="62">
        <f t="shared" si="63"/>
        <v>0</v>
      </c>
      <c r="FT17" s="62">
        <f t="shared" si="64"/>
        <v>0</v>
      </c>
      <c r="FU17" s="62">
        <f t="shared" si="65"/>
        <v>0</v>
      </c>
      <c r="FV17" s="61">
        <f>FQ17*[4]兵营招募!AX16+FV16</f>
        <v>0</v>
      </c>
      <c r="FW17" s="61">
        <f>FR17*[4]兵营招募!AY16+FW16</f>
        <v>0</v>
      </c>
      <c r="FX17" s="61">
        <f>FS17*[4]兵营招募!AZ16+FX16</f>
        <v>0</v>
      </c>
      <c r="FY17" s="61">
        <f>FT17*[4]兵营招募!BA16+FY16</f>
        <v>0</v>
      </c>
      <c r="FZ17" s="61">
        <f>FU17*[4]兵营招募!BB16+FZ16</f>
        <v>0</v>
      </c>
      <c r="GD17" s="54">
        <v>12</v>
      </c>
      <c r="GE17" s="62">
        <f t="shared" si="66"/>
        <v>0</v>
      </c>
      <c r="GF17" s="62">
        <f t="shared" si="67"/>
        <v>0</v>
      </c>
      <c r="GG17" s="62">
        <f t="shared" si="68"/>
        <v>0</v>
      </c>
      <c r="GH17" s="62">
        <f t="shared" si="69"/>
        <v>0</v>
      </c>
      <c r="GI17" s="62">
        <f t="shared" si="70"/>
        <v>0</v>
      </c>
      <c r="GM17" s="54">
        <v>12</v>
      </c>
      <c r="GN17" s="62">
        <f t="shared" si="71"/>
        <v>0</v>
      </c>
      <c r="GO17" s="62">
        <f t="shared" si="72"/>
        <v>0</v>
      </c>
      <c r="GP17" s="62">
        <f t="shared" si="73"/>
        <v>0</v>
      </c>
      <c r="GQ17" s="62">
        <f t="shared" si="74"/>
        <v>0</v>
      </c>
      <c r="GR17" s="62">
        <f t="shared" si="75"/>
        <v>0</v>
      </c>
      <c r="GV17" s="168">
        <v>12</v>
      </c>
      <c r="GW17" s="62">
        <f t="shared" si="76"/>
        <v>0</v>
      </c>
      <c r="GX17" s="62">
        <f t="shared" si="77"/>
        <v>0</v>
      </c>
      <c r="GY17" s="62">
        <f t="shared" si="78"/>
        <v>0</v>
      </c>
      <c r="GZ17" s="62">
        <f t="shared" si="79"/>
        <v>0</v>
      </c>
      <c r="HA17" s="62">
        <f t="shared" si="80"/>
        <v>0</v>
      </c>
      <c r="HE17" s="54">
        <v>12</v>
      </c>
      <c r="HF17" s="62">
        <f t="shared" si="81"/>
        <v>0</v>
      </c>
      <c r="HG17" s="62">
        <f t="shared" si="82"/>
        <v>0</v>
      </c>
      <c r="HH17" s="62">
        <f t="shared" si="83"/>
        <v>0</v>
      </c>
      <c r="HI17" s="62">
        <f t="shared" si="84"/>
        <v>0</v>
      </c>
      <c r="HJ17" s="62">
        <f t="shared" si="85"/>
        <v>0</v>
      </c>
      <c r="HN17" s="54">
        <v>12</v>
      </c>
      <c r="HO17" s="62">
        <f t="shared" si="86"/>
        <v>0</v>
      </c>
      <c r="HP17" s="62">
        <f t="shared" si="87"/>
        <v>0</v>
      </c>
      <c r="HQ17" s="62">
        <f t="shared" si="88"/>
        <v>0</v>
      </c>
      <c r="HR17" s="62">
        <f t="shared" si="89"/>
        <v>0</v>
      </c>
      <c r="HS17" s="62">
        <f t="shared" si="90"/>
        <v>0</v>
      </c>
      <c r="HW17" s="54">
        <v>12</v>
      </c>
      <c r="HX17" s="62">
        <f t="shared" si="91"/>
        <v>0</v>
      </c>
      <c r="HY17" s="62">
        <f t="shared" si="92"/>
        <v>0</v>
      </c>
      <c r="HZ17" s="62">
        <f t="shared" si="93"/>
        <v>0</v>
      </c>
      <c r="IA17" s="62">
        <f t="shared" si="94"/>
        <v>0</v>
      </c>
      <c r="IB17" s="62">
        <f t="shared" si="95"/>
        <v>0</v>
      </c>
      <c r="IF17" s="54">
        <v>12</v>
      </c>
      <c r="IG17" s="62">
        <f t="shared" si="96"/>
        <v>0.22494733462868877</v>
      </c>
      <c r="IH17" s="62">
        <f t="shared" si="97"/>
        <v>0.22947769905175847</v>
      </c>
      <c r="II17" s="62">
        <f t="shared" si="98"/>
        <v>0.23885685263155107</v>
      </c>
      <c r="IJ17" s="62">
        <f t="shared" si="99"/>
        <v>0.25</v>
      </c>
      <c r="IK17" s="62">
        <f t="shared" si="100"/>
        <v>0.25</v>
      </c>
      <c r="IO17" s="54">
        <v>12</v>
      </c>
      <c r="IP17" s="62">
        <f t="shared" si="101"/>
        <v>0</v>
      </c>
      <c r="IQ17" s="62">
        <f t="shared" si="102"/>
        <v>0</v>
      </c>
      <c r="IR17" s="62">
        <f t="shared" si="103"/>
        <v>0</v>
      </c>
      <c r="IS17" s="62">
        <f t="shared" si="104"/>
        <v>0</v>
      </c>
      <c r="IT17" s="62">
        <f t="shared" si="105"/>
        <v>0</v>
      </c>
      <c r="IX17" s="54">
        <v>12</v>
      </c>
      <c r="IY17" s="62">
        <f t="shared" si="106"/>
        <v>0</v>
      </c>
      <c r="IZ17" s="62">
        <f t="shared" si="107"/>
        <v>0</v>
      </c>
      <c r="JA17" s="62">
        <f t="shared" si="108"/>
        <v>0</v>
      </c>
      <c r="JB17" s="62">
        <f t="shared" si="109"/>
        <v>0</v>
      </c>
      <c r="JC17" s="62">
        <f t="shared" si="110"/>
        <v>0</v>
      </c>
      <c r="JD17" s="67"/>
      <c r="JE17" s="67"/>
      <c r="JF17" s="67"/>
      <c r="JJ17" s="54">
        <v>12</v>
      </c>
      <c r="JK17" s="68">
        <f t="shared" si="111"/>
        <v>0</v>
      </c>
      <c r="JL17" s="68">
        <f t="shared" si="112"/>
        <v>0</v>
      </c>
      <c r="JM17" s="68">
        <f t="shared" si="113"/>
        <v>0</v>
      </c>
      <c r="JN17" s="68">
        <f t="shared" si="114"/>
        <v>0</v>
      </c>
      <c r="JO17" s="68">
        <f t="shared" si="115"/>
        <v>0</v>
      </c>
      <c r="JP17" s="61">
        <f>JK17*('[1]功能-城建'!CW16-'[1]功能-城建'!CW15)+JP16</f>
        <v>0</v>
      </c>
      <c r="JQ17" s="61">
        <f>JL17*('[1]功能-城建'!CX16-'[1]功能-城建'!CX15)+JQ16</f>
        <v>0</v>
      </c>
      <c r="JR17" s="61">
        <f>JM17*('[1]功能-城建'!CY16-'[1]功能-城建'!CY15)+JR16</f>
        <v>0</v>
      </c>
      <c r="JS17" s="61">
        <f>JN17*('[1]功能-城建'!CZ16-'[1]功能-城建'!CZ15)+JS16</f>
        <v>0</v>
      </c>
      <c r="JT17" s="61">
        <f>JO17*('[1]功能-城建'!DA16-'[1]功能-城建'!DA15)+JT16</f>
        <v>0</v>
      </c>
      <c r="JX17" s="159">
        <v>12</v>
      </c>
      <c r="JY17" s="68">
        <f t="shared" si="116"/>
        <v>0</v>
      </c>
      <c r="JZ17" s="68">
        <f t="shared" si="117"/>
        <v>0</v>
      </c>
      <c r="KA17" s="68">
        <f t="shared" si="118"/>
        <v>0</v>
      </c>
      <c r="KB17" s="68">
        <f t="shared" si="119"/>
        <v>0</v>
      </c>
      <c r="KC17" s="68">
        <f t="shared" si="120"/>
        <v>0</v>
      </c>
      <c r="KG17" s="168">
        <v>12</v>
      </c>
      <c r="KH17" s="68">
        <f t="shared" si="121"/>
        <v>0</v>
      </c>
      <c r="KI17" s="68">
        <f t="shared" si="122"/>
        <v>0</v>
      </c>
      <c r="KJ17" s="68">
        <f t="shared" si="123"/>
        <v>0</v>
      </c>
      <c r="KK17" s="68">
        <f t="shared" si="124"/>
        <v>0</v>
      </c>
      <c r="KL17" s="68">
        <f t="shared" si="125"/>
        <v>0</v>
      </c>
      <c r="KP17" s="168">
        <v>12</v>
      </c>
      <c r="KQ17" s="68">
        <f t="shared" si="126"/>
        <v>6.7484200388606627E-2</v>
      </c>
      <c r="KR17" s="68">
        <f t="shared" si="127"/>
        <v>6.8843309715527531E-2</v>
      </c>
      <c r="KS17" s="68">
        <f t="shared" si="128"/>
        <v>7.1657055789465324E-2</v>
      </c>
      <c r="KT17" s="68">
        <f t="shared" si="129"/>
        <v>7.4999999999999997E-2</v>
      </c>
      <c r="KU17" s="68">
        <f t="shared" si="130"/>
        <v>7.4999999999999997E-2</v>
      </c>
    </row>
    <row r="18" spans="1:307" x14ac:dyDescent="0.15">
      <c r="B18" s="162">
        <v>11</v>
      </c>
      <c r="C18" s="58">
        <f t="shared" si="137"/>
        <v>0.82500000000000007</v>
      </c>
      <c r="D18" s="58">
        <f t="shared" si="137"/>
        <v>0.82500000000000007</v>
      </c>
      <c r="E18" s="58">
        <f t="shared" si="137"/>
        <v>0</v>
      </c>
      <c r="F18" s="58">
        <f t="shared" si="137"/>
        <v>5.5000000000000007E-2</v>
      </c>
      <c r="G18" s="58">
        <f t="shared" si="137"/>
        <v>0.55000000000000004</v>
      </c>
      <c r="H18" s="58">
        <f t="shared" si="137"/>
        <v>0.55000000000000004</v>
      </c>
      <c r="I18" s="58">
        <f t="shared" si="137"/>
        <v>0.55000000000000004</v>
      </c>
      <c r="J18" s="58">
        <f t="shared" si="137"/>
        <v>0.11000000000000001</v>
      </c>
      <c r="K18" s="58">
        <f t="shared" si="137"/>
        <v>0.11000000000000001</v>
      </c>
      <c r="L18" s="58">
        <f t="shared" si="137"/>
        <v>0.11000000000000001</v>
      </c>
      <c r="M18" s="58">
        <f t="shared" si="137"/>
        <v>0.16500000000000001</v>
      </c>
      <c r="N18" s="58">
        <f t="shared" si="137"/>
        <v>0.11000000000000001</v>
      </c>
      <c r="O18" s="58">
        <f t="shared" si="137"/>
        <v>5.5000000000000007E-2</v>
      </c>
      <c r="P18" s="58">
        <f t="shared" si="137"/>
        <v>0.22000000000000003</v>
      </c>
      <c r="Q18" s="58">
        <f t="shared" si="137"/>
        <v>5.5000000000000007E-2</v>
      </c>
      <c r="R18" s="58">
        <f t="shared" si="137"/>
        <v>0.16500000000000001</v>
      </c>
      <c r="S18" s="58">
        <f t="shared" si="138"/>
        <v>0.22000000000000003</v>
      </c>
      <c r="T18" s="58">
        <f t="shared" si="138"/>
        <v>0.22000000000000003</v>
      </c>
      <c r="U18" s="58">
        <f t="shared" si="138"/>
        <v>0.22000000000000003</v>
      </c>
      <c r="V18" s="58">
        <f t="shared" si="138"/>
        <v>1.6500000000000001</v>
      </c>
      <c r="W18" s="58">
        <f t="shared" si="138"/>
        <v>0.33</v>
      </c>
      <c r="X18" s="58">
        <f t="shared" si="138"/>
        <v>0.22000000000000003</v>
      </c>
      <c r="Y18" s="58">
        <f t="shared" si="138"/>
        <v>0.55000000000000004</v>
      </c>
      <c r="Z18" s="58">
        <f t="shared" si="138"/>
        <v>0.22000000000000003</v>
      </c>
      <c r="AA18" s="58">
        <f t="shared" si="138"/>
        <v>0</v>
      </c>
      <c r="AB18" s="58">
        <f t="shared" si="138"/>
        <v>0.11000000000000001</v>
      </c>
      <c r="AC18" s="58">
        <f t="shared" si="138"/>
        <v>0.11000000000000001</v>
      </c>
      <c r="AD18" s="58">
        <f t="shared" si="138"/>
        <v>0.16500000000000001</v>
      </c>
      <c r="AE18" s="58"/>
      <c r="AI18" s="103">
        <v>11</v>
      </c>
      <c r="AJ18" s="60">
        <f>IF(总纲!BM15&lt;INT('功能-圣人研究'!$E$8),0,求节点('功能-圣人研究'!$E$8:$E$27,'功能-圣人研究'!K$8:K$27,总纲!BM15))</f>
        <v>0</v>
      </c>
      <c r="AK18" s="60">
        <f>IF(总纲!BN15&lt;INT('功能-圣人研究'!$E$8),0,求节点('功能-圣人研究'!$E$8:$E$27,'功能-圣人研究'!L$8:L$27,总纲!BN15))</f>
        <v>0.90293203710685099</v>
      </c>
      <c r="AL18" s="60">
        <f>IF(总纲!BO15&lt;INT('功能-圣人研究'!$E$8),0,求节点('功能-圣人研究'!$E$8:$E$27,'功能-圣人研究'!M$8:M$27,总纲!BO15))</f>
        <v>0.95917009688469945</v>
      </c>
      <c r="AM18" s="60">
        <f>IF(总纲!BP15&lt;INT('功能-圣人研究'!$E$8),0,求节点('功能-圣人研究'!$E$8:$E$27,'功能-圣人研究'!N$8:N$27,总纲!BP15))</f>
        <v>1</v>
      </c>
      <c r="AN18" s="60">
        <f>IF(总纲!BQ15&lt;INT('功能-圣人研究'!$E$8),0,求节点('功能-圣人研究'!$E$8:$E$27,'功能-圣人研究'!O$8:O$27,总纲!BQ15))</f>
        <v>1</v>
      </c>
      <c r="AQ18" s="81"/>
      <c r="AS18" s="81"/>
      <c r="AT18" s="54">
        <v>13</v>
      </c>
      <c r="AU18" s="68">
        <f t="shared" si="0"/>
        <v>0.33629401701719153</v>
      </c>
      <c r="AV18" s="68">
        <f t="shared" si="1"/>
        <v>0.34300033252395484</v>
      </c>
      <c r="AW18" s="68">
        <f t="shared" si="2"/>
        <v>0.35686183900365442</v>
      </c>
      <c r="AX18" s="68">
        <f t="shared" si="3"/>
        <v>0.375</v>
      </c>
      <c r="AY18" s="68">
        <f t="shared" si="4"/>
        <v>0.375</v>
      </c>
      <c r="BC18" s="54">
        <v>13</v>
      </c>
      <c r="BD18" s="68">
        <f t="shared" si="5"/>
        <v>0</v>
      </c>
      <c r="BE18" s="68">
        <f t="shared" si="6"/>
        <v>0</v>
      </c>
      <c r="BF18" s="68">
        <f t="shared" si="7"/>
        <v>0</v>
      </c>
      <c r="BG18" s="68">
        <f t="shared" si="8"/>
        <v>0</v>
      </c>
      <c r="BH18" s="68">
        <f t="shared" si="9"/>
        <v>0</v>
      </c>
      <c r="BL18" s="54">
        <v>13</v>
      </c>
      <c r="BM18" s="68">
        <f t="shared" si="10"/>
        <v>0</v>
      </c>
      <c r="BN18" s="68">
        <f t="shared" si="11"/>
        <v>0</v>
      </c>
      <c r="BO18" s="68">
        <f t="shared" si="12"/>
        <v>0</v>
      </c>
      <c r="BP18" s="68">
        <f t="shared" si="13"/>
        <v>0</v>
      </c>
      <c r="BQ18" s="68">
        <f t="shared" si="14"/>
        <v>0</v>
      </c>
      <c r="BU18" s="54">
        <v>13</v>
      </c>
      <c r="BV18" s="62">
        <f t="shared" si="15"/>
        <v>0</v>
      </c>
      <c r="BW18" s="62">
        <f t="shared" si="16"/>
        <v>0</v>
      </c>
      <c r="BX18" s="62">
        <f t="shared" si="17"/>
        <v>0</v>
      </c>
      <c r="BY18" s="62">
        <f t="shared" si="18"/>
        <v>0</v>
      </c>
      <c r="BZ18" s="62">
        <f t="shared" si="19"/>
        <v>0</v>
      </c>
      <c r="CD18" s="168">
        <v>13</v>
      </c>
      <c r="CE18" s="62">
        <f t="shared" si="20"/>
        <v>0</v>
      </c>
      <c r="CF18" s="62">
        <f t="shared" si="21"/>
        <v>0</v>
      </c>
      <c r="CG18" s="62">
        <f t="shared" si="22"/>
        <v>0</v>
      </c>
      <c r="CH18" s="62">
        <f t="shared" si="23"/>
        <v>0</v>
      </c>
      <c r="CI18" s="62">
        <f t="shared" si="24"/>
        <v>0</v>
      </c>
      <c r="CM18" s="54">
        <v>13</v>
      </c>
      <c r="CN18" s="62">
        <f t="shared" si="25"/>
        <v>0</v>
      </c>
      <c r="CO18" s="62">
        <f t="shared" si="26"/>
        <v>0</v>
      </c>
      <c r="CP18" s="62">
        <f t="shared" si="27"/>
        <v>0</v>
      </c>
      <c r="CQ18" s="62">
        <f t="shared" si="28"/>
        <v>0</v>
      </c>
      <c r="CR18" s="62">
        <f t="shared" si="29"/>
        <v>0</v>
      </c>
      <c r="CV18" s="54">
        <v>13</v>
      </c>
      <c r="CW18" s="62">
        <f t="shared" si="30"/>
        <v>0</v>
      </c>
      <c r="CX18" s="62">
        <f t="shared" si="31"/>
        <v>0</v>
      </c>
      <c r="CY18" s="62">
        <f t="shared" si="32"/>
        <v>0</v>
      </c>
      <c r="CZ18" s="62">
        <f t="shared" si="33"/>
        <v>0</v>
      </c>
      <c r="DA18" s="62">
        <f t="shared" si="34"/>
        <v>0</v>
      </c>
      <c r="DE18" s="168">
        <v>13</v>
      </c>
      <c r="DF18" s="62">
        <f t="shared" si="35"/>
        <v>0</v>
      </c>
      <c r="DG18" s="62">
        <f t="shared" si="36"/>
        <v>0</v>
      </c>
      <c r="DH18" s="62">
        <f t="shared" si="37"/>
        <v>0</v>
      </c>
      <c r="DI18" s="62">
        <f t="shared" si="38"/>
        <v>0</v>
      </c>
      <c r="DJ18" s="62">
        <f t="shared" si="39"/>
        <v>0</v>
      </c>
      <c r="DN18" s="54">
        <v>13</v>
      </c>
      <c r="DO18" s="62">
        <f t="shared" si="40"/>
        <v>0</v>
      </c>
      <c r="DP18" s="62">
        <f t="shared" si="41"/>
        <v>0</v>
      </c>
      <c r="DQ18" s="62">
        <f t="shared" si="42"/>
        <v>0</v>
      </c>
      <c r="DR18" s="62">
        <f t="shared" si="43"/>
        <v>0</v>
      </c>
      <c r="DS18" s="62">
        <f t="shared" si="44"/>
        <v>0</v>
      </c>
      <c r="DW18" s="168">
        <v>13</v>
      </c>
      <c r="DX18" s="62">
        <f t="shared" si="45"/>
        <v>0</v>
      </c>
      <c r="DY18" s="62">
        <f t="shared" si="46"/>
        <v>0</v>
      </c>
      <c r="DZ18" s="62">
        <f t="shared" si="47"/>
        <v>0</v>
      </c>
      <c r="EA18" s="62">
        <f t="shared" si="48"/>
        <v>0</v>
      </c>
      <c r="EB18" s="62">
        <f t="shared" si="49"/>
        <v>0</v>
      </c>
      <c r="EF18" s="54">
        <v>13</v>
      </c>
      <c r="EG18" s="62">
        <f t="shared" si="50"/>
        <v>0</v>
      </c>
      <c r="EH18" s="62">
        <f t="shared" si="51"/>
        <v>0</v>
      </c>
      <c r="EI18" s="62">
        <f t="shared" si="52"/>
        <v>0</v>
      </c>
      <c r="EJ18" s="62">
        <f t="shared" si="53"/>
        <v>0</v>
      </c>
      <c r="EK18" s="62">
        <f t="shared" si="54"/>
        <v>0</v>
      </c>
      <c r="EO18" s="168">
        <v>13</v>
      </c>
      <c r="EP18" s="62">
        <f t="shared" si="55"/>
        <v>0</v>
      </c>
      <c r="EQ18" s="62">
        <f t="shared" si="56"/>
        <v>0</v>
      </c>
      <c r="ER18" s="62">
        <f t="shared" si="57"/>
        <v>0</v>
      </c>
      <c r="ES18" s="62">
        <f t="shared" si="58"/>
        <v>0</v>
      </c>
      <c r="ET18" s="62">
        <f t="shared" si="59"/>
        <v>0</v>
      </c>
      <c r="EX18" s="54">
        <v>13</v>
      </c>
      <c r="EY18" s="62">
        <f t="shared" si="131"/>
        <v>0</v>
      </c>
      <c r="EZ18" s="62">
        <f t="shared" si="132"/>
        <v>0</v>
      </c>
      <c r="FA18" s="62">
        <f t="shared" si="133"/>
        <v>0</v>
      </c>
      <c r="FB18" s="62">
        <f t="shared" si="134"/>
        <v>0</v>
      </c>
      <c r="FC18" s="62">
        <f t="shared" si="135"/>
        <v>0</v>
      </c>
      <c r="FG18" s="54">
        <v>13</v>
      </c>
      <c r="FH18" s="67">
        <f>$Q52*AJ20*'[1]资源-士兵训练时间'!AB18+FH17</f>
        <v>0</v>
      </c>
      <c r="FI18" s="67">
        <f>$Q52*AK20*'[1]资源-士兵训练时间'!AC18+FI17</f>
        <v>0</v>
      </c>
      <c r="FJ18" s="67">
        <f>$Q52*AL20*'[1]资源-士兵训练时间'!AD18+FJ17</f>
        <v>0</v>
      </c>
      <c r="FK18" s="67">
        <f>$Q52*AM20*'[1]资源-士兵训练时间'!AE18+FK17</f>
        <v>0</v>
      </c>
      <c r="FL18" s="67">
        <f>$Q52*AN20*'[1]资源-士兵训练时间'!AF18+FL17</f>
        <v>0</v>
      </c>
      <c r="FP18" s="54">
        <v>13</v>
      </c>
      <c r="FQ18" s="62">
        <f t="shared" si="61"/>
        <v>0</v>
      </c>
      <c r="FR18" s="62">
        <f t="shared" si="62"/>
        <v>0</v>
      </c>
      <c r="FS18" s="62">
        <f t="shared" si="63"/>
        <v>0</v>
      </c>
      <c r="FT18" s="62">
        <f t="shared" si="64"/>
        <v>0</v>
      </c>
      <c r="FU18" s="62">
        <f t="shared" si="65"/>
        <v>0</v>
      </c>
      <c r="FV18" s="61">
        <f>FQ18*[4]兵营招募!AX17+FV17</f>
        <v>0</v>
      </c>
      <c r="FW18" s="61">
        <f>FR18*[4]兵营招募!AY17+FW17</f>
        <v>0</v>
      </c>
      <c r="FX18" s="61">
        <f>FS18*[4]兵营招募!AZ17+FX17</f>
        <v>0</v>
      </c>
      <c r="FY18" s="61">
        <f>FT18*[4]兵营招募!BA17+FY17</f>
        <v>0</v>
      </c>
      <c r="FZ18" s="61">
        <f>FU18*[4]兵营招募!BB17+FZ17</f>
        <v>0</v>
      </c>
      <c r="GD18" s="54">
        <v>13</v>
      </c>
      <c r="GE18" s="62">
        <f t="shared" si="66"/>
        <v>0</v>
      </c>
      <c r="GF18" s="62">
        <f t="shared" si="67"/>
        <v>0</v>
      </c>
      <c r="GG18" s="62">
        <f t="shared" si="68"/>
        <v>0</v>
      </c>
      <c r="GH18" s="62">
        <f t="shared" si="69"/>
        <v>0</v>
      </c>
      <c r="GI18" s="62">
        <f t="shared" si="70"/>
        <v>0</v>
      </c>
      <c r="GM18" s="54">
        <v>13</v>
      </c>
      <c r="GN18" s="62">
        <f t="shared" si="71"/>
        <v>0</v>
      </c>
      <c r="GO18" s="62">
        <f t="shared" si="72"/>
        <v>0</v>
      </c>
      <c r="GP18" s="62">
        <f t="shared" si="73"/>
        <v>0</v>
      </c>
      <c r="GQ18" s="62">
        <f t="shared" si="74"/>
        <v>0</v>
      </c>
      <c r="GR18" s="62">
        <f t="shared" si="75"/>
        <v>0</v>
      </c>
      <c r="GV18" s="168">
        <v>13</v>
      </c>
      <c r="GW18" s="62">
        <f t="shared" si="76"/>
        <v>0</v>
      </c>
      <c r="GX18" s="62">
        <f t="shared" si="77"/>
        <v>0</v>
      </c>
      <c r="GY18" s="62">
        <f t="shared" si="78"/>
        <v>0</v>
      </c>
      <c r="GZ18" s="62">
        <f t="shared" si="79"/>
        <v>0</v>
      </c>
      <c r="HA18" s="62">
        <f t="shared" si="80"/>
        <v>0</v>
      </c>
      <c r="HE18" s="54">
        <v>13</v>
      </c>
      <c r="HF18" s="62">
        <f t="shared" si="81"/>
        <v>0</v>
      </c>
      <c r="HG18" s="62">
        <f t="shared" si="82"/>
        <v>0</v>
      </c>
      <c r="HH18" s="62">
        <f t="shared" si="83"/>
        <v>0</v>
      </c>
      <c r="HI18" s="62">
        <f t="shared" si="84"/>
        <v>0</v>
      </c>
      <c r="HJ18" s="62">
        <f t="shared" si="85"/>
        <v>0</v>
      </c>
      <c r="HN18" s="54">
        <v>13</v>
      </c>
      <c r="HO18" s="62">
        <f t="shared" si="86"/>
        <v>0</v>
      </c>
      <c r="HP18" s="62">
        <f t="shared" si="87"/>
        <v>0</v>
      </c>
      <c r="HQ18" s="62">
        <f t="shared" si="88"/>
        <v>0</v>
      </c>
      <c r="HR18" s="62">
        <f t="shared" si="89"/>
        <v>0</v>
      </c>
      <c r="HS18" s="62">
        <f t="shared" si="90"/>
        <v>0</v>
      </c>
      <c r="HW18" s="54">
        <v>13</v>
      </c>
      <c r="HX18" s="62">
        <f t="shared" si="91"/>
        <v>0</v>
      </c>
      <c r="HY18" s="62">
        <f t="shared" si="92"/>
        <v>0</v>
      </c>
      <c r="HZ18" s="62">
        <f t="shared" si="93"/>
        <v>0</v>
      </c>
      <c r="IA18" s="62">
        <f t="shared" si="94"/>
        <v>0</v>
      </c>
      <c r="IB18" s="62">
        <f t="shared" si="95"/>
        <v>0</v>
      </c>
      <c r="IF18" s="54">
        <v>13</v>
      </c>
      <c r="IG18" s="62">
        <f t="shared" si="96"/>
        <v>0.22419601134479433</v>
      </c>
      <c r="IH18" s="62">
        <f t="shared" si="97"/>
        <v>0.22866688834930324</v>
      </c>
      <c r="II18" s="62">
        <f t="shared" si="98"/>
        <v>0.23790789266910295</v>
      </c>
      <c r="IJ18" s="62">
        <f t="shared" si="99"/>
        <v>0.25</v>
      </c>
      <c r="IK18" s="62">
        <f t="shared" si="100"/>
        <v>0.25</v>
      </c>
      <c r="IO18" s="54">
        <v>13</v>
      </c>
      <c r="IP18" s="62">
        <f t="shared" si="101"/>
        <v>0</v>
      </c>
      <c r="IQ18" s="62">
        <f t="shared" si="102"/>
        <v>0</v>
      </c>
      <c r="IR18" s="62">
        <f t="shared" si="103"/>
        <v>0</v>
      </c>
      <c r="IS18" s="62">
        <f t="shared" si="104"/>
        <v>0</v>
      </c>
      <c r="IT18" s="62">
        <f t="shared" si="105"/>
        <v>0</v>
      </c>
      <c r="IX18" s="54">
        <v>13</v>
      </c>
      <c r="IY18" s="62">
        <f t="shared" si="106"/>
        <v>0</v>
      </c>
      <c r="IZ18" s="62">
        <f t="shared" si="107"/>
        <v>0</v>
      </c>
      <c r="JA18" s="62">
        <f t="shared" si="108"/>
        <v>0</v>
      </c>
      <c r="JB18" s="62">
        <f t="shared" si="109"/>
        <v>0</v>
      </c>
      <c r="JC18" s="62">
        <f t="shared" si="110"/>
        <v>0</v>
      </c>
      <c r="JD18" s="67"/>
      <c r="JE18" s="67"/>
      <c r="JF18" s="67"/>
      <c r="JJ18" s="54">
        <v>13</v>
      </c>
      <c r="JK18" s="68">
        <f t="shared" si="111"/>
        <v>0</v>
      </c>
      <c r="JL18" s="68">
        <f t="shared" si="112"/>
        <v>0</v>
      </c>
      <c r="JM18" s="68">
        <f t="shared" si="113"/>
        <v>0</v>
      </c>
      <c r="JN18" s="68">
        <f t="shared" si="114"/>
        <v>0</v>
      </c>
      <c r="JO18" s="68">
        <f t="shared" si="115"/>
        <v>0</v>
      </c>
      <c r="JP18" s="61">
        <f>JK18*('[1]功能-城建'!CW17-'[1]功能-城建'!CW16)+JP17</f>
        <v>0</v>
      </c>
      <c r="JQ18" s="61">
        <f>JL18*('[1]功能-城建'!CX17-'[1]功能-城建'!CX16)+JQ17</f>
        <v>0</v>
      </c>
      <c r="JR18" s="61">
        <f>JM18*('[1]功能-城建'!CY17-'[1]功能-城建'!CY16)+JR17</f>
        <v>0</v>
      </c>
      <c r="JS18" s="61">
        <f>JN18*('[1]功能-城建'!CZ17-'[1]功能-城建'!CZ16)+JS17</f>
        <v>0</v>
      </c>
      <c r="JT18" s="61">
        <f>JO18*('[1]功能-城建'!DA17-'[1]功能-城建'!DA16)+JT17</f>
        <v>0</v>
      </c>
      <c r="JX18" s="159">
        <v>13</v>
      </c>
      <c r="JY18" s="68">
        <f t="shared" si="116"/>
        <v>0</v>
      </c>
      <c r="JZ18" s="68">
        <f t="shared" si="117"/>
        <v>0</v>
      </c>
      <c r="KA18" s="68">
        <f t="shared" si="118"/>
        <v>0</v>
      </c>
      <c r="KB18" s="68">
        <f t="shared" si="119"/>
        <v>0</v>
      </c>
      <c r="KC18" s="68">
        <f t="shared" si="120"/>
        <v>0</v>
      </c>
      <c r="KG18" s="168">
        <v>13</v>
      </c>
      <c r="KH18" s="68">
        <f t="shared" si="121"/>
        <v>0</v>
      </c>
      <c r="KI18" s="68">
        <f t="shared" si="122"/>
        <v>0</v>
      </c>
      <c r="KJ18" s="68">
        <f t="shared" si="123"/>
        <v>0</v>
      </c>
      <c r="KK18" s="68">
        <f t="shared" si="124"/>
        <v>0</v>
      </c>
      <c r="KL18" s="68">
        <f t="shared" si="125"/>
        <v>0</v>
      </c>
      <c r="KP18" s="168">
        <v>13</v>
      </c>
      <c r="KQ18" s="68">
        <f t="shared" si="126"/>
        <v>6.7258803403438303E-2</v>
      </c>
      <c r="KR18" s="68">
        <f t="shared" si="127"/>
        <v>6.8600066504790974E-2</v>
      </c>
      <c r="KS18" s="68">
        <f t="shared" si="128"/>
        <v>7.1372367800730876E-2</v>
      </c>
      <c r="KT18" s="68">
        <f t="shared" si="129"/>
        <v>7.4999999999999997E-2</v>
      </c>
      <c r="KU18" s="68">
        <f t="shared" si="130"/>
        <v>7.4999999999999997E-2</v>
      </c>
    </row>
    <row r="19" spans="1:307" x14ac:dyDescent="0.15">
      <c r="B19" s="162">
        <v>12</v>
      </c>
      <c r="C19" s="58">
        <f t="shared" si="137"/>
        <v>0.89999999999999991</v>
      </c>
      <c r="D19" s="58">
        <f t="shared" si="137"/>
        <v>0.89999999999999991</v>
      </c>
      <c r="E19" s="58">
        <f t="shared" si="137"/>
        <v>0</v>
      </c>
      <c r="F19" s="58">
        <f t="shared" si="137"/>
        <v>0.06</v>
      </c>
      <c r="G19" s="58">
        <f t="shared" si="137"/>
        <v>0.6</v>
      </c>
      <c r="H19" s="58">
        <f t="shared" si="137"/>
        <v>0.6</v>
      </c>
      <c r="I19" s="58">
        <f t="shared" si="137"/>
        <v>0.6</v>
      </c>
      <c r="J19" s="58">
        <f t="shared" si="137"/>
        <v>0.12</v>
      </c>
      <c r="K19" s="58">
        <f t="shared" si="137"/>
        <v>0.12</v>
      </c>
      <c r="L19" s="58">
        <f t="shared" si="137"/>
        <v>0.12</v>
      </c>
      <c r="M19" s="58">
        <f t="shared" si="137"/>
        <v>0.18</v>
      </c>
      <c r="N19" s="58">
        <f t="shared" si="137"/>
        <v>0.12</v>
      </c>
      <c r="O19" s="58">
        <f t="shared" si="137"/>
        <v>0.06</v>
      </c>
      <c r="P19" s="58">
        <f t="shared" si="137"/>
        <v>0.24</v>
      </c>
      <c r="Q19" s="58">
        <f t="shared" si="137"/>
        <v>0.06</v>
      </c>
      <c r="R19" s="58">
        <f t="shared" si="137"/>
        <v>0.18</v>
      </c>
      <c r="S19" s="58">
        <f t="shared" si="138"/>
        <v>0.24</v>
      </c>
      <c r="T19" s="58">
        <f t="shared" si="138"/>
        <v>0.24</v>
      </c>
      <c r="U19" s="58">
        <f t="shared" si="138"/>
        <v>0.24</v>
      </c>
      <c r="V19" s="58">
        <f t="shared" si="138"/>
        <v>1.7999999999999998</v>
      </c>
      <c r="W19" s="58">
        <f t="shared" si="138"/>
        <v>0.36</v>
      </c>
      <c r="X19" s="58">
        <f t="shared" si="138"/>
        <v>0.24</v>
      </c>
      <c r="Y19" s="58">
        <f t="shared" si="138"/>
        <v>0.6</v>
      </c>
      <c r="Z19" s="58">
        <f t="shared" si="138"/>
        <v>0.24</v>
      </c>
      <c r="AA19" s="58">
        <f t="shared" si="138"/>
        <v>0</v>
      </c>
      <c r="AB19" s="58">
        <f t="shared" si="138"/>
        <v>0.12</v>
      </c>
      <c r="AC19" s="58">
        <f t="shared" si="138"/>
        <v>0.12</v>
      </c>
      <c r="AD19" s="58">
        <f t="shared" si="138"/>
        <v>0.18</v>
      </c>
      <c r="AE19" s="58"/>
      <c r="AI19" s="103">
        <v>12</v>
      </c>
      <c r="AJ19" s="60">
        <f>IF(总纲!BM16&lt;INT('功能-圣人研究'!$E$8),0,求节点('功能-圣人研究'!$E$8:$E$27,'功能-圣人研究'!K$8:K$27,总纲!BM16))</f>
        <v>0.89978933851475507</v>
      </c>
      <c r="AK19" s="60">
        <f>IF(总纲!BN16&lt;INT('功能-圣人研究'!$E$8),0,求节点('功能-圣人研究'!$E$8:$E$27,'功能-圣人研究'!L$8:L$27,总纲!BN16))</f>
        <v>0.91791079620703386</v>
      </c>
      <c r="AL19" s="60">
        <f>IF(总纲!BO16&lt;INT('功能-圣人研究'!$E$8),0,求节点('功能-圣人研究'!$E$8:$E$27,'功能-圣人研究'!M$8:M$27,总纲!BO16))</f>
        <v>0.95542741052620428</v>
      </c>
      <c r="AM19" s="60">
        <f>IF(总纲!BP16&lt;INT('功能-圣人研究'!$E$8),0,求节点('功能-圣人研究'!$E$8:$E$27,'功能-圣人研究'!N$8:N$27,总纲!BP16))</f>
        <v>1</v>
      </c>
      <c r="AN19" s="60">
        <f>IF(总纲!BQ16&lt;INT('功能-圣人研究'!$E$8),0,求节点('功能-圣人研究'!$E$8:$E$27,'功能-圣人研究'!O$8:O$27,总纲!BQ16))</f>
        <v>1</v>
      </c>
      <c r="AQ19" s="81"/>
      <c r="AS19" s="81"/>
      <c r="AT19" s="54">
        <v>14</v>
      </c>
      <c r="AU19" s="68">
        <f t="shared" si="0"/>
        <v>0.3352322101492729</v>
      </c>
      <c r="AV19" s="68">
        <f t="shared" si="1"/>
        <v>0.34184811613153182</v>
      </c>
      <c r="AW19" s="68">
        <f t="shared" si="2"/>
        <v>0.35563296575815284</v>
      </c>
      <c r="AX19" s="68">
        <f t="shared" si="3"/>
        <v>0.3743986559978526</v>
      </c>
      <c r="AY19" s="68">
        <f t="shared" si="4"/>
        <v>0.375</v>
      </c>
      <c r="BC19" s="54">
        <v>14</v>
      </c>
      <c r="BD19" s="68">
        <f t="shared" si="5"/>
        <v>0</v>
      </c>
      <c r="BE19" s="68">
        <f t="shared" si="6"/>
        <v>0</v>
      </c>
      <c r="BF19" s="68">
        <f t="shared" si="7"/>
        <v>0</v>
      </c>
      <c r="BG19" s="68">
        <f t="shared" si="8"/>
        <v>0</v>
      </c>
      <c r="BH19" s="68">
        <f t="shared" si="9"/>
        <v>0</v>
      </c>
      <c r="BL19" s="54">
        <v>14</v>
      </c>
      <c r="BM19" s="68">
        <f t="shared" si="10"/>
        <v>0</v>
      </c>
      <c r="BN19" s="68">
        <f t="shared" si="11"/>
        <v>0</v>
      </c>
      <c r="BO19" s="68">
        <f t="shared" si="12"/>
        <v>0</v>
      </c>
      <c r="BP19" s="68">
        <f t="shared" si="13"/>
        <v>0</v>
      </c>
      <c r="BQ19" s="68">
        <f t="shared" si="14"/>
        <v>0</v>
      </c>
      <c r="BU19" s="54">
        <v>14</v>
      </c>
      <c r="BV19" s="62">
        <f t="shared" si="15"/>
        <v>0</v>
      </c>
      <c r="BW19" s="62">
        <f t="shared" si="16"/>
        <v>0</v>
      </c>
      <c r="BX19" s="62">
        <f t="shared" si="17"/>
        <v>0</v>
      </c>
      <c r="BY19" s="62">
        <f t="shared" si="18"/>
        <v>0</v>
      </c>
      <c r="BZ19" s="62">
        <f t="shared" si="19"/>
        <v>0</v>
      </c>
      <c r="CD19" s="168">
        <v>14</v>
      </c>
      <c r="CE19" s="62">
        <f t="shared" si="20"/>
        <v>0</v>
      </c>
      <c r="CF19" s="62">
        <f t="shared" si="21"/>
        <v>0</v>
      </c>
      <c r="CG19" s="62">
        <f t="shared" si="22"/>
        <v>0</v>
      </c>
      <c r="CH19" s="62">
        <f t="shared" si="23"/>
        <v>0</v>
      </c>
      <c r="CI19" s="62">
        <f t="shared" si="24"/>
        <v>0</v>
      </c>
      <c r="CM19" s="54">
        <v>14</v>
      </c>
      <c r="CN19" s="62">
        <f t="shared" si="25"/>
        <v>0</v>
      </c>
      <c r="CO19" s="62">
        <f t="shared" si="26"/>
        <v>0</v>
      </c>
      <c r="CP19" s="62">
        <f t="shared" si="27"/>
        <v>0</v>
      </c>
      <c r="CQ19" s="62">
        <f t="shared" si="28"/>
        <v>0</v>
      </c>
      <c r="CR19" s="62">
        <f t="shared" si="29"/>
        <v>0</v>
      </c>
      <c r="CV19" s="54">
        <v>14</v>
      </c>
      <c r="CW19" s="62">
        <f t="shared" si="30"/>
        <v>0</v>
      </c>
      <c r="CX19" s="62">
        <f t="shared" si="31"/>
        <v>0</v>
      </c>
      <c r="CY19" s="62">
        <f t="shared" si="32"/>
        <v>0</v>
      </c>
      <c r="CZ19" s="62">
        <f t="shared" si="33"/>
        <v>0</v>
      </c>
      <c r="DA19" s="62">
        <f t="shared" si="34"/>
        <v>0</v>
      </c>
      <c r="DE19" s="168">
        <v>14</v>
      </c>
      <c r="DF19" s="62">
        <f t="shared" si="35"/>
        <v>0</v>
      </c>
      <c r="DG19" s="62">
        <f t="shared" si="36"/>
        <v>0</v>
      </c>
      <c r="DH19" s="62">
        <f t="shared" si="37"/>
        <v>0</v>
      </c>
      <c r="DI19" s="62">
        <f t="shared" si="38"/>
        <v>0</v>
      </c>
      <c r="DJ19" s="62">
        <f t="shared" si="39"/>
        <v>0</v>
      </c>
      <c r="DN19" s="54">
        <v>14</v>
      </c>
      <c r="DO19" s="62">
        <f t="shared" si="40"/>
        <v>0</v>
      </c>
      <c r="DP19" s="62">
        <f t="shared" si="41"/>
        <v>0</v>
      </c>
      <c r="DQ19" s="62">
        <f t="shared" si="42"/>
        <v>0</v>
      </c>
      <c r="DR19" s="62">
        <f t="shared" si="43"/>
        <v>0</v>
      </c>
      <c r="DS19" s="62">
        <f t="shared" si="44"/>
        <v>0</v>
      </c>
      <c r="DW19" s="168">
        <v>14</v>
      </c>
      <c r="DX19" s="62">
        <f t="shared" si="45"/>
        <v>0</v>
      </c>
      <c r="DY19" s="62">
        <f t="shared" si="46"/>
        <v>0</v>
      </c>
      <c r="DZ19" s="62">
        <f t="shared" si="47"/>
        <v>0</v>
      </c>
      <c r="EA19" s="62">
        <f t="shared" si="48"/>
        <v>0</v>
      </c>
      <c r="EB19" s="62">
        <f t="shared" si="49"/>
        <v>0</v>
      </c>
      <c r="EF19" s="54">
        <v>14</v>
      </c>
      <c r="EG19" s="62">
        <f t="shared" si="50"/>
        <v>0</v>
      </c>
      <c r="EH19" s="62">
        <f t="shared" si="51"/>
        <v>0</v>
      </c>
      <c r="EI19" s="62">
        <f t="shared" si="52"/>
        <v>0</v>
      </c>
      <c r="EJ19" s="62">
        <f t="shared" si="53"/>
        <v>0</v>
      </c>
      <c r="EK19" s="62">
        <f t="shared" si="54"/>
        <v>0</v>
      </c>
      <c r="EO19" s="168">
        <v>14</v>
      </c>
      <c r="EP19" s="62">
        <f t="shared" si="55"/>
        <v>0</v>
      </c>
      <c r="EQ19" s="62">
        <f t="shared" si="56"/>
        <v>0</v>
      </c>
      <c r="ER19" s="62">
        <f t="shared" si="57"/>
        <v>0</v>
      </c>
      <c r="ES19" s="62">
        <f t="shared" si="58"/>
        <v>0</v>
      </c>
      <c r="ET19" s="62">
        <f t="shared" si="59"/>
        <v>0</v>
      </c>
      <c r="EX19" s="54">
        <v>14</v>
      </c>
      <c r="EY19" s="62">
        <f t="shared" si="131"/>
        <v>0</v>
      </c>
      <c r="EZ19" s="62">
        <f t="shared" si="132"/>
        <v>0</v>
      </c>
      <c r="FA19" s="62">
        <f t="shared" si="133"/>
        <v>0</v>
      </c>
      <c r="FB19" s="62">
        <f t="shared" si="134"/>
        <v>0</v>
      </c>
      <c r="FC19" s="62">
        <f t="shared" si="135"/>
        <v>0</v>
      </c>
      <c r="FG19" s="54">
        <v>14</v>
      </c>
      <c r="FH19" s="67">
        <f>$Q53*AJ21*'[1]资源-士兵训练时间'!AB19+FH18</f>
        <v>0</v>
      </c>
      <c r="FI19" s="67">
        <f>$Q53*AK21*'[1]资源-士兵训练时间'!AC19+FI18</f>
        <v>0</v>
      </c>
      <c r="FJ19" s="67">
        <f>$Q53*AL21*'[1]资源-士兵训练时间'!AD19+FJ18</f>
        <v>0</v>
      </c>
      <c r="FK19" s="67">
        <f>$Q53*AM21*'[1]资源-士兵训练时间'!AE19+FK18</f>
        <v>0</v>
      </c>
      <c r="FL19" s="67">
        <f>$Q53*AN21*'[1]资源-士兵训练时间'!AF19+FL18</f>
        <v>0</v>
      </c>
      <c r="FP19" s="54">
        <v>14</v>
      </c>
      <c r="FQ19" s="62">
        <f t="shared" si="61"/>
        <v>0</v>
      </c>
      <c r="FR19" s="62">
        <f t="shared" si="62"/>
        <v>0</v>
      </c>
      <c r="FS19" s="62">
        <f t="shared" si="63"/>
        <v>0</v>
      </c>
      <c r="FT19" s="62">
        <f t="shared" si="64"/>
        <v>0</v>
      </c>
      <c r="FU19" s="62">
        <f t="shared" si="65"/>
        <v>0</v>
      </c>
      <c r="FV19" s="61">
        <f>FQ19*[4]兵营招募!AX18+FV18</f>
        <v>0</v>
      </c>
      <c r="FW19" s="61">
        <f>FR19*[4]兵营招募!AY18+FW18</f>
        <v>0</v>
      </c>
      <c r="FX19" s="61">
        <f>FS19*[4]兵营招募!AZ18+FX18</f>
        <v>0</v>
      </c>
      <c r="FY19" s="61">
        <f>FT19*[4]兵营招募!BA18+FY18</f>
        <v>0</v>
      </c>
      <c r="FZ19" s="61">
        <f>FU19*[4]兵营招募!BB18+FZ18</f>
        <v>0</v>
      </c>
      <c r="GD19" s="54">
        <v>14</v>
      </c>
      <c r="GE19" s="62">
        <f t="shared" si="66"/>
        <v>0</v>
      </c>
      <c r="GF19" s="62">
        <f t="shared" si="67"/>
        <v>0</v>
      </c>
      <c r="GG19" s="62">
        <f t="shared" si="68"/>
        <v>0</v>
      </c>
      <c r="GH19" s="62">
        <f t="shared" si="69"/>
        <v>0</v>
      </c>
      <c r="GI19" s="62">
        <f t="shared" si="70"/>
        <v>0</v>
      </c>
      <c r="GM19" s="54">
        <v>14</v>
      </c>
      <c r="GN19" s="62">
        <f t="shared" si="71"/>
        <v>0</v>
      </c>
      <c r="GO19" s="62">
        <f t="shared" si="72"/>
        <v>0</v>
      </c>
      <c r="GP19" s="62">
        <f t="shared" si="73"/>
        <v>0</v>
      </c>
      <c r="GQ19" s="62">
        <f t="shared" si="74"/>
        <v>0</v>
      </c>
      <c r="GR19" s="62">
        <f t="shared" si="75"/>
        <v>0</v>
      </c>
      <c r="GV19" s="168">
        <v>14</v>
      </c>
      <c r="GW19" s="62">
        <f t="shared" si="76"/>
        <v>0</v>
      </c>
      <c r="GX19" s="62">
        <f t="shared" si="77"/>
        <v>0</v>
      </c>
      <c r="GY19" s="62">
        <f t="shared" si="78"/>
        <v>0</v>
      </c>
      <c r="GZ19" s="62">
        <f t="shared" si="79"/>
        <v>0</v>
      </c>
      <c r="HA19" s="62">
        <f t="shared" si="80"/>
        <v>0</v>
      </c>
      <c r="HE19" s="54">
        <v>14</v>
      </c>
      <c r="HF19" s="62">
        <f t="shared" si="81"/>
        <v>0</v>
      </c>
      <c r="HG19" s="62">
        <f t="shared" si="82"/>
        <v>0</v>
      </c>
      <c r="HH19" s="62">
        <f t="shared" si="83"/>
        <v>0</v>
      </c>
      <c r="HI19" s="62">
        <f t="shared" si="84"/>
        <v>0</v>
      </c>
      <c r="HJ19" s="62">
        <f t="shared" si="85"/>
        <v>0</v>
      </c>
      <c r="HN19" s="54">
        <v>14</v>
      </c>
      <c r="HO19" s="62">
        <f t="shared" si="86"/>
        <v>0</v>
      </c>
      <c r="HP19" s="62">
        <f t="shared" si="87"/>
        <v>0</v>
      </c>
      <c r="HQ19" s="62">
        <f t="shared" si="88"/>
        <v>0</v>
      </c>
      <c r="HR19" s="62">
        <f t="shared" si="89"/>
        <v>0</v>
      </c>
      <c r="HS19" s="62">
        <f t="shared" si="90"/>
        <v>0</v>
      </c>
      <c r="HW19" s="54">
        <v>14</v>
      </c>
      <c r="HX19" s="62">
        <f t="shared" si="91"/>
        <v>0</v>
      </c>
      <c r="HY19" s="62">
        <f t="shared" si="92"/>
        <v>0</v>
      </c>
      <c r="HZ19" s="62">
        <f t="shared" si="93"/>
        <v>0</v>
      </c>
      <c r="IA19" s="62">
        <f t="shared" si="94"/>
        <v>0</v>
      </c>
      <c r="IB19" s="62">
        <f t="shared" si="95"/>
        <v>0</v>
      </c>
      <c r="IF19" s="54">
        <v>14</v>
      </c>
      <c r="IG19" s="62">
        <f t="shared" si="96"/>
        <v>0.22348814009951526</v>
      </c>
      <c r="IH19" s="62">
        <f t="shared" si="97"/>
        <v>0.22789874408768787</v>
      </c>
      <c r="II19" s="62">
        <f t="shared" si="98"/>
        <v>0.23708864383876854</v>
      </c>
      <c r="IJ19" s="62">
        <f t="shared" si="99"/>
        <v>0.24959910399856841</v>
      </c>
      <c r="IK19" s="62">
        <f t="shared" si="100"/>
        <v>0.25</v>
      </c>
      <c r="IO19" s="54">
        <v>14</v>
      </c>
      <c r="IP19" s="62">
        <f t="shared" si="101"/>
        <v>0</v>
      </c>
      <c r="IQ19" s="62">
        <f t="shared" si="102"/>
        <v>0</v>
      </c>
      <c r="IR19" s="62">
        <f t="shared" si="103"/>
        <v>0</v>
      </c>
      <c r="IS19" s="62">
        <f t="shared" si="104"/>
        <v>0</v>
      </c>
      <c r="IT19" s="62">
        <f t="shared" si="105"/>
        <v>0</v>
      </c>
      <c r="IX19" s="54">
        <v>14</v>
      </c>
      <c r="IY19" s="62">
        <f t="shared" si="106"/>
        <v>0</v>
      </c>
      <c r="IZ19" s="62">
        <f t="shared" si="107"/>
        <v>0</v>
      </c>
      <c r="JA19" s="62">
        <f t="shared" si="108"/>
        <v>0</v>
      </c>
      <c r="JB19" s="62">
        <f t="shared" si="109"/>
        <v>0</v>
      </c>
      <c r="JC19" s="62">
        <f t="shared" si="110"/>
        <v>0</v>
      </c>
      <c r="JD19" s="67"/>
      <c r="JE19" s="67"/>
      <c r="JF19" s="67"/>
      <c r="JJ19" s="54">
        <v>14</v>
      </c>
      <c r="JK19" s="68">
        <f t="shared" si="111"/>
        <v>0</v>
      </c>
      <c r="JL19" s="68">
        <f t="shared" si="112"/>
        <v>0</v>
      </c>
      <c r="JM19" s="68">
        <f t="shared" si="113"/>
        <v>0</v>
      </c>
      <c r="JN19" s="68">
        <f t="shared" si="114"/>
        <v>0</v>
      </c>
      <c r="JO19" s="68">
        <f t="shared" si="115"/>
        <v>0</v>
      </c>
      <c r="JP19" s="61">
        <f>JK19*('[1]功能-城建'!CW18-'[1]功能-城建'!CW17)+JP18</f>
        <v>0</v>
      </c>
      <c r="JQ19" s="61">
        <f>JL19*('[1]功能-城建'!CX18-'[1]功能-城建'!CX17)+JQ18</f>
        <v>0</v>
      </c>
      <c r="JR19" s="61">
        <f>JM19*('[1]功能-城建'!CY18-'[1]功能-城建'!CY17)+JR18</f>
        <v>0</v>
      </c>
      <c r="JS19" s="61">
        <f>JN19*('[1]功能-城建'!CZ18-'[1]功能-城建'!CZ17)+JS18</f>
        <v>0</v>
      </c>
      <c r="JT19" s="61">
        <f>JO19*('[1]功能-城建'!DA18-'[1]功能-城建'!DA17)+JT18</f>
        <v>0</v>
      </c>
      <c r="JX19" s="159">
        <v>14</v>
      </c>
      <c r="JY19" s="68">
        <f t="shared" si="116"/>
        <v>0</v>
      </c>
      <c r="JZ19" s="68">
        <f t="shared" si="117"/>
        <v>0</v>
      </c>
      <c r="KA19" s="68">
        <f t="shared" si="118"/>
        <v>0</v>
      </c>
      <c r="KB19" s="68">
        <f t="shared" si="119"/>
        <v>0</v>
      </c>
      <c r="KC19" s="68">
        <f t="shared" si="120"/>
        <v>0</v>
      </c>
      <c r="KG19" s="168">
        <v>14</v>
      </c>
      <c r="KH19" s="68">
        <f t="shared" si="121"/>
        <v>0</v>
      </c>
      <c r="KI19" s="68">
        <f t="shared" si="122"/>
        <v>0</v>
      </c>
      <c r="KJ19" s="68">
        <f t="shared" si="123"/>
        <v>0</v>
      </c>
      <c r="KK19" s="68">
        <f t="shared" si="124"/>
        <v>0</v>
      </c>
      <c r="KL19" s="68">
        <f t="shared" si="125"/>
        <v>0</v>
      </c>
      <c r="KP19" s="168">
        <v>14</v>
      </c>
      <c r="KQ19" s="68">
        <f t="shared" si="126"/>
        <v>6.7046442029854575E-2</v>
      </c>
      <c r="KR19" s="68">
        <f t="shared" si="127"/>
        <v>6.8369623226306353E-2</v>
      </c>
      <c r="KS19" s="68">
        <f t="shared" si="128"/>
        <v>7.1126593151630557E-2</v>
      </c>
      <c r="KT19" s="68">
        <f t="shared" si="129"/>
        <v>7.4879731199570518E-2</v>
      </c>
      <c r="KU19" s="68">
        <f t="shared" si="130"/>
        <v>7.4999999999999997E-2</v>
      </c>
    </row>
    <row r="20" spans="1:307" x14ac:dyDescent="0.15">
      <c r="B20" s="162">
        <v>13</v>
      </c>
      <c r="C20" s="58">
        <f t="shared" si="137"/>
        <v>0.97500000000000009</v>
      </c>
      <c r="D20" s="58">
        <f t="shared" si="137"/>
        <v>0.97500000000000009</v>
      </c>
      <c r="E20" s="58">
        <f t="shared" si="137"/>
        <v>0</v>
      </c>
      <c r="F20" s="58">
        <f t="shared" si="137"/>
        <v>6.5000000000000002E-2</v>
      </c>
      <c r="G20" s="58">
        <f t="shared" si="137"/>
        <v>0.65</v>
      </c>
      <c r="H20" s="58">
        <f t="shared" si="137"/>
        <v>0.65</v>
      </c>
      <c r="I20" s="58">
        <f t="shared" si="137"/>
        <v>0.65</v>
      </c>
      <c r="J20" s="58">
        <f t="shared" si="137"/>
        <v>0.13</v>
      </c>
      <c r="K20" s="58">
        <f t="shared" si="137"/>
        <v>0.13</v>
      </c>
      <c r="L20" s="58">
        <f t="shared" si="137"/>
        <v>0.13</v>
      </c>
      <c r="M20" s="58">
        <f t="shared" si="137"/>
        <v>0.19500000000000001</v>
      </c>
      <c r="N20" s="58">
        <f t="shared" si="137"/>
        <v>0.13</v>
      </c>
      <c r="O20" s="58">
        <f t="shared" si="137"/>
        <v>6.5000000000000002E-2</v>
      </c>
      <c r="P20" s="58">
        <f t="shared" si="137"/>
        <v>0.26</v>
      </c>
      <c r="Q20" s="58">
        <f t="shared" si="137"/>
        <v>6.5000000000000002E-2</v>
      </c>
      <c r="R20" s="58">
        <f t="shared" si="137"/>
        <v>0.19500000000000001</v>
      </c>
      <c r="S20" s="58">
        <f t="shared" si="138"/>
        <v>0.26</v>
      </c>
      <c r="T20" s="58">
        <f t="shared" si="138"/>
        <v>0.26</v>
      </c>
      <c r="U20" s="58">
        <f t="shared" si="138"/>
        <v>0.26</v>
      </c>
      <c r="V20" s="58">
        <f t="shared" si="138"/>
        <v>1.9500000000000002</v>
      </c>
      <c r="W20" s="58">
        <f t="shared" si="138"/>
        <v>0.39</v>
      </c>
      <c r="X20" s="58">
        <f t="shared" si="138"/>
        <v>0.26</v>
      </c>
      <c r="Y20" s="58">
        <f t="shared" si="138"/>
        <v>0.65</v>
      </c>
      <c r="Z20" s="58">
        <f t="shared" si="138"/>
        <v>0.26</v>
      </c>
      <c r="AA20" s="58">
        <f t="shared" si="138"/>
        <v>0</v>
      </c>
      <c r="AB20" s="58">
        <f t="shared" si="138"/>
        <v>0.13</v>
      </c>
      <c r="AC20" s="58">
        <f t="shared" si="138"/>
        <v>0.13</v>
      </c>
      <c r="AD20" s="58">
        <f t="shared" si="138"/>
        <v>0.19500000000000001</v>
      </c>
      <c r="AE20" s="58"/>
      <c r="AI20" s="103">
        <v>13</v>
      </c>
      <c r="AJ20" s="60">
        <f>IF(总纲!BM17&lt;INT('功能-圣人研究'!$E$8),0,求节点('功能-圣人研究'!$E$8:$E$27,'功能-圣人研究'!K$8:K$27,总纲!BM17))</f>
        <v>0.89678404537917733</v>
      </c>
      <c r="AK20" s="60">
        <f>IF(总纲!BN17&lt;INT('功能-圣人研究'!$E$8),0,求节点('功能-圣人研究'!$E$8:$E$27,'功能-圣人研究'!L$8:L$27,总纲!BN17))</f>
        <v>0.91466755339721295</v>
      </c>
      <c r="AL20" s="60">
        <f>IF(总纲!BO17&lt;INT('功能-圣人研究'!$E$8),0,求节点('功能-圣人研究'!$E$8:$E$27,'功能-圣人研究'!M$8:M$27,总纲!BO17))</f>
        <v>0.9516315706764118</v>
      </c>
      <c r="AM20" s="60">
        <f>IF(总纲!BP17&lt;INT('功能-圣人研究'!$E$8),0,求节点('功能-圣人研究'!$E$8:$E$27,'功能-圣人研究'!N$8:N$27,总纲!BP17))</f>
        <v>1</v>
      </c>
      <c r="AN20" s="60">
        <f>IF(总纲!BQ17&lt;INT('功能-圣人研究'!$E$8),0,求节点('功能-圣人研究'!$E$8:$E$27,'功能-圣人研究'!O$8:O$27,总纲!BQ17))</f>
        <v>1</v>
      </c>
      <c r="AQ20" s="81"/>
      <c r="AS20" s="81"/>
      <c r="AT20" s="54">
        <v>15</v>
      </c>
      <c r="AU20" s="68">
        <f t="shared" si="0"/>
        <v>0.5347000234952517</v>
      </c>
      <c r="AV20" s="68">
        <f t="shared" si="1"/>
        <v>0.54519469088121908</v>
      </c>
      <c r="AW20" s="68">
        <f t="shared" si="2"/>
        <v>0.56694410479981949</v>
      </c>
      <c r="AX20" s="68">
        <f t="shared" si="3"/>
        <v>0.59798258220944056</v>
      </c>
      <c r="AY20" s="68">
        <f t="shared" si="4"/>
        <v>0.60000000000000009</v>
      </c>
      <c r="BC20" s="54">
        <v>15</v>
      </c>
      <c r="BD20" s="68">
        <f t="shared" si="5"/>
        <v>0</v>
      </c>
      <c r="BE20" s="68">
        <f t="shared" si="6"/>
        <v>0</v>
      </c>
      <c r="BF20" s="68">
        <f t="shared" si="7"/>
        <v>0</v>
      </c>
      <c r="BG20" s="68">
        <f t="shared" si="8"/>
        <v>0</v>
      </c>
      <c r="BH20" s="68">
        <f t="shared" si="9"/>
        <v>0</v>
      </c>
      <c r="BL20" s="54">
        <v>15</v>
      </c>
      <c r="BM20" s="68">
        <f t="shared" si="10"/>
        <v>0</v>
      </c>
      <c r="BN20" s="68">
        <f t="shared" si="11"/>
        <v>0</v>
      </c>
      <c r="BO20" s="68">
        <f t="shared" si="12"/>
        <v>0</v>
      </c>
      <c r="BP20" s="68">
        <f t="shared" si="13"/>
        <v>0</v>
      </c>
      <c r="BQ20" s="68">
        <f t="shared" si="14"/>
        <v>0</v>
      </c>
      <c r="BU20" s="54">
        <v>15</v>
      </c>
      <c r="BV20" s="62">
        <f t="shared" si="15"/>
        <v>0</v>
      </c>
      <c r="BW20" s="62">
        <f t="shared" si="16"/>
        <v>0</v>
      </c>
      <c r="BX20" s="62">
        <f t="shared" si="17"/>
        <v>0</v>
      </c>
      <c r="BY20" s="62">
        <f t="shared" si="18"/>
        <v>0</v>
      </c>
      <c r="BZ20" s="62">
        <f t="shared" si="19"/>
        <v>0</v>
      </c>
      <c r="CD20" s="168">
        <v>15</v>
      </c>
      <c r="CE20" s="62">
        <f t="shared" si="20"/>
        <v>0</v>
      </c>
      <c r="CF20" s="62">
        <f t="shared" si="21"/>
        <v>0</v>
      </c>
      <c r="CG20" s="62">
        <f t="shared" si="22"/>
        <v>0</v>
      </c>
      <c r="CH20" s="62">
        <f t="shared" si="23"/>
        <v>0</v>
      </c>
      <c r="CI20" s="62">
        <f t="shared" si="24"/>
        <v>0</v>
      </c>
      <c r="CM20" s="54">
        <v>15</v>
      </c>
      <c r="CN20" s="62">
        <f t="shared" si="25"/>
        <v>0</v>
      </c>
      <c r="CO20" s="62">
        <f t="shared" si="26"/>
        <v>0</v>
      </c>
      <c r="CP20" s="62">
        <f t="shared" si="27"/>
        <v>0</v>
      </c>
      <c r="CQ20" s="62">
        <f t="shared" si="28"/>
        <v>0</v>
      </c>
      <c r="CR20" s="62">
        <f t="shared" si="29"/>
        <v>0</v>
      </c>
      <c r="CV20" s="54">
        <v>15</v>
      </c>
      <c r="CW20" s="62">
        <f t="shared" si="30"/>
        <v>0</v>
      </c>
      <c r="CX20" s="62">
        <f t="shared" si="31"/>
        <v>0</v>
      </c>
      <c r="CY20" s="62">
        <f t="shared" si="32"/>
        <v>0</v>
      </c>
      <c r="CZ20" s="62">
        <f t="shared" si="33"/>
        <v>0</v>
      </c>
      <c r="DA20" s="62">
        <f t="shared" si="34"/>
        <v>0</v>
      </c>
      <c r="DE20" s="168">
        <v>15</v>
      </c>
      <c r="DF20" s="62">
        <f t="shared" si="35"/>
        <v>0</v>
      </c>
      <c r="DG20" s="62">
        <f t="shared" si="36"/>
        <v>0</v>
      </c>
      <c r="DH20" s="62">
        <f t="shared" si="37"/>
        <v>0</v>
      </c>
      <c r="DI20" s="62">
        <f t="shared" si="38"/>
        <v>0</v>
      </c>
      <c r="DJ20" s="62">
        <f t="shared" si="39"/>
        <v>0</v>
      </c>
      <c r="DN20" s="54">
        <v>15</v>
      </c>
      <c r="DO20" s="62">
        <f t="shared" si="40"/>
        <v>0</v>
      </c>
      <c r="DP20" s="62">
        <f t="shared" si="41"/>
        <v>0</v>
      </c>
      <c r="DQ20" s="62">
        <f t="shared" si="42"/>
        <v>0</v>
      </c>
      <c r="DR20" s="62">
        <f t="shared" si="43"/>
        <v>0</v>
      </c>
      <c r="DS20" s="62">
        <f t="shared" si="44"/>
        <v>0</v>
      </c>
      <c r="DW20" s="168">
        <v>15</v>
      </c>
      <c r="DX20" s="62">
        <f t="shared" si="45"/>
        <v>0</v>
      </c>
      <c r="DY20" s="62">
        <f t="shared" si="46"/>
        <v>0</v>
      </c>
      <c r="DZ20" s="62">
        <f t="shared" si="47"/>
        <v>0</v>
      </c>
      <c r="EA20" s="62">
        <f t="shared" si="48"/>
        <v>0</v>
      </c>
      <c r="EB20" s="62">
        <f t="shared" si="49"/>
        <v>0</v>
      </c>
      <c r="EF20" s="54">
        <v>15</v>
      </c>
      <c r="EG20" s="62">
        <f t="shared" si="50"/>
        <v>0</v>
      </c>
      <c r="EH20" s="62">
        <f t="shared" si="51"/>
        <v>0</v>
      </c>
      <c r="EI20" s="62">
        <f t="shared" si="52"/>
        <v>0</v>
      </c>
      <c r="EJ20" s="62">
        <f t="shared" si="53"/>
        <v>0</v>
      </c>
      <c r="EK20" s="62">
        <f t="shared" si="54"/>
        <v>0</v>
      </c>
      <c r="EO20" s="168">
        <v>15</v>
      </c>
      <c r="EP20" s="62">
        <f t="shared" si="55"/>
        <v>0</v>
      </c>
      <c r="EQ20" s="62">
        <f t="shared" si="56"/>
        <v>0</v>
      </c>
      <c r="ER20" s="62">
        <f t="shared" si="57"/>
        <v>0</v>
      </c>
      <c r="ES20" s="62">
        <f t="shared" si="58"/>
        <v>0</v>
      </c>
      <c r="ET20" s="62">
        <f t="shared" si="59"/>
        <v>0</v>
      </c>
      <c r="EX20" s="54">
        <v>15</v>
      </c>
      <c r="EY20" s="62">
        <f t="shared" si="131"/>
        <v>0</v>
      </c>
      <c r="EZ20" s="62">
        <f t="shared" si="132"/>
        <v>0</v>
      </c>
      <c r="FA20" s="62">
        <f t="shared" si="133"/>
        <v>0</v>
      </c>
      <c r="FB20" s="62">
        <f t="shared" si="134"/>
        <v>0</v>
      </c>
      <c r="FC20" s="62">
        <f t="shared" si="135"/>
        <v>0</v>
      </c>
      <c r="FG20" s="54">
        <v>15</v>
      </c>
      <c r="FH20" s="67">
        <f>$Q54*AJ22*'[1]资源-士兵训练时间'!AB20+FH19</f>
        <v>0</v>
      </c>
      <c r="FI20" s="67">
        <f>$Q54*AK22*'[1]资源-士兵训练时间'!AC20+FI19</f>
        <v>0</v>
      </c>
      <c r="FJ20" s="67">
        <f>$Q54*AL22*'[1]资源-士兵训练时间'!AD20+FJ19</f>
        <v>0</v>
      </c>
      <c r="FK20" s="67">
        <f>$Q54*AM22*'[1]资源-士兵训练时间'!AE20+FK19</f>
        <v>0</v>
      </c>
      <c r="FL20" s="67">
        <f>$Q54*AN22*'[1]资源-士兵训练时间'!AF20+FL19</f>
        <v>0</v>
      </c>
      <c r="FP20" s="54">
        <v>15</v>
      </c>
      <c r="FQ20" s="62">
        <f t="shared" si="61"/>
        <v>0</v>
      </c>
      <c r="FR20" s="62">
        <f t="shared" si="62"/>
        <v>0</v>
      </c>
      <c r="FS20" s="62">
        <f t="shared" si="63"/>
        <v>0</v>
      </c>
      <c r="FT20" s="62">
        <f t="shared" si="64"/>
        <v>0</v>
      </c>
      <c r="FU20" s="62">
        <f t="shared" si="65"/>
        <v>0</v>
      </c>
      <c r="FV20" s="61">
        <f>FQ20*[4]兵营招募!AX19+FV19</f>
        <v>0</v>
      </c>
      <c r="FW20" s="61">
        <f>FR20*[4]兵营招募!AY19+FW19</f>
        <v>0</v>
      </c>
      <c r="FX20" s="61">
        <f>FS20*[4]兵营招募!AZ19+FX19</f>
        <v>0</v>
      </c>
      <c r="FY20" s="61">
        <f>FT20*[4]兵营招募!BA19+FY19</f>
        <v>0</v>
      </c>
      <c r="FZ20" s="61">
        <f>FU20*[4]兵营招募!BB19+FZ19</f>
        <v>0</v>
      </c>
      <c r="GD20" s="54">
        <v>15</v>
      </c>
      <c r="GE20" s="62">
        <f t="shared" si="66"/>
        <v>0</v>
      </c>
      <c r="GF20" s="62">
        <f t="shared" si="67"/>
        <v>0</v>
      </c>
      <c r="GG20" s="62">
        <f t="shared" si="68"/>
        <v>0</v>
      </c>
      <c r="GH20" s="62">
        <f t="shared" si="69"/>
        <v>0</v>
      </c>
      <c r="GI20" s="62">
        <f t="shared" si="70"/>
        <v>0</v>
      </c>
      <c r="GM20" s="54">
        <v>15</v>
      </c>
      <c r="GN20" s="62">
        <f t="shared" si="71"/>
        <v>0</v>
      </c>
      <c r="GO20" s="62">
        <f t="shared" si="72"/>
        <v>0</v>
      </c>
      <c r="GP20" s="62">
        <f t="shared" si="73"/>
        <v>0</v>
      </c>
      <c r="GQ20" s="62">
        <f t="shared" si="74"/>
        <v>0</v>
      </c>
      <c r="GR20" s="62">
        <f t="shared" si="75"/>
        <v>0</v>
      </c>
      <c r="GV20" s="168">
        <v>15</v>
      </c>
      <c r="GW20" s="62">
        <f t="shared" si="76"/>
        <v>0</v>
      </c>
      <c r="GX20" s="62">
        <f t="shared" si="77"/>
        <v>0</v>
      </c>
      <c r="GY20" s="62">
        <f t="shared" si="78"/>
        <v>0</v>
      </c>
      <c r="GZ20" s="62">
        <f t="shared" si="79"/>
        <v>0</v>
      </c>
      <c r="HA20" s="62">
        <f t="shared" si="80"/>
        <v>0</v>
      </c>
      <c r="HE20" s="54">
        <v>15</v>
      </c>
      <c r="HF20" s="62">
        <f t="shared" si="81"/>
        <v>0</v>
      </c>
      <c r="HG20" s="62">
        <f t="shared" si="82"/>
        <v>0</v>
      </c>
      <c r="HH20" s="62">
        <f t="shared" si="83"/>
        <v>0</v>
      </c>
      <c r="HI20" s="62">
        <f t="shared" si="84"/>
        <v>0</v>
      </c>
      <c r="HJ20" s="62">
        <f t="shared" si="85"/>
        <v>0</v>
      </c>
      <c r="HN20" s="54">
        <v>15</v>
      </c>
      <c r="HO20" s="62">
        <f t="shared" si="86"/>
        <v>0</v>
      </c>
      <c r="HP20" s="62">
        <f t="shared" si="87"/>
        <v>0</v>
      </c>
      <c r="HQ20" s="62">
        <f t="shared" si="88"/>
        <v>0</v>
      </c>
      <c r="HR20" s="62">
        <f t="shared" si="89"/>
        <v>0</v>
      </c>
      <c r="HS20" s="62">
        <f t="shared" si="90"/>
        <v>0</v>
      </c>
      <c r="HW20" s="54">
        <v>15</v>
      </c>
      <c r="HX20" s="62">
        <f t="shared" si="91"/>
        <v>0</v>
      </c>
      <c r="HY20" s="62">
        <f t="shared" si="92"/>
        <v>0</v>
      </c>
      <c r="HZ20" s="62">
        <f t="shared" si="93"/>
        <v>0</v>
      </c>
      <c r="IA20" s="62">
        <f t="shared" si="94"/>
        <v>0</v>
      </c>
      <c r="IB20" s="62">
        <f t="shared" si="95"/>
        <v>0</v>
      </c>
      <c r="IF20" s="54">
        <v>15</v>
      </c>
      <c r="IG20" s="62">
        <f t="shared" si="96"/>
        <v>0.35646668233016776</v>
      </c>
      <c r="IH20" s="62">
        <f t="shared" si="97"/>
        <v>0.36346312725414598</v>
      </c>
      <c r="II20" s="62">
        <f t="shared" si="98"/>
        <v>0.377962736533213</v>
      </c>
      <c r="IJ20" s="62">
        <f t="shared" si="99"/>
        <v>0.39865505480629365</v>
      </c>
      <c r="IK20" s="62">
        <f t="shared" si="100"/>
        <v>0.4</v>
      </c>
      <c r="IO20" s="54">
        <v>15</v>
      </c>
      <c r="IP20" s="62">
        <f t="shared" si="101"/>
        <v>0</v>
      </c>
      <c r="IQ20" s="62">
        <f t="shared" si="102"/>
        <v>0</v>
      </c>
      <c r="IR20" s="62">
        <f t="shared" si="103"/>
        <v>0</v>
      </c>
      <c r="IS20" s="62">
        <f t="shared" si="104"/>
        <v>0</v>
      </c>
      <c r="IT20" s="62">
        <f t="shared" si="105"/>
        <v>0</v>
      </c>
      <c r="IX20" s="54">
        <v>15</v>
      </c>
      <c r="IY20" s="62">
        <f t="shared" si="106"/>
        <v>0</v>
      </c>
      <c r="IZ20" s="62">
        <f t="shared" si="107"/>
        <v>0</v>
      </c>
      <c r="JA20" s="62">
        <f t="shared" si="108"/>
        <v>0</v>
      </c>
      <c r="JB20" s="62">
        <f t="shared" si="109"/>
        <v>0</v>
      </c>
      <c r="JC20" s="62">
        <f t="shared" si="110"/>
        <v>0</v>
      </c>
      <c r="JD20" s="67"/>
      <c r="JE20" s="67"/>
      <c r="JF20" s="67"/>
      <c r="JJ20" s="54">
        <v>15</v>
      </c>
      <c r="JK20" s="68">
        <f t="shared" si="111"/>
        <v>0</v>
      </c>
      <c r="JL20" s="68">
        <f t="shared" si="112"/>
        <v>0</v>
      </c>
      <c r="JM20" s="68">
        <f t="shared" si="113"/>
        <v>0</v>
      </c>
      <c r="JN20" s="68">
        <f t="shared" si="114"/>
        <v>0</v>
      </c>
      <c r="JO20" s="68">
        <f t="shared" si="115"/>
        <v>0</v>
      </c>
      <c r="JP20" s="61">
        <f>JK20*('[1]功能-城建'!CW19-'[1]功能-城建'!CW18)+JP19</f>
        <v>0</v>
      </c>
      <c r="JQ20" s="61">
        <f>JL20*('[1]功能-城建'!CX19-'[1]功能-城建'!CX18)+JQ19</f>
        <v>0</v>
      </c>
      <c r="JR20" s="61">
        <f>JM20*('[1]功能-城建'!CY19-'[1]功能-城建'!CY18)+JR19</f>
        <v>0</v>
      </c>
      <c r="JS20" s="61">
        <f>JN20*('[1]功能-城建'!CZ19-'[1]功能-城建'!CZ18)+JS19</f>
        <v>0</v>
      </c>
      <c r="JT20" s="61">
        <f>JO20*('[1]功能-城建'!DA19-'[1]功能-城建'!DA18)+JT19</f>
        <v>0</v>
      </c>
      <c r="JX20" s="159">
        <v>15</v>
      </c>
      <c r="JY20" s="68">
        <f t="shared" si="116"/>
        <v>0</v>
      </c>
      <c r="JZ20" s="68">
        <f t="shared" si="117"/>
        <v>0</v>
      </c>
      <c r="KA20" s="68">
        <f t="shared" si="118"/>
        <v>0</v>
      </c>
      <c r="KB20" s="68">
        <f t="shared" si="119"/>
        <v>0</v>
      </c>
      <c r="KC20" s="68">
        <f t="shared" si="120"/>
        <v>0</v>
      </c>
      <c r="KG20" s="168">
        <v>15</v>
      </c>
      <c r="KH20" s="68">
        <f t="shared" si="121"/>
        <v>0</v>
      </c>
      <c r="KI20" s="68">
        <f t="shared" si="122"/>
        <v>0</v>
      </c>
      <c r="KJ20" s="68">
        <f t="shared" si="123"/>
        <v>0</v>
      </c>
      <c r="KK20" s="68">
        <f t="shared" si="124"/>
        <v>0</v>
      </c>
      <c r="KL20" s="68">
        <f t="shared" si="125"/>
        <v>0</v>
      </c>
      <c r="KP20" s="168">
        <v>15</v>
      </c>
      <c r="KQ20" s="68">
        <f t="shared" si="126"/>
        <v>0.10694000469905032</v>
      </c>
      <c r="KR20" s="68">
        <f t="shared" si="127"/>
        <v>0.10903893817624379</v>
      </c>
      <c r="KS20" s="68">
        <f t="shared" si="128"/>
        <v>0.11338882095996389</v>
      </c>
      <c r="KT20" s="68">
        <f t="shared" si="129"/>
        <v>0.11959651644188808</v>
      </c>
      <c r="KU20" s="68">
        <f t="shared" si="130"/>
        <v>0.12</v>
      </c>
    </row>
    <row r="21" spans="1:307" x14ac:dyDescent="0.15">
      <c r="B21" s="162">
        <v>14</v>
      </c>
      <c r="C21" s="58">
        <f t="shared" si="137"/>
        <v>1.0499999999999998</v>
      </c>
      <c r="D21" s="58">
        <f t="shared" si="137"/>
        <v>1.0499999999999998</v>
      </c>
      <c r="E21" s="58">
        <f t="shared" si="137"/>
        <v>0</v>
      </c>
      <c r="F21" s="58">
        <f t="shared" si="137"/>
        <v>6.9999999999999993E-2</v>
      </c>
      <c r="G21" s="58">
        <f t="shared" si="137"/>
        <v>0.7</v>
      </c>
      <c r="H21" s="58">
        <f t="shared" si="137"/>
        <v>0.7</v>
      </c>
      <c r="I21" s="58">
        <f t="shared" si="137"/>
        <v>0.7</v>
      </c>
      <c r="J21" s="58">
        <f t="shared" si="137"/>
        <v>0.13999999999999999</v>
      </c>
      <c r="K21" s="58">
        <f t="shared" si="137"/>
        <v>0.13999999999999999</v>
      </c>
      <c r="L21" s="58">
        <f t="shared" si="137"/>
        <v>0.13999999999999999</v>
      </c>
      <c r="M21" s="58">
        <f t="shared" si="137"/>
        <v>0.21</v>
      </c>
      <c r="N21" s="58">
        <f t="shared" si="137"/>
        <v>0.13999999999999999</v>
      </c>
      <c r="O21" s="58">
        <f t="shared" si="137"/>
        <v>6.9999999999999993E-2</v>
      </c>
      <c r="P21" s="58">
        <f t="shared" si="137"/>
        <v>0.27999999999999997</v>
      </c>
      <c r="Q21" s="58">
        <f t="shared" si="137"/>
        <v>6.9999999999999993E-2</v>
      </c>
      <c r="R21" s="58">
        <f t="shared" si="137"/>
        <v>0.21</v>
      </c>
      <c r="S21" s="58">
        <f t="shared" si="138"/>
        <v>0.27999999999999997</v>
      </c>
      <c r="T21" s="58">
        <f t="shared" si="138"/>
        <v>0.27999999999999997</v>
      </c>
      <c r="U21" s="58">
        <f t="shared" si="138"/>
        <v>0.27999999999999997</v>
      </c>
      <c r="V21" s="58">
        <f t="shared" si="138"/>
        <v>2.0999999999999996</v>
      </c>
      <c r="W21" s="58">
        <f t="shared" si="138"/>
        <v>0.42</v>
      </c>
      <c r="X21" s="58">
        <f t="shared" si="138"/>
        <v>0.27999999999999997</v>
      </c>
      <c r="Y21" s="58">
        <f t="shared" si="138"/>
        <v>0.7</v>
      </c>
      <c r="Z21" s="58">
        <f t="shared" si="138"/>
        <v>0.27999999999999997</v>
      </c>
      <c r="AA21" s="58">
        <f t="shared" si="138"/>
        <v>0</v>
      </c>
      <c r="AB21" s="58">
        <f t="shared" si="138"/>
        <v>0.13999999999999999</v>
      </c>
      <c r="AC21" s="58">
        <f t="shared" si="138"/>
        <v>0.13999999999999999</v>
      </c>
      <c r="AD21" s="58">
        <f t="shared" si="138"/>
        <v>0.21</v>
      </c>
      <c r="AE21" s="58"/>
      <c r="AI21" s="103">
        <v>14</v>
      </c>
      <c r="AJ21" s="60">
        <f>IF(总纲!BM18&lt;INT('功能-圣人研究'!$E$8),0,求节点('功能-圣人研究'!$E$8:$E$27,'功能-圣人研究'!K$8:K$27,总纲!BM18))</f>
        <v>0.89395256039806104</v>
      </c>
      <c r="AK21" s="60">
        <f>IF(总纲!BN18&lt;INT('功能-圣人研究'!$E$8),0,求节点('功能-圣人研究'!$E$8:$E$27,'功能-圣人研究'!L$8:L$27,总纲!BN18))</f>
        <v>0.91159497635075148</v>
      </c>
      <c r="AL21" s="60">
        <f>IF(总纲!BO18&lt;INT('功能-圣人研究'!$E$8),0,求节点('功能-圣人研究'!$E$8:$E$27,'功能-圣人研究'!M$8:M$27,总纲!BO18))</f>
        <v>0.94835457535507417</v>
      </c>
      <c r="AM21" s="60">
        <f>IF(总纲!BP18&lt;INT('功能-圣人研究'!$E$8),0,求节点('功能-圣人研究'!$E$8:$E$27,'功能-圣人研究'!N$8:N$27,总纲!BP18))</f>
        <v>0.99839641599427364</v>
      </c>
      <c r="AN21" s="60">
        <f>IF(总纲!BQ18&lt;INT('功能-圣人研究'!$E$8),0,求节点('功能-圣人研究'!$E$8:$E$27,'功能-圣人研究'!O$8:O$27,总纲!BQ18))</f>
        <v>1</v>
      </c>
      <c r="AQ21" s="81"/>
      <c r="AS21" s="81"/>
      <c r="AT21" s="54">
        <v>16</v>
      </c>
      <c r="AU21" s="68">
        <f t="shared" si="0"/>
        <v>0.53305546312645946</v>
      </c>
      <c r="AV21" s="68">
        <f t="shared" si="1"/>
        <v>0.54341954595956399</v>
      </c>
      <c r="AW21" s="68">
        <f t="shared" si="2"/>
        <v>0.5650177186224361</v>
      </c>
      <c r="AX21" s="68">
        <f t="shared" si="3"/>
        <v>0.59689850018846125</v>
      </c>
      <c r="AY21" s="68">
        <f t="shared" si="4"/>
        <v>0.60000000000000009</v>
      </c>
      <c r="BC21" s="54">
        <v>16</v>
      </c>
      <c r="BD21" s="68">
        <f t="shared" si="5"/>
        <v>0</v>
      </c>
      <c r="BE21" s="68">
        <f t="shared" si="6"/>
        <v>0</v>
      </c>
      <c r="BF21" s="68">
        <f t="shared" si="7"/>
        <v>0</v>
      </c>
      <c r="BG21" s="68">
        <f t="shared" si="8"/>
        <v>0</v>
      </c>
      <c r="BH21" s="68">
        <f t="shared" si="9"/>
        <v>0</v>
      </c>
      <c r="BL21" s="54">
        <v>16</v>
      </c>
      <c r="BM21" s="68">
        <f t="shared" si="10"/>
        <v>0</v>
      </c>
      <c r="BN21" s="68">
        <f t="shared" si="11"/>
        <v>0</v>
      </c>
      <c r="BO21" s="68">
        <f t="shared" si="12"/>
        <v>0</v>
      </c>
      <c r="BP21" s="68">
        <f t="shared" si="13"/>
        <v>0</v>
      </c>
      <c r="BQ21" s="68">
        <f t="shared" si="14"/>
        <v>0</v>
      </c>
      <c r="BU21" s="54">
        <v>16</v>
      </c>
      <c r="BV21" s="62">
        <f t="shared" si="15"/>
        <v>0</v>
      </c>
      <c r="BW21" s="62">
        <f t="shared" si="16"/>
        <v>0</v>
      </c>
      <c r="BX21" s="62">
        <f t="shared" si="17"/>
        <v>0</v>
      </c>
      <c r="BY21" s="62">
        <f t="shared" si="18"/>
        <v>0</v>
      </c>
      <c r="BZ21" s="62">
        <f t="shared" si="19"/>
        <v>0</v>
      </c>
      <c r="CD21" s="168">
        <v>16</v>
      </c>
      <c r="CE21" s="62">
        <f t="shared" si="20"/>
        <v>0</v>
      </c>
      <c r="CF21" s="62">
        <f t="shared" si="21"/>
        <v>0</v>
      </c>
      <c r="CG21" s="62">
        <f t="shared" si="22"/>
        <v>0</v>
      </c>
      <c r="CH21" s="62">
        <f t="shared" si="23"/>
        <v>0</v>
      </c>
      <c r="CI21" s="62">
        <f t="shared" si="24"/>
        <v>0</v>
      </c>
      <c r="CM21" s="54">
        <v>16</v>
      </c>
      <c r="CN21" s="62">
        <f t="shared" si="25"/>
        <v>0</v>
      </c>
      <c r="CO21" s="62">
        <f t="shared" si="26"/>
        <v>0</v>
      </c>
      <c r="CP21" s="62">
        <f t="shared" si="27"/>
        <v>0</v>
      </c>
      <c r="CQ21" s="62">
        <f t="shared" si="28"/>
        <v>0</v>
      </c>
      <c r="CR21" s="62">
        <f t="shared" si="29"/>
        <v>0</v>
      </c>
      <c r="CV21" s="54">
        <v>16</v>
      </c>
      <c r="CW21" s="62">
        <f t="shared" si="30"/>
        <v>0</v>
      </c>
      <c r="CX21" s="62">
        <f t="shared" si="31"/>
        <v>0</v>
      </c>
      <c r="CY21" s="62">
        <f t="shared" si="32"/>
        <v>0</v>
      </c>
      <c r="CZ21" s="62">
        <f t="shared" si="33"/>
        <v>0</v>
      </c>
      <c r="DA21" s="62">
        <f t="shared" si="34"/>
        <v>0</v>
      </c>
      <c r="DE21" s="168">
        <v>16</v>
      </c>
      <c r="DF21" s="62">
        <f t="shared" si="35"/>
        <v>0</v>
      </c>
      <c r="DG21" s="62">
        <f t="shared" si="36"/>
        <v>0</v>
      </c>
      <c r="DH21" s="62">
        <f t="shared" si="37"/>
        <v>0</v>
      </c>
      <c r="DI21" s="62">
        <f t="shared" si="38"/>
        <v>0</v>
      </c>
      <c r="DJ21" s="62">
        <f t="shared" si="39"/>
        <v>0</v>
      </c>
      <c r="DN21" s="54">
        <v>16</v>
      </c>
      <c r="DO21" s="62">
        <f t="shared" si="40"/>
        <v>0</v>
      </c>
      <c r="DP21" s="62">
        <f t="shared" si="41"/>
        <v>0</v>
      </c>
      <c r="DQ21" s="62">
        <f t="shared" si="42"/>
        <v>0</v>
      </c>
      <c r="DR21" s="62">
        <f t="shared" si="43"/>
        <v>0</v>
      </c>
      <c r="DS21" s="62">
        <f t="shared" si="44"/>
        <v>0</v>
      </c>
      <c r="DW21" s="168">
        <v>16</v>
      </c>
      <c r="DX21" s="62">
        <f t="shared" si="45"/>
        <v>0</v>
      </c>
      <c r="DY21" s="62">
        <f t="shared" si="46"/>
        <v>0</v>
      </c>
      <c r="DZ21" s="62">
        <f t="shared" si="47"/>
        <v>0</v>
      </c>
      <c r="EA21" s="62">
        <f t="shared" si="48"/>
        <v>0</v>
      </c>
      <c r="EB21" s="62">
        <f t="shared" si="49"/>
        <v>0</v>
      </c>
      <c r="EF21" s="54">
        <v>16</v>
      </c>
      <c r="EG21" s="62">
        <f t="shared" si="50"/>
        <v>0</v>
      </c>
      <c r="EH21" s="62">
        <f t="shared" si="51"/>
        <v>0</v>
      </c>
      <c r="EI21" s="62">
        <f t="shared" si="52"/>
        <v>0</v>
      </c>
      <c r="EJ21" s="62">
        <f t="shared" si="53"/>
        <v>0</v>
      </c>
      <c r="EK21" s="62">
        <f t="shared" si="54"/>
        <v>0</v>
      </c>
      <c r="EO21" s="168">
        <v>16</v>
      </c>
      <c r="EP21" s="62">
        <f t="shared" si="55"/>
        <v>0</v>
      </c>
      <c r="EQ21" s="62">
        <f t="shared" si="56"/>
        <v>0</v>
      </c>
      <c r="ER21" s="62">
        <f t="shared" si="57"/>
        <v>0</v>
      </c>
      <c r="ES21" s="62">
        <f t="shared" si="58"/>
        <v>0</v>
      </c>
      <c r="ET21" s="62">
        <f t="shared" si="59"/>
        <v>0</v>
      </c>
      <c r="EX21" s="54">
        <v>16</v>
      </c>
      <c r="EY21" s="62">
        <f t="shared" si="131"/>
        <v>0</v>
      </c>
      <c r="EZ21" s="62">
        <f t="shared" si="132"/>
        <v>0</v>
      </c>
      <c r="FA21" s="62">
        <f t="shared" si="133"/>
        <v>0</v>
      </c>
      <c r="FB21" s="62">
        <f t="shared" si="134"/>
        <v>0</v>
      </c>
      <c r="FC21" s="62">
        <f t="shared" si="135"/>
        <v>0</v>
      </c>
      <c r="FG21" s="54">
        <v>16</v>
      </c>
      <c r="FH21" s="67">
        <f>$Q55*AJ23*'[1]资源-士兵训练时间'!AB21+FH20</f>
        <v>0</v>
      </c>
      <c r="FI21" s="67">
        <f>$Q55*AK23*'[1]资源-士兵训练时间'!AC21+FI20</f>
        <v>0</v>
      </c>
      <c r="FJ21" s="67">
        <f>$Q55*AL23*'[1]资源-士兵训练时间'!AD21+FJ20</f>
        <v>0</v>
      </c>
      <c r="FK21" s="67">
        <f>$Q55*AM23*'[1]资源-士兵训练时间'!AE21+FK20</f>
        <v>0</v>
      </c>
      <c r="FL21" s="67">
        <f>$Q55*AN23*'[1]资源-士兵训练时间'!AF21+FL20</f>
        <v>0</v>
      </c>
      <c r="FP21" s="54">
        <v>16</v>
      </c>
      <c r="FQ21" s="62">
        <f t="shared" si="61"/>
        <v>0</v>
      </c>
      <c r="FR21" s="62">
        <f t="shared" si="62"/>
        <v>0</v>
      </c>
      <c r="FS21" s="62">
        <f t="shared" si="63"/>
        <v>0</v>
      </c>
      <c r="FT21" s="62">
        <f t="shared" si="64"/>
        <v>0</v>
      </c>
      <c r="FU21" s="62">
        <f t="shared" si="65"/>
        <v>0</v>
      </c>
      <c r="FV21" s="61">
        <f>FQ21*[4]兵营招募!AX20+FV20</f>
        <v>0</v>
      </c>
      <c r="FW21" s="61">
        <f>FR21*[4]兵营招募!AY20+FW20</f>
        <v>0</v>
      </c>
      <c r="FX21" s="61">
        <f>FS21*[4]兵营招募!AZ20+FX20</f>
        <v>0</v>
      </c>
      <c r="FY21" s="61">
        <f>FT21*[4]兵营招募!BA20+FY20</f>
        <v>0</v>
      </c>
      <c r="FZ21" s="61">
        <f>FU21*[4]兵营招募!BB20+FZ20</f>
        <v>0</v>
      </c>
      <c r="GD21" s="54">
        <v>16</v>
      </c>
      <c r="GE21" s="62">
        <f t="shared" si="66"/>
        <v>0</v>
      </c>
      <c r="GF21" s="62">
        <f t="shared" si="67"/>
        <v>0</v>
      </c>
      <c r="GG21" s="62">
        <f t="shared" si="68"/>
        <v>0</v>
      </c>
      <c r="GH21" s="62">
        <f t="shared" si="69"/>
        <v>0</v>
      </c>
      <c r="GI21" s="62">
        <f t="shared" si="70"/>
        <v>0</v>
      </c>
      <c r="GM21" s="54">
        <v>16</v>
      </c>
      <c r="GN21" s="62">
        <f t="shared" si="71"/>
        <v>0</v>
      </c>
      <c r="GO21" s="62">
        <f t="shared" si="72"/>
        <v>0</v>
      </c>
      <c r="GP21" s="62">
        <f t="shared" si="73"/>
        <v>0</v>
      </c>
      <c r="GQ21" s="62">
        <f t="shared" si="74"/>
        <v>0</v>
      </c>
      <c r="GR21" s="62">
        <f t="shared" si="75"/>
        <v>0</v>
      </c>
      <c r="GV21" s="168">
        <v>16</v>
      </c>
      <c r="GW21" s="62">
        <f t="shared" si="76"/>
        <v>0</v>
      </c>
      <c r="GX21" s="62">
        <f t="shared" si="77"/>
        <v>0</v>
      </c>
      <c r="GY21" s="62">
        <f t="shared" si="78"/>
        <v>0</v>
      </c>
      <c r="GZ21" s="62">
        <f t="shared" si="79"/>
        <v>0</v>
      </c>
      <c r="HA21" s="62">
        <f t="shared" si="80"/>
        <v>0</v>
      </c>
      <c r="HE21" s="54">
        <v>16</v>
      </c>
      <c r="HF21" s="62">
        <f t="shared" si="81"/>
        <v>0</v>
      </c>
      <c r="HG21" s="62">
        <f t="shared" si="82"/>
        <v>0</v>
      </c>
      <c r="HH21" s="62">
        <f t="shared" si="83"/>
        <v>0</v>
      </c>
      <c r="HI21" s="62">
        <f t="shared" si="84"/>
        <v>0</v>
      </c>
      <c r="HJ21" s="62">
        <f t="shared" si="85"/>
        <v>0</v>
      </c>
      <c r="HN21" s="54">
        <v>16</v>
      </c>
      <c r="HO21" s="62">
        <f t="shared" si="86"/>
        <v>0</v>
      </c>
      <c r="HP21" s="62">
        <f t="shared" si="87"/>
        <v>0</v>
      </c>
      <c r="HQ21" s="62">
        <f t="shared" si="88"/>
        <v>0</v>
      </c>
      <c r="HR21" s="62">
        <f t="shared" si="89"/>
        <v>0</v>
      </c>
      <c r="HS21" s="62">
        <f t="shared" si="90"/>
        <v>0</v>
      </c>
      <c r="HW21" s="54">
        <v>16</v>
      </c>
      <c r="HX21" s="62">
        <f t="shared" si="91"/>
        <v>0</v>
      </c>
      <c r="HY21" s="62">
        <f t="shared" si="92"/>
        <v>0</v>
      </c>
      <c r="HZ21" s="62">
        <f t="shared" si="93"/>
        <v>0</v>
      </c>
      <c r="IA21" s="62">
        <f t="shared" si="94"/>
        <v>0</v>
      </c>
      <c r="IB21" s="62">
        <f t="shared" si="95"/>
        <v>0</v>
      </c>
      <c r="IF21" s="54">
        <v>16</v>
      </c>
      <c r="IG21" s="62">
        <f t="shared" si="96"/>
        <v>0.35537030875097297</v>
      </c>
      <c r="IH21" s="62">
        <f t="shared" si="97"/>
        <v>0.36227969730637594</v>
      </c>
      <c r="II21" s="62">
        <f t="shared" si="98"/>
        <v>0.376678479081624</v>
      </c>
      <c r="IJ21" s="62">
        <f t="shared" si="99"/>
        <v>0.39793233345897416</v>
      </c>
      <c r="IK21" s="62">
        <f t="shared" si="100"/>
        <v>0.4</v>
      </c>
      <c r="IO21" s="54">
        <v>16</v>
      </c>
      <c r="IP21" s="62">
        <f t="shared" si="101"/>
        <v>0</v>
      </c>
      <c r="IQ21" s="62">
        <f t="shared" si="102"/>
        <v>0</v>
      </c>
      <c r="IR21" s="62">
        <f t="shared" si="103"/>
        <v>0</v>
      </c>
      <c r="IS21" s="62">
        <f t="shared" si="104"/>
        <v>0</v>
      </c>
      <c r="IT21" s="62">
        <f t="shared" si="105"/>
        <v>0</v>
      </c>
      <c r="IX21" s="54">
        <v>16</v>
      </c>
      <c r="IY21" s="62">
        <f t="shared" si="106"/>
        <v>0</v>
      </c>
      <c r="IZ21" s="62">
        <f t="shared" si="107"/>
        <v>0</v>
      </c>
      <c r="JA21" s="62">
        <f t="shared" si="108"/>
        <v>0</v>
      </c>
      <c r="JB21" s="62">
        <f t="shared" si="109"/>
        <v>0</v>
      </c>
      <c r="JC21" s="62">
        <f t="shared" si="110"/>
        <v>0</v>
      </c>
      <c r="JD21" s="67"/>
      <c r="JE21" s="67"/>
      <c r="JF21" s="67"/>
      <c r="JJ21" s="54">
        <v>16</v>
      </c>
      <c r="JK21" s="68">
        <f t="shared" si="111"/>
        <v>0</v>
      </c>
      <c r="JL21" s="68">
        <f t="shared" si="112"/>
        <v>0</v>
      </c>
      <c r="JM21" s="68">
        <f t="shared" si="113"/>
        <v>0</v>
      </c>
      <c r="JN21" s="68">
        <f t="shared" si="114"/>
        <v>0</v>
      </c>
      <c r="JO21" s="68">
        <f t="shared" si="115"/>
        <v>0</v>
      </c>
      <c r="JP21" s="61">
        <f>JK21*('[1]功能-城建'!CW20-'[1]功能-城建'!CW19)+JP20</f>
        <v>0</v>
      </c>
      <c r="JQ21" s="61">
        <f>JL21*('[1]功能-城建'!CX20-'[1]功能-城建'!CX19)+JQ20</f>
        <v>0</v>
      </c>
      <c r="JR21" s="61">
        <f>JM21*('[1]功能-城建'!CY20-'[1]功能-城建'!CY19)+JR20</f>
        <v>0</v>
      </c>
      <c r="JS21" s="61">
        <f>JN21*('[1]功能-城建'!CZ20-'[1]功能-城建'!CZ19)+JS20</f>
        <v>0</v>
      </c>
      <c r="JT21" s="61">
        <f>JO21*('[1]功能-城建'!DA20-'[1]功能-城建'!DA19)+JT20</f>
        <v>0</v>
      </c>
      <c r="JX21" s="159">
        <v>16</v>
      </c>
      <c r="JY21" s="68">
        <f t="shared" si="116"/>
        <v>0</v>
      </c>
      <c r="JZ21" s="68">
        <f t="shared" si="117"/>
        <v>0</v>
      </c>
      <c r="KA21" s="68">
        <f t="shared" si="118"/>
        <v>0</v>
      </c>
      <c r="KB21" s="68">
        <f t="shared" si="119"/>
        <v>0</v>
      </c>
      <c r="KC21" s="68">
        <f t="shared" si="120"/>
        <v>0</v>
      </c>
      <c r="KG21" s="168">
        <v>16</v>
      </c>
      <c r="KH21" s="68">
        <f t="shared" si="121"/>
        <v>0</v>
      </c>
      <c r="KI21" s="68">
        <f t="shared" si="122"/>
        <v>0</v>
      </c>
      <c r="KJ21" s="68">
        <f t="shared" si="123"/>
        <v>0</v>
      </c>
      <c r="KK21" s="68">
        <f t="shared" si="124"/>
        <v>0</v>
      </c>
      <c r="KL21" s="68">
        <f t="shared" si="125"/>
        <v>0</v>
      </c>
      <c r="KP21" s="168">
        <v>16</v>
      </c>
      <c r="KQ21" s="68">
        <f t="shared" si="126"/>
        <v>0.10661109262529188</v>
      </c>
      <c r="KR21" s="68">
        <f t="shared" si="127"/>
        <v>0.10868390919191277</v>
      </c>
      <c r="KS21" s="68">
        <f t="shared" si="128"/>
        <v>0.11300354372448719</v>
      </c>
      <c r="KT21" s="68">
        <f t="shared" si="129"/>
        <v>0.11937970003769223</v>
      </c>
      <c r="KU21" s="68">
        <f t="shared" si="130"/>
        <v>0.12</v>
      </c>
    </row>
    <row r="22" spans="1:307" x14ac:dyDescent="0.15">
      <c r="B22" s="162">
        <v>15</v>
      </c>
      <c r="C22" s="58">
        <f t="shared" si="137"/>
        <v>1.125</v>
      </c>
      <c r="D22" s="58">
        <f t="shared" si="137"/>
        <v>1.125</v>
      </c>
      <c r="E22" s="58">
        <f t="shared" si="137"/>
        <v>0</v>
      </c>
      <c r="F22" s="58">
        <f t="shared" si="137"/>
        <v>7.5000000000000011E-2</v>
      </c>
      <c r="G22" s="58">
        <f t="shared" si="137"/>
        <v>0.75</v>
      </c>
      <c r="H22" s="58">
        <f t="shared" si="137"/>
        <v>0.75</v>
      </c>
      <c r="I22" s="58">
        <f t="shared" si="137"/>
        <v>0.75</v>
      </c>
      <c r="J22" s="58">
        <f t="shared" si="137"/>
        <v>0.15000000000000002</v>
      </c>
      <c r="K22" s="58">
        <f t="shared" si="137"/>
        <v>0.15000000000000002</v>
      </c>
      <c r="L22" s="58">
        <f t="shared" si="137"/>
        <v>0.15000000000000002</v>
      </c>
      <c r="M22" s="58">
        <f t="shared" si="137"/>
        <v>0.22499999999999998</v>
      </c>
      <c r="N22" s="58">
        <f t="shared" si="137"/>
        <v>0.15000000000000002</v>
      </c>
      <c r="O22" s="58">
        <f t="shared" si="137"/>
        <v>7.5000000000000011E-2</v>
      </c>
      <c r="P22" s="58">
        <f t="shared" si="137"/>
        <v>0.30000000000000004</v>
      </c>
      <c r="Q22" s="58">
        <f t="shared" si="137"/>
        <v>7.5000000000000011E-2</v>
      </c>
      <c r="R22" s="58">
        <f t="shared" si="137"/>
        <v>0.22499999999999998</v>
      </c>
      <c r="S22" s="58">
        <f t="shared" si="138"/>
        <v>0.30000000000000004</v>
      </c>
      <c r="T22" s="58">
        <f t="shared" si="138"/>
        <v>0.30000000000000004</v>
      </c>
      <c r="U22" s="58">
        <f t="shared" si="138"/>
        <v>0.30000000000000004</v>
      </c>
      <c r="V22" s="58">
        <f t="shared" si="138"/>
        <v>2.25</v>
      </c>
      <c r="W22" s="58">
        <f t="shared" si="138"/>
        <v>0.44999999999999996</v>
      </c>
      <c r="X22" s="58">
        <f t="shared" si="138"/>
        <v>0.30000000000000004</v>
      </c>
      <c r="Y22" s="58">
        <f t="shared" si="138"/>
        <v>0.75</v>
      </c>
      <c r="Z22" s="58">
        <f t="shared" si="138"/>
        <v>0.30000000000000004</v>
      </c>
      <c r="AA22" s="58">
        <f t="shared" si="138"/>
        <v>0</v>
      </c>
      <c r="AB22" s="58">
        <f t="shared" si="138"/>
        <v>0.15000000000000002</v>
      </c>
      <c r="AC22" s="58">
        <f t="shared" si="138"/>
        <v>0.15000000000000002</v>
      </c>
      <c r="AD22" s="58">
        <f t="shared" si="138"/>
        <v>0.22499999999999998</v>
      </c>
      <c r="AE22" s="58"/>
      <c r="AI22" s="103">
        <v>15</v>
      </c>
      <c r="AJ22" s="60">
        <f>IF(总纲!BM19&lt;INT('功能-圣人研究'!$E$8),0,求节点('功能-圣人研究'!$E$8:$E$27,'功能-圣人研究'!K$8:K$27,总纲!BM19))</f>
        <v>0.89116670582541935</v>
      </c>
      <c r="AK22" s="60">
        <f>IF(总纲!BN19&lt;INT('功能-圣人研究'!$E$8),0,求节点('功能-圣人研究'!$E$8:$E$27,'功能-圣人研究'!L$8:L$27,总纲!BN19))</f>
        <v>0.90865781813536495</v>
      </c>
      <c r="AL22" s="60">
        <f>IF(总纲!BO19&lt;INT('功能-圣人研究'!$E$8),0,求节点('功能-圣人研究'!$E$8:$E$27,'功能-圣人研究'!M$8:M$27,总纲!BO19))</f>
        <v>0.94490684133303238</v>
      </c>
      <c r="AM22" s="60">
        <f>IF(总纲!BP19&lt;INT('功能-圣人研究'!$E$8),0,求节点('功能-圣人研究'!$E$8:$E$27,'功能-圣人研究'!N$8:N$27,总纲!BP19))</f>
        <v>0.99663763701573405</v>
      </c>
      <c r="AN22" s="60">
        <f>IF(总纲!BQ19&lt;INT('功能-圣人研究'!$E$8),0,求节点('功能-圣人研究'!$E$8:$E$27,'功能-圣人研究'!O$8:O$27,总纲!BQ19))</f>
        <v>1</v>
      </c>
      <c r="AQ22" s="81"/>
      <c r="AS22" s="81"/>
      <c r="AT22" s="54">
        <v>17</v>
      </c>
      <c r="AU22" s="68">
        <f t="shared" si="0"/>
        <v>0.53148118194100769</v>
      </c>
      <c r="AV22" s="68">
        <f t="shared" si="1"/>
        <v>0.54176154849149905</v>
      </c>
      <c r="AW22" s="68">
        <f t="shared" si="2"/>
        <v>0.56318032928417616</v>
      </c>
      <c r="AX22" s="68">
        <f t="shared" si="3"/>
        <v>0.59536962448999908</v>
      </c>
      <c r="AY22" s="68">
        <f t="shared" si="4"/>
        <v>0.60000000000000009</v>
      </c>
      <c r="BB22" s="81"/>
      <c r="BC22" s="54">
        <v>17</v>
      </c>
      <c r="BD22" s="68">
        <f t="shared" si="5"/>
        <v>0</v>
      </c>
      <c r="BE22" s="68">
        <f t="shared" si="6"/>
        <v>0</v>
      </c>
      <c r="BF22" s="68">
        <f t="shared" si="7"/>
        <v>0</v>
      </c>
      <c r="BG22" s="68">
        <f t="shared" si="8"/>
        <v>0</v>
      </c>
      <c r="BH22" s="68">
        <f t="shared" si="9"/>
        <v>0</v>
      </c>
      <c r="BL22" s="54">
        <v>17</v>
      </c>
      <c r="BM22" s="68">
        <f t="shared" si="10"/>
        <v>0</v>
      </c>
      <c r="BN22" s="68">
        <f t="shared" si="11"/>
        <v>0</v>
      </c>
      <c r="BO22" s="68">
        <f t="shared" si="12"/>
        <v>0</v>
      </c>
      <c r="BP22" s="68">
        <f t="shared" si="13"/>
        <v>0</v>
      </c>
      <c r="BQ22" s="68">
        <f t="shared" si="14"/>
        <v>0</v>
      </c>
      <c r="BU22" s="54">
        <v>17</v>
      </c>
      <c r="BV22" s="62">
        <f t="shared" si="15"/>
        <v>0</v>
      </c>
      <c r="BW22" s="62">
        <f t="shared" si="16"/>
        <v>0</v>
      </c>
      <c r="BX22" s="62">
        <f t="shared" si="17"/>
        <v>0</v>
      </c>
      <c r="BY22" s="62">
        <f t="shared" si="18"/>
        <v>0</v>
      </c>
      <c r="BZ22" s="62">
        <f t="shared" si="19"/>
        <v>0</v>
      </c>
      <c r="CD22" s="168">
        <v>17</v>
      </c>
      <c r="CE22" s="62">
        <f t="shared" si="20"/>
        <v>0</v>
      </c>
      <c r="CF22" s="62">
        <f t="shared" si="21"/>
        <v>0</v>
      </c>
      <c r="CG22" s="62">
        <f t="shared" si="22"/>
        <v>0</v>
      </c>
      <c r="CH22" s="62">
        <f t="shared" si="23"/>
        <v>0</v>
      </c>
      <c r="CI22" s="62">
        <f t="shared" si="24"/>
        <v>0</v>
      </c>
      <c r="CM22" s="54">
        <v>17</v>
      </c>
      <c r="CN22" s="62">
        <f t="shared" si="25"/>
        <v>0</v>
      </c>
      <c r="CO22" s="62">
        <f t="shared" si="26"/>
        <v>0</v>
      </c>
      <c r="CP22" s="62">
        <f t="shared" si="27"/>
        <v>0</v>
      </c>
      <c r="CQ22" s="62">
        <f t="shared" si="28"/>
        <v>0</v>
      </c>
      <c r="CR22" s="62">
        <f t="shared" si="29"/>
        <v>0</v>
      </c>
      <c r="CV22" s="54">
        <v>17</v>
      </c>
      <c r="CW22" s="62">
        <f t="shared" si="30"/>
        <v>0</v>
      </c>
      <c r="CX22" s="62">
        <f t="shared" si="31"/>
        <v>0</v>
      </c>
      <c r="CY22" s="62">
        <f t="shared" si="32"/>
        <v>0</v>
      </c>
      <c r="CZ22" s="62">
        <f t="shared" si="33"/>
        <v>0</v>
      </c>
      <c r="DA22" s="62">
        <f t="shared" si="34"/>
        <v>0</v>
      </c>
      <c r="DE22" s="168">
        <v>17</v>
      </c>
      <c r="DF22" s="62">
        <f t="shared" si="35"/>
        <v>0</v>
      </c>
      <c r="DG22" s="62">
        <f t="shared" si="36"/>
        <v>0</v>
      </c>
      <c r="DH22" s="62">
        <f t="shared" si="37"/>
        <v>0</v>
      </c>
      <c r="DI22" s="62">
        <f t="shared" si="38"/>
        <v>0</v>
      </c>
      <c r="DJ22" s="62">
        <f t="shared" si="39"/>
        <v>0</v>
      </c>
      <c r="DN22" s="54">
        <v>17</v>
      </c>
      <c r="DO22" s="62">
        <f t="shared" si="40"/>
        <v>0</v>
      </c>
      <c r="DP22" s="62">
        <f t="shared" si="41"/>
        <v>0</v>
      </c>
      <c r="DQ22" s="62">
        <f t="shared" si="42"/>
        <v>0</v>
      </c>
      <c r="DR22" s="62">
        <f t="shared" si="43"/>
        <v>0</v>
      </c>
      <c r="DS22" s="62">
        <f t="shared" si="44"/>
        <v>0</v>
      </c>
      <c r="DW22" s="168">
        <v>17</v>
      </c>
      <c r="DX22" s="62">
        <f t="shared" si="45"/>
        <v>0</v>
      </c>
      <c r="DY22" s="62">
        <f t="shared" si="46"/>
        <v>0</v>
      </c>
      <c r="DZ22" s="62">
        <f t="shared" si="47"/>
        <v>0</v>
      </c>
      <c r="EA22" s="62">
        <f t="shared" si="48"/>
        <v>0</v>
      </c>
      <c r="EB22" s="62">
        <f t="shared" si="49"/>
        <v>0</v>
      </c>
      <c r="EF22" s="54">
        <v>17</v>
      </c>
      <c r="EG22" s="62">
        <f t="shared" si="50"/>
        <v>0</v>
      </c>
      <c r="EH22" s="62">
        <f t="shared" si="51"/>
        <v>0</v>
      </c>
      <c r="EI22" s="62">
        <f t="shared" si="52"/>
        <v>0</v>
      </c>
      <c r="EJ22" s="62">
        <f t="shared" si="53"/>
        <v>0</v>
      </c>
      <c r="EK22" s="62">
        <f t="shared" si="54"/>
        <v>0</v>
      </c>
      <c r="EO22" s="168">
        <v>17</v>
      </c>
      <c r="EP22" s="62">
        <f t="shared" si="55"/>
        <v>0</v>
      </c>
      <c r="EQ22" s="62">
        <f t="shared" si="56"/>
        <v>0</v>
      </c>
      <c r="ER22" s="62">
        <f t="shared" si="57"/>
        <v>0</v>
      </c>
      <c r="ES22" s="62">
        <f t="shared" si="58"/>
        <v>0</v>
      </c>
      <c r="ET22" s="62">
        <f t="shared" si="59"/>
        <v>0</v>
      </c>
      <c r="EX22" s="54">
        <v>17</v>
      </c>
      <c r="EY22" s="62">
        <f t="shared" si="131"/>
        <v>0</v>
      </c>
      <c r="EZ22" s="62">
        <f t="shared" si="132"/>
        <v>0</v>
      </c>
      <c r="FA22" s="62">
        <f t="shared" si="133"/>
        <v>0</v>
      </c>
      <c r="FB22" s="62">
        <f t="shared" si="134"/>
        <v>0</v>
      </c>
      <c r="FC22" s="62">
        <f t="shared" si="135"/>
        <v>0</v>
      </c>
      <c r="FG22" s="54">
        <v>17</v>
      </c>
      <c r="FH22" s="67">
        <f>$Q56*AJ24*'[1]资源-士兵训练时间'!AB22+FH21</f>
        <v>0</v>
      </c>
      <c r="FI22" s="67">
        <f>$Q56*AK24*'[1]资源-士兵训练时间'!AC22+FI21</f>
        <v>0</v>
      </c>
      <c r="FJ22" s="67">
        <f>$Q56*AL24*'[1]资源-士兵训练时间'!AD22+FJ21</f>
        <v>0</v>
      </c>
      <c r="FK22" s="67">
        <f>$Q56*AM24*'[1]资源-士兵训练时间'!AE22+FK21</f>
        <v>0</v>
      </c>
      <c r="FL22" s="67">
        <f>$Q56*AN24*'[1]资源-士兵训练时间'!AF22+FL21</f>
        <v>0</v>
      </c>
      <c r="FP22" s="54">
        <v>17</v>
      </c>
      <c r="FQ22" s="62">
        <f t="shared" si="61"/>
        <v>0</v>
      </c>
      <c r="FR22" s="62">
        <f t="shared" si="62"/>
        <v>0</v>
      </c>
      <c r="FS22" s="62">
        <f t="shared" si="63"/>
        <v>0</v>
      </c>
      <c r="FT22" s="62">
        <f t="shared" si="64"/>
        <v>0</v>
      </c>
      <c r="FU22" s="62">
        <f t="shared" si="65"/>
        <v>0</v>
      </c>
      <c r="FV22" s="61">
        <f>FQ22*[4]兵营招募!AX21+FV21</f>
        <v>0</v>
      </c>
      <c r="FW22" s="61">
        <f>FR22*[4]兵营招募!AY21+FW21</f>
        <v>0</v>
      </c>
      <c r="FX22" s="61">
        <f>FS22*[4]兵营招募!AZ21+FX21</f>
        <v>0</v>
      </c>
      <c r="FY22" s="61">
        <f>FT22*[4]兵营招募!BA21+FY21</f>
        <v>0</v>
      </c>
      <c r="FZ22" s="61">
        <f>FU22*[4]兵营招募!BB21+FZ21</f>
        <v>0</v>
      </c>
      <c r="GD22" s="54">
        <v>17</v>
      </c>
      <c r="GE22" s="62">
        <f t="shared" si="66"/>
        <v>0</v>
      </c>
      <c r="GF22" s="62">
        <f t="shared" si="67"/>
        <v>0</v>
      </c>
      <c r="GG22" s="62">
        <f t="shared" si="68"/>
        <v>0</v>
      </c>
      <c r="GH22" s="62">
        <f t="shared" si="69"/>
        <v>0</v>
      </c>
      <c r="GI22" s="62">
        <f t="shared" si="70"/>
        <v>0</v>
      </c>
      <c r="GM22" s="54">
        <v>17</v>
      </c>
      <c r="GN22" s="62">
        <f t="shared" si="71"/>
        <v>0</v>
      </c>
      <c r="GO22" s="62">
        <f t="shared" si="72"/>
        <v>0</v>
      </c>
      <c r="GP22" s="62">
        <f t="shared" si="73"/>
        <v>0</v>
      </c>
      <c r="GQ22" s="62">
        <f t="shared" si="74"/>
        <v>0</v>
      </c>
      <c r="GR22" s="62">
        <f t="shared" si="75"/>
        <v>0</v>
      </c>
      <c r="GV22" s="168">
        <v>17</v>
      </c>
      <c r="GW22" s="62">
        <f t="shared" si="76"/>
        <v>0</v>
      </c>
      <c r="GX22" s="62">
        <f t="shared" si="77"/>
        <v>0</v>
      </c>
      <c r="GY22" s="62">
        <f t="shared" si="78"/>
        <v>0</v>
      </c>
      <c r="GZ22" s="62">
        <f t="shared" si="79"/>
        <v>0</v>
      </c>
      <c r="HA22" s="62">
        <f t="shared" si="80"/>
        <v>0</v>
      </c>
      <c r="HE22" s="54">
        <v>17</v>
      </c>
      <c r="HF22" s="62">
        <f t="shared" si="81"/>
        <v>0</v>
      </c>
      <c r="HG22" s="62">
        <f t="shared" si="82"/>
        <v>0</v>
      </c>
      <c r="HH22" s="62">
        <f t="shared" si="83"/>
        <v>0</v>
      </c>
      <c r="HI22" s="62">
        <f t="shared" si="84"/>
        <v>0</v>
      </c>
      <c r="HJ22" s="62">
        <f t="shared" si="85"/>
        <v>0</v>
      </c>
      <c r="HN22" s="54">
        <v>17</v>
      </c>
      <c r="HO22" s="62">
        <f t="shared" si="86"/>
        <v>0</v>
      </c>
      <c r="HP22" s="62">
        <f t="shared" si="87"/>
        <v>0</v>
      </c>
      <c r="HQ22" s="62">
        <f t="shared" si="88"/>
        <v>0</v>
      </c>
      <c r="HR22" s="62">
        <f t="shared" si="89"/>
        <v>0</v>
      </c>
      <c r="HS22" s="62">
        <f t="shared" si="90"/>
        <v>0</v>
      </c>
      <c r="HW22" s="54">
        <v>17</v>
      </c>
      <c r="HX22" s="62">
        <f t="shared" si="91"/>
        <v>0</v>
      </c>
      <c r="HY22" s="62">
        <f t="shared" si="92"/>
        <v>0</v>
      </c>
      <c r="HZ22" s="62">
        <f t="shared" si="93"/>
        <v>0</v>
      </c>
      <c r="IA22" s="62">
        <f t="shared" si="94"/>
        <v>0</v>
      </c>
      <c r="IB22" s="62">
        <f t="shared" si="95"/>
        <v>0</v>
      </c>
      <c r="IF22" s="54">
        <v>17</v>
      </c>
      <c r="IG22" s="62">
        <f t="shared" si="96"/>
        <v>0.35432078796067173</v>
      </c>
      <c r="IH22" s="62">
        <f t="shared" si="97"/>
        <v>0.36117436566099931</v>
      </c>
      <c r="II22" s="62">
        <f t="shared" si="98"/>
        <v>0.37545355285611737</v>
      </c>
      <c r="IJ22" s="62">
        <f t="shared" si="99"/>
        <v>0.39691308299333272</v>
      </c>
      <c r="IK22" s="62">
        <f t="shared" si="100"/>
        <v>0.4</v>
      </c>
      <c r="IO22" s="54">
        <v>17</v>
      </c>
      <c r="IP22" s="62">
        <f t="shared" si="101"/>
        <v>0</v>
      </c>
      <c r="IQ22" s="62">
        <f t="shared" si="102"/>
        <v>0</v>
      </c>
      <c r="IR22" s="62">
        <f t="shared" si="103"/>
        <v>0</v>
      </c>
      <c r="IS22" s="62">
        <f t="shared" si="104"/>
        <v>0</v>
      </c>
      <c r="IT22" s="62">
        <f t="shared" si="105"/>
        <v>0</v>
      </c>
      <c r="IX22" s="54">
        <v>17</v>
      </c>
      <c r="IY22" s="62">
        <f t="shared" si="106"/>
        <v>0</v>
      </c>
      <c r="IZ22" s="62">
        <f t="shared" si="107"/>
        <v>0</v>
      </c>
      <c r="JA22" s="62">
        <f t="shared" si="108"/>
        <v>0</v>
      </c>
      <c r="JB22" s="62">
        <f t="shared" si="109"/>
        <v>0</v>
      </c>
      <c r="JC22" s="62">
        <f t="shared" si="110"/>
        <v>0</v>
      </c>
      <c r="JD22" s="67"/>
      <c r="JE22" s="67"/>
      <c r="JF22" s="67"/>
      <c r="JJ22" s="54">
        <v>17</v>
      </c>
      <c r="JK22" s="68">
        <f t="shared" si="111"/>
        <v>0</v>
      </c>
      <c r="JL22" s="68">
        <f t="shared" si="112"/>
        <v>0</v>
      </c>
      <c r="JM22" s="68">
        <f t="shared" si="113"/>
        <v>0</v>
      </c>
      <c r="JN22" s="68">
        <f t="shared" si="114"/>
        <v>0</v>
      </c>
      <c r="JO22" s="68">
        <f t="shared" si="115"/>
        <v>0</v>
      </c>
      <c r="JP22" s="61">
        <f>JK22*('[1]功能-城建'!CW21-'[1]功能-城建'!CW20)+JP21</f>
        <v>0</v>
      </c>
      <c r="JQ22" s="61">
        <f>JL22*('[1]功能-城建'!CX21-'[1]功能-城建'!CX20)+JQ21</f>
        <v>0</v>
      </c>
      <c r="JR22" s="61">
        <f>JM22*('[1]功能-城建'!CY21-'[1]功能-城建'!CY20)+JR21</f>
        <v>0</v>
      </c>
      <c r="JS22" s="61">
        <f>JN22*('[1]功能-城建'!CZ21-'[1]功能-城建'!CZ20)+JS21</f>
        <v>0</v>
      </c>
      <c r="JT22" s="61">
        <f>JO22*('[1]功能-城建'!DA21-'[1]功能-城建'!DA20)+JT21</f>
        <v>0</v>
      </c>
      <c r="JX22" s="159">
        <v>17</v>
      </c>
      <c r="JY22" s="68">
        <f t="shared" si="116"/>
        <v>0</v>
      </c>
      <c r="JZ22" s="68">
        <f t="shared" si="117"/>
        <v>0</v>
      </c>
      <c r="KA22" s="68">
        <f t="shared" si="118"/>
        <v>0</v>
      </c>
      <c r="KB22" s="68">
        <f t="shared" si="119"/>
        <v>0</v>
      </c>
      <c r="KC22" s="68">
        <f t="shared" si="120"/>
        <v>0</v>
      </c>
      <c r="KG22" s="168">
        <v>17</v>
      </c>
      <c r="KH22" s="68">
        <f t="shared" si="121"/>
        <v>0</v>
      </c>
      <c r="KI22" s="68">
        <f t="shared" si="122"/>
        <v>0</v>
      </c>
      <c r="KJ22" s="68">
        <f t="shared" si="123"/>
        <v>0</v>
      </c>
      <c r="KK22" s="68">
        <f t="shared" si="124"/>
        <v>0</v>
      </c>
      <c r="KL22" s="68">
        <f t="shared" si="125"/>
        <v>0</v>
      </c>
      <c r="KP22" s="168">
        <v>17</v>
      </c>
      <c r="KQ22" s="68">
        <f t="shared" si="126"/>
        <v>0.1062962363882015</v>
      </c>
      <c r="KR22" s="68">
        <f t="shared" si="127"/>
        <v>0.10835230969829977</v>
      </c>
      <c r="KS22" s="68">
        <f t="shared" si="128"/>
        <v>0.11263606585683521</v>
      </c>
      <c r="KT22" s="68">
        <f t="shared" si="129"/>
        <v>0.1190739248979998</v>
      </c>
      <c r="KU22" s="68">
        <f t="shared" si="130"/>
        <v>0.12</v>
      </c>
    </row>
    <row r="23" spans="1:307" x14ac:dyDescent="0.15">
      <c r="B23" s="162">
        <v>16</v>
      </c>
      <c r="C23" s="58">
        <f t="shared" si="137"/>
        <v>1.2000000000000002</v>
      </c>
      <c r="D23" s="58">
        <f t="shared" si="137"/>
        <v>1.2000000000000002</v>
      </c>
      <c r="E23" s="58">
        <f t="shared" si="137"/>
        <v>0</v>
      </c>
      <c r="F23" s="58">
        <f t="shared" si="137"/>
        <v>8.0000000000000016E-2</v>
      </c>
      <c r="G23" s="58">
        <f t="shared" si="137"/>
        <v>0.8</v>
      </c>
      <c r="H23" s="58">
        <f t="shared" si="137"/>
        <v>0.8</v>
      </c>
      <c r="I23" s="58">
        <f t="shared" si="137"/>
        <v>0.8</v>
      </c>
      <c r="J23" s="58">
        <f t="shared" si="137"/>
        <v>0.16000000000000003</v>
      </c>
      <c r="K23" s="58">
        <f t="shared" si="137"/>
        <v>0.16000000000000003</v>
      </c>
      <c r="L23" s="58">
        <f t="shared" si="137"/>
        <v>0.16000000000000003</v>
      </c>
      <c r="M23" s="58">
        <f t="shared" si="137"/>
        <v>0.24</v>
      </c>
      <c r="N23" s="58">
        <f t="shared" si="137"/>
        <v>0.16000000000000003</v>
      </c>
      <c r="O23" s="58">
        <f t="shared" si="137"/>
        <v>8.0000000000000016E-2</v>
      </c>
      <c r="P23" s="58">
        <f t="shared" si="137"/>
        <v>0.32000000000000006</v>
      </c>
      <c r="Q23" s="58">
        <f t="shared" si="137"/>
        <v>8.0000000000000016E-2</v>
      </c>
      <c r="R23" s="58">
        <f t="shared" si="137"/>
        <v>0.24</v>
      </c>
      <c r="S23" s="58">
        <f t="shared" si="138"/>
        <v>0.32000000000000006</v>
      </c>
      <c r="T23" s="58">
        <f t="shared" si="138"/>
        <v>0.32000000000000006</v>
      </c>
      <c r="U23" s="58">
        <f t="shared" si="138"/>
        <v>0.32000000000000006</v>
      </c>
      <c r="V23" s="58">
        <f t="shared" si="138"/>
        <v>2.4000000000000004</v>
      </c>
      <c r="W23" s="58">
        <f t="shared" si="138"/>
        <v>0.48</v>
      </c>
      <c r="X23" s="58">
        <f t="shared" si="138"/>
        <v>0.32000000000000006</v>
      </c>
      <c r="Y23" s="58">
        <f t="shared" si="138"/>
        <v>0.8</v>
      </c>
      <c r="Z23" s="58">
        <f t="shared" si="138"/>
        <v>0.32000000000000006</v>
      </c>
      <c r="AA23" s="58">
        <f t="shared" si="138"/>
        <v>0</v>
      </c>
      <c r="AB23" s="58">
        <f t="shared" si="138"/>
        <v>0.16000000000000003</v>
      </c>
      <c r="AC23" s="58">
        <f t="shared" si="138"/>
        <v>0.16000000000000003</v>
      </c>
      <c r="AD23" s="58">
        <f t="shared" si="138"/>
        <v>0.24</v>
      </c>
      <c r="AE23" s="58"/>
      <c r="AI23" s="103">
        <v>16</v>
      </c>
      <c r="AJ23" s="60">
        <f>IF(总纲!BM20&lt;INT('功能-圣人研究'!$E$8),0,求节点('功能-圣人研究'!$E$8:$E$27,'功能-圣人研究'!K$8:K$27,总纲!BM20))</f>
        <v>0.88842577187743232</v>
      </c>
      <c r="AK23" s="60">
        <f>IF(总纲!BN20&lt;INT('功能-圣人研究'!$E$8),0,求节点('功能-圣人研究'!$E$8:$E$27,'功能-圣人研究'!L$8:L$27,总纲!BN20))</f>
        <v>0.90569924326593976</v>
      </c>
      <c r="AL23" s="60">
        <f>IF(总纲!BO20&lt;INT('功能-圣人研究'!$E$8),0,求节点('功能-圣人研究'!$E$8:$E$27,'功能-圣人研究'!M$8:M$27,总纲!BO20))</f>
        <v>0.94169619770405999</v>
      </c>
      <c r="AM23" s="60">
        <f>IF(总纲!BP20&lt;INT('功能-圣人研究'!$E$8),0,求节点('功能-圣人研究'!$E$8:$E$27,'功能-圣人研究'!N$8:N$27,总纲!BP20))</f>
        <v>0.9948308336474353</v>
      </c>
      <c r="AN23" s="60">
        <f>IF(总纲!BQ20&lt;INT('功能-圣人研究'!$E$8),0,求节点('功能-圣人研究'!$E$8:$E$27,'功能-圣人研究'!O$8:O$27,总纲!BQ20))</f>
        <v>1</v>
      </c>
      <c r="AQ23" s="81"/>
      <c r="AS23" s="81"/>
      <c r="AT23" s="54">
        <v>18</v>
      </c>
      <c r="AU23" s="68">
        <f t="shared" si="0"/>
        <v>0.52988678181929372</v>
      </c>
      <c r="AV23" s="68">
        <f t="shared" si="1"/>
        <v>0.5400606784448817</v>
      </c>
      <c r="AW23" s="68">
        <f t="shared" si="2"/>
        <v>0.56120263871878873</v>
      </c>
      <c r="AX23" s="68">
        <f t="shared" si="3"/>
        <v>0.59312380670686182</v>
      </c>
      <c r="AY23" s="68">
        <f t="shared" si="4"/>
        <v>0.60000000000000009</v>
      </c>
      <c r="BB23" s="81"/>
      <c r="BC23" s="54">
        <v>18</v>
      </c>
      <c r="BD23" s="68">
        <f t="shared" si="5"/>
        <v>0</v>
      </c>
      <c r="BE23" s="68">
        <f t="shared" si="6"/>
        <v>0</v>
      </c>
      <c r="BF23" s="68">
        <f t="shared" si="7"/>
        <v>0</v>
      </c>
      <c r="BG23" s="68">
        <f t="shared" si="8"/>
        <v>0</v>
      </c>
      <c r="BH23" s="68">
        <f t="shared" si="9"/>
        <v>0</v>
      </c>
      <c r="BL23" s="54">
        <v>18</v>
      </c>
      <c r="BM23" s="68">
        <f t="shared" si="10"/>
        <v>0</v>
      </c>
      <c r="BN23" s="68">
        <f t="shared" si="11"/>
        <v>0</v>
      </c>
      <c r="BO23" s="68">
        <f t="shared" si="12"/>
        <v>0</v>
      </c>
      <c r="BP23" s="68">
        <f t="shared" si="13"/>
        <v>0</v>
      </c>
      <c r="BQ23" s="68">
        <f t="shared" si="14"/>
        <v>0</v>
      </c>
      <c r="BU23" s="54">
        <v>18</v>
      </c>
      <c r="BV23" s="62">
        <f t="shared" si="15"/>
        <v>0</v>
      </c>
      <c r="BW23" s="62">
        <f t="shared" si="16"/>
        <v>0</v>
      </c>
      <c r="BX23" s="62">
        <f t="shared" si="17"/>
        <v>0</v>
      </c>
      <c r="BY23" s="62">
        <f t="shared" si="18"/>
        <v>0</v>
      </c>
      <c r="BZ23" s="62">
        <f t="shared" si="19"/>
        <v>0</v>
      </c>
      <c r="CD23" s="168">
        <v>18</v>
      </c>
      <c r="CE23" s="62">
        <f t="shared" si="20"/>
        <v>0</v>
      </c>
      <c r="CF23" s="62">
        <f t="shared" si="21"/>
        <v>0</v>
      </c>
      <c r="CG23" s="62">
        <f t="shared" si="22"/>
        <v>0</v>
      </c>
      <c r="CH23" s="62">
        <f t="shared" si="23"/>
        <v>0</v>
      </c>
      <c r="CI23" s="62">
        <f t="shared" si="24"/>
        <v>0</v>
      </c>
      <c r="CM23" s="54">
        <v>18</v>
      </c>
      <c r="CN23" s="62">
        <f t="shared" si="25"/>
        <v>0</v>
      </c>
      <c r="CO23" s="62">
        <f t="shared" si="26"/>
        <v>0</v>
      </c>
      <c r="CP23" s="62">
        <f t="shared" si="27"/>
        <v>0</v>
      </c>
      <c r="CQ23" s="62">
        <f t="shared" si="28"/>
        <v>0</v>
      </c>
      <c r="CR23" s="62">
        <f t="shared" si="29"/>
        <v>0</v>
      </c>
      <c r="CV23" s="54">
        <v>18</v>
      </c>
      <c r="CW23" s="62">
        <f t="shared" si="30"/>
        <v>0</v>
      </c>
      <c r="CX23" s="62">
        <f t="shared" si="31"/>
        <v>0</v>
      </c>
      <c r="CY23" s="62">
        <f t="shared" si="32"/>
        <v>0</v>
      </c>
      <c r="CZ23" s="62">
        <f t="shared" si="33"/>
        <v>0</v>
      </c>
      <c r="DA23" s="62">
        <f t="shared" si="34"/>
        <v>0</v>
      </c>
      <c r="DE23" s="168">
        <v>18</v>
      </c>
      <c r="DF23" s="62">
        <f t="shared" si="35"/>
        <v>0</v>
      </c>
      <c r="DG23" s="62">
        <f t="shared" si="36"/>
        <v>0</v>
      </c>
      <c r="DH23" s="62">
        <f t="shared" si="37"/>
        <v>0</v>
      </c>
      <c r="DI23" s="62">
        <f t="shared" si="38"/>
        <v>0</v>
      </c>
      <c r="DJ23" s="62">
        <f t="shared" si="39"/>
        <v>0</v>
      </c>
      <c r="DN23" s="54">
        <v>18</v>
      </c>
      <c r="DO23" s="62">
        <f t="shared" si="40"/>
        <v>0</v>
      </c>
      <c r="DP23" s="62">
        <f t="shared" si="41"/>
        <v>0</v>
      </c>
      <c r="DQ23" s="62">
        <f t="shared" si="42"/>
        <v>0</v>
      </c>
      <c r="DR23" s="62">
        <f t="shared" si="43"/>
        <v>0</v>
      </c>
      <c r="DS23" s="62">
        <f t="shared" si="44"/>
        <v>0</v>
      </c>
      <c r="DW23" s="168">
        <v>18</v>
      </c>
      <c r="DX23" s="62">
        <f t="shared" si="45"/>
        <v>0</v>
      </c>
      <c r="DY23" s="62">
        <f t="shared" si="46"/>
        <v>0</v>
      </c>
      <c r="DZ23" s="62">
        <f t="shared" si="47"/>
        <v>0</v>
      </c>
      <c r="EA23" s="62">
        <f t="shared" si="48"/>
        <v>0</v>
      </c>
      <c r="EB23" s="62">
        <f t="shared" si="49"/>
        <v>0</v>
      </c>
      <c r="EF23" s="54">
        <v>18</v>
      </c>
      <c r="EG23" s="62">
        <f t="shared" si="50"/>
        <v>0</v>
      </c>
      <c r="EH23" s="62">
        <f t="shared" si="51"/>
        <v>0</v>
      </c>
      <c r="EI23" s="62">
        <f t="shared" si="52"/>
        <v>0</v>
      </c>
      <c r="EJ23" s="62">
        <f t="shared" si="53"/>
        <v>0</v>
      </c>
      <c r="EK23" s="62">
        <f t="shared" si="54"/>
        <v>0</v>
      </c>
      <c r="EO23" s="168">
        <v>18</v>
      </c>
      <c r="EP23" s="62">
        <f t="shared" si="55"/>
        <v>0</v>
      </c>
      <c r="EQ23" s="62">
        <f t="shared" si="56"/>
        <v>0</v>
      </c>
      <c r="ER23" s="62">
        <f t="shared" si="57"/>
        <v>0</v>
      </c>
      <c r="ES23" s="62">
        <f t="shared" si="58"/>
        <v>0</v>
      </c>
      <c r="ET23" s="62">
        <f t="shared" si="59"/>
        <v>0</v>
      </c>
      <c r="EX23" s="54">
        <v>18</v>
      </c>
      <c r="EY23" s="62">
        <f t="shared" si="131"/>
        <v>0</v>
      </c>
      <c r="EZ23" s="62">
        <f t="shared" si="132"/>
        <v>0</v>
      </c>
      <c r="FA23" s="62">
        <f t="shared" si="133"/>
        <v>0</v>
      </c>
      <c r="FB23" s="62">
        <f t="shared" si="134"/>
        <v>0</v>
      </c>
      <c r="FC23" s="62">
        <f t="shared" si="135"/>
        <v>0</v>
      </c>
      <c r="FG23" s="54">
        <v>18</v>
      </c>
      <c r="FH23" s="67">
        <f>$Q57*AJ25*'[1]资源-士兵训练时间'!AB23+FH22</f>
        <v>0</v>
      </c>
      <c r="FI23" s="67">
        <f>$Q57*AK25*'[1]资源-士兵训练时间'!AC23+FI22</f>
        <v>0</v>
      </c>
      <c r="FJ23" s="67">
        <f>$Q57*AL25*'[1]资源-士兵训练时间'!AD23+FJ22</f>
        <v>0</v>
      </c>
      <c r="FK23" s="67">
        <f>$Q57*AM25*'[1]资源-士兵训练时间'!AE23+FK22</f>
        <v>0</v>
      </c>
      <c r="FL23" s="67">
        <f>$Q57*AN25*'[1]资源-士兵训练时间'!AF23+FL22</f>
        <v>0</v>
      </c>
      <c r="FP23" s="54">
        <v>18</v>
      </c>
      <c r="FQ23" s="62">
        <f t="shared" si="61"/>
        <v>0</v>
      </c>
      <c r="FR23" s="62">
        <f t="shared" si="62"/>
        <v>0</v>
      </c>
      <c r="FS23" s="62">
        <f t="shared" si="63"/>
        <v>0</v>
      </c>
      <c r="FT23" s="62">
        <f t="shared" si="64"/>
        <v>0</v>
      </c>
      <c r="FU23" s="62">
        <f t="shared" si="65"/>
        <v>0</v>
      </c>
      <c r="FV23" s="61">
        <f>FQ23*[4]兵营招募!AX22+FV22</f>
        <v>0</v>
      </c>
      <c r="FW23" s="61">
        <f>FR23*[4]兵营招募!AY22+FW22</f>
        <v>0</v>
      </c>
      <c r="FX23" s="61">
        <f>FS23*[4]兵营招募!AZ22+FX22</f>
        <v>0</v>
      </c>
      <c r="FY23" s="61">
        <f>FT23*[4]兵营招募!BA22+FY22</f>
        <v>0</v>
      </c>
      <c r="FZ23" s="61">
        <f>FU23*[4]兵营招募!BB22+FZ22</f>
        <v>0</v>
      </c>
      <c r="GD23" s="54">
        <v>18</v>
      </c>
      <c r="GE23" s="62">
        <f t="shared" si="66"/>
        <v>0</v>
      </c>
      <c r="GF23" s="62">
        <f t="shared" si="67"/>
        <v>0</v>
      </c>
      <c r="GG23" s="62">
        <f t="shared" si="68"/>
        <v>0</v>
      </c>
      <c r="GH23" s="62">
        <f t="shared" si="69"/>
        <v>0</v>
      </c>
      <c r="GI23" s="62">
        <f t="shared" si="70"/>
        <v>0</v>
      </c>
      <c r="GM23" s="54">
        <v>18</v>
      </c>
      <c r="GN23" s="62">
        <f t="shared" si="71"/>
        <v>0</v>
      </c>
      <c r="GO23" s="62">
        <f t="shared" si="72"/>
        <v>0</v>
      </c>
      <c r="GP23" s="62">
        <f t="shared" si="73"/>
        <v>0</v>
      </c>
      <c r="GQ23" s="62">
        <f t="shared" si="74"/>
        <v>0</v>
      </c>
      <c r="GR23" s="62">
        <f t="shared" si="75"/>
        <v>0</v>
      </c>
      <c r="GV23" s="168">
        <v>18</v>
      </c>
      <c r="GW23" s="62">
        <f t="shared" si="76"/>
        <v>0</v>
      </c>
      <c r="GX23" s="62">
        <f t="shared" si="77"/>
        <v>0</v>
      </c>
      <c r="GY23" s="62">
        <f t="shared" si="78"/>
        <v>0</v>
      </c>
      <c r="GZ23" s="62">
        <f t="shared" si="79"/>
        <v>0</v>
      </c>
      <c r="HA23" s="62">
        <f t="shared" si="80"/>
        <v>0</v>
      </c>
      <c r="HE23" s="54">
        <v>18</v>
      </c>
      <c r="HF23" s="62">
        <f t="shared" si="81"/>
        <v>0</v>
      </c>
      <c r="HG23" s="62">
        <f t="shared" si="82"/>
        <v>0</v>
      </c>
      <c r="HH23" s="62">
        <f t="shared" si="83"/>
        <v>0</v>
      </c>
      <c r="HI23" s="62">
        <f t="shared" si="84"/>
        <v>0</v>
      </c>
      <c r="HJ23" s="62">
        <f t="shared" si="85"/>
        <v>0</v>
      </c>
      <c r="HN23" s="54">
        <v>18</v>
      </c>
      <c r="HO23" s="62">
        <f t="shared" si="86"/>
        <v>0</v>
      </c>
      <c r="HP23" s="62">
        <f t="shared" si="87"/>
        <v>0</v>
      </c>
      <c r="HQ23" s="62">
        <f t="shared" si="88"/>
        <v>0</v>
      </c>
      <c r="HR23" s="62">
        <f t="shared" si="89"/>
        <v>0</v>
      </c>
      <c r="HS23" s="62">
        <f t="shared" si="90"/>
        <v>0</v>
      </c>
      <c r="HW23" s="54">
        <v>18</v>
      </c>
      <c r="HX23" s="62">
        <f t="shared" si="91"/>
        <v>0</v>
      </c>
      <c r="HY23" s="62">
        <f t="shared" si="92"/>
        <v>0</v>
      </c>
      <c r="HZ23" s="62">
        <f t="shared" si="93"/>
        <v>0</v>
      </c>
      <c r="IA23" s="62">
        <f t="shared" si="94"/>
        <v>0</v>
      </c>
      <c r="IB23" s="62">
        <f t="shared" si="95"/>
        <v>0</v>
      </c>
      <c r="IF23" s="54">
        <v>18</v>
      </c>
      <c r="IG23" s="62">
        <f t="shared" si="96"/>
        <v>0.35325785454619579</v>
      </c>
      <c r="IH23" s="62">
        <f t="shared" si="97"/>
        <v>0.36004045229658777</v>
      </c>
      <c r="II23" s="62">
        <f t="shared" si="98"/>
        <v>0.37413509247919241</v>
      </c>
      <c r="IJ23" s="62">
        <f t="shared" si="99"/>
        <v>0.39541587113790788</v>
      </c>
      <c r="IK23" s="62">
        <f t="shared" si="100"/>
        <v>0.4</v>
      </c>
      <c r="IO23" s="54">
        <v>18</v>
      </c>
      <c r="IP23" s="62">
        <f t="shared" si="101"/>
        <v>0</v>
      </c>
      <c r="IQ23" s="62">
        <f t="shared" si="102"/>
        <v>0</v>
      </c>
      <c r="IR23" s="62">
        <f t="shared" si="103"/>
        <v>0</v>
      </c>
      <c r="IS23" s="62">
        <f t="shared" si="104"/>
        <v>0</v>
      </c>
      <c r="IT23" s="62">
        <f t="shared" si="105"/>
        <v>0</v>
      </c>
      <c r="IX23" s="54">
        <v>18</v>
      </c>
      <c r="IY23" s="62">
        <f t="shared" si="106"/>
        <v>0</v>
      </c>
      <c r="IZ23" s="62">
        <f t="shared" si="107"/>
        <v>0</v>
      </c>
      <c r="JA23" s="62">
        <f t="shared" si="108"/>
        <v>0</v>
      </c>
      <c r="JB23" s="62">
        <f t="shared" si="109"/>
        <v>0</v>
      </c>
      <c r="JC23" s="62">
        <f t="shared" si="110"/>
        <v>0</v>
      </c>
      <c r="JD23" s="67"/>
      <c r="JE23" s="67"/>
      <c r="JF23" s="67"/>
      <c r="JJ23" s="54">
        <v>18</v>
      </c>
      <c r="JK23" s="68">
        <f t="shared" si="111"/>
        <v>0</v>
      </c>
      <c r="JL23" s="68">
        <f t="shared" si="112"/>
        <v>0</v>
      </c>
      <c r="JM23" s="68">
        <f t="shared" si="113"/>
        <v>0</v>
      </c>
      <c r="JN23" s="68">
        <f t="shared" si="114"/>
        <v>0</v>
      </c>
      <c r="JO23" s="68">
        <f t="shared" si="115"/>
        <v>0</v>
      </c>
      <c r="JP23" s="61">
        <f>JK23*('[1]功能-城建'!CW22-'[1]功能-城建'!CW21)+JP22</f>
        <v>0</v>
      </c>
      <c r="JQ23" s="61">
        <f>JL23*('[1]功能-城建'!CX22-'[1]功能-城建'!CX21)+JQ22</f>
        <v>0</v>
      </c>
      <c r="JR23" s="61">
        <f>JM23*('[1]功能-城建'!CY22-'[1]功能-城建'!CY21)+JR22</f>
        <v>0</v>
      </c>
      <c r="JS23" s="61">
        <f>JN23*('[1]功能-城建'!CZ22-'[1]功能-城建'!CZ21)+JS22</f>
        <v>0</v>
      </c>
      <c r="JT23" s="61">
        <f>JO23*('[1]功能-城建'!DA22-'[1]功能-城建'!DA21)+JT22</f>
        <v>0</v>
      </c>
      <c r="JX23" s="159">
        <v>18</v>
      </c>
      <c r="JY23" s="68">
        <f t="shared" si="116"/>
        <v>0</v>
      </c>
      <c r="JZ23" s="68">
        <f t="shared" si="117"/>
        <v>0</v>
      </c>
      <c r="KA23" s="68">
        <f t="shared" si="118"/>
        <v>0</v>
      </c>
      <c r="KB23" s="68">
        <f t="shared" si="119"/>
        <v>0</v>
      </c>
      <c r="KC23" s="68">
        <f t="shared" si="120"/>
        <v>0</v>
      </c>
      <c r="KG23" s="168">
        <v>18</v>
      </c>
      <c r="KH23" s="68">
        <f t="shared" si="121"/>
        <v>0</v>
      </c>
      <c r="KI23" s="68">
        <f t="shared" si="122"/>
        <v>0</v>
      </c>
      <c r="KJ23" s="68">
        <f t="shared" si="123"/>
        <v>0</v>
      </c>
      <c r="KK23" s="68">
        <f t="shared" si="124"/>
        <v>0</v>
      </c>
      <c r="KL23" s="68">
        <f t="shared" si="125"/>
        <v>0</v>
      </c>
      <c r="KP23" s="168">
        <v>18</v>
      </c>
      <c r="KQ23" s="68">
        <f t="shared" si="126"/>
        <v>0.10597735636385873</v>
      </c>
      <c r="KR23" s="68">
        <f t="shared" si="127"/>
        <v>0.10801213568897632</v>
      </c>
      <c r="KS23" s="68">
        <f t="shared" si="128"/>
        <v>0.11224052774375771</v>
      </c>
      <c r="KT23" s="68">
        <f t="shared" si="129"/>
        <v>0.11862476134137234</v>
      </c>
      <c r="KU23" s="68">
        <f t="shared" si="130"/>
        <v>0.12</v>
      </c>
    </row>
    <row r="24" spans="1:307" x14ac:dyDescent="0.15">
      <c r="B24" s="162">
        <v>17</v>
      </c>
      <c r="C24" s="58">
        <f t="shared" si="137"/>
        <v>1.2749999999999999</v>
      </c>
      <c r="D24" s="58">
        <f t="shared" si="137"/>
        <v>1.2749999999999999</v>
      </c>
      <c r="E24" s="58">
        <f t="shared" si="137"/>
        <v>0</v>
      </c>
      <c r="F24" s="58">
        <f t="shared" si="137"/>
        <v>8.5000000000000006E-2</v>
      </c>
      <c r="G24" s="58">
        <f t="shared" si="137"/>
        <v>0.85</v>
      </c>
      <c r="H24" s="58">
        <f t="shared" si="137"/>
        <v>0.85</v>
      </c>
      <c r="I24" s="58">
        <f t="shared" si="137"/>
        <v>0.85</v>
      </c>
      <c r="J24" s="58">
        <f t="shared" si="137"/>
        <v>0.17</v>
      </c>
      <c r="K24" s="58">
        <f t="shared" si="137"/>
        <v>0.17</v>
      </c>
      <c r="L24" s="58">
        <f t="shared" si="137"/>
        <v>0.17</v>
      </c>
      <c r="M24" s="58">
        <f t="shared" si="137"/>
        <v>0.255</v>
      </c>
      <c r="N24" s="58">
        <f t="shared" si="137"/>
        <v>0.17</v>
      </c>
      <c r="O24" s="58">
        <f t="shared" si="137"/>
        <v>8.5000000000000006E-2</v>
      </c>
      <c r="P24" s="58">
        <f t="shared" si="137"/>
        <v>0.34</v>
      </c>
      <c r="Q24" s="58">
        <f t="shared" si="137"/>
        <v>8.5000000000000006E-2</v>
      </c>
      <c r="R24" s="58">
        <f t="shared" si="137"/>
        <v>0.255</v>
      </c>
      <c r="S24" s="58">
        <f t="shared" si="138"/>
        <v>0.34</v>
      </c>
      <c r="T24" s="58">
        <f t="shared" si="138"/>
        <v>0.34</v>
      </c>
      <c r="U24" s="58">
        <f t="shared" si="138"/>
        <v>0.34</v>
      </c>
      <c r="V24" s="58">
        <f t="shared" si="138"/>
        <v>2.5499999999999998</v>
      </c>
      <c r="W24" s="58">
        <f t="shared" si="138"/>
        <v>0.51</v>
      </c>
      <c r="X24" s="58">
        <f t="shared" si="138"/>
        <v>0.34</v>
      </c>
      <c r="Y24" s="58">
        <f t="shared" si="138"/>
        <v>0.85</v>
      </c>
      <c r="Z24" s="58">
        <f t="shared" si="138"/>
        <v>0.34</v>
      </c>
      <c r="AA24" s="58">
        <f t="shared" si="138"/>
        <v>0</v>
      </c>
      <c r="AB24" s="58">
        <f t="shared" si="138"/>
        <v>0.17</v>
      </c>
      <c r="AC24" s="58">
        <f t="shared" si="138"/>
        <v>0.17</v>
      </c>
      <c r="AD24" s="58">
        <f t="shared" si="138"/>
        <v>0.255</v>
      </c>
      <c r="AE24" s="58"/>
      <c r="AI24" s="103">
        <v>17</v>
      </c>
      <c r="AJ24" s="60">
        <f>IF(总纲!BM21&lt;INT('功能-圣人研究'!$E$8),0,求节点('功能-圣人研究'!$E$8:$E$27,'功能-圣人研究'!K$8:K$27,总纲!BM21))</f>
        <v>0.88580196990167925</v>
      </c>
      <c r="AK24" s="60">
        <f>IF(总纲!BN21&lt;INT('功能-圣人研究'!$E$8),0,求节点('功能-圣人研究'!$E$8:$E$27,'功能-圣人研究'!L$8:L$27,总纲!BN21))</f>
        <v>0.90293591415249819</v>
      </c>
      <c r="AL24" s="60">
        <f>IF(总纲!BO21&lt;INT('功能-圣人研究'!$E$8),0,求节点('功能-圣人研究'!$E$8:$E$27,'功能-圣人研究'!M$8:M$27,总纲!BO21))</f>
        <v>0.93863388214029342</v>
      </c>
      <c r="AM24" s="60">
        <f>IF(总纲!BP21&lt;INT('功能-圣人研究'!$E$8),0,求节点('功能-圣人研究'!$E$8:$E$27,'功能-圣人研究'!N$8:N$27,总纲!BP21))</f>
        <v>0.99228270748333169</v>
      </c>
      <c r="AN24" s="60">
        <f>IF(总纲!BQ21&lt;INT('功能-圣人研究'!$E$8),0,求节点('功能-圣人研究'!$E$8:$E$27,'功能-圣人研究'!O$8:O$27,总纲!BQ21))</f>
        <v>1</v>
      </c>
      <c r="AQ24" s="81"/>
      <c r="AS24" s="81"/>
      <c r="AT24" s="54">
        <v>19</v>
      </c>
      <c r="AU24" s="68">
        <f t="shared" si="0"/>
        <v>0.52838267426493712</v>
      </c>
      <c r="AV24" s="68">
        <f t="shared" si="1"/>
        <v>0.53837826434450486</v>
      </c>
      <c r="AW24" s="68">
        <f t="shared" si="2"/>
        <v>0.55938553169558936</v>
      </c>
      <c r="AX24" s="68">
        <f t="shared" si="3"/>
        <v>0.59101141934259915</v>
      </c>
      <c r="AY24" s="68">
        <f t="shared" si="4"/>
        <v>0.60000000000000009</v>
      </c>
      <c r="BB24" s="81"/>
      <c r="BC24" s="54">
        <v>19</v>
      </c>
      <c r="BD24" s="68">
        <f t="shared" si="5"/>
        <v>0</v>
      </c>
      <c r="BE24" s="68">
        <f t="shared" si="6"/>
        <v>0</v>
      </c>
      <c r="BF24" s="68">
        <f t="shared" si="7"/>
        <v>0</v>
      </c>
      <c r="BG24" s="68">
        <f t="shared" si="8"/>
        <v>0</v>
      </c>
      <c r="BH24" s="68">
        <f t="shared" si="9"/>
        <v>0</v>
      </c>
      <c r="BL24" s="54">
        <v>19</v>
      </c>
      <c r="BM24" s="68">
        <f t="shared" si="10"/>
        <v>0</v>
      </c>
      <c r="BN24" s="68">
        <f t="shared" si="11"/>
        <v>0</v>
      </c>
      <c r="BO24" s="68">
        <f t="shared" si="12"/>
        <v>0</v>
      </c>
      <c r="BP24" s="68">
        <f t="shared" si="13"/>
        <v>0</v>
      </c>
      <c r="BQ24" s="68">
        <f t="shared" si="14"/>
        <v>0</v>
      </c>
      <c r="BU24" s="54">
        <v>19</v>
      </c>
      <c r="BV24" s="62">
        <f t="shared" si="15"/>
        <v>0.22015944761039044</v>
      </c>
      <c r="BW24" s="62">
        <f t="shared" si="16"/>
        <v>0.22432427681021033</v>
      </c>
      <c r="BX24" s="62">
        <f t="shared" si="17"/>
        <v>0.23307730487316219</v>
      </c>
      <c r="BY24" s="62">
        <f t="shared" si="18"/>
        <v>0.24625475805941627</v>
      </c>
      <c r="BZ24" s="62">
        <f t="shared" si="19"/>
        <v>0.25</v>
      </c>
      <c r="CD24" s="168">
        <v>19</v>
      </c>
      <c r="CE24" s="62">
        <f t="shared" si="20"/>
        <v>0</v>
      </c>
      <c r="CF24" s="62">
        <f t="shared" si="21"/>
        <v>0</v>
      </c>
      <c r="CG24" s="62">
        <f t="shared" si="22"/>
        <v>0</v>
      </c>
      <c r="CH24" s="62">
        <f t="shared" si="23"/>
        <v>0</v>
      </c>
      <c r="CI24" s="62">
        <f t="shared" si="24"/>
        <v>0</v>
      </c>
      <c r="CM24" s="54">
        <v>19</v>
      </c>
      <c r="CN24" s="62">
        <f t="shared" si="25"/>
        <v>0</v>
      </c>
      <c r="CO24" s="62">
        <f t="shared" si="26"/>
        <v>0</v>
      </c>
      <c r="CP24" s="62">
        <f t="shared" si="27"/>
        <v>0</v>
      </c>
      <c r="CQ24" s="62">
        <f t="shared" si="28"/>
        <v>0</v>
      </c>
      <c r="CR24" s="62">
        <f t="shared" si="29"/>
        <v>0</v>
      </c>
      <c r="CV24" s="54">
        <v>19</v>
      </c>
      <c r="CW24" s="62">
        <f t="shared" si="30"/>
        <v>0</v>
      </c>
      <c r="CX24" s="62">
        <f t="shared" si="31"/>
        <v>0</v>
      </c>
      <c r="CY24" s="62">
        <f t="shared" si="32"/>
        <v>0</v>
      </c>
      <c r="CZ24" s="62">
        <f t="shared" si="33"/>
        <v>0</v>
      </c>
      <c r="DA24" s="62">
        <f t="shared" si="34"/>
        <v>0</v>
      </c>
      <c r="DE24" s="168">
        <v>19</v>
      </c>
      <c r="DF24" s="62">
        <f t="shared" si="35"/>
        <v>0</v>
      </c>
      <c r="DG24" s="62">
        <f t="shared" si="36"/>
        <v>0</v>
      </c>
      <c r="DH24" s="62">
        <f t="shared" si="37"/>
        <v>0</v>
      </c>
      <c r="DI24" s="62">
        <f t="shared" si="38"/>
        <v>0</v>
      </c>
      <c r="DJ24" s="62">
        <f t="shared" si="39"/>
        <v>0</v>
      </c>
      <c r="DN24" s="54">
        <v>19</v>
      </c>
      <c r="DO24" s="62">
        <f t="shared" si="40"/>
        <v>0</v>
      </c>
      <c r="DP24" s="62">
        <f t="shared" si="41"/>
        <v>0</v>
      </c>
      <c r="DQ24" s="62">
        <f t="shared" si="42"/>
        <v>0</v>
      </c>
      <c r="DR24" s="62">
        <f t="shared" si="43"/>
        <v>0</v>
      </c>
      <c r="DS24" s="62">
        <f t="shared" si="44"/>
        <v>0</v>
      </c>
      <c r="DW24" s="168">
        <v>19</v>
      </c>
      <c r="DX24" s="62">
        <f t="shared" si="45"/>
        <v>0</v>
      </c>
      <c r="DY24" s="62">
        <f t="shared" si="46"/>
        <v>0</v>
      </c>
      <c r="DZ24" s="62">
        <f t="shared" si="47"/>
        <v>0</v>
      </c>
      <c r="EA24" s="62">
        <f t="shared" si="48"/>
        <v>0</v>
      </c>
      <c r="EB24" s="62">
        <f t="shared" si="49"/>
        <v>0</v>
      </c>
      <c r="EF24" s="54">
        <v>19</v>
      </c>
      <c r="EG24" s="62">
        <f t="shared" si="50"/>
        <v>0</v>
      </c>
      <c r="EH24" s="62">
        <f t="shared" si="51"/>
        <v>0</v>
      </c>
      <c r="EI24" s="62">
        <f t="shared" si="52"/>
        <v>0</v>
      </c>
      <c r="EJ24" s="62">
        <f t="shared" si="53"/>
        <v>0</v>
      </c>
      <c r="EK24" s="62">
        <f t="shared" si="54"/>
        <v>0</v>
      </c>
      <c r="EO24" s="168">
        <v>19</v>
      </c>
      <c r="EP24" s="62">
        <f t="shared" si="55"/>
        <v>0</v>
      </c>
      <c r="EQ24" s="62">
        <f t="shared" si="56"/>
        <v>0</v>
      </c>
      <c r="ER24" s="62">
        <f t="shared" si="57"/>
        <v>0</v>
      </c>
      <c r="ES24" s="62">
        <f t="shared" si="58"/>
        <v>0</v>
      </c>
      <c r="ET24" s="62">
        <f t="shared" si="59"/>
        <v>0</v>
      </c>
      <c r="EX24" s="54">
        <v>19</v>
      </c>
      <c r="EY24" s="62">
        <f t="shared" si="131"/>
        <v>0</v>
      </c>
      <c r="EZ24" s="62">
        <f t="shared" si="132"/>
        <v>0</v>
      </c>
      <c r="FA24" s="62">
        <f t="shared" si="133"/>
        <v>0</v>
      </c>
      <c r="FB24" s="62">
        <f t="shared" si="134"/>
        <v>0</v>
      </c>
      <c r="FC24" s="62">
        <f t="shared" si="135"/>
        <v>0</v>
      </c>
      <c r="FG24" s="54">
        <v>19</v>
      </c>
      <c r="FH24" s="67">
        <f>$Q58*AJ26*'[1]资源-士兵训练时间'!AB24+FH23</f>
        <v>0</v>
      </c>
      <c r="FI24" s="67">
        <f>$Q58*AK26*'[1]资源-士兵训练时间'!AC24+FI23</f>
        <v>0</v>
      </c>
      <c r="FJ24" s="67">
        <f>$Q58*AL26*'[1]资源-士兵训练时间'!AD24+FJ23</f>
        <v>0</v>
      </c>
      <c r="FK24" s="67">
        <f>$Q58*AM26*'[1]资源-士兵训练时间'!AE24+FK23</f>
        <v>0</v>
      </c>
      <c r="FL24" s="67">
        <f>$Q58*AN26*'[1]资源-士兵训练时间'!AF24+FL23</f>
        <v>0</v>
      </c>
      <c r="FP24" s="54">
        <v>19</v>
      </c>
      <c r="FQ24" s="62">
        <f t="shared" si="61"/>
        <v>0</v>
      </c>
      <c r="FR24" s="62">
        <f t="shared" si="62"/>
        <v>0</v>
      </c>
      <c r="FS24" s="62">
        <f t="shared" si="63"/>
        <v>0</v>
      </c>
      <c r="FT24" s="62">
        <f t="shared" si="64"/>
        <v>0</v>
      </c>
      <c r="FU24" s="62">
        <f t="shared" si="65"/>
        <v>0</v>
      </c>
      <c r="FV24" s="61">
        <f>FQ24*[4]兵营招募!AX23+FV23</f>
        <v>0</v>
      </c>
      <c r="FW24" s="61">
        <f>FR24*[4]兵营招募!AY23+FW23</f>
        <v>0</v>
      </c>
      <c r="FX24" s="61">
        <f>FS24*[4]兵营招募!AZ23+FX23</f>
        <v>0</v>
      </c>
      <c r="FY24" s="61">
        <f>FT24*[4]兵营招募!BA23+FY23</f>
        <v>0</v>
      </c>
      <c r="FZ24" s="61">
        <f>FU24*[4]兵营招募!BB23+FZ23</f>
        <v>0</v>
      </c>
      <c r="GD24" s="54">
        <v>19</v>
      </c>
      <c r="GE24" s="62">
        <f t="shared" si="66"/>
        <v>0</v>
      </c>
      <c r="GF24" s="62">
        <f t="shared" si="67"/>
        <v>0</v>
      </c>
      <c r="GG24" s="62">
        <f t="shared" si="68"/>
        <v>0</v>
      </c>
      <c r="GH24" s="62">
        <f t="shared" si="69"/>
        <v>0</v>
      </c>
      <c r="GI24" s="62">
        <f t="shared" si="70"/>
        <v>0</v>
      </c>
      <c r="GM24" s="54">
        <v>19</v>
      </c>
      <c r="GN24" s="62">
        <f t="shared" si="71"/>
        <v>0</v>
      </c>
      <c r="GO24" s="62">
        <f t="shared" si="72"/>
        <v>0</v>
      </c>
      <c r="GP24" s="62">
        <f t="shared" si="73"/>
        <v>0</v>
      </c>
      <c r="GQ24" s="62">
        <f t="shared" si="74"/>
        <v>0</v>
      </c>
      <c r="GR24" s="62">
        <f t="shared" si="75"/>
        <v>0</v>
      </c>
      <c r="GV24" s="168">
        <v>19</v>
      </c>
      <c r="GW24" s="62">
        <f t="shared" si="76"/>
        <v>0</v>
      </c>
      <c r="GX24" s="62">
        <f t="shared" si="77"/>
        <v>0</v>
      </c>
      <c r="GY24" s="62">
        <f t="shared" si="78"/>
        <v>0</v>
      </c>
      <c r="GZ24" s="62">
        <f t="shared" si="79"/>
        <v>0</v>
      </c>
      <c r="HA24" s="62">
        <f t="shared" si="80"/>
        <v>0</v>
      </c>
      <c r="HE24" s="54">
        <v>19</v>
      </c>
      <c r="HF24" s="62">
        <f t="shared" si="81"/>
        <v>0</v>
      </c>
      <c r="HG24" s="62">
        <f t="shared" si="82"/>
        <v>0</v>
      </c>
      <c r="HH24" s="62">
        <f t="shared" si="83"/>
        <v>0</v>
      </c>
      <c r="HI24" s="62">
        <f t="shared" si="84"/>
        <v>0</v>
      </c>
      <c r="HJ24" s="62">
        <f t="shared" si="85"/>
        <v>0</v>
      </c>
      <c r="HN24" s="54">
        <v>19</v>
      </c>
      <c r="HO24" s="62">
        <f t="shared" si="86"/>
        <v>0</v>
      </c>
      <c r="HP24" s="62">
        <f t="shared" si="87"/>
        <v>0</v>
      </c>
      <c r="HQ24" s="62">
        <f t="shared" si="88"/>
        <v>0</v>
      </c>
      <c r="HR24" s="62">
        <f t="shared" si="89"/>
        <v>0</v>
      </c>
      <c r="HS24" s="62">
        <f t="shared" si="90"/>
        <v>0</v>
      </c>
      <c r="HW24" s="54">
        <v>19</v>
      </c>
      <c r="HX24" s="62">
        <f t="shared" si="91"/>
        <v>0</v>
      </c>
      <c r="HY24" s="62">
        <f t="shared" si="92"/>
        <v>0</v>
      </c>
      <c r="HZ24" s="62">
        <f t="shared" si="93"/>
        <v>0</v>
      </c>
      <c r="IA24" s="62">
        <f t="shared" si="94"/>
        <v>0</v>
      </c>
      <c r="IB24" s="62">
        <f t="shared" si="95"/>
        <v>0</v>
      </c>
      <c r="IF24" s="54">
        <v>19</v>
      </c>
      <c r="IG24" s="62">
        <f t="shared" si="96"/>
        <v>0.35225511617662475</v>
      </c>
      <c r="IH24" s="62">
        <f t="shared" si="97"/>
        <v>0.35891884289633658</v>
      </c>
      <c r="II24" s="62">
        <f t="shared" si="98"/>
        <v>0.37292368779705953</v>
      </c>
      <c r="IJ24" s="62">
        <f t="shared" si="99"/>
        <v>0.39400761289506603</v>
      </c>
      <c r="IK24" s="62">
        <f t="shared" si="100"/>
        <v>0.4</v>
      </c>
      <c r="IO24" s="54">
        <v>19</v>
      </c>
      <c r="IP24" s="62">
        <f t="shared" si="101"/>
        <v>0</v>
      </c>
      <c r="IQ24" s="62">
        <f t="shared" si="102"/>
        <v>0</v>
      </c>
      <c r="IR24" s="62">
        <f t="shared" si="103"/>
        <v>0</v>
      </c>
      <c r="IS24" s="62">
        <f t="shared" si="104"/>
        <v>0</v>
      </c>
      <c r="IT24" s="62">
        <f t="shared" si="105"/>
        <v>0</v>
      </c>
      <c r="IX24" s="54">
        <v>19</v>
      </c>
      <c r="IY24" s="62">
        <f t="shared" si="106"/>
        <v>0</v>
      </c>
      <c r="IZ24" s="62">
        <f t="shared" si="107"/>
        <v>0</v>
      </c>
      <c r="JA24" s="62">
        <f t="shared" si="108"/>
        <v>0</v>
      </c>
      <c r="JB24" s="62">
        <f t="shared" si="109"/>
        <v>0</v>
      </c>
      <c r="JC24" s="62">
        <f t="shared" si="110"/>
        <v>0</v>
      </c>
      <c r="JD24" s="67"/>
      <c r="JE24" s="67"/>
      <c r="JF24" s="67"/>
      <c r="JJ24" s="54">
        <v>19</v>
      </c>
      <c r="JK24" s="68">
        <f t="shared" si="111"/>
        <v>0</v>
      </c>
      <c r="JL24" s="68">
        <f t="shared" si="112"/>
        <v>0</v>
      </c>
      <c r="JM24" s="68">
        <f t="shared" si="113"/>
        <v>0</v>
      </c>
      <c r="JN24" s="68">
        <f t="shared" si="114"/>
        <v>0</v>
      </c>
      <c r="JO24" s="68">
        <f t="shared" si="115"/>
        <v>0</v>
      </c>
      <c r="JP24" s="61">
        <f>JK24*('[1]功能-城建'!CW23-'[1]功能-城建'!CW22)+JP23</f>
        <v>0</v>
      </c>
      <c r="JQ24" s="61">
        <f>JL24*('[1]功能-城建'!CX23-'[1]功能-城建'!CX22)+JQ23</f>
        <v>0</v>
      </c>
      <c r="JR24" s="61">
        <f>JM24*('[1]功能-城建'!CY23-'[1]功能-城建'!CY22)+JR23</f>
        <v>0</v>
      </c>
      <c r="JS24" s="61">
        <f>JN24*('[1]功能-城建'!CZ23-'[1]功能-城建'!CZ22)+JS23</f>
        <v>0</v>
      </c>
      <c r="JT24" s="61">
        <f>JO24*('[1]功能-城建'!DA23-'[1]功能-城建'!DA22)+JT23</f>
        <v>0</v>
      </c>
      <c r="JX24" s="159">
        <v>19</v>
      </c>
      <c r="JY24" s="68">
        <f t="shared" si="116"/>
        <v>0</v>
      </c>
      <c r="JZ24" s="68">
        <f t="shared" si="117"/>
        <v>0</v>
      </c>
      <c r="KA24" s="68">
        <f t="shared" si="118"/>
        <v>0</v>
      </c>
      <c r="KB24" s="68">
        <f t="shared" si="119"/>
        <v>0</v>
      </c>
      <c r="KC24" s="68">
        <f t="shared" si="120"/>
        <v>0</v>
      </c>
      <c r="KG24" s="168">
        <v>19</v>
      </c>
      <c r="KH24" s="68">
        <f t="shared" si="121"/>
        <v>0</v>
      </c>
      <c r="KI24" s="68">
        <f t="shared" si="122"/>
        <v>0</v>
      </c>
      <c r="KJ24" s="68">
        <f t="shared" si="123"/>
        <v>0</v>
      </c>
      <c r="KK24" s="68">
        <f t="shared" si="124"/>
        <v>0</v>
      </c>
      <c r="KL24" s="68">
        <f t="shared" si="125"/>
        <v>0</v>
      </c>
      <c r="KP24" s="168">
        <v>19</v>
      </c>
      <c r="KQ24" s="68">
        <f t="shared" si="126"/>
        <v>0.10567653485298741</v>
      </c>
      <c r="KR24" s="68">
        <f t="shared" si="127"/>
        <v>0.10767565286890096</v>
      </c>
      <c r="KS24" s="68">
        <f t="shared" si="128"/>
        <v>0.11187710633911785</v>
      </c>
      <c r="KT24" s="68">
        <f t="shared" si="129"/>
        <v>0.1182022838685198</v>
      </c>
      <c r="KU24" s="68">
        <f t="shared" si="130"/>
        <v>0.12</v>
      </c>
    </row>
    <row r="25" spans="1:307" x14ac:dyDescent="0.15">
      <c r="B25" s="162">
        <v>18</v>
      </c>
      <c r="C25" s="58">
        <f t="shared" si="137"/>
        <v>1.35</v>
      </c>
      <c r="D25" s="58">
        <f t="shared" si="137"/>
        <v>1.35</v>
      </c>
      <c r="E25" s="58">
        <f t="shared" si="137"/>
        <v>0</v>
      </c>
      <c r="F25" s="58">
        <f t="shared" si="137"/>
        <v>9.0000000000000011E-2</v>
      </c>
      <c r="G25" s="58">
        <f t="shared" si="137"/>
        <v>0.9</v>
      </c>
      <c r="H25" s="58">
        <f t="shared" si="137"/>
        <v>0.9</v>
      </c>
      <c r="I25" s="58">
        <f t="shared" si="137"/>
        <v>0.9</v>
      </c>
      <c r="J25" s="58">
        <f t="shared" si="137"/>
        <v>0.18000000000000002</v>
      </c>
      <c r="K25" s="58">
        <f t="shared" si="137"/>
        <v>0.18000000000000002</v>
      </c>
      <c r="L25" s="58">
        <f t="shared" si="137"/>
        <v>0.18000000000000002</v>
      </c>
      <c r="M25" s="58">
        <f t="shared" si="137"/>
        <v>0.27</v>
      </c>
      <c r="N25" s="58">
        <f t="shared" si="137"/>
        <v>0.18000000000000002</v>
      </c>
      <c r="O25" s="58">
        <f t="shared" si="137"/>
        <v>9.0000000000000011E-2</v>
      </c>
      <c r="P25" s="58">
        <f t="shared" si="137"/>
        <v>0.36000000000000004</v>
      </c>
      <c r="Q25" s="58">
        <f t="shared" si="137"/>
        <v>9.0000000000000011E-2</v>
      </c>
      <c r="R25" s="58">
        <f t="shared" si="137"/>
        <v>0.27</v>
      </c>
      <c r="S25" s="58">
        <f t="shared" si="138"/>
        <v>0.36000000000000004</v>
      </c>
      <c r="T25" s="58">
        <f t="shared" si="138"/>
        <v>0.36000000000000004</v>
      </c>
      <c r="U25" s="58">
        <f t="shared" si="138"/>
        <v>0.36000000000000004</v>
      </c>
      <c r="V25" s="58">
        <f t="shared" si="138"/>
        <v>2.7</v>
      </c>
      <c r="W25" s="58">
        <f t="shared" si="138"/>
        <v>0.54</v>
      </c>
      <c r="X25" s="58">
        <f t="shared" si="138"/>
        <v>0.36000000000000004</v>
      </c>
      <c r="Y25" s="58">
        <f t="shared" si="138"/>
        <v>0.9</v>
      </c>
      <c r="Z25" s="58">
        <f t="shared" si="138"/>
        <v>0.36000000000000004</v>
      </c>
      <c r="AA25" s="58">
        <f t="shared" si="138"/>
        <v>0</v>
      </c>
      <c r="AB25" s="58">
        <f t="shared" si="138"/>
        <v>0.18000000000000002</v>
      </c>
      <c r="AC25" s="58">
        <f t="shared" si="138"/>
        <v>0.18000000000000002</v>
      </c>
      <c r="AD25" s="58">
        <f t="shared" si="138"/>
        <v>0.27</v>
      </c>
      <c r="AE25" s="58"/>
      <c r="AI25" s="103">
        <v>18</v>
      </c>
      <c r="AJ25" s="60">
        <f>IF(总纲!BM22&lt;INT('功能-圣人研究'!$E$8),0,求节点('功能-圣人研究'!$E$8:$E$27,'功能-圣人研究'!K$8:K$27,总纲!BM22))</f>
        <v>0.88314463636548945</v>
      </c>
      <c r="AK25" s="60">
        <f>IF(总纲!BN22&lt;INT('功能-圣人研究'!$E$8),0,求节点('功能-圣人研究'!$E$8:$E$27,'功能-圣人研究'!L$8:L$27,总纲!BN22))</f>
        <v>0.90010113074146936</v>
      </c>
      <c r="AL25" s="60">
        <f>IF(总纲!BO22&lt;INT('功能-圣人研究'!$E$8),0,求节点('功能-圣人研究'!$E$8:$E$27,'功能-圣人研究'!M$8:M$27,总纲!BO22))</f>
        <v>0.93533773119798103</v>
      </c>
      <c r="AM25" s="60">
        <f>IF(总纲!BP22&lt;INT('功能-圣人研究'!$E$8),0,求节点('功能-圣人研究'!$E$8:$E$27,'功能-圣人研究'!N$8:N$27,总纲!BP22))</f>
        <v>0.98853967784476959</v>
      </c>
      <c r="AN25" s="60">
        <f>IF(总纲!BQ22&lt;INT('功能-圣人研究'!$E$8),0,求节点('功能-圣人研究'!$E$8:$E$27,'功能-圣人研究'!O$8:O$27,总纲!BQ22))</f>
        <v>1</v>
      </c>
      <c r="AQ25" s="81"/>
      <c r="AS25" s="81"/>
      <c r="AT25" s="54">
        <v>20</v>
      </c>
      <c r="AU25" s="68">
        <f t="shared" si="0"/>
        <v>0.52683480615880174</v>
      </c>
      <c r="AV25" s="68">
        <f t="shared" si="1"/>
        <v>0.53681521194850801</v>
      </c>
      <c r="AW25" s="68">
        <f t="shared" si="2"/>
        <v>0.5576406720301752</v>
      </c>
      <c r="AX25" s="68">
        <f t="shared" si="3"/>
        <v>0.58904903046408064</v>
      </c>
      <c r="AY25" s="68">
        <f t="shared" si="4"/>
        <v>0.60000000000000009</v>
      </c>
      <c r="BB25" s="81"/>
      <c r="BC25" s="54">
        <v>20</v>
      </c>
      <c r="BD25" s="68">
        <f t="shared" si="5"/>
        <v>0</v>
      </c>
      <c r="BE25" s="68">
        <f t="shared" si="6"/>
        <v>0</v>
      </c>
      <c r="BF25" s="68">
        <f t="shared" si="7"/>
        <v>0</v>
      </c>
      <c r="BG25" s="68">
        <f t="shared" si="8"/>
        <v>0</v>
      </c>
      <c r="BH25" s="68">
        <f t="shared" si="9"/>
        <v>0</v>
      </c>
      <c r="BL25" s="54">
        <v>20</v>
      </c>
      <c r="BM25" s="68">
        <f t="shared" si="10"/>
        <v>0</v>
      </c>
      <c r="BN25" s="68">
        <f t="shared" si="11"/>
        <v>0</v>
      </c>
      <c r="BO25" s="68">
        <f t="shared" si="12"/>
        <v>0</v>
      </c>
      <c r="BP25" s="68">
        <f t="shared" si="13"/>
        <v>0</v>
      </c>
      <c r="BQ25" s="68">
        <f t="shared" si="14"/>
        <v>0</v>
      </c>
      <c r="BU25" s="54">
        <v>20</v>
      </c>
      <c r="BV25" s="62">
        <f t="shared" si="15"/>
        <v>0.21951450256616736</v>
      </c>
      <c r="BW25" s="62">
        <f t="shared" si="16"/>
        <v>0.22367300497854495</v>
      </c>
      <c r="BX25" s="62">
        <f t="shared" si="17"/>
        <v>0.23235028001257296</v>
      </c>
      <c r="BY25" s="62">
        <f t="shared" si="18"/>
        <v>0.24543709602670025</v>
      </c>
      <c r="BZ25" s="62">
        <f t="shared" si="19"/>
        <v>0.25</v>
      </c>
      <c r="CD25" s="168">
        <v>20</v>
      </c>
      <c r="CE25" s="62">
        <f t="shared" si="20"/>
        <v>0</v>
      </c>
      <c r="CF25" s="62">
        <f t="shared" si="21"/>
        <v>0</v>
      </c>
      <c r="CG25" s="62">
        <f t="shared" si="22"/>
        <v>0</v>
      </c>
      <c r="CH25" s="62">
        <f t="shared" si="23"/>
        <v>0</v>
      </c>
      <c r="CI25" s="62">
        <f t="shared" si="24"/>
        <v>0</v>
      </c>
      <c r="CM25" s="54">
        <v>20</v>
      </c>
      <c r="CN25" s="62">
        <f t="shared" si="25"/>
        <v>0</v>
      </c>
      <c r="CO25" s="62">
        <f t="shared" si="26"/>
        <v>0</v>
      </c>
      <c r="CP25" s="62">
        <f t="shared" si="27"/>
        <v>0</v>
      </c>
      <c r="CQ25" s="62">
        <f t="shared" si="28"/>
        <v>0</v>
      </c>
      <c r="CR25" s="62">
        <f t="shared" si="29"/>
        <v>0</v>
      </c>
      <c r="CV25" s="54">
        <v>20</v>
      </c>
      <c r="CW25" s="62">
        <f t="shared" si="30"/>
        <v>0</v>
      </c>
      <c r="CX25" s="62">
        <f t="shared" si="31"/>
        <v>0</v>
      </c>
      <c r="CY25" s="62">
        <f t="shared" si="32"/>
        <v>0</v>
      </c>
      <c r="CZ25" s="62">
        <f t="shared" si="33"/>
        <v>0</v>
      </c>
      <c r="DA25" s="62">
        <f t="shared" si="34"/>
        <v>0</v>
      </c>
      <c r="DE25" s="168">
        <v>20</v>
      </c>
      <c r="DF25" s="62">
        <f t="shared" si="35"/>
        <v>0</v>
      </c>
      <c r="DG25" s="62">
        <f t="shared" si="36"/>
        <v>0</v>
      </c>
      <c r="DH25" s="62">
        <f t="shared" si="37"/>
        <v>0</v>
      </c>
      <c r="DI25" s="62">
        <f t="shared" si="38"/>
        <v>0</v>
      </c>
      <c r="DJ25" s="62">
        <f t="shared" si="39"/>
        <v>0</v>
      </c>
      <c r="DN25" s="54">
        <v>20</v>
      </c>
      <c r="DO25" s="62">
        <f t="shared" si="40"/>
        <v>0</v>
      </c>
      <c r="DP25" s="62">
        <f t="shared" si="41"/>
        <v>0</v>
      </c>
      <c r="DQ25" s="62">
        <f t="shared" si="42"/>
        <v>0</v>
      </c>
      <c r="DR25" s="62">
        <f t="shared" si="43"/>
        <v>0</v>
      </c>
      <c r="DS25" s="62">
        <f t="shared" si="44"/>
        <v>0</v>
      </c>
      <c r="DW25" s="168">
        <v>20</v>
      </c>
      <c r="DX25" s="62">
        <f t="shared" si="45"/>
        <v>0</v>
      </c>
      <c r="DY25" s="62">
        <f t="shared" si="46"/>
        <v>0</v>
      </c>
      <c r="DZ25" s="62">
        <f t="shared" si="47"/>
        <v>0</v>
      </c>
      <c r="EA25" s="62">
        <f t="shared" si="48"/>
        <v>0</v>
      </c>
      <c r="EB25" s="62">
        <f t="shared" si="49"/>
        <v>0</v>
      </c>
      <c r="EF25" s="54">
        <v>20</v>
      </c>
      <c r="EG25" s="62">
        <f t="shared" si="50"/>
        <v>0</v>
      </c>
      <c r="EH25" s="62">
        <f t="shared" si="51"/>
        <v>0</v>
      </c>
      <c r="EI25" s="62">
        <f t="shared" si="52"/>
        <v>0</v>
      </c>
      <c r="EJ25" s="62">
        <f t="shared" si="53"/>
        <v>0</v>
      </c>
      <c r="EK25" s="62">
        <f t="shared" si="54"/>
        <v>0</v>
      </c>
      <c r="EO25" s="168">
        <v>20</v>
      </c>
      <c r="EP25" s="62">
        <f t="shared" si="55"/>
        <v>0</v>
      </c>
      <c r="EQ25" s="62">
        <f t="shared" si="56"/>
        <v>0</v>
      </c>
      <c r="ER25" s="62">
        <f t="shared" si="57"/>
        <v>0</v>
      </c>
      <c r="ES25" s="62">
        <f t="shared" si="58"/>
        <v>0</v>
      </c>
      <c r="ET25" s="62">
        <f t="shared" si="59"/>
        <v>0</v>
      </c>
      <c r="EX25" s="54">
        <v>20</v>
      </c>
      <c r="EY25" s="62">
        <f t="shared" si="131"/>
        <v>0</v>
      </c>
      <c r="EZ25" s="62">
        <f t="shared" si="132"/>
        <v>0</v>
      </c>
      <c r="FA25" s="62">
        <f t="shared" si="133"/>
        <v>0</v>
      </c>
      <c r="FB25" s="62">
        <f t="shared" si="134"/>
        <v>0</v>
      </c>
      <c r="FC25" s="62">
        <f t="shared" si="135"/>
        <v>0</v>
      </c>
      <c r="FG25" s="54">
        <v>20</v>
      </c>
      <c r="FH25" s="67">
        <f>$Q59*AJ27*'[1]资源-士兵训练时间'!AB25+FH24</f>
        <v>0</v>
      </c>
      <c r="FI25" s="67">
        <f>$Q59*AK27*'[1]资源-士兵训练时间'!AC25+FI24</f>
        <v>0</v>
      </c>
      <c r="FJ25" s="67">
        <f>$Q59*AL27*'[1]资源-士兵训练时间'!AD25+FJ24</f>
        <v>0</v>
      </c>
      <c r="FK25" s="67">
        <f>$Q59*AM27*'[1]资源-士兵训练时间'!AE25+FK24</f>
        <v>0</v>
      </c>
      <c r="FL25" s="67">
        <f>$Q59*AN27*'[1]资源-士兵训练时间'!AF25+FL24</f>
        <v>0</v>
      </c>
      <c r="FP25" s="54">
        <v>20</v>
      </c>
      <c r="FQ25" s="62">
        <f t="shared" si="61"/>
        <v>0</v>
      </c>
      <c r="FR25" s="62">
        <f t="shared" si="62"/>
        <v>0</v>
      </c>
      <c r="FS25" s="62">
        <f t="shared" si="63"/>
        <v>0</v>
      </c>
      <c r="FT25" s="62">
        <f t="shared" si="64"/>
        <v>0</v>
      </c>
      <c r="FU25" s="62">
        <f t="shared" si="65"/>
        <v>0</v>
      </c>
      <c r="FV25" s="61">
        <f>FQ25*[4]兵营招募!AX24+FV24</f>
        <v>0</v>
      </c>
      <c r="FW25" s="61">
        <f>FR25*[4]兵营招募!AY24+FW24</f>
        <v>0</v>
      </c>
      <c r="FX25" s="61">
        <f>FS25*[4]兵营招募!AZ24+FX24</f>
        <v>0</v>
      </c>
      <c r="FY25" s="61">
        <f>FT25*[4]兵营招募!BA24+FY24</f>
        <v>0</v>
      </c>
      <c r="FZ25" s="61">
        <f>FU25*[4]兵营招募!BB24+FZ24</f>
        <v>0</v>
      </c>
      <c r="GD25" s="54">
        <v>20</v>
      </c>
      <c r="GE25" s="62">
        <f t="shared" si="66"/>
        <v>0</v>
      </c>
      <c r="GF25" s="62">
        <f t="shared" si="67"/>
        <v>0</v>
      </c>
      <c r="GG25" s="62">
        <f t="shared" si="68"/>
        <v>0</v>
      </c>
      <c r="GH25" s="62">
        <f t="shared" si="69"/>
        <v>0</v>
      </c>
      <c r="GI25" s="62">
        <f t="shared" si="70"/>
        <v>0</v>
      </c>
      <c r="GM25" s="54">
        <v>20</v>
      </c>
      <c r="GN25" s="62">
        <f t="shared" si="71"/>
        <v>0</v>
      </c>
      <c r="GO25" s="62">
        <f t="shared" si="72"/>
        <v>0</v>
      </c>
      <c r="GP25" s="62">
        <f t="shared" si="73"/>
        <v>0</v>
      </c>
      <c r="GQ25" s="62">
        <f t="shared" si="74"/>
        <v>0</v>
      </c>
      <c r="GR25" s="62">
        <f t="shared" si="75"/>
        <v>0</v>
      </c>
      <c r="GV25" s="168">
        <v>20</v>
      </c>
      <c r="GW25" s="62">
        <f t="shared" si="76"/>
        <v>0</v>
      </c>
      <c r="GX25" s="62">
        <f t="shared" si="77"/>
        <v>0</v>
      </c>
      <c r="GY25" s="62">
        <f t="shared" si="78"/>
        <v>0</v>
      </c>
      <c r="GZ25" s="62">
        <f t="shared" si="79"/>
        <v>0</v>
      </c>
      <c r="HA25" s="62">
        <f t="shared" si="80"/>
        <v>0</v>
      </c>
      <c r="HE25" s="54">
        <v>20</v>
      </c>
      <c r="HF25" s="62">
        <f t="shared" si="81"/>
        <v>0</v>
      </c>
      <c r="HG25" s="62">
        <f t="shared" si="82"/>
        <v>0</v>
      </c>
      <c r="HH25" s="62">
        <f t="shared" si="83"/>
        <v>0</v>
      </c>
      <c r="HI25" s="62">
        <f t="shared" si="84"/>
        <v>0</v>
      </c>
      <c r="HJ25" s="62">
        <f t="shared" si="85"/>
        <v>0</v>
      </c>
      <c r="HN25" s="54">
        <v>20</v>
      </c>
      <c r="HO25" s="62">
        <f t="shared" si="86"/>
        <v>0</v>
      </c>
      <c r="HP25" s="62">
        <f t="shared" si="87"/>
        <v>0</v>
      </c>
      <c r="HQ25" s="62">
        <f t="shared" si="88"/>
        <v>0</v>
      </c>
      <c r="HR25" s="62">
        <f t="shared" si="89"/>
        <v>0</v>
      </c>
      <c r="HS25" s="62">
        <f t="shared" si="90"/>
        <v>0</v>
      </c>
      <c r="HW25" s="54">
        <v>20</v>
      </c>
      <c r="HX25" s="62">
        <f t="shared" si="91"/>
        <v>0</v>
      </c>
      <c r="HY25" s="62">
        <f t="shared" si="92"/>
        <v>0</v>
      </c>
      <c r="HZ25" s="62">
        <f t="shared" si="93"/>
        <v>0</v>
      </c>
      <c r="IA25" s="62">
        <f t="shared" si="94"/>
        <v>0</v>
      </c>
      <c r="IB25" s="62">
        <f t="shared" si="95"/>
        <v>0</v>
      </c>
      <c r="IF25" s="54">
        <v>20</v>
      </c>
      <c r="IG25" s="62">
        <f t="shared" si="96"/>
        <v>0.35122320410586783</v>
      </c>
      <c r="IH25" s="62">
        <f t="shared" si="97"/>
        <v>0.35787680796567195</v>
      </c>
      <c r="II25" s="62">
        <f t="shared" si="98"/>
        <v>0.37176044802011676</v>
      </c>
      <c r="IJ25" s="62">
        <f t="shared" si="99"/>
        <v>0.39269935364272041</v>
      </c>
      <c r="IK25" s="62">
        <f t="shared" si="100"/>
        <v>0.4</v>
      </c>
      <c r="IO25" s="54">
        <v>20</v>
      </c>
      <c r="IP25" s="62">
        <f t="shared" si="101"/>
        <v>0</v>
      </c>
      <c r="IQ25" s="62">
        <f t="shared" si="102"/>
        <v>0</v>
      </c>
      <c r="IR25" s="62">
        <f t="shared" si="103"/>
        <v>0</v>
      </c>
      <c r="IS25" s="62">
        <f t="shared" si="104"/>
        <v>0</v>
      </c>
      <c r="IT25" s="62">
        <f t="shared" si="105"/>
        <v>0</v>
      </c>
      <c r="IX25" s="54">
        <v>20</v>
      </c>
      <c r="IY25" s="62">
        <f t="shared" si="106"/>
        <v>0</v>
      </c>
      <c r="IZ25" s="62">
        <f t="shared" si="107"/>
        <v>0</v>
      </c>
      <c r="JA25" s="62">
        <f t="shared" si="108"/>
        <v>0</v>
      </c>
      <c r="JB25" s="62">
        <f t="shared" si="109"/>
        <v>0</v>
      </c>
      <c r="JC25" s="62">
        <f t="shared" si="110"/>
        <v>0</v>
      </c>
      <c r="JD25" s="67"/>
      <c r="JE25" s="67"/>
      <c r="JF25" s="67"/>
      <c r="JJ25" s="54">
        <v>20</v>
      </c>
      <c r="JK25" s="68">
        <f t="shared" si="111"/>
        <v>0</v>
      </c>
      <c r="JL25" s="68">
        <f t="shared" si="112"/>
        <v>0</v>
      </c>
      <c r="JM25" s="68">
        <f t="shared" si="113"/>
        <v>0</v>
      </c>
      <c r="JN25" s="68">
        <f t="shared" si="114"/>
        <v>0</v>
      </c>
      <c r="JO25" s="68">
        <f t="shared" si="115"/>
        <v>0</v>
      </c>
      <c r="JP25" s="61">
        <f>JK25*('[1]功能-城建'!CW24-'[1]功能-城建'!CW23)+JP24</f>
        <v>0</v>
      </c>
      <c r="JQ25" s="61">
        <f>JL25*('[1]功能-城建'!CX24-'[1]功能-城建'!CX23)+JQ24</f>
        <v>0</v>
      </c>
      <c r="JR25" s="61">
        <f>JM25*('[1]功能-城建'!CY24-'[1]功能-城建'!CY23)+JR24</f>
        <v>0</v>
      </c>
      <c r="JS25" s="61">
        <f>JN25*('[1]功能-城建'!CZ24-'[1]功能-城建'!CZ23)+JS24</f>
        <v>0</v>
      </c>
      <c r="JT25" s="61">
        <f>JO25*('[1]功能-城建'!DA24-'[1]功能-城建'!DA23)+JT24</f>
        <v>0</v>
      </c>
      <c r="JX25" s="159">
        <v>20</v>
      </c>
      <c r="JY25" s="68">
        <f t="shared" si="116"/>
        <v>0</v>
      </c>
      <c r="JZ25" s="68">
        <f t="shared" si="117"/>
        <v>0</v>
      </c>
      <c r="KA25" s="68">
        <f t="shared" si="118"/>
        <v>0</v>
      </c>
      <c r="KB25" s="68">
        <f t="shared" si="119"/>
        <v>0</v>
      </c>
      <c r="KC25" s="68">
        <f t="shared" si="120"/>
        <v>0</v>
      </c>
      <c r="KG25" s="168">
        <v>20</v>
      </c>
      <c r="KH25" s="68">
        <f t="shared" si="121"/>
        <v>0</v>
      </c>
      <c r="KI25" s="68">
        <f t="shared" si="122"/>
        <v>0</v>
      </c>
      <c r="KJ25" s="68">
        <f t="shared" si="123"/>
        <v>0</v>
      </c>
      <c r="KK25" s="68">
        <f t="shared" si="124"/>
        <v>0</v>
      </c>
      <c r="KL25" s="68">
        <f t="shared" si="125"/>
        <v>0</v>
      </c>
      <c r="KP25" s="168">
        <v>20</v>
      </c>
      <c r="KQ25" s="68">
        <f t="shared" si="126"/>
        <v>0.10536696123176033</v>
      </c>
      <c r="KR25" s="68">
        <f t="shared" si="127"/>
        <v>0.10736304238970157</v>
      </c>
      <c r="KS25" s="68">
        <f t="shared" si="128"/>
        <v>0.11152813440603501</v>
      </c>
      <c r="KT25" s="68">
        <f t="shared" si="129"/>
        <v>0.11780980609281612</v>
      </c>
      <c r="KU25" s="68">
        <f t="shared" si="130"/>
        <v>0.12</v>
      </c>
    </row>
    <row r="26" spans="1:307" x14ac:dyDescent="0.15">
      <c r="B26" s="162">
        <v>19</v>
      </c>
      <c r="C26" s="58">
        <f t="shared" si="137"/>
        <v>1.4249999999999998</v>
      </c>
      <c r="D26" s="58">
        <f t="shared" si="137"/>
        <v>1.4249999999999998</v>
      </c>
      <c r="E26" s="58">
        <f t="shared" si="137"/>
        <v>0</v>
      </c>
      <c r="F26" s="58">
        <f t="shared" si="137"/>
        <v>9.5000000000000001E-2</v>
      </c>
      <c r="G26" s="58">
        <f t="shared" si="137"/>
        <v>0.95</v>
      </c>
      <c r="H26" s="58">
        <f t="shared" si="137"/>
        <v>0.95</v>
      </c>
      <c r="I26" s="58">
        <f t="shared" si="137"/>
        <v>0.95</v>
      </c>
      <c r="J26" s="58">
        <f t="shared" si="137"/>
        <v>0.19</v>
      </c>
      <c r="K26" s="58">
        <f t="shared" si="137"/>
        <v>0.19</v>
      </c>
      <c r="L26" s="58">
        <f t="shared" si="137"/>
        <v>0.19</v>
      </c>
      <c r="M26" s="58">
        <f t="shared" si="137"/>
        <v>0.28499999999999998</v>
      </c>
      <c r="N26" s="58">
        <f t="shared" si="137"/>
        <v>0.19</v>
      </c>
      <c r="O26" s="58">
        <f t="shared" si="137"/>
        <v>9.5000000000000001E-2</v>
      </c>
      <c r="P26" s="58">
        <f t="shared" si="137"/>
        <v>0.38</v>
      </c>
      <c r="Q26" s="58">
        <f t="shared" si="137"/>
        <v>9.5000000000000001E-2</v>
      </c>
      <c r="R26" s="58">
        <f t="shared" si="137"/>
        <v>0.28499999999999998</v>
      </c>
      <c r="S26" s="58">
        <f t="shared" si="138"/>
        <v>0.38</v>
      </c>
      <c r="T26" s="58">
        <f t="shared" si="138"/>
        <v>0.38</v>
      </c>
      <c r="U26" s="58">
        <f t="shared" si="138"/>
        <v>0.38</v>
      </c>
      <c r="V26" s="58">
        <f t="shared" si="138"/>
        <v>2.8499999999999996</v>
      </c>
      <c r="W26" s="58">
        <f t="shared" si="138"/>
        <v>0.56999999999999995</v>
      </c>
      <c r="X26" s="58">
        <f t="shared" si="138"/>
        <v>0.38</v>
      </c>
      <c r="Y26" s="58">
        <f t="shared" si="138"/>
        <v>0.95</v>
      </c>
      <c r="Z26" s="58">
        <f t="shared" si="138"/>
        <v>0.38</v>
      </c>
      <c r="AA26" s="58">
        <f t="shared" si="138"/>
        <v>0</v>
      </c>
      <c r="AB26" s="58">
        <f t="shared" si="138"/>
        <v>0.19</v>
      </c>
      <c r="AC26" s="58">
        <f t="shared" si="138"/>
        <v>0.19</v>
      </c>
      <c r="AD26" s="58">
        <f t="shared" si="138"/>
        <v>0.28499999999999998</v>
      </c>
      <c r="AE26" s="58"/>
      <c r="AI26" s="103">
        <v>19</v>
      </c>
      <c r="AJ26" s="60">
        <f>IF(总纲!BM23&lt;INT('功能-圣人研究'!$E$8),0,求节点('功能-圣人研究'!$E$8:$E$27,'功能-圣人研究'!K$8:K$27,总纲!BM23))</f>
        <v>0.88063779044156176</v>
      </c>
      <c r="AK26" s="60">
        <f>IF(总纲!BN23&lt;INT('功能-圣人研究'!$E$8),0,求节点('功能-圣人研究'!$E$8:$E$27,'功能-圣人研究'!L$8:L$27,总纲!BN23))</f>
        <v>0.89729710724084133</v>
      </c>
      <c r="AL26" s="60">
        <f>IF(总纲!BO23&lt;INT('功能-圣人研究'!$E$8),0,求节点('功能-圣人研究'!$E$8:$E$27,'功能-圣人研究'!M$8:M$27,总纲!BO23))</f>
        <v>0.93230921949264878</v>
      </c>
      <c r="AM26" s="60">
        <f>IF(总纲!BP23&lt;INT('功能-圣人研究'!$E$8),0,求节点('功能-圣人研究'!$E$8:$E$27,'功能-圣人研究'!N$8:N$27,总纲!BP23))</f>
        <v>0.98501903223766507</v>
      </c>
      <c r="AN26" s="60">
        <f>IF(总纲!BQ23&lt;INT('功能-圣人研究'!$E$8),0,求节点('功能-圣人研究'!$E$8:$E$27,'功能-圣人研究'!O$8:O$27,总纲!BQ23))</f>
        <v>1</v>
      </c>
      <c r="AQ26" s="81"/>
      <c r="AS26" s="81"/>
      <c r="AT26" s="54">
        <v>21</v>
      </c>
      <c r="AU26" s="68">
        <f t="shared" si="0"/>
        <v>0.52537953853324926</v>
      </c>
      <c r="AV26" s="68">
        <f t="shared" si="1"/>
        <v>0.53522248646582371</v>
      </c>
      <c r="AW26" s="68">
        <f t="shared" si="2"/>
        <v>0.55588372782544793</v>
      </c>
      <c r="AX26" s="68">
        <f t="shared" si="3"/>
        <v>0.58694273213640946</v>
      </c>
      <c r="AY26" s="68">
        <f t="shared" si="4"/>
        <v>0.60000000000000009</v>
      </c>
      <c r="BB26" s="81"/>
      <c r="BC26" s="54">
        <v>21</v>
      </c>
      <c r="BD26" s="68">
        <f t="shared" si="5"/>
        <v>0</v>
      </c>
      <c r="BE26" s="68">
        <f t="shared" si="6"/>
        <v>0</v>
      </c>
      <c r="BF26" s="68">
        <f t="shared" si="7"/>
        <v>0</v>
      </c>
      <c r="BG26" s="68">
        <f t="shared" si="8"/>
        <v>0</v>
      </c>
      <c r="BH26" s="68">
        <f t="shared" si="9"/>
        <v>0</v>
      </c>
      <c r="BL26" s="54">
        <v>21</v>
      </c>
      <c r="BM26" s="68">
        <f t="shared" si="10"/>
        <v>0</v>
      </c>
      <c r="BN26" s="68">
        <f t="shared" si="11"/>
        <v>0</v>
      </c>
      <c r="BO26" s="68">
        <f t="shared" si="12"/>
        <v>0</v>
      </c>
      <c r="BP26" s="68">
        <f t="shared" si="13"/>
        <v>0</v>
      </c>
      <c r="BQ26" s="68">
        <f t="shared" si="14"/>
        <v>0</v>
      </c>
      <c r="BU26" s="54">
        <v>21</v>
      </c>
      <c r="BV26" s="62">
        <f t="shared" si="15"/>
        <v>0.21890814105552048</v>
      </c>
      <c r="BW26" s="62">
        <f t="shared" si="16"/>
        <v>0.22300936936075982</v>
      </c>
      <c r="BX26" s="62">
        <f t="shared" si="17"/>
        <v>0.23161821992726991</v>
      </c>
      <c r="BY26" s="62">
        <f t="shared" si="18"/>
        <v>0.24455947172350392</v>
      </c>
      <c r="BZ26" s="62">
        <f t="shared" si="19"/>
        <v>0.25</v>
      </c>
      <c r="CD26" s="168">
        <v>21</v>
      </c>
      <c r="CE26" s="62">
        <f t="shared" si="20"/>
        <v>0</v>
      </c>
      <c r="CF26" s="62">
        <f t="shared" si="21"/>
        <v>0</v>
      </c>
      <c r="CG26" s="62">
        <f t="shared" si="22"/>
        <v>0</v>
      </c>
      <c r="CH26" s="62">
        <f t="shared" si="23"/>
        <v>0</v>
      </c>
      <c r="CI26" s="62">
        <f t="shared" si="24"/>
        <v>0</v>
      </c>
      <c r="CM26" s="54">
        <v>21</v>
      </c>
      <c r="CN26" s="62">
        <f t="shared" si="25"/>
        <v>0</v>
      </c>
      <c r="CO26" s="62">
        <f t="shared" si="26"/>
        <v>0</v>
      </c>
      <c r="CP26" s="62">
        <f t="shared" si="27"/>
        <v>0</v>
      </c>
      <c r="CQ26" s="62">
        <f t="shared" si="28"/>
        <v>0</v>
      </c>
      <c r="CR26" s="62">
        <f t="shared" si="29"/>
        <v>0</v>
      </c>
      <c r="CV26" s="54">
        <v>21</v>
      </c>
      <c r="CW26" s="62">
        <f t="shared" si="30"/>
        <v>0</v>
      </c>
      <c r="CX26" s="62">
        <f t="shared" si="31"/>
        <v>0</v>
      </c>
      <c r="CY26" s="62">
        <f t="shared" si="32"/>
        <v>0</v>
      </c>
      <c r="CZ26" s="62">
        <f t="shared" si="33"/>
        <v>0</v>
      </c>
      <c r="DA26" s="62">
        <f t="shared" si="34"/>
        <v>0</v>
      </c>
      <c r="DE26" s="168">
        <v>21</v>
      </c>
      <c r="DF26" s="62">
        <f t="shared" si="35"/>
        <v>0</v>
      </c>
      <c r="DG26" s="62">
        <f t="shared" si="36"/>
        <v>0</v>
      </c>
      <c r="DH26" s="62">
        <f t="shared" si="37"/>
        <v>0</v>
      </c>
      <c r="DI26" s="62">
        <f t="shared" si="38"/>
        <v>0</v>
      </c>
      <c r="DJ26" s="62">
        <f t="shared" si="39"/>
        <v>0</v>
      </c>
      <c r="DN26" s="54">
        <v>21</v>
      </c>
      <c r="DO26" s="62">
        <f t="shared" si="40"/>
        <v>0</v>
      </c>
      <c r="DP26" s="62">
        <f t="shared" si="41"/>
        <v>0</v>
      </c>
      <c r="DQ26" s="62">
        <f t="shared" si="42"/>
        <v>0</v>
      </c>
      <c r="DR26" s="62">
        <f t="shared" si="43"/>
        <v>0</v>
      </c>
      <c r="DS26" s="62">
        <f t="shared" si="44"/>
        <v>0</v>
      </c>
      <c r="DW26" s="168">
        <v>21</v>
      </c>
      <c r="DX26" s="62">
        <f t="shared" si="45"/>
        <v>0</v>
      </c>
      <c r="DY26" s="62">
        <f t="shared" si="46"/>
        <v>0</v>
      </c>
      <c r="DZ26" s="62">
        <f t="shared" si="47"/>
        <v>0</v>
      </c>
      <c r="EA26" s="62">
        <f t="shared" si="48"/>
        <v>0</v>
      </c>
      <c r="EB26" s="62">
        <f t="shared" si="49"/>
        <v>0</v>
      </c>
      <c r="EF26" s="54">
        <v>21</v>
      </c>
      <c r="EG26" s="62">
        <f t="shared" si="50"/>
        <v>0</v>
      </c>
      <c r="EH26" s="62">
        <f t="shared" si="51"/>
        <v>0</v>
      </c>
      <c r="EI26" s="62">
        <f t="shared" si="52"/>
        <v>0</v>
      </c>
      <c r="EJ26" s="62">
        <f t="shared" si="53"/>
        <v>0</v>
      </c>
      <c r="EK26" s="62">
        <f t="shared" si="54"/>
        <v>0</v>
      </c>
      <c r="EO26" s="168">
        <v>21</v>
      </c>
      <c r="EP26" s="62">
        <f t="shared" si="55"/>
        <v>0</v>
      </c>
      <c r="EQ26" s="62">
        <f t="shared" si="56"/>
        <v>0</v>
      </c>
      <c r="ER26" s="62">
        <f t="shared" si="57"/>
        <v>0</v>
      </c>
      <c r="ES26" s="62">
        <f t="shared" si="58"/>
        <v>0</v>
      </c>
      <c r="ET26" s="62">
        <f t="shared" si="59"/>
        <v>0</v>
      </c>
      <c r="EX26" s="54">
        <v>21</v>
      </c>
      <c r="EY26" s="62">
        <f t="shared" si="131"/>
        <v>0</v>
      </c>
      <c r="EZ26" s="62">
        <f t="shared" si="132"/>
        <v>0</v>
      </c>
      <c r="FA26" s="62">
        <f t="shared" si="133"/>
        <v>0</v>
      </c>
      <c r="FB26" s="62">
        <f t="shared" si="134"/>
        <v>0</v>
      </c>
      <c r="FC26" s="62">
        <f t="shared" si="135"/>
        <v>0</v>
      </c>
      <c r="FG26" s="54">
        <v>21</v>
      </c>
      <c r="FH26" s="67">
        <f>$Q60*AJ28*'[1]资源-士兵训练时间'!AB26+FH25</f>
        <v>0</v>
      </c>
      <c r="FI26" s="67">
        <f>$Q60*AK28*'[1]资源-士兵训练时间'!AC26+FI25</f>
        <v>0</v>
      </c>
      <c r="FJ26" s="67">
        <f>$Q60*AL28*'[1]资源-士兵训练时间'!AD26+FJ25</f>
        <v>0</v>
      </c>
      <c r="FK26" s="67">
        <f>$Q60*AM28*'[1]资源-士兵训练时间'!AE26+FK25</f>
        <v>0</v>
      </c>
      <c r="FL26" s="67">
        <f>$Q60*AN28*'[1]资源-士兵训练时间'!AF26+FL25</f>
        <v>0</v>
      </c>
      <c r="FP26" s="54">
        <v>21</v>
      </c>
      <c r="FQ26" s="62">
        <f t="shared" si="61"/>
        <v>0</v>
      </c>
      <c r="FR26" s="62">
        <f t="shared" si="62"/>
        <v>0</v>
      </c>
      <c r="FS26" s="62">
        <f t="shared" si="63"/>
        <v>0</v>
      </c>
      <c r="FT26" s="62">
        <f t="shared" si="64"/>
        <v>0</v>
      </c>
      <c r="FU26" s="62">
        <f t="shared" si="65"/>
        <v>0</v>
      </c>
      <c r="FV26" s="61">
        <f>FQ26*[4]兵营招募!AX25+FV25</f>
        <v>0</v>
      </c>
      <c r="FW26" s="61">
        <f>FR26*[4]兵营招募!AY25+FW25</f>
        <v>0</v>
      </c>
      <c r="FX26" s="61">
        <f>FS26*[4]兵营招募!AZ25+FX25</f>
        <v>0</v>
      </c>
      <c r="FY26" s="61">
        <f>FT26*[4]兵营招募!BA25+FY25</f>
        <v>0</v>
      </c>
      <c r="FZ26" s="61">
        <f>FU26*[4]兵营招募!BB25+FZ25</f>
        <v>0</v>
      </c>
      <c r="GD26" s="54">
        <v>21</v>
      </c>
      <c r="GE26" s="62">
        <f t="shared" si="66"/>
        <v>0</v>
      </c>
      <c r="GF26" s="62">
        <f t="shared" si="67"/>
        <v>0</v>
      </c>
      <c r="GG26" s="62">
        <f t="shared" si="68"/>
        <v>0</v>
      </c>
      <c r="GH26" s="62">
        <f t="shared" si="69"/>
        <v>0</v>
      </c>
      <c r="GI26" s="62">
        <f t="shared" si="70"/>
        <v>0</v>
      </c>
      <c r="GM26" s="54">
        <v>21</v>
      </c>
      <c r="GN26" s="62">
        <f t="shared" si="71"/>
        <v>0</v>
      </c>
      <c r="GO26" s="62">
        <f t="shared" si="72"/>
        <v>0</v>
      </c>
      <c r="GP26" s="62">
        <f t="shared" si="73"/>
        <v>0</v>
      </c>
      <c r="GQ26" s="62">
        <f t="shared" si="74"/>
        <v>0</v>
      </c>
      <c r="GR26" s="62">
        <f t="shared" si="75"/>
        <v>0</v>
      </c>
      <c r="GV26" s="168">
        <v>21</v>
      </c>
      <c r="GW26" s="62">
        <f t="shared" si="76"/>
        <v>0</v>
      </c>
      <c r="GX26" s="62">
        <f t="shared" si="77"/>
        <v>0</v>
      </c>
      <c r="GY26" s="62">
        <f t="shared" si="78"/>
        <v>0</v>
      </c>
      <c r="GZ26" s="62">
        <f t="shared" si="79"/>
        <v>0</v>
      </c>
      <c r="HA26" s="62">
        <f t="shared" si="80"/>
        <v>0</v>
      </c>
      <c r="HE26" s="54">
        <v>21</v>
      </c>
      <c r="HF26" s="62">
        <f t="shared" si="81"/>
        <v>0</v>
      </c>
      <c r="HG26" s="62">
        <f t="shared" si="82"/>
        <v>0</v>
      </c>
      <c r="HH26" s="62">
        <f t="shared" si="83"/>
        <v>0</v>
      </c>
      <c r="HI26" s="62">
        <f t="shared" si="84"/>
        <v>0</v>
      </c>
      <c r="HJ26" s="62">
        <f t="shared" si="85"/>
        <v>0</v>
      </c>
      <c r="HN26" s="54">
        <v>21</v>
      </c>
      <c r="HO26" s="62">
        <f t="shared" si="86"/>
        <v>0</v>
      </c>
      <c r="HP26" s="62">
        <f t="shared" si="87"/>
        <v>0</v>
      </c>
      <c r="HQ26" s="62">
        <f t="shared" si="88"/>
        <v>0</v>
      </c>
      <c r="HR26" s="62">
        <f t="shared" si="89"/>
        <v>0</v>
      </c>
      <c r="HS26" s="62">
        <f t="shared" si="90"/>
        <v>0</v>
      </c>
      <c r="HW26" s="54">
        <v>21</v>
      </c>
      <c r="HX26" s="62">
        <f t="shared" si="91"/>
        <v>0</v>
      </c>
      <c r="HY26" s="62">
        <f t="shared" si="92"/>
        <v>0</v>
      </c>
      <c r="HZ26" s="62">
        <f t="shared" si="93"/>
        <v>0</v>
      </c>
      <c r="IA26" s="62">
        <f t="shared" si="94"/>
        <v>0</v>
      </c>
      <c r="IB26" s="62">
        <f t="shared" si="95"/>
        <v>0</v>
      </c>
      <c r="IF26" s="54">
        <v>21</v>
      </c>
      <c r="IG26" s="62">
        <f t="shared" si="96"/>
        <v>0.35025302568883276</v>
      </c>
      <c r="IH26" s="62">
        <f t="shared" si="97"/>
        <v>0.35681499097721575</v>
      </c>
      <c r="II26" s="62">
        <f t="shared" si="98"/>
        <v>0.3705891518836319</v>
      </c>
      <c r="IJ26" s="62">
        <f t="shared" si="99"/>
        <v>0.39129515475760629</v>
      </c>
      <c r="IK26" s="62">
        <f t="shared" si="100"/>
        <v>0.4</v>
      </c>
      <c r="IO26" s="54">
        <v>21</v>
      </c>
      <c r="IP26" s="62">
        <f t="shared" si="101"/>
        <v>0</v>
      </c>
      <c r="IQ26" s="62">
        <f t="shared" si="102"/>
        <v>0</v>
      </c>
      <c r="IR26" s="62">
        <f t="shared" si="103"/>
        <v>0</v>
      </c>
      <c r="IS26" s="62">
        <f t="shared" si="104"/>
        <v>0</v>
      </c>
      <c r="IT26" s="62">
        <f t="shared" si="105"/>
        <v>0</v>
      </c>
      <c r="IX26" s="54">
        <v>21</v>
      </c>
      <c r="IY26" s="62">
        <f t="shared" si="106"/>
        <v>0</v>
      </c>
      <c r="IZ26" s="62">
        <f t="shared" si="107"/>
        <v>0</v>
      </c>
      <c r="JA26" s="62">
        <f t="shared" si="108"/>
        <v>0</v>
      </c>
      <c r="JB26" s="62">
        <f t="shared" si="109"/>
        <v>0</v>
      </c>
      <c r="JC26" s="62">
        <f t="shared" si="110"/>
        <v>0</v>
      </c>
      <c r="JD26" s="67"/>
      <c r="JE26" s="67"/>
      <c r="JF26" s="67"/>
      <c r="JJ26" s="54">
        <v>21</v>
      </c>
      <c r="JK26" s="68">
        <f t="shared" si="111"/>
        <v>0</v>
      </c>
      <c r="JL26" s="68">
        <f t="shared" si="112"/>
        <v>0</v>
      </c>
      <c r="JM26" s="68">
        <f t="shared" si="113"/>
        <v>0</v>
      </c>
      <c r="JN26" s="68">
        <f t="shared" si="114"/>
        <v>0</v>
      </c>
      <c r="JO26" s="68">
        <f t="shared" si="115"/>
        <v>0</v>
      </c>
      <c r="JP26" s="61">
        <f>JK26*('[1]功能-城建'!CW25-'[1]功能-城建'!CW24)+JP25</f>
        <v>0</v>
      </c>
      <c r="JQ26" s="61">
        <f>JL26*('[1]功能-城建'!CX25-'[1]功能-城建'!CX24)+JQ25</f>
        <v>0</v>
      </c>
      <c r="JR26" s="61">
        <f>JM26*('[1]功能-城建'!CY25-'[1]功能-城建'!CY24)+JR25</f>
        <v>0</v>
      </c>
      <c r="JS26" s="61">
        <f>JN26*('[1]功能-城建'!CZ25-'[1]功能-城建'!CZ24)+JS25</f>
        <v>0</v>
      </c>
      <c r="JT26" s="61">
        <f>JO26*('[1]功能-城建'!DA25-'[1]功能-城建'!DA24)+JT25</f>
        <v>0</v>
      </c>
      <c r="JX26" s="159">
        <v>21</v>
      </c>
      <c r="JY26" s="68">
        <f t="shared" si="116"/>
        <v>0</v>
      </c>
      <c r="JZ26" s="68">
        <f t="shared" si="117"/>
        <v>0</v>
      </c>
      <c r="KA26" s="68">
        <f t="shared" si="118"/>
        <v>0</v>
      </c>
      <c r="KB26" s="68">
        <f t="shared" si="119"/>
        <v>0</v>
      </c>
      <c r="KC26" s="68">
        <f t="shared" si="120"/>
        <v>0</v>
      </c>
      <c r="KG26" s="168">
        <v>21</v>
      </c>
      <c r="KH26" s="68">
        <f t="shared" si="121"/>
        <v>0</v>
      </c>
      <c r="KI26" s="68">
        <f t="shared" si="122"/>
        <v>0</v>
      </c>
      <c r="KJ26" s="68">
        <f t="shared" si="123"/>
        <v>0</v>
      </c>
      <c r="KK26" s="68">
        <f t="shared" si="124"/>
        <v>0</v>
      </c>
      <c r="KL26" s="68">
        <f t="shared" si="125"/>
        <v>0</v>
      </c>
      <c r="KP26" s="168">
        <v>21</v>
      </c>
      <c r="KQ26" s="68">
        <f t="shared" si="126"/>
        <v>0.10507590770664983</v>
      </c>
      <c r="KR26" s="68">
        <f t="shared" si="127"/>
        <v>0.10704449729316472</v>
      </c>
      <c r="KS26" s="68">
        <f t="shared" si="128"/>
        <v>0.11117674556508955</v>
      </c>
      <c r="KT26" s="68">
        <f t="shared" si="129"/>
        <v>0.11738854642728187</v>
      </c>
      <c r="KU26" s="68">
        <f t="shared" si="130"/>
        <v>0.12</v>
      </c>
    </row>
    <row r="27" spans="1:307" x14ac:dyDescent="0.15">
      <c r="A27" s="172"/>
      <c r="B27" s="172">
        <v>20</v>
      </c>
      <c r="C27" s="58">
        <f t="shared" si="137"/>
        <v>1.5</v>
      </c>
      <c r="D27" s="58">
        <f t="shared" si="137"/>
        <v>1.5</v>
      </c>
      <c r="E27" s="58">
        <f t="shared" si="137"/>
        <v>0</v>
      </c>
      <c r="F27" s="58">
        <f t="shared" si="137"/>
        <v>0.1</v>
      </c>
      <c r="G27" s="58">
        <f t="shared" si="137"/>
        <v>1</v>
      </c>
      <c r="H27" s="58">
        <f t="shared" si="137"/>
        <v>1</v>
      </c>
      <c r="I27" s="58">
        <f t="shared" si="137"/>
        <v>1</v>
      </c>
      <c r="J27" s="58">
        <f t="shared" si="137"/>
        <v>0.2</v>
      </c>
      <c r="K27" s="58">
        <f t="shared" si="137"/>
        <v>0.2</v>
      </c>
      <c r="L27" s="58">
        <f t="shared" si="137"/>
        <v>0.2</v>
      </c>
      <c r="M27" s="58">
        <f t="shared" si="137"/>
        <v>0.3</v>
      </c>
      <c r="N27" s="58">
        <f t="shared" si="137"/>
        <v>0.2</v>
      </c>
      <c r="O27" s="58">
        <f t="shared" si="137"/>
        <v>0.1</v>
      </c>
      <c r="P27" s="58">
        <f t="shared" si="137"/>
        <v>0.4</v>
      </c>
      <c r="Q27" s="58">
        <f t="shared" si="137"/>
        <v>0.1</v>
      </c>
      <c r="R27" s="58">
        <f t="shared" si="137"/>
        <v>0.3</v>
      </c>
      <c r="S27" s="58">
        <f t="shared" si="138"/>
        <v>0.4</v>
      </c>
      <c r="T27" s="58">
        <f t="shared" si="138"/>
        <v>0.4</v>
      </c>
      <c r="U27" s="58">
        <f t="shared" si="138"/>
        <v>0.4</v>
      </c>
      <c r="V27" s="58">
        <f t="shared" si="138"/>
        <v>3</v>
      </c>
      <c r="W27" s="58">
        <f t="shared" si="138"/>
        <v>0.6</v>
      </c>
      <c r="X27" s="58">
        <f t="shared" si="138"/>
        <v>0.4</v>
      </c>
      <c r="Y27" s="58">
        <f t="shared" si="138"/>
        <v>1</v>
      </c>
      <c r="Z27" s="58">
        <f t="shared" si="138"/>
        <v>0.4</v>
      </c>
      <c r="AA27" s="58">
        <f t="shared" si="138"/>
        <v>0</v>
      </c>
      <c r="AB27" s="58">
        <f t="shared" si="138"/>
        <v>0.2</v>
      </c>
      <c r="AC27" s="58">
        <f t="shared" si="138"/>
        <v>0.2</v>
      </c>
      <c r="AD27" s="58">
        <f t="shared" si="138"/>
        <v>0.3</v>
      </c>
      <c r="AE27" s="58"/>
      <c r="AI27" s="103">
        <v>20</v>
      </c>
      <c r="AJ27" s="60">
        <f>IF(总纲!BM24&lt;INT('功能-圣人研究'!$E$8),0,求节点('功能-圣人研究'!$E$8:$E$27,'功能-圣人研究'!K$8:K$27,总纲!BM24))</f>
        <v>0.87805801026466945</v>
      </c>
      <c r="AK27" s="60">
        <f>IF(总纲!BN24&lt;INT('功能-圣人研究'!$E$8),0,求节点('功能-圣人研究'!$E$8:$E$27,'功能-圣人研究'!L$8:L$27,总纲!BN24))</f>
        <v>0.89469201991417979</v>
      </c>
      <c r="AL27" s="60">
        <f>IF(总纲!BO24&lt;INT('功能-圣人研究'!$E$8),0,求节点('功能-圣人研究'!$E$8:$E$27,'功能-圣人研究'!M$8:M$27,总纲!BO24))</f>
        <v>0.92940112005029185</v>
      </c>
      <c r="AM27" s="60">
        <f>IF(总纲!BP24&lt;INT('功能-圣人研究'!$E$8),0,求节点('功能-圣人研究'!$E$8:$E$27,'功能-圣人研究'!N$8:N$27,总纲!BP24))</f>
        <v>0.98174838410680099</v>
      </c>
      <c r="AN27" s="60">
        <f>IF(总纲!BQ24&lt;INT('功能-圣人研究'!$E$8),0,求节点('功能-圣人研究'!$E$8:$E$27,'功能-圣人研究'!O$8:O$27,总纲!BQ24))</f>
        <v>1</v>
      </c>
      <c r="AQ27" s="81"/>
      <c r="AS27" s="81"/>
      <c r="AT27" s="54">
        <v>22</v>
      </c>
      <c r="AU27" s="68">
        <f t="shared" si="0"/>
        <v>0.52387502141677589</v>
      </c>
      <c r="AV27" s="68">
        <f t="shared" si="1"/>
        <v>0.53365819369270073</v>
      </c>
      <c r="AW27" s="68">
        <f t="shared" si="2"/>
        <v>0.55407137690306463</v>
      </c>
      <c r="AX27" s="68">
        <f t="shared" si="3"/>
        <v>0.58494428670902232</v>
      </c>
      <c r="AY27" s="68">
        <f t="shared" si="4"/>
        <v>0.60000000000000009</v>
      </c>
      <c r="BB27" s="81"/>
      <c r="BC27" s="54">
        <v>22</v>
      </c>
      <c r="BD27" s="68">
        <f t="shared" si="5"/>
        <v>0</v>
      </c>
      <c r="BE27" s="68">
        <f t="shared" si="6"/>
        <v>0</v>
      </c>
      <c r="BF27" s="68">
        <f t="shared" si="7"/>
        <v>0</v>
      </c>
      <c r="BG27" s="68">
        <f t="shared" si="8"/>
        <v>0</v>
      </c>
      <c r="BH27" s="68">
        <f t="shared" si="9"/>
        <v>0</v>
      </c>
      <c r="BL27" s="54">
        <v>22</v>
      </c>
      <c r="BM27" s="68">
        <f t="shared" si="10"/>
        <v>0</v>
      </c>
      <c r="BN27" s="68">
        <f t="shared" si="11"/>
        <v>0</v>
      </c>
      <c r="BO27" s="68">
        <f t="shared" si="12"/>
        <v>0</v>
      </c>
      <c r="BP27" s="68">
        <f t="shared" si="13"/>
        <v>0</v>
      </c>
      <c r="BQ27" s="68">
        <f t="shared" si="14"/>
        <v>0</v>
      </c>
      <c r="BU27" s="54">
        <v>22</v>
      </c>
      <c r="BV27" s="62">
        <f t="shared" si="15"/>
        <v>0.2182812589236566</v>
      </c>
      <c r="BW27" s="62">
        <f t="shared" si="16"/>
        <v>0.22235758070529194</v>
      </c>
      <c r="BX27" s="62">
        <f t="shared" si="17"/>
        <v>0.23086307370961021</v>
      </c>
      <c r="BY27" s="62">
        <f t="shared" si="18"/>
        <v>0.24372678612875925</v>
      </c>
      <c r="BZ27" s="62">
        <f t="shared" si="19"/>
        <v>0.25</v>
      </c>
      <c r="CD27" s="168">
        <v>22</v>
      </c>
      <c r="CE27" s="62">
        <f t="shared" si="20"/>
        <v>0</v>
      </c>
      <c r="CF27" s="62">
        <f t="shared" si="21"/>
        <v>0</v>
      </c>
      <c r="CG27" s="62">
        <f t="shared" si="22"/>
        <v>0</v>
      </c>
      <c r="CH27" s="62">
        <f t="shared" si="23"/>
        <v>0</v>
      </c>
      <c r="CI27" s="62">
        <f t="shared" si="24"/>
        <v>0</v>
      </c>
      <c r="CM27" s="54">
        <v>22</v>
      </c>
      <c r="CN27" s="62">
        <f t="shared" si="25"/>
        <v>0</v>
      </c>
      <c r="CO27" s="62">
        <f t="shared" si="26"/>
        <v>0</v>
      </c>
      <c r="CP27" s="62">
        <f t="shared" si="27"/>
        <v>0</v>
      </c>
      <c r="CQ27" s="62">
        <f t="shared" si="28"/>
        <v>0</v>
      </c>
      <c r="CR27" s="62">
        <f t="shared" si="29"/>
        <v>0</v>
      </c>
      <c r="CV27" s="54">
        <v>22</v>
      </c>
      <c r="CW27" s="62">
        <f t="shared" si="30"/>
        <v>0</v>
      </c>
      <c r="CX27" s="62">
        <f t="shared" si="31"/>
        <v>0</v>
      </c>
      <c r="CY27" s="62">
        <f t="shared" si="32"/>
        <v>0</v>
      </c>
      <c r="CZ27" s="62">
        <f t="shared" si="33"/>
        <v>0</v>
      </c>
      <c r="DA27" s="62">
        <f t="shared" si="34"/>
        <v>0</v>
      </c>
      <c r="DE27" s="168">
        <v>22</v>
      </c>
      <c r="DF27" s="62">
        <f t="shared" si="35"/>
        <v>0</v>
      </c>
      <c r="DG27" s="62">
        <f t="shared" si="36"/>
        <v>0</v>
      </c>
      <c r="DH27" s="62">
        <f t="shared" si="37"/>
        <v>0</v>
      </c>
      <c r="DI27" s="62">
        <f t="shared" si="38"/>
        <v>0</v>
      </c>
      <c r="DJ27" s="62">
        <f t="shared" si="39"/>
        <v>0</v>
      </c>
      <c r="DN27" s="54">
        <v>22</v>
      </c>
      <c r="DO27" s="62">
        <f t="shared" si="40"/>
        <v>0</v>
      </c>
      <c r="DP27" s="62">
        <f t="shared" si="41"/>
        <v>0</v>
      </c>
      <c r="DQ27" s="62">
        <f t="shared" si="42"/>
        <v>0</v>
      </c>
      <c r="DR27" s="62">
        <f t="shared" si="43"/>
        <v>0</v>
      </c>
      <c r="DS27" s="62">
        <f t="shared" si="44"/>
        <v>0</v>
      </c>
      <c r="DW27" s="168">
        <v>22</v>
      </c>
      <c r="DX27" s="62">
        <f t="shared" si="45"/>
        <v>0</v>
      </c>
      <c r="DY27" s="62">
        <f t="shared" si="46"/>
        <v>0</v>
      </c>
      <c r="DZ27" s="62">
        <f t="shared" si="47"/>
        <v>0</v>
      </c>
      <c r="EA27" s="62">
        <f t="shared" si="48"/>
        <v>0</v>
      </c>
      <c r="EB27" s="62">
        <f t="shared" si="49"/>
        <v>0</v>
      </c>
      <c r="EF27" s="54">
        <v>22</v>
      </c>
      <c r="EG27" s="62">
        <f t="shared" si="50"/>
        <v>0</v>
      </c>
      <c r="EH27" s="62">
        <f t="shared" si="51"/>
        <v>0</v>
      </c>
      <c r="EI27" s="62">
        <f t="shared" si="52"/>
        <v>0</v>
      </c>
      <c r="EJ27" s="62">
        <f t="shared" si="53"/>
        <v>0</v>
      </c>
      <c r="EK27" s="62">
        <f t="shared" si="54"/>
        <v>0</v>
      </c>
      <c r="EO27" s="168">
        <v>22</v>
      </c>
      <c r="EP27" s="62">
        <f t="shared" si="55"/>
        <v>0</v>
      </c>
      <c r="EQ27" s="62">
        <f t="shared" si="56"/>
        <v>0</v>
      </c>
      <c r="ER27" s="62">
        <f t="shared" si="57"/>
        <v>0</v>
      </c>
      <c r="ES27" s="62">
        <f t="shared" si="58"/>
        <v>0</v>
      </c>
      <c r="ET27" s="62">
        <f t="shared" si="59"/>
        <v>0</v>
      </c>
      <c r="EX27" s="54">
        <v>22</v>
      </c>
      <c r="EY27" s="62">
        <f t="shared" si="131"/>
        <v>0</v>
      </c>
      <c r="EZ27" s="62">
        <f t="shared" si="132"/>
        <v>0</v>
      </c>
      <c r="FA27" s="62">
        <f t="shared" si="133"/>
        <v>0</v>
      </c>
      <c r="FB27" s="62">
        <f t="shared" si="134"/>
        <v>0</v>
      </c>
      <c r="FC27" s="62">
        <f t="shared" si="135"/>
        <v>0</v>
      </c>
      <c r="FG27" s="54">
        <v>22</v>
      </c>
      <c r="FH27" s="67">
        <f>$Q61*AJ29*'[1]资源-士兵训练时间'!AB27+FH26</f>
        <v>0</v>
      </c>
      <c r="FI27" s="67">
        <f>$Q61*AK29*'[1]资源-士兵训练时间'!AC27+FI26</f>
        <v>0</v>
      </c>
      <c r="FJ27" s="67">
        <f>$Q61*AL29*'[1]资源-士兵训练时间'!AD27+FJ26</f>
        <v>0</v>
      </c>
      <c r="FK27" s="67">
        <f>$Q61*AM29*'[1]资源-士兵训练时间'!AE27+FK26</f>
        <v>0</v>
      </c>
      <c r="FL27" s="67">
        <f>$Q61*AN29*'[1]资源-士兵训练时间'!AF27+FL26</f>
        <v>0</v>
      </c>
      <c r="FP27" s="54">
        <v>22</v>
      </c>
      <c r="FQ27" s="62">
        <f t="shared" si="61"/>
        <v>0</v>
      </c>
      <c r="FR27" s="62">
        <f t="shared" si="62"/>
        <v>0</v>
      </c>
      <c r="FS27" s="62">
        <f t="shared" si="63"/>
        <v>0</v>
      </c>
      <c r="FT27" s="62">
        <f t="shared" si="64"/>
        <v>0</v>
      </c>
      <c r="FU27" s="62">
        <f t="shared" si="65"/>
        <v>0</v>
      </c>
      <c r="FV27" s="61">
        <f>FQ27*[4]兵营招募!AX26+FV26</f>
        <v>0</v>
      </c>
      <c r="FW27" s="61">
        <f>FR27*[4]兵营招募!AY26+FW26</f>
        <v>0</v>
      </c>
      <c r="FX27" s="61">
        <f>FS27*[4]兵营招募!AZ26+FX26</f>
        <v>0</v>
      </c>
      <c r="FY27" s="61">
        <f>FT27*[4]兵营招募!BA26+FY26</f>
        <v>0</v>
      </c>
      <c r="FZ27" s="61">
        <f>FU27*[4]兵营招募!BB26+FZ26</f>
        <v>0</v>
      </c>
      <c r="GD27" s="54">
        <v>22</v>
      </c>
      <c r="GE27" s="62">
        <f t="shared" si="66"/>
        <v>0</v>
      </c>
      <c r="GF27" s="62">
        <f t="shared" si="67"/>
        <v>0</v>
      </c>
      <c r="GG27" s="62">
        <f t="shared" si="68"/>
        <v>0</v>
      </c>
      <c r="GH27" s="62">
        <f t="shared" si="69"/>
        <v>0</v>
      </c>
      <c r="GI27" s="62">
        <f t="shared" si="70"/>
        <v>0</v>
      </c>
      <c r="GM27" s="54">
        <v>22</v>
      </c>
      <c r="GN27" s="62">
        <f t="shared" si="71"/>
        <v>0</v>
      </c>
      <c r="GO27" s="62">
        <f t="shared" si="72"/>
        <v>0</v>
      </c>
      <c r="GP27" s="62">
        <f t="shared" si="73"/>
        <v>0</v>
      </c>
      <c r="GQ27" s="62">
        <f t="shared" si="74"/>
        <v>0</v>
      </c>
      <c r="GR27" s="62">
        <f t="shared" si="75"/>
        <v>0</v>
      </c>
      <c r="GV27" s="168">
        <v>22</v>
      </c>
      <c r="GW27" s="62">
        <f t="shared" si="76"/>
        <v>0</v>
      </c>
      <c r="GX27" s="62">
        <f t="shared" si="77"/>
        <v>0</v>
      </c>
      <c r="GY27" s="62">
        <f t="shared" si="78"/>
        <v>0</v>
      </c>
      <c r="GZ27" s="62">
        <f t="shared" si="79"/>
        <v>0</v>
      </c>
      <c r="HA27" s="62">
        <f t="shared" si="80"/>
        <v>0</v>
      </c>
      <c r="HE27" s="54">
        <v>22</v>
      </c>
      <c r="HF27" s="62">
        <f t="shared" si="81"/>
        <v>0</v>
      </c>
      <c r="HG27" s="62">
        <f t="shared" si="82"/>
        <v>0</v>
      </c>
      <c r="HH27" s="62">
        <f t="shared" si="83"/>
        <v>0</v>
      </c>
      <c r="HI27" s="62">
        <f t="shared" si="84"/>
        <v>0</v>
      </c>
      <c r="HJ27" s="62">
        <f t="shared" si="85"/>
        <v>0</v>
      </c>
      <c r="HN27" s="54">
        <v>22</v>
      </c>
      <c r="HO27" s="62">
        <f t="shared" si="86"/>
        <v>0</v>
      </c>
      <c r="HP27" s="62">
        <f t="shared" si="87"/>
        <v>0</v>
      </c>
      <c r="HQ27" s="62">
        <f t="shared" si="88"/>
        <v>0</v>
      </c>
      <c r="HR27" s="62">
        <f t="shared" si="89"/>
        <v>0</v>
      </c>
      <c r="HS27" s="62">
        <f t="shared" si="90"/>
        <v>0</v>
      </c>
      <c r="HW27" s="54">
        <v>22</v>
      </c>
      <c r="HX27" s="62">
        <f t="shared" si="91"/>
        <v>0</v>
      </c>
      <c r="HY27" s="62">
        <f t="shared" si="92"/>
        <v>0</v>
      </c>
      <c r="HZ27" s="62">
        <f t="shared" si="93"/>
        <v>0</v>
      </c>
      <c r="IA27" s="62">
        <f t="shared" si="94"/>
        <v>0</v>
      </c>
      <c r="IB27" s="62">
        <f t="shared" si="95"/>
        <v>0</v>
      </c>
      <c r="IF27" s="54">
        <v>22</v>
      </c>
      <c r="IG27" s="62">
        <f t="shared" si="96"/>
        <v>0.34925001427785057</v>
      </c>
      <c r="IH27" s="62">
        <f t="shared" si="97"/>
        <v>0.35577212912846712</v>
      </c>
      <c r="II27" s="62">
        <f t="shared" si="98"/>
        <v>0.36938091793537636</v>
      </c>
      <c r="IJ27" s="62">
        <f t="shared" si="99"/>
        <v>0.38996285780601481</v>
      </c>
      <c r="IK27" s="62">
        <f t="shared" si="100"/>
        <v>0.4</v>
      </c>
      <c r="IO27" s="54">
        <v>22</v>
      </c>
      <c r="IP27" s="62">
        <f t="shared" si="101"/>
        <v>0</v>
      </c>
      <c r="IQ27" s="62">
        <f t="shared" si="102"/>
        <v>0</v>
      </c>
      <c r="IR27" s="62">
        <f t="shared" si="103"/>
        <v>0</v>
      </c>
      <c r="IS27" s="62">
        <f t="shared" si="104"/>
        <v>0</v>
      </c>
      <c r="IT27" s="62">
        <f t="shared" si="105"/>
        <v>0</v>
      </c>
      <c r="IX27" s="54">
        <v>22</v>
      </c>
      <c r="IY27" s="62">
        <f t="shared" si="106"/>
        <v>0</v>
      </c>
      <c r="IZ27" s="62">
        <f t="shared" si="107"/>
        <v>0</v>
      </c>
      <c r="JA27" s="62">
        <f t="shared" si="108"/>
        <v>0</v>
      </c>
      <c r="JB27" s="62">
        <f t="shared" si="109"/>
        <v>0</v>
      </c>
      <c r="JC27" s="62">
        <f t="shared" si="110"/>
        <v>0</v>
      </c>
      <c r="JD27" s="67"/>
      <c r="JE27" s="67"/>
      <c r="JF27" s="67"/>
      <c r="JJ27" s="54">
        <v>22</v>
      </c>
      <c r="JK27" s="68">
        <f t="shared" si="111"/>
        <v>0</v>
      </c>
      <c r="JL27" s="68">
        <f t="shared" si="112"/>
        <v>0</v>
      </c>
      <c r="JM27" s="68">
        <f t="shared" si="113"/>
        <v>0</v>
      </c>
      <c r="JN27" s="68">
        <f t="shared" si="114"/>
        <v>0</v>
      </c>
      <c r="JO27" s="68">
        <f t="shared" si="115"/>
        <v>0</v>
      </c>
      <c r="JP27" s="61">
        <f>JK27*('[1]功能-城建'!CW26-'[1]功能-城建'!CW25)+JP26</f>
        <v>0</v>
      </c>
      <c r="JQ27" s="61">
        <f>JL27*('[1]功能-城建'!CX26-'[1]功能-城建'!CX25)+JQ26</f>
        <v>0</v>
      </c>
      <c r="JR27" s="61">
        <f>JM27*('[1]功能-城建'!CY26-'[1]功能-城建'!CY25)+JR26</f>
        <v>0</v>
      </c>
      <c r="JS27" s="61">
        <f>JN27*('[1]功能-城建'!CZ26-'[1]功能-城建'!CZ25)+JS26</f>
        <v>0</v>
      </c>
      <c r="JT27" s="61">
        <f>JO27*('[1]功能-城建'!DA26-'[1]功能-城建'!DA25)+JT26</f>
        <v>0</v>
      </c>
      <c r="JX27" s="159">
        <v>22</v>
      </c>
      <c r="JY27" s="68">
        <f t="shared" si="116"/>
        <v>0</v>
      </c>
      <c r="JZ27" s="68">
        <f t="shared" si="117"/>
        <v>0</v>
      </c>
      <c r="KA27" s="68">
        <f t="shared" si="118"/>
        <v>0</v>
      </c>
      <c r="KB27" s="68">
        <f t="shared" si="119"/>
        <v>0</v>
      </c>
      <c r="KC27" s="68">
        <f t="shared" si="120"/>
        <v>0</v>
      </c>
      <c r="KG27" s="168">
        <v>22</v>
      </c>
      <c r="KH27" s="68">
        <f t="shared" si="121"/>
        <v>0</v>
      </c>
      <c r="KI27" s="68">
        <f t="shared" si="122"/>
        <v>0</v>
      </c>
      <c r="KJ27" s="68">
        <f t="shared" si="123"/>
        <v>0</v>
      </c>
      <c r="KK27" s="68">
        <f t="shared" si="124"/>
        <v>0</v>
      </c>
      <c r="KL27" s="68">
        <f t="shared" si="125"/>
        <v>0</v>
      </c>
      <c r="KP27" s="168">
        <v>22</v>
      </c>
      <c r="KQ27" s="68">
        <f t="shared" si="126"/>
        <v>0.10477500428335516</v>
      </c>
      <c r="KR27" s="68">
        <f t="shared" si="127"/>
        <v>0.10673163873854012</v>
      </c>
      <c r="KS27" s="68">
        <f t="shared" si="128"/>
        <v>0.11081427538061289</v>
      </c>
      <c r="KT27" s="68">
        <f t="shared" si="129"/>
        <v>0.11698885734180443</v>
      </c>
      <c r="KU27" s="68">
        <f t="shared" si="130"/>
        <v>0.12</v>
      </c>
    </row>
    <row r="28" spans="1:307" x14ac:dyDescent="0.15">
      <c r="A28" s="172"/>
      <c r="B28" s="172">
        <v>21</v>
      </c>
      <c r="C28" s="58">
        <f t="shared" si="137"/>
        <v>1.5750000000000002</v>
      </c>
      <c r="D28" s="58">
        <f t="shared" si="137"/>
        <v>1.5750000000000002</v>
      </c>
      <c r="E28" s="58">
        <f t="shared" si="137"/>
        <v>0</v>
      </c>
      <c r="F28" s="58">
        <f t="shared" si="137"/>
        <v>0.10500000000000001</v>
      </c>
      <c r="G28" s="58">
        <f t="shared" si="137"/>
        <v>1.05</v>
      </c>
      <c r="H28" s="58">
        <f t="shared" si="137"/>
        <v>1.05</v>
      </c>
      <c r="I28" s="58">
        <f t="shared" si="137"/>
        <v>1.05</v>
      </c>
      <c r="J28" s="58">
        <f t="shared" si="137"/>
        <v>0.21000000000000002</v>
      </c>
      <c r="K28" s="58">
        <f t="shared" si="137"/>
        <v>0.21000000000000002</v>
      </c>
      <c r="L28" s="58">
        <f t="shared" si="137"/>
        <v>0.21000000000000002</v>
      </c>
      <c r="M28" s="58">
        <f t="shared" si="137"/>
        <v>0.315</v>
      </c>
      <c r="N28" s="58">
        <f t="shared" si="137"/>
        <v>0.21000000000000002</v>
      </c>
      <c r="O28" s="58">
        <f t="shared" si="137"/>
        <v>0.10500000000000001</v>
      </c>
      <c r="P28" s="58">
        <f t="shared" si="137"/>
        <v>0.42000000000000004</v>
      </c>
      <c r="Q28" s="58">
        <f t="shared" si="137"/>
        <v>0.10500000000000001</v>
      </c>
      <c r="R28" s="58">
        <f t="shared" si="137"/>
        <v>0.315</v>
      </c>
      <c r="S28" s="58">
        <f t="shared" si="138"/>
        <v>0.42000000000000004</v>
      </c>
      <c r="T28" s="58">
        <f t="shared" si="138"/>
        <v>0.42000000000000004</v>
      </c>
      <c r="U28" s="58">
        <f t="shared" si="138"/>
        <v>0.42000000000000004</v>
      </c>
      <c r="V28" s="58">
        <f t="shared" si="138"/>
        <v>3.1500000000000004</v>
      </c>
      <c r="W28" s="58">
        <f t="shared" si="138"/>
        <v>0.63</v>
      </c>
      <c r="X28" s="58">
        <f t="shared" si="138"/>
        <v>0.42000000000000004</v>
      </c>
      <c r="Y28" s="58">
        <f t="shared" si="138"/>
        <v>1.05</v>
      </c>
      <c r="Z28" s="58">
        <f t="shared" si="138"/>
        <v>0.42000000000000004</v>
      </c>
      <c r="AA28" s="58">
        <f t="shared" si="138"/>
        <v>0</v>
      </c>
      <c r="AB28" s="58">
        <f t="shared" si="138"/>
        <v>0.21000000000000002</v>
      </c>
      <c r="AC28" s="58">
        <f t="shared" si="138"/>
        <v>0.21000000000000002</v>
      </c>
      <c r="AD28" s="58">
        <f t="shared" si="138"/>
        <v>0.315</v>
      </c>
      <c r="AE28" s="58"/>
      <c r="AI28" s="103">
        <v>21</v>
      </c>
      <c r="AJ28" s="60">
        <f>IF(总纲!BM25&lt;INT('功能-圣人研究'!$E$8),0,求节点('功能-圣人研究'!$E$8:$E$27,'功能-圣人研究'!K$8:K$27,总纲!BM25))</f>
        <v>0.87563256422208191</v>
      </c>
      <c r="AK28" s="60">
        <f>IF(总纲!BN25&lt;INT('功能-圣人研究'!$E$8),0,求节点('功能-圣人研究'!$E$8:$E$27,'功能-圣人研究'!L$8:L$27,总纲!BN25))</f>
        <v>0.8920374774430393</v>
      </c>
      <c r="AL28" s="60">
        <f>IF(总纲!BO25&lt;INT('功能-圣人研究'!$E$8),0,求节点('功能-圣人研究'!$E$8:$E$27,'功能-圣人研究'!M$8:M$27,总纲!BO25))</f>
        <v>0.92647287970907966</v>
      </c>
      <c r="AM28" s="60">
        <f>IF(总纲!BP25&lt;INT('功能-圣人研究'!$E$8),0,求节点('功能-圣人研究'!$E$8:$E$27,'功能-圣人研究'!N$8:N$27,总纲!BP25))</f>
        <v>0.9782378868940157</v>
      </c>
      <c r="AN28" s="60">
        <f>IF(总纲!BQ25&lt;INT('功能-圣人研究'!$E$8),0,求节点('功能-圣人研究'!$E$8:$E$27,'功能-圣人研究'!O$8:O$27,总纲!BQ25))</f>
        <v>1</v>
      </c>
      <c r="AQ28" s="81"/>
      <c r="AS28" s="81"/>
      <c r="AT28" s="54">
        <v>23</v>
      </c>
      <c r="AU28" s="68">
        <f t="shared" si="0"/>
        <v>0.52245174062682587</v>
      </c>
      <c r="AV28" s="68">
        <f t="shared" si="1"/>
        <v>0.53211501243131309</v>
      </c>
      <c r="AW28" s="68">
        <f t="shared" si="2"/>
        <v>0.55243747023742029</v>
      </c>
      <c r="AX28" s="68">
        <f t="shared" si="3"/>
        <v>0.5829824634652423</v>
      </c>
      <c r="AY28" s="68">
        <f t="shared" si="4"/>
        <v>0.60000000000000009</v>
      </c>
      <c r="BB28" s="81"/>
      <c r="BC28" s="54">
        <v>23</v>
      </c>
      <c r="BD28" s="68">
        <f t="shared" si="5"/>
        <v>0</v>
      </c>
      <c r="BE28" s="68">
        <f t="shared" si="6"/>
        <v>0</v>
      </c>
      <c r="BF28" s="68">
        <f t="shared" si="7"/>
        <v>0</v>
      </c>
      <c r="BG28" s="68">
        <f t="shared" si="8"/>
        <v>0</v>
      </c>
      <c r="BH28" s="68">
        <f t="shared" si="9"/>
        <v>0</v>
      </c>
      <c r="BL28" s="54">
        <v>23</v>
      </c>
      <c r="BM28" s="68">
        <f t="shared" si="10"/>
        <v>0</v>
      </c>
      <c r="BN28" s="68">
        <f t="shared" si="11"/>
        <v>0</v>
      </c>
      <c r="BO28" s="68">
        <f t="shared" si="12"/>
        <v>0</v>
      </c>
      <c r="BP28" s="68">
        <f t="shared" si="13"/>
        <v>0</v>
      </c>
      <c r="BQ28" s="68">
        <f t="shared" si="14"/>
        <v>0</v>
      </c>
      <c r="BU28" s="54">
        <v>23</v>
      </c>
      <c r="BV28" s="62">
        <f t="shared" si="15"/>
        <v>0.34830116041788384</v>
      </c>
      <c r="BW28" s="62">
        <f t="shared" si="16"/>
        <v>0.35474334162087534</v>
      </c>
      <c r="BX28" s="62">
        <f t="shared" si="17"/>
        <v>0.36829164682494681</v>
      </c>
      <c r="BY28" s="62">
        <f t="shared" si="18"/>
        <v>0.38865497564349483</v>
      </c>
      <c r="BZ28" s="62">
        <f t="shared" si="19"/>
        <v>0.4</v>
      </c>
      <c r="CD28" s="168">
        <v>23</v>
      </c>
      <c r="CE28" s="62">
        <f t="shared" si="20"/>
        <v>0</v>
      </c>
      <c r="CF28" s="62">
        <f t="shared" si="21"/>
        <v>0</v>
      </c>
      <c r="CG28" s="62">
        <f t="shared" si="22"/>
        <v>0</v>
      </c>
      <c r="CH28" s="62">
        <f t="shared" si="23"/>
        <v>0</v>
      </c>
      <c r="CI28" s="62">
        <f t="shared" si="24"/>
        <v>0</v>
      </c>
      <c r="CM28" s="54">
        <v>23</v>
      </c>
      <c r="CN28" s="62">
        <f t="shared" si="25"/>
        <v>0</v>
      </c>
      <c r="CO28" s="62">
        <f t="shared" si="26"/>
        <v>0</v>
      </c>
      <c r="CP28" s="62">
        <f t="shared" si="27"/>
        <v>0</v>
      </c>
      <c r="CQ28" s="62">
        <f t="shared" si="28"/>
        <v>0</v>
      </c>
      <c r="CR28" s="62">
        <f t="shared" si="29"/>
        <v>0</v>
      </c>
      <c r="CV28" s="54">
        <v>23</v>
      </c>
      <c r="CW28" s="62">
        <f t="shared" si="30"/>
        <v>0</v>
      </c>
      <c r="CX28" s="62">
        <f t="shared" si="31"/>
        <v>0</v>
      </c>
      <c r="CY28" s="62">
        <f t="shared" si="32"/>
        <v>0</v>
      </c>
      <c r="CZ28" s="62">
        <f t="shared" si="33"/>
        <v>0</v>
      </c>
      <c r="DA28" s="62">
        <f t="shared" si="34"/>
        <v>0</v>
      </c>
      <c r="DE28" s="168">
        <v>23</v>
      </c>
      <c r="DF28" s="62">
        <f t="shared" si="35"/>
        <v>0</v>
      </c>
      <c r="DG28" s="62">
        <f t="shared" si="36"/>
        <v>0</v>
      </c>
      <c r="DH28" s="62">
        <f t="shared" si="37"/>
        <v>0</v>
      </c>
      <c r="DI28" s="62">
        <f t="shared" si="38"/>
        <v>0</v>
      </c>
      <c r="DJ28" s="62">
        <f t="shared" si="39"/>
        <v>0</v>
      </c>
      <c r="DN28" s="54">
        <v>23</v>
      </c>
      <c r="DO28" s="62">
        <f t="shared" si="40"/>
        <v>0</v>
      </c>
      <c r="DP28" s="62">
        <f t="shared" si="41"/>
        <v>0</v>
      </c>
      <c r="DQ28" s="62">
        <f t="shared" si="42"/>
        <v>0</v>
      </c>
      <c r="DR28" s="62">
        <f t="shared" si="43"/>
        <v>0</v>
      </c>
      <c r="DS28" s="62">
        <f t="shared" si="44"/>
        <v>0</v>
      </c>
      <c r="DW28" s="168">
        <v>23</v>
      </c>
      <c r="DX28" s="62">
        <f t="shared" si="45"/>
        <v>0</v>
      </c>
      <c r="DY28" s="62">
        <f t="shared" si="46"/>
        <v>0</v>
      </c>
      <c r="DZ28" s="62">
        <f t="shared" si="47"/>
        <v>0</v>
      </c>
      <c r="EA28" s="62">
        <f t="shared" si="48"/>
        <v>0</v>
      </c>
      <c r="EB28" s="62">
        <f t="shared" si="49"/>
        <v>0</v>
      </c>
      <c r="EF28" s="54">
        <v>23</v>
      </c>
      <c r="EG28" s="62">
        <f t="shared" si="50"/>
        <v>0</v>
      </c>
      <c r="EH28" s="62">
        <f t="shared" si="51"/>
        <v>0</v>
      </c>
      <c r="EI28" s="62">
        <f t="shared" si="52"/>
        <v>0</v>
      </c>
      <c r="EJ28" s="62">
        <f t="shared" si="53"/>
        <v>0</v>
      </c>
      <c r="EK28" s="62">
        <f t="shared" si="54"/>
        <v>0</v>
      </c>
      <c r="EO28" s="168">
        <v>23</v>
      </c>
      <c r="EP28" s="62">
        <f t="shared" si="55"/>
        <v>0</v>
      </c>
      <c r="EQ28" s="62">
        <f t="shared" si="56"/>
        <v>0</v>
      </c>
      <c r="ER28" s="62">
        <f t="shared" si="57"/>
        <v>0</v>
      </c>
      <c r="ES28" s="62">
        <f t="shared" si="58"/>
        <v>0</v>
      </c>
      <c r="ET28" s="62">
        <f t="shared" si="59"/>
        <v>0</v>
      </c>
      <c r="EX28" s="54">
        <v>23</v>
      </c>
      <c r="EY28" s="62">
        <f t="shared" si="131"/>
        <v>0</v>
      </c>
      <c r="EZ28" s="62">
        <f t="shared" si="132"/>
        <v>0</v>
      </c>
      <c r="FA28" s="62">
        <f t="shared" si="133"/>
        <v>0</v>
      </c>
      <c r="FB28" s="62">
        <f t="shared" si="134"/>
        <v>0</v>
      </c>
      <c r="FC28" s="62">
        <f t="shared" si="135"/>
        <v>0</v>
      </c>
      <c r="FG28" s="54">
        <v>23</v>
      </c>
      <c r="FH28" s="67">
        <f>$Q62*AJ30*'[1]资源-士兵训练时间'!AB28+FH27</f>
        <v>0</v>
      </c>
      <c r="FI28" s="67">
        <f>$Q62*AK30*'[1]资源-士兵训练时间'!AC28+FI27</f>
        <v>0</v>
      </c>
      <c r="FJ28" s="67">
        <f>$Q62*AL30*'[1]资源-士兵训练时间'!AD28+FJ27</f>
        <v>0</v>
      </c>
      <c r="FK28" s="67">
        <f>$Q62*AM30*'[1]资源-士兵训练时间'!AE28+FK27</f>
        <v>0</v>
      </c>
      <c r="FL28" s="67">
        <f>$Q62*AN30*'[1]资源-士兵训练时间'!AF28+FL27</f>
        <v>0</v>
      </c>
      <c r="FP28" s="54">
        <v>23</v>
      </c>
      <c r="FQ28" s="62">
        <f t="shared" si="61"/>
        <v>0</v>
      </c>
      <c r="FR28" s="62">
        <f t="shared" si="62"/>
        <v>0</v>
      </c>
      <c r="FS28" s="62">
        <f t="shared" si="63"/>
        <v>0</v>
      </c>
      <c r="FT28" s="62">
        <f t="shared" si="64"/>
        <v>0</v>
      </c>
      <c r="FU28" s="62">
        <f t="shared" si="65"/>
        <v>0</v>
      </c>
      <c r="FV28" s="61">
        <f>FQ28*[4]兵营招募!AX27+FV27</f>
        <v>0</v>
      </c>
      <c r="FW28" s="61">
        <f>FR28*[4]兵营招募!AY27+FW27</f>
        <v>0</v>
      </c>
      <c r="FX28" s="61">
        <f>FS28*[4]兵营招募!AZ27+FX27</f>
        <v>0</v>
      </c>
      <c r="FY28" s="61">
        <f>FT28*[4]兵营招募!BA27+FY27</f>
        <v>0</v>
      </c>
      <c r="FZ28" s="61">
        <f>FU28*[4]兵营招募!BB27+FZ27</f>
        <v>0</v>
      </c>
      <c r="GD28" s="54">
        <v>23</v>
      </c>
      <c r="GE28" s="62">
        <f t="shared" si="66"/>
        <v>0</v>
      </c>
      <c r="GF28" s="62">
        <f t="shared" si="67"/>
        <v>0</v>
      </c>
      <c r="GG28" s="62">
        <f t="shared" si="68"/>
        <v>0</v>
      </c>
      <c r="GH28" s="62">
        <f t="shared" si="69"/>
        <v>0</v>
      </c>
      <c r="GI28" s="62">
        <f t="shared" si="70"/>
        <v>0</v>
      </c>
      <c r="GM28" s="54">
        <v>23</v>
      </c>
      <c r="GN28" s="62">
        <f t="shared" si="71"/>
        <v>0</v>
      </c>
      <c r="GO28" s="62">
        <f t="shared" si="72"/>
        <v>0</v>
      </c>
      <c r="GP28" s="62">
        <f t="shared" si="73"/>
        <v>0</v>
      </c>
      <c r="GQ28" s="62">
        <f t="shared" si="74"/>
        <v>0</v>
      </c>
      <c r="GR28" s="62">
        <f t="shared" si="75"/>
        <v>0</v>
      </c>
      <c r="GV28" s="168">
        <v>23</v>
      </c>
      <c r="GW28" s="62">
        <f t="shared" si="76"/>
        <v>0</v>
      </c>
      <c r="GX28" s="62">
        <f t="shared" si="77"/>
        <v>0</v>
      </c>
      <c r="GY28" s="62">
        <f t="shared" si="78"/>
        <v>0</v>
      </c>
      <c r="GZ28" s="62">
        <f t="shared" si="79"/>
        <v>0</v>
      </c>
      <c r="HA28" s="62">
        <f t="shared" si="80"/>
        <v>0</v>
      </c>
      <c r="HE28" s="54">
        <v>23</v>
      </c>
      <c r="HF28" s="62">
        <f t="shared" si="81"/>
        <v>0</v>
      </c>
      <c r="HG28" s="62">
        <f t="shared" si="82"/>
        <v>0</v>
      </c>
      <c r="HH28" s="62">
        <f t="shared" si="83"/>
        <v>0</v>
      </c>
      <c r="HI28" s="62">
        <f t="shared" si="84"/>
        <v>0</v>
      </c>
      <c r="HJ28" s="62">
        <f t="shared" si="85"/>
        <v>0</v>
      </c>
      <c r="HN28" s="54">
        <v>23</v>
      </c>
      <c r="HO28" s="62">
        <f t="shared" si="86"/>
        <v>0</v>
      </c>
      <c r="HP28" s="62">
        <f t="shared" si="87"/>
        <v>0</v>
      </c>
      <c r="HQ28" s="62">
        <f t="shared" si="88"/>
        <v>0</v>
      </c>
      <c r="HR28" s="62">
        <f t="shared" si="89"/>
        <v>0</v>
      </c>
      <c r="HS28" s="62">
        <f t="shared" si="90"/>
        <v>0</v>
      </c>
      <c r="HW28" s="54">
        <v>23</v>
      </c>
      <c r="HX28" s="62">
        <f t="shared" si="91"/>
        <v>0</v>
      </c>
      <c r="HY28" s="62">
        <f t="shared" si="92"/>
        <v>0</v>
      </c>
      <c r="HZ28" s="62">
        <f t="shared" si="93"/>
        <v>0</v>
      </c>
      <c r="IA28" s="62">
        <f t="shared" si="94"/>
        <v>0</v>
      </c>
      <c r="IB28" s="62">
        <f t="shared" si="95"/>
        <v>0</v>
      </c>
      <c r="IF28" s="54">
        <v>23</v>
      </c>
      <c r="IG28" s="62">
        <f t="shared" si="96"/>
        <v>0.34830116041788384</v>
      </c>
      <c r="IH28" s="62">
        <f t="shared" si="97"/>
        <v>0.35474334162087534</v>
      </c>
      <c r="II28" s="62">
        <f t="shared" si="98"/>
        <v>0.36829164682494681</v>
      </c>
      <c r="IJ28" s="62">
        <f t="shared" si="99"/>
        <v>0.38865497564349483</v>
      </c>
      <c r="IK28" s="62">
        <f t="shared" si="100"/>
        <v>0.4</v>
      </c>
      <c r="IO28" s="54">
        <v>23</v>
      </c>
      <c r="IP28" s="62">
        <f t="shared" si="101"/>
        <v>0</v>
      </c>
      <c r="IQ28" s="62">
        <f t="shared" si="102"/>
        <v>0</v>
      </c>
      <c r="IR28" s="62">
        <f t="shared" si="103"/>
        <v>0</v>
      </c>
      <c r="IS28" s="62">
        <f t="shared" si="104"/>
        <v>0</v>
      </c>
      <c r="IT28" s="62">
        <f t="shared" si="105"/>
        <v>0</v>
      </c>
      <c r="IX28" s="54">
        <v>23</v>
      </c>
      <c r="IY28" s="62">
        <f t="shared" si="106"/>
        <v>0</v>
      </c>
      <c r="IZ28" s="62">
        <f t="shared" si="107"/>
        <v>0</v>
      </c>
      <c r="JA28" s="62">
        <f t="shared" si="108"/>
        <v>0</v>
      </c>
      <c r="JB28" s="62">
        <f t="shared" si="109"/>
        <v>0</v>
      </c>
      <c r="JC28" s="62">
        <f t="shared" si="110"/>
        <v>0</v>
      </c>
      <c r="JD28" s="67"/>
      <c r="JE28" s="67"/>
      <c r="JF28" s="67"/>
      <c r="JJ28" s="54">
        <v>23</v>
      </c>
      <c r="JK28" s="68">
        <f t="shared" si="111"/>
        <v>0</v>
      </c>
      <c r="JL28" s="68">
        <f t="shared" si="112"/>
        <v>0</v>
      </c>
      <c r="JM28" s="68">
        <f t="shared" si="113"/>
        <v>0</v>
      </c>
      <c r="JN28" s="68">
        <f t="shared" si="114"/>
        <v>0</v>
      </c>
      <c r="JO28" s="68">
        <f t="shared" si="115"/>
        <v>0</v>
      </c>
      <c r="JP28" s="61">
        <f>JK28*('[1]功能-城建'!CW27-'[1]功能-城建'!CW26)+JP27</f>
        <v>0</v>
      </c>
      <c r="JQ28" s="61">
        <f>JL28*('[1]功能-城建'!CX27-'[1]功能-城建'!CX26)+JQ27</f>
        <v>0</v>
      </c>
      <c r="JR28" s="61">
        <f>JM28*('[1]功能-城建'!CY27-'[1]功能-城建'!CY26)+JR27</f>
        <v>0</v>
      </c>
      <c r="JS28" s="61">
        <f>JN28*('[1]功能-城建'!CZ27-'[1]功能-城建'!CZ26)+JS27</f>
        <v>0</v>
      </c>
      <c r="JT28" s="61">
        <f>JO28*('[1]功能-城建'!DA27-'[1]功能-城建'!DA26)+JT27</f>
        <v>0</v>
      </c>
      <c r="JX28" s="159">
        <v>23</v>
      </c>
      <c r="JY28" s="68">
        <f t="shared" si="116"/>
        <v>0</v>
      </c>
      <c r="JZ28" s="68">
        <f t="shared" si="117"/>
        <v>0</v>
      </c>
      <c r="KA28" s="68">
        <f t="shared" si="118"/>
        <v>0</v>
      </c>
      <c r="KB28" s="68">
        <f t="shared" si="119"/>
        <v>0</v>
      </c>
      <c r="KC28" s="68">
        <f t="shared" si="120"/>
        <v>0</v>
      </c>
      <c r="KG28" s="168">
        <v>23</v>
      </c>
      <c r="KH28" s="68">
        <f t="shared" si="121"/>
        <v>0</v>
      </c>
      <c r="KI28" s="68">
        <f t="shared" si="122"/>
        <v>0</v>
      </c>
      <c r="KJ28" s="68">
        <f t="shared" si="123"/>
        <v>0</v>
      </c>
      <c r="KK28" s="68">
        <f t="shared" si="124"/>
        <v>0</v>
      </c>
      <c r="KL28" s="68">
        <f t="shared" si="125"/>
        <v>0</v>
      </c>
      <c r="KP28" s="168">
        <v>23</v>
      </c>
      <c r="KQ28" s="68">
        <f t="shared" si="126"/>
        <v>0.10449034812536515</v>
      </c>
      <c r="KR28" s="68">
        <f t="shared" si="127"/>
        <v>0.10642300248626259</v>
      </c>
      <c r="KS28" s="68">
        <f t="shared" si="128"/>
        <v>0.11048749404748402</v>
      </c>
      <c r="KT28" s="68">
        <f t="shared" si="129"/>
        <v>0.11659649269304843</v>
      </c>
      <c r="KU28" s="68">
        <f t="shared" si="130"/>
        <v>0.12</v>
      </c>
    </row>
    <row r="29" spans="1:307" x14ac:dyDescent="0.15">
      <c r="A29" s="172"/>
      <c r="B29" s="172">
        <v>22</v>
      </c>
      <c r="C29" s="58">
        <f t="shared" si="137"/>
        <v>1.6500000000000001</v>
      </c>
      <c r="D29" s="58">
        <f t="shared" si="137"/>
        <v>1.6500000000000001</v>
      </c>
      <c r="E29" s="58">
        <f t="shared" si="137"/>
        <v>0</v>
      </c>
      <c r="F29" s="58">
        <f t="shared" si="137"/>
        <v>0.11000000000000001</v>
      </c>
      <c r="G29" s="58">
        <f t="shared" si="137"/>
        <v>1.1000000000000001</v>
      </c>
      <c r="H29" s="58">
        <f t="shared" si="137"/>
        <v>1.1000000000000001</v>
      </c>
      <c r="I29" s="58">
        <f t="shared" si="137"/>
        <v>1.1000000000000001</v>
      </c>
      <c r="J29" s="58">
        <f t="shared" si="137"/>
        <v>0.22000000000000003</v>
      </c>
      <c r="K29" s="58">
        <f t="shared" si="137"/>
        <v>0.22000000000000003</v>
      </c>
      <c r="L29" s="58">
        <f t="shared" si="137"/>
        <v>0.22000000000000003</v>
      </c>
      <c r="M29" s="58">
        <f t="shared" si="137"/>
        <v>0.33</v>
      </c>
      <c r="N29" s="58">
        <f t="shared" si="137"/>
        <v>0.22000000000000003</v>
      </c>
      <c r="O29" s="58">
        <f t="shared" si="137"/>
        <v>0.11000000000000001</v>
      </c>
      <c r="P29" s="58">
        <f t="shared" si="137"/>
        <v>0.44000000000000006</v>
      </c>
      <c r="Q29" s="58">
        <f t="shared" si="137"/>
        <v>0.11000000000000001</v>
      </c>
      <c r="R29" s="58">
        <f t="shared" si="137"/>
        <v>0.33</v>
      </c>
      <c r="S29" s="58">
        <f t="shared" si="138"/>
        <v>0.44000000000000006</v>
      </c>
      <c r="T29" s="58">
        <f t="shared" si="138"/>
        <v>0.44000000000000006</v>
      </c>
      <c r="U29" s="58">
        <f t="shared" si="138"/>
        <v>0.44000000000000006</v>
      </c>
      <c r="V29" s="58">
        <f t="shared" si="138"/>
        <v>3.3000000000000003</v>
      </c>
      <c r="W29" s="58">
        <f t="shared" si="138"/>
        <v>0.66</v>
      </c>
      <c r="X29" s="58">
        <f t="shared" si="138"/>
        <v>0.44000000000000006</v>
      </c>
      <c r="Y29" s="58">
        <f t="shared" si="138"/>
        <v>1.1000000000000001</v>
      </c>
      <c r="Z29" s="58">
        <f t="shared" si="138"/>
        <v>0.44000000000000006</v>
      </c>
      <c r="AA29" s="58">
        <f t="shared" si="138"/>
        <v>0</v>
      </c>
      <c r="AB29" s="58">
        <f t="shared" si="138"/>
        <v>0.22000000000000003</v>
      </c>
      <c r="AC29" s="58">
        <f t="shared" si="138"/>
        <v>0.22000000000000003</v>
      </c>
      <c r="AD29" s="58">
        <f t="shared" si="138"/>
        <v>0.33</v>
      </c>
      <c r="AE29" s="58"/>
      <c r="AI29" s="103">
        <v>22</v>
      </c>
      <c r="AJ29" s="60">
        <f>IF(总纲!BM26&lt;INT('功能-圣人研究'!$E$8),0,求节点('功能-圣人研究'!$E$8:$E$27,'功能-圣人研究'!K$8:K$27,总纲!BM26))</f>
        <v>0.87312503569462641</v>
      </c>
      <c r="AK29" s="60">
        <f>IF(总纲!BN26&lt;INT('功能-圣人研究'!$E$8),0,求节点('功能-圣人研究'!$E$8:$E$27,'功能-圣人研究'!L$8:L$27,总纲!BN26))</f>
        <v>0.88943032282116774</v>
      </c>
      <c r="AL29" s="60">
        <f>IF(总纲!BO26&lt;INT('功能-圣人研究'!$E$8),0,求节点('功能-圣人研究'!$E$8:$E$27,'功能-圣人研究'!M$8:M$27,总纲!BO26))</f>
        <v>0.92345229483844082</v>
      </c>
      <c r="AM29" s="60">
        <f>IF(总纲!BP26&lt;INT('功能-圣人研究'!$E$8),0,求节点('功能-圣人研究'!$E$8:$E$27,'功能-圣人研究'!N$8:N$27,总纲!BP26))</f>
        <v>0.97490714451503702</v>
      </c>
      <c r="AN29" s="60">
        <f>IF(总纲!BQ26&lt;INT('功能-圣人研究'!$E$8),0,求节点('功能-圣人研究'!$E$8:$E$27,'功能-圣人研究'!O$8:O$27,总纲!BQ26))</f>
        <v>1</v>
      </c>
      <c r="AQ29" s="81"/>
      <c r="AS29" s="81"/>
      <c r="AT29" s="54">
        <v>24</v>
      </c>
      <c r="AU29" s="68">
        <f t="shared" si="0"/>
        <v>0.52098776562207849</v>
      </c>
      <c r="AV29" s="68">
        <f t="shared" si="1"/>
        <v>0.53058085511615904</v>
      </c>
      <c r="AW29" s="68">
        <f t="shared" si="2"/>
        <v>0.55066408121464427</v>
      </c>
      <c r="AX29" s="68">
        <f t="shared" si="3"/>
        <v>0.5810625071547395</v>
      </c>
      <c r="AY29" s="68">
        <f t="shared" si="4"/>
        <v>0.60000000000000009</v>
      </c>
      <c r="BB29" s="81"/>
      <c r="BC29" s="54">
        <v>24</v>
      </c>
      <c r="BD29" s="68">
        <f t="shared" si="5"/>
        <v>0</v>
      </c>
      <c r="BE29" s="68">
        <f t="shared" si="6"/>
        <v>0</v>
      </c>
      <c r="BF29" s="68">
        <f t="shared" si="7"/>
        <v>0</v>
      </c>
      <c r="BG29" s="68">
        <f t="shared" si="8"/>
        <v>0</v>
      </c>
      <c r="BH29" s="68">
        <f t="shared" si="9"/>
        <v>0</v>
      </c>
      <c r="BL29" s="54">
        <v>24</v>
      </c>
      <c r="BM29" s="68">
        <f t="shared" si="10"/>
        <v>0</v>
      </c>
      <c r="BN29" s="68">
        <f t="shared" si="11"/>
        <v>0</v>
      </c>
      <c r="BO29" s="68">
        <f t="shared" si="12"/>
        <v>0</v>
      </c>
      <c r="BP29" s="68">
        <f t="shared" si="13"/>
        <v>0</v>
      </c>
      <c r="BQ29" s="68">
        <f t="shared" si="14"/>
        <v>0</v>
      </c>
      <c r="BU29" s="54">
        <v>24</v>
      </c>
      <c r="BV29" s="62">
        <f t="shared" si="15"/>
        <v>0.34732517708138566</v>
      </c>
      <c r="BW29" s="62">
        <f t="shared" si="16"/>
        <v>0.35372057007743934</v>
      </c>
      <c r="BX29" s="62">
        <f t="shared" si="17"/>
        <v>0.36710938747642946</v>
      </c>
      <c r="BY29" s="62">
        <f t="shared" si="18"/>
        <v>0.38737500476982628</v>
      </c>
      <c r="BZ29" s="62">
        <f t="shared" si="19"/>
        <v>0.4</v>
      </c>
      <c r="CD29" s="168">
        <v>24</v>
      </c>
      <c r="CE29" s="62">
        <f t="shared" si="20"/>
        <v>0</v>
      </c>
      <c r="CF29" s="62">
        <f t="shared" si="21"/>
        <v>0</v>
      </c>
      <c r="CG29" s="62">
        <f t="shared" si="22"/>
        <v>0</v>
      </c>
      <c r="CH29" s="62">
        <f t="shared" si="23"/>
        <v>0</v>
      </c>
      <c r="CI29" s="62">
        <f t="shared" si="24"/>
        <v>0</v>
      </c>
      <c r="CM29" s="54">
        <v>24</v>
      </c>
      <c r="CN29" s="62">
        <f t="shared" si="25"/>
        <v>0</v>
      </c>
      <c r="CO29" s="62">
        <f t="shared" si="26"/>
        <v>0</v>
      </c>
      <c r="CP29" s="62">
        <f t="shared" si="27"/>
        <v>0</v>
      </c>
      <c r="CQ29" s="62">
        <f t="shared" si="28"/>
        <v>0</v>
      </c>
      <c r="CR29" s="62">
        <f t="shared" si="29"/>
        <v>0</v>
      </c>
      <c r="CV29" s="54">
        <v>24</v>
      </c>
      <c r="CW29" s="62">
        <f t="shared" si="30"/>
        <v>0</v>
      </c>
      <c r="CX29" s="62">
        <f t="shared" si="31"/>
        <v>0</v>
      </c>
      <c r="CY29" s="62">
        <f t="shared" si="32"/>
        <v>0</v>
      </c>
      <c r="CZ29" s="62">
        <f t="shared" si="33"/>
        <v>0</v>
      </c>
      <c r="DA29" s="62">
        <f t="shared" si="34"/>
        <v>0</v>
      </c>
      <c r="DE29" s="168">
        <v>24</v>
      </c>
      <c r="DF29" s="62">
        <f t="shared" si="35"/>
        <v>0</v>
      </c>
      <c r="DG29" s="62">
        <f t="shared" si="36"/>
        <v>0</v>
      </c>
      <c r="DH29" s="62">
        <f t="shared" si="37"/>
        <v>0</v>
      </c>
      <c r="DI29" s="62">
        <f t="shared" si="38"/>
        <v>0</v>
      </c>
      <c r="DJ29" s="62">
        <f t="shared" si="39"/>
        <v>0</v>
      </c>
      <c r="DN29" s="54">
        <v>24</v>
      </c>
      <c r="DO29" s="62">
        <f t="shared" si="40"/>
        <v>0</v>
      </c>
      <c r="DP29" s="62">
        <f t="shared" si="41"/>
        <v>0</v>
      </c>
      <c r="DQ29" s="62">
        <f t="shared" si="42"/>
        <v>0</v>
      </c>
      <c r="DR29" s="62">
        <f t="shared" si="43"/>
        <v>0</v>
      </c>
      <c r="DS29" s="62">
        <f t="shared" si="44"/>
        <v>0</v>
      </c>
      <c r="DW29" s="168">
        <v>24</v>
      </c>
      <c r="DX29" s="62">
        <f t="shared" si="45"/>
        <v>0</v>
      </c>
      <c r="DY29" s="62">
        <f t="shared" si="46"/>
        <v>0</v>
      </c>
      <c r="DZ29" s="62">
        <f t="shared" si="47"/>
        <v>0</v>
      </c>
      <c r="EA29" s="62">
        <f t="shared" si="48"/>
        <v>0</v>
      </c>
      <c r="EB29" s="62">
        <f t="shared" si="49"/>
        <v>0</v>
      </c>
      <c r="EF29" s="54">
        <v>24</v>
      </c>
      <c r="EG29" s="62">
        <f t="shared" si="50"/>
        <v>0</v>
      </c>
      <c r="EH29" s="62">
        <f t="shared" si="51"/>
        <v>0</v>
      </c>
      <c r="EI29" s="62">
        <f t="shared" si="52"/>
        <v>0</v>
      </c>
      <c r="EJ29" s="62">
        <f t="shared" si="53"/>
        <v>0</v>
      </c>
      <c r="EK29" s="62">
        <f t="shared" si="54"/>
        <v>0</v>
      </c>
      <c r="EO29" s="168">
        <v>24</v>
      </c>
      <c r="EP29" s="62">
        <f t="shared" si="55"/>
        <v>0</v>
      </c>
      <c r="EQ29" s="62">
        <f t="shared" si="56"/>
        <v>0</v>
      </c>
      <c r="ER29" s="62">
        <f t="shared" si="57"/>
        <v>0</v>
      </c>
      <c r="ES29" s="62">
        <f t="shared" si="58"/>
        <v>0</v>
      </c>
      <c r="ET29" s="62">
        <f t="shared" si="59"/>
        <v>0</v>
      </c>
      <c r="EX29" s="54">
        <v>24</v>
      </c>
      <c r="EY29" s="62">
        <f t="shared" si="131"/>
        <v>0</v>
      </c>
      <c r="EZ29" s="62">
        <f t="shared" si="132"/>
        <v>0</v>
      </c>
      <c r="FA29" s="62">
        <f t="shared" si="133"/>
        <v>0</v>
      </c>
      <c r="FB29" s="62">
        <f t="shared" si="134"/>
        <v>0</v>
      </c>
      <c r="FC29" s="62">
        <f t="shared" si="135"/>
        <v>0</v>
      </c>
      <c r="FG29" s="54">
        <v>24</v>
      </c>
      <c r="FH29" s="67">
        <f>$Q63*AJ31*'[1]资源-士兵训练时间'!AB29+FH28</f>
        <v>0</v>
      </c>
      <c r="FI29" s="67">
        <f>$Q63*AK31*'[1]资源-士兵训练时间'!AC29+FI28</f>
        <v>0</v>
      </c>
      <c r="FJ29" s="67">
        <f>$Q63*AL31*'[1]资源-士兵训练时间'!AD29+FJ28</f>
        <v>0</v>
      </c>
      <c r="FK29" s="67">
        <f>$Q63*AM31*'[1]资源-士兵训练时间'!AE29+FK28</f>
        <v>0</v>
      </c>
      <c r="FL29" s="67">
        <f>$Q63*AN31*'[1]资源-士兵训练时间'!AF29+FL28</f>
        <v>0</v>
      </c>
      <c r="FP29" s="54">
        <v>24</v>
      </c>
      <c r="FQ29" s="62">
        <f t="shared" si="61"/>
        <v>0</v>
      </c>
      <c r="FR29" s="62">
        <f t="shared" si="62"/>
        <v>0</v>
      </c>
      <c r="FS29" s="62">
        <f t="shared" si="63"/>
        <v>0</v>
      </c>
      <c r="FT29" s="62">
        <f t="shared" si="64"/>
        <v>0</v>
      </c>
      <c r="FU29" s="62">
        <f t="shared" si="65"/>
        <v>0</v>
      </c>
      <c r="FV29" s="61">
        <f>FQ29*[4]兵营招募!AX28+FV28</f>
        <v>0</v>
      </c>
      <c r="FW29" s="61">
        <f>FR29*[4]兵营招募!AY28+FW28</f>
        <v>0</v>
      </c>
      <c r="FX29" s="61">
        <f>FS29*[4]兵营招募!AZ28+FX28</f>
        <v>0</v>
      </c>
      <c r="FY29" s="61">
        <f>FT29*[4]兵营招募!BA28+FY28</f>
        <v>0</v>
      </c>
      <c r="FZ29" s="61">
        <f>FU29*[4]兵营招募!BB28+FZ28</f>
        <v>0</v>
      </c>
      <c r="GD29" s="54">
        <v>24</v>
      </c>
      <c r="GE29" s="62">
        <f t="shared" si="66"/>
        <v>0</v>
      </c>
      <c r="GF29" s="62">
        <f t="shared" si="67"/>
        <v>0</v>
      </c>
      <c r="GG29" s="62">
        <f t="shared" si="68"/>
        <v>0</v>
      </c>
      <c r="GH29" s="62">
        <f t="shared" si="69"/>
        <v>0</v>
      </c>
      <c r="GI29" s="62">
        <f t="shared" si="70"/>
        <v>0</v>
      </c>
      <c r="GM29" s="54">
        <v>24</v>
      </c>
      <c r="GN29" s="62">
        <f t="shared" si="71"/>
        <v>0</v>
      </c>
      <c r="GO29" s="62">
        <f t="shared" si="72"/>
        <v>0</v>
      </c>
      <c r="GP29" s="62">
        <f t="shared" si="73"/>
        <v>0</v>
      </c>
      <c r="GQ29" s="62">
        <f t="shared" si="74"/>
        <v>0</v>
      </c>
      <c r="GR29" s="62">
        <f t="shared" si="75"/>
        <v>0</v>
      </c>
      <c r="GV29" s="168">
        <v>24</v>
      </c>
      <c r="GW29" s="62">
        <f t="shared" si="76"/>
        <v>0</v>
      </c>
      <c r="GX29" s="62">
        <f t="shared" si="77"/>
        <v>0</v>
      </c>
      <c r="GY29" s="62">
        <f t="shared" si="78"/>
        <v>0</v>
      </c>
      <c r="GZ29" s="62">
        <f t="shared" si="79"/>
        <v>0</v>
      </c>
      <c r="HA29" s="62">
        <f t="shared" si="80"/>
        <v>0</v>
      </c>
      <c r="HE29" s="54">
        <v>24</v>
      </c>
      <c r="HF29" s="62">
        <f t="shared" si="81"/>
        <v>0</v>
      </c>
      <c r="HG29" s="62">
        <f t="shared" si="82"/>
        <v>0</v>
      </c>
      <c r="HH29" s="62">
        <f t="shared" si="83"/>
        <v>0</v>
      </c>
      <c r="HI29" s="62">
        <f t="shared" si="84"/>
        <v>0</v>
      </c>
      <c r="HJ29" s="62">
        <f t="shared" si="85"/>
        <v>0</v>
      </c>
      <c r="HN29" s="54">
        <v>24</v>
      </c>
      <c r="HO29" s="62">
        <f t="shared" si="86"/>
        <v>0</v>
      </c>
      <c r="HP29" s="62">
        <f t="shared" si="87"/>
        <v>0</v>
      </c>
      <c r="HQ29" s="62">
        <f t="shared" si="88"/>
        <v>0</v>
      </c>
      <c r="HR29" s="62">
        <f t="shared" si="89"/>
        <v>0</v>
      </c>
      <c r="HS29" s="62">
        <f t="shared" si="90"/>
        <v>0</v>
      </c>
      <c r="HW29" s="54">
        <v>24</v>
      </c>
      <c r="HX29" s="62">
        <f t="shared" si="91"/>
        <v>0</v>
      </c>
      <c r="HY29" s="62">
        <f t="shared" si="92"/>
        <v>0</v>
      </c>
      <c r="HZ29" s="62">
        <f t="shared" si="93"/>
        <v>0</v>
      </c>
      <c r="IA29" s="62">
        <f t="shared" si="94"/>
        <v>0</v>
      </c>
      <c r="IB29" s="62">
        <f t="shared" si="95"/>
        <v>0</v>
      </c>
      <c r="IF29" s="54">
        <v>24</v>
      </c>
      <c r="IG29" s="62">
        <f t="shared" si="96"/>
        <v>0.34732517708138566</v>
      </c>
      <c r="IH29" s="62">
        <f t="shared" si="97"/>
        <v>0.35372057007743934</v>
      </c>
      <c r="II29" s="62">
        <f t="shared" si="98"/>
        <v>0.36710938747642946</v>
      </c>
      <c r="IJ29" s="62">
        <f t="shared" si="99"/>
        <v>0.38737500476982628</v>
      </c>
      <c r="IK29" s="62">
        <f t="shared" si="100"/>
        <v>0.4</v>
      </c>
      <c r="IO29" s="54">
        <v>24</v>
      </c>
      <c r="IP29" s="62">
        <f t="shared" si="101"/>
        <v>0</v>
      </c>
      <c r="IQ29" s="62">
        <f t="shared" si="102"/>
        <v>0</v>
      </c>
      <c r="IR29" s="62">
        <f t="shared" si="103"/>
        <v>0</v>
      </c>
      <c r="IS29" s="62">
        <f t="shared" si="104"/>
        <v>0</v>
      </c>
      <c r="IT29" s="62">
        <f t="shared" si="105"/>
        <v>0</v>
      </c>
      <c r="IX29" s="54">
        <v>24</v>
      </c>
      <c r="IY29" s="62">
        <f t="shared" si="106"/>
        <v>0</v>
      </c>
      <c r="IZ29" s="62">
        <f t="shared" si="107"/>
        <v>0</v>
      </c>
      <c r="JA29" s="62">
        <f t="shared" si="108"/>
        <v>0</v>
      </c>
      <c r="JB29" s="62">
        <f t="shared" si="109"/>
        <v>0</v>
      </c>
      <c r="JC29" s="62">
        <f t="shared" si="110"/>
        <v>0</v>
      </c>
      <c r="JD29" s="67"/>
      <c r="JE29" s="67"/>
      <c r="JF29" s="67"/>
      <c r="JJ29" s="54">
        <v>24</v>
      </c>
      <c r="JK29" s="68">
        <f t="shared" si="111"/>
        <v>0</v>
      </c>
      <c r="JL29" s="68">
        <f t="shared" si="112"/>
        <v>0</v>
      </c>
      <c r="JM29" s="68">
        <f t="shared" si="113"/>
        <v>0</v>
      </c>
      <c r="JN29" s="68">
        <f t="shared" si="114"/>
        <v>0</v>
      </c>
      <c r="JO29" s="68">
        <f t="shared" si="115"/>
        <v>0</v>
      </c>
      <c r="JP29" s="61">
        <f>JK29*('[1]功能-城建'!CW28-'[1]功能-城建'!CW27)+JP28</f>
        <v>0</v>
      </c>
      <c r="JQ29" s="61">
        <f>JL29*('[1]功能-城建'!CX28-'[1]功能-城建'!CX27)+JQ28</f>
        <v>0</v>
      </c>
      <c r="JR29" s="61">
        <f>JM29*('[1]功能-城建'!CY28-'[1]功能-城建'!CY27)+JR28</f>
        <v>0</v>
      </c>
      <c r="JS29" s="61">
        <f>JN29*('[1]功能-城建'!CZ28-'[1]功能-城建'!CZ27)+JS28</f>
        <v>0</v>
      </c>
      <c r="JT29" s="61">
        <f>JO29*('[1]功能-城建'!DA28-'[1]功能-城建'!DA27)+JT28</f>
        <v>0</v>
      </c>
      <c r="JX29" s="159">
        <v>24</v>
      </c>
      <c r="JY29" s="68">
        <f t="shared" si="116"/>
        <v>0</v>
      </c>
      <c r="JZ29" s="68">
        <f t="shared" si="117"/>
        <v>0</v>
      </c>
      <c r="KA29" s="68">
        <f t="shared" si="118"/>
        <v>0</v>
      </c>
      <c r="KB29" s="68">
        <f t="shared" si="119"/>
        <v>0</v>
      </c>
      <c r="KC29" s="68">
        <f t="shared" si="120"/>
        <v>0</v>
      </c>
      <c r="KG29" s="168">
        <v>24</v>
      </c>
      <c r="KH29" s="68">
        <f t="shared" si="121"/>
        <v>0</v>
      </c>
      <c r="KI29" s="68">
        <f t="shared" si="122"/>
        <v>0</v>
      </c>
      <c r="KJ29" s="68">
        <f t="shared" si="123"/>
        <v>0</v>
      </c>
      <c r="KK29" s="68">
        <f t="shared" si="124"/>
        <v>0</v>
      </c>
      <c r="KL29" s="68">
        <f t="shared" si="125"/>
        <v>0</v>
      </c>
      <c r="KP29" s="168">
        <v>24</v>
      </c>
      <c r="KQ29" s="68">
        <f t="shared" si="126"/>
        <v>0.10419755312441568</v>
      </c>
      <c r="KR29" s="68">
        <f t="shared" si="127"/>
        <v>0.1061161710232318</v>
      </c>
      <c r="KS29" s="68">
        <f t="shared" si="128"/>
        <v>0.11013281624292882</v>
      </c>
      <c r="KT29" s="68">
        <f t="shared" si="129"/>
        <v>0.11621250143094787</v>
      </c>
      <c r="KU29" s="68">
        <f t="shared" si="130"/>
        <v>0.12</v>
      </c>
    </row>
    <row r="30" spans="1:307" x14ac:dyDescent="0.15">
      <c r="A30" s="172"/>
      <c r="B30" s="172">
        <v>23</v>
      </c>
      <c r="C30" s="58">
        <f t="shared" si="137"/>
        <v>1.7249999999999999</v>
      </c>
      <c r="D30" s="58">
        <f t="shared" si="137"/>
        <v>1.7249999999999999</v>
      </c>
      <c r="E30" s="58">
        <f t="shared" si="137"/>
        <v>0</v>
      </c>
      <c r="F30" s="58">
        <f t="shared" si="137"/>
        <v>0.11499999999999999</v>
      </c>
      <c r="G30" s="58">
        <f t="shared" si="137"/>
        <v>1.1499999999999999</v>
      </c>
      <c r="H30" s="58">
        <f t="shared" si="137"/>
        <v>1.1499999999999999</v>
      </c>
      <c r="I30" s="58">
        <f t="shared" si="137"/>
        <v>1.1499999999999999</v>
      </c>
      <c r="J30" s="58">
        <f t="shared" si="137"/>
        <v>0.22999999999999998</v>
      </c>
      <c r="K30" s="58">
        <f t="shared" si="137"/>
        <v>0.22999999999999998</v>
      </c>
      <c r="L30" s="58">
        <f t="shared" si="137"/>
        <v>0.22999999999999998</v>
      </c>
      <c r="M30" s="58">
        <f t="shared" si="137"/>
        <v>0.34499999999999997</v>
      </c>
      <c r="N30" s="58">
        <f t="shared" si="137"/>
        <v>0.22999999999999998</v>
      </c>
      <c r="O30" s="58">
        <f t="shared" si="137"/>
        <v>0.11499999999999999</v>
      </c>
      <c r="P30" s="58">
        <f t="shared" si="137"/>
        <v>0.45999999999999996</v>
      </c>
      <c r="Q30" s="58">
        <f t="shared" si="137"/>
        <v>0.11499999999999999</v>
      </c>
      <c r="R30" s="58">
        <f t="shared" si="137"/>
        <v>0.34499999999999997</v>
      </c>
      <c r="S30" s="58">
        <f t="shared" si="138"/>
        <v>0.45999999999999996</v>
      </c>
      <c r="T30" s="58">
        <f t="shared" si="138"/>
        <v>0.45999999999999996</v>
      </c>
      <c r="U30" s="58">
        <f t="shared" si="138"/>
        <v>0.45999999999999996</v>
      </c>
      <c r="V30" s="58">
        <f t="shared" si="138"/>
        <v>3.4499999999999997</v>
      </c>
      <c r="W30" s="58">
        <f t="shared" si="138"/>
        <v>0.69</v>
      </c>
      <c r="X30" s="58">
        <f t="shared" si="138"/>
        <v>0.45999999999999996</v>
      </c>
      <c r="Y30" s="58">
        <f t="shared" si="138"/>
        <v>1.1499999999999999</v>
      </c>
      <c r="Z30" s="58">
        <f t="shared" si="138"/>
        <v>0.45999999999999996</v>
      </c>
      <c r="AA30" s="58">
        <f t="shared" si="138"/>
        <v>0</v>
      </c>
      <c r="AB30" s="58">
        <f t="shared" si="138"/>
        <v>0.22999999999999998</v>
      </c>
      <c r="AC30" s="58">
        <f t="shared" si="138"/>
        <v>0.22999999999999998</v>
      </c>
      <c r="AD30" s="58">
        <f t="shared" si="138"/>
        <v>0.34499999999999997</v>
      </c>
      <c r="AE30" s="58"/>
      <c r="AI30" s="103">
        <v>23</v>
      </c>
      <c r="AJ30" s="60">
        <f>IF(总纲!BM27&lt;INT('功能-圣人研究'!$E$8),0,求节点('功能-圣人研究'!$E$8:$E$27,'功能-圣人研究'!K$8:K$27,总纲!BM27))</f>
        <v>0.87075290104470959</v>
      </c>
      <c r="AK30" s="60">
        <f>IF(总纲!BN27&lt;INT('功能-圣人研究'!$E$8),0,求节点('功能-圣人研究'!$E$8:$E$27,'功能-圣人研究'!L$8:L$27,总纲!BN27))</f>
        <v>0.88685835405218827</v>
      </c>
      <c r="AL30" s="60">
        <f>IF(总纲!BO27&lt;INT('功能-圣人研究'!$E$8),0,求节点('功能-圣人研究'!$E$8:$E$27,'功能-圣人研究'!M$8:M$27,总纲!BO27))</f>
        <v>0.92072911706236693</v>
      </c>
      <c r="AM30" s="60">
        <f>IF(总纲!BP27&lt;INT('功能-圣人研究'!$E$8),0,求节点('功能-圣人研究'!$E$8:$E$27,'功能-圣人研究'!N$8:N$27,总纲!BP27))</f>
        <v>0.97163743910873701</v>
      </c>
      <c r="AN30" s="60">
        <f>IF(总纲!BQ27&lt;INT('功能-圣人研究'!$E$8),0,求节点('功能-圣人研究'!$E$8:$E$27,'功能-圣人研究'!O$8:O$27,总纲!BQ27))</f>
        <v>1</v>
      </c>
      <c r="AQ30" s="81"/>
      <c r="AS30" s="81"/>
      <c r="AT30" s="54">
        <v>25</v>
      </c>
      <c r="AU30" s="68">
        <f t="shared" si="0"/>
        <v>0.51958315028071</v>
      </c>
      <c r="AV30" s="68">
        <f t="shared" si="1"/>
        <v>0.52904680815686667</v>
      </c>
      <c r="AW30" s="68">
        <f t="shared" si="2"/>
        <v>0.5490135490856991</v>
      </c>
      <c r="AX30" s="68">
        <f t="shared" si="3"/>
        <v>0.57908465017020294</v>
      </c>
      <c r="AY30" s="68">
        <f t="shared" si="4"/>
        <v>0.60000000000000009</v>
      </c>
      <c r="BB30" s="81"/>
      <c r="BC30" s="54">
        <v>25</v>
      </c>
      <c r="BD30" s="68">
        <f t="shared" si="5"/>
        <v>0</v>
      </c>
      <c r="BE30" s="68">
        <f t="shared" si="6"/>
        <v>0</v>
      </c>
      <c r="BF30" s="68">
        <f t="shared" si="7"/>
        <v>0</v>
      </c>
      <c r="BG30" s="68">
        <f t="shared" si="8"/>
        <v>0</v>
      </c>
      <c r="BH30" s="68">
        <f t="shared" si="9"/>
        <v>0</v>
      </c>
      <c r="BL30" s="54">
        <v>25</v>
      </c>
      <c r="BM30" s="68">
        <f t="shared" si="10"/>
        <v>0</v>
      </c>
      <c r="BN30" s="68">
        <f t="shared" si="11"/>
        <v>0</v>
      </c>
      <c r="BO30" s="68">
        <f t="shared" si="12"/>
        <v>0</v>
      </c>
      <c r="BP30" s="68">
        <f t="shared" si="13"/>
        <v>0</v>
      </c>
      <c r="BQ30" s="68">
        <f t="shared" si="14"/>
        <v>0</v>
      </c>
      <c r="BU30" s="54">
        <v>25</v>
      </c>
      <c r="BV30" s="62">
        <f t="shared" si="15"/>
        <v>0.3463887668538066</v>
      </c>
      <c r="BW30" s="62">
        <f t="shared" si="16"/>
        <v>0.35269787210457776</v>
      </c>
      <c r="BX30" s="62">
        <f t="shared" si="17"/>
        <v>0.36600903272379937</v>
      </c>
      <c r="BY30" s="62">
        <f t="shared" si="18"/>
        <v>0.38605643344680191</v>
      </c>
      <c r="BZ30" s="62">
        <f t="shared" si="19"/>
        <v>0.4</v>
      </c>
      <c r="CD30" s="168">
        <v>25</v>
      </c>
      <c r="CE30" s="62">
        <f t="shared" si="20"/>
        <v>0</v>
      </c>
      <c r="CF30" s="62">
        <f t="shared" si="21"/>
        <v>0</v>
      </c>
      <c r="CG30" s="62">
        <f t="shared" si="22"/>
        <v>0</v>
      </c>
      <c r="CH30" s="62">
        <f t="shared" si="23"/>
        <v>0</v>
      </c>
      <c r="CI30" s="62">
        <f t="shared" si="24"/>
        <v>0</v>
      </c>
      <c r="CM30" s="54">
        <v>25</v>
      </c>
      <c r="CN30" s="62">
        <f t="shared" si="25"/>
        <v>0</v>
      </c>
      <c r="CO30" s="62">
        <f t="shared" si="26"/>
        <v>0</v>
      </c>
      <c r="CP30" s="62">
        <f t="shared" si="27"/>
        <v>0</v>
      </c>
      <c r="CQ30" s="62">
        <f t="shared" si="28"/>
        <v>0</v>
      </c>
      <c r="CR30" s="62">
        <f t="shared" si="29"/>
        <v>0</v>
      </c>
      <c r="CV30" s="54">
        <v>25</v>
      </c>
      <c r="CW30" s="62">
        <f t="shared" si="30"/>
        <v>0</v>
      </c>
      <c r="CX30" s="62">
        <f t="shared" si="31"/>
        <v>0</v>
      </c>
      <c r="CY30" s="62">
        <f t="shared" si="32"/>
        <v>0</v>
      </c>
      <c r="CZ30" s="62">
        <f t="shared" si="33"/>
        <v>0</v>
      </c>
      <c r="DA30" s="62">
        <f t="shared" si="34"/>
        <v>0</v>
      </c>
      <c r="DE30" s="168">
        <v>25</v>
      </c>
      <c r="DF30" s="62">
        <f t="shared" si="35"/>
        <v>0</v>
      </c>
      <c r="DG30" s="62">
        <f t="shared" si="36"/>
        <v>0</v>
      </c>
      <c r="DH30" s="62">
        <f t="shared" si="37"/>
        <v>0</v>
      </c>
      <c r="DI30" s="62">
        <f t="shared" si="38"/>
        <v>0</v>
      </c>
      <c r="DJ30" s="62">
        <f t="shared" si="39"/>
        <v>0</v>
      </c>
      <c r="DN30" s="54">
        <v>25</v>
      </c>
      <c r="DO30" s="62">
        <f t="shared" si="40"/>
        <v>0</v>
      </c>
      <c r="DP30" s="62">
        <f t="shared" si="41"/>
        <v>0</v>
      </c>
      <c r="DQ30" s="62">
        <f t="shared" si="42"/>
        <v>0</v>
      </c>
      <c r="DR30" s="62">
        <f t="shared" si="43"/>
        <v>0</v>
      </c>
      <c r="DS30" s="62">
        <f t="shared" si="44"/>
        <v>0</v>
      </c>
      <c r="DW30" s="168">
        <v>25</v>
      </c>
      <c r="DX30" s="62">
        <f t="shared" si="45"/>
        <v>0</v>
      </c>
      <c r="DY30" s="62">
        <f t="shared" si="46"/>
        <v>0</v>
      </c>
      <c r="DZ30" s="62">
        <f t="shared" si="47"/>
        <v>0</v>
      </c>
      <c r="EA30" s="62">
        <f t="shared" si="48"/>
        <v>0</v>
      </c>
      <c r="EB30" s="62">
        <f t="shared" si="49"/>
        <v>0</v>
      </c>
      <c r="EF30" s="54">
        <v>25</v>
      </c>
      <c r="EG30" s="62">
        <f t="shared" si="50"/>
        <v>0</v>
      </c>
      <c r="EH30" s="62">
        <f t="shared" si="51"/>
        <v>0</v>
      </c>
      <c r="EI30" s="62">
        <f t="shared" si="52"/>
        <v>0</v>
      </c>
      <c r="EJ30" s="62">
        <f t="shared" si="53"/>
        <v>0</v>
      </c>
      <c r="EK30" s="62">
        <f t="shared" si="54"/>
        <v>0</v>
      </c>
      <c r="EO30" s="168">
        <v>25</v>
      </c>
      <c r="EP30" s="62">
        <f t="shared" si="55"/>
        <v>0</v>
      </c>
      <c r="EQ30" s="62">
        <f t="shared" si="56"/>
        <v>0</v>
      </c>
      <c r="ER30" s="62">
        <f t="shared" si="57"/>
        <v>0</v>
      </c>
      <c r="ES30" s="62">
        <f t="shared" si="58"/>
        <v>0</v>
      </c>
      <c r="ET30" s="62">
        <f t="shared" si="59"/>
        <v>0</v>
      </c>
      <c r="EX30" s="54">
        <v>25</v>
      </c>
      <c r="EY30" s="62">
        <f t="shared" si="131"/>
        <v>0</v>
      </c>
      <c r="EZ30" s="62">
        <f t="shared" si="132"/>
        <v>0</v>
      </c>
      <c r="FA30" s="62">
        <f t="shared" si="133"/>
        <v>0</v>
      </c>
      <c r="FB30" s="62">
        <f t="shared" si="134"/>
        <v>0</v>
      </c>
      <c r="FC30" s="62">
        <f t="shared" si="135"/>
        <v>0</v>
      </c>
      <c r="FG30" s="54">
        <v>25</v>
      </c>
      <c r="FH30" s="67">
        <f>$Q64*AJ32*'[1]资源-士兵训练时间'!AB30+FH29</f>
        <v>0</v>
      </c>
      <c r="FI30" s="67">
        <f>$Q64*AK32*'[1]资源-士兵训练时间'!AC30+FI29</f>
        <v>0</v>
      </c>
      <c r="FJ30" s="67">
        <f>$Q64*AL32*'[1]资源-士兵训练时间'!AD30+FJ29</f>
        <v>0</v>
      </c>
      <c r="FK30" s="67">
        <f>$Q64*AM32*'[1]资源-士兵训练时间'!AE30+FK29</f>
        <v>0</v>
      </c>
      <c r="FL30" s="67">
        <f>$Q64*AN32*'[1]资源-士兵训练时间'!AF30+FL29</f>
        <v>0</v>
      </c>
      <c r="FP30" s="54">
        <v>25</v>
      </c>
      <c r="FQ30" s="62">
        <f t="shared" si="61"/>
        <v>0</v>
      </c>
      <c r="FR30" s="62">
        <f t="shared" si="62"/>
        <v>0</v>
      </c>
      <c r="FS30" s="62">
        <f t="shared" si="63"/>
        <v>0</v>
      </c>
      <c r="FT30" s="62">
        <f t="shared" si="64"/>
        <v>0</v>
      </c>
      <c r="FU30" s="62">
        <f t="shared" si="65"/>
        <v>0</v>
      </c>
      <c r="FV30" s="61">
        <f>FQ30*[4]兵营招募!AX29+FV29</f>
        <v>0</v>
      </c>
      <c r="FW30" s="61">
        <f>FR30*[4]兵营招募!AY29+FW29</f>
        <v>0</v>
      </c>
      <c r="FX30" s="61">
        <f>FS30*[4]兵营招募!AZ29+FX29</f>
        <v>0</v>
      </c>
      <c r="FY30" s="61">
        <f>FT30*[4]兵营招募!BA29+FY29</f>
        <v>0</v>
      </c>
      <c r="FZ30" s="61">
        <f>FU30*[4]兵营招募!BB29+FZ29</f>
        <v>0</v>
      </c>
      <c r="GD30" s="54">
        <v>25</v>
      </c>
      <c r="GE30" s="62">
        <f t="shared" si="66"/>
        <v>0</v>
      </c>
      <c r="GF30" s="62">
        <f t="shared" si="67"/>
        <v>0</v>
      </c>
      <c r="GG30" s="62">
        <f t="shared" si="68"/>
        <v>0</v>
      </c>
      <c r="GH30" s="62">
        <f t="shared" si="69"/>
        <v>0</v>
      </c>
      <c r="GI30" s="62">
        <f t="shared" si="70"/>
        <v>0</v>
      </c>
      <c r="GM30" s="54">
        <v>25</v>
      </c>
      <c r="GN30" s="62">
        <f t="shared" si="71"/>
        <v>0</v>
      </c>
      <c r="GO30" s="62">
        <f t="shared" si="72"/>
        <v>0</v>
      </c>
      <c r="GP30" s="62">
        <f t="shared" si="73"/>
        <v>0</v>
      </c>
      <c r="GQ30" s="62">
        <f t="shared" si="74"/>
        <v>0</v>
      </c>
      <c r="GR30" s="62">
        <f t="shared" si="75"/>
        <v>0</v>
      </c>
      <c r="GV30" s="168">
        <v>25</v>
      </c>
      <c r="GW30" s="62">
        <f t="shared" si="76"/>
        <v>0</v>
      </c>
      <c r="GX30" s="62">
        <f t="shared" si="77"/>
        <v>0</v>
      </c>
      <c r="GY30" s="62">
        <f t="shared" si="78"/>
        <v>0</v>
      </c>
      <c r="GZ30" s="62">
        <f t="shared" si="79"/>
        <v>0</v>
      </c>
      <c r="HA30" s="62">
        <f t="shared" si="80"/>
        <v>0</v>
      </c>
      <c r="HE30" s="54">
        <v>25</v>
      </c>
      <c r="HF30" s="62">
        <f t="shared" si="81"/>
        <v>0</v>
      </c>
      <c r="HG30" s="62">
        <f t="shared" si="82"/>
        <v>0</v>
      </c>
      <c r="HH30" s="62">
        <f t="shared" si="83"/>
        <v>0</v>
      </c>
      <c r="HI30" s="62">
        <f t="shared" si="84"/>
        <v>0</v>
      </c>
      <c r="HJ30" s="62">
        <f t="shared" si="85"/>
        <v>0</v>
      </c>
      <c r="HN30" s="54">
        <v>25</v>
      </c>
      <c r="HO30" s="62">
        <f t="shared" si="86"/>
        <v>0</v>
      </c>
      <c r="HP30" s="62">
        <f t="shared" si="87"/>
        <v>0</v>
      </c>
      <c r="HQ30" s="62">
        <f t="shared" si="88"/>
        <v>0</v>
      </c>
      <c r="HR30" s="62">
        <f t="shared" si="89"/>
        <v>0</v>
      </c>
      <c r="HS30" s="62">
        <f t="shared" si="90"/>
        <v>0</v>
      </c>
      <c r="HW30" s="54">
        <v>25</v>
      </c>
      <c r="HX30" s="62">
        <f t="shared" si="91"/>
        <v>0</v>
      </c>
      <c r="HY30" s="62">
        <f t="shared" si="92"/>
        <v>0</v>
      </c>
      <c r="HZ30" s="62">
        <f t="shared" si="93"/>
        <v>0</v>
      </c>
      <c r="IA30" s="62">
        <f t="shared" si="94"/>
        <v>0</v>
      </c>
      <c r="IB30" s="62">
        <f t="shared" si="95"/>
        <v>0</v>
      </c>
      <c r="IF30" s="54">
        <v>25</v>
      </c>
      <c r="IG30" s="62">
        <f t="shared" si="96"/>
        <v>0.3463887668538066</v>
      </c>
      <c r="IH30" s="62">
        <f t="shared" si="97"/>
        <v>0.35269787210457776</v>
      </c>
      <c r="II30" s="62">
        <f t="shared" si="98"/>
        <v>0.36600903272379937</v>
      </c>
      <c r="IJ30" s="62">
        <f t="shared" si="99"/>
        <v>0.38605643344680191</v>
      </c>
      <c r="IK30" s="62">
        <f t="shared" si="100"/>
        <v>0.4</v>
      </c>
      <c r="IO30" s="54">
        <v>25</v>
      </c>
      <c r="IP30" s="62">
        <f t="shared" si="101"/>
        <v>0</v>
      </c>
      <c r="IQ30" s="62">
        <f t="shared" si="102"/>
        <v>0</v>
      </c>
      <c r="IR30" s="62">
        <f t="shared" si="103"/>
        <v>0</v>
      </c>
      <c r="IS30" s="62">
        <f t="shared" si="104"/>
        <v>0</v>
      </c>
      <c r="IT30" s="62">
        <f t="shared" si="105"/>
        <v>0</v>
      </c>
      <c r="IX30" s="54">
        <v>25</v>
      </c>
      <c r="IY30" s="62">
        <f t="shared" si="106"/>
        <v>0</v>
      </c>
      <c r="IZ30" s="62">
        <f t="shared" si="107"/>
        <v>0</v>
      </c>
      <c r="JA30" s="62">
        <f t="shared" si="108"/>
        <v>0</v>
      </c>
      <c r="JB30" s="62">
        <f t="shared" si="109"/>
        <v>0</v>
      </c>
      <c r="JC30" s="62">
        <f t="shared" si="110"/>
        <v>0</v>
      </c>
      <c r="JD30" s="67"/>
      <c r="JE30" s="67"/>
      <c r="JF30" s="67"/>
      <c r="JJ30" s="54">
        <v>25</v>
      </c>
      <c r="JK30" s="68">
        <f t="shared" si="111"/>
        <v>0</v>
      </c>
      <c r="JL30" s="68">
        <f t="shared" si="112"/>
        <v>0</v>
      </c>
      <c r="JM30" s="68">
        <f t="shared" si="113"/>
        <v>0</v>
      </c>
      <c r="JN30" s="68">
        <f t="shared" si="114"/>
        <v>0</v>
      </c>
      <c r="JO30" s="68">
        <f t="shared" si="115"/>
        <v>0</v>
      </c>
      <c r="JP30" s="61">
        <f>JK30*('[1]功能-城建'!CW29-'[1]功能-城建'!CW28)+JP29</f>
        <v>0</v>
      </c>
      <c r="JQ30" s="61">
        <f>JL30*('[1]功能-城建'!CX29-'[1]功能-城建'!CX28)+JQ29</f>
        <v>0</v>
      </c>
      <c r="JR30" s="61">
        <f>JM30*('[1]功能-城建'!CY29-'[1]功能-城建'!CY28)+JR29</f>
        <v>0</v>
      </c>
      <c r="JS30" s="61">
        <f>JN30*('[1]功能-城建'!CZ29-'[1]功能-城建'!CZ28)+JS29</f>
        <v>0</v>
      </c>
      <c r="JT30" s="61">
        <f>JO30*('[1]功能-城建'!DA29-'[1]功能-城建'!DA28)+JT29</f>
        <v>0</v>
      </c>
      <c r="JX30" s="159">
        <v>25</v>
      </c>
      <c r="JY30" s="68">
        <f t="shared" si="116"/>
        <v>0</v>
      </c>
      <c r="JZ30" s="68">
        <f t="shared" si="117"/>
        <v>0</v>
      </c>
      <c r="KA30" s="68">
        <f t="shared" si="118"/>
        <v>0</v>
      </c>
      <c r="KB30" s="68">
        <f t="shared" si="119"/>
        <v>0</v>
      </c>
      <c r="KC30" s="68">
        <f t="shared" si="120"/>
        <v>0</v>
      </c>
      <c r="KG30" s="168">
        <v>25</v>
      </c>
      <c r="KH30" s="68">
        <f t="shared" si="121"/>
        <v>0</v>
      </c>
      <c r="KI30" s="68">
        <f t="shared" si="122"/>
        <v>0</v>
      </c>
      <c r="KJ30" s="68">
        <f t="shared" si="123"/>
        <v>0</v>
      </c>
      <c r="KK30" s="68">
        <f t="shared" si="124"/>
        <v>0</v>
      </c>
      <c r="KL30" s="68">
        <f t="shared" si="125"/>
        <v>0</v>
      </c>
      <c r="KP30" s="168">
        <v>25</v>
      </c>
      <c r="KQ30" s="68">
        <f t="shared" si="126"/>
        <v>0.10391663005614198</v>
      </c>
      <c r="KR30" s="68">
        <f t="shared" si="127"/>
        <v>0.10580936163137332</v>
      </c>
      <c r="KS30" s="68">
        <f t="shared" si="128"/>
        <v>0.1098027098171398</v>
      </c>
      <c r="KT30" s="68">
        <f t="shared" si="129"/>
        <v>0.11581693003404056</v>
      </c>
      <c r="KU30" s="68">
        <f t="shared" si="130"/>
        <v>0.12</v>
      </c>
    </row>
    <row r="31" spans="1:307" x14ac:dyDescent="0.15">
      <c r="A31" s="172"/>
      <c r="B31" s="172">
        <v>24</v>
      </c>
      <c r="C31" s="58">
        <f t="shared" si="137"/>
        <v>1.7999999999999998</v>
      </c>
      <c r="D31" s="58">
        <f t="shared" si="137"/>
        <v>1.7999999999999998</v>
      </c>
      <c r="E31" s="58">
        <f t="shared" si="137"/>
        <v>0</v>
      </c>
      <c r="F31" s="58">
        <f t="shared" si="137"/>
        <v>0.12</v>
      </c>
      <c r="G31" s="58">
        <f t="shared" si="137"/>
        <v>1.2</v>
      </c>
      <c r="H31" s="58">
        <f t="shared" si="137"/>
        <v>1.2</v>
      </c>
      <c r="I31" s="58">
        <f t="shared" si="137"/>
        <v>1.2</v>
      </c>
      <c r="J31" s="58">
        <f t="shared" si="137"/>
        <v>0.24</v>
      </c>
      <c r="K31" s="58">
        <f t="shared" si="137"/>
        <v>0.24</v>
      </c>
      <c r="L31" s="58">
        <f t="shared" si="137"/>
        <v>0.24</v>
      </c>
      <c r="M31" s="58">
        <f t="shared" si="137"/>
        <v>0.36</v>
      </c>
      <c r="N31" s="58">
        <f t="shared" si="137"/>
        <v>0.24</v>
      </c>
      <c r="O31" s="58">
        <f t="shared" si="137"/>
        <v>0.12</v>
      </c>
      <c r="P31" s="58">
        <f t="shared" si="137"/>
        <v>0.48</v>
      </c>
      <c r="Q31" s="58">
        <f t="shared" si="137"/>
        <v>0.12</v>
      </c>
      <c r="R31" s="58">
        <f t="shared" si="137"/>
        <v>0.36</v>
      </c>
      <c r="S31" s="58">
        <f t="shared" si="138"/>
        <v>0.48</v>
      </c>
      <c r="T31" s="58">
        <f t="shared" si="138"/>
        <v>0.48</v>
      </c>
      <c r="U31" s="58">
        <f t="shared" si="138"/>
        <v>0.48</v>
      </c>
      <c r="V31" s="58">
        <f t="shared" si="138"/>
        <v>3.5999999999999996</v>
      </c>
      <c r="W31" s="58">
        <f t="shared" si="138"/>
        <v>0.72</v>
      </c>
      <c r="X31" s="58">
        <f t="shared" si="138"/>
        <v>0.48</v>
      </c>
      <c r="Y31" s="58">
        <f t="shared" si="138"/>
        <v>1.2</v>
      </c>
      <c r="Z31" s="58">
        <f t="shared" si="138"/>
        <v>0.48</v>
      </c>
      <c r="AA31" s="58">
        <f t="shared" si="138"/>
        <v>0</v>
      </c>
      <c r="AB31" s="58">
        <f t="shared" si="138"/>
        <v>0.24</v>
      </c>
      <c r="AC31" s="58">
        <f t="shared" si="138"/>
        <v>0.24</v>
      </c>
      <c r="AD31" s="58">
        <f t="shared" si="138"/>
        <v>0.36</v>
      </c>
      <c r="AE31" s="58"/>
      <c r="AI31" s="103">
        <v>24</v>
      </c>
      <c r="AJ31" s="60">
        <f>IF(总纲!BM28&lt;INT('功能-圣人研究'!$E$8),0,求节点('功能-圣人研究'!$E$8:$E$27,'功能-圣人研究'!K$8:K$27,总纲!BM28))</f>
        <v>0.86831294270346404</v>
      </c>
      <c r="AK31" s="60">
        <f>IF(总纲!BN28&lt;INT('功能-圣人研究'!$E$8),0,求节点('功能-圣人研究'!$E$8:$E$27,'功能-圣人研究'!L$8:L$27,总纲!BN28))</f>
        <v>0.88430142519359833</v>
      </c>
      <c r="AL31" s="60">
        <f>IF(总纲!BO28&lt;INT('功能-圣人研究'!$E$8),0,求节点('功能-圣人研究'!$E$8:$E$27,'功能-圣人研究'!M$8:M$27,总纲!BO28))</f>
        <v>0.91777346869107357</v>
      </c>
      <c r="AM31" s="60">
        <f>IF(总纲!BP28&lt;INT('功能-圣人研究'!$E$8),0,求节点('功能-圣人研究'!$E$8:$E$27,'功能-圣人研究'!N$8:N$27,总纲!BP28))</f>
        <v>0.96843751192456562</v>
      </c>
      <c r="AN31" s="60">
        <f>IF(总纲!BQ28&lt;INT('功能-圣人研究'!$E$8),0,求节点('功能-圣人研究'!$E$8:$E$27,'功能-圣人研究'!O$8:O$27,总纲!BQ28))</f>
        <v>1</v>
      </c>
      <c r="AQ31" s="81"/>
      <c r="AS31" s="81"/>
      <c r="AT31" s="54">
        <v>26</v>
      </c>
      <c r="AU31" s="68">
        <f t="shared" si="0"/>
        <v>0.51815722074227488</v>
      </c>
      <c r="AV31" s="68">
        <f t="shared" si="1"/>
        <v>0.52755838080520567</v>
      </c>
      <c r="AW31" s="68">
        <f t="shared" si="2"/>
        <v>0.54734190914548997</v>
      </c>
      <c r="AX31" s="68">
        <f t="shared" si="3"/>
        <v>0.5772964078671734</v>
      </c>
      <c r="AY31" s="68">
        <f t="shared" si="4"/>
        <v>0.60000000000000009</v>
      </c>
      <c r="BB31" s="81"/>
      <c r="BC31" s="54">
        <v>26</v>
      </c>
      <c r="BD31" s="68">
        <f t="shared" si="5"/>
        <v>0</v>
      </c>
      <c r="BE31" s="68">
        <f t="shared" si="6"/>
        <v>0</v>
      </c>
      <c r="BF31" s="68">
        <f t="shared" si="7"/>
        <v>0</v>
      </c>
      <c r="BG31" s="68">
        <f t="shared" si="8"/>
        <v>0</v>
      </c>
      <c r="BH31" s="68">
        <f t="shared" si="9"/>
        <v>0</v>
      </c>
      <c r="BL31" s="54">
        <v>26</v>
      </c>
      <c r="BM31" s="68">
        <f t="shared" si="10"/>
        <v>0</v>
      </c>
      <c r="BN31" s="68">
        <f t="shared" si="11"/>
        <v>0</v>
      </c>
      <c r="BO31" s="68">
        <f t="shared" si="12"/>
        <v>0</v>
      </c>
      <c r="BP31" s="68">
        <f t="shared" si="13"/>
        <v>0</v>
      </c>
      <c r="BQ31" s="68">
        <f t="shared" si="14"/>
        <v>0</v>
      </c>
      <c r="BU31" s="54">
        <v>26</v>
      </c>
      <c r="BV31" s="62">
        <f t="shared" si="15"/>
        <v>0.34543814716151655</v>
      </c>
      <c r="BW31" s="62">
        <f t="shared" si="16"/>
        <v>0.35170558720347045</v>
      </c>
      <c r="BX31" s="62">
        <f t="shared" si="17"/>
        <v>0.36489460609699331</v>
      </c>
      <c r="BY31" s="62">
        <f t="shared" si="18"/>
        <v>0.3848642719114489</v>
      </c>
      <c r="BZ31" s="62">
        <f t="shared" si="19"/>
        <v>0.4</v>
      </c>
      <c r="CD31" s="168">
        <v>26</v>
      </c>
      <c r="CE31" s="62">
        <f t="shared" si="20"/>
        <v>0</v>
      </c>
      <c r="CF31" s="62">
        <f t="shared" si="21"/>
        <v>0</v>
      </c>
      <c r="CG31" s="62">
        <f t="shared" si="22"/>
        <v>0</v>
      </c>
      <c r="CH31" s="62">
        <f t="shared" si="23"/>
        <v>0</v>
      </c>
      <c r="CI31" s="62">
        <f t="shared" si="24"/>
        <v>0</v>
      </c>
      <c r="CM31" s="54">
        <v>26</v>
      </c>
      <c r="CN31" s="62">
        <f t="shared" si="25"/>
        <v>0</v>
      </c>
      <c r="CO31" s="62">
        <f t="shared" si="26"/>
        <v>0</v>
      </c>
      <c r="CP31" s="62">
        <f t="shared" si="27"/>
        <v>0</v>
      </c>
      <c r="CQ31" s="62">
        <f t="shared" si="28"/>
        <v>0</v>
      </c>
      <c r="CR31" s="62">
        <f t="shared" si="29"/>
        <v>0</v>
      </c>
      <c r="CV31" s="54">
        <v>26</v>
      </c>
      <c r="CW31" s="62">
        <f t="shared" si="30"/>
        <v>0</v>
      </c>
      <c r="CX31" s="62">
        <f t="shared" si="31"/>
        <v>0</v>
      </c>
      <c r="CY31" s="62">
        <f t="shared" si="32"/>
        <v>0</v>
      </c>
      <c r="CZ31" s="62">
        <f t="shared" si="33"/>
        <v>0</v>
      </c>
      <c r="DA31" s="62">
        <f t="shared" si="34"/>
        <v>0</v>
      </c>
      <c r="DE31" s="168">
        <v>26</v>
      </c>
      <c r="DF31" s="62">
        <f t="shared" si="35"/>
        <v>0</v>
      </c>
      <c r="DG31" s="62">
        <f t="shared" si="36"/>
        <v>0</v>
      </c>
      <c r="DH31" s="62">
        <f t="shared" si="37"/>
        <v>0</v>
      </c>
      <c r="DI31" s="62">
        <f t="shared" si="38"/>
        <v>0</v>
      </c>
      <c r="DJ31" s="62">
        <f t="shared" si="39"/>
        <v>0</v>
      </c>
      <c r="DN31" s="54">
        <v>26</v>
      </c>
      <c r="DO31" s="62">
        <f t="shared" si="40"/>
        <v>0</v>
      </c>
      <c r="DP31" s="62">
        <f t="shared" si="41"/>
        <v>0</v>
      </c>
      <c r="DQ31" s="62">
        <f t="shared" si="42"/>
        <v>0</v>
      </c>
      <c r="DR31" s="62">
        <f t="shared" si="43"/>
        <v>0</v>
      </c>
      <c r="DS31" s="62">
        <f t="shared" si="44"/>
        <v>0</v>
      </c>
      <c r="DW31" s="168">
        <v>26</v>
      </c>
      <c r="DX31" s="62">
        <f t="shared" si="45"/>
        <v>0</v>
      </c>
      <c r="DY31" s="62">
        <f t="shared" si="46"/>
        <v>0</v>
      </c>
      <c r="DZ31" s="62">
        <f t="shared" si="47"/>
        <v>0</v>
      </c>
      <c r="EA31" s="62">
        <f t="shared" si="48"/>
        <v>0</v>
      </c>
      <c r="EB31" s="62">
        <f t="shared" si="49"/>
        <v>0</v>
      </c>
      <c r="EF31" s="54">
        <v>26</v>
      </c>
      <c r="EG31" s="62">
        <f t="shared" si="50"/>
        <v>0</v>
      </c>
      <c r="EH31" s="62">
        <f t="shared" si="51"/>
        <v>0</v>
      </c>
      <c r="EI31" s="62">
        <f t="shared" si="52"/>
        <v>0</v>
      </c>
      <c r="EJ31" s="62">
        <f t="shared" si="53"/>
        <v>0</v>
      </c>
      <c r="EK31" s="62">
        <f t="shared" si="54"/>
        <v>0</v>
      </c>
      <c r="EO31" s="168">
        <v>26</v>
      </c>
      <c r="EP31" s="62">
        <f t="shared" si="55"/>
        <v>0</v>
      </c>
      <c r="EQ31" s="62">
        <f t="shared" si="56"/>
        <v>0</v>
      </c>
      <c r="ER31" s="62">
        <f t="shared" si="57"/>
        <v>0</v>
      </c>
      <c r="ES31" s="62">
        <f t="shared" si="58"/>
        <v>0</v>
      </c>
      <c r="ET31" s="62">
        <f t="shared" si="59"/>
        <v>0</v>
      </c>
      <c r="EX31" s="54">
        <v>26</v>
      </c>
      <c r="EY31" s="62">
        <f t="shared" si="131"/>
        <v>0</v>
      </c>
      <c r="EZ31" s="62">
        <f t="shared" si="132"/>
        <v>0</v>
      </c>
      <c r="FA31" s="62">
        <f t="shared" si="133"/>
        <v>0</v>
      </c>
      <c r="FB31" s="62">
        <f t="shared" si="134"/>
        <v>0</v>
      </c>
      <c r="FC31" s="62">
        <f t="shared" si="135"/>
        <v>0</v>
      </c>
      <c r="FG31" s="54">
        <v>26</v>
      </c>
      <c r="FH31" s="67">
        <f>$Q65*AJ33*'[1]资源-士兵训练时间'!AB31+FH30</f>
        <v>0</v>
      </c>
      <c r="FI31" s="67">
        <f>$Q65*AK33*'[1]资源-士兵训练时间'!AC31+FI30</f>
        <v>0</v>
      </c>
      <c r="FJ31" s="67">
        <f>$Q65*AL33*'[1]资源-士兵训练时间'!AD31+FJ30</f>
        <v>0</v>
      </c>
      <c r="FK31" s="67">
        <f>$Q65*AM33*'[1]资源-士兵训练时间'!AE31+FK30</f>
        <v>0</v>
      </c>
      <c r="FL31" s="67">
        <f>$Q65*AN33*'[1]资源-士兵训练时间'!AF31+FL30</f>
        <v>0</v>
      </c>
      <c r="FP31" s="54">
        <v>26</v>
      </c>
      <c r="FQ31" s="62">
        <f t="shared" si="61"/>
        <v>0</v>
      </c>
      <c r="FR31" s="62">
        <f t="shared" si="62"/>
        <v>0</v>
      </c>
      <c r="FS31" s="62">
        <f t="shared" si="63"/>
        <v>0</v>
      </c>
      <c r="FT31" s="62">
        <f t="shared" si="64"/>
        <v>0</v>
      </c>
      <c r="FU31" s="62">
        <f t="shared" si="65"/>
        <v>0</v>
      </c>
      <c r="FV31" s="61">
        <f>FQ31*[4]兵营招募!AX30+FV30</f>
        <v>0</v>
      </c>
      <c r="FW31" s="61">
        <f>FR31*[4]兵营招募!AY30+FW30</f>
        <v>0</v>
      </c>
      <c r="FX31" s="61">
        <f>FS31*[4]兵营招募!AZ30+FX30</f>
        <v>0</v>
      </c>
      <c r="FY31" s="61">
        <f>FT31*[4]兵营招募!BA30+FY30</f>
        <v>0</v>
      </c>
      <c r="FZ31" s="61">
        <f>FU31*[4]兵营招募!BB30+FZ30</f>
        <v>0</v>
      </c>
      <c r="GD31" s="54">
        <v>26</v>
      </c>
      <c r="GE31" s="62">
        <f t="shared" si="66"/>
        <v>0</v>
      </c>
      <c r="GF31" s="62">
        <f t="shared" si="67"/>
        <v>0</v>
      </c>
      <c r="GG31" s="62">
        <f t="shared" si="68"/>
        <v>0</v>
      </c>
      <c r="GH31" s="62">
        <f t="shared" si="69"/>
        <v>0</v>
      </c>
      <c r="GI31" s="62">
        <f t="shared" si="70"/>
        <v>0</v>
      </c>
      <c r="GM31" s="54">
        <v>26</v>
      </c>
      <c r="GN31" s="62">
        <f t="shared" si="71"/>
        <v>0</v>
      </c>
      <c r="GO31" s="62">
        <f t="shared" si="72"/>
        <v>0</v>
      </c>
      <c r="GP31" s="62">
        <f t="shared" si="73"/>
        <v>0</v>
      </c>
      <c r="GQ31" s="62">
        <f t="shared" si="74"/>
        <v>0</v>
      </c>
      <c r="GR31" s="62">
        <f t="shared" si="75"/>
        <v>0</v>
      </c>
      <c r="GV31" s="168">
        <v>26</v>
      </c>
      <c r="GW31" s="62">
        <f t="shared" si="76"/>
        <v>0</v>
      </c>
      <c r="GX31" s="62">
        <f t="shared" si="77"/>
        <v>0</v>
      </c>
      <c r="GY31" s="62">
        <f t="shared" si="78"/>
        <v>0</v>
      </c>
      <c r="GZ31" s="62">
        <f t="shared" si="79"/>
        <v>0</v>
      </c>
      <c r="HA31" s="62">
        <f t="shared" si="80"/>
        <v>0</v>
      </c>
      <c r="HE31" s="54">
        <v>26</v>
      </c>
      <c r="HF31" s="62">
        <f t="shared" si="81"/>
        <v>0</v>
      </c>
      <c r="HG31" s="62">
        <f t="shared" si="82"/>
        <v>0</v>
      </c>
      <c r="HH31" s="62">
        <f t="shared" si="83"/>
        <v>0</v>
      </c>
      <c r="HI31" s="62">
        <f t="shared" si="84"/>
        <v>0</v>
      </c>
      <c r="HJ31" s="62">
        <f t="shared" si="85"/>
        <v>0</v>
      </c>
      <c r="HN31" s="54">
        <v>26</v>
      </c>
      <c r="HO31" s="62">
        <f t="shared" si="86"/>
        <v>0</v>
      </c>
      <c r="HP31" s="62">
        <f t="shared" si="87"/>
        <v>0</v>
      </c>
      <c r="HQ31" s="62">
        <f t="shared" si="88"/>
        <v>0</v>
      </c>
      <c r="HR31" s="62">
        <f t="shared" si="89"/>
        <v>0</v>
      </c>
      <c r="HS31" s="62">
        <f t="shared" si="90"/>
        <v>0</v>
      </c>
      <c r="HW31" s="54">
        <v>26</v>
      </c>
      <c r="HX31" s="62">
        <f t="shared" si="91"/>
        <v>0</v>
      </c>
      <c r="HY31" s="62">
        <f t="shared" si="92"/>
        <v>0</v>
      </c>
      <c r="HZ31" s="62">
        <f t="shared" si="93"/>
        <v>0</v>
      </c>
      <c r="IA31" s="62">
        <f t="shared" si="94"/>
        <v>0</v>
      </c>
      <c r="IB31" s="62">
        <f t="shared" si="95"/>
        <v>0</v>
      </c>
      <c r="IF31" s="54">
        <v>26</v>
      </c>
      <c r="IG31" s="62">
        <f t="shared" si="96"/>
        <v>0.34543814716151655</v>
      </c>
      <c r="IH31" s="62">
        <f t="shared" si="97"/>
        <v>0.35170558720347045</v>
      </c>
      <c r="II31" s="62">
        <f t="shared" si="98"/>
        <v>0.36489460609699331</v>
      </c>
      <c r="IJ31" s="62">
        <f t="shared" si="99"/>
        <v>0.3848642719114489</v>
      </c>
      <c r="IK31" s="62">
        <f t="shared" si="100"/>
        <v>0.4</v>
      </c>
      <c r="IO31" s="54">
        <v>26</v>
      </c>
      <c r="IP31" s="62">
        <f t="shared" si="101"/>
        <v>0</v>
      </c>
      <c r="IQ31" s="62">
        <f t="shared" si="102"/>
        <v>0</v>
      </c>
      <c r="IR31" s="62">
        <f t="shared" si="103"/>
        <v>0</v>
      </c>
      <c r="IS31" s="62">
        <f t="shared" si="104"/>
        <v>0</v>
      </c>
      <c r="IT31" s="62">
        <f t="shared" si="105"/>
        <v>0</v>
      </c>
      <c r="IX31" s="54">
        <v>26</v>
      </c>
      <c r="IY31" s="62">
        <f t="shared" si="106"/>
        <v>0</v>
      </c>
      <c r="IZ31" s="62">
        <f t="shared" si="107"/>
        <v>0</v>
      </c>
      <c r="JA31" s="62">
        <f t="shared" si="108"/>
        <v>0</v>
      </c>
      <c r="JB31" s="62">
        <f t="shared" si="109"/>
        <v>0</v>
      </c>
      <c r="JC31" s="62">
        <f t="shared" si="110"/>
        <v>0</v>
      </c>
      <c r="JD31" s="67"/>
      <c r="JE31" s="67"/>
      <c r="JF31" s="67"/>
      <c r="JJ31" s="54">
        <v>26</v>
      </c>
      <c r="JK31" s="68">
        <f t="shared" si="111"/>
        <v>0</v>
      </c>
      <c r="JL31" s="68">
        <f t="shared" si="112"/>
        <v>0</v>
      </c>
      <c r="JM31" s="68">
        <f t="shared" si="113"/>
        <v>0</v>
      </c>
      <c r="JN31" s="68">
        <f t="shared" si="114"/>
        <v>0</v>
      </c>
      <c r="JO31" s="68">
        <f t="shared" si="115"/>
        <v>0</v>
      </c>
      <c r="JP31" s="61">
        <f>JK31*('[1]功能-城建'!CW30-'[1]功能-城建'!CW29)+JP30</f>
        <v>0</v>
      </c>
      <c r="JQ31" s="61">
        <f>JL31*('[1]功能-城建'!CX30-'[1]功能-城建'!CX29)+JQ30</f>
        <v>0</v>
      </c>
      <c r="JR31" s="61">
        <f>JM31*('[1]功能-城建'!CY30-'[1]功能-城建'!CY29)+JR30</f>
        <v>0</v>
      </c>
      <c r="JS31" s="61">
        <f>JN31*('[1]功能-城建'!CZ30-'[1]功能-城建'!CZ29)+JS30</f>
        <v>0</v>
      </c>
      <c r="JT31" s="61">
        <f>JO31*('[1]功能-城建'!DA30-'[1]功能-城建'!DA29)+JT30</f>
        <v>0</v>
      </c>
      <c r="JX31" s="159">
        <v>26</v>
      </c>
      <c r="JY31" s="68">
        <f t="shared" si="116"/>
        <v>0</v>
      </c>
      <c r="JZ31" s="68">
        <f t="shared" si="117"/>
        <v>0</v>
      </c>
      <c r="KA31" s="68">
        <f t="shared" si="118"/>
        <v>0</v>
      </c>
      <c r="KB31" s="68">
        <f t="shared" si="119"/>
        <v>0</v>
      </c>
      <c r="KC31" s="68">
        <f t="shared" si="120"/>
        <v>0</v>
      </c>
      <c r="KG31" s="168">
        <v>26</v>
      </c>
      <c r="KH31" s="68">
        <f t="shared" si="121"/>
        <v>0</v>
      </c>
      <c r="KI31" s="68">
        <f t="shared" si="122"/>
        <v>0</v>
      </c>
      <c r="KJ31" s="68">
        <f t="shared" si="123"/>
        <v>0</v>
      </c>
      <c r="KK31" s="68">
        <f t="shared" si="124"/>
        <v>0</v>
      </c>
      <c r="KL31" s="68">
        <f t="shared" si="125"/>
        <v>0</v>
      </c>
      <c r="KP31" s="168">
        <v>26</v>
      </c>
      <c r="KQ31" s="68">
        <f t="shared" si="126"/>
        <v>0.10363144414845496</v>
      </c>
      <c r="KR31" s="68">
        <f t="shared" si="127"/>
        <v>0.10551167616104112</v>
      </c>
      <c r="KS31" s="68">
        <f t="shared" si="128"/>
        <v>0.10946838182909797</v>
      </c>
      <c r="KT31" s="68">
        <f t="shared" si="129"/>
        <v>0.11545928157343466</v>
      </c>
      <c r="KU31" s="68">
        <f t="shared" si="130"/>
        <v>0.12</v>
      </c>
    </row>
    <row r="32" spans="1:307" x14ac:dyDescent="0.15">
      <c r="A32" s="172"/>
      <c r="B32" s="172">
        <v>25</v>
      </c>
      <c r="C32" s="58">
        <f t="shared" si="137"/>
        <v>1.875</v>
      </c>
      <c r="D32" s="58">
        <f t="shared" si="137"/>
        <v>1.875</v>
      </c>
      <c r="E32" s="58">
        <f t="shared" si="137"/>
        <v>0</v>
      </c>
      <c r="F32" s="58">
        <f t="shared" si="137"/>
        <v>0.125</v>
      </c>
      <c r="G32" s="58">
        <f t="shared" si="137"/>
        <v>1.25</v>
      </c>
      <c r="H32" s="58">
        <f t="shared" si="137"/>
        <v>1.25</v>
      </c>
      <c r="I32" s="58">
        <f t="shared" si="137"/>
        <v>1.25</v>
      </c>
      <c r="J32" s="58">
        <f t="shared" si="137"/>
        <v>0.25</v>
      </c>
      <c r="K32" s="58">
        <f t="shared" si="137"/>
        <v>0.25</v>
      </c>
      <c r="L32" s="58">
        <f t="shared" si="137"/>
        <v>0.25</v>
      </c>
      <c r="M32" s="58">
        <f t="shared" si="137"/>
        <v>0.375</v>
      </c>
      <c r="N32" s="58">
        <f t="shared" si="137"/>
        <v>0.25</v>
      </c>
      <c r="O32" s="58">
        <f t="shared" si="137"/>
        <v>0.125</v>
      </c>
      <c r="P32" s="58">
        <f t="shared" si="137"/>
        <v>0.5</v>
      </c>
      <c r="Q32" s="58">
        <f t="shared" si="137"/>
        <v>0.125</v>
      </c>
      <c r="R32" s="58">
        <f t="shared" si="137"/>
        <v>0.375</v>
      </c>
      <c r="S32" s="58">
        <f t="shared" si="138"/>
        <v>0.5</v>
      </c>
      <c r="T32" s="58">
        <f t="shared" si="138"/>
        <v>0.5</v>
      </c>
      <c r="U32" s="58">
        <f t="shared" si="138"/>
        <v>0.5</v>
      </c>
      <c r="V32" s="58">
        <f t="shared" si="138"/>
        <v>3.75</v>
      </c>
      <c r="W32" s="58">
        <f t="shared" si="138"/>
        <v>0.75</v>
      </c>
      <c r="X32" s="58">
        <f t="shared" si="138"/>
        <v>0.5</v>
      </c>
      <c r="Y32" s="58">
        <f t="shared" si="138"/>
        <v>1.25</v>
      </c>
      <c r="Z32" s="58">
        <f t="shared" si="138"/>
        <v>0.5</v>
      </c>
      <c r="AA32" s="58">
        <f t="shared" si="138"/>
        <v>0</v>
      </c>
      <c r="AB32" s="58">
        <f t="shared" si="138"/>
        <v>0.25</v>
      </c>
      <c r="AC32" s="58">
        <f t="shared" si="138"/>
        <v>0.25</v>
      </c>
      <c r="AD32" s="58">
        <f t="shared" si="138"/>
        <v>0.375</v>
      </c>
      <c r="AE32" s="58"/>
      <c r="AI32" s="103">
        <v>25</v>
      </c>
      <c r="AJ32" s="60">
        <f>IF(总纲!BM29&lt;INT('功能-圣人研究'!$E$8),0,求节点('功能-圣人研究'!$E$8:$E$27,'功能-圣人研究'!K$8:K$27,总纲!BM29))</f>
        <v>0.86597191713451649</v>
      </c>
      <c r="AK32" s="60">
        <f>IF(总纲!BN29&lt;INT('功能-圣人研究'!$E$8),0,求节点('功能-圣人研究'!$E$8:$E$27,'功能-圣人研究'!L$8:L$27,总纲!BN29))</f>
        <v>0.88174468026144437</v>
      </c>
      <c r="AL32" s="60">
        <f>IF(总纲!BO29&lt;INT('功能-圣人研究'!$E$8),0,求节点('功能-圣人研究'!$E$8:$E$27,'功能-圣人研究'!M$8:M$27,总纲!BO29))</f>
        <v>0.91502258180949836</v>
      </c>
      <c r="AM32" s="60">
        <f>IF(总纲!BP29&lt;INT('功能-圣人研究'!$E$8),0,求节点('功能-圣人研究'!$E$8:$E$27,'功能-圣人研究'!N$8:N$27,总纲!BP29))</f>
        <v>0.96514108361700468</v>
      </c>
      <c r="AN32" s="60">
        <f>IF(总纲!BQ29&lt;INT('功能-圣人研究'!$E$8),0,求节点('功能-圣人研究'!$E$8:$E$27,'功能-圣人研究'!O$8:O$27,总纲!BQ29))</f>
        <v>1</v>
      </c>
      <c r="AQ32" s="81"/>
      <c r="AS32" s="81"/>
      <c r="AT32" s="54">
        <v>27</v>
      </c>
      <c r="AU32" s="68">
        <f t="shared" si="0"/>
        <v>0.5167607494822628</v>
      </c>
      <c r="AV32" s="68">
        <f t="shared" si="1"/>
        <v>0.52607382790102408</v>
      </c>
      <c r="AW32" s="68">
        <f t="shared" si="2"/>
        <v>0.54572720473149328</v>
      </c>
      <c r="AX32" s="68">
        <f t="shared" si="3"/>
        <v>0.5754111518912397</v>
      </c>
      <c r="AY32" s="68">
        <f t="shared" si="4"/>
        <v>0.60000000000000009</v>
      </c>
      <c r="BB32" s="81"/>
      <c r="BC32" s="54">
        <v>27</v>
      </c>
      <c r="BD32" s="68">
        <f t="shared" si="5"/>
        <v>0</v>
      </c>
      <c r="BE32" s="68">
        <f t="shared" si="6"/>
        <v>0</v>
      </c>
      <c r="BF32" s="68">
        <f t="shared" si="7"/>
        <v>0</v>
      </c>
      <c r="BG32" s="68">
        <f t="shared" si="8"/>
        <v>0</v>
      </c>
      <c r="BH32" s="68">
        <f t="shared" si="9"/>
        <v>0</v>
      </c>
      <c r="BL32" s="54">
        <v>27</v>
      </c>
      <c r="BM32" s="68">
        <f t="shared" si="10"/>
        <v>0</v>
      </c>
      <c r="BN32" s="68">
        <f t="shared" si="11"/>
        <v>0</v>
      </c>
      <c r="BO32" s="68">
        <f t="shared" si="12"/>
        <v>0</v>
      </c>
      <c r="BP32" s="68">
        <f t="shared" si="13"/>
        <v>0</v>
      </c>
      <c r="BQ32" s="68">
        <f t="shared" si="14"/>
        <v>0</v>
      </c>
      <c r="BU32" s="54">
        <v>27</v>
      </c>
      <c r="BV32" s="62">
        <f t="shared" si="15"/>
        <v>0.34450716632150846</v>
      </c>
      <c r="BW32" s="62">
        <f t="shared" si="16"/>
        <v>0.35071588526734937</v>
      </c>
      <c r="BX32" s="62">
        <f t="shared" si="17"/>
        <v>0.36381813648766215</v>
      </c>
      <c r="BY32" s="62">
        <f t="shared" si="18"/>
        <v>0.38360743459415975</v>
      </c>
      <c r="BZ32" s="62">
        <f t="shared" si="19"/>
        <v>0.4</v>
      </c>
      <c r="CD32" s="168">
        <v>27</v>
      </c>
      <c r="CE32" s="62">
        <f t="shared" si="20"/>
        <v>0</v>
      </c>
      <c r="CF32" s="62">
        <f t="shared" si="21"/>
        <v>0</v>
      </c>
      <c r="CG32" s="62">
        <f t="shared" si="22"/>
        <v>0</v>
      </c>
      <c r="CH32" s="62">
        <f t="shared" si="23"/>
        <v>0</v>
      </c>
      <c r="CI32" s="62">
        <f t="shared" si="24"/>
        <v>0</v>
      </c>
      <c r="CM32" s="54">
        <v>27</v>
      </c>
      <c r="CN32" s="62">
        <f t="shared" si="25"/>
        <v>0.21531697895094279</v>
      </c>
      <c r="CO32" s="62">
        <f t="shared" si="26"/>
        <v>0.21919742829209335</v>
      </c>
      <c r="CP32" s="62">
        <f t="shared" si="27"/>
        <v>0.22738633530478883</v>
      </c>
      <c r="CQ32" s="62">
        <f t="shared" si="28"/>
        <v>0.23975464662134982</v>
      </c>
      <c r="CR32" s="62">
        <f t="shared" si="29"/>
        <v>0.25</v>
      </c>
      <c r="CV32" s="54">
        <v>27</v>
      </c>
      <c r="CW32" s="62">
        <f t="shared" si="30"/>
        <v>0</v>
      </c>
      <c r="CX32" s="62">
        <f t="shared" si="31"/>
        <v>0</v>
      </c>
      <c r="CY32" s="62">
        <f t="shared" si="32"/>
        <v>0</v>
      </c>
      <c r="CZ32" s="62">
        <f t="shared" si="33"/>
        <v>0</v>
      </c>
      <c r="DA32" s="62">
        <f t="shared" si="34"/>
        <v>0</v>
      </c>
      <c r="DE32" s="168">
        <v>27</v>
      </c>
      <c r="DF32" s="62">
        <f t="shared" si="35"/>
        <v>0</v>
      </c>
      <c r="DG32" s="62">
        <f t="shared" si="36"/>
        <v>0</v>
      </c>
      <c r="DH32" s="62">
        <f t="shared" si="37"/>
        <v>0</v>
      </c>
      <c r="DI32" s="62">
        <f t="shared" si="38"/>
        <v>0</v>
      </c>
      <c r="DJ32" s="62">
        <f t="shared" si="39"/>
        <v>0</v>
      </c>
      <c r="DN32" s="54">
        <v>27</v>
      </c>
      <c r="DO32" s="62">
        <f t="shared" si="40"/>
        <v>0</v>
      </c>
      <c r="DP32" s="62">
        <f t="shared" si="41"/>
        <v>0</v>
      </c>
      <c r="DQ32" s="62">
        <f t="shared" si="42"/>
        <v>0</v>
      </c>
      <c r="DR32" s="62">
        <f t="shared" si="43"/>
        <v>0</v>
      </c>
      <c r="DS32" s="62">
        <f t="shared" si="44"/>
        <v>0</v>
      </c>
      <c r="DW32" s="168">
        <v>27</v>
      </c>
      <c r="DX32" s="62">
        <f t="shared" si="45"/>
        <v>0</v>
      </c>
      <c r="DY32" s="62">
        <f t="shared" si="46"/>
        <v>0</v>
      </c>
      <c r="DZ32" s="62">
        <f t="shared" si="47"/>
        <v>0</v>
      </c>
      <c r="EA32" s="62">
        <f t="shared" si="48"/>
        <v>0</v>
      </c>
      <c r="EB32" s="62">
        <f t="shared" si="49"/>
        <v>0</v>
      </c>
      <c r="EF32" s="54">
        <v>27</v>
      </c>
      <c r="EG32" s="62">
        <f t="shared" si="50"/>
        <v>0</v>
      </c>
      <c r="EH32" s="62">
        <f t="shared" si="51"/>
        <v>0</v>
      </c>
      <c r="EI32" s="62">
        <f t="shared" si="52"/>
        <v>0</v>
      </c>
      <c r="EJ32" s="62">
        <f t="shared" si="53"/>
        <v>0</v>
      </c>
      <c r="EK32" s="62">
        <f t="shared" si="54"/>
        <v>0</v>
      </c>
      <c r="EO32" s="168">
        <v>27</v>
      </c>
      <c r="EP32" s="62">
        <f t="shared" si="55"/>
        <v>0</v>
      </c>
      <c r="EQ32" s="62">
        <f t="shared" si="56"/>
        <v>0</v>
      </c>
      <c r="ER32" s="62">
        <f t="shared" si="57"/>
        <v>0</v>
      </c>
      <c r="ES32" s="62">
        <f t="shared" si="58"/>
        <v>0</v>
      </c>
      <c r="ET32" s="62">
        <f t="shared" si="59"/>
        <v>0</v>
      </c>
      <c r="EX32" s="54">
        <v>27</v>
      </c>
      <c r="EY32" s="62">
        <f t="shared" si="131"/>
        <v>8.6126791580377116E-2</v>
      </c>
      <c r="EZ32" s="62">
        <f t="shared" si="132"/>
        <v>8.7678971316837342E-2</v>
      </c>
      <c r="FA32" s="62">
        <f t="shared" si="133"/>
        <v>9.0954534121915537E-2</v>
      </c>
      <c r="FB32" s="62">
        <f t="shared" si="134"/>
        <v>9.5901858648539937E-2</v>
      </c>
      <c r="FC32" s="62">
        <f t="shared" si="135"/>
        <v>0.1</v>
      </c>
      <c r="FG32" s="54">
        <v>27</v>
      </c>
      <c r="FH32" s="67">
        <f>$Q66*AJ34*'[1]资源-士兵训练时间'!AB32+FH31</f>
        <v>0</v>
      </c>
      <c r="FI32" s="67">
        <f>$Q66*AK34*'[1]资源-士兵训练时间'!AC32+FI31</f>
        <v>0</v>
      </c>
      <c r="FJ32" s="67">
        <f>$Q66*AL34*'[1]资源-士兵训练时间'!AD32+FJ31</f>
        <v>0</v>
      </c>
      <c r="FK32" s="67">
        <f>$Q66*AM34*'[1]资源-士兵训练时间'!AE32+FK31</f>
        <v>0</v>
      </c>
      <c r="FL32" s="67">
        <f>$Q66*AN34*'[1]资源-士兵训练时间'!AF32+FL31</f>
        <v>0</v>
      </c>
      <c r="FP32" s="54">
        <v>27</v>
      </c>
      <c r="FQ32" s="62">
        <f t="shared" si="61"/>
        <v>0</v>
      </c>
      <c r="FR32" s="62">
        <f t="shared" si="62"/>
        <v>0</v>
      </c>
      <c r="FS32" s="62">
        <f t="shared" si="63"/>
        <v>0</v>
      </c>
      <c r="FT32" s="62">
        <f t="shared" si="64"/>
        <v>0</v>
      </c>
      <c r="FU32" s="62">
        <f t="shared" si="65"/>
        <v>0</v>
      </c>
      <c r="FV32" s="61">
        <f>FQ32*[4]兵营招募!AX31+FV31</f>
        <v>0</v>
      </c>
      <c r="FW32" s="61">
        <f>FR32*[4]兵营招募!AY31+FW31</f>
        <v>0</v>
      </c>
      <c r="FX32" s="61">
        <f>FS32*[4]兵营招募!AZ31+FX31</f>
        <v>0</v>
      </c>
      <c r="FY32" s="61">
        <f>FT32*[4]兵营招募!BA31+FY31</f>
        <v>0</v>
      </c>
      <c r="FZ32" s="61">
        <f>FU32*[4]兵营招募!BB31+FZ31</f>
        <v>0</v>
      </c>
      <c r="GD32" s="54">
        <v>27</v>
      </c>
      <c r="GE32" s="62">
        <f t="shared" si="66"/>
        <v>0</v>
      </c>
      <c r="GF32" s="62">
        <f t="shared" si="67"/>
        <v>0</v>
      </c>
      <c r="GG32" s="62">
        <f t="shared" si="68"/>
        <v>0</v>
      </c>
      <c r="GH32" s="62">
        <f t="shared" si="69"/>
        <v>0</v>
      </c>
      <c r="GI32" s="62">
        <f t="shared" si="70"/>
        <v>0</v>
      </c>
      <c r="GM32" s="54">
        <v>27</v>
      </c>
      <c r="GN32" s="62">
        <f t="shared" si="71"/>
        <v>8.6126791580377116E-2</v>
      </c>
      <c r="GO32" s="62">
        <f t="shared" si="72"/>
        <v>8.7678971316837342E-2</v>
      </c>
      <c r="GP32" s="62">
        <f t="shared" si="73"/>
        <v>9.0954534121915537E-2</v>
      </c>
      <c r="GQ32" s="62">
        <f t="shared" si="74"/>
        <v>9.5901858648539937E-2</v>
      </c>
      <c r="GR32" s="62">
        <f t="shared" si="75"/>
        <v>0.1</v>
      </c>
      <c r="GV32" s="168">
        <v>27</v>
      </c>
      <c r="GW32" s="62">
        <f t="shared" si="76"/>
        <v>0</v>
      </c>
      <c r="GX32" s="62">
        <f t="shared" si="77"/>
        <v>0</v>
      </c>
      <c r="GY32" s="62">
        <f t="shared" si="78"/>
        <v>0</v>
      </c>
      <c r="GZ32" s="62">
        <f t="shared" si="79"/>
        <v>0</v>
      </c>
      <c r="HA32" s="62">
        <f t="shared" si="80"/>
        <v>0</v>
      </c>
      <c r="HE32" s="54">
        <v>27</v>
      </c>
      <c r="HF32" s="62">
        <f t="shared" si="81"/>
        <v>0</v>
      </c>
      <c r="HG32" s="62">
        <f t="shared" si="82"/>
        <v>0</v>
      </c>
      <c r="HH32" s="62">
        <f t="shared" si="83"/>
        <v>0</v>
      </c>
      <c r="HI32" s="62">
        <f t="shared" si="84"/>
        <v>0</v>
      </c>
      <c r="HJ32" s="62">
        <f t="shared" si="85"/>
        <v>0</v>
      </c>
      <c r="HN32" s="54">
        <v>27</v>
      </c>
      <c r="HO32" s="62">
        <f t="shared" si="86"/>
        <v>0.12919018737056567</v>
      </c>
      <c r="HP32" s="62">
        <f t="shared" si="87"/>
        <v>0.13151845697525599</v>
      </c>
      <c r="HQ32" s="62">
        <f t="shared" si="88"/>
        <v>0.13643180118287329</v>
      </c>
      <c r="HR32" s="62">
        <f t="shared" si="89"/>
        <v>0.1438527879728099</v>
      </c>
      <c r="HS32" s="62">
        <f t="shared" si="90"/>
        <v>0.15</v>
      </c>
      <c r="HW32" s="54">
        <v>27</v>
      </c>
      <c r="HX32" s="62">
        <f t="shared" si="91"/>
        <v>0</v>
      </c>
      <c r="HY32" s="62">
        <f t="shared" si="92"/>
        <v>0</v>
      </c>
      <c r="HZ32" s="62">
        <f t="shared" si="93"/>
        <v>0</v>
      </c>
      <c r="IA32" s="62">
        <f t="shared" si="94"/>
        <v>0</v>
      </c>
      <c r="IB32" s="62">
        <f t="shared" si="95"/>
        <v>0</v>
      </c>
      <c r="IF32" s="54">
        <v>27</v>
      </c>
      <c r="IG32" s="62">
        <f t="shared" si="96"/>
        <v>0.34450716632150846</v>
      </c>
      <c r="IH32" s="62">
        <f t="shared" si="97"/>
        <v>0.35071588526734937</v>
      </c>
      <c r="II32" s="62">
        <f t="shared" si="98"/>
        <v>0.36381813648766215</v>
      </c>
      <c r="IJ32" s="62">
        <f t="shared" si="99"/>
        <v>0.38360743459415975</v>
      </c>
      <c r="IK32" s="62">
        <f t="shared" si="100"/>
        <v>0.4</v>
      </c>
      <c r="IO32" s="54">
        <v>27</v>
      </c>
      <c r="IP32" s="62">
        <f t="shared" si="101"/>
        <v>0</v>
      </c>
      <c r="IQ32" s="62">
        <f t="shared" si="102"/>
        <v>0</v>
      </c>
      <c r="IR32" s="62">
        <f t="shared" si="103"/>
        <v>0</v>
      </c>
      <c r="IS32" s="62">
        <f t="shared" si="104"/>
        <v>0</v>
      </c>
      <c r="IT32" s="62">
        <f t="shared" si="105"/>
        <v>0</v>
      </c>
      <c r="IX32" s="54">
        <v>27</v>
      </c>
      <c r="IY32" s="62">
        <f t="shared" si="106"/>
        <v>0</v>
      </c>
      <c r="IZ32" s="62">
        <f t="shared" si="107"/>
        <v>0</v>
      </c>
      <c r="JA32" s="62">
        <f t="shared" si="108"/>
        <v>0</v>
      </c>
      <c r="JB32" s="62">
        <f t="shared" si="109"/>
        <v>0</v>
      </c>
      <c r="JC32" s="62">
        <f t="shared" si="110"/>
        <v>0</v>
      </c>
      <c r="JD32" s="67"/>
      <c r="JE32" s="67"/>
      <c r="JF32" s="67"/>
      <c r="JJ32" s="54">
        <v>27</v>
      </c>
      <c r="JK32" s="68">
        <f t="shared" si="111"/>
        <v>0</v>
      </c>
      <c r="JL32" s="68">
        <f t="shared" si="112"/>
        <v>0</v>
      </c>
      <c r="JM32" s="68">
        <f t="shared" si="113"/>
        <v>0</v>
      </c>
      <c r="JN32" s="68">
        <f t="shared" si="114"/>
        <v>0</v>
      </c>
      <c r="JO32" s="68">
        <f t="shared" si="115"/>
        <v>0</v>
      </c>
      <c r="JP32" s="61">
        <f>JK32*('[1]功能-城建'!CW31-'[1]功能-城建'!CW30)+JP31</f>
        <v>0</v>
      </c>
      <c r="JQ32" s="61">
        <f>JL32*('[1]功能-城建'!CX31-'[1]功能-城建'!CX30)+JQ31</f>
        <v>0</v>
      </c>
      <c r="JR32" s="61">
        <f>JM32*('[1]功能-城建'!CY31-'[1]功能-城建'!CY30)+JR31</f>
        <v>0</v>
      </c>
      <c r="JS32" s="61">
        <f>JN32*('[1]功能-城建'!CZ31-'[1]功能-城建'!CZ30)+JS31</f>
        <v>0</v>
      </c>
      <c r="JT32" s="61">
        <f>JO32*('[1]功能-城建'!DA31-'[1]功能-城建'!DA30)+JT31</f>
        <v>0</v>
      </c>
      <c r="JX32" s="159">
        <v>27</v>
      </c>
      <c r="JY32" s="68">
        <f t="shared" si="116"/>
        <v>0</v>
      </c>
      <c r="JZ32" s="68">
        <f t="shared" si="117"/>
        <v>0</v>
      </c>
      <c r="KA32" s="68">
        <f t="shared" si="118"/>
        <v>0</v>
      </c>
      <c r="KB32" s="68">
        <f t="shared" si="119"/>
        <v>0</v>
      </c>
      <c r="KC32" s="68">
        <f t="shared" si="120"/>
        <v>0</v>
      </c>
      <c r="KG32" s="168">
        <v>27</v>
      </c>
      <c r="KH32" s="68">
        <f t="shared" si="121"/>
        <v>0</v>
      </c>
      <c r="KI32" s="68">
        <f t="shared" si="122"/>
        <v>0</v>
      </c>
      <c r="KJ32" s="68">
        <f t="shared" si="123"/>
        <v>0</v>
      </c>
      <c r="KK32" s="68">
        <f t="shared" si="124"/>
        <v>0</v>
      </c>
      <c r="KL32" s="68">
        <f t="shared" si="125"/>
        <v>0</v>
      </c>
      <c r="KP32" s="168">
        <v>27</v>
      </c>
      <c r="KQ32" s="68">
        <f t="shared" si="126"/>
        <v>0.10335214989645254</v>
      </c>
      <c r="KR32" s="68">
        <f t="shared" si="127"/>
        <v>0.1052147655802048</v>
      </c>
      <c r="KS32" s="68">
        <f t="shared" si="128"/>
        <v>0.10914544094629863</v>
      </c>
      <c r="KT32" s="68">
        <f t="shared" si="129"/>
        <v>0.11508223037824791</v>
      </c>
      <c r="KU32" s="68">
        <f t="shared" si="130"/>
        <v>0.12</v>
      </c>
    </row>
    <row r="33" spans="1:307" x14ac:dyDescent="0.15">
      <c r="A33" s="172"/>
      <c r="B33" s="172">
        <v>26</v>
      </c>
      <c r="C33" s="58">
        <f t="shared" si="137"/>
        <v>1.9500000000000002</v>
      </c>
      <c r="D33" s="58">
        <f t="shared" si="137"/>
        <v>1.9500000000000002</v>
      </c>
      <c r="E33" s="58">
        <f t="shared" si="137"/>
        <v>0</v>
      </c>
      <c r="F33" s="58">
        <f t="shared" si="137"/>
        <v>0.13</v>
      </c>
      <c r="G33" s="58">
        <f t="shared" si="137"/>
        <v>1.3</v>
      </c>
      <c r="H33" s="58">
        <f t="shared" si="137"/>
        <v>1.3</v>
      </c>
      <c r="I33" s="58">
        <f t="shared" ref="I33:X37" si="139">$B33/$B$27*I$5</f>
        <v>1.3</v>
      </c>
      <c r="J33" s="58">
        <f t="shared" si="139"/>
        <v>0.26</v>
      </c>
      <c r="K33" s="58">
        <f t="shared" si="139"/>
        <v>0.26</v>
      </c>
      <c r="L33" s="58">
        <f t="shared" si="139"/>
        <v>0.26</v>
      </c>
      <c r="M33" s="58">
        <f t="shared" si="139"/>
        <v>0.39</v>
      </c>
      <c r="N33" s="58">
        <f t="shared" si="139"/>
        <v>0.26</v>
      </c>
      <c r="O33" s="58">
        <f t="shared" si="139"/>
        <v>0.13</v>
      </c>
      <c r="P33" s="58">
        <f t="shared" si="139"/>
        <v>0.52</v>
      </c>
      <c r="Q33" s="58">
        <f t="shared" si="139"/>
        <v>0.13</v>
      </c>
      <c r="R33" s="58">
        <f t="shared" si="139"/>
        <v>0.39</v>
      </c>
      <c r="S33" s="58">
        <f t="shared" si="139"/>
        <v>0.52</v>
      </c>
      <c r="T33" s="58">
        <f t="shared" si="139"/>
        <v>0.52</v>
      </c>
      <c r="U33" s="58">
        <f t="shared" si="139"/>
        <v>0.52</v>
      </c>
      <c r="V33" s="58">
        <f t="shared" si="139"/>
        <v>3.9000000000000004</v>
      </c>
      <c r="W33" s="58">
        <f t="shared" si="139"/>
        <v>0.78</v>
      </c>
      <c r="X33" s="58">
        <f t="shared" si="139"/>
        <v>0.52</v>
      </c>
      <c r="Y33" s="58">
        <f t="shared" si="138"/>
        <v>1.3</v>
      </c>
      <c r="Z33" s="58">
        <f t="shared" si="138"/>
        <v>0.52</v>
      </c>
      <c r="AA33" s="58">
        <f t="shared" si="138"/>
        <v>0</v>
      </c>
      <c r="AB33" s="58">
        <f t="shared" si="138"/>
        <v>0.26</v>
      </c>
      <c r="AC33" s="58">
        <f t="shared" si="138"/>
        <v>0.26</v>
      </c>
      <c r="AD33" s="58">
        <f t="shared" si="138"/>
        <v>0.39</v>
      </c>
      <c r="AE33" s="58"/>
      <c r="AI33" s="103">
        <v>26</v>
      </c>
      <c r="AJ33" s="60">
        <f>IF(总纲!BM30&lt;INT('功能-圣人研究'!$E$8),0,求节点('功能-圣人研究'!$E$8:$E$27,'功能-圣人研究'!K$8:K$27,总纲!BM30))</f>
        <v>0.86359536790379132</v>
      </c>
      <c r="AK33" s="60">
        <f>IF(总纲!BN30&lt;INT('功能-圣人研究'!$E$8),0,求节点('功能-圣人研究'!$E$8:$E$27,'功能-圣人研究'!L$8:L$27,总纲!BN30))</f>
        <v>0.87926396800867601</v>
      </c>
      <c r="AL33" s="60">
        <f>IF(总纲!BO30&lt;INT('功能-圣人研究'!$E$8),0,求节点('功能-圣人研究'!$E$8:$E$27,'功能-圣人研究'!M$8:M$27,总纲!BO30))</f>
        <v>0.91223651524248317</v>
      </c>
      <c r="AM33" s="60">
        <f>IF(总纲!BP30&lt;INT('功能-圣人研究'!$E$8),0,求节点('功能-圣人研究'!$E$8:$E$27,'功能-圣人研究'!N$8:N$27,总纲!BP30))</f>
        <v>0.96216067977862219</v>
      </c>
      <c r="AN33" s="60">
        <f>IF(总纲!BQ30&lt;INT('功能-圣人研究'!$E$8),0,求节点('功能-圣人研究'!$E$8:$E$27,'功能-圣人研究'!O$8:O$27,总纲!BQ30))</f>
        <v>1</v>
      </c>
      <c r="AQ33" s="81"/>
      <c r="AS33" s="81"/>
      <c r="AT33" s="54">
        <v>28</v>
      </c>
      <c r="AU33" s="68">
        <f t="shared" si="0"/>
        <v>0.51537063274424555</v>
      </c>
      <c r="AV33" s="68">
        <f t="shared" si="1"/>
        <v>0.5246062372308774</v>
      </c>
      <c r="AW33" s="68">
        <f t="shared" si="2"/>
        <v>0.5441450459024999</v>
      </c>
      <c r="AX33" s="68">
        <f t="shared" si="3"/>
        <v>0.57363014601473727</v>
      </c>
      <c r="AY33" s="68">
        <f t="shared" si="4"/>
        <v>0.60000000000000009</v>
      </c>
      <c r="BB33" s="81"/>
      <c r="BC33" s="54">
        <v>28</v>
      </c>
      <c r="BD33" s="68">
        <f t="shared" si="5"/>
        <v>0</v>
      </c>
      <c r="BE33" s="68">
        <f t="shared" si="6"/>
        <v>0</v>
      </c>
      <c r="BF33" s="68">
        <f t="shared" si="7"/>
        <v>0</v>
      </c>
      <c r="BG33" s="68">
        <f t="shared" si="8"/>
        <v>0</v>
      </c>
      <c r="BH33" s="68">
        <f t="shared" si="9"/>
        <v>0</v>
      </c>
      <c r="BL33" s="54">
        <v>28</v>
      </c>
      <c r="BM33" s="68">
        <f t="shared" si="10"/>
        <v>0</v>
      </c>
      <c r="BN33" s="68">
        <f t="shared" si="11"/>
        <v>0</v>
      </c>
      <c r="BO33" s="68">
        <f t="shared" si="12"/>
        <v>0</v>
      </c>
      <c r="BP33" s="68">
        <f t="shared" si="13"/>
        <v>0</v>
      </c>
      <c r="BQ33" s="68">
        <f t="shared" si="14"/>
        <v>0</v>
      </c>
      <c r="BU33" s="54">
        <v>28</v>
      </c>
      <c r="BV33" s="62">
        <f t="shared" si="15"/>
        <v>0.34358042182949705</v>
      </c>
      <c r="BW33" s="62">
        <f t="shared" si="16"/>
        <v>0.34973749148725158</v>
      </c>
      <c r="BX33" s="62">
        <f t="shared" si="17"/>
        <v>0.36276336393499986</v>
      </c>
      <c r="BY33" s="62">
        <f t="shared" si="18"/>
        <v>0.38242009734315813</v>
      </c>
      <c r="BZ33" s="62">
        <f t="shared" si="19"/>
        <v>0.4</v>
      </c>
      <c r="CD33" s="168">
        <v>28</v>
      </c>
      <c r="CE33" s="62">
        <f t="shared" si="20"/>
        <v>0</v>
      </c>
      <c r="CF33" s="62">
        <f t="shared" si="21"/>
        <v>0</v>
      </c>
      <c r="CG33" s="62">
        <f t="shared" si="22"/>
        <v>0</v>
      </c>
      <c r="CH33" s="62">
        <f t="shared" si="23"/>
        <v>0</v>
      </c>
      <c r="CI33" s="62">
        <f t="shared" si="24"/>
        <v>0</v>
      </c>
      <c r="CM33" s="54">
        <v>28</v>
      </c>
      <c r="CN33" s="62">
        <f t="shared" si="25"/>
        <v>0.21473776364343564</v>
      </c>
      <c r="CO33" s="62">
        <f t="shared" si="26"/>
        <v>0.21858593217953223</v>
      </c>
      <c r="CP33" s="62">
        <f t="shared" si="27"/>
        <v>0.22672710245937491</v>
      </c>
      <c r="CQ33" s="62">
        <f t="shared" si="28"/>
        <v>0.23901256083947381</v>
      </c>
      <c r="CR33" s="62">
        <f t="shared" si="29"/>
        <v>0.25</v>
      </c>
      <c r="CV33" s="54">
        <v>28</v>
      </c>
      <c r="CW33" s="62">
        <f t="shared" si="30"/>
        <v>0</v>
      </c>
      <c r="CX33" s="62">
        <f t="shared" si="31"/>
        <v>0</v>
      </c>
      <c r="CY33" s="62">
        <f t="shared" si="32"/>
        <v>0</v>
      </c>
      <c r="CZ33" s="62">
        <f t="shared" si="33"/>
        <v>0</v>
      </c>
      <c r="DA33" s="62">
        <f t="shared" si="34"/>
        <v>0</v>
      </c>
      <c r="DE33" s="168">
        <v>28</v>
      </c>
      <c r="DF33" s="62">
        <f t="shared" si="35"/>
        <v>0</v>
      </c>
      <c r="DG33" s="62">
        <f t="shared" si="36"/>
        <v>0</v>
      </c>
      <c r="DH33" s="62">
        <f t="shared" si="37"/>
        <v>0</v>
      </c>
      <c r="DI33" s="62">
        <f t="shared" si="38"/>
        <v>0</v>
      </c>
      <c r="DJ33" s="62">
        <f t="shared" si="39"/>
        <v>0</v>
      </c>
      <c r="DN33" s="54">
        <v>28</v>
      </c>
      <c r="DO33" s="62">
        <f t="shared" si="40"/>
        <v>0</v>
      </c>
      <c r="DP33" s="62">
        <f t="shared" si="41"/>
        <v>0</v>
      </c>
      <c r="DQ33" s="62">
        <f t="shared" si="42"/>
        <v>0</v>
      </c>
      <c r="DR33" s="62">
        <f t="shared" si="43"/>
        <v>0</v>
      </c>
      <c r="DS33" s="62">
        <f t="shared" si="44"/>
        <v>0</v>
      </c>
      <c r="DW33" s="168">
        <v>28</v>
      </c>
      <c r="DX33" s="62">
        <f t="shared" si="45"/>
        <v>0</v>
      </c>
      <c r="DY33" s="62">
        <f t="shared" si="46"/>
        <v>0</v>
      </c>
      <c r="DZ33" s="62">
        <f t="shared" si="47"/>
        <v>0</v>
      </c>
      <c r="EA33" s="62">
        <f t="shared" si="48"/>
        <v>0</v>
      </c>
      <c r="EB33" s="62">
        <f t="shared" si="49"/>
        <v>0</v>
      </c>
      <c r="EF33" s="54">
        <v>28</v>
      </c>
      <c r="EG33" s="62">
        <f t="shared" si="50"/>
        <v>0</v>
      </c>
      <c r="EH33" s="62">
        <f t="shared" si="51"/>
        <v>0</v>
      </c>
      <c r="EI33" s="62">
        <f t="shared" si="52"/>
        <v>0</v>
      </c>
      <c r="EJ33" s="62">
        <f t="shared" si="53"/>
        <v>0</v>
      </c>
      <c r="EK33" s="62">
        <f t="shared" si="54"/>
        <v>0</v>
      </c>
      <c r="EO33" s="168">
        <v>28</v>
      </c>
      <c r="EP33" s="62">
        <f t="shared" si="55"/>
        <v>0</v>
      </c>
      <c r="EQ33" s="62">
        <f t="shared" si="56"/>
        <v>0</v>
      </c>
      <c r="ER33" s="62">
        <f t="shared" si="57"/>
        <v>0</v>
      </c>
      <c r="ES33" s="62">
        <f t="shared" si="58"/>
        <v>0</v>
      </c>
      <c r="ET33" s="62">
        <f t="shared" si="59"/>
        <v>0</v>
      </c>
      <c r="EX33" s="54">
        <v>28</v>
      </c>
      <c r="EY33" s="62">
        <f t="shared" si="131"/>
        <v>8.5895105457374263E-2</v>
      </c>
      <c r="EZ33" s="62">
        <f t="shared" si="132"/>
        <v>8.7434372871812896E-2</v>
      </c>
      <c r="FA33" s="62">
        <f t="shared" si="133"/>
        <v>9.0690840983749965E-2</v>
      </c>
      <c r="FB33" s="62">
        <f t="shared" si="134"/>
        <v>9.5605024335789532E-2</v>
      </c>
      <c r="FC33" s="62">
        <f t="shared" si="135"/>
        <v>0.1</v>
      </c>
      <c r="FG33" s="54">
        <v>28</v>
      </c>
      <c r="FH33" s="67">
        <f>$Q67*AJ35*'[1]资源-士兵训练时间'!AB33+FH32</f>
        <v>0</v>
      </c>
      <c r="FI33" s="67">
        <f>$Q67*AK35*'[1]资源-士兵训练时间'!AC33+FI32</f>
        <v>0</v>
      </c>
      <c r="FJ33" s="67">
        <f>$Q67*AL35*'[1]资源-士兵训练时间'!AD33+FJ32</f>
        <v>0</v>
      </c>
      <c r="FK33" s="67">
        <f>$Q67*AM35*'[1]资源-士兵训练时间'!AE33+FK32</f>
        <v>0</v>
      </c>
      <c r="FL33" s="67">
        <f>$Q67*AN35*'[1]资源-士兵训练时间'!AF33+FL32</f>
        <v>0</v>
      </c>
      <c r="FP33" s="54">
        <v>28</v>
      </c>
      <c r="FQ33" s="62">
        <f t="shared" si="61"/>
        <v>0</v>
      </c>
      <c r="FR33" s="62">
        <f t="shared" si="62"/>
        <v>0</v>
      </c>
      <c r="FS33" s="62">
        <f t="shared" si="63"/>
        <v>0</v>
      </c>
      <c r="FT33" s="62">
        <f t="shared" si="64"/>
        <v>0</v>
      </c>
      <c r="FU33" s="62">
        <f t="shared" si="65"/>
        <v>0</v>
      </c>
      <c r="FV33" s="61">
        <f>FQ33*[4]兵营招募!AX32+FV32</f>
        <v>0</v>
      </c>
      <c r="FW33" s="61">
        <f>FR33*[4]兵营招募!AY32+FW32</f>
        <v>0</v>
      </c>
      <c r="FX33" s="61">
        <f>FS33*[4]兵营招募!AZ32+FX32</f>
        <v>0</v>
      </c>
      <c r="FY33" s="61">
        <f>FT33*[4]兵营招募!BA32+FY32</f>
        <v>0</v>
      </c>
      <c r="FZ33" s="61">
        <f>FU33*[4]兵营招募!BB32+FZ32</f>
        <v>0</v>
      </c>
      <c r="GD33" s="54">
        <v>28</v>
      </c>
      <c r="GE33" s="62">
        <f t="shared" si="66"/>
        <v>0</v>
      </c>
      <c r="GF33" s="62">
        <f t="shared" si="67"/>
        <v>0</v>
      </c>
      <c r="GG33" s="62">
        <f t="shared" si="68"/>
        <v>0</v>
      </c>
      <c r="GH33" s="62">
        <f t="shared" si="69"/>
        <v>0</v>
      </c>
      <c r="GI33" s="62">
        <f t="shared" si="70"/>
        <v>0</v>
      </c>
      <c r="GM33" s="54">
        <v>28</v>
      </c>
      <c r="GN33" s="62">
        <f t="shared" si="71"/>
        <v>8.5895105457374263E-2</v>
      </c>
      <c r="GO33" s="62">
        <f t="shared" si="72"/>
        <v>8.7434372871812896E-2</v>
      </c>
      <c r="GP33" s="62">
        <f t="shared" si="73"/>
        <v>9.0690840983749965E-2</v>
      </c>
      <c r="GQ33" s="62">
        <f t="shared" si="74"/>
        <v>9.5605024335789532E-2</v>
      </c>
      <c r="GR33" s="62">
        <f t="shared" si="75"/>
        <v>0.1</v>
      </c>
      <c r="GV33" s="168">
        <v>28</v>
      </c>
      <c r="GW33" s="62">
        <f t="shared" si="76"/>
        <v>0</v>
      </c>
      <c r="GX33" s="62">
        <f t="shared" si="77"/>
        <v>0</v>
      </c>
      <c r="GY33" s="62">
        <f t="shared" si="78"/>
        <v>0</v>
      </c>
      <c r="GZ33" s="62">
        <f t="shared" si="79"/>
        <v>0</v>
      </c>
      <c r="HA33" s="62">
        <f t="shared" si="80"/>
        <v>0</v>
      </c>
      <c r="HE33" s="54">
        <v>28</v>
      </c>
      <c r="HF33" s="62">
        <f t="shared" si="81"/>
        <v>0</v>
      </c>
      <c r="HG33" s="62">
        <f t="shared" si="82"/>
        <v>0</v>
      </c>
      <c r="HH33" s="62">
        <f t="shared" si="83"/>
        <v>0</v>
      </c>
      <c r="HI33" s="62">
        <f t="shared" si="84"/>
        <v>0</v>
      </c>
      <c r="HJ33" s="62">
        <f t="shared" si="85"/>
        <v>0</v>
      </c>
      <c r="HN33" s="54">
        <v>28</v>
      </c>
      <c r="HO33" s="62">
        <f t="shared" si="86"/>
        <v>0.12884265818606139</v>
      </c>
      <c r="HP33" s="62">
        <f t="shared" si="87"/>
        <v>0.13115155930771932</v>
      </c>
      <c r="HQ33" s="62">
        <f t="shared" si="88"/>
        <v>0.13603626147562495</v>
      </c>
      <c r="HR33" s="62">
        <f t="shared" si="89"/>
        <v>0.14340753650368429</v>
      </c>
      <c r="HS33" s="62">
        <f t="shared" si="90"/>
        <v>0.15</v>
      </c>
      <c r="HW33" s="54">
        <v>28</v>
      </c>
      <c r="HX33" s="62">
        <f t="shared" si="91"/>
        <v>0</v>
      </c>
      <c r="HY33" s="62">
        <f t="shared" si="92"/>
        <v>0</v>
      </c>
      <c r="HZ33" s="62">
        <f t="shared" si="93"/>
        <v>0</v>
      </c>
      <c r="IA33" s="62">
        <f t="shared" si="94"/>
        <v>0</v>
      </c>
      <c r="IB33" s="62">
        <f t="shared" si="95"/>
        <v>0</v>
      </c>
      <c r="IF33" s="54">
        <v>28</v>
      </c>
      <c r="IG33" s="62">
        <f t="shared" si="96"/>
        <v>0.34358042182949705</v>
      </c>
      <c r="IH33" s="62">
        <f t="shared" si="97"/>
        <v>0.34973749148725158</v>
      </c>
      <c r="II33" s="62">
        <f t="shared" si="98"/>
        <v>0.36276336393499986</v>
      </c>
      <c r="IJ33" s="62">
        <f t="shared" si="99"/>
        <v>0.38242009734315813</v>
      </c>
      <c r="IK33" s="62">
        <f t="shared" si="100"/>
        <v>0.4</v>
      </c>
      <c r="IO33" s="54">
        <v>28</v>
      </c>
      <c r="IP33" s="62">
        <f t="shared" si="101"/>
        <v>0</v>
      </c>
      <c r="IQ33" s="62">
        <f t="shared" si="102"/>
        <v>0</v>
      </c>
      <c r="IR33" s="62">
        <f t="shared" si="103"/>
        <v>0</v>
      </c>
      <c r="IS33" s="62">
        <f t="shared" si="104"/>
        <v>0</v>
      </c>
      <c r="IT33" s="62">
        <f t="shared" si="105"/>
        <v>0</v>
      </c>
      <c r="IX33" s="54">
        <v>28</v>
      </c>
      <c r="IY33" s="62">
        <f t="shared" si="106"/>
        <v>0</v>
      </c>
      <c r="IZ33" s="62">
        <f t="shared" si="107"/>
        <v>0</v>
      </c>
      <c r="JA33" s="62">
        <f t="shared" si="108"/>
        <v>0</v>
      </c>
      <c r="JB33" s="62">
        <f t="shared" si="109"/>
        <v>0</v>
      </c>
      <c r="JC33" s="62">
        <f t="shared" si="110"/>
        <v>0</v>
      </c>
      <c r="JD33" s="67"/>
      <c r="JE33" s="67"/>
      <c r="JF33" s="67"/>
      <c r="JJ33" s="54">
        <v>28</v>
      </c>
      <c r="JK33" s="68">
        <f t="shared" si="111"/>
        <v>0</v>
      </c>
      <c r="JL33" s="68">
        <f t="shared" si="112"/>
        <v>0</v>
      </c>
      <c r="JM33" s="68">
        <f t="shared" si="113"/>
        <v>0</v>
      </c>
      <c r="JN33" s="68">
        <f t="shared" si="114"/>
        <v>0</v>
      </c>
      <c r="JO33" s="68">
        <f t="shared" si="115"/>
        <v>0</v>
      </c>
      <c r="JP33" s="61">
        <f>JK33*('[1]功能-城建'!CW32-'[1]功能-城建'!CW31)+JP32</f>
        <v>0</v>
      </c>
      <c r="JQ33" s="61">
        <f>JL33*('[1]功能-城建'!CX32-'[1]功能-城建'!CX31)+JQ32</f>
        <v>0</v>
      </c>
      <c r="JR33" s="61">
        <f>JM33*('[1]功能-城建'!CY32-'[1]功能-城建'!CY31)+JR32</f>
        <v>0</v>
      </c>
      <c r="JS33" s="61">
        <f>JN33*('[1]功能-城建'!CZ32-'[1]功能-城建'!CZ31)+JS32</f>
        <v>0</v>
      </c>
      <c r="JT33" s="61">
        <f>JO33*('[1]功能-城建'!DA32-'[1]功能-城建'!DA31)+JT32</f>
        <v>0</v>
      </c>
      <c r="JX33" s="159">
        <v>28</v>
      </c>
      <c r="JY33" s="68">
        <f t="shared" si="116"/>
        <v>0</v>
      </c>
      <c r="JZ33" s="68">
        <f t="shared" si="117"/>
        <v>0</v>
      </c>
      <c r="KA33" s="68">
        <f t="shared" si="118"/>
        <v>0</v>
      </c>
      <c r="KB33" s="68">
        <f t="shared" si="119"/>
        <v>0</v>
      </c>
      <c r="KC33" s="68">
        <f t="shared" si="120"/>
        <v>0</v>
      </c>
      <c r="KG33" s="168">
        <v>28</v>
      </c>
      <c r="KH33" s="68">
        <f t="shared" si="121"/>
        <v>0</v>
      </c>
      <c r="KI33" s="68">
        <f t="shared" si="122"/>
        <v>0</v>
      </c>
      <c r="KJ33" s="68">
        <f t="shared" si="123"/>
        <v>0</v>
      </c>
      <c r="KK33" s="68">
        <f t="shared" si="124"/>
        <v>0</v>
      </c>
      <c r="KL33" s="68">
        <f t="shared" si="125"/>
        <v>0</v>
      </c>
      <c r="KP33" s="168">
        <v>28</v>
      </c>
      <c r="KQ33" s="68">
        <f t="shared" si="126"/>
        <v>0.10307412654884911</v>
      </c>
      <c r="KR33" s="68">
        <f t="shared" si="127"/>
        <v>0.10492124744617547</v>
      </c>
      <c r="KS33" s="68">
        <f t="shared" si="128"/>
        <v>0.10882900918049995</v>
      </c>
      <c r="KT33" s="68">
        <f t="shared" si="129"/>
        <v>0.11472602920294743</v>
      </c>
      <c r="KU33" s="68">
        <f t="shared" si="130"/>
        <v>0.12</v>
      </c>
    </row>
    <row r="34" spans="1:307" x14ac:dyDescent="0.15">
      <c r="A34" s="172"/>
      <c r="B34" s="172">
        <v>27</v>
      </c>
      <c r="C34" s="58">
        <f t="shared" ref="C34:R37" si="140">$B34/$B$27*C$5</f>
        <v>2.0250000000000004</v>
      </c>
      <c r="D34" s="58">
        <f t="shared" si="140"/>
        <v>2.0250000000000004</v>
      </c>
      <c r="E34" s="58">
        <f t="shared" si="140"/>
        <v>0</v>
      </c>
      <c r="F34" s="58">
        <f t="shared" si="140"/>
        <v>0.13500000000000001</v>
      </c>
      <c r="G34" s="58">
        <f t="shared" si="140"/>
        <v>1.35</v>
      </c>
      <c r="H34" s="58">
        <f t="shared" si="140"/>
        <v>1.35</v>
      </c>
      <c r="I34" s="58">
        <f t="shared" si="140"/>
        <v>1.35</v>
      </c>
      <c r="J34" s="58">
        <f t="shared" si="140"/>
        <v>0.27</v>
      </c>
      <c r="K34" s="58">
        <f t="shared" si="140"/>
        <v>0.27</v>
      </c>
      <c r="L34" s="58">
        <f t="shared" si="140"/>
        <v>0.27</v>
      </c>
      <c r="M34" s="58">
        <f t="shared" si="140"/>
        <v>0.40500000000000003</v>
      </c>
      <c r="N34" s="58">
        <f t="shared" si="140"/>
        <v>0.27</v>
      </c>
      <c r="O34" s="58">
        <f t="shared" si="140"/>
        <v>0.13500000000000001</v>
      </c>
      <c r="P34" s="58">
        <f t="shared" si="140"/>
        <v>0.54</v>
      </c>
      <c r="Q34" s="58">
        <f t="shared" si="140"/>
        <v>0.13500000000000001</v>
      </c>
      <c r="R34" s="58">
        <f t="shared" si="140"/>
        <v>0.40500000000000003</v>
      </c>
      <c r="S34" s="58">
        <f t="shared" si="139"/>
        <v>0.54</v>
      </c>
      <c r="T34" s="58">
        <f t="shared" si="139"/>
        <v>0.54</v>
      </c>
      <c r="U34" s="58">
        <f t="shared" si="139"/>
        <v>0.54</v>
      </c>
      <c r="V34" s="58">
        <f t="shared" si="139"/>
        <v>4.0500000000000007</v>
      </c>
      <c r="W34" s="58">
        <f t="shared" si="139"/>
        <v>0.81</v>
      </c>
      <c r="X34" s="58">
        <f t="shared" si="139"/>
        <v>0.54</v>
      </c>
      <c r="Y34" s="58">
        <f t="shared" si="138"/>
        <v>1.35</v>
      </c>
      <c r="Z34" s="58">
        <f t="shared" si="138"/>
        <v>0.54</v>
      </c>
      <c r="AA34" s="58">
        <f t="shared" si="138"/>
        <v>0</v>
      </c>
      <c r="AB34" s="58">
        <f t="shared" si="138"/>
        <v>0.27</v>
      </c>
      <c r="AC34" s="58">
        <f t="shared" si="138"/>
        <v>0.27</v>
      </c>
      <c r="AD34" s="58">
        <f t="shared" si="138"/>
        <v>0.40500000000000003</v>
      </c>
      <c r="AE34" s="58"/>
      <c r="AI34" s="103">
        <v>27</v>
      </c>
      <c r="AJ34" s="60">
        <f>IF(总纲!BM31&lt;INT('功能-圣人研究'!$E$8),0,求节点('功能-圣人研究'!$E$8:$E$27,'功能-圣人研究'!K$8:K$27,总纲!BM31))</f>
        <v>0.86126791580377116</v>
      </c>
      <c r="AK34" s="60">
        <f>IF(总纲!BN31&lt;INT('功能-圣人研究'!$E$8),0,求节点('功能-圣人研究'!$E$8:$E$27,'功能-圣人研究'!L$8:L$27,总纲!BN31))</f>
        <v>0.8767897131683734</v>
      </c>
      <c r="AL34" s="60">
        <f>IF(总纲!BO31&lt;INT('功能-圣人研究'!$E$8),0,求节点('功能-圣人研究'!$E$8:$E$27,'功能-圣人研究'!M$8:M$27,总纲!BO31))</f>
        <v>0.90954534121915531</v>
      </c>
      <c r="AM34" s="60">
        <f>IF(总纲!BP31&lt;INT('功能-圣人研究'!$E$8),0,求节点('功能-圣人研究'!$E$8:$E$27,'功能-圣人研究'!N$8:N$27,总纲!BP31))</f>
        <v>0.95901858648539928</v>
      </c>
      <c r="AN34" s="60">
        <f>IF(总纲!BQ31&lt;INT('功能-圣人研究'!$E$8),0,求节点('功能-圣人研究'!$E$8:$E$27,'功能-圣人研究'!O$8:O$27,总纲!BQ31))</f>
        <v>1</v>
      </c>
      <c r="AQ34" s="81"/>
      <c r="AS34" s="81"/>
      <c r="AT34" s="54">
        <v>29</v>
      </c>
      <c r="AU34" s="68">
        <f t="shared" si="0"/>
        <v>0.51397401478749005</v>
      </c>
      <c r="AV34" s="68">
        <f t="shared" si="1"/>
        <v>0.52314121701955696</v>
      </c>
      <c r="AW34" s="68">
        <f t="shared" si="2"/>
        <v>0.54245722045254419</v>
      </c>
      <c r="AX34" s="68">
        <f t="shared" si="3"/>
        <v>0.5716165969483481</v>
      </c>
      <c r="AY34" s="68">
        <f t="shared" si="4"/>
        <v>0.60000000000000009</v>
      </c>
      <c r="BB34" s="81"/>
      <c r="BC34" s="54">
        <v>29</v>
      </c>
      <c r="BD34" s="68">
        <f t="shared" si="5"/>
        <v>0</v>
      </c>
      <c r="BE34" s="68">
        <f t="shared" si="6"/>
        <v>0</v>
      </c>
      <c r="BF34" s="68">
        <f t="shared" si="7"/>
        <v>0</v>
      </c>
      <c r="BG34" s="68">
        <f t="shared" si="8"/>
        <v>0</v>
      </c>
      <c r="BH34" s="68">
        <f t="shared" si="9"/>
        <v>0</v>
      </c>
      <c r="BL34" s="54">
        <v>29</v>
      </c>
      <c r="BM34" s="68">
        <f t="shared" si="10"/>
        <v>0</v>
      </c>
      <c r="BN34" s="68">
        <f t="shared" si="11"/>
        <v>0</v>
      </c>
      <c r="BO34" s="68">
        <f t="shared" si="12"/>
        <v>0</v>
      </c>
      <c r="BP34" s="68">
        <f t="shared" si="13"/>
        <v>0</v>
      </c>
      <c r="BQ34" s="68">
        <f t="shared" si="14"/>
        <v>0</v>
      </c>
      <c r="BU34" s="54">
        <v>29</v>
      </c>
      <c r="BV34" s="62">
        <f t="shared" si="15"/>
        <v>0.34264934319165996</v>
      </c>
      <c r="BW34" s="62">
        <f t="shared" si="16"/>
        <v>0.34876081134637127</v>
      </c>
      <c r="BX34" s="62">
        <f t="shared" si="17"/>
        <v>0.36163814696836277</v>
      </c>
      <c r="BY34" s="62">
        <f t="shared" si="18"/>
        <v>0.38107773129889871</v>
      </c>
      <c r="BZ34" s="62">
        <f t="shared" si="19"/>
        <v>0.4</v>
      </c>
      <c r="CD34" s="168">
        <v>29</v>
      </c>
      <c r="CE34" s="62">
        <f t="shared" si="20"/>
        <v>0</v>
      </c>
      <c r="CF34" s="62">
        <f t="shared" si="21"/>
        <v>0</v>
      </c>
      <c r="CG34" s="62">
        <f t="shared" si="22"/>
        <v>0</v>
      </c>
      <c r="CH34" s="62">
        <f t="shared" si="23"/>
        <v>0</v>
      </c>
      <c r="CI34" s="62">
        <f t="shared" si="24"/>
        <v>0</v>
      </c>
      <c r="CM34" s="54">
        <v>29</v>
      </c>
      <c r="CN34" s="62">
        <f t="shared" si="25"/>
        <v>0.21415583949478748</v>
      </c>
      <c r="CO34" s="62">
        <f t="shared" si="26"/>
        <v>0.21797550709148203</v>
      </c>
      <c r="CP34" s="62">
        <f t="shared" si="27"/>
        <v>0.22602384185522673</v>
      </c>
      <c r="CQ34" s="62">
        <f t="shared" si="28"/>
        <v>0.23817358206181169</v>
      </c>
      <c r="CR34" s="62">
        <f t="shared" si="29"/>
        <v>0.25</v>
      </c>
      <c r="CV34" s="54">
        <v>29</v>
      </c>
      <c r="CW34" s="62">
        <f t="shared" si="30"/>
        <v>0</v>
      </c>
      <c r="CX34" s="62">
        <f t="shared" si="31"/>
        <v>0</v>
      </c>
      <c r="CY34" s="62">
        <f t="shared" si="32"/>
        <v>0</v>
      </c>
      <c r="CZ34" s="62">
        <f t="shared" si="33"/>
        <v>0</v>
      </c>
      <c r="DA34" s="62">
        <f t="shared" si="34"/>
        <v>0</v>
      </c>
      <c r="DE34" s="168">
        <v>29</v>
      </c>
      <c r="DF34" s="62">
        <f t="shared" si="35"/>
        <v>0</v>
      </c>
      <c r="DG34" s="62">
        <f t="shared" si="36"/>
        <v>0</v>
      </c>
      <c r="DH34" s="62">
        <f t="shared" si="37"/>
        <v>0</v>
      </c>
      <c r="DI34" s="62">
        <f t="shared" si="38"/>
        <v>0</v>
      </c>
      <c r="DJ34" s="62">
        <f t="shared" si="39"/>
        <v>0</v>
      </c>
      <c r="DN34" s="54">
        <v>29</v>
      </c>
      <c r="DO34" s="62">
        <f t="shared" si="40"/>
        <v>0</v>
      </c>
      <c r="DP34" s="62">
        <f t="shared" si="41"/>
        <v>0</v>
      </c>
      <c r="DQ34" s="62">
        <f t="shared" si="42"/>
        <v>0</v>
      </c>
      <c r="DR34" s="62">
        <f t="shared" si="43"/>
        <v>0</v>
      </c>
      <c r="DS34" s="62">
        <f t="shared" si="44"/>
        <v>0</v>
      </c>
      <c r="DW34" s="168">
        <v>29</v>
      </c>
      <c r="DX34" s="62">
        <f t="shared" si="45"/>
        <v>0</v>
      </c>
      <c r="DY34" s="62">
        <f t="shared" si="46"/>
        <v>0</v>
      </c>
      <c r="DZ34" s="62">
        <f t="shared" si="47"/>
        <v>0</v>
      </c>
      <c r="EA34" s="62">
        <f t="shared" si="48"/>
        <v>0</v>
      </c>
      <c r="EB34" s="62">
        <f t="shared" si="49"/>
        <v>0</v>
      </c>
      <c r="EF34" s="54">
        <v>29</v>
      </c>
      <c r="EG34" s="62">
        <f t="shared" si="50"/>
        <v>0</v>
      </c>
      <c r="EH34" s="62">
        <f t="shared" si="51"/>
        <v>0</v>
      </c>
      <c r="EI34" s="62">
        <f t="shared" si="52"/>
        <v>0</v>
      </c>
      <c r="EJ34" s="62">
        <f t="shared" si="53"/>
        <v>0</v>
      </c>
      <c r="EK34" s="62">
        <f t="shared" si="54"/>
        <v>0</v>
      </c>
      <c r="EO34" s="168">
        <v>29</v>
      </c>
      <c r="EP34" s="62">
        <f t="shared" si="55"/>
        <v>0</v>
      </c>
      <c r="EQ34" s="62">
        <f t="shared" si="56"/>
        <v>0</v>
      </c>
      <c r="ER34" s="62">
        <f t="shared" si="57"/>
        <v>0</v>
      </c>
      <c r="ES34" s="62">
        <f t="shared" si="58"/>
        <v>0</v>
      </c>
      <c r="ET34" s="62">
        <f t="shared" si="59"/>
        <v>0</v>
      </c>
      <c r="EX34" s="54">
        <v>29</v>
      </c>
      <c r="EY34" s="62">
        <f t="shared" si="131"/>
        <v>8.566233579791499E-2</v>
      </c>
      <c r="EZ34" s="62">
        <f t="shared" si="132"/>
        <v>8.7190202836592817E-2</v>
      </c>
      <c r="FA34" s="62">
        <f t="shared" si="133"/>
        <v>9.0409536742090693E-2</v>
      </c>
      <c r="FB34" s="62">
        <f t="shared" si="134"/>
        <v>9.5269432824724679E-2</v>
      </c>
      <c r="FC34" s="62">
        <f t="shared" si="135"/>
        <v>0.1</v>
      </c>
      <c r="FG34" s="54">
        <v>29</v>
      </c>
      <c r="FH34" s="67">
        <f>$Q68*AJ36*'[1]资源-士兵训练时间'!AB34+FH33</f>
        <v>0</v>
      </c>
      <c r="FI34" s="67">
        <f>$Q68*AK36*'[1]资源-士兵训练时间'!AC34+FI33</f>
        <v>0</v>
      </c>
      <c r="FJ34" s="67">
        <f>$Q68*AL36*'[1]资源-士兵训练时间'!AD34+FJ33</f>
        <v>0</v>
      </c>
      <c r="FK34" s="67">
        <f>$Q68*AM36*'[1]资源-士兵训练时间'!AE34+FK33</f>
        <v>0</v>
      </c>
      <c r="FL34" s="67">
        <f>$Q68*AN36*'[1]资源-士兵训练时间'!AF34+FL33</f>
        <v>0</v>
      </c>
      <c r="FP34" s="54">
        <v>29</v>
      </c>
      <c r="FQ34" s="62">
        <f t="shared" si="61"/>
        <v>0</v>
      </c>
      <c r="FR34" s="62">
        <f t="shared" si="62"/>
        <v>0</v>
      </c>
      <c r="FS34" s="62">
        <f t="shared" si="63"/>
        <v>0</v>
      </c>
      <c r="FT34" s="62">
        <f t="shared" si="64"/>
        <v>0</v>
      </c>
      <c r="FU34" s="62">
        <f t="shared" si="65"/>
        <v>0</v>
      </c>
      <c r="FV34" s="61">
        <f>FQ34*[4]兵营招募!AX33+FV33</f>
        <v>0</v>
      </c>
      <c r="FW34" s="61">
        <f>FR34*[4]兵营招募!AY33+FW33</f>
        <v>0</v>
      </c>
      <c r="FX34" s="61">
        <f>FS34*[4]兵营招募!AZ33+FX33</f>
        <v>0</v>
      </c>
      <c r="FY34" s="61">
        <f>FT34*[4]兵营招募!BA33+FY33</f>
        <v>0</v>
      </c>
      <c r="FZ34" s="61">
        <f>FU34*[4]兵营招募!BB33+FZ33</f>
        <v>0</v>
      </c>
      <c r="GD34" s="54">
        <v>29</v>
      </c>
      <c r="GE34" s="62">
        <f t="shared" si="66"/>
        <v>0</v>
      </c>
      <c r="GF34" s="62">
        <f t="shared" si="67"/>
        <v>0</v>
      </c>
      <c r="GG34" s="62">
        <f t="shared" si="68"/>
        <v>0</v>
      </c>
      <c r="GH34" s="62">
        <f t="shared" si="69"/>
        <v>0</v>
      </c>
      <c r="GI34" s="62">
        <f t="shared" si="70"/>
        <v>0</v>
      </c>
      <c r="GM34" s="54">
        <v>29</v>
      </c>
      <c r="GN34" s="62">
        <f t="shared" si="71"/>
        <v>8.566233579791499E-2</v>
      </c>
      <c r="GO34" s="62">
        <f t="shared" si="72"/>
        <v>8.7190202836592817E-2</v>
      </c>
      <c r="GP34" s="62">
        <f t="shared" si="73"/>
        <v>9.0409536742090693E-2</v>
      </c>
      <c r="GQ34" s="62">
        <f t="shared" si="74"/>
        <v>9.5269432824724679E-2</v>
      </c>
      <c r="GR34" s="62">
        <f t="shared" si="75"/>
        <v>0.1</v>
      </c>
      <c r="GV34" s="168">
        <v>29</v>
      </c>
      <c r="GW34" s="62">
        <f t="shared" si="76"/>
        <v>0</v>
      </c>
      <c r="GX34" s="62">
        <f t="shared" si="77"/>
        <v>0</v>
      </c>
      <c r="GY34" s="62">
        <f t="shared" si="78"/>
        <v>0</v>
      </c>
      <c r="GZ34" s="62">
        <f t="shared" si="79"/>
        <v>0</v>
      </c>
      <c r="HA34" s="62">
        <f t="shared" si="80"/>
        <v>0</v>
      </c>
      <c r="HE34" s="54">
        <v>29</v>
      </c>
      <c r="HF34" s="62">
        <f t="shared" si="81"/>
        <v>0</v>
      </c>
      <c r="HG34" s="62">
        <f t="shared" si="82"/>
        <v>0</v>
      </c>
      <c r="HH34" s="62">
        <f t="shared" si="83"/>
        <v>0</v>
      </c>
      <c r="HI34" s="62">
        <f t="shared" si="84"/>
        <v>0</v>
      </c>
      <c r="HJ34" s="62">
        <f t="shared" si="85"/>
        <v>0</v>
      </c>
      <c r="HN34" s="54">
        <v>29</v>
      </c>
      <c r="HO34" s="62">
        <f t="shared" si="86"/>
        <v>0.12849350369687249</v>
      </c>
      <c r="HP34" s="62">
        <f t="shared" si="87"/>
        <v>0.13078530425488921</v>
      </c>
      <c r="HQ34" s="62">
        <f t="shared" si="88"/>
        <v>0.13561430511313602</v>
      </c>
      <c r="HR34" s="62">
        <f t="shared" si="89"/>
        <v>0.142904149237087</v>
      </c>
      <c r="HS34" s="62">
        <f t="shared" si="90"/>
        <v>0.15</v>
      </c>
      <c r="HW34" s="54">
        <v>29</v>
      </c>
      <c r="HX34" s="62">
        <f t="shared" si="91"/>
        <v>0</v>
      </c>
      <c r="HY34" s="62">
        <f t="shared" si="92"/>
        <v>0</v>
      </c>
      <c r="HZ34" s="62">
        <f t="shared" si="93"/>
        <v>0</v>
      </c>
      <c r="IA34" s="62">
        <f t="shared" si="94"/>
        <v>0</v>
      </c>
      <c r="IB34" s="62">
        <f t="shared" si="95"/>
        <v>0</v>
      </c>
      <c r="IF34" s="54">
        <v>29</v>
      </c>
      <c r="IG34" s="62">
        <f t="shared" si="96"/>
        <v>0.34264934319165996</v>
      </c>
      <c r="IH34" s="62">
        <f t="shared" si="97"/>
        <v>0.34876081134637127</v>
      </c>
      <c r="II34" s="62">
        <f t="shared" si="98"/>
        <v>0.36163814696836277</v>
      </c>
      <c r="IJ34" s="62">
        <f t="shared" si="99"/>
        <v>0.38107773129889871</v>
      </c>
      <c r="IK34" s="62">
        <f t="shared" si="100"/>
        <v>0.4</v>
      </c>
      <c r="IO34" s="54">
        <v>29</v>
      </c>
      <c r="IP34" s="62">
        <f t="shared" si="101"/>
        <v>0</v>
      </c>
      <c r="IQ34" s="62">
        <f t="shared" si="102"/>
        <v>0</v>
      </c>
      <c r="IR34" s="62">
        <f t="shared" si="103"/>
        <v>0</v>
      </c>
      <c r="IS34" s="62">
        <f t="shared" si="104"/>
        <v>0</v>
      </c>
      <c r="IT34" s="62">
        <f t="shared" si="105"/>
        <v>0</v>
      </c>
      <c r="IX34" s="54">
        <v>29</v>
      </c>
      <c r="IY34" s="62">
        <f t="shared" si="106"/>
        <v>0</v>
      </c>
      <c r="IZ34" s="62">
        <f t="shared" si="107"/>
        <v>0</v>
      </c>
      <c r="JA34" s="62">
        <f t="shared" si="108"/>
        <v>0</v>
      </c>
      <c r="JB34" s="62">
        <f t="shared" si="109"/>
        <v>0</v>
      </c>
      <c r="JC34" s="62">
        <f t="shared" si="110"/>
        <v>0</v>
      </c>
      <c r="JD34" s="67"/>
      <c r="JE34" s="67"/>
      <c r="JF34" s="67"/>
      <c r="JJ34" s="54">
        <v>29</v>
      </c>
      <c r="JK34" s="68">
        <f t="shared" si="111"/>
        <v>0</v>
      </c>
      <c r="JL34" s="68">
        <f t="shared" si="112"/>
        <v>0</v>
      </c>
      <c r="JM34" s="68">
        <f t="shared" si="113"/>
        <v>0</v>
      </c>
      <c r="JN34" s="68">
        <f t="shared" si="114"/>
        <v>0</v>
      </c>
      <c r="JO34" s="68">
        <f t="shared" si="115"/>
        <v>0</v>
      </c>
      <c r="JP34" s="61">
        <f>JK34*('[1]功能-城建'!CW33-'[1]功能-城建'!CW32)+JP33</f>
        <v>0</v>
      </c>
      <c r="JQ34" s="61">
        <f>JL34*('[1]功能-城建'!CX33-'[1]功能-城建'!CX32)+JQ33</f>
        <v>0</v>
      </c>
      <c r="JR34" s="61">
        <f>JM34*('[1]功能-城建'!CY33-'[1]功能-城建'!CY32)+JR33</f>
        <v>0</v>
      </c>
      <c r="JS34" s="61">
        <f>JN34*('[1]功能-城建'!CZ33-'[1]功能-城建'!CZ32)+JS33</f>
        <v>0</v>
      </c>
      <c r="JT34" s="61">
        <f>JO34*('[1]功能-城建'!DA33-'[1]功能-城建'!DA32)+JT33</f>
        <v>0</v>
      </c>
      <c r="JX34" s="159">
        <v>29</v>
      </c>
      <c r="JY34" s="68">
        <f t="shared" si="116"/>
        <v>0</v>
      </c>
      <c r="JZ34" s="68">
        <f t="shared" si="117"/>
        <v>0</v>
      </c>
      <c r="KA34" s="68">
        <f t="shared" si="118"/>
        <v>0</v>
      </c>
      <c r="KB34" s="68">
        <f t="shared" si="119"/>
        <v>0</v>
      </c>
      <c r="KC34" s="68">
        <f t="shared" si="120"/>
        <v>0</v>
      </c>
      <c r="KG34" s="168">
        <v>29</v>
      </c>
      <c r="KH34" s="68">
        <f t="shared" si="121"/>
        <v>0</v>
      </c>
      <c r="KI34" s="68">
        <f t="shared" si="122"/>
        <v>0</v>
      </c>
      <c r="KJ34" s="68">
        <f t="shared" si="123"/>
        <v>0</v>
      </c>
      <c r="KK34" s="68">
        <f t="shared" si="124"/>
        <v>0</v>
      </c>
      <c r="KL34" s="68">
        <f t="shared" si="125"/>
        <v>0</v>
      </c>
      <c r="KP34" s="168">
        <v>29</v>
      </c>
      <c r="KQ34" s="68">
        <f t="shared" si="126"/>
        <v>0.10279480295749799</v>
      </c>
      <c r="KR34" s="68">
        <f t="shared" si="127"/>
        <v>0.10462824340391137</v>
      </c>
      <c r="KS34" s="68">
        <f t="shared" si="128"/>
        <v>0.10849144409050883</v>
      </c>
      <c r="KT34" s="68">
        <f t="shared" si="129"/>
        <v>0.11432331938966961</v>
      </c>
      <c r="KU34" s="68">
        <f t="shared" si="130"/>
        <v>0.12</v>
      </c>
    </row>
    <row r="35" spans="1:307" x14ac:dyDescent="0.15">
      <c r="A35" s="172"/>
      <c r="B35" s="172">
        <v>28</v>
      </c>
      <c r="C35" s="58">
        <f t="shared" si="140"/>
        <v>2.0999999999999996</v>
      </c>
      <c r="D35" s="58">
        <f t="shared" si="140"/>
        <v>2.0999999999999996</v>
      </c>
      <c r="E35" s="58">
        <f t="shared" si="140"/>
        <v>0</v>
      </c>
      <c r="F35" s="58">
        <f t="shared" si="140"/>
        <v>0.13999999999999999</v>
      </c>
      <c r="G35" s="58">
        <f t="shared" si="140"/>
        <v>1.4</v>
      </c>
      <c r="H35" s="58">
        <f t="shared" si="140"/>
        <v>1.4</v>
      </c>
      <c r="I35" s="58">
        <f t="shared" si="140"/>
        <v>1.4</v>
      </c>
      <c r="J35" s="58">
        <f t="shared" si="140"/>
        <v>0.27999999999999997</v>
      </c>
      <c r="K35" s="58">
        <f t="shared" si="140"/>
        <v>0.27999999999999997</v>
      </c>
      <c r="L35" s="58">
        <f t="shared" si="140"/>
        <v>0.27999999999999997</v>
      </c>
      <c r="M35" s="58">
        <f t="shared" si="140"/>
        <v>0.42</v>
      </c>
      <c r="N35" s="58">
        <f t="shared" si="140"/>
        <v>0.27999999999999997</v>
      </c>
      <c r="O35" s="58">
        <f t="shared" si="140"/>
        <v>0.13999999999999999</v>
      </c>
      <c r="P35" s="58">
        <f t="shared" si="140"/>
        <v>0.55999999999999994</v>
      </c>
      <c r="Q35" s="58">
        <f t="shared" si="140"/>
        <v>0.13999999999999999</v>
      </c>
      <c r="R35" s="58">
        <f t="shared" si="140"/>
        <v>0.42</v>
      </c>
      <c r="S35" s="58">
        <f t="shared" si="139"/>
        <v>0.55999999999999994</v>
      </c>
      <c r="T35" s="58">
        <f t="shared" si="139"/>
        <v>0.55999999999999994</v>
      </c>
      <c r="U35" s="58">
        <f t="shared" si="139"/>
        <v>0.55999999999999994</v>
      </c>
      <c r="V35" s="58">
        <f t="shared" si="139"/>
        <v>4.1999999999999993</v>
      </c>
      <c r="W35" s="58">
        <f t="shared" si="139"/>
        <v>0.84</v>
      </c>
      <c r="X35" s="58">
        <f t="shared" si="139"/>
        <v>0.55999999999999994</v>
      </c>
      <c r="Y35" s="58">
        <f t="shared" si="138"/>
        <v>1.4</v>
      </c>
      <c r="Z35" s="58">
        <f t="shared" si="138"/>
        <v>0.55999999999999994</v>
      </c>
      <c r="AA35" s="58">
        <f t="shared" si="138"/>
        <v>0</v>
      </c>
      <c r="AB35" s="58">
        <f t="shared" si="138"/>
        <v>0.27999999999999997</v>
      </c>
      <c r="AC35" s="58">
        <f t="shared" si="138"/>
        <v>0.27999999999999997</v>
      </c>
      <c r="AD35" s="58">
        <f t="shared" si="138"/>
        <v>0.42</v>
      </c>
      <c r="AE35" s="58"/>
      <c r="AI35" s="103">
        <v>28</v>
      </c>
      <c r="AJ35" s="60">
        <f>IF(总纲!BM32&lt;INT('功能-圣人研究'!$E$8),0,求节点('功能-圣人研究'!$E$8:$E$27,'功能-圣人研究'!K$8:K$27,总纲!BM32))</f>
        <v>0.85895105457374255</v>
      </c>
      <c r="AK35" s="60">
        <f>IF(总纲!BN32&lt;INT('功能-圣人研究'!$E$8),0,求节点('功能-圣人研究'!$E$8:$E$27,'功能-圣人研究'!L$8:L$27,总纲!BN32))</f>
        <v>0.87434372871812893</v>
      </c>
      <c r="AL35" s="60">
        <f>IF(总纲!BO32&lt;INT('功能-圣人研究'!$E$8),0,求节点('功能-圣人研究'!$E$8:$E$27,'功能-圣人研究'!M$8:M$27,总纲!BO32))</f>
        <v>0.90690840983749965</v>
      </c>
      <c r="AM35" s="60">
        <f>IF(总纲!BP32&lt;INT('功能-圣人研究'!$E$8),0,求节点('功能-圣人研究'!$E$8:$E$27,'功能-圣人研究'!N$8:N$27,总纲!BP32))</f>
        <v>0.95605024335789524</v>
      </c>
      <c r="AN35" s="60">
        <f>IF(总纲!BQ32&lt;INT('功能-圣人研究'!$E$8),0,求节点('功能-圣人研究'!$E$8:$E$27,'功能-圣人研究'!O$8:O$27,总纲!BQ32))</f>
        <v>1</v>
      </c>
      <c r="AQ35" s="81"/>
      <c r="AS35" s="81"/>
      <c r="AT35" s="54">
        <v>30</v>
      </c>
      <c r="AU35" s="68">
        <f t="shared" si="0"/>
        <v>0.51261770298350029</v>
      </c>
      <c r="AV35" s="68">
        <f t="shared" si="1"/>
        <v>0.52165299534799037</v>
      </c>
      <c r="AW35" s="68">
        <f t="shared" si="2"/>
        <v>0.5408442402920588</v>
      </c>
      <c r="AX35" s="68">
        <f t="shared" si="3"/>
        <v>0.56980856610195396</v>
      </c>
      <c r="AY35" s="68">
        <f t="shared" si="4"/>
        <v>0.60000000000000009</v>
      </c>
      <c r="BB35" s="81"/>
      <c r="BC35" s="54">
        <v>30</v>
      </c>
      <c r="BD35" s="68">
        <f t="shared" si="5"/>
        <v>0</v>
      </c>
      <c r="BE35" s="68">
        <f t="shared" si="6"/>
        <v>0</v>
      </c>
      <c r="BF35" s="68">
        <f t="shared" si="7"/>
        <v>0</v>
      </c>
      <c r="BG35" s="68">
        <f t="shared" si="8"/>
        <v>0</v>
      </c>
      <c r="BH35" s="68">
        <f t="shared" si="9"/>
        <v>0</v>
      </c>
      <c r="BL35" s="54">
        <v>30</v>
      </c>
      <c r="BM35" s="68">
        <f t="shared" si="10"/>
        <v>0</v>
      </c>
      <c r="BN35" s="68">
        <f t="shared" si="11"/>
        <v>0</v>
      </c>
      <c r="BO35" s="68">
        <f t="shared" si="12"/>
        <v>0</v>
      </c>
      <c r="BP35" s="68">
        <f t="shared" si="13"/>
        <v>0</v>
      </c>
      <c r="BQ35" s="68">
        <f t="shared" si="14"/>
        <v>0</v>
      </c>
      <c r="BU35" s="54">
        <v>30</v>
      </c>
      <c r="BV35" s="62">
        <f t="shared" si="15"/>
        <v>0.34174513532233353</v>
      </c>
      <c r="BW35" s="62">
        <f t="shared" si="16"/>
        <v>0.34776866356532693</v>
      </c>
      <c r="BX35" s="62">
        <f t="shared" si="17"/>
        <v>0.36056282686137248</v>
      </c>
      <c r="BY35" s="62">
        <f t="shared" si="18"/>
        <v>0.37987237740130264</v>
      </c>
      <c r="BZ35" s="62">
        <f t="shared" si="19"/>
        <v>0.4</v>
      </c>
      <c r="CD35" s="168">
        <v>30</v>
      </c>
      <c r="CE35" s="62">
        <f t="shared" si="20"/>
        <v>0</v>
      </c>
      <c r="CF35" s="62">
        <f t="shared" si="21"/>
        <v>0</v>
      </c>
      <c r="CG35" s="62">
        <f t="shared" si="22"/>
        <v>0</v>
      </c>
      <c r="CH35" s="62">
        <f t="shared" si="23"/>
        <v>0</v>
      </c>
      <c r="CI35" s="62">
        <f t="shared" si="24"/>
        <v>0</v>
      </c>
      <c r="CM35" s="54">
        <v>30</v>
      </c>
      <c r="CN35" s="62">
        <f t="shared" si="25"/>
        <v>0.21359070957645843</v>
      </c>
      <c r="CO35" s="62">
        <f t="shared" si="26"/>
        <v>0.21735541472832931</v>
      </c>
      <c r="CP35" s="62">
        <f t="shared" si="27"/>
        <v>0.22535176678835778</v>
      </c>
      <c r="CQ35" s="62">
        <f t="shared" si="28"/>
        <v>0.23742023587581412</v>
      </c>
      <c r="CR35" s="62">
        <f t="shared" si="29"/>
        <v>0.25</v>
      </c>
      <c r="CV35" s="54">
        <v>30</v>
      </c>
      <c r="CW35" s="62">
        <f t="shared" si="30"/>
        <v>0</v>
      </c>
      <c r="CX35" s="62">
        <f t="shared" si="31"/>
        <v>0</v>
      </c>
      <c r="CY35" s="62">
        <f t="shared" si="32"/>
        <v>0</v>
      </c>
      <c r="CZ35" s="62">
        <f t="shared" si="33"/>
        <v>0</v>
      </c>
      <c r="DA35" s="62">
        <f t="shared" si="34"/>
        <v>0</v>
      </c>
      <c r="DE35" s="168">
        <v>30</v>
      </c>
      <c r="DF35" s="62">
        <f t="shared" si="35"/>
        <v>0</v>
      </c>
      <c r="DG35" s="62">
        <f t="shared" si="36"/>
        <v>0</v>
      </c>
      <c r="DH35" s="62">
        <f t="shared" si="37"/>
        <v>0</v>
      </c>
      <c r="DI35" s="62">
        <f t="shared" si="38"/>
        <v>0</v>
      </c>
      <c r="DJ35" s="62">
        <f t="shared" si="39"/>
        <v>0</v>
      </c>
      <c r="DN35" s="54">
        <v>30</v>
      </c>
      <c r="DO35" s="62">
        <f t="shared" si="40"/>
        <v>0</v>
      </c>
      <c r="DP35" s="62">
        <f t="shared" si="41"/>
        <v>0</v>
      </c>
      <c r="DQ35" s="62">
        <f t="shared" si="42"/>
        <v>0</v>
      </c>
      <c r="DR35" s="62">
        <f t="shared" si="43"/>
        <v>0</v>
      </c>
      <c r="DS35" s="62">
        <f t="shared" si="44"/>
        <v>0</v>
      </c>
      <c r="DW35" s="168">
        <v>30</v>
      </c>
      <c r="DX35" s="62">
        <f t="shared" si="45"/>
        <v>0</v>
      </c>
      <c r="DY35" s="62">
        <f t="shared" si="46"/>
        <v>0</v>
      </c>
      <c r="DZ35" s="62">
        <f t="shared" si="47"/>
        <v>0</v>
      </c>
      <c r="EA35" s="62">
        <f t="shared" si="48"/>
        <v>0</v>
      </c>
      <c r="EB35" s="62">
        <f t="shared" si="49"/>
        <v>0</v>
      </c>
      <c r="EF35" s="54">
        <v>30</v>
      </c>
      <c r="EG35" s="62">
        <f t="shared" si="50"/>
        <v>0</v>
      </c>
      <c r="EH35" s="62">
        <f t="shared" si="51"/>
        <v>0</v>
      </c>
      <c r="EI35" s="62">
        <f t="shared" si="52"/>
        <v>0</v>
      </c>
      <c r="EJ35" s="62">
        <f t="shared" si="53"/>
        <v>0</v>
      </c>
      <c r="EK35" s="62">
        <f t="shared" si="54"/>
        <v>0</v>
      </c>
      <c r="EO35" s="168">
        <v>30</v>
      </c>
      <c r="EP35" s="62">
        <f t="shared" si="55"/>
        <v>0</v>
      </c>
      <c r="EQ35" s="62">
        <f t="shared" si="56"/>
        <v>0</v>
      </c>
      <c r="ER35" s="62">
        <f t="shared" si="57"/>
        <v>0</v>
      </c>
      <c r="ES35" s="62">
        <f t="shared" si="58"/>
        <v>0</v>
      </c>
      <c r="ET35" s="62">
        <f t="shared" si="59"/>
        <v>0</v>
      </c>
      <c r="EX35" s="54">
        <v>30</v>
      </c>
      <c r="EY35" s="62">
        <f t="shared" si="131"/>
        <v>8.5436283830583382E-2</v>
      </c>
      <c r="EZ35" s="62">
        <f t="shared" si="132"/>
        <v>8.6942165891331732E-2</v>
      </c>
      <c r="FA35" s="62">
        <f t="shared" si="133"/>
        <v>9.0140706715343119E-2</v>
      </c>
      <c r="FB35" s="62">
        <f t="shared" si="134"/>
        <v>9.496809435032566E-2</v>
      </c>
      <c r="FC35" s="62">
        <f t="shared" si="135"/>
        <v>0.1</v>
      </c>
      <c r="FG35" s="54">
        <v>30</v>
      </c>
      <c r="FH35" s="67">
        <f>$Q69*AJ37*'[1]资源-士兵训练时间'!AB35+FH34</f>
        <v>0</v>
      </c>
      <c r="FI35" s="67">
        <f>$Q69*AK37*'[1]资源-士兵训练时间'!AC35+FI34</f>
        <v>0</v>
      </c>
      <c r="FJ35" s="67">
        <f>$Q69*AL37*'[1]资源-士兵训练时间'!AD35+FJ34</f>
        <v>0</v>
      </c>
      <c r="FK35" s="67">
        <f>$Q69*AM37*'[1]资源-士兵训练时间'!AE35+FK34</f>
        <v>0</v>
      </c>
      <c r="FL35" s="67">
        <f>$Q69*AN37*'[1]资源-士兵训练时间'!AF35+FL34</f>
        <v>0</v>
      </c>
      <c r="FP35" s="54">
        <v>30</v>
      </c>
      <c r="FQ35" s="62">
        <f t="shared" si="61"/>
        <v>0</v>
      </c>
      <c r="FR35" s="62">
        <f t="shared" si="62"/>
        <v>0</v>
      </c>
      <c r="FS35" s="62">
        <f t="shared" si="63"/>
        <v>0</v>
      </c>
      <c r="FT35" s="62">
        <f t="shared" si="64"/>
        <v>0</v>
      </c>
      <c r="FU35" s="62">
        <f t="shared" si="65"/>
        <v>0</v>
      </c>
      <c r="FV35" s="61">
        <f>FQ35*[4]兵营招募!AX34+FV34</f>
        <v>0</v>
      </c>
      <c r="FW35" s="61">
        <f>FR35*[4]兵营招募!AY34+FW34</f>
        <v>0</v>
      </c>
      <c r="FX35" s="61">
        <f>FS35*[4]兵营招募!AZ34+FX34</f>
        <v>0</v>
      </c>
      <c r="FY35" s="61">
        <f>FT35*[4]兵营招募!BA34+FY34</f>
        <v>0</v>
      </c>
      <c r="FZ35" s="61">
        <f>FU35*[4]兵营招募!BB34+FZ34</f>
        <v>0</v>
      </c>
      <c r="GD35" s="54">
        <v>30</v>
      </c>
      <c r="GE35" s="62">
        <f t="shared" si="66"/>
        <v>0</v>
      </c>
      <c r="GF35" s="62">
        <f t="shared" si="67"/>
        <v>0</v>
      </c>
      <c r="GG35" s="62">
        <f t="shared" si="68"/>
        <v>0</v>
      </c>
      <c r="GH35" s="62">
        <f t="shared" si="69"/>
        <v>0</v>
      </c>
      <c r="GI35" s="62">
        <f t="shared" si="70"/>
        <v>0</v>
      </c>
      <c r="GM35" s="54">
        <v>30</v>
      </c>
      <c r="GN35" s="62">
        <f t="shared" si="71"/>
        <v>8.5436283830583382E-2</v>
      </c>
      <c r="GO35" s="62">
        <f t="shared" si="72"/>
        <v>8.6942165891331732E-2</v>
      </c>
      <c r="GP35" s="62">
        <f t="shared" si="73"/>
        <v>9.0140706715343119E-2</v>
      </c>
      <c r="GQ35" s="62">
        <f t="shared" si="74"/>
        <v>9.496809435032566E-2</v>
      </c>
      <c r="GR35" s="62">
        <f t="shared" si="75"/>
        <v>0.1</v>
      </c>
      <c r="GV35" s="168">
        <v>30</v>
      </c>
      <c r="GW35" s="62">
        <f t="shared" si="76"/>
        <v>0</v>
      </c>
      <c r="GX35" s="62">
        <f t="shared" si="77"/>
        <v>0</v>
      </c>
      <c r="GY35" s="62">
        <f t="shared" si="78"/>
        <v>0</v>
      </c>
      <c r="GZ35" s="62">
        <f t="shared" si="79"/>
        <v>0</v>
      </c>
      <c r="HA35" s="62">
        <f t="shared" si="80"/>
        <v>0</v>
      </c>
      <c r="HE35" s="54">
        <v>30</v>
      </c>
      <c r="HF35" s="62">
        <f t="shared" si="81"/>
        <v>0</v>
      </c>
      <c r="HG35" s="62">
        <f t="shared" si="82"/>
        <v>0</v>
      </c>
      <c r="HH35" s="62">
        <f t="shared" si="83"/>
        <v>0</v>
      </c>
      <c r="HI35" s="62">
        <f t="shared" si="84"/>
        <v>0</v>
      </c>
      <c r="HJ35" s="62">
        <f t="shared" si="85"/>
        <v>0</v>
      </c>
      <c r="HN35" s="54">
        <v>30</v>
      </c>
      <c r="HO35" s="62">
        <f t="shared" si="86"/>
        <v>0.12815442574587504</v>
      </c>
      <c r="HP35" s="62">
        <f t="shared" si="87"/>
        <v>0.13041324883699759</v>
      </c>
      <c r="HQ35" s="62">
        <f t="shared" si="88"/>
        <v>0.13521106007301467</v>
      </c>
      <c r="HR35" s="62">
        <f t="shared" si="89"/>
        <v>0.14245214152548846</v>
      </c>
      <c r="HS35" s="62">
        <f t="shared" si="90"/>
        <v>0.15</v>
      </c>
      <c r="HW35" s="54">
        <v>30</v>
      </c>
      <c r="HX35" s="62">
        <f t="shared" si="91"/>
        <v>0</v>
      </c>
      <c r="HY35" s="62">
        <f t="shared" si="92"/>
        <v>0</v>
      </c>
      <c r="HZ35" s="62">
        <f t="shared" si="93"/>
        <v>0</v>
      </c>
      <c r="IA35" s="62">
        <f t="shared" si="94"/>
        <v>0</v>
      </c>
      <c r="IB35" s="62">
        <f t="shared" si="95"/>
        <v>0</v>
      </c>
      <c r="IF35" s="54">
        <v>30</v>
      </c>
      <c r="IG35" s="62">
        <f t="shared" si="96"/>
        <v>0.34174513532233353</v>
      </c>
      <c r="IH35" s="62">
        <f t="shared" si="97"/>
        <v>0.34776866356532693</v>
      </c>
      <c r="II35" s="62">
        <f t="shared" si="98"/>
        <v>0.36056282686137248</v>
      </c>
      <c r="IJ35" s="62">
        <f t="shared" si="99"/>
        <v>0.37987237740130264</v>
      </c>
      <c r="IK35" s="62">
        <f t="shared" si="100"/>
        <v>0.4</v>
      </c>
      <c r="IO35" s="54">
        <v>30</v>
      </c>
      <c r="IP35" s="62">
        <f t="shared" si="101"/>
        <v>0</v>
      </c>
      <c r="IQ35" s="62">
        <f t="shared" si="102"/>
        <v>0</v>
      </c>
      <c r="IR35" s="62">
        <f t="shared" si="103"/>
        <v>0</v>
      </c>
      <c r="IS35" s="62">
        <f t="shared" si="104"/>
        <v>0</v>
      </c>
      <c r="IT35" s="62">
        <f t="shared" si="105"/>
        <v>0</v>
      </c>
      <c r="IX35" s="54">
        <v>30</v>
      </c>
      <c r="IY35" s="62">
        <f t="shared" si="106"/>
        <v>0</v>
      </c>
      <c r="IZ35" s="62">
        <f t="shared" si="107"/>
        <v>0</v>
      </c>
      <c r="JA35" s="62">
        <f t="shared" si="108"/>
        <v>0</v>
      </c>
      <c r="JB35" s="62">
        <f t="shared" si="109"/>
        <v>0</v>
      </c>
      <c r="JC35" s="62">
        <f t="shared" si="110"/>
        <v>0</v>
      </c>
      <c r="JD35" s="67"/>
      <c r="JE35" s="67"/>
      <c r="JF35" s="67"/>
      <c r="JJ35" s="54">
        <v>30</v>
      </c>
      <c r="JK35" s="68">
        <f t="shared" si="111"/>
        <v>0</v>
      </c>
      <c r="JL35" s="68">
        <f t="shared" si="112"/>
        <v>0</v>
      </c>
      <c r="JM35" s="68">
        <f t="shared" si="113"/>
        <v>0</v>
      </c>
      <c r="JN35" s="68">
        <f t="shared" si="114"/>
        <v>0</v>
      </c>
      <c r="JO35" s="68">
        <f t="shared" si="115"/>
        <v>0</v>
      </c>
      <c r="JP35" s="61">
        <f>JK35*('[1]功能-城建'!CW34-'[1]功能-城建'!CW33)+JP34</f>
        <v>0</v>
      </c>
      <c r="JQ35" s="61">
        <f>JL35*('[1]功能-城建'!CX34-'[1]功能-城建'!CX33)+JQ34</f>
        <v>0</v>
      </c>
      <c r="JR35" s="61">
        <f>JM35*('[1]功能-城建'!CY34-'[1]功能-城建'!CY33)+JR34</f>
        <v>0</v>
      </c>
      <c r="JS35" s="61">
        <f>JN35*('[1]功能-城建'!CZ34-'[1]功能-城建'!CZ33)+JS34</f>
        <v>0</v>
      </c>
      <c r="JT35" s="61">
        <f>JO35*('[1]功能-城建'!DA34-'[1]功能-城建'!DA33)+JT34</f>
        <v>0</v>
      </c>
      <c r="JX35" s="159">
        <v>30</v>
      </c>
      <c r="JY35" s="68">
        <f t="shared" si="116"/>
        <v>0</v>
      </c>
      <c r="JZ35" s="68">
        <f t="shared" si="117"/>
        <v>0</v>
      </c>
      <c r="KA35" s="68">
        <f t="shared" si="118"/>
        <v>0</v>
      </c>
      <c r="KB35" s="68">
        <f t="shared" si="119"/>
        <v>0</v>
      </c>
      <c r="KC35" s="68">
        <f t="shared" si="120"/>
        <v>0</v>
      </c>
      <c r="KG35" s="168">
        <v>30</v>
      </c>
      <c r="KH35" s="68">
        <f t="shared" si="121"/>
        <v>0</v>
      </c>
      <c r="KI35" s="68">
        <f t="shared" si="122"/>
        <v>0</v>
      </c>
      <c r="KJ35" s="68">
        <f t="shared" si="123"/>
        <v>0</v>
      </c>
      <c r="KK35" s="68">
        <f t="shared" si="124"/>
        <v>0</v>
      </c>
      <c r="KL35" s="68">
        <f t="shared" si="125"/>
        <v>0</v>
      </c>
      <c r="KP35" s="168">
        <v>30</v>
      </c>
      <c r="KQ35" s="68">
        <f t="shared" si="126"/>
        <v>0.10252354059670005</v>
      </c>
      <c r="KR35" s="68">
        <f t="shared" si="127"/>
        <v>0.10433059906959806</v>
      </c>
      <c r="KS35" s="68">
        <f t="shared" si="128"/>
        <v>0.10816884805841173</v>
      </c>
      <c r="KT35" s="68">
        <f t="shared" si="129"/>
        <v>0.11396171322039078</v>
      </c>
      <c r="KU35" s="68">
        <f t="shared" si="130"/>
        <v>0.12</v>
      </c>
    </row>
    <row r="36" spans="1:307" x14ac:dyDescent="0.15">
      <c r="A36" s="172"/>
      <c r="B36" s="172">
        <v>29</v>
      </c>
      <c r="C36" s="58">
        <f t="shared" si="140"/>
        <v>2.1749999999999998</v>
      </c>
      <c r="D36" s="58">
        <f t="shared" si="140"/>
        <v>2.1749999999999998</v>
      </c>
      <c r="E36" s="58">
        <f t="shared" si="140"/>
        <v>0</v>
      </c>
      <c r="F36" s="58">
        <f t="shared" si="140"/>
        <v>0.14499999999999999</v>
      </c>
      <c r="G36" s="58">
        <f t="shared" si="140"/>
        <v>1.45</v>
      </c>
      <c r="H36" s="58">
        <f t="shared" si="140"/>
        <v>1.45</v>
      </c>
      <c r="I36" s="58">
        <f t="shared" si="140"/>
        <v>1.45</v>
      </c>
      <c r="J36" s="58">
        <f t="shared" si="140"/>
        <v>0.28999999999999998</v>
      </c>
      <c r="K36" s="58">
        <f t="shared" si="140"/>
        <v>0.28999999999999998</v>
      </c>
      <c r="L36" s="58">
        <f t="shared" si="140"/>
        <v>0.28999999999999998</v>
      </c>
      <c r="M36" s="58">
        <f t="shared" si="140"/>
        <v>0.435</v>
      </c>
      <c r="N36" s="58">
        <f t="shared" si="140"/>
        <v>0.28999999999999998</v>
      </c>
      <c r="O36" s="58">
        <f t="shared" si="140"/>
        <v>0.14499999999999999</v>
      </c>
      <c r="P36" s="58">
        <f t="shared" si="140"/>
        <v>0.57999999999999996</v>
      </c>
      <c r="Q36" s="58">
        <f t="shared" si="140"/>
        <v>0.14499999999999999</v>
      </c>
      <c r="R36" s="58">
        <f t="shared" si="140"/>
        <v>0.435</v>
      </c>
      <c r="S36" s="58">
        <f t="shared" si="139"/>
        <v>0.57999999999999996</v>
      </c>
      <c r="T36" s="58">
        <f t="shared" si="139"/>
        <v>0.57999999999999996</v>
      </c>
      <c r="U36" s="58">
        <f t="shared" si="139"/>
        <v>0.57999999999999996</v>
      </c>
      <c r="V36" s="58">
        <f t="shared" si="139"/>
        <v>4.3499999999999996</v>
      </c>
      <c r="W36" s="58">
        <f t="shared" si="139"/>
        <v>0.87</v>
      </c>
      <c r="X36" s="58">
        <f t="shared" si="139"/>
        <v>0.57999999999999996</v>
      </c>
      <c r="Y36" s="58">
        <f t="shared" si="138"/>
        <v>1.45</v>
      </c>
      <c r="Z36" s="58">
        <f t="shared" si="138"/>
        <v>0.57999999999999996</v>
      </c>
      <c r="AA36" s="58">
        <f t="shared" si="138"/>
        <v>0</v>
      </c>
      <c r="AB36" s="58">
        <f t="shared" si="138"/>
        <v>0.28999999999999998</v>
      </c>
      <c r="AC36" s="58">
        <f t="shared" si="138"/>
        <v>0.28999999999999998</v>
      </c>
      <c r="AD36" s="58">
        <f t="shared" si="138"/>
        <v>0.435</v>
      </c>
      <c r="AE36" s="58"/>
      <c r="AI36" s="103">
        <v>29</v>
      </c>
      <c r="AJ36" s="60">
        <f>IF(总纲!BM33&lt;INT('功能-圣人研究'!$E$8),0,求节点('功能-圣人研究'!$E$8:$E$27,'功能-圣人研究'!K$8:K$27,总纲!BM33))</f>
        <v>0.8566233579791499</v>
      </c>
      <c r="AK36" s="60">
        <f>IF(总纲!BN33&lt;INT('功能-圣人研究'!$E$8),0,求节点('功能-圣人研究'!$E$8:$E$27,'功能-圣人研究'!L$8:L$27,总纲!BN33))</f>
        <v>0.87190202836592812</v>
      </c>
      <c r="AL36" s="60">
        <f>IF(总纲!BO33&lt;INT('功能-圣人研究'!$E$8),0,求节点('功能-圣人研究'!$E$8:$E$27,'功能-圣人研究'!M$8:M$27,总纲!BO33))</f>
        <v>0.9040953674209069</v>
      </c>
      <c r="AM36" s="60">
        <f>IF(总纲!BP33&lt;INT('功能-圣人研究'!$E$8),0,求节点('功能-圣人研究'!$E$8:$E$27,'功能-圣人研究'!N$8:N$27,总纲!BP33))</f>
        <v>0.95269432824724676</v>
      </c>
      <c r="AN36" s="60">
        <f>IF(总纲!BQ33&lt;INT('功能-圣人研究'!$E$8),0,求节点('功能-圣人研究'!$E$8:$E$27,'功能-圣人研究'!O$8:O$27,总纲!BQ33))</f>
        <v>1</v>
      </c>
      <c r="AQ36" s="81"/>
      <c r="AS36" s="81"/>
      <c r="AT36" s="54">
        <v>31</v>
      </c>
      <c r="AU36" s="68">
        <f t="shared" si="0"/>
        <v>0.51121443138708078</v>
      </c>
      <c r="AV36" s="68">
        <f t="shared" si="1"/>
        <v>0.52021560185198612</v>
      </c>
      <c r="AW36" s="68">
        <f t="shared" si="2"/>
        <v>0.53920689010555034</v>
      </c>
      <c r="AX36" s="68">
        <f t="shared" si="3"/>
        <v>0.56796857875092344</v>
      </c>
      <c r="AY36" s="68">
        <f t="shared" si="4"/>
        <v>0.60000000000000009</v>
      </c>
      <c r="BB36" s="81"/>
      <c r="BC36" s="54">
        <v>31</v>
      </c>
      <c r="BD36" s="68">
        <f t="shared" si="5"/>
        <v>0</v>
      </c>
      <c r="BE36" s="68">
        <f t="shared" si="6"/>
        <v>0</v>
      </c>
      <c r="BF36" s="68">
        <f t="shared" si="7"/>
        <v>0</v>
      </c>
      <c r="BG36" s="68">
        <f t="shared" si="8"/>
        <v>0</v>
      </c>
      <c r="BH36" s="68">
        <f t="shared" si="9"/>
        <v>0</v>
      </c>
      <c r="BL36" s="54">
        <v>31</v>
      </c>
      <c r="BM36" s="68">
        <f t="shared" si="10"/>
        <v>0</v>
      </c>
      <c r="BN36" s="68">
        <f t="shared" si="11"/>
        <v>0</v>
      </c>
      <c r="BO36" s="68">
        <f t="shared" si="12"/>
        <v>0</v>
      </c>
      <c r="BP36" s="68">
        <f t="shared" si="13"/>
        <v>0</v>
      </c>
      <c r="BQ36" s="68">
        <f t="shared" si="14"/>
        <v>0</v>
      </c>
      <c r="BU36" s="54">
        <v>31</v>
      </c>
      <c r="BV36" s="62">
        <f t="shared" si="15"/>
        <v>0.3408096209247205</v>
      </c>
      <c r="BW36" s="62">
        <f t="shared" si="16"/>
        <v>0.34681040123465734</v>
      </c>
      <c r="BX36" s="62">
        <f t="shared" si="17"/>
        <v>0.35947126007036684</v>
      </c>
      <c r="BY36" s="62">
        <f t="shared" si="18"/>
        <v>0.37864571916728224</v>
      </c>
      <c r="BZ36" s="62">
        <f t="shared" si="19"/>
        <v>0.4</v>
      </c>
      <c r="CD36" s="168">
        <v>31</v>
      </c>
      <c r="CE36" s="62">
        <f t="shared" si="20"/>
        <v>0</v>
      </c>
      <c r="CF36" s="62">
        <f t="shared" si="21"/>
        <v>0</v>
      </c>
      <c r="CG36" s="62">
        <f t="shared" si="22"/>
        <v>0</v>
      </c>
      <c r="CH36" s="62">
        <f t="shared" si="23"/>
        <v>0</v>
      </c>
      <c r="CI36" s="62">
        <f t="shared" si="24"/>
        <v>0</v>
      </c>
      <c r="CM36" s="54">
        <v>31</v>
      </c>
      <c r="CN36" s="62">
        <f t="shared" si="25"/>
        <v>0.3408096209247205</v>
      </c>
      <c r="CO36" s="62">
        <f t="shared" si="26"/>
        <v>0.34681040123465734</v>
      </c>
      <c r="CP36" s="62">
        <f t="shared" si="27"/>
        <v>0.35947126007036684</v>
      </c>
      <c r="CQ36" s="62">
        <f t="shared" si="28"/>
        <v>0.37864571916728224</v>
      </c>
      <c r="CR36" s="62">
        <f t="shared" si="29"/>
        <v>0.4</v>
      </c>
      <c r="CV36" s="54">
        <v>31</v>
      </c>
      <c r="CW36" s="62">
        <f t="shared" si="30"/>
        <v>0</v>
      </c>
      <c r="CX36" s="62">
        <f t="shared" si="31"/>
        <v>0</v>
      </c>
      <c r="CY36" s="62">
        <f t="shared" si="32"/>
        <v>0</v>
      </c>
      <c r="CZ36" s="62">
        <f t="shared" si="33"/>
        <v>0</v>
      </c>
      <c r="DA36" s="62">
        <f t="shared" si="34"/>
        <v>0</v>
      </c>
      <c r="DE36" s="168">
        <v>31</v>
      </c>
      <c r="DF36" s="62">
        <f t="shared" si="35"/>
        <v>0</v>
      </c>
      <c r="DG36" s="62">
        <f t="shared" si="36"/>
        <v>0</v>
      </c>
      <c r="DH36" s="62">
        <f t="shared" si="37"/>
        <v>0</v>
      </c>
      <c r="DI36" s="62">
        <f t="shared" si="38"/>
        <v>0</v>
      </c>
      <c r="DJ36" s="62">
        <f t="shared" si="39"/>
        <v>0</v>
      </c>
      <c r="DN36" s="54">
        <v>31</v>
      </c>
      <c r="DO36" s="62">
        <f t="shared" si="40"/>
        <v>0</v>
      </c>
      <c r="DP36" s="62">
        <f t="shared" si="41"/>
        <v>0</v>
      </c>
      <c r="DQ36" s="62">
        <f t="shared" si="42"/>
        <v>0</v>
      </c>
      <c r="DR36" s="62">
        <f t="shared" si="43"/>
        <v>0</v>
      </c>
      <c r="DS36" s="62">
        <f t="shared" si="44"/>
        <v>0</v>
      </c>
      <c r="DW36" s="168">
        <v>31</v>
      </c>
      <c r="DX36" s="62">
        <f t="shared" si="45"/>
        <v>0</v>
      </c>
      <c r="DY36" s="62">
        <f t="shared" si="46"/>
        <v>0</v>
      </c>
      <c r="DZ36" s="62">
        <f t="shared" si="47"/>
        <v>0</v>
      </c>
      <c r="EA36" s="62">
        <f t="shared" si="48"/>
        <v>0</v>
      </c>
      <c r="EB36" s="62">
        <f t="shared" si="49"/>
        <v>0</v>
      </c>
      <c r="EF36" s="54">
        <v>31</v>
      </c>
      <c r="EG36" s="62">
        <f t="shared" si="50"/>
        <v>0</v>
      </c>
      <c r="EH36" s="62">
        <f t="shared" si="51"/>
        <v>0</v>
      </c>
      <c r="EI36" s="62">
        <f t="shared" si="52"/>
        <v>0</v>
      </c>
      <c r="EJ36" s="62">
        <f t="shared" si="53"/>
        <v>0</v>
      </c>
      <c r="EK36" s="62">
        <f t="shared" si="54"/>
        <v>0</v>
      </c>
      <c r="EO36" s="168">
        <v>31</v>
      </c>
      <c r="EP36" s="62">
        <f t="shared" si="55"/>
        <v>0</v>
      </c>
      <c r="EQ36" s="62">
        <f t="shared" si="56"/>
        <v>0</v>
      </c>
      <c r="ER36" s="62">
        <f t="shared" si="57"/>
        <v>0</v>
      </c>
      <c r="ES36" s="62">
        <f t="shared" si="58"/>
        <v>0</v>
      </c>
      <c r="ET36" s="62">
        <f t="shared" si="59"/>
        <v>0</v>
      </c>
      <c r="EX36" s="54">
        <v>31</v>
      </c>
      <c r="EY36" s="62">
        <f t="shared" si="131"/>
        <v>0.13632384836988823</v>
      </c>
      <c r="EZ36" s="62">
        <f t="shared" si="132"/>
        <v>0.13872416049386296</v>
      </c>
      <c r="FA36" s="62">
        <f t="shared" si="133"/>
        <v>0.14378850402814675</v>
      </c>
      <c r="FB36" s="62">
        <f t="shared" si="134"/>
        <v>0.15145828766691291</v>
      </c>
      <c r="FC36" s="62">
        <f t="shared" si="135"/>
        <v>0.16000000000000003</v>
      </c>
      <c r="FG36" s="54">
        <v>31</v>
      </c>
      <c r="FH36" s="67">
        <f>$Q70*AJ38*'[1]资源-士兵训练时间'!AB36+FH35</f>
        <v>0</v>
      </c>
      <c r="FI36" s="67">
        <f>$Q70*AK38*'[1]资源-士兵训练时间'!AC36+FI35</f>
        <v>0</v>
      </c>
      <c r="FJ36" s="67">
        <f>$Q70*AL38*'[1]资源-士兵训练时间'!AD36+FJ35</f>
        <v>0</v>
      </c>
      <c r="FK36" s="67">
        <f>$Q70*AM38*'[1]资源-士兵训练时间'!AE36+FK35</f>
        <v>0</v>
      </c>
      <c r="FL36" s="67">
        <f>$Q70*AN38*'[1]资源-士兵训练时间'!AF36+FL35</f>
        <v>0</v>
      </c>
      <c r="FP36" s="54">
        <v>31</v>
      </c>
      <c r="FQ36" s="62">
        <f t="shared" si="61"/>
        <v>0</v>
      </c>
      <c r="FR36" s="62">
        <f t="shared" si="62"/>
        <v>0</v>
      </c>
      <c r="FS36" s="62">
        <f t="shared" si="63"/>
        <v>0</v>
      </c>
      <c r="FT36" s="62">
        <f t="shared" si="64"/>
        <v>0</v>
      </c>
      <c r="FU36" s="62">
        <f t="shared" si="65"/>
        <v>0</v>
      </c>
      <c r="FV36" s="61">
        <f>FQ36*[4]兵营招募!AX35+FV35</f>
        <v>0</v>
      </c>
      <c r="FW36" s="61">
        <f>FR36*[4]兵营招募!AY35+FW35</f>
        <v>0</v>
      </c>
      <c r="FX36" s="61">
        <f>FS36*[4]兵营招募!AZ35+FX35</f>
        <v>0</v>
      </c>
      <c r="FY36" s="61">
        <f>FT36*[4]兵营招募!BA35+FY35</f>
        <v>0</v>
      </c>
      <c r="FZ36" s="61">
        <f>FU36*[4]兵营招募!BB35+FZ35</f>
        <v>0</v>
      </c>
      <c r="GD36" s="54">
        <v>31</v>
      </c>
      <c r="GE36" s="62">
        <f t="shared" si="66"/>
        <v>0</v>
      </c>
      <c r="GF36" s="62">
        <f t="shared" si="67"/>
        <v>0</v>
      </c>
      <c r="GG36" s="62">
        <f t="shared" si="68"/>
        <v>0</v>
      </c>
      <c r="GH36" s="62">
        <f t="shared" si="69"/>
        <v>0</v>
      </c>
      <c r="GI36" s="62">
        <f t="shared" si="70"/>
        <v>0</v>
      </c>
      <c r="GM36" s="54">
        <v>31</v>
      </c>
      <c r="GN36" s="62">
        <f t="shared" si="71"/>
        <v>0.13632384836988823</v>
      </c>
      <c r="GO36" s="62">
        <f t="shared" si="72"/>
        <v>0.13872416049386296</v>
      </c>
      <c r="GP36" s="62">
        <f t="shared" si="73"/>
        <v>0.14378850402814675</v>
      </c>
      <c r="GQ36" s="62">
        <f t="shared" si="74"/>
        <v>0.15145828766691291</v>
      </c>
      <c r="GR36" s="62">
        <f t="shared" si="75"/>
        <v>0.16000000000000003</v>
      </c>
      <c r="GV36" s="168">
        <v>31</v>
      </c>
      <c r="GW36" s="62">
        <f t="shared" si="76"/>
        <v>0</v>
      </c>
      <c r="GX36" s="62">
        <f t="shared" si="77"/>
        <v>0</v>
      </c>
      <c r="GY36" s="62">
        <f t="shared" si="78"/>
        <v>0</v>
      </c>
      <c r="GZ36" s="62">
        <f t="shared" si="79"/>
        <v>0</v>
      </c>
      <c r="HA36" s="62">
        <f t="shared" si="80"/>
        <v>0</v>
      </c>
      <c r="HE36" s="54">
        <v>31</v>
      </c>
      <c r="HF36" s="62">
        <f t="shared" si="81"/>
        <v>0</v>
      </c>
      <c r="HG36" s="62">
        <f t="shared" si="82"/>
        <v>0</v>
      </c>
      <c r="HH36" s="62">
        <f t="shared" si="83"/>
        <v>0</v>
      </c>
      <c r="HI36" s="62">
        <f t="shared" si="84"/>
        <v>0</v>
      </c>
      <c r="HJ36" s="62">
        <f t="shared" si="85"/>
        <v>0</v>
      </c>
      <c r="HN36" s="54">
        <v>31</v>
      </c>
      <c r="HO36" s="62">
        <f t="shared" si="86"/>
        <v>0.20448577255483227</v>
      </c>
      <c r="HP36" s="62">
        <f t="shared" si="87"/>
        <v>0.2080862407407944</v>
      </c>
      <c r="HQ36" s="62">
        <f t="shared" si="88"/>
        <v>0.21568275604222006</v>
      </c>
      <c r="HR36" s="62">
        <f t="shared" si="89"/>
        <v>0.22718743150036932</v>
      </c>
      <c r="HS36" s="62">
        <f t="shared" si="90"/>
        <v>0.24</v>
      </c>
      <c r="HW36" s="54">
        <v>31</v>
      </c>
      <c r="HX36" s="62">
        <f t="shared" si="91"/>
        <v>0</v>
      </c>
      <c r="HY36" s="62">
        <f t="shared" si="92"/>
        <v>0</v>
      </c>
      <c r="HZ36" s="62">
        <f t="shared" si="93"/>
        <v>0</v>
      </c>
      <c r="IA36" s="62">
        <f t="shared" si="94"/>
        <v>0</v>
      </c>
      <c r="IB36" s="62">
        <f t="shared" si="95"/>
        <v>0</v>
      </c>
      <c r="IF36" s="54">
        <v>31</v>
      </c>
      <c r="IG36" s="62">
        <f t="shared" si="96"/>
        <v>0.3408096209247205</v>
      </c>
      <c r="IH36" s="62">
        <f t="shared" si="97"/>
        <v>0.34681040123465734</v>
      </c>
      <c r="II36" s="62">
        <f t="shared" si="98"/>
        <v>0.35947126007036684</v>
      </c>
      <c r="IJ36" s="62">
        <f t="shared" si="99"/>
        <v>0.37864571916728224</v>
      </c>
      <c r="IK36" s="62">
        <f t="shared" si="100"/>
        <v>0.4</v>
      </c>
      <c r="IO36" s="54">
        <v>31</v>
      </c>
      <c r="IP36" s="62">
        <f t="shared" si="101"/>
        <v>0</v>
      </c>
      <c r="IQ36" s="62">
        <f t="shared" si="102"/>
        <v>0</v>
      </c>
      <c r="IR36" s="62">
        <f t="shared" si="103"/>
        <v>0</v>
      </c>
      <c r="IS36" s="62">
        <f t="shared" si="104"/>
        <v>0</v>
      </c>
      <c r="IT36" s="62">
        <f t="shared" si="105"/>
        <v>0</v>
      </c>
      <c r="IX36" s="54">
        <v>31</v>
      </c>
      <c r="IY36" s="62">
        <f t="shared" si="106"/>
        <v>0</v>
      </c>
      <c r="IZ36" s="62">
        <f t="shared" si="107"/>
        <v>0</v>
      </c>
      <c r="JA36" s="62">
        <f t="shared" si="108"/>
        <v>0</v>
      </c>
      <c r="JB36" s="62">
        <f t="shared" si="109"/>
        <v>0</v>
      </c>
      <c r="JC36" s="62">
        <f t="shared" si="110"/>
        <v>0</v>
      </c>
      <c r="JD36" s="67"/>
      <c r="JE36" s="67"/>
      <c r="JF36" s="67"/>
      <c r="JJ36" s="54">
        <v>31</v>
      </c>
      <c r="JK36" s="68">
        <f t="shared" si="111"/>
        <v>0</v>
      </c>
      <c r="JL36" s="68">
        <f t="shared" si="112"/>
        <v>0</v>
      </c>
      <c r="JM36" s="68">
        <f t="shared" si="113"/>
        <v>0</v>
      </c>
      <c r="JN36" s="68">
        <f t="shared" si="114"/>
        <v>0</v>
      </c>
      <c r="JO36" s="68">
        <f t="shared" si="115"/>
        <v>0</v>
      </c>
      <c r="JP36" s="61">
        <f>JK36*('[1]功能-城建'!CW35-'[1]功能-城建'!CW34)+JP35</f>
        <v>0</v>
      </c>
      <c r="JQ36" s="61">
        <f>JL36*('[1]功能-城建'!CX35-'[1]功能-城建'!CX34)+JQ35</f>
        <v>0</v>
      </c>
      <c r="JR36" s="61">
        <f>JM36*('[1]功能-城建'!CY35-'[1]功能-城建'!CY34)+JR35</f>
        <v>0</v>
      </c>
      <c r="JS36" s="61">
        <f>JN36*('[1]功能-城建'!CZ35-'[1]功能-城建'!CZ34)+JS35</f>
        <v>0</v>
      </c>
      <c r="JT36" s="61">
        <f>JO36*('[1]功能-城建'!DA35-'[1]功能-城建'!DA34)+JT35</f>
        <v>0</v>
      </c>
      <c r="JX36" s="159">
        <v>31</v>
      </c>
      <c r="JY36" s="68">
        <f t="shared" si="116"/>
        <v>0</v>
      </c>
      <c r="JZ36" s="68">
        <f t="shared" si="117"/>
        <v>0</v>
      </c>
      <c r="KA36" s="68">
        <f t="shared" si="118"/>
        <v>0</v>
      </c>
      <c r="KB36" s="68">
        <f t="shared" si="119"/>
        <v>0</v>
      </c>
      <c r="KC36" s="68">
        <f t="shared" si="120"/>
        <v>0</v>
      </c>
      <c r="KG36" s="168">
        <v>31</v>
      </c>
      <c r="KH36" s="68">
        <f t="shared" si="121"/>
        <v>0</v>
      </c>
      <c r="KI36" s="68">
        <f t="shared" si="122"/>
        <v>0</v>
      </c>
      <c r="KJ36" s="68">
        <f t="shared" si="123"/>
        <v>0</v>
      </c>
      <c r="KK36" s="68">
        <f t="shared" si="124"/>
        <v>0</v>
      </c>
      <c r="KL36" s="68">
        <f t="shared" si="125"/>
        <v>0</v>
      </c>
      <c r="KP36" s="168">
        <v>31</v>
      </c>
      <c r="KQ36" s="68">
        <f t="shared" si="126"/>
        <v>0.10224288627741614</v>
      </c>
      <c r="KR36" s="68">
        <f t="shared" si="127"/>
        <v>0.1040431203703972</v>
      </c>
      <c r="KS36" s="68">
        <f t="shared" si="128"/>
        <v>0.10784137802111003</v>
      </c>
      <c r="KT36" s="68">
        <f t="shared" si="129"/>
        <v>0.11359371575018466</v>
      </c>
      <c r="KU36" s="68">
        <f t="shared" si="130"/>
        <v>0.12</v>
      </c>
    </row>
    <row r="37" spans="1:307" x14ac:dyDescent="0.15">
      <c r="B37" s="172">
        <v>30</v>
      </c>
      <c r="C37" s="58">
        <f t="shared" si="140"/>
        <v>2.25</v>
      </c>
      <c r="D37" s="58">
        <f t="shared" si="140"/>
        <v>2.25</v>
      </c>
      <c r="E37" s="58">
        <f t="shared" si="140"/>
        <v>0</v>
      </c>
      <c r="F37" s="58">
        <f t="shared" si="140"/>
        <v>0.15000000000000002</v>
      </c>
      <c r="G37" s="58">
        <f t="shared" si="140"/>
        <v>1.5</v>
      </c>
      <c r="H37" s="58">
        <f t="shared" si="140"/>
        <v>1.5</v>
      </c>
      <c r="I37" s="58">
        <f t="shared" si="140"/>
        <v>1.5</v>
      </c>
      <c r="J37" s="58">
        <f t="shared" si="140"/>
        <v>0.30000000000000004</v>
      </c>
      <c r="K37" s="58">
        <f t="shared" si="140"/>
        <v>0.30000000000000004</v>
      </c>
      <c r="L37" s="58">
        <f t="shared" si="140"/>
        <v>0.30000000000000004</v>
      </c>
      <c r="M37" s="58">
        <f t="shared" si="140"/>
        <v>0.44999999999999996</v>
      </c>
      <c r="N37" s="58">
        <f t="shared" si="140"/>
        <v>0.30000000000000004</v>
      </c>
      <c r="O37" s="58">
        <f t="shared" si="140"/>
        <v>0.15000000000000002</v>
      </c>
      <c r="P37" s="58">
        <f t="shared" si="140"/>
        <v>0.60000000000000009</v>
      </c>
      <c r="Q37" s="58">
        <f t="shared" si="140"/>
        <v>0.15000000000000002</v>
      </c>
      <c r="R37" s="58">
        <f t="shared" si="140"/>
        <v>0.44999999999999996</v>
      </c>
      <c r="S37" s="58">
        <f t="shared" si="139"/>
        <v>0.60000000000000009</v>
      </c>
      <c r="T37" s="58">
        <f t="shared" si="139"/>
        <v>0.60000000000000009</v>
      </c>
      <c r="U37" s="58">
        <f t="shared" si="139"/>
        <v>0.60000000000000009</v>
      </c>
      <c r="V37" s="58">
        <f t="shared" si="139"/>
        <v>4.5</v>
      </c>
      <c r="W37" s="58">
        <f t="shared" si="139"/>
        <v>0.89999999999999991</v>
      </c>
      <c r="X37" s="58">
        <f t="shared" si="139"/>
        <v>0.60000000000000009</v>
      </c>
      <c r="Y37" s="58">
        <f t="shared" si="138"/>
        <v>1.5</v>
      </c>
      <c r="Z37" s="58">
        <f t="shared" si="138"/>
        <v>0.60000000000000009</v>
      </c>
      <c r="AA37" s="58">
        <f t="shared" si="138"/>
        <v>0</v>
      </c>
      <c r="AB37" s="58">
        <f t="shared" si="138"/>
        <v>0.30000000000000004</v>
      </c>
      <c r="AC37" s="58">
        <f t="shared" si="138"/>
        <v>0.30000000000000004</v>
      </c>
      <c r="AD37" s="58">
        <f t="shared" si="138"/>
        <v>0.44999999999999996</v>
      </c>
      <c r="AE37" s="58"/>
      <c r="AI37" s="103">
        <v>30</v>
      </c>
      <c r="AJ37" s="60">
        <f>IF(总纲!BM34&lt;INT('功能-圣人研究'!$E$8),0,求节点('功能-圣人研究'!$E$8:$E$27,'功能-圣人研究'!K$8:K$27,总纲!BM34))</f>
        <v>0.85436283830583371</v>
      </c>
      <c r="AK37" s="60">
        <f>IF(总纲!BN34&lt;INT('功能-圣人研究'!$E$8),0,求节点('功能-圣人研究'!$E$8:$E$27,'功能-圣人研究'!L$8:L$27,总纲!BN34))</f>
        <v>0.86942165891331724</v>
      </c>
      <c r="AL37" s="60">
        <f>IF(总纲!BO34&lt;INT('功能-圣人研究'!$E$8),0,求节点('功能-圣人研究'!$E$8:$E$27,'功能-圣人研究'!M$8:M$27,总纲!BO34))</f>
        <v>0.90140706715343111</v>
      </c>
      <c r="AM37" s="60">
        <f>IF(总纲!BP34&lt;INT('功能-圣人研究'!$E$8),0,求节点('功能-圣人研究'!$E$8:$E$27,'功能-圣人研究'!N$8:N$27,总纲!BP34))</f>
        <v>0.94968094350325649</v>
      </c>
      <c r="AN37" s="60">
        <f>IF(总纲!BQ34&lt;INT('功能-圣人研究'!$E$8),0,求节点('功能-圣人研究'!$E$8:$E$27,'功能-圣人研究'!O$8:O$27,总纲!BQ34))</f>
        <v>1</v>
      </c>
      <c r="AQ37" s="81"/>
      <c r="AS37" s="81"/>
      <c r="AT37" s="54">
        <v>32</v>
      </c>
      <c r="AU37" s="68">
        <f t="shared" si="0"/>
        <v>0.50989010939372337</v>
      </c>
      <c r="AV37" s="68">
        <f t="shared" si="1"/>
        <v>0.5187243408320531</v>
      </c>
      <c r="AW37" s="68">
        <f t="shared" si="2"/>
        <v>0.53765241985301493</v>
      </c>
      <c r="AX37" s="68">
        <f t="shared" si="3"/>
        <v>0.56615888555675264</v>
      </c>
      <c r="AY37" s="68">
        <f t="shared" si="4"/>
        <v>0.59930816983826007</v>
      </c>
      <c r="BB37" s="81"/>
      <c r="BC37" s="54">
        <v>32</v>
      </c>
      <c r="BD37" s="68">
        <f t="shared" si="5"/>
        <v>0</v>
      </c>
      <c r="BE37" s="68">
        <f t="shared" si="6"/>
        <v>0</v>
      </c>
      <c r="BF37" s="68">
        <f t="shared" si="7"/>
        <v>0</v>
      </c>
      <c r="BG37" s="68">
        <f t="shared" si="8"/>
        <v>0</v>
      </c>
      <c r="BH37" s="68">
        <f t="shared" si="9"/>
        <v>0</v>
      </c>
      <c r="BL37" s="54">
        <v>32</v>
      </c>
      <c r="BM37" s="68">
        <f t="shared" si="10"/>
        <v>0</v>
      </c>
      <c r="BN37" s="68">
        <f t="shared" si="11"/>
        <v>0</v>
      </c>
      <c r="BO37" s="68">
        <f t="shared" si="12"/>
        <v>0</v>
      </c>
      <c r="BP37" s="68">
        <f t="shared" si="13"/>
        <v>0</v>
      </c>
      <c r="BQ37" s="68">
        <f t="shared" si="14"/>
        <v>0</v>
      </c>
      <c r="BU37" s="54">
        <v>32</v>
      </c>
      <c r="BV37" s="62">
        <f t="shared" si="15"/>
        <v>0.3399267395958156</v>
      </c>
      <c r="BW37" s="62">
        <f t="shared" si="16"/>
        <v>0.34581622722136873</v>
      </c>
      <c r="BX37" s="62">
        <f t="shared" si="17"/>
        <v>0.35843494656867658</v>
      </c>
      <c r="BY37" s="62">
        <f t="shared" si="18"/>
        <v>0.3774392570378351</v>
      </c>
      <c r="BZ37" s="62">
        <f t="shared" si="19"/>
        <v>0.39953877989217335</v>
      </c>
      <c r="CD37" s="168">
        <v>32</v>
      </c>
      <c r="CE37" s="62">
        <f t="shared" si="20"/>
        <v>0</v>
      </c>
      <c r="CF37" s="62">
        <f t="shared" si="21"/>
        <v>0</v>
      </c>
      <c r="CG37" s="62">
        <f t="shared" si="22"/>
        <v>0</v>
      </c>
      <c r="CH37" s="62">
        <f t="shared" si="23"/>
        <v>0</v>
      </c>
      <c r="CI37" s="62">
        <f t="shared" si="24"/>
        <v>0</v>
      </c>
      <c r="CM37" s="54">
        <v>32</v>
      </c>
      <c r="CN37" s="62">
        <f t="shared" si="25"/>
        <v>0.3399267395958156</v>
      </c>
      <c r="CO37" s="62">
        <f t="shared" si="26"/>
        <v>0.34581622722136873</v>
      </c>
      <c r="CP37" s="62">
        <f t="shared" si="27"/>
        <v>0.35843494656867658</v>
      </c>
      <c r="CQ37" s="62">
        <f t="shared" si="28"/>
        <v>0.3774392570378351</v>
      </c>
      <c r="CR37" s="62">
        <f t="shared" si="29"/>
        <v>0.39953877989217335</v>
      </c>
      <c r="CV37" s="54">
        <v>32</v>
      </c>
      <c r="CW37" s="62">
        <f t="shared" si="30"/>
        <v>0</v>
      </c>
      <c r="CX37" s="62">
        <f t="shared" si="31"/>
        <v>0</v>
      </c>
      <c r="CY37" s="62">
        <f t="shared" si="32"/>
        <v>0</v>
      </c>
      <c r="CZ37" s="62">
        <f t="shared" si="33"/>
        <v>0</v>
      </c>
      <c r="DA37" s="62">
        <f t="shared" si="34"/>
        <v>0</v>
      </c>
      <c r="DE37" s="168">
        <v>32</v>
      </c>
      <c r="DF37" s="62">
        <f t="shared" si="35"/>
        <v>0</v>
      </c>
      <c r="DG37" s="62">
        <f t="shared" si="36"/>
        <v>0</v>
      </c>
      <c r="DH37" s="62">
        <f t="shared" si="37"/>
        <v>0</v>
      </c>
      <c r="DI37" s="62">
        <f t="shared" si="38"/>
        <v>0</v>
      </c>
      <c r="DJ37" s="62">
        <f t="shared" si="39"/>
        <v>0</v>
      </c>
      <c r="DN37" s="54">
        <v>32</v>
      </c>
      <c r="DO37" s="62">
        <f t="shared" si="40"/>
        <v>0</v>
      </c>
      <c r="DP37" s="62">
        <f t="shared" si="41"/>
        <v>0</v>
      </c>
      <c r="DQ37" s="62">
        <f t="shared" si="42"/>
        <v>0</v>
      </c>
      <c r="DR37" s="62">
        <f t="shared" si="43"/>
        <v>0</v>
      </c>
      <c r="DS37" s="62">
        <f t="shared" si="44"/>
        <v>0</v>
      </c>
      <c r="DW37" s="168">
        <v>32</v>
      </c>
      <c r="DX37" s="62">
        <f t="shared" si="45"/>
        <v>0</v>
      </c>
      <c r="DY37" s="62">
        <f t="shared" si="46"/>
        <v>0</v>
      </c>
      <c r="DZ37" s="62">
        <f t="shared" si="47"/>
        <v>0</v>
      </c>
      <c r="EA37" s="62">
        <f t="shared" si="48"/>
        <v>0</v>
      </c>
      <c r="EB37" s="62">
        <f t="shared" si="49"/>
        <v>0</v>
      </c>
      <c r="EF37" s="54">
        <v>32</v>
      </c>
      <c r="EG37" s="62">
        <f t="shared" si="50"/>
        <v>0</v>
      </c>
      <c r="EH37" s="62">
        <f t="shared" si="51"/>
        <v>0</v>
      </c>
      <c r="EI37" s="62">
        <f t="shared" si="52"/>
        <v>0</v>
      </c>
      <c r="EJ37" s="62">
        <f t="shared" si="53"/>
        <v>0</v>
      </c>
      <c r="EK37" s="62">
        <f t="shared" si="54"/>
        <v>0</v>
      </c>
      <c r="EO37" s="168">
        <v>32</v>
      </c>
      <c r="EP37" s="62">
        <f t="shared" si="55"/>
        <v>0</v>
      </c>
      <c r="EQ37" s="62">
        <f t="shared" si="56"/>
        <v>0</v>
      </c>
      <c r="ER37" s="62">
        <f t="shared" si="57"/>
        <v>0</v>
      </c>
      <c r="ES37" s="62">
        <f t="shared" si="58"/>
        <v>0</v>
      </c>
      <c r="ET37" s="62">
        <f t="shared" si="59"/>
        <v>0</v>
      </c>
      <c r="EX37" s="54">
        <v>32</v>
      </c>
      <c r="EY37" s="62">
        <f t="shared" si="131"/>
        <v>0.13597069583832624</v>
      </c>
      <c r="EZ37" s="62">
        <f t="shared" si="132"/>
        <v>0.13832649088854751</v>
      </c>
      <c r="FA37" s="62">
        <f t="shared" si="133"/>
        <v>0.14337397862747064</v>
      </c>
      <c r="FB37" s="62">
        <f t="shared" si="134"/>
        <v>0.15097570281513406</v>
      </c>
      <c r="FC37" s="62">
        <f t="shared" si="135"/>
        <v>0.15981551195686935</v>
      </c>
      <c r="FG37" s="54">
        <v>32</v>
      </c>
      <c r="FH37" s="67">
        <f>$Q71*AJ39*'[1]资源-士兵训练时间'!AB37+FH36</f>
        <v>0</v>
      </c>
      <c r="FI37" s="67">
        <f>$Q71*AK39*'[1]资源-士兵训练时间'!AC37+FI36</f>
        <v>0</v>
      </c>
      <c r="FJ37" s="67">
        <f>$Q71*AL39*'[1]资源-士兵训练时间'!AD37+FJ36</f>
        <v>0</v>
      </c>
      <c r="FK37" s="67">
        <f>$Q71*AM39*'[1]资源-士兵训练时间'!AE37+FK36</f>
        <v>0</v>
      </c>
      <c r="FL37" s="67">
        <f>$Q71*AN39*'[1]资源-士兵训练时间'!AF37+FL36</f>
        <v>0</v>
      </c>
      <c r="FP37" s="54">
        <v>32</v>
      </c>
      <c r="FQ37" s="62">
        <f t="shared" si="61"/>
        <v>0</v>
      </c>
      <c r="FR37" s="62">
        <f t="shared" si="62"/>
        <v>0</v>
      </c>
      <c r="FS37" s="62">
        <f t="shared" si="63"/>
        <v>0</v>
      </c>
      <c r="FT37" s="62">
        <f t="shared" si="64"/>
        <v>0</v>
      </c>
      <c r="FU37" s="62">
        <f t="shared" si="65"/>
        <v>0</v>
      </c>
      <c r="FV37" s="61">
        <f>FQ37*[4]兵营招募!AX36+FV36</f>
        <v>0</v>
      </c>
      <c r="FW37" s="61">
        <f>FR37*[4]兵营招募!AY36+FW36</f>
        <v>0</v>
      </c>
      <c r="FX37" s="61">
        <f>FS37*[4]兵营招募!AZ36+FX36</f>
        <v>0</v>
      </c>
      <c r="FY37" s="61">
        <f>FT37*[4]兵营招募!BA36+FY36</f>
        <v>0</v>
      </c>
      <c r="FZ37" s="61">
        <f>FU37*[4]兵营招募!BB36+FZ36</f>
        <v>0</v>
      </c>
      <c r="GD37" s="54">
        <v>32</v>
      </c>
      <c r="GE37" s="62">
        <f t="shared" si="66"/>
        <v>0</v>
      </c>
      <c r="GF37" s="62">
        <f t="shared" si="67"/>
        <v>0</v>
      </c>
      <c r="GG37" s="62">
        <f t="shared" si="68"/>
        <v>0</v>
      </c>
      <c r="GH37" s="62">
        <f t="shared" si="69"/>
        <v>0</v>
      </c>
      <c r="GI37" s="62">
        <f t="shared" si="70"/>
        <v>0</v>
      </c>
      <c r="GM37" s="54">
        <v>32</v>
      </c>
      <c r="GN37" s="62">
        <f t="shared" si="71"/>
        <v>0.13597069583832624</v>
      </c>
      <c r="GO37" s="62">
        <f t="shared" si="72"/>
        <v>0.13832649088854751</v>
      </c>
      <c r="GP37" s="62">
        <f t="shared" si="73"/>
        <v>0.14337397862747064</v>
      </c>
      <c r="GQ37" s="62">
        <f t="shared" si="74"/>
        <v>0.15097570281513406</v>
      </c>
      <c r="GR37" s="62">
        <f t="shared" si="75"/>
        <v>0.15981551195686935</v>
      </c>
      <c r="GV37" s="168">
        <v>32</v>
      </c>
      <c r="GW37" s="62">
        <f t="shared" si="76"/>
        <v>0</v>
      </c>
      <c r="GX37" s="62">
        <f t="shared" si="77"/>
        <v>0</v>
      </c>
      <c r="GY37" s="62">
        <f t="shared" si="78"/>
        <v>0</v>
      </c>
      <c r="GZ37" s="62">
        <f t="shared" si="79"/>
        <v>0</v>
      </c>
      <c r="HA37" s="62">
        <f t="shared" si="80"/>
        <v>0</v>
      </c>
      <c r="HE37" s="54">
        <v>32</v>
      </c>
      <c r="HF37" s="62">
        <f t="shared" si="81"/>
        <v>0</v>
      </c>
      <c r="HG37" s="62">
        <f t="shared" si="82"/>
        <v>0</v>
      </c>
      <c r="HH37" s="62">
        <f t="shared" si="83"/>
        <v>0</v>
      </c>
      <c r="HI37" s="62">
        <f t="shared" si="84"/>
        <v>0</v>
      </c>
      <c r="HJ37" s="62">
        <f t="shared" si="85"/>
        <v>0</v>
      </c>
      <c r="HN37" s="54">
        <v>32</v>
      </c>
      <c r="HO37" s="62">
        <f t="shared" si="86"/>
        <v>0.20395604375748932</v>
      </c>
      <c r="HP37" s="62">
        <f t="shared" si="87"/>
        <v>0.2074897363328212</v>
      </c>
      <c r="HQ37" s="62">
        <f t="shared" si="88"/>
        <v>0.21506096794120594</v>
      </c>
      <c r="HR37" s="62">
        <f t="shared" si="89"/>
        <v>0.22646355422270104</v>
      </c>
      <c r="HS37" s="62">
        <f t="shared" si="90"/>
        <v>0.23972326793530399</v>
      </c>
      <c r="HW37" s="54">
        <v>32</v>
      </c>
      <c r="HX37" s="62">
        <f t="shared" si="91"/>
        <v>0</v>
      </c>
      <c r="HY37" s="62">
        <f t="shared" si="92"/>
        <v>0</v>
      </c>
      <c r="HZ37" s="62">
        <f t="shared" si="93"/>
        <v>0</v>
      </c>
      <c r="IA37" s="62">
        <f t="shared" si="94"/>
        <v>0</v>
      </c>
      <c r="IB37" s="62">
        <f t="shared" si="95"/>
        <v>0</v>
      </c>
      <c r="IF37" s="54">
        <v>32</v>
      </c>
      <c r="IG37" s="62">
        <f t="shared" si="96"/>
        <v>0.3399267395958156</v>
      </c>
      <c r="IH37" s="62">
        <f t="shared" si="97"/>
        <v>0.34581622722136873</v>
      </c>
      <c r="II37" s="62">
        <f t="shared" si="98"/>
        <v>0.35843494656867658</v>
      </c>
      <c r="IJ37" s="62">
        <f t="shared" si="99"/>
        <v>0.3774392570378351</v>
      </c>
      <c r="IK37" s="62">
        <f t="shared" si="100"/>
        <v>0.39953877989217335</v>
      </c>
      <c r="IO37" s="54">
        <v>32</v>
      </c>
      <c r="IP37" s="62">
        <f t="shared" si="101"/>
        <v>0</v>
      </c>
      <c r="IQ37" s="62">
        <f t="shared" si="102"/>
        <v>0</v>
      </c>
      <c r="IR37" s="62">
        <f t="shared" si="103"/>
        <v>0</v>
      </c>
      <c r="IS37" s="62">
        <f t="shared" si="104"/>
        <v>0</v>
      </c>
      <c r="IT37" s="62">
        <f t="shared" si="105"/>
        <v>0</v>
      </c>
      <c r="IX37" s="54">
        <v>32</v>
      </c>
      <c r="IY37" s="62">
        <f t="shared" si="106"/>
        <v>0</v>
      </c>
      <c r="IZ37" s="62">
        <f t="shared" si="107"/>
        <v>0</v>
      </c>
      <c r="JA37" s="62">
        <f t="shared" si="108"/>
        <v>0</v>
      </c>
      <c r="JB37" s="62">
        <f t="shared" si="109"/>
        <v>0</v>
      </c>
      <c r="JC37" s="62">
        <f t="shared" si="110"/>
        <v>0</v>
      </c>
      <c r="JD37" s="67"/>
      <c r="JE37" s="67"/>
      <c r="JF37" s="67"/>
      <c r="JJ37" s="54">
        <v>32</v>
      </c>
      <c r="JK37" s="68">
        <f t="shared" si="111"/>
        <v>0</v>
      </c>
      <c r="JL37" s="68">
        <f t="shared" si="112"/>
        <v>0</v>
      </c>
      <c r="JM37" s="68">
        <f t="shared" si="113"/>
        <v>0</v>
      </c>
      <c r="JN37" s="68">
        <f t="shared" si="114"/>
        <v>0</v>
      </c>
      <c r="JO37" s="68">
        <f t="shared" si="115"/>
        <v>0</v>
      </c>
      <c r="JP37" s="61">
        <f>JK37*('[1]功能-城建'!CW36-'[1]功能-城建'!CW35)+JP36</f>
        <v>0</v>
      </c>
      <c r="JQ37" s="61">
        <f>JL37*('[1]功能-城建'!CX36-'[1]功能-城建'!CX35)+JQ36</f>
        <v>0</v>
      </c>
      <c r="JR37" s="61">
        <f>JM37*('[1]功能-城建'!CY36-'[1]功能-城建'!CY35)+JR36</f>
        <v>0</v>
      </c>
      <c r="JS37" s="61">
        <f>JN37*('[1]功能-城建'!CZ36-'[1]功能-城建'!CZ35)+JS36</f>
        <v>0</v>
      </c>
      <c r="JT37" s="61">
        <f>JO37*('[1]功能-城建'!DA36-'[1]功能-城建'!DA35)+JT36</f>
        <v>0</v>
      </c>
      <c r="JX37" s="159">
        <v>32</v>
      </c>
      <c r="JY37" s="68">
        <f t="shared" si="116"/>
        <v>0</v>
      </c>
      <c r="JZ37" s="68">
        <f t="shared" si="117"/>
        <v>0</v>
      </c>
      <c r="KA37" s="68">
        <f t="shared" si="118"/>
        <v>0</v>
      </c>
      <c r="KB37" s="68">
        <f t="shared" si="119"/>
        <v>0</v>
      </c>
      <c r="KC37" s="68">
        <f t="shared" si="120"/>
        <v>0</v>
      </c>
      <c r="KG37" s="168">
        <v>32</v>
      </c>
      <c r="KH37" s="68">
        <f t="shared" si="121"/>
        <v>0</v>
      </c>
      <c r="KI37" s="68">
        <f t="shared" si="122"/>
        <v>0</v>
      </c>
      <c r="KJ37" s="68">
        <f t="shared" si="123"/>
        <v>0</v>
      </c>
      <c r="KK37" s="68">
        <f t="shared" si="124"/>
        <v>0</v>
      </c>
      <c r="KL37" s="68">
        <f t="shared" si="125"/>
        <v>0</v>
      </c>
      <c r="KP37" s="168">
        <v>32</v>
      </c>
      <c r="KQ37" s="68">
        <f t="shared" si="126"/>
        <v>0.10197802187874466</v>
      </c>
      <c r="KR37" s="68">
        <f t="shared" si="127"/>
        <v>0.1037448681664106</v>
      </c>
      <c r="KS37" s="68">
        <f t="shared" si="128"/>
        <v>0.10753048397060297</v>
      </c>
      <c r="KT37" s="68">
        <f t="shared" si="129"/>
        <v>0.11323177711135052</v>
      </c>
      <c r="KU37" s="68">
        <f t="shared" si="130"/>
        <v>0.119861633967652</v>
      </c>
    </row>
    <row r="38" spans="1:307" x14ac:dyDescent="0.15">
      <c r="B38" s="162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162"/>
      <c r="AI38" s="103">
        <v>31</v>
      </c>
      <c r="AJ38" s="60">
        <f>IF(总纲!BM35&lt;INT('功能-圣人研究'!$E$8),0,求节点('功能-圣人研究'!$E$8:$E$27,'功能-圣人研究'!K$8:K$27,总纲!BM35))</f>
        <v>0.85202405231180123</v>
      </c>
      <c r="AK38" s="60">
        <f>IF(总纲!BN35&lt;INT('功能-圣人研究'!$E$8),0,求节点('功能-圣人研究'!$E$8:$E$27,'功能-圣人研究'!L$8:L$27,总纲!BN35))</f>
        <v>0.86702600308664335</v>
      </c>
      <c r="AL38" s="60">
        <f>IF(总纲!BO35&lt;INT('功能-圣人研究'!$E$8),0,求节点('功能-圣人研究'!$E$8:$E$27,'功能-圣人研究'!M$8:M$27,总纲!BO35))</f>
        <v>0.89867815017591701</v>
      </c>
      <c r="AM38" s="60">
        <f>IF(总纲!BP35&lt;INT('功能-圣人研究'!$E$8),0,求节点('功能-圣人研究'!$E$8:$E$27,'功能-圣人研究'!N$8:N$27,总纲!BP35))</f>
        <v>0.94661429791820551</v>
      </c>
      <c r="AN38" s="60">
        <f>IF(总纲!BQ35&lt;INT('功能-圣人研究'!$E$8),0,求节点('功能-圣人研究'!$E$8:$E$27,'功能-圣人研究'!O$8:O$27,总纲!BQ35))</f>
        <v>1</v>
      </c>
      <c r="AQ38" s="81"/>
      <c r="AS38" s="81"/>
      <c r="AT38" s="54">
        <v>33</v>
      </c>
      <c r="AU38" s="68">
        <f t="shared" ref="AU38:AU69" si="141">$C72*AJ40</f>
        <v>0.50847510806575424</v>
      </c>
      <c r="AV38" s="68">
        <f t="shared" ref="AV38:AV69" si="142">$C72*AK40</f>
        <v>0.51737876339638056</v>
      </c>
      <c r="AW38" s="68">
        <f t="shared" ref="AW38:AW69" si="143">$C72*AL40</f>
        <v>0.53607135469229716</v>
      </c>
      <c r="AX38" s="68">
        <f t="shared" ref="AX38:AX69" si="144">$C72*AM40</f>
        <v>0.56438388986206511</v>
      </c>
      <c r="AY38" s="68">
        <f t="shared" ref="AY38:AY69" si="145">$C72*AN40</f>
        <v>0.59864390612084462</v>
      </c>
      <c r="BB38" s="81"/>
      <c r="BC38" s="54">
        <v>33</v>
      </c>
      <c r="BD38" s="68">
        <f t="shared" ref="BD38:BD69" si="146">$D72*AJ40</f>
        <v>0</v>
      </c>
      <c r="BE38" s="68">
        <f t="shared" ref="BE38:BE69" si="147">$D72*AK40</f>
        <v>0</v>
      </c>
      <c r="BF38" s="68">
        <f t="shared" ref="BF38:BF69" si="148">$D72*AL40</f>
        <v>0</v>
      </c>
      <c r="BG38" s="68">
        <f t="shared" ref="BG38:BG69" si="149">$D72*AM40</f>
        <v>0</v>
      </c>
      <c r="BH38" s="68">
        <f t="shared" ref="BH38:BH69" si="150">$D72*AN40</f>
        <v>0</v>
      </c>
      <c r="BL38" s="54">
        <v>33</v>
      </c>
      <c r="BM38" s="68">
        <f t="shared" ref="BM38:BM69" si="151">$E72*AJ40</f>
        <v>0</v>
      </c>
      <c r="BN38" s="68">
        <f t="shared" ref="BN38:BN69" si="152">$E72*AK40</f>
        <v>0</v>
      </c>
      <c r="BO38" s="68">
        <f t="shared" ref="BO38:BO69" si="153">$E72*AL40</f>
        <v>0</v>
      </c>
      <c r="BP38" s="68">
        <f t="shared" ref="BP38:BP69" si="154">$E72*AM40</f>
        <v>0</v>
      </c>
      <c r="BQ38" s="68">
        <f t="shared" ref="BQ38:BQ69" si="155">$E72*AN40</f>
        <v>0</v>
      </c>
      <c r="BU38" s="54">
        <v>33</v>
      </c>
      <c r="BV38" s="62">
        <f t="shared" ref="BV38:BV69" si="156">$G72*AJ40</f>
        <v>0.33898340537716948</v>
      </c>
      <c r="BW38" s="62">
        <f t="shared" ref="BW38:BW69" si="157">$G72*AK40</f>
        <v>0.34491917559758706</v>
      </c>
      <c r="BX38" s="62">
        <f t="shared" ref="BX38:BX69" si="158">$G72*AL40</f>
        <v>0.35738090312819804</v>
      </c>
      <c r="BY38" s="62">
        <f t="shared" ref="BY38:BY69" si="159">$G72*AM40</f>
        <v>0.37625592657471008</v>
      </c>
      <c r="BZ38" s="62">
        <f t="shared" ref="BZ38:BZ69" si="160">$G72*AN40</f>
        <v>0.39909593741389637</v>
      </c>
      <c r="CD38" s="168">
        <v>33</v>
      </c>
      <c r="CE38" s="62">
        <f t="shared" ref="CE38:CE69" si="161">$H72*AJ40</f>
        <v>0</v>
      </c>
      <c r="CF38" s="62">
        <f t="shared" ref="CF38:CF69" si="162">$H72*AK40</f>
        <v>0</v>
      </c>
      <c r="CG38" s="62">
        <f t="shared" ref="CG38:CG69" si="163">$H72*AL40</f>
        <v>0</v>
      </c>
      <c r="CH38" s="62">
        <f t="shared" ref="CH38:CH69" si="164">$H72*AM40</f>
        <v>0</v>
      </c>
      <c r="CI38" s="62">
        <f t="shared" ref="CI38:CI69" si="165">$H72*AN40</f>
        <v>0</v>
      </c>
      <c r="CM38" s="54">
        <v>33</v>
      </c>
      <c r="CN38" s="62">
        <f t="shared" ref="CN38:CN69" si="166">$I72*AJ40</f>
        <v>0.33898340537716948</v>
      </c>
      <c r="CO38" s="62">
        <f t="shared" ref="CO38:CO69" si="167">$I72*AK40</f>
        <v>0.34491917559758706</v>
      </c>
      <c r="CP38" s="62">
        <f t="shared" ref="CP38:CP69" si="168">$I72*AL40</f>
        <v>0.35738090312819804</v>
      </c>
      <c r="CQ38" s="62">
        <f t="shared" ref="CQ38:CQ69" si="169">$I72*AM40</f>
        <v>0.37625592657471008</v>
      </c>
      <c r="CR38" s="62">
        <f t="shared" ref="CR38:CR69" si="170">$I72*AN40</f>
        <v>0.39909593741389637</v>
      </c>
      <c r="CV38" s="54">
        <v>33</v>
      </c>
      <c r="CW38" s="62">
        <f t="shared" ref="CW38:CW69" si="171">$J72*AJ40</f>
        <v>0</v>
      </c>
      <c r="CX38" s="62">
        <f t="shared" ref="CX38:CX69" si="172">$J72*AK40</f>
        <v>0</v>
      </c>
      <c r="CY38" s="62">
        <f t="shared" ref="CY38:CY69" si="173">$J72*AL40</f>
        <v>0</v>
      </c>
      <c r="CZ38" s="62">
        <f t="shared" ref="CZ38:CZ69" si="174">$J72*AM40</f>
        <v>0</v>
      </c>
      <c r="DA38" s="62">
        <f t="shared" ref="DA38:DA69" si="175">$J72*AN40</f>
        <v>0</v>
      </c>
      <c r="DE38" s="168">
        <v>33</v>
      </c>
      <c r="DF38" s="62">
        <f t="shared" ref="DF38:DF69" si="176">$K72*AJ40</f>
        <v>0</v>
      </c>
      <c r="DG38" s="62">
        <f t="shared" ref="DG38:DG69" si="177">$K72*AK40</f>
        <v>0</v>
      </c>
      <c r="DH38" s="62">
        <f t="shared" ref="DH38:DH69" si="178">$K72*AL40</f>
        <v>0</v>
      </c>
      <c r="DI38" s="62">
        <f t="shared" ref="DI38:DI69" si="179">$K72*AM40</f>
        <v>0</v>
      </c>
      <c r="DJ38" s="62">
        <f t="shared" ref="DJ38:DJ69" si="180">$K72*AN40</f>
        <v>0</v>
      </c>
      <c r="DN38" s="54">
        <v>33</v>
      </c>
      <c r="DO38" s="62">
        <f t="shared" ref="DO38:DO69" si="181">$L72*AJ40</f>
        <v>0</v>
      </c>
      <c r="DP38" s="62">
        <f t="shared" ref="DP38:DP69" si="182">$L72*AK40</f>
        <v>0</v>
      </c>
      <c r="DQ38" s="62">
        <f t="shared" ref="DQ38:DQ69" si="183">$L72*AL40</f>
        <v>0</v>
      </c>
      <c r="DR38" s="62">
        <f t="shared" ref="DR38:DR69" si="184">$L72*AM40</f>
        <v>0</v>
      </c>
      <c r="DS38" s="62">
        <f t="shared" ref="DS38:DS69" si="185">$L72*AN40</f>
        <v>0</v>
      </c>
      <c r="DW38" s="168">
        <v>33</v>
      </c>
      <c r="DX38" s="62">
        <f t="shared" ref="DX38:DX69" si="186">$M72*AJ40</f>
        <v>0</v>
      </c>
      <c r="DY38" s="62">
        <f t="shared" ref="DY38:DY69" si="187">$M72*AK40</f>
        <v>0</v>
      </c>
      <c r="DZ38" s="62">
        <f t="shared" ref="DZ38:DZ69" si="188">$M72*AL40</f>
        <v>0</v>
      </c>
      <c r="EA38" s="62">
        <f t="shared" ref="EA38:EA69" si="189">$M72*AM40</f>
        <v>0</v>
      </c>
      <c r="EB38" s="62">
        <f t="shared" ref="EB38:EB69" si="190">$M72*AN40</f>
        <v>0</v>
      </c>
      <c r="EF38" s="54">
        <v>33</v>
      </c>
      <c r="EG38" s="62">
        <f t="shared" ref="EG38:EG69" si="191">$N72*AJ40</f>
        <v>0</v>
      </c>
      <c r="EH38" s="62">
        <f t="shared" ref="EH38:EH69" si="192">$N72*AK40</f>
        <v>0</v>
      </c>
      <c r="EI38" s="62">
        <f t="shared" ref="EI38:EI69" si="193">$N72*AL40</f>
        <v>0</v>
      </c>
      <c r="EJ38" s="62">
        <f t="shared" ref="EJ38:EJ69" si="194">$N72*AM40</f>
        <v>0</v>
      </c>
      <c r="EK38" s="62">
        <f t="shared" ref="EK38:EK69" si="195">$N72*AN40</f>
        <v>0</v>
      </c>
      <c r="EO38" s="168">
        <v>33</v>
      </c>
      <c r="EP38" s="62">
        <f t="shared" ref="EP38:EP69" si="196">$O72*AJ40</f>
        <v>0</v>
      </c>
      <c r="EQ38" s="62">
        <f t="shared" ref="EQ38:EQ69" si="197">$O72*AK40</f>
        <v>0</v>
      </c>
      <c r="ER38" s="62">
        <f t="shared" ref="ER38:ER69" si="198">$O72*AL40</f>
        <v>0</v>
      </c>
      <c r="ES38" s="62">
        <f t="shared" ref="ES38:ES69" si="199">$O72*AM40</f>
        <v>0</v>
      </c>
      <c r="ET38" s="62">
        <f t="shared" ref="ET38:ET69" si="200">$O72*AN40</f>
        <v>0</v>
      </c>
      <c r="EX38" s="54">
        <v>33</v>
      </c>
      <c r="EY38" s="62">
        <f t="shared" si="131"/>
        <v>0.13559336215086781</v>
      </c>
      <c r="EZ38" s="62">
        <f t="shared" si="132"/>
        <v>0.13796767023903483</v>
      </c>
      <c r="FA38" s="62">
        <f t="shared" si="133"/>
        <v>0.14295236125127925</v>
      </c>
      <c r="FB38" s="62">
        <f t="shared" si="134"/>
        <v>0.15050237062988403</v>
      </c>
      <c r="FC38" s="62">
        <f t="shared" si="135"/>
        <v>0.15963837496555858</v>
      </c>
      <c r="FG38" s="54">
        <v>33</v>
      </c>
      <c r="FH38" s="67">
        <f>$Q72*AJ40*'[1]资源-士兵训练时间'!AB38+FH37</f>
        <v>0</v>
      </c>
      <c r="FI38" s="67">
        <f>$Q72*AK40*'[1]资源-士兵训练时间'!AC38+FI37</f>
        <v>0</v>
      </c>
      <c r="FJ38" s="67">
        <f>$Q72*AL40*'[1]资源-士兵训练时间'!AD38+FJ37</f>
        <v>0</v>
      </c>
      <c r="FK38" s="67">
        <f>$Q72*AM40*'[1]资源-士兵训练时间'!AE38+FK37</f>
        <v>0</v>
      </c>
      <c r="FL38" s="67">
        <f>$Q72*AN40*'[1]资源-士兵训练时间'!AF38+FL37</f>
        <v>0</v>
      </c>
      <c r="FP38" s="54">
        <v>33</v>
      </c>
      <c r="FQ38" s="62">
        <f t="shared" ref="FQ38:FQ69" si="201">$R72*AJ40</f>
        <v>0</v>
      </c>
      <c r="FR38" s="62">
        <f t="shared" ref="FR38:FR69" si="202">$R72*AK40</f>
        <v>0</v>
      </c>
      <c r="FS38" s="62">
        <f t="shared" ref="FS38:FS69" si="203">$R72*AL40</f>
        <v>0</v>
      </c>
      <c r="FT38" s="62">
        <f t="shared" ref="FT38:FT69" si="204">$R72*AM40</f>
        <v>0</v>
      </c>
      <c r="FU38" s="62">
        <f t="shared" ref="FU38:FU69" si="205">$R72*AN40</f>
        <v>0</v>
      </c>
      <c r="FV38" s="61">
        <f>FQ38*[4]兵营招募!AX37+FV37</f>
        <v>0</v>
      </c>
      <c r="FW38" s="61">
        <f>FR38*[4]兵营招募!AY37+FW37</f>
        <v>0</v>
      </c>
      <c r="FX38" s="61">
        <f>FS38*[4]兵营招募!AZ37+FX37</f>
        <v>0</v>
      </c>
      <c r="FY38" s="61">
        <f>FT38*[4]兵营招募!BA37+FY37</f>
        <v>0</v>
      </c>
      <c r="FZ38" s="61">
        <f>FU38*[4]兵营招募!BB37+FZ37</f>
        <v>0</v>
      </c>
      <c r="GD38" s="54">
        <v>33</v>
      </c>
      <c r="GE38" s="62">
        <f t="shared" ref="GE38:GE69" si="206">$S72*AJ40</f>
        <v>0</v>
      </c>
      <c r="GF38" s="62">
        <f t="shared" ref="GF38:GF69" si="207">$S72*AK40</f>
        <v>0</v>
      </c>
      <c r="GG38" s="62">
        <f t="shared" ref="GG38:GG69" si="208">$S72*AL40</f>
        <v>0</v>
      </c>
      <c r="GH38" s="62">
        <f t="shared" ref="GH38:GH69" si="209">$S72*AM40</f>
        <v>0</v>
      </c>
      <c r="GI38" s="62">
        <f t="shared" ref="GI38:GI69" si="210">$S72*AN40</f>
        <v>0</v>
      </c>
      <c r="GM38" s="54">
        <v>33</v>
      </c>
      <c r="GN38" s="62">
        <f t="shared" ref="GN38:GN69" si="211">$T72*AJ40</f>
        <v>0.13559336215086781</v>
      </c>
      <c r="GO38" s="62">
        <f t="shared" ref="GO38:GO69" si="212">$T72*AK40</f>
        <v>0.13796767023903483</v>
      </c>
      <c r="GP38" s="62">
        <f t="shared" ref="GP38:GP69" si="213">$T72*AL40</f>
        <v>0.14295236125127925</v>
      </c>
      <c r="GQ38" s="62">
        <f t="shared" ref="GQ38:GQ69" si="214">$T72*AM40</f>
        <v>0.15050237062988403</v>
      </c>
      <c r="GR38" s="62">
        <f t="shared" ref="GR38:GR69" si="215">$T72*AN40</f>
        <v>0.15963837496555858</v>
      </c>
      <c r="GV38" s="168">
        <v>33</v>
      </c>
      <c r="GW38" s="62">
        <f t="shared" ref="GW38:GW69" si="216">$U72*AJ40</f>
        <v>0</v>
      </c>
      <c r="GX38" s="62">
        <f t="shared" ref="GX38:GX69" si="217">$U72*AK40</f>
        <v>0</v>
      </c>
      <c r="GY38" s="62">
        <f t="shared" ref="GY38:GY69" si="218">$U72*AL40</f>
        <v>0</v>
      </c>
      <c r="GZ38" s="62">
        <f t="shared" ref="GZ38:GZ69" si="219">$U72*AM40</f>
        <v>0</v>
      </c>
      <c r="HA38" s="62">
        <f t="shared" ref="HA38:HA69" si="220">$U72*AN40</f>
        <v>0</v>
      </c>
      <c r="HE38" s="54">
        <v>33</v>
      </c>
      <c r="HF38" s="62">
        <f t="shared" ref="HF38:HF69" si="221">$V72*AJ40</f>
        <v>0</v>
      </c>
      <c r="HG38" s="62">
        <f t="shared" ref="HG38:HG69" si="222">$V72*AK40</f>
        <v>0</v>
      </c>
      <c r="HH38" s="62">
        <f t="shared" ref="HH38:HH69" si="223">$V72*AL40</f>
        <v>0</v>
      </c>
      <c r="HI38" s="62">
        <f t="shared" ref="HI38:HI69" si="224">$V72*AM40</f>
        <v>0</v>
      </c>
      <c r="HJ38" s="62">
        <f t="shared" ref="HJ38:HJ69" si="225">$V72*AN40</f>
        <v>0</v>
      </c>
      <c r="HN38" s="54">
        <v>33</v>
      </c>
      <c r="HO38" s="62">
        <f t="shared" ref="HO38:HO69" si="226">$W72*AJ40</f>
        <v>0.20339004322630166</v>
      </c>
      <c r="HP38" s="62">
        <f t="shared" ref="HP38:HP69" si="227">$W72*AK40</f>
        <v>0.2069515053585522</v>
      </c>
      <c r="HQ38" s="62">
        <f t="shared" ref="HQ38:HQ69" si="228">$W72*AL40</f>
        <v>0.21442854187691882</v>
      </c>
      <c r="HR38" s="62">
        <f t="shared" ref="HR38:HR69" si="229">$W72*AM40</f>
        <v>0.22575355594482602</v>
      </c>
      <c r="HS38" s="62">
        <f t="shared" ref="HS38:HS69" si="230">$W72*AN40</f>
        <v>0.2394575624483378</v>
      </c>
      <c r="HW38" s="54">
        <v>33</v>
      </c>
      <c r="HX38" s="62">
        <f t="shared" ref="HX38:HX69" si="231">$X72*AJ40</f>
        <v>0</v>
      </c>
      <c r="HY38" s="62">
        <f t="shared" ref="HY38:HY69" si="232">$X72*AK40</f>
        <v>0</v>
      </c>
      <c r="HZ38" s="62">
        <f t="shared" ref="HZ38:HZ69" si="233">$X72*AL40</f>
        <v>0</v>
      </c>
      <c r="IA38" s="62">
        <f t="shared" ref="IA38:IA69" si="234">$X72*AM40</f>
        <v>0</v>
      </c>
      <c r="IB38" s="62">
        <f t="shared" ref="IB38:IB69" si="235">$X72*AN40</f>
        <v>0</v>
      </c>
      <c r="IF38" s="54">
        <v>33</v>
      </c>
      <c r="IG38" s="62">
        <f t="shared" ref="IG38:IG69" si="236">$Y72*AJ40</f>
        <v>0.33898340537716948</v>
      </c>
      <c r="IH38" s="62">
        <f t="shared" ref="IH38:IH69" si="237">$Y72*AK40</f>
        <v>0.34491917559758706</v>
      </c>
      <c r="II38" s="62">
        <f t="shared" ref="II38:II69" si="238">$Y72*AL40</f>
        <v>0.35738090312819804</v>
      </c>
      <c r="IJ38" s="62">
        <f t="shared" ref="IJ38:IJ69" si="239">$Y72*AM40</f>
        <v>0.37625592657471008</v>
      </c>
      <c r="IK38" s="62">
        <f t="shared" ref="IK38:IK69" si="240">$Y72*AN40</f>
        <v>0.39909593741389637</v>
      </c>
      <c r="IO38" s="54">
        <v>33</v>
      </c>
      <c r="IP38" s="62">
        <f t="shared" ref="IP38:IP69" si="241">$Z72*AJ40</f>
        <v>0</v>
      </c>
      <c r="IQ38" s="62">
        <f t="shared" ref="IQ38:IQ69" si="242">$Z72*AK40</f>
        <v>0</v>
      </c>
      <c r="IR38" s="62">
        <f t="shared" ref="IR38:IR69" si="243">$Z72*AL40</f>
        <v>0</v>
      </c>
      <c r="IS38" s="62">
        <f t="shared" ref="IS38:IS69" si="244">$Z72*AM40</f>
        <v>0</v>
      </c>
      <c r="IT38" s="62">
        <f t="shared" ref="IT38:IT69" si="245">$Z72*AN40</f>
        <v>0</v>
      </c>
      <c r="IX38" s="54">
        <v>33</v>
      </c>
      <c r="IY38" s="62">
        <f t="shared" ref="IY38:IY69" si="246">$AA72*AJ40</f>
        <v>0</v>
      </c>
      <c r="IZ38" s="62">
        <f t="shared" ref="IZ38:IZ69" si="247">$AA72*AK40</f>
        <v>0</v>
      </c>
      <c r="JA38" s="62">
        <f t="shared" ref="JA38:JA69" si="248">$AA72*AL40</f>
        <v>0</v>
      </c>
      <c r="JB38" s="62">
        <f t="shared" ref="JB38:JB69" si="249">$AA72*AM40</f>
        <v>0</v>
      </c>
      <c r="JC38" s="62">
        <f t="shared" ref="JC38:JC69" si="250">$AA72*AN40</f>
        <v>0</v>
      </c>
      <c r="JD38" s="67"/>
      <c r="JE38" s="67"/>
      <c r="JF38" s="67"/>
      <c r="JJ38" s="54">
        <v>33</v>
      </c>
      <c r="JK38" s="68">
        <f t="shared" ref="JK38:JK69" si="251">AJ40*$F72</f>
        <v>0</v>
      </c>
      <c r="JL38" s="68">
        <f t="shared" ref="JL38:JL69" si="252">AK40*$F72</f>
        <v>0</v>
      </c>
      <c r="JM38" s="68">
        <f t="shared" ref="JM38:JM69" si="253">AL40*$F72</f>
        <v>0</v>
      </c>
      <c r="JN38" s="68">
        <f t="shared" ref="JN38:JN69" si="254">AM40*$F72</f>
        <v>0</v>
      </c>
      <c r="JO38" s="68">
        <f t="shared" ref="JO38:JO69" si="255">AN40*$F72</f>
        <v>0</v>
      </c>
      <c r="JP38" s="61">
        <f>JK38*('[1]功能-城建'!CW37-'[1]功能-城建'!CW36)+JP37</f>
        <v>0</v>
      </c>
      <c r="JQ38" s="61">
        <f>JL38*('[1]功能-城建'!CX37-'[1]功能-城建'!CX36)+JQ37</f>
        <v>0</v>
      </c>
      <c r="JR38" s="61">
        <f>JM38*('[1]功能-城建'!CY37-'[1]功能-城建'!CY36)+JR37</f>
        <v>0</v>
      </c>
      <c r="JS38" s="61">
        <f>JN38*('[1]功能-城建'!CZ37-'[1]功能-城建'!CZ36)+JS37</f>
        <v>0</v>
      </c>
      <c r="JT38" s="61">
        <f>JO38*('[1]功能-城建'!DA37-'[1]功能-城建'!DA36)+JT37</f>
        <v>0</v>
      </c>
      <c r="JX38" s="159">
        <v>33</v>
      </c>
      <c r="JY38" s="68">
        <f t="shared" ref="JY38:JY69" si="256">AJ40*$AB72</f>
        <v>0</v>
      </c>
      <c r="JZ38" s="68">
        <f t="shared" ref="JZ38:JZ69" si="257">AK40*$AB72</f>
        <v>0</v>
      </c>
      <c r="KA38" s="68">
        <f t="shared" ref="KA38:KA69" si="258">AL40*$AB72</f>
        <v>0</v>
      </c>
      <c r="KB38" s="68">
        <f t="shared" ref="KB38:KB69" si="259">AM40*$AB72</f>
        <v>0</v>
      </c>
      <c r="KC38" s="68">
        <f t="shared" ref="KC38:KC69" si="260">AN40*$AB72</f>
        <v>0</v>
      </c>
      <c r="KG38" s="168">
        <v>33</v>
      </c>
      <c r="KH38" s="68">
        <f t="shared" ref="KH38:KH69" si="261">AJ40*$AC72</f>
        <v>0</v>
      </c>
      <c r="KI38" s="68">
        <f t="shared" ref="KI38:KI69" si="262">AK40*$AC72</f>
        <v>0</v>
      </c>
      <c r="KJ38" s="68">
        <f t="shared" ref="KJ38:KJ69" si="263">AL40*$AC72</f>
        <v>0</v>
      </c>
      <c r="KK38" s="68">
        <f t="shared" ref="KK38:KK69" si="264">AM40*$AC72</f>
        <v>0</v>
      </c>
      <c r="KL38" s="68">
        <f t="shared" ref="KL38:KL69" si="265">AN40*$AC72</f>
        <v>0</v>
      </c>
      <c r="KP38" s="168">
        <v>33</v>
      </c>
      <c r="KQ38" s="68">
        <f t="shared" ref="KQ38:KQ69" si="266">AJ40*$AD72</f>
        <v>0.10169502161315083</v>
      </c>
      <c r="KR38" s="68">
        <f t="shared" ref="KR38:KR69" si="267">AK40*$AD72</f>
        <v>0.1034757526792761</v>
      </c>
      <c r="KS38" s="68">
        <f t="shared" ref="KS38:KS69" si="268">AL40*$AD72</f>
        <v>0.10721427093845941</v>
      </c>
      <c r="KT38" s="68">
        <f t="shared" ref="KT38:KT69" si="269">AM40*$AD72</f>
        <v>0.11287677797241301</v>
      </c>
      <c r="KU38" s="68">
        <f t="shared" ref="KU38:KU69" si="270">AN40*$AD72</f>
        <v>0.1197287812241689</v>
      </c>
    </row>
    <row r="39" spans="1:307" x14ac:dyDescent="0.15">
      <c r="B39" s="54" t="s">
        <v>348</v>
      </c>
      <c r="AI39" s="103">
        <v>32</v>
      </c>
      <c r="AJ39" s="60">
        <f>IF(总纲!BM36&lt;INT('功能-圣人研究'!$E$8),0,求节点('功能-圣人研究'!$E$8:$E$27,'功能-圣人研究'!K$8:K$27,总纲!BM36))</f>
        <v>0.84981684898953891</v>
      </c>
      <c r="AK39" s="60">
        <f>IF(总纲!BN36&lt;INT('功能-圣人研究'!$E$8),0,求节点('功能-圣人研究'!$E$8:$E$27,'功能-圣人研究'!L$8:L$27,总纲!BN36))</f>
        <v>0.86454056805342172</v>
      </c>
      <c r="AL39" s="60">
        <f>IF(总纲!BO36&lt;INT('功能-圣人研究'!$E$8),0,求节点('功能-圣人研究'!$E$8:$E$27,'功能-圣人研究'!M$8:M$27,总纲!BO36))</f>
        <v>0.8960873664216914</v>
      </c>
      <c r="AM39" s="60">
        <f>IF(总纲!BP36&lt;INT('功能-圣人研究'!$E$8),0,求节点('功能-圣人研究'!$E$8:$E$27,'功能-圣人研究'!N$8:N$27,总纲!BP36))</f>
        <v>0.94359814259458763</v>
      </c>
      <c r="AN39" s="60">
        <f>IF(总纲!BQ36&lt;INT('功能-圣人研究'!$E$8),0,求节点('功能-圣人研究'!$E$8:$E$27,'功能-圣人研究'!O$8:O$27,总纲!BQ36))</f>
        <v>0.99884694973043331</v>
      </c>
      <c r="AQ39" s="81"/>
      <c r="AS39" s="81"/>
      <c r="AT39" s="54">
        <v>34</v>
      </c>
      <c r="AU39" s="68">
        <f t="shared" si="141"/>
        <v>0.507181127086342</v>
      </c>
      <c r="AV39" s="68">
        <f t="shared" si="142"/>
        <v>0.51589176379318746</v>
      </c>
      <c r="AW39" s="68">
        <f t="shared" si="143"/>
        <v>0.53451193260788588</v>
      </c>
      <c r="AX39" s="68">
        <f t="shared" si="144"/>
        <v>0.56252232935869784</v>
      </c>
      <c r="AY39" s="68">
        <f t="shared" si="145"/>
        <v>0.59791928290749274</v>
      </c>
      <c r="BB39" s="81"/>
      <c r="BC39" s="54">
        <v>34</v>
      </c>
      <c r="BD39" s="68">
        <f t="shared" si="146"/>
        <v>0</v>
      </c>
      <c r="BE39" s="68">
        <f t="shared" si="147"/>
        <v>0</v>
      </c>
      <c r="BF39" s="68">
        <f t="shared" si="148"/>
        <v>0</v>
      </c>
      <c r="BG39" s="68">
        <f t="shared" si="149"/>
        <v>0</v>
      </c>
      <c r="BH39" s="68">
        <f t="shared" si="150"/>
        <v>0</v>
      </c>
      <c r="BL39" s="54">
        <v>34</v>
      </c>
      <c r="BM39" s="68">
        <f t="shared" si="151"/>
        <v>0</v>
      </c>
      <c r="BN39" s="68">
        <f t="shared" si="152"/>
        <v>0</v>
      </c>
      <c r="BO39" s="68">
        <f t="shared" si="153"/>
        <v>0</v>
      </c>
      <c r="BP39" s="68">
        <f t="shared" si="154"/>
        <v>0</v>
      </c>
      <c r="BQ39" s="68">
        <f t="shared" si="155"/>
        <v>0</v>
      </c>
      <c r="BU39" s="54">
        <v>34</v>
      </c>
      <c r="BV39" s="62">
        <f t="shared" si="156"/>
        <v>0.33812075139089465</v>
      </c>
      <c r="BW39" s="62">
        <f t="shared" si="157"/>
        <v>0.34392784252879161</v>
      </c>
      <c r="BX39" s="62">
        <f t="shared" si="158"/>
        <v>0.35634128840525725</v>
      </c>
      <c r="BY39" s="62">
        <f t="shared" si="159"/>
        <v>0.37501488623913187</v>
      </c>
      <c r="BZ39" s="62">
        <f t="shared" si="160"/>
        <v>0.39861285527166179</v>
      </c>
      <c r="CD39" s="168">
        <v>34</v>
      </c>
      <c r="CE39" s="62">
        <f t="shared" si="161"/>
        <v>0</v>
      </c>
      <c r="CF39" s="62">
        <f t="shared" si="162"/>
        <v>0</v>
      </c>
      <c r="CG39" s="62">
        <f t="shared" si="163"/>
        <v>0</v>
      </c>
      <c r="CH39" s="62">
        <f t="shared" si="164"/>
        <v>0</v>
      </c>
      <c r="CI39" s="62">
        <f t="shared" si="165"/>
        <v>0</v>
      </c>
      <c r="CM39" s="54">
        <v>34</v>
      </c>
      <c r="CN39" s="62">
        <f t="shared" si="166"/>
        <v>0.33812075139089465</v>
      </c>
      <c r="CO39" s="62">
        <f t="shared" si="167"/>
        <v>0.34392784252879161</v>
      </c>
      <c r="CP39" s="62">
        <f t="shared" si="168"/>
        <v>0.35634128840525725</v>
      </c>
      <c r="CQ39" s="62">
        <f t="shared" si="169"/>
        <v>0.37501488623913187</v>
      </c>
      <c r="CR39" s="62">
        <f t="shared" si="170"/>
        <v>0.39861285527166179</v>
      </c>
      <c r="CV39" s="54">
        <v>34</v>
      </c>
      <c r="CW39" s="62">
        <f t="shared" si="171"/>
        <v>0</v>
      </c>
      <c r="CX39" s="62">
        <f t="shared" si="172"/>
        <v>0</v>
      </c>
      <c r="CY39" s="62">
        <f t="shared" si="173"/>
        <v>0</v>
      </c>
      <c r="CZ39" s="62">
        <f t="shared" si="174"/>
        <v>0</v>
      </c>
      <c r="DA39" s="62">
        <f t="shared" si="175"/>
        <v>0</v>
      </c>
      <c r="DE39" s="168">
        <v>34</v>
      </c>
      <c r="DF39" s="62">
        <f t="shared" si="176"/>
        <v>0</v>
      </c>
      <c r="DG39" s="62">
        <f t="shared" si="177"/>
        <v>0</v>
      </c>
      <c r="DH39" s="62">
        <f t="shared" si="178"/>
        <v>0</v>
      </c>
      <c r="DI39" s="62">
        <f t="shared" si="179"/>
        <v>0</v>
      </c>
      <c r="DJ39" s="62">
        <f t="shared" si="180"/>
        <v>0</v>
      </c>
      <c r="DN39" s="54">
        <v>34</v>
      </c>
      <c r="DO39" s="62">
        <f t="shared" si="181"/>
        <v>0</v>
      </c>
      <c r="DP39" s="62">
        <f t="shared" si="182"/>
        <v>0</v>
      </c>
      <c r="DQ39" s="62">
        <f t="shared" si="183"/>
        <v>0</v>
      </c>
      <c r="DR39" s="62">
        <f t="shared" si="184"/>
        <v>0</v>
      </c>
      <c r="DS39" s="62">
        <f t="shared" si="185"/>
        <v>0</v>
      </c>
      <c r="DW39" s="168">
        <v>34</v>
      </c>
      <c r="DX39" s="62">
        <f t="shared" si="186"/>
        <v>0</v>
      </c>
      <c r="DY39" s="62">
        <f t="shared" si="187"/>
        <v>0</v>
      </c>
      <c r="DZ39" s="62">
        <f t="shared" si="188"/>
        <v>0</v>
      </c>
      <c r="EA39" s="62">
        <f t="shared" si="189"/>
        <v>0</v>
      </c>
      <c r="EB39" s="62">
        <f t="shared" si="190"/>
        <v>0</v>
      </c>
      <c r="EF39" s="54">
        <v>34</v>
      </c>
      <c r="EG39" s="62">
        <f t="shared" si="191"/>
        <v>0</v>
      </c>
      <c r="EH39" s="62">
        <f t="shared" si="192"/>
        <v>0</v>
      </c>
      <c r="EI39" s="62">
        <f t="shared" si="193"/>
        <v>0</v>
      </c>
      <c r="EJ39" s="62">
        <f t="shared" si="194"/>
        <v>0</v>
      </c>
      <c r="EK39" s="62">
        <f t="shared" si="195"/>
        <v>0</v>
      </c>
      <c r="EO39" s="168">
        <v>34</v>
      </c>
      <c r="EP39" s="62">
        <f t="shared" si="196"/>
        <v>0</v>
      </c>
      <c r="EQ39" s="62">
        <f t="shared" si="197"/>
        <v>0</v>
      </c>
      <c r="ER39" s="62">
        <f t="shared" si="198"/>
        <v>0</v>
      </c>
      <c r="ES39" s="62">
        <f t="shared" si="199"/>
        <v>0</v>
      </c>
      <c r="ET39" s="62">
        <f t="shared" si="200"/>
        <v>0</v>
      </c>
      <c r="EX39" s="54">
        <v>34</v>
      </c>
      <c r="EY39" s="62">
        <f t="shared" si="131"/>
        <v>0.13524830055635789</v>
      </c>
      <c r="EZ39" s="62">
        <f t="shared" si="132"/>
        <v>0.13757113701151666</v>
      </c>
      <c r="FA39" s="62">
        <f t="shared" si="133"/>
        <v>0.14253651536210291</v>
      </c>
      <c r="FB39" s="62">
        <f t="shared" si="134"/>
        <v>0.15000595449565277</v>
      </c>
      <c r="FC39" s="62">
        <f t="shared" si="135"/>
        <v>0.15944514210866473</v>
      </c>
      <c r="FG39" s="54">
        <v>34</v>
      </c>
      <c r="FH39" s="67">
        <f>$Q73*AJ41*'[1]资源-士兵训练时间'!AB39+FH38</f>
        <v>0</v>
      </c>
      <c r="FI39" s="67">
        <f>$Q73*AK41*'[1]资源-士兵训练时间'!AC39+FI38</f>
        <v>0</v>
      </c>
      <c r="FJ39" s="67">
        <f>$Q73*AL41*'[1]资源-士兵训练时间'!AD39+FJ38</f>
        <v>0</v>
      </c>
      <c r="FK39" s="67">
        <f>$Q73*AM41*'[1]资源-士兵训练时间'!AE39+FK38</f>
        <v>0</v>
      </c>
      <c r="FL39" s="67">
        <f>$Q73*AN41*'[1]资源-士兵训练时间'!AF39+FL38</f>
        <v>0</v>
      </c>
      <c r="FP39" s="54">
        <v>34</v>
      </c>
      <c r="FQ39" s="62">
        <f t="shared" si="201"/>
        <v>0</v>
      </c>
      <c r="FR39" s="62">
        <f t="shared" si="202"/>
        <v>0</v>
      </c>
      <c r="FS39" s="62">
        <f t="shared" si="203"/>
        <v>0</v>
      </c>
      <c r="FT39" s="62">
        <f t="shared" si="204"/>
        <v>0</v>
      </c>
      <c r="FU39" s="62">
        <f t="shared" si="205"/>
        <v>0</v>
      </c>
      <c r="FV39" s="61">
        <f>FQ39*[4]兵营招募!AX38+FV38</f>
        <v>0</v>
      </c>
      <c r="FW39" s="61">
        <f>FR39*[4]兵营招募!AY38+FW38</f>
        <v>0</v>
      </c>
      <c r="FX39" s="61">
        <f>FS39*[4]兵营招募!AZ38+FX38</f>
        <v>0</v>
      </c>
      <c r="FY39" s="61">
        <f>FT39*[4]兵营招募!BA38+FY38</f>
        <v>0</v>
      </c>
      <c r="FZ39" s="61">
        <f>FU39*[4]兵营招募!BB38+FZ38</f>
        <v>0</v>
      </c>
      <c r="GD39" s="54">
        <v>34</v>
      </c>
      <c r="GE39" s="62">
        <f t="shared" si="206"/>
        <v>0</v>
      </c>
      <c r="GF39" s="62">
        <f t="shared" si="207"/>
        <v>0</v>
      </c>
      <c r="GG39" s="62">
        <f t="shared" si="208"/>
        <v>0</v>
      </c>
      <c r="GH39" s="62">
        <f t="shared" si="209"/>
        <v>0</v>
      </c>
      <c r="GI39" s="62">
        <f t="shared" si="210"/>
        <v>0</v>
      </c>
      <c r="GM39" s="54">
        <v>34</v>
      </c>
      <c r="GN39" s="62">
        <f t="shared" si="211"/>
        <v>0.13524830055635789</v>
      </c>
      <c r="GO39" s="62">
        <f t="shared" si="212"/>
        <v>0.13757113701151666</v>
      </c>
      <c r="GP39" s="62">
        <f t="shared" si="213"/>
        <v>0.14253651536210291</v>
      </c>
      <c r="GQ39" s="62">
        <f t="shared" si="214"/>
        <v>0.15000595449565277</v>
      </c>
      <c r="GR39" s="62">
        <f t="shared" si="215"/>
        <v>0.15944514210866473</v>
      </c>
      <c r="GV39" s="168">
        <v>34</v>
      </c>
      <c r="GW39" s="62">
        <f t="shared" si="216"/>
        <v>0</v>
      </c>
      <c r="GX39" s="62">
        <f t="shared" si="217"/>
        <v>0</v>
      </c>
      <c r="GY39" s="62">
        <f t="shared" si="218"/>
        <v>0</v>
      </c>
      <c r="GZ39" s="62">
        <f t="shared" si="219"/>
        <v>0</v>
      </c>
      <c r="HA39" s="62">
        <f t="shared" si="220"/>
        <v>0</v>
      </c>
      <c r="HE39" s="54">
        <v>34</v>
      </c>
      <c r="HF39" s="62">
        <f t="shared" si="221"/>
        <v>0</v>
      </c>
      <c r="HG39" s="62">
        <f t="shared" si="222"/>
        <v>0</v>
      </c>
      <c r="HH39" s="62">
        <f t="shared" si="223"/>
        <v>0</v>
      </c>
      <c r="HI39" s="62">
        <f t="shared" si="224"/>
        <v>0</v>
      </c>
      <c r="HJ39" s="62">
        <f t="shared" si="225"/>
        <v>0</v>
      </c>
      <c r="HN39" s="54">
        <v>34</v>
      </c>
      <c r="HO39" s="62">
        <f t="shared" si="226"/>
        <v>0.20287245083453678</v>
      </c>
      <c r="HP39" s="62">
        <f t="shared" si="227"/>
        <v>0.20635670551727495</v>
      </c>
      <c r="HQ39" s="62">
        <f t="shared" si="228"/>
        <v>0.21380477304315432</v>
      </c>
      <c r="HR39" s="62">
        <f t="shared" si="229"/>
        <v>0.22500893174347911</v>
      </c>
      <c r="HS39" s="62">
        <f t="shared" si="230"/>
        <v>0.23916771316299706</v>
      </c>
      <c r="HW39" s="54">
        <v>34</v>
      </c>
      <c r="HX39" s="62">
        <f t="shared" si="231"/>
        <v>0</v>
      </c>
      <c r="HY39" s="62">
        <f t="shared" si="232"/>
        <v>0</v>
      </c>
      <c r="HZ39" s="62">
        <f t="shared" si="233"/>
        <v>0</v>
      </c>
      <c r="IA39" s="62">
        <f t="shared" si="234"/>
        <v>0</v>
      </c>
      <c r="IB39" s="62">
        <f t="shared" si="235"/>
        <v>0</v>
      </c>
      <c r="IF39" s="54">
        <v>34</v>
      </c>
      <c r="IG39" s="62">
        <f t="shared" si="236"/>
        <v>0.33812075139089465</v>
      </c>
      <c r="IH39" s="62">
        <f t="shared" si="237"/>
        <v>0.34392784252879161</v>
      </c>
      <c r="II39" s="62">
        <f t="shared" si="238"/>
        <v>0.35634128840525725</v>
      </c>
      <c r="IJ39" s="62">
        <f t="shared" si="239"/>
        <v>0.37501488623913187</v>
      </c>
      <c r="IK39" s="62">
        <f t="shared" si="240"/>
        <v>0.39861285527166179</v>
      </c>
      <c r="IO39" s="54">
        <v>34</v>
      </c>
      <c r="IP39" s="62">
        <f t="shared" si="241"/>
        <v>0</v>
      </c>
      <c r="IQ39" s="62">
        <f t="shared" si="242"/>
        <v>0</v>
      </c>
      <c r="IR39" s="62">
        <f t="shared" si="243"/>
        <v>0</v>
      </c>
      <c r="IS39" s="62">
        <f t="shared" si="244"/>
        <v>0</v>
      </c>
      <c r="IT39" s="62">
        <f t="shared" si="245"/>
        <v>0</v>
      </c>
      <c r="IX39" s="54">
        <v>34</v>
      </c>
      <c r="IY39" s="62">
        <f t="shared" si="246"/>
        <v>0</v>
      </c>
      <c r="IZ39" s="62">
        <f t="shared" si="247"/>
        <v>0</v>
      </c>
      <c r="JA39" s="62">
        <f t="shared" si="248"/>
        <v>0</v>
      </c>
      <c r="JB39" s="62">
        <f t="shared" si="249"/>
        <v>0</v>
      </c>
      <c r="JC39" s="62">
        <f t="shared" si="250"/>
        <v>0</v>
      </c>
      <c r="JD39" s="67"/>
      <c r="JE39" s="67"/>
      <c r="JF39" s="67"/>
      <c r="JJ39" s="54">
        <v>34</v>
      </c>
      <c r="JK39" s="68">
        <f t="shared" si="251"/>
        <v>0</v>
      </c>
      <c r="JL39" s="68">
        <f t="shared" si="252"/>
        <v>0</v>
      </c>
      <c r="JM39" s="68">
        <f t="shared" si="253"/>
        <v>0</v>
      </c>
      <c r="JN39" s="68">
        <f t="shared" si="254"/>
        <v>0</v>
      </c>
      <c r="JO39" s="68">
        <f t="shared" si="255"/>
        <v>0</v>
      </c>
      <c r="JP39" s="61">
        <f>JK39*('[1]功能-城建'!CW38-'[1]功能-城建'!CW37)+JP38</f>
        <v>0</v>
      </c>
      <c r="JQ39" s="61">
        <f>JL39*('[1]功能-城建'!CX38-'[1]功能-城建'!CX37)+JQ38</f>
        <v>0</v>
      </c>
      <c r="JR39" s="61">
        <f>JM39*('[1]功能-城建'!CY38-'[1]功能-城建'!CY37)+JR38</f>
        <v>0</v>
      </c>
      <c r="JS39" s="61">
        <f>JN39*('[1]功能-城建'!CZ38-'[1]功能-城建'!CZ37)+JS38</f>
        <v>0</v>
      </c>
      <c r="JT39" s="61">
        <f>JO39*('[1]功能-城建'!DA38-'[1]功能-城建'!DA37)+JT38</f>
        <v>0</v>
      </c>
      <c r="JX39" s="159">
        <v>34</v>
      </c>
      <c r="JY39" s="68">
        <f t="shared" si="256"/>
        <v>0</v>
      </c>
      <c r="JZ39" s="68">
        <f t="shared" si="257"/>
        <v>0</v>
      </c>
      <c r="KA39" s="68">
        <f t="shared" si="258"/>
        <v>0</v>
      </c>
      <c r="KB39" s="68">
        <f t="shared" si="259"/>
        <v>0</v>
      </c>
      <c r="KC39" s="68">
        <f t="shared" si="260"/>
        <v>0</v>
      </c>
      <c r="KG39" s="168">
        <v>34</v>
      </c>
      <c r="KH39" s="68">
        <f t="shared" si="261"/>
        <v>0</v>
      </c>
      <c r="KI39" s="68">
        <f t="shared" si="262"/>
        <v>0</v>
      </c>
      <c r="KJ39" s="68">
        <f t="shared" si="263"/>
        <v>0</v>
      </c>
      <c r="KK39" s="68">
        <f t="shared" si="264"/>
        <v>0</v>
      </c>
      <c r="KL39" s="68">
        <f t="shared" si="265"/>
        <v>0</v>
      </c>
      <c r="KP39" s="168">
        <v>34</v>
      </c>
      <c r="KQ39" s="68">
        <f t="shared" si="266"/>
        <v>0.10143622541726839</v>
      </c>
      <c r="KR39" s="68">
        <f t="shared" si="267"/>
        <v>0.10317835275863747</v>
      </c>
      <c r="KS39" s="68">
        <f t="shared" si="268"/>
        <v>0.10690238652157716</v>
      </c>
      <c r="KT39" s="68">
        <f t="shared" si="269"/>
        <v>0.11250446587173955</v>
      </c>
      <c r="KU39" s="68">
        <f t="shared" si="270"/>
        <v>0.11958385658149853</v>
      </c>
    </row>
    <row r="40" spans="1:307" x14ac:dyDescent="0.15">
      <c r="B40" s="54">
        <v>1</v>
      </c>
      <c r="C40" s="63">
        <f>IFERROR(INDEX(C$8:C$37,MATCH(圣人研究设计!AA74,$B$8:$B$37,0)),0)</f>
        <v>0</v>
      </c>
      <c r="D40" s="63">
        <f>IFERROR(INDEX(D$8:D$37,MATCH(圣人研究设计!AB74,$B$8:$B$37,0)),0)</f>
        <v>0</v>
      </c>
      <c r="E40" s="63">
        <f>IFERROR(INDEX(E$8:E$37,MATCH(圣人研究设计!AC74,$B$8:$B$37,0)),0)</f>
        <v>0</v>
      </c>
      <c r="F40" s="63">
        <f>IFERROR(INDEX(F$8:F$37,MATCH(圣人研究设计!AD74,$B$8:$B$37,0)),0)</f>
        <v>0</v>
      </c>
      <c r="G40" s="63">
        <f>IFERROR(INDEX(G$8:G$37,MATCH(圣人研究设计!AE74,$B$8:$B$37,0)),0)</f>
        <v>0</v>
      </c>
      <c r="H40" s="63">
        <f>IFERROR(INDEX(H$8:H$37,MATCH(圣人研究设计!AF74,$B$8:$B$37,0)),0)</f>
        <v>0</v>
      </c>
      <c r="I40" s="63">
        <f>IFERROR(INDEX(I$8:I$37,MATCH(圣人研究设计!AG74,$B$8:$B$37,0)),0)</f>
        <v>0</v>
      </c>
      <c r="J40" s="63">
        <f>IFERROR(INDEX(J$8:J$37,MATCH(圣人研究设计!AH74,$B$8:$B$37,0)),0)</f>
        <v>0</v>
      </c>
      <c r="K40" s="63">
        <f>IFERROR(INDEX(K$8:K$37,MATCH(圣人研究设计!AI74,$B$8:$B$37,0)),0)</f>
        <v>0</v>
      </c>
      <c r="L40" s="63">
        <f>IFERROR(INDEX(L$8:L$37,MATCH(圣人研究设计!AJ74,$B$8:$B$37,0)),0)</f>
        <v>0</v>
      </c>
      <c r="M40" s="63">
        <f>IFERROR(INDEX(M$8:M$37,MATCH(圣人研究设计!AK74,$B$8:$B$37,0)),0)</f>
        <v>0</v>
      </c>
      <c r="N40" s="63">
        <f>IFERROR(INDEX(N$8:N$37,MATCH(圣人研究设计!AL74,$B$8:$B$37,0)),0)</f>
        <v>0</v>
      </c>
      <c r="O40" s="63">
        <f>IFERROR(INDEX(O$8:O$37,MATCH(圣人研究设计!AM74,$B$8:$B$37,0)),0)</f>
        <v>0</v>
      </c>
      <c r="P40" s="63">
        <f>IFERROR(INDEX(P$8:P$37,MATCH(圣人研究设计!AN74,$B$8:$B$37,0)),0)</f>
        <v>0</v>
      </c>
      <c r="Q40" s="63">
        <f>IFERROR(INDEX(Q$8:Q$37,MATCH(圣人研究设计!AO74,$B$8:$B$37,0)),0)</f>
        <v>0</v>
      </c>
      <c r="R40" s="63">
        <f>IFERROR(INDEX(R$8:R$37,MATCH(圣人研究设计!AP74,$B$8:$B$37,0)),0)</f>
        <v>0</v>
      </c>
      <c r="S40" s="63">
        <f>IFERROR(INDEX(S$8:S$37,MATCH(圣人研究设计!AQ74,$B$8:$B$37,0)),0)</f>
        <v>0</v>
      </c>
      <c r="T40" s="63">
        <f>IFERROR(INDEX(T$8:T$37,MATCH(圣人研究设计!AR74,$B$8:$B$37,0)),0)</f>
        <v>0</v>
      </c>
      <c r="U40" s="63">
        <f>IFERROR(INDEX(U$8:U$37,MATCH(圣人研究设计!AS74,$B$8:$B$37,0)),0)</f>
        <v>0</v>
      </c>
      <c r="V40" s="63">
        <f>IFERROR(INDEX(V$8:V$37,MATCH(圣人研究设计!AT74,$B$8:$B$37,0)),0)</f>
        <v>0</v>
      </c>
      <c r="W40" s="63">
        <f>IFERROR(INDEX(W$8:W$37,MATCH(圣人研究设计!AU74,$B$8:$B$37,0)),0)</f>
        <v>0</v>
      </c>
      <c r="X40" s="63">
        <f>IFERROR(INDEX(X$8:X$37,MATCH(圣人研究设计!AV74,$B$8:$B$37,0)),0)</f>
        <v>0</v>
      </c>
      <c r="Y40" s="63">
        <f>IFERROR(INDEX(Y$8:Y$37,MATCH(圣人研究设计!AW74,$B$8:$B$37,0)),0)</f>
        <v>0</v>
      </c>
      <c r="Z40" s="63">
        <f>IFERROR(INDEX(Z$8:Z$37,MATCH(圣人研究设计!AX74,$B$8:$B$37,0)),0)</f>
        <v>0</v>
      </c>
      <c r="AA40" s="63">
        <f>IFERROR(INDEX(AA$8:AA$37,MATCH(圣人研究设计!AY74,$B$8:$B$37,0)),0)</f>
        <v>0</v>
      </c>
      <c r="AB40" s="63">
        <f>IFERROR(INDEX(AB$8:AB$37,MATCH(圣人研究设计!AZ74,$B$8:$B$37,0)),0)</f>
        <v>0</v>
      </c>
      <c r="AC40" s="63">
        <f>IFERROR(INDEX(AC$8:AC$37,MATCH(圣人研究设计!BA74,$B$8:$B$37,0)),0)</f>
        <v>0</v>
      </c>
      <c r="AD40" s="63">
        <f>IFERROR(INDEX(AD$8:AD$37,MATCH(圣人研究设计!BB74,$B$8:$B$37,0)),0)</f>
        <v>0</v>
      </c>
      <c r="AE40" s="63"/>
      <c r="AI40" s="103">
        <v>33</v>
      </c>
      <c r="AJ40" s="60">
        <f>IF(总纲!BM37&lt;INT('功能-圣人研究'!$E$8),0,求节点('功能-圣人研究'!$E$8:$E$27,'功能-圣人研究'!K$8:K$27,总纲!BM37))</f>
        <v>0.84745851344292367</v>
      </c>
      <c r="AK40" s="60">
        <f>IF(总纲!BN37&lt;INT('功能-圣人研究'!$E$8),0,求节点('功能-圣人研究'!$E$8:$E$27,'功能-圣人研究'!L$8:L$27,总纲!BN37))</f>
        <v>0.86229793899396756</v>
      </c>
      <c r="AL40" s="60">
        <f>IF(总纲!BO37&lt;INT('功能-圣人研究'!$E$8),0,求节点('功能-圣人研究'!$E$8:$E$27,'功能-圣人研究'!M$8:M$27,总纲!BO37))</f>
        <v>0.89345225782049509</v>
      </c>
      <c r="AM40" s="60">
        <f>IF(总纲!BP37&lt;INT('功能-圣人研究'!$E$8),0,求节点('功能-圣人研究'!$E$8:$E$27,'功能-圣人研究'!N$8:N$27,总纲!BP37))</f>
        <v>0.94063981643677508</v>
      </c>
      <c r="AN40" s="60">
        <f>IF(总纲!BQ37&lt;INT('功能-圣人研究'!$E$8),0,求节点('功能-圣人研究'!$E$8:$E$27,'功能-圣人研究'!O$8:O$27,总纲!BQ37))</f>
        <v>0.99773984353474088</v>
      </c>
      <c r="AQ40" s="81"/>
      <c r="AS40" s="81"/>
      <c r="AT40" s="54">
        <v>35</v>
      </c>
      <c r="AU40" s="68">
        <f t="shared" si="141"/>
        <v>0.50579427261158127</v>
      </c>
      <c r="AV40" s="68">
        <f t="shared" si="142"/>
        <v>0.51449628351472132</v>
      </c>
      <c r="AW40" s="68">
        <f t="shared" si="143"/>
        <v>0.53283749146278903</v>
      </c>
      <c r="AX40" s="68">
        <f t="shared" si="144"/>
        <v>0.56074654788631006</v>
      </c>
      <c r="AY40" s="68">
        <f t="shared" si="145"/>
        <v>0.59724563064694236</v>
      </c>
      <c r="BB40" s="81"/>
      <c r="BC40" s="54">
        <v>35</v>
      </c>
      <c r="BD40" s="68">
        <f t="shared" si="146"/>
        <v>0</v>
      </c>
      <c r="BE40" s="68">
        <f t="shared" si="147"/>
        <v>0</v>
      </c>
      <c r="BF40" s="68">
        <f t="shared" si="148"/>
        <v>0</v>
      </c>
      <c r="BG40" s="68">
        <f t="shared" si="149"/>
        <v>0</v>
      </c>
      <c r="BH40" s="68">
        <f t="shared" si="150"/>
        <v>0</v>
      </c>
      <c r="BL40" s="54">
        <v>35</v>
      </c>
      <c r="BM40" s="68">
        <f t="shared" si="151"/>
        <v>0</v>
      </c>
      <c r="BN40" s="68">
        <f t="shared" si="152"/>
        <v>0</v>
      </c>
      <c r="BO40" s="68">
        <f t="shared" si="153"/>
        <v>0</v>
      </c>
      <c r="BP40" s="68">
        <f t="shared" si="154"/>
        <v>0</v>
      </c>
      <c r="BQ40" s="68">
        <f t="shared" si="155"/>
        <v>0</v>
      </c>
      <c r="BU40" s="54">
        <v>35</v>
      </c>
      <c r="BV40" s="62">
        <f t="shared" si="156"/>
        <v>0.33719618174105415</v>
      </c>
      <c r="BW40" s="62">
        <f t="shared" si="157"/>
        <v>0.34299752234314757</v>
      </c>
      <c r="BX40" s="62">
        <f t="shared" si="158"/>
        <v>0.35522499430852594</v>
      </c>
      <c r="BY40" s="62">
        <f t="shared" si="159"/>
        <v>0.37383103192420669</v>
      </c>
      <c r="BZ40" s="62">
        <f t="shared" si="160"/>
        <v>0.3981637537646282</v>
      </c>
      <c r="CD40" s="168">
        <v>35</v>
      </c>
      <c r="CE40" s="62">
        <f t="shared" si="161"/>
        <v>0</v>
      </c>
      <c r="CF40" s="62">
        <f t="shared" si="162"/>
        <v>0</v>
      </c>
      <c r="CG40" s="62">
        <f t="shared" si="163"/>
        <v>0</v>
      </c>
      <c r="CH40" s="62">
        <f t="shared" si="164"/>
        <v>0</v>
      </c>
      <c r="CI40" s="62">
        <f t="shared" si="165"/>
        <v>0</v>
      </c>
      <c r="CM40" s="54">
        <v>35</v>
      </c>
      <c r="CN40" s="62">
        <f t="shared" si="166"/>
        <v>0.33719618174105415</v>
      </c>
      <c r="CO40" s="62">
        <f t="shared" si="167"/>
        <v>0.34299752234314757</v>
      </c>
      <c r="CP40" s="62">
        <f t="shared" si="168"/>
        <v>0.35522499430852594</v>
      </c>
      <c r="CQ40" s="62">
        <f t="shared" si="169"/>
        <v>0.37383103192420669</v>
      </c>
      <c r="CR40" s="62">
        <f t="shared" si="170"/>
        <v>0.3981637537646282</v>
      </c>
      <c r="CV40" s="54">
        <v>35</v>
      </c>
      <c r="CW40" s="62">
        <f t="shared" si="171"/>
        <v>0</v>
      </c>
      <c r="CX40" s="62">
        <f t="shared" si="172"/>
        <v>0</v>
      </c>
      <c r="CY40" s="62">
        <f t="shared" si="173"/>
        <v>0</v>
      </c>
      <c r="CZ40" s="62">
        <f t="shared" si="174"/>
        <v>0</v>
      </c>
      <c r="DA40" s="62">
        <f t="shared" si="175"/>
        <v>0</v>
      </c>
      <c r="DE40" s="168">
        <v>35</v>
      </c>
      <c r="DF40" s="62">
        <f t="shared" si="176"/>
        <v>0</v>
      </c>
      <c r="DG40" s="62">
        <f t="shared" si="177"/>
        <v>0</v>
      </c>
      <c r="DH40" s="62">
        <f t="shared" si="178"/>
        <v>0</v>
      </c>
      <c r="DI40" s="62">
        <f t="shared" si="179"/>
        <v>0</v>
      </c>
      <c r="DJ40" s="62">
        <f t="shared" si="180"/>
        <v>0</v>
      </c>
      <c r="DN40" s="54">
        <v>35</v>
      </c>
      <c r="DO40" s="62">
        <f t="shared" si="181"/>
        <v>0</v>
      </c>
      <c r="DP40" s="62">
        <f t="shared" si="182"/>
        <v>0</v>
      </c>
      <c r="DQ40" s="62">
        <f t="shared" si="183"/>
        <v>0</v>
      </c>
      <c r="DR40" s="62">
        <f t="shared" si="184"/>
        <v>0</v>
      </c>
      <c r="DS40" s="62">
        <f t="shared" si="185"/>
        <v>0</v>
      </c>
      <c r="DW40" s="168">
        <v>35</v>
      </c>
      <c r="DX40" s="62">
        <f t="shared" si="186"/>
        <v>0</v>
      </c>
      <c r="DY40" s="62">
        <f t="shared" si="187"/>
        <v>0</v>
      </c>
      <c r="DZ40" s="62">
        <f t="shared" si="188"/>
        <v>0</v>
      </c>
      <c r="EA40" s="62">
        <f t="shared" si="189"/>
        <v>0</v>
      </c>
      <c r="EB40" s="62">
        <f t="shared" si="190"/>
        <v>0</v>
      </c>
      <c r="EF40" s="54">
        <v>35</v>
      </c>
      <c r="EG40" s="62">
        <f t="shared" si="191"/>
        <v>0</v>
      </c>
      <c r="EH40" s="62">
        <f t="shared" si="192"/>
        <v>0</v>
      </c>
      <c r="EI40" s="62">
        <f t="shared" si="193"/>
        <v>0</v>
      </c>
      <c r="EJ40" s="62">
        <f t="shared" si="194"/>
        <v>0</v>
      </c>
      <c r="EK40" s="62">
        <f t="shared" si="195"/>
        <v>0</v>
      </c>
      <c r="EO40" s="168">
        <v>35</v>
      </c>
      <c r="EP40" s="62">
        <f t="shared" si="196"/>
        <v>0</v>
      </c>
      <c r="EQ40" s="62">
        <f t="shared" si="197"/>
        <v>0</v>
      </c>
      <c r="ER40" s="62">
        <f t="shared" si="198"/>
        <v>0</v>
      </c>
      <c r="ES40" s="62">
        <f t="shared" si="199"/>
        <v>0</v>
      </c>
      <c r="ET40" s="62">
        <f t="shared" si="200"/>
        <v>0</v>
      </c>
      <c r="EX40" s="54">
        <v>35</v>
      </c>
      <c r="EY40" s="62">
        <f t="shared" si="131"/>
        <v>0.13487847269642167</v>
      </c>
      <c r="EZ40" s="62">
        <f t="shared" si="132"/>
        <v>0.13719900893725903</v>
      </c>
      <c r="FA40" s="62">
        <f t="shared" si="133"/>
        <v>0.14208999772341041</v>
      </c>
      <c r="FB40" s="62">
        <f t="shared" si="134"/>
        <v>0.14953241276968271</v>
      </c>
      <c r="FC40" s="62">
        <f t="shared" si="135"/>
        <v>0.15926550150585131</v>
      </c>
      <c r="FG40" s="54">
        <v>35</v>
      </c>
      <c r="FH40" s="67">
        <f>$Q74*AJ42*'[1]资源-士兵训练时间'!AB40+FH39</f>
        <v>0</v>
      </c>
      <c r="FI40" s="67">
        <f>$Q74*AK42*'[1]资源-士兵训练时间'!AC40+FI39</f>
        <v>0</v>
      </c>
      <c r="FJ40" s="67">
        <f>$Q74*AL42*'[1]资源-士兵训练时间'!AD40+FJ39</f>
        <v>0</v>
      </c>
      <c r="FK40" s="67">
        <f>$Q74*AM42*'[1]资源-士兵训练时间'!AE40+FK39</f>
        <v>0</v>
      </c>
      <c r="FL40" s="67">
        <f>$Q74*AN42*'[1]资源-士兵训练时间'!AF40+FL39</f>
        <v>0</v>
      </c>
      <c r="FP40" s="54">
        <v>35</v>
      </c>
      <c r="FQ40" s="62">
        <f t="shared" si="201"/>
        <v>0</v>
      </c>
      <c r="FR40" s="62">
        <f t="shared" si="202"/>
        <v>0</v>
      </c>
      <c r="FS40" s="62">
        <f t="shared" si="203"/>
        <v>0</v>
      </c>
      <c r="FT40" s="62">
        <f t="shared" si="204"/>
        <v>0</v>
      </c>
      <c r="FU40" s="62">
        <f t="shared" si="205"/>
        <v>0</v>
      </c>
      <c r="FV40" s="61">
        <f>FQ40*[4]兵营招募!AX39+FV39</f>
        <v>0</v>
      </c>
      <c r="FW40" s="61">
        <f>FR40*[4]兵营招募!AY39+FW39</f>
        <v>0</v>
      </c>
      <c r="FX40" s="61">
        <f>FS40*[4]兵营招募!AZ39+FX39</f>
        <v>0</v>
      </c>
      <c r="FY40" s="61">
        <f>FT40*[4]兵营招募!BA39+FY39</f>
        <v>0</v>
      </c>
      <c r="FZ40" s="61">
        <f>FU40*[4]兵营招募!BB39+FZ39</f>
        <v>0</v>
      </c>
      <c r="GD40" s="54">
        <v>35</v>
      </c>
      <c r="GE40" s="62">
        <f t="shared" si="206"/>
        <v>0</v>
      </c>
      <c r="GF40" s="62">
        <f t="shared" si="207"/>
        <v>0</v>
      </c>
      <c r="GG40" s="62">
        <f t="shared" si="208"/>
        <v>0</v>
      </c>
      <c r="GH40" s="62">
        <f t="shared" si="209"/>
        <v>0</v>
      </c>
      <c r="GI40" s="62">
        <f t="shared" si="210"/>
        <v>0</v>
      </c>
      <c r="GM40" s="54">
        <v>35</v>
      </c>
      <c r="GN40" s="62">
        <f t="shared" si="211"/>
        <v>0.13487847269642167</v>
      </c>
      <c r="GO40" s="62">
        <f t="shared" si="212"/>
        <v>0.13719900893725903</v>
      </c>
      <c r="GP40" s="62">
        <f t="shared" si="213"/>
        <v>0.14208999772341041</v>
      </c>
      <c r="GQ40" s="62">
        <f t="shared" si="214"/>
        <v>0.14953241276968271</v>
      </c>
      <c r="GR40" s="62">
        <f t="shared" si="215"/>
        <v>0.15926550150585131</v>
      </c>
      <c r="GV40" s="168">
        <v>35</v>
      </c>
      <c r="GW40" s="62">
        <f t="shared" si="216"/>
        <v>0</v>
      </c>
      <c r="GX40" s="62">
        <f t="shared" si="217"/>
        <v>0</v>
      </c>
      <c r="GY40" s="62">
        <f t="shared" si="218"/>
        <v>0</v>
      </c>
      <c r="GZ40" s="62">
        <f t="shared" si="219"/>
        <v>0</v>
      </c>
      <c r="HA40" s="62">
        <f t="shared" si="220"/>
        <v>0</v>
      </c>
      <c r="HE40" s="54">
        <v>35</v>
      </c>
      <c r="HF40" s="62">
        <f t="shared" si="221"/>
        <v>0</v>
      </c>
      <c r="HG40" s="62">
        <f t="shared" si="222"/>
        <v>0</v>
      </c>
      <c r="HH40" s="62">
        <f t="shared" si="223"/>
        <v>0</v>
      </c>
      <c r="HI40" s="62">
        <f t="shared" si="224"/>
        <v>0</v>
      </c>
      <c r="HJ40" s="62">
        <f t="shared" si="225"/>
        <v>0</v>
      </c>
      <c r="HN40" s="54">
        <v>35</v>
      </c>
      <c r="HO40" s="62">
        <f t="shared" si="226"/>
        <v>0.20231770904463248</v>
      </c>
      <c r="HP40" s="62">
        <f t="shared" si="227"/>
        <v>0.20579851340588851</v>
      </c>
      <c r="HQ40" s="62">
        <f t="shared" si="228"/>
        <v>0.21313499658511556</v>
      </c>
      <c r="HR40" s="62">
        <f t="shared" si="229"/>
        <v>0.22429861915452401</v>
      </c>
      <c r="HS40" s="62">
        <f t="shared" si="230"/>
        <v>0.23889825225877689</v>
      </c>
      <c r="HW40" s="54">
        <v>35</v>
      </c>
      <c r="HX40" s="62">
        <f t="shared" si="231"/>
        <v>0</v>
      </c>
      <c r="HY40" s="62">
        <f t="shared" si="232"/>
        <v>0</v>
      </c>
      <c r="HZ40" s="62">
        <f t="shared" si="233"/>
        <v>0</v>
      </c>
      <c r="IA40" s="62">
        <f t="shared" si="234"/>
        <v>0</v>
      </c>
      <c r="IB40" s="62">
        <f t="shared" si="235"/>
        <v>0</v>
      </c>
      <c r="IF40" s="54">
        <v>35</v>
      </c>
      <c r="IG40" s="62">
        <f t="shared" si="236"/>
        <v>0.33719618174105415</v>
      </c>
      <c r="IH40" s="62">
        <f t="shared" si="237"/>
        <v>0.34299752234314757</v>
      </c>
      <c r="II40" s="62">
        <f t="shared" si="238"/>
        <v>0.35522499430852594</v>
      </c>
      <c r="IJ40" s="62">
        <f t="shared" si="239"/>
        <v>0.37383103192420669</v>
      </c>
      <c r="IK40" s="62">
        <f t="shared" si="240"/>
        <v>0.3981637537646282</v>
      </c>
      <c r="IO40" s="54">
        <v>35</v>
      </c>
      <c r="IP40" s="62">
        <f t="shared" si="241"/>
        <v>0</v>
      </c>
      <c r="IQ40" s="62">
        <f t="shared" si="242"/>
        <v>0</v>
      </c>
      <c r="IR40" s="62">
        <f t="shared" si="243"/>
        <v>0</v>
      </c>
      <c r="IS40" s="62">
        <f t="shared" si="244"/>
        <v>0</v>
      </c>
      <c r="IT40" s="62">
        <f t="shared" si="245"/>
        <v>0</v>
      </c>
      <c r="IX40" s="54">
        <v>35</v>
      </c>
      <c r="IY40" s="62">
        <f t="shared" si="246"/>
        <v>0</v>
      </c>
      <c r="IZ40" s="62">
        <f t="shared" si="247"/>
        <v>0</v>
      </c>
      <c r="JA40" s="62">
        <f t="shared" si="248"/>
        <v>0</v>
      </c>
      <c r="JB40" s="62">
        <f t="shared" si="249"/>
        <v>0</v>
      </c>
      <c r="JC40" s="62">
        <f t="shared" si="250"/>
        <v>0</v>
      </c>
      <c r="JD40" s="67"/>
      <c r="JE40" s="67"/>
      <c r="JF40" s="67"/>
      <c r="JJ40" s="54">
        <v>35</v>
      </c>
      <c r="JK40" s="68">
        <f t="shared" si="251"/>
        <v>0</v>
      </c>
      <c r="JL40" s="68">
        <f t="shared" si="252"/>
        <v>0</v>
      </c>
      <c r="JM40" s="68">
        <f t="shared" si="253"/>
        <v>0</v>
      </c>
      <c r="JN40" s="68">
        <f t="shared" si="254"/>
        <v>0</v>
      </c>
      <c r="JO40" s="68">
        <f t="shared" si="255"/>
        <v>0</v>
      </c>
      <c r="JP40" s="61">
        <f>JK40*('[1]功能-城建'!CW39-'[1]功能-城建'!CW38)+JP39</f>
        <v>0</v>
      </c>
      <c r="JQ40" s="61">
        <f>JL40*('[1]功能-城建'!CX39-'[1]功能-城建'!CX38)+JQ39</f>
        <v>0</v>
      </c>
      <c r="JR40" s="61">
        <f>JM40*('[1]功能-城建'!CY39-'[1]功能-城建'!CY38)+JR39</f>
        <v>0</v>
      </c>
      <c r="JS40" s="61">
        <f>JN40*('[1]功能-城建'!CZ39-'[1]功能-城建'!CZ38)+JS39</f>
        <v>0</v>
      </c>
      <c r="JT40" s="61">
        <f>JO40*('[1]功能-城建'!DA39-'[1]功能-城建'!DA38)+JT39</f>
        <v>0</v>
      </c>
      <c r="JX40" s="159">
        <v>35</v>
      </c>
      <c r="JY40" s="68">
        <f t="shared" si="256"/>
        <v>0</v>
      </c>
      <c r="JZ40" s="68">
        <f t="shared" si="257"/>
        <v>0</v>
      </c>
      <c r="KA40" s="68">
        <f t="shared" si="258"/>
        <v>0</v>
      </c>
      <c r="KB40" s="68">
        <f t="shared" si="259"/>
        <v>0</v>
      </c>
      <c r="KC40" s="68">
        <f t="shared" si="260"/>
        <v>0</v>
      </c>
      <c r="KG40" s="168">
        <v>35</v>
      </c>
      <c r="KH40" s="68">
        <f t="shared" si="261"/>
        <v>0</v>
      </c>
      <c r="KI40" s="68">
        <f t="shared" si="262"/>
        <v>0</v>
      </c>
      <c r="KJ40" s="68">
        <f t="shared" si="263"/>
        <v>0</v>
      </c>
      <c r="KK40" s="68">
        <f t="shared" si="264"/>
        <v>0</v>
      </c>
      <c r="KL40" s="68">
        <f t="shared" si="265"/>
        <v>0</v>
      </c>
      <c r="KP40" s="168">
        <v>35</v>
      </c>
      <c r="KQ40" s="68">
        <f t="shared" si="266"/>
        <v>0.10115885452231624</v>
      </c>
      <c r="KR40" s="68">
        <f t="shared" si="267"/>
        <v>0.10289925670294425</v>
      </c>
      <c r="KS40" s="68">
        <f t="shared" si="268"/>
        <v>0.10656749829255778</v>
      </c>
      <c r="KT40" s="68">
        <f t="shared" si="269"/>
        <v>0.112149309577262</v>
      </c>
      <c r="KU40" s="68">
        <f t="shared" si="270"/>
        <v>0.11944912612938845</v>
      </c>
    </row>
    <row r="41" spans="1:307" x14ac:dyDescent="0.15">
      <c r="B41" s="54">
        <v>2</v>
      </c>
      <c r="C41" s="63">
        <f>IFERROR(INDEX(C$8:C$37,MATCH(圣人研究设计!AA75,$B$8:$B$37,0)),0)</f>
        <v>0</v>
      </c>
      <c r="D41" s="63">
        <f>IFERROR(INDEX(D$8:D$37,MATCH(圣人研究设计!AB75,$B$8:$B$37,0)),0)</f>
        <v>0</v>
      </c>
      <c r="E41" s="63">
        <f>IFERROR(INDEX(E$8:E$37,MATCH(圣人研究设计!AC75,$B$8:$B$37,0)),0)</f>
        <v>0</v>
      </c>
      <c r="F41" s="63">
        <f>IFERROR(INDEX(F$8:F$37,MATCH(圣人研究设计!AD75,$B$8:$B$37,0)),0)</f>
        <v>0</v>
      </c>
      <c r="G41" s="63">
        <f>IFERROR(INDEX(G$8:G$37,MATCH(圣人研究设计!AE75,$B$8:$B$37,0)),0)</f>
        <v>0</v>
      </c>
      <c r="H41" s="63">
        <f>IFERROR(INDEX(H$8:H$37,MATCH(圣人研究设计!AF75,$B$8:$B$37,0)),0)</f>
        <v>0</v>
      </c>
      <c r="I41" s="63">
        <f>IFERROR(INDEX(I$8:I$37,MATCH(圣人研究设计!AG75,$B$8:$B$37,0)),0)</f>
        <v>0</v>
      </c>
      <c r="J41" s="63">
        <f>IFERROR(INDEX(J$8:J$37,MATCH(圣人研究设计!AH75,$B$8:$B$37,0)),0)</f>
        <v>0</v>
      </c>
      <c r="K41" s="63">
        <f>IFERROR(INDEX(K$8:K$37,MATCH(圣人研究设计!AI75,$B$8:$B$37,0)),0)</f>
        <v>0</v>
      </c>
      <c r="L41" s="63">
        <f>IFERROR(INDEX(L$8:L$37,MATCH(圣人研究设计!AJ75,$B$8:$B$37,0)),0)</f>
        <v>0</v>
      </c>
      <c r="M41" s="63">
        <f>IFERROR(INDEX(M$8:M$37,MATCH(圣人研究设计!AK75,$B$8:$B$37,0)),0)</f>
        <v>0</v>
      </c>
      <c r="N41" s="63">
        <f>IFERROR(INDEX(N$8:N$37,MATCH(圣人研究设计!AL75,$B$8:$B$37,0)),0)</f>
        <v>0</v>
      </c>
      <c r="O41" s="63">
        <f>IFERROR(INDEX(O$8:O$37,MATCH(圣人研究设计!AM75,$B$8:$B$37,0)),0)</f>
        <v>0</v>
      </c>
      <c r="P41" s="63">
        <f>IFERROR(INDEX(P$8:P$37,MATCH(圣人研究设计!AN75,$B$8:$B$37,0)),0)</f>
        <v>0</v>
      </c>
      <c r="Q41" s="63">
        <f>IFERROR(INDEX(Q$8:Q$37,MATCH(圣人研究设计!AO75,$B$8:$B$37,0)),0)</f>
        <v>0</v>
      </c>
      <c r="R41" s="63">
        <f>IFERROR(INDEX(R$8:R$37,MATCH(圣人研究设计!AP75,$B$8:$B$37,0)),0)</f>
        <v>0</v>
      </c>
      <c r="S41" s="63">
        <f>IFERROR(INDEX(S$8:S$37,MATCH(圣人研究设计!AQ75,$B$8:$B$37,0)),0)</f>
        <v>0</v>
      </c>
      <c r="T41" s="63">
        <f>IFERROR(INDEX(T$8:T$37,MATCH(圣人研究设计!AR75,$B$8:$B$37,0)),0)</f>
        <v>0</v>
      </c>
      <c r="U41" s="63">
        <f>IFERROR(INDEX(U$8:U$37,MATCH(圣人研究设计!AS75,$B$8:$B$37,0)),0)</f>
        <v>0</v>
      </c>
      <c r="V41" s="63">
        <f>IFERROR(INDEX(V$8:V$37,MATCH(圣人研究设计!AT75,$B$8:$B$37,0)),0)</f>
        <v>0</v>
      </c>
      <c r="W41" s="63">
        <f>IFERROR(INDEX(W$8:W$37,MATCH(圣人研究设计!AU75,$B$8:$B$37,0)),0)</f>
        <v>0</v>
      </c>
      <c r="X41" s="63">
        <f>IFERROR(INDEX(X$8:X$37,MATCH(圣人研究设计!AV75,$B$8:$B$37,0)),0)</f>
        <v>0</v>
      </c>
      <c r="Y41" s="63">
        <f>IFERROR(INDEX(Y$8:Y$37,MATCH(圣人研究设计!AW75,$B$8:$B$37,0)),0)</f>
        <v>0</v>
      </c>
      <c r="Z41" s="63">
        <f>IFERROR(INDEX(Z$8:Z$37,MATCH(圣人研究设计!AX75,$B$8:$B$37,0)),0)</f>
        <v>0</v>
      </c>
      <c r="AA41" s="63">
        <f>IFERROR(INDEX(AA$8:AA$37,MATCH(圣人研究设计!AY75,$B$8:$B$37,0)),0)</f>
        <v>0</v>
      </c>
      <c r="AB41" s="63">
        <f>IFERROR(INDEX(AB$8:AB$37,MATCH(圣人研究设计!AZ75,$B$8:$B$37,0)),0)</f>
        <v>0</v>
      </c>
      <c r="AC41" s="63">
        <f>IFERROR(INDEX(AC$8:AC$37,MATCH(圣人研究设计!BA75,$B$8:$B$37,0)),0)</f>
        <v>0</v>
      </c>
      <c r="AD41" s="63">
        <f>IFERROR(INDEX(AD$8:AD$37,MATCH(圣人研究设计!BB75,$B$8:$B$37,0)),0)</f>
        <v>0</v>
      </c>
      <c r="AE41" s="63"/>
      <c r="AI41" s="103">
        <v>34</v>
      </c>
      <c r="AJ41" s="60">
        <f>IF(总纲!BM38&lt;INT('功能-圣人研究'!$E$8),0,求节点('功能-圣人研究'!$E$8:$E$27,'功能-圣人研究'!K$8:K$27,总纲!BM38))</f>
        <v>0.84530187847723659</v>
      </c>
      <c r="AK41" s="60">
        <f>IF(总纲!BN38&lt;INT('功能-圣人研究'!$E$8),0,求节点('功能-圣人研究'!$E$8:$E$27,'功能-圣人研究'!L$8:L$27,总纲!BN38))</f>
        <v>0.85981960632197896</v>
      </c>
      <c r="AL41" s="60">
        <f>IF(总纲!BO38&lt;INT('功能-圣人研究'!$E$8),0,求节点('功能-圣人研究'!$E$8:$E$27,'功能-圣人研究'!M$8:M$27,总纲!BO38))</f>
        <v>0.89085322101314302</v>
      </c>
      <c r="AM41" s="60">
        <f>IF(总纲!BP38&lt;INT('功能-圣人研究'!$E$8),0,求节点('功能-圣人研究'!$E$8:$E$27,'功能-圣人研究'!N$8:N$27,总纲!BP38))</f>
        <v>0.93753721559782965</v>
      </c>
      <c r="AN41" s="60">
        <f>IF(总纲!BQ38&lt;INT('功能-圣人研究'!$E$8),0,求节点('功能-圣人研究'!$E$8:$E$27,'功能-圣人研究'!O$8:O$27,总纲!BQ38))</f>
        <v>0.99653213817915443</v>
      </c>
      <c r="AQ41" s="81"/>
      <c r="AS41" s="81"/>
      <c r="AT41" s="54">
        <v>36</v>
      </c>
      <c r="AU41" s="68">
        <f t="shared" si="141"/>
        <v>0.50448532583159356</v>
      </c>
      <c r="AV41" s="68">
        <f t="shared" si="142"/>
        <v>0.51302147323146119</v>
      </c>
      <c r="AW41" s="68">
        <f t="shared" si="143"/>
        <v>0.53134763238509974</v>
      </c>
      <c r="AX41" s="68">
        <f t="shared" si="144"/>
        <v>0.55896158544453955</v>
      </c>
      <c r="AY41" s="68">
        <f t="shared" si="145"/>
        <v>0.59580157687118618</v>
      </c>
      <c r="BB41" s="81"/>
      <c r="BC41" s="54">
        <v>36</v>
      </c>
      <c r="BD41" s="68">
        <f t="shared" si="146"/>
        <v>0</v>
      </c>
      <c r="BE41" s="68">
        <f t="shared" si="147"/>
        <v>0</v>
      </c>
      <c r="BF41" s="68">
        <f t="shared" si="148"/>
        <v>0</v>
      </c>
      <c r="BG41" s="68">
        <f t="shared" si="149"/>
        <v>0</v>
      </c>
      <c r="BH41" s="68">
        <f t="shared" si="150"/>
        <v>0</v>
      </c>
      <c r="BL41" s="54">
        <v>36</v>
      </c>
      <c r="BM41" s="68">
        <f t="shared" si="151"/>
        <v>0</v>
      </c>
      <c r="BN41" s="68">
        <f t="shared" si="152"/>
        <v>0</v>
      </c>
      <c r="BO41" s="68">
        <f t="shared" si="153"/>
        <v>0</v>
      </c>
      <c r="BP41" s="68">
        <f t="shared" si="154"/>
        <v>0</v>
      </c>
      <c r="BQ41" s="68">
        <f t="shared" si="155"/>
        <v>0</v>
      </c>
      <c r="BU41" s="54">
        <v>36</v>
      </c>
      <c r="BV41" s="62">
        <f t="shared" si="156"/>
        <v>0.33632355055439572</v>
      </c>
      <c r="BW41" s="62">
        <f t="shared" si="157"/>
        <v>0.34201431548764072</v>
      </c>
      <c r="BX41" s="62">
        <f t="shared" si="158"/>
        <v>0.35423175492339981</v>
      </c>
      <c r="BY41" s="62">
        <f t="shared" si="159"/>
        <v>0.37264105696302635</v>
      </c>
      <c r="BZ41" s="62">
        <f t="shared" si="160"/>
        <v>0.39720105124745742</v>
      </c>
      <c r="CD41" s="168">
        <v>36</v>
      </c>
      <c r="CE41" s="62">
        <f t="shared" si="161"/>
        <v>0</v>
      </c>
      <c r="CF41" s="62">
        <f t="shared" si="162"/>
        <v>0</v>
      </c>
      <c r="CG41" s="62">
        <f t="shared" si="163"/>
        <v>0</v>
      </c>
      <c r="CH41" s="62">
        <f t="shared" si="164"/>
        <v>0</v>
      </c>
      <c r="CI41" s="62">
        <f t="shared" si="165"/>
        <v>0</v>
      </c>
      <c r="CM41" s="54">
        <v>36</v>
      </c>
      <c r="CN41" s="62">
        <f t="shared" si="166"/>
        <v>0.33632355055439572</v>
      </c>
      <c r="CO41" s="62">
        <f t="shared" si="167"/>
        <v>0.34201431548764072</v>
      </c>
      <c r="CP41" s="62">
        <f t="shared" si="168"/>
        <v>0.35423175492339981</v>
      </c>
      <c r="CQ41" s="62">
        <f t="shared" si="169"/>
        <v>0.37264105696302635</v>
      </c>
      <c r="CR41" s="62">
        <f t="shared" si="170"/>
        <v>0.39720105124745742</v>
      </c>
      <c r="CV41" s="54">
        <v>36</v>
      </c>
      <c r="CW41" s="62">
        <f t="shared" si="171"/>
        <v>0</v>
      </c>
      <c r="CX41" s="62">
        <f t="shared" si="172"/>
        <v>0</v>
      </c>
      <c r="CY41" s="62">
        <f t="shared" si="173"/>
        <v>0</v>
      </c>
      <c r="CZ41" s="62">
        <f t="shared" si="174"/>
        <v>0</v>
      </c>
      <c r="DA41" s="62">
        <f t="shared" si="175"/>
        <v>0</v>
      </c>
      <c r="DE41" s="168">
        <v>36</v>
      </c>
      <c r="DF41" s="62">
        <f t="shared" si="176"/>
        <v>0</v>
      </c>
      <c r="DG41" s="62">
        <f t="shared" si="177"/>
        <v>0</v>
      </c>
      <c r="DH41" s="62">
        <f t="shared" si="178"/>
        <v>0</v>
      </c>
      <c r="DI41" s="62">
        <f t="shared" si="179"/>
        <v>0</v>
      </c>
      <c r="DJ41" s="62">
        <f t="shared" si="180"/>
        <v>0</v>
      </c>
      <c r="DN41" s="54">
        <v>36</v>
      </c>
      <c r="DO41" s="62">
        <f t="shared" si="181"/>
        <v>4.2040443819299465E-2</v>
      </c>
      <c r="DP41" s="62">
        <f t="shared" si="182"/>
        <v>4.275178943595509E-2</v>
      </c>
      <c r="DQ41" s="62">
        <f t="shared" si="183"/>
        <v>4.4278969365424976E-2</v>
      </c>
      <c r="DR41" s="62">
        <f t="shared" si="184"/>
        <v>4.6580132120378294E-2</v>
      </c>
      <c r="DS41" s="62">
        <f t="shared" si="185"/>
        <v>4.9650131405932177E-2</v>
      </c>
      <c r="DW41" s="168">
        <v>36</v>
      </c>
      <c r="DX41" s="62">
        <f t="shared" si="186"/>
        <v>0</v>
      </c>
      <c r="DY41" s="62">
        <f t="shared" si="187"/>
        <v>0</v>
      </c>
      <c r="DZ41" s="62">
        <f t="shared" si="188"/>
        <v>0</v>
      </c>
      <c r="EA41" s="62">
        <f t="shared" si="189"/>
        <v>0</v>
      </c>
      <c r="EB41" s="62">
        <f t="shared" si="190"/>
        <v>0</v>
      </c>
      <c r="EF41" s="54">
        <v>36</v>
      </c>
      <c r="EG41" s="62">
        <f t="shared" si="191"/>
        <v>0</v>
      </c>
      <c r="EH41" s="62">
        <f t="shared" si="192"/>
        <v>0</v>
      </c>
      <c r="EI41" s="62">
        <f t="shared" si="193"/>
        <v>0</v>
      </c>
      <c r="EJ41" s="62">
        <f t="shared" si="194"/>
        <v>0</v>
      </c>
      <c r="EK41" s="62">
        <f t="shared" si="195"/>
        <v>0</v>
      </c>
      <c r="EO41" s="168">
        <v>36</v>
      </c>
      <c r="EP41" s="62">
        <f t="shared" si="196"/>
        <v>2.1020221909649733E-2</v>
      </c>
      <c r="EQ41" s="62">
        <f t="shared" si="197"/>
        <v>2.1375894717977545E-2</v>
      </c>
      <c r="ER41" s="62">
        <f t="shared" si="198"/>
        <v>2.2139484682712488E-2</v>
      </c>
      <c r="ES41" s="62">
        <f t="shared" si="199"/>
        <v>2.3290066060189147E-2</v>
      </c>
      <c r="ET41" s="62">
        <f t="shared" si="200"/>
        <v>2.4825065702966088E-2</v>
      </c>
      <c r="EX41" s="54">
        <v>36</v>
      </c>
      <c r="EY41" s="62">
        <f t="shared" si="131"/>
        <v>0.13452942022175829</v>
      </c>
      <c r="EZ41" s="62">
        <f t="shared" si="132"/>
        <v>0.13680572619505632</v>
      </c>
      <c r="FA41" s="62">
        <f t="shared" si="133"/>
        <v>0.14169270196935996</v>
      </c>
      <c r="FB41" s="62">
        <f t="shared" si="134"/>
        <v>0.14905642278521056</v>
      </c>
      <c r="FC41" s="62">
        <f t="shared" si="135"/>
        <v>0.15888042049898299</v>
      </c>
      <c r="FG41" s="54">
        <v>36</v>
      </c>
      <c r="FH41" s="67">
        <f>$Q75*AJ43*'[1]资源-士兵训练时间'!AB41+FH40</f>
        <v>1904.0393582269505</v>
      </c>
      <c r="FI41" s="67">
        <f>$Q75*AK43*'[1]资源-士兵训练时间'!AC41+FI40</f>
        <v>2770.2982788784498</v>
      </c>
      <c r="FJ41" s="67">
        <f>$Q75*AL43*'[1]资源-士兵训练时间'!AD41+FJ40</f>
        <v>5015.496174040577</v>
      </c>
      <c r="FK41" s="67">
        <f>$Q75*AM43*'[1]资源-士兵训练时间'!AE41+FK40</f>
        <v>6710.2197169308902</v>
      </c>
      <c r="FL41" s="67">
        <f>$Q75*AN43*'[1]资源-士兵训练时间'!AF41+FL40</f>
        <v>8961.2759873413052</v>
      </c>
      <c r="FP41" s="54">
        <v>36</v>
      </c>
      <c r="FQ41" s="62">
        <f t="shared" si="201"/>
        <v>6.3060665728949195E-2</v>
      </c>
      <c r="FR41" s="62">
        <f t="shared" si="202"/>
        <v>6.4127684153932635E-2</v>
      </c>
      <c r="FS41" s="62">
        <f t="shared" si="203"/>
        <v>6.6418454048137454E-2</v>
      </c>
      <c r="FT41" s="62">
        <f t="shared" si="204"/>
        <v>6.987019818056743E-2</v>
      </c>
      <c r="FU41" s="62">
        <f t="shared" si="205"/>
        <v>7.4475197108898258E-2</v>
      </c>
      <c r="FV41" s="61">
        <f>FQ41*[4]兵营招募!AX40+FV40</f>
        <v>7631.8579121934581</v>
      </c>
      <c r="FW41" s="61">
        <f>FR41*[4]兵营招募!AY40+FW40</f>
        <v>8041.9401268426109</v>
      </c>
      <c r="FX41" s="61">
        <f>FS41*[4]兵营招募!AZ40+FX40</f>
        <v>7732.0267529062694</v>
      </c>
      <c r="FY41" s="61">
        <f>FT41*[4]兵营招募!BA40+FY40</f>
        <v>7455.0591449366475</v>
      </c>
      <c r="FZ41" s="61">
        <f>FU41*[4]兵营招募!BB40+FZ40</f>
        <v>5066.3373863526331</v>
      </c>
      <c r="GD41" s="54">
        <v>36</v>
      </c>
      <c r="GE41" s="62">
        <f t="shared" si="206"/>
        <v>0</v>
      </c>
      <c r="GF41" s="62">
        <f t="shared" si="207"/>
        <v>0</v>
      </c>
      <c r="GG41" s="62">
        <f t="shared" si="208"/>
        <v>0</v>
      </c>
      <c r="GH41" s="62">
        <f t="shared" si="209"/>
        <v>0</v>
      </c>
      <c r="GI41" s="62">
        <f t="shared" si="210"/>
        <v>0</v>
      </c>
      <c r="GM41" s="54">
        <v>36</v>
      </c>
      <c r="GN41" s="62">
        <f t="shared" si="211"/>
        <v>0.13452942022175829</v>
      </c>
      <c r="GO41" s="62">
        <f t="shared" si="212"/>
        <v>0.13680572619505632</v>
      </c>
      <c r="GP41" s="62">
        <f t="shared" si="213"/>
        <v>0.14169270196935996</v>
      </c>
      <c r="GQ41" s="62">
        <f t="shared" si="214"/>
        <v>0.14905642278521056</v>
      </c>
      <c r="GR41" s="62">
        <f t="shared" si="215"/>
        <v>0.15888042049898299</v>
      </c>
      <c r="GV41" s="168">
        <v>36</v>
      </c>
      <c r="GW41" s="62">
        <f t="shared" si="216"/>
        <v>8.4080887638598931E-2</v>
      </c>
      <c r="GX41" s="62">
        <f t="shared" si="217"/>
        <v>8.550357887191018E-2</v>
      </c>
      <c r="GY41" s="62">
        <f t="shared" si="218"/>
        <v>8.8557938730849953E-2</v>
      </c>
      <c r="GZ41" s="62">
        <f t="shared" si="219"/>
        <v>9.3160264240756588E-2</v>
      </c>
      <c r="HA41" s="62">
        <f t="shared" si="220"/>
        <v>9.9300262811864354E-2</v>
      </c>
      <c r="HE41" s="54">
        <v>36</v>
      </c>
      <c r="HF41" s="62">
        <f t="shared" si="221"/>
        <v>0</v>
      </c>
      <c r="HG41" s="62">
        <f t="shared" si="222"/>
        <v>0</v>
      </c>
      <c r="HH41" s="62">
        <f t="shared" si="223"/>
        <v>0</v>
      </c>
      <c r="HI41" s="62">
        <f t="shared" si="224"/>
        <v>0</v>
      </c>
      <c r="HJ41" s="62">
        <f t="shared" si="225"/>
        <v>0</v>
      </c>
      <c r="HN41" s="54">
        <v>36</v>
      </c>
      <c r="HO41" s="62">
        <f t="shared" si="226"/>
        <v>0.20179413033263741</v>
      </c>
      <c r="HP41" s="62">
        <f t="shared" si="227"/>
        <v>0.20520858929258443</v>
      </c>
      <c r="HQ41" s="62">
        <f t="shared" si="228"/>
        <v>0.21253905295403988</v>
      </c>
      <c r="HR41" s="62">
        <f t="shared" si="229"/>
        <v>0.22358463417781579</v>
      </c>
      <c r="HS41" s="62">
        <f t="shared" si="230"/>
        <v>0.23832063074847443</v>
      </c>
      <c r="HW41" s="54">
        <v>36</v>
      </c>
      <c r="HX41" s="62">
        <f t="shared" si="231"/>
        <v>0</v>
      </c>
      <c r="HY41" s="62">
        <f t="shared" si="232"/>
        <v>0</v>
      </c>
      <c r="HZ41" s="62">
        <f t="shared" si="233"/>
        <v>0</v>
      </c>
      <c r="IA41" s="62">
        <f t="shared" si="234"/>
        <v>0</v>
      </c>
      <c r="IB41" s="62">
        <f t="shared" si="235"/>
        <v>0</v>
      </c>
      <c r="IF41" s="54">
        <v>36</v>
      </c>
      <c r="IG41" s="62">
        <f t="shared" si="236"/>
        <v>0.33632355055439572</v>
      </c>
      <c r="IH41" s="62">
        <f t="shared" si="237"/>
        <v>0.34201431548764072</v>
      </c>
      <c r="II41" s="62">
        <f t="shared" si="238"/>
        <v>0.35423175492339981</v>
      </c>
      <c r="IJ41" s="62">
        <f t="shared" si="239"/>
        <v>0.37264105696302635</v>
      </c>
      <c r="IK41" s="62">
        <f t="shared" si="240"/>
        <v>0.39720105124745742</v>
      </c>
      <c r="IO41" s="54">
        <v>36</v>
      </c>
      <c r="IP41" s="62">
        <f t="shared" si="241"/>
        <v>0</v>
      </c>
      <c r="IQ41" s="62">
        <f t="shared" si="242"/>
        <v>0</v>
      </c>
      <c r="IR41" s="62">
        <f t="shared" si="243"/>
        <v>0</v>
      </c>
      <c r="IS41" s="62">
        <f t="shared" si="244"/>
        <v>0</v>
      </c>
      <c r="IT41" s="62">
        <f t="shared" si="245"/>
        <v>0</v>
      </c>
      <c r="IX41" s="54">
        <v>36</v>
      </c>
      <c r="IY41" s="62">
        <f t="shared" si="246"/>
        <v>0</v>
      </c>
      <c r="IZ41" s="62">
        <f t="shared" si="247"/>
        <v>0</v>
      </c>
      <c r="JA41" s="62">
        <f t="shared" si="248"/>
        <v>0</v>
      </c>
      <c r="JB41" s="62">
        <f t="shared" si="249"/>
        <v>0</v>
      </c>
      <c r="JC41" s="62">
        <f t="shared" si="250"/>
        <v>0</v>
      </c>
      <c r="JD41" s="67"/>
      <c r="JE41" s="67"/>
      <c r="JF41" s="67"/>
      <c r="JJ41" s="54">
        <v>36</v>
      </c>
      <c r="JK41" s="68">
        <f t="shared" si="251"/>
        <v>0</v>
      </c>
      <c r="JL41" s="68">
        <f t="shared" si="252"/>
        <v>0</v>
      </c>
      <c r="JM41" s="68">
        <f t="shared" si="253"/>
        <v>0</v>
      </c>
      <c r="JN41" s="68">
        <f t="shared" si="254"/>
        <v>0</v>
      </c>
      <c r="JO41" s="68">
        <f t="shared" si="255"/>
        <v>0</v>
      </c>
      <c r="JP41" s="61">
        <f>JK41*('[1]功能-城建'!CW40-'[1]功能-城建'!CW39)+JP40</f>
        <v>0</v>
      </c>
      <c r="JQ41" s="61">
        <f>JL41*('[1]功能-城建'!CX40-'[1]功能-城建'!CX39)+JQ40</f>
        <v>0</v>
      </c>
      <c r="JR41" s="61">
        <f>JM41*('[1]功能-城建'!CY40-'[1]功能-城建'!CY39)+JR40</f>
        <v>0</v>
      </c>
      <c r="JS41" s="61">
        <f>JN41*('[1]功能-城建'!CZ40-'[1]功能-城建'!CZ39)+JS40</f>
        <v>0</v>
      </c>
      <c r="JT41" s="61">
        <f>JO41*('[1]功能-城建'!DA40-'[1]功能-城建'!DA39)+JT40</f>
        <v>0</v>
      </c>
      <c r="JX41" s="159">
        <v>36</v>
      </c>
      <c r="JY41" s="68">
        <f t="shared" si="256"/>
        <v>0</v>
      </c>
      <c r="JZ41" s="68">
        <f t="shared" si="257"/>
        <v>0</v>
      </c>
      <c r="KA41" s="68">
        <f t="shared" si="258"/>
        <v>0</v>
      </c>
      <c r="KB41" s="68">
        <f t="shared" si="259"/>
        <v>0</v>
      </c>
      <c r="KC41" s="68">
        <f t="shared" si="260"/>
        <v>0</v>
      </c>
      <c r="KG41" s="168">
        <v>36</v>
      </c>
      <c r="KH41" s="68">
        <f t="shared" si="261"/>
        <v>0</v>
      </c>
      <c r="KI41" s="68">
        <f t="shared" si="262"/>
        <v>0</v>
      </c>
      <c r="KJ41" s="68">
        <f t="shared" si="263"/>
        <v>0</v>
      </c>
      <c r="KK41" s="68">
        <f t="shared" si="264"/>
        <v>0</v>
      </c>
      <c r="KL41" s="68">
        <f t="shared" si="265"/>
        <v>0</v>
      </c>
      <c r="KP41" s="168">
        <v>36</v>
      </c>
      <c r="KQ41" s="68">
        <f t="shared" si="266"/>
        <v>0.1008970651663187</v>
      </c>
      <c r="KR41" s="68">
        <f t="shared" si="267"/>
        <v>0.10260429464629221</v>
      </c>
      <c r="KS41" s="68">
        <f t="shared" si="268"/>
        <v>0.10626952647701994</v>
      </c>
      <c r="KT41" s="68">
        <f t="shared" si="269"/>
        <v>0.1117923170889079</v>
      </c>
      <c r="KU41" s="68">
        <f t="shared" si="270"/>
        <v>0.11916031537423721</v>
      </c>
    </row>
    <row r="42" spans="1:307" x14ac:dyDescent="0.15">
      <c r="B42" s="54">
        <v>3</v>
      </c>
      <c r="C42" s="63">
        <f>IFERROR(INDEX(C$8:C$37,MATCH(圣人研究设计!AA76,$B$8:$B$37,0)),0)</f>
        <v>0</v>
      </c>
      <c r="D42" s="63">
        <f>IFERROR(INDEX(D$8:D$37,MATCH(圣人研究设计!AB76,$B$8:$B$37,0)),0)</f>
        <v>0</v>
      </c>
      <c r="E42" s="63">
        <f>IFERROR(INDEX(E$8:E$37,MATCH(圣人研究设计!AC76,$B$8:$B$37,0)),0)</f>
        <v>0</v>
      </c>
      <c r="F42" s="63">
        <f>IFERROR(INDEX(F$8:F$37,MATCH(圣人研究设计!AD76,$B$8:$B$37,0)),0)</f>
        <v>0</v>
      </c>
      <c r="G42" s="63">
        <f>IFERROR(INDEX(G$8:G$37,MATCH(圣人研究设计!AE76,$B$8:$B$37,0)),0)</f>
        <v>0</v>
      </c>
      <c r="H42" s="63">
        <f>IFERROR(INDEX(H$8:H$37,MATCH(圣人研究设计!AF76,$B$8:$B$37,0)),0)</f>
        <v>0</v>
      </c>
      <c r="I42" s="63">
        <f>IFERROR(INDEX(I$8:I$37,MATCH(圣人研究设计!AG76,$B$8:$B$37,0)),0)</f>
        <v>0</v>
      </c>
      <c r="J42" s="63">
        <f>IFERROR(INDEX(J$8:J$37,MATCH(圣人研究设计!AH76,$B$8:$B$37,0)),0)</f>
        <v>0</v>
      </c>
      <c r="K42" s="63">
        <f>IFERROR(INDEX(K$8:K$37,MATCH(圣人研究设计!AI76,$B$8:$B$37,0)),0)</f>
        <v>0</v>
      </c>
      <c r="L42" s="63">
        <f>IFERROR(INDEX(L$8:L$37,MATCH(圣人研究设计!AJ76,$B$8:$B$37,0)),0)</f>
        <v>0</v>
      </c>
      <c r="M42" s="63">
        <f>IFERROR(INDEX(M$8:M$37,MATCH(圣人研究设计!AK76,$B$8:$B$37,0)),0)</f>
        <v>0</v>
      </c>
      <c r="N42" s="63">
        <f>IFERROR(INDEX(N$8:N$37,MATCH(圣人研究设计!AL76,$B$8:$B$37,0)),0)</f>
        <v>0</v>
      </c>
      <c r="O42" s="63">
        <f>IFERROR(INDEX(O$8:O$37,MATCH(圣人研究设计!AM76,$B$8:$B$37,0)),0)</f>
        <v>0</v>
      </c>
      <c r="P42" s="63">
        <f>IFERROR(INDEX(P$8:P$37,MATCH(圣人研究设计!AN76,$B$8:$B$37,0)),0)</f>
        <v>0</v>
      </c>
      <c r="Q42" s="63">
        <f>IFERROR(INDEX(Q$8:Q$37,MATCH(圣人研究设计!AO76,$B$8:$B$37,0)),0)</f>
        <v>0</v>
      </c>
      <c r="R42" s="63">
        <f>IFERROR(INDEX(R$8:R$37,MATCH(圣人研究设计!AP76,$B$8:$B$37,0)),0)</f>
        <v>0</v>
      </c>
      <c r="S42" s="63">
        <f>IFERROR(INDEX(S$8:S$37,MATCH(圣人研究设计!AQ76,$B$8:$B$37,0)),0)</f>
        <v>0</v>
      </c>
      <c r="T42" s="63">
        <f>IFERROR(INDEX(T$8:T$37,MATCH(圣人研究设计!AR76,$B$8:$B$37,0)),0)</f>
        <v>0</v>
      </c>
      <c r="U42" s="63">
        <f>IFERROR(INDEX(U$8:U$37,MATCH(圣人研究设计!AS76,$B$8:$B$37,0)),0)</f>
        <v>0</v>
      </c>
      <c r="V42" s="63">
        <f>IFERROR(INDEX(V$8:V$37,MATCH(圣人研究设计!AT76,$B$8:$B$37,0)),0)</f>
        <v>0</v>
      </c>
      <c r="W42" s="63">
        <f>IFERROR(INDEX(W$8:W$37,MATCH(圣人研究设计!AU76,$B$8:$B$37,0)),0)</f>
        <v>0</v>
      </c>
      <c r="X42" s="63">
        <f>IFERROR(INDEX(X$8:X$37,MATCH(圣人研究设计!AV76,$B$8:$B$37,0)),0)</f>
        <v>0</v>
      </c>
      <c r="Y42" s="63">
        <f>IFERROR(INDEX(Y$8:Y$37,MATCH(圣人研究设计!AW76,$B$8:$B$37,0)),0)</f>
        <v>0</v>
      </c>
      <c r="Z42" s="63">
        <f>IFERROR(INDEX(Z$8:Z$37,MATCH(圣人研究设计!AX76,$B$8:$B$37,0)),0)</f>
        <v>0</v>
      </c>
      <c r="AA42" s="63">
        <f>IFERROR(INDEX(AA$8:AA$37,MATCH(圣人研究设计!AY76,$B$8:$B$37,0)),0)</f>
        <v>0</v>
      </c>
      <c r="AB42" s="63">
        <f>IFERROR(INDEX(AB$8:AB$37,MATCH(圣人研究设计!AZ76,$B$8:$B$37,0)),0)</f>
        <v>0</v>
      </c>
      <c r="AC42" s="63">
        <f>IFERROR(INDEX(AC$8:AC$37,MATCH(圣人研究设计!BA76,$B$8:$B$37,0)),0)</f>
        <v>0</v>
      </c>
      <c r="AD42" s="63">
        <f>IFERROR(INDEX(AD$8:AD$37,MATCH(圣人研究设计!BB76,$B$8:$B$37,0)),0)</f>
        <v>0</v>
      </c>
      <c r="AE42" s="63"/>
      <c r="AI42" s="103">
        <v>35</v>
      </c>
      <c r="AJ42" s="60">
        <f>IF(总纲!BM39&lt;INT('功能-圣人研究'!$E$8),0,求节点('功能-圣人研究'!$E$8:$E$27,'功能-圣人研究'!K$8:K$27,总纲!BM39))</f>
        <v>0.84299045435263531</v>
      </c>
      <c r="AK42" s="60">
        <f>IF(总纲!BN39&lt;INT('功能-圣人研究'!$E$8),0,求节点('功能-圣人研究'!$E$8:$E$27,'功能-圣人研究'!L$8:L$27,总纲!BN39))</f>
        <v>0.85749380585786883</v>
      </c>
      <c r="AL42" s="60">
        <f>IF(总纲!BO39&lt;INT('功能-圣人研究'!$E$8),0,求节点('功能-圣人研究'!$E$8:$E$27,'功能-圣人研究'!M$8:M$27,总纲!BO39))</f>
        <v>0.88806248577131486</v>
      </c>
      <c r="AM42" s="60">
        <f>IF(总纲!BP39&lt;INT('功能-圣人研究'!$E$8),0,求节点('功能-圣人研究'!$E$8:$E$27,'功能-圣人研究'!N$8:N$27,总纲!BP39))</f>
        <v>0.9345775798105167</v>
      </c>
      <c r="AN42" s="60">
        <f>IF(总纲!BQ39&lt;INT('功能-圣人研究'!$E$8),0,求节点('功能-圣人研究'!$E$8:$E$27,'功能-圣人研究'!O$8:O$27,总纲!BQ39))</f>
        <v>0.99540938441157045</v>
      </c>
      <c r="AQ42" s="81"/>
      <c r="AS42" s="81"/>
      <c r="AT42" s="54">
        <v>37</v>
      </c>
      <c r="AU42" s="68">
        <f t="shared" si="141"/>
        <v>0.5031293776898409</v>
      </c>
      <c r="AV42" s="68">
        <f t="shared" si="142"/>
        <v>0.51164392121956914</v>
      </c>
      <c r="AW42" s="68">
        <f t="shared" si="143"/>
        <v>0.52975413139743643</v>
      </c>
      <c r="AX42" s="68">
        <f t="shared" si="144"/>
        <v>0.55732040866252652</v>
      </c>
      <c r="AY42" s="68">
        <f t="shared" si="145"/>
        <v>0.59375824600835736</v>
      </c>
      <c r="BB42" s="81"/>
      <c r="BC42" s="54">
        <v>37</v>
      </c>
      <c r="BD42" s="68">
        <f t="shared" si="146"/>
        <v>0</v>
      </c>
      <c r="BE42" s="68">
        <f t="shared" si="147"/>
        <v>0</v>
      </c>
      <c r="BF42" s="68">
        <f t="shared" si="148"/>
        <v>0</v>
      </c>
      <c r="BG42" s="68">
        <f t="shared" si="149"/>
        <v>0</v>
      </c>
      <c r="BH42" s="68">
        <f t="shared" si="150"/>
        <v>0</v>
      </c>
      <c r="BL42" s="54">
        <v>37</v>
      </c>
      <c r="BM42" s="68">
        <f t="shared" si="151"/>
        <v>0</v>
      </c>
      <c r="BN42" s="68">
        <f t="shared" si="152"/>
        <v>0</v>
      </c>
      <c r="BO42" s="68">
        <f t="shared" si="153"/>
        <v>0</v>
      </c>
      <c r="BP42" s="68">
        <f t="shared" si="154"/>
        <v>0</v>
      </c>
      <c r="BQ42" s="68">
        <f t="shared" si="155"/>
        <v>0</v>
      </c>
      <c r="BU42" s="54">
        <v>37</v>
      </c>
      <c r="BV42" s="62">
        <f t="shared" si="156"/>
        <v>0.33541958512656062</v>
      </c>
      <c r="BW42" s="62">
        <f t="shared" si="157"/>
        <v>0.34109594747971272</v>
      </c>
      <c r="BX42" s="62">
        <f t="shared" si="158"/>
        <v>0.35316942093162423</v>
      </c>
      <c r="BY42" s="62">
        <f t="shared" si="159"/>
        <v>0.37154693910835102</v>
      </c>
      <c r="BZ42" s="62">
        <f t="shared" si="160"/>
        <v>0.39583883067223824</v>
      </c>
      <c r="CD42" s="168">
        <v>37</v>
      </c>
      <c r="CE42" s="62">
        <f t="shared" si="161"/>
        <v>0</v>
      </c>
      <c r="CF42" s="62">
        <f t="shared" si="162"/>
        <v>0</v>
      </c>
      <c r="CG42" s="62">
        <f t="shared" si="163"/>
        <v>0</v>
      </c>
      <c r="CH42" s="62">
        <f t="shared" si="164"/>
        <v>0</v>
      </c>
      <c r="CI42" s="62">
        <f t="shared" si="165"/>
        <v>0</v>
      </c>
      <c r="CM42" s="54">
        <v>37</v>
      </c>
      <c r="CN42" s="62">
        <f t="shared" si="166"/>
        <v>0.33541958512656062</v>
      </c>
      <c r="CO42" s="62">
        <f t="shared" si="167"/>
        <v>0.34109594747971272</v>
      </c>
      <c r="CP42" s="62">
        <f t="shared" si="168"/>
        <v>0.35316942093162423</v>
      </c>
      <c r="CQ42" s="62">
        <f t="shared" si="169"/>
        <v>0.37154693910835102</v>
      </c>
      <c r="CR42" s="62">
        <f t="shared" si="170"/>
        <v>0.39583883067223824</v>
      </c>
      <c r="CV42" s="54">
        <v>37</v>
      </c>
      <c r="CW42" s="62">
        <f t="shared" si="171"/>
        <v>0</v>
      </c>
      <c r="CX42" s="62">
        <f t="shared" si="172"/>
        <v>0</v>
      </c>
      <c r="CY42" s="62">
        <f t="shared" si="173"/>
        <v>0</v>
      </c>
      <c r="CZ42" s="62">
        <f t="shared" si="174"/>
        <v>0</v>
      </c>
      <c r="DA42" s="62">
        <f t="shared" si="175"/>
        <v>0</v>
      </c>
      <c r="DE42" s="168">
        <v>37</v>
      </c>
      <c r="DF42" s="62">
        <f t="shared" si="176"/>
        <v>0</v>
      </c>
      <c r="DG42" s="62">
        <f t="shared" si="177"/>
        <v>0</v>
      </c>
      <c r="DH42" s="62">
        <f t="shared" si="178"/>
        <v>0</v>
      </c>
      <c r="DI42" s="62">
        <f t="shared" si="179"/>
        <v>0</v>
      </c>
      <c r="DJ42" s="62">
        <f t="shared" si="180"/>
        <v>0</v>
      </c>
      <c r="DN42" s="54">
        <v>37</v>
      </c>
      <c r="DO42" s="62">
        <f t="shared" si="181"/>
        <v>4.1927448140820077E-2</v>
      </c>
      <c r="DP42" s="62">
        <f t="shared" si="182"/>
        <v>4.2636993434964091E-2</v>
      </c>
      <c r="DQ42" s="62">
        <f t="shared" si="183"/>
        <v>4.4146177616453029E-2</v>
      </c>
      <c r="DR42" s="62">
        <f t="shared" si="184"/>
        <v>4.6443367388543877E-2</v>
      </c>
      <c r="DS42" s="62">
        <f t="shared" si="185"/>
        <v>4.947985383402978E-2</v>
      </c>
      <c r="DW42" s="168">
        <v>37</v>
      </c>
      <c r="DX42" s="62">
        <f t="shared" si="186"/>
        <v>0</v>
      </c>
      <c r="DY42" s="62">
        <f t="shared" si="187"/>
        <v>0</v>
      </c>
      <c r="DZ42" s="62">
        <f t="shared" si="188"/>
        <v>0</v>
      </c>
      <c r="EA42" s="62">
        <f t="shared" si="189"/>
        <v>0</v>
      </c>
      <c r="EB42" s="62">
        <f t="shared" si="190"/>
        <v>0</v>
      </c>
      <c r="EF42" s="54">
        <v>37</v>
      </c>
      <c r="EG42" s="62">
        <f t="shared" si="191"/>
        <v>0</v>
      </c>
      <c r="EH42" s="62">
        <f t="shared" si="192"/>
        <v>0</v>
      </c>
      <c r="EI42" s="62">
        <f t="shared" si="193"/>
        <v>0</v>
      </c>
      <c r="EJ42" s="62">
        <f t="shared" si="194"/>
        <v>0</v>
      </c>
      <c r="EK42" s="62">
        <f t="shared" si="195"/>
        <v>0</v>
      </c>
      <c r="EO42" s="168">
        <v>37</v>
      </c>
      <c r="EP42" s="62">
        <f t="shared" si="196"/>
        <v>2.0963724070410038E-2</v>
      </c>
      <c r="EQ42" s="62">
        <f t="shared" si="197"/>
        <v>2.1318496717482045E-2</v>
      </c>
      <c r="ER42" s="62">
        <f t="shared" si="198"/>
        <v>2.2073088808226515E-2</v>
      </c>
      <c r="ES42" s="62">
        <f t="shared" si="199"/>
        <v>2.3221683694271938E-2</v>
      </c>
      <c r="ET42" s="62">
        <f t="shared" si="200"/>
        <v>2.473992691701489E-2</v>
      </c>
      <c r="EX42" s="54">
        <v>37</v>
      </c>
      <c r="EY42" s="62">
        <f t="shared" si="131"/>
        <v>0.13416783405062427</v>
      </c>
      <c r="EZ42" s="62">
        <f t="shared" si="132"/>
        <v>0.1364383789918851</v>
      </c>
      <c r="FA42" s="62">
        <f t="shared" si="133"/>
        <v>0.1412677683726497</v>
      </c>
      <c r="FB42" s="62">
        <f t="shared" si="134"/>
        <v>0.14861877564334042</v>
      </c>
      <c r="FC42" s="62">
        <f t="shared" si="135"/>
        <v>0.1583355322688953</v>
      </c>
      <c r="FG42" s="54">
        <v>37</v>
      </c>
      <c r="FH42" s="67">
        <f>$Q76*AJ44*'[1]资源-士兵训练时间'!AB42+FH41</f>
        <v>3871.1471145139749</v>
      </c>
      <c r="FI42" s="67">
        <f>$Q76*AK44*'[1]资源-士兵训练时间'!AC42+FI41</f>
        <v>6299.5451210915344</v>
      </c>
      <c r="FJ42" s="67">
        <f>$Q76*AL44*'[1]资源-士兵训练时间'!AD42+FJ41</f>
        <v>10363.80715393326</v>
      </c>
      <c r="FK42" s="67">
        <f>$Q76*AM44*'[1]资源-士兵训练时间'!AE42+FK41</f>
        <v>12861.79024441442</v>
      </c>
      <c r="FL42" s="67">
        <f>$Q76*AN44*'[1]资源-士兵训练时间'!AF42+FL41</f>
        <v>20661.59934185219</v>
      </c>
      <c r="FP42" s="54">
        <v>37</v>
      </c>
      <c r="FQ42" s="62">
        <f t="shared" si="201"/>
        <v>6.2891172211230112E-2</v>
      </c>
      <c r="FR42" s="62">
        <f t="shared" si="202"/>
        <v>6.3955490152446129E-2</v>
      </c>
      <c r="FS42" s="62">
        <f t="shared" si="203"/>
        <v>6.621926642467954E-2</v>
      </c>
      <c r="FT42" s="62">
        <f t="shared" si="204"/>
        <v>6.9665051082815801E-2</v>
      </c>
      <c r="FU42" s="62">
        <f t="shared" si="205"/>
        <v>7.4219780751044656E-2</v>
      </c>
      <c r="FV42" s="61">
        <f>FQ42*[4]兵营招募!AX41+FV41</f>
        <v>15789.495624100991</v>
      </c>
      <c r="FW42" s="61">
        <f>FR42*[4]兵营招募!AY41+FW41</f>
        <v>16462.69429440167</v>
      </c>
      <c r="FX42" s="61">
        <f>FS42*[4]兵营招募!AZ41+FX41</f>
        <v>15977.129957935271</v>
      </c>
      <c r="FY42" s="61">
        <f>FT42*[4]兵营招募!BA41+FY41</f>
        <v>15183.604299096445</v>
      </c>
      <c r="FZ42" s="61">
        <f>FU42*[4]兵营招募!BB41+FZ41</f>
        <v>10844.508285290554</v>
      </c>
      <c r="GD42" s="54">
        <v>37</v>
      </c>
      <c r="GE42" s="62">
        <f t="shared" si="206"/>
        <v>0</v>
      </c>
      <c r="GF42" s="62">
        <f t="shared" si="207"/>
        <v>0</v>
      </c>
      <c r="GG42" s="62">
        <f t="shared" si="208"/>
        <v>0</v>
      </c>
      <c r="GH42" s="62">
        <f t="shared" si="209"/>
        <v>0</v>
      </c>
      <c r="GI42" s="62">
        <f t="shared" si="210"/>
        <v>0</v>
      </c>
      <c r="GM42" s="54">
        <v>37</v>
      </c>
      <c r="GN42" s="62">
        <f t="shared" si="211"/>
        <v>0.13416783405062427</v>
      </c>
      <c r="GO42" s="62">
        <f t="shared" si="212"/>
        <v>0.1364383789918851</v>
      </c>
      <c r="GP42" s="62">
        <f t="shared" si="213"/>
        <v>0.1412677683726497</v>
      </c>
      <c r="GQ42" s="62">
        <f t="shared" si="214"/>
        <v>0.14861877564334042</v>
      </c>
      <c r="GR42" s="62">
        <f t="shared" si="215"/>
        <v>0.1583355322688953</v>
      </c>
      <c r="GV42" s="168">
        <v>37</v>
      </c>
      <c r="GW42" s="62">
        <f t="shared" si="216"/>
        <v>8.3854896281640154E-2</v>
      </c>
      <c r="GX42" s="62">
        <f t="shared" si="217"/>
        <v>8.5273986869928181E-2</v>
      </c>
      <c r="GY42" s="62">
        <f t="shared" si="218"/>
        <v>8.8292355232906058E-2</v>
      </c>
      <c r="GZ42" s="62">
        <f t="shared" si="219"/>
        <v>9.2886734777087754E-2</v>
      </c>
      <c r="HA42" s="62">
        <f t="shared" si="220"/>
        <v>9.895970766805956E-2</v>
      </c>
      <c r="HE42" s="54">
        <v>37</v>
      </c>
      <c r="HF42" s="62">
        <f t="shared" si="221"/>
        <v>0</v>
      </c>
      <c r="HG42" s="62">
        <f t="shared" si="222"/>
        <v>0</v>
      </c>
      <c r="HH42" s="62">
        <f t="shared" si="223"/>
        <v>0</v>
      </c>
      <c r="HI42" s="62">
        <f t="shared" si="224"/>
        <v>0</v>
      </c>
      <c r="HJ42" s="62">
        <f t="shared" si="225"/>
        <v>0</v>
      </c>
      <c r="HN42" s="54">
        <v>37</v>
      </c>
      <c r="HO42" s="62">
        <f t="shared" si="226"/>
        <v>0.20125175107593635</v>
      </c>
      <c r="HP42" s="62">
        <f t="shared" si="227"/>
        <v>0.20465756848782762</v>
      </c>
      <c r="HQ42" s="62">
        <f t="shared" si="228"/>
        <v>0.2119016525589745</v>
      </c>
      <c r="HR42" s="62">
        <f t="shared" si="229"/>
        <v>0.22292816346501057</v>
      </c>
      <c r="HS42" s="62">
        <f t="shared" si="230"/>
        <v>0.23750329840334292</v>
      </c>
      <c r="HW42" s="54">
        <v>37</v>
      </c>
      <c r="HX42" s="62">
        <f t="shared" si="231"/>
        <v>0</v>
      </c>
      <c r="HY42" s="62">
        <f t="shared" si="232"/>
        <v>0</v>
      </c>
      <c r="HZ42" s="62">
        <f t="shared" si="233"/>
        <v>0</v>
      </c>
      <c r="IA42" s="62">
        <f t="shared" si="234"/>
        <v>0</v>
      </c>
      <c r="IB42" s="62">
        <f t="shared" si="235"/>
        <v>0</v>
      </c>
      <c r="IF42" s="54">
        <v>37</v>
      </c>
      <c r="IG42" s="62">
        <f t="shared" si="236"/>
        <v>0.33541958512656062</v>
      </c>
      <c r="IH42" s="62">
        <f t="shared" si="237"/>
        <v>0.34109594747971272</v>
      </c>
      <c r="II42" s="62">
        <f t="shared" si="238"/>
        <v>0.35316942093162423</v>
      </c>
      <c r="IJ42" s="62">
        <f t="shared" si="239"/>
        <v>0.37154693910835102</v>
      </c>
      <c r="IK42" s="62">
        <f t="shared" si="240"/>
        <v>0.39583883067223824</v>
      </c>
      <c r="IO42" s="54">
        <v>37</v>
      </c>
      <c r="IP42" s="62">
        <f t="shared" si="241"/>
        <v>0</v>
      </c>
      <c r="IQ42" s="62">
        <f t="shared" si="242"/>
        <v>0</v>
      </c>
      <c r="IR42" s="62">
        <f t="shared" si="243"/>
        <v>0</v>
      </c>
      <c r="IS42" s="62">
        <f t="shared" si="244"/>
        <v>0</v>
      </c>
      <c r="IT42" s="62">
        <f t="shared" si="245"/>
        <v>0</v>
      </c>
      <c r="IX42" s="54">
        <v>37</v>
      </c>
      <c r="IY42" s="62">
        <f t="shared" si="246"/>
        <v>0</v>
      </c>
      <c r="IZ42" s="62">
        <f t="shared" si="247"/>
        <v>0</v>
      </c>
      <c r="JA42" s="62">
        <f t="shared" si="248"/>
        <v>0</v>
      </c>
      <c r="JB42" s="62">
        <f t="shared" si="249"/>
        <v>0</v>
      </c>
      <c r="JC42" s="62">
        <f t="shared" si="250"/>
        <v>0</v>
      </c>
      <c r="JD42" s="67"/>
      <c r="JE42" s="67"/>
      <c r="JF42" s="67"/>
      <c r="JJ42" s="54">
        <v>37</v>
      </c>
      <c r="JK42" s="68">
        <f t="shared" si="251"/>
        <v>0</v>
      </c>
      <c r="JL42" s="68">
        <f t="shared" si="252"/>
        <v>0</v>
      </c>
      <c r="JM42" s="68">
        <f t="shared" si="253"/>
        <v>0</v>
      </c>
      <c r="JN42" s="68">
        <f t="shared" si="254"/>
        <v>0</v>
      </c>
      <c r="JO42" s="68">
        <f t="shared" si="255"/>
        <v>0</v>
      </c>
      <c r="JP42" s="61">
        <f>JK42*('[1]功能-城建'!CW41-'[1]功能-城建'!CW40)+JP41</f>
        <v>0</v>
      </c>
      <c r="JQ42" s="61">
        <f>JL42*('[1]功能-城建'!CX41-'[1]功能-城建'!CX40)+JQ41</f>
        <v>0</v>
      </c>
      <c r="JR42" s="61">
        <f>JM42*('[1]功能-城建'!CY41-'[1]功能-城建'!CY40)+JR41</f>
        <v>0</v>
      </c>
      <c r="JS42" s="61">
        <f>JN42*('[1]功能-城建'!CZ41-'[1]功能-城建'!CZ40)+JS41</f>
        <v>0</v>
      </c>
      <c r="JT42" s="61">
        <f>JO42*('[1]功能-城建'!DA41-'[1]功能-城建'!DA40)+JT41</f>
        <v>0</v>
      </c>
      <c r="JX42" s="159">
        <v>37</v>
      </c>
      <c r="JY42" s="68">
        <f t="shared" si="256"/>
        <v>0</v>
      </c>
      <c r="JZ42" s="68">
        <f t="shared" si="257"/>
        <v>0</v>
      </c>
      <c r="KA42" s="68">
        <f t="shared" si="258"/>
        <v>0</v>
      </c>
      <c r="KB42" s="68">
        <f t="shared" si="259"/>
        <v>0</v>
      </c>
      <c r="KC42" s="68">
        <f t="shared" si="260"/>
        <v>0</v>
      </c>
      <c r="KG42" s="168">
        <v>37</v>
      </c>
      <c r="KH42" s="68">
        <f t="shared" si="261"/>
        <v>0</v>
      </c>
      <c r="KI42" s="68">
        <f t="shared" si="262"/>
        <v>0</v>
      </c>
      <c r="KJ42" s="68">
        <f t="shared" si="263"/>
        <v>0</v>
      </c>
      <c r="KK42" s="68">
        <f t="shared" si="264"/>
        <v>0</v>
      </c>
      <c r="KL42" s="68">
        <f t="shared" si="265"/>
        <v>0</v>
      </c>
      <c r="KP42" s="168">
        <v>37</v>
      </c>
      <c r="KQ42" s="68">
        <f t="shared" si="266"/>
        <v>0.10062587553796817</v>
      </c>
      <c r="KR42" s="68">
        <f t="shared" si="267"/>
        <v>0.10232878424391381</v>
      </c>
      <c r="KS42" s="68">
        <f t="shared" si="268"/>
        <v>0.10595082627948725</v>
      </c>
      <c r="KT42" s="68">
        <f t="shared" si="269"/>
        <v>0.11146408173250529</v>
      </c>
      <c r="KU42" s="68">
        <f t="shared" si="270"/>
        <v>0.11875164920167146</v>
      </c>
    </row>
    <row r="43" spans="1:307" x14ac:dyDescent="0.15">
      <c r="B43" s="54">
        <v>4</v>
      </c>
      <c r="C43" s="63">
        <f>IFERROR(INDEX(C$8:C$37,MATCH(圣人研究设计!AA77,$B$8:$B$37,0)),0)</f>
        <v>0</v>
      </c>
      <c r="D43" s="63">
        <f>IFERROR(INDEX(D$8:D$37,MATCH(圣人研究设计!AB77,$B$8:$B$37,0)),0)</f>
        <v>0</v>
      </c>
      <c r="E43" s="63">
        <f>IFERROR(INDEX(E$8:E$37,MATCH(圣人研究设计!AC77,$B$8:$B$37,0)),0)</f>
        <v>0</v>
      </c>
      <c r="F43" s="63">
        <f>IFERROR(INDEX(F$8:F$37,MATCH(圣人研究设计!AD77,$B$8:$B$37,0)),0)</f>
        <v>0</v>
      </c>
      <c r="G43" s="63">
        <f>IFERROR(INDEX(G$8:G$37,MATCH(圣人研究设计!AE77,$B$8:$B$37,0)),0)</f>
        <v>0</v>
      </c>
      <c r="H43" s="63">
        <f>IFERROR(INDEX(H$8:H$37,MATCH(圣人研究设计!AF77,$B$8:$B$37,0)),0)</f>
        <v>0</v>
      </c>
      <c r="I43" s="63">
        <f>IFERROR(INDEX(I$8:I$37,MATCH(圣人研究设计!AG77,$B$8:$B$37,0)),0)</f>
        <v>0</v>
      </c>
      <c r="J43" s="63">
        <f>IFERROR(INDEX(J$8:J$37,MATCH(圣人研究设计!AH77,$B$8:$B$37,0)),0)</f>
        <v>0</v>
      </c>
      <c r="K43" s="63">
        <f>IFERROR(INDEX(K$8:K$37,MATCH(圣人研究设计!AI77,$B$8:$B$37,0)),0)</f>
        <v>0</v>
      </c>
      <c r="L43" s="63">
        <f>IFERROR(INDEX(L$8:L$37,MATCH(圣人研究设计!AJ77,$B$8:$B$37,0)),0)</f>
        <v>0</v>
      </c>
      <c r="M43" s="63">
        <f>IFERROR(INDEX(M$8:M$37,MATCH(圣人研究设计!AK77,$B$8:$B$37,0)),0)</f>
        <v>0</v>
      </c>
      <c r="N43" s="63">
        <f>IFERROR(INDEX(N$8:N$37,MATCH(圣人研究设计!AL77,$B$8:$B$37,0)),0)</f>
        <v>0</v>
      </c>
      <c r="O43" s="63">
        <f>IFERROR(INDEX(O$8:O$37,MATCH(圣人研究设计!AM77,$B$8:$B$37,0)),0)</f>
        <v>0</v>
      </c>
      <c r="P43" s="63">
        <f>IFERROR(INDEX(P$8:P$37,MATCH(圣人研究设计!AN77,$B$8:$B$37,0)),0)</f>
        <v>0</v>
      </c>
      <c r="Q43" s="63">
        <f>IFERROR(INDEX(Q$8:Q$37,MATCH(圣人研究设计!AO77,$B$8:$B$37,0)),0)</f>
        <v>0</v>
      </c>
      <c r="R43" s="63">
        <f>IFERROR(INDEX(R$8:R$37,MATCH(圣人研究设计!AP77,$B$8:$B$37,0)),0)</f>
        <v>0</v>
      </c>
      <c r="S43" s="63">
        <f>IFERROR(INDEX(S$8:S$37,MATCH(圣人研究设计!AQ77,$B$8:$B$37,0)),0)</f>
        <v>0</v>
      </c>
      <c r="T43" s="63">
        <f>IFERROR(INDEX(T$8:T$37,MATCH(圣人研究设计!AR77,$B$8:$B$37,0)),0)</f>
        <v>0</v>
      </c>
      <c r="U43" s="63">
        <f>IFERROR(INDEX(U$8:U$37,MATCH(圣人研究设计!AS77,$B$8:$B$37,0)),0)</f>
        <v>0</v>
      </c>
      <c r="V43" s="63">
        <f>IFERROR(INDEX(V$8:V$37,MATCH(圣人研究设计!AT77,$B$8:$B$37,0)),0)</f>
        <v>0</v>
      </c>
      <c r="W43" s="63">
        <f>IFERROR(INDEX(W$8:W$37,MATCH(圣人研究设计!AU77,$B$8:$B$37,0)),0)</f>
        <v>0</v>
      </c>
      <c r="X43" s="63">
        <f>IFERROR(INDEX(X$8:X$37,MATCH(圣人研究设计!AV77,$B$8:$B$37,0)),0)</f>
        <v>0</v>
      </c>
      <c r="Y43" s="63">
        <f>IFERROR(INDEX(Y$8:Y$37,MATCH(圣人研究设计!AW77,$B$8:$B$37,0)),0)</f>
        <v>0</v>
      </c>
      <c r="Z43" s="63">
        <f>IFERROR(INDEX(Z$8:Z$37,MATCH(圣人研究设计!AX77,$B$8:$B$37,0)),0)</f>
        <v>0</v>
      </c>
      <c r="AA43" s="63">
        <f>IFERROR(INDEX(AA$8:AA$37,MATCH(圣人研究设计!AY77,$B$8:$B$37,0)),0)</f>
        <v>0</v>
      </c>
      <c r="AB43" s="63">
        <f>IFERROR(INDEX(AB$8:AB$37,MATCH(圣人研究设计!AZ77,$B$8:$B$37,0)),0)</f>
        <v>0</v>
      </c>
      <c r="AC43" s="63">
        <f>IFERROR(INDEX(AC$8:AC$37,MATCH(圣人研究设计!BA77,$B$8:$B$37,0)),0)</f>
        <v>0</v>
      </c>
      <c r="AD43" s="63">
        <f>IFERROR(INDEX(AD$8:AD$37,MATCH(圣人研究设计!BB77,$B$8:$B$37,0)),0)</f>
        <v>0</v>
      </c>
      <c r="AE43" s="63"/>
      <c r="AI43" s="103">
        <v>36</v>
      </c>
      <c r="AJ43" s="60">
        <f>IF(总纲!BM40&lt;INT('功能-圣人研究'!$E$8),0,求节点('功能-圣人研究'!$E$8:$E$27,'功能-圣人研究'!K$8:K$27,总纲!BM40))</f>
        <v>0.84080887638598922</v>
      </c>
      <c r="AK43" s="60">
        <f>IF(总纲!BN40&lt;INT('功能-圣人研究'!$E$8),0,求节点('功能-圣人研究'!$E$8:$E$27,'功能-圣人研究'!L$8:L$27,总纲!BN40))</f>
        <v>0.8550357887191018</v>
      </c>
      <c r="AL43" s="60">
        <f>IF(总纲!BO40&lt;INT('功能-圣人研究'!$E$8),0,求节点('功能-圣人研究'!$E$8:$E$27,'功能-圣人研究'!M$8:M$27,总纲!BO40))</f>
        <v>0.8855793873084995</v>
      </c>
      <c r="AM43" s="60">
        <f>IF(总纲!BP40&lt;INT('功能-圣人研究'!$E$8),0,求节点('功能-圣人研究'!$E$8:$E$27,'功能-圣人研究'!N$8:N$27,总纲!BP40))</f>
        <v>0.93160264240756585</v>
      </c>
      <c r="AN43" s="60">
        <f>IF(总纲!BQ40&lt;INT('功能-圣人研究'!$E$8),0,求节点('功能-圣人研究'!$E$8:$E$27,'功能-圣人研究'!O$8:O$27,总纲!BQ40))</f>
        <v>0.99300262811864348</v>
      </c>
      <c r="AQ43" s="81"/>
      <c r="AS43" s="81"/>
      <c r="AT43" s="54">
        <v>38</v>
      </c>
      <c r="AU43" s="68">
        <f t="shared" si="141"/>
        <v>0.50179832752070941</v>
      </c>
      <c r="AV43" s="68">
        <f t="shared" si="142"/>
        <v>0.51023556117496238</v>
      </c>
      <c r="AW43" s="68">
        <f t="shared" si="143"/>
        <v>0.52829259869986778</v>
      </c>
      <c r="AX43" s="68">
        <f t="shared" si="144"/>
        <v>0.55555821240157355</v>
      </c>
      <c r="AY43" s="68">
        <f t="shared" si="145"/>
        <v>0.59179985018050574</v>
      </c>
      <c r="BB43" s="81"/>
      <c r="BC43" s="54">
        <v>38</v>
      </c>
      <c r="BD43" s="68">
        <f t="shared" si="146"/>
        <v>0</v>
      </c>
      <c r="BE43" s="68">
        <f t="shared" si="147"/>
        <v>0</v>
      </c>
      <c r="BF43" s="68">
        <f t="shared" si="148"/>
        <v>0</v>
      </c>
      <c r="BG43" s="68">
        <f t="shared" si="149"/>
        <v>0</v>
      </c>
      <c r="BH43" s="68">
        <f t="shared" si="150"/>
        <v>0</v>
      </c>
      <c r="BL43" s="54">
        <v>38</v>
      </c>
      <c r="BM43" s="68">
        <f t="shared" si="151"/>
        <v>0</v>
      </c>
      <c r="BN43" s="68">
        <f t="shared" si="152"/>
        <v>0</v>
      </c>
      <c r="BO43" s="68">
        <f t="shared" si="153"/>
        <v>0</v>
      </c>
      <c r="BP43" s="68">
        <f t="shared" si="154"/>
        <v>0</v>
      </c>
      <c r="BQ43" s="68">
        <f t="shared" si="155"/>
        <v>0</v>
      </c>
      <c r="BU43" s="54">
        <v>38</v>
      </c>
      <c r="BV43" s="62">
        <f t="shared" si="156"/>
        <v>0.33453221834713959</v>
      </c>
      <c r="BW43" s="62">
        <f t="shared" si="157"/>
        <v>0.34015704078330827</v>
      </c>
      <c r="BX43" s="62">
        <f t="shared" si="158"/>
        <v>0.35219506579991178</v>
      </c>
      <c r="BY43" s="62">
        <f t="shared" si="159"/>
        <v>0.37037214160104903</v>
      </c>
      <c r="BZ43" s="62">
        <f t="shared" si="160"/>
        <v>0.39453323345367042</v>
      </c>
      <c r="CD43" s="168">
        <v>38</v>
      </c>
      <c r="CE43" s="62">
        <f t="shared" si="161"/>
        <v>0</v>
      </c>
      <c r="CF43" s="62">
        <f t="shared" si="162"/>
        <v>0</v>
      </c>
      <c r="CG43" s="62">
        <f t="shared" si="163"/>
        <v>0</v>
      </c>
      <c r="CH43" s="62">
        <f t="shared" si="164"/>
        <v>0</v>
      </c>
      <c r="CI43" s="62">
        <f t="shared" si="165"/>
        <v>0</v>
      </c>
      <c r="CM43" s="54">
        <v>38</v>
      </c>
      <c r="CN43" s="62">
        <f t="shared" si="166"/>
        <v>0.33453221834713959</v>
      </c>
      <c r="CO43" s="62">
        <f t="shared" si="167"/>
        <v>0.34015704078330827</v>
      </c>
      <c r="CP43" s="62">
        <f t="shared" si="168"/>
        <v>0.35219506579991178</v>
      </c>
      <c r="CQ43" s="62">
        <f t="shared" si="169"/>
        <v>0.37037214160104903</v>
      </c>
      <c r="CR43" s="62">
        <f t="shared" si="170"/>
        <v>0.39453323345367042</v>
      </c>
      <c r="CV43" s="54">
        <v>38</v>
      </c>
      <c r="CW43" s="62">
        <f t="shared" si="171"/>
        <v>0</v>
      </c>
      <c r="CX43" s="62">
        <f t="shared" si="172"/>
        <v>0</v>
      </c>
      <c r="CY43" s="62">
        <f t="shared" si="173"/>
        <v>0</v>
      </c>
      <c r="CZ43" s="62">
        <f t="shared" si="174"/>
        <v>0</v>
      </c>
      <c r="DA43" s="62">
        <f t="shared" si="175"/>
        <v>0</v>
      </c>
      <c r="DE43" s="168">
        <v>38</v>
      </c>
      <c r="DF43" s="62">
        <f t="shared" si="176"/>
        <v>0</v>
      </c>
      <c r="DG43" s="62">
        <f t="shared" si="177"/>
        <v>0</v>
      </c>
      <c r="DH43" s="62">
        <f t="shared" si="178"/>
        <v>0</v>
      </c>
      <c r="DI43" s="62">
        <f t="shared" si="179"/>
        <v>0</v>
      </c>
      <c r="DJ43" s="62">
        <f t="shared" si="180"/>
        <v>0</v>
      </c>
      <c r="DN43" s="54">
        <v>38</v>
      </c>
      <c r="DO43" s="62">
        <f t="shared" si="181"/>
        <v>4.1816527293392448E-2</v>
      </c>
      <c r="DP43" s="62">
        <f t="shared" si="182"/>
        <v>4.2519630097913534E-2</v>
      </c>
      <c r="DQ43" s="62">
        <f t="shared" si="183"/>
        <v>4.4024383224988972E-2</v>
      </c>
      <c r="DR43" s="62">
        <f t="shared" si="184"/>
        <v>4.6296517700131129E-2</v>
      </c>
      <c r="DS43" s="62">
        <f t="shared" si="185"/>
        <v>4.9316654181708802E-2</v>
      </c>
      <c r="DW43" s="168">
        <v>38</v>
      </c>
      <c r="DX43" s="62">
        <f t="shared" si="186"/>
        <v>0</v>
      </c>
      <c r="DY43" s="62">
        <f t="shared" si="187"/>
        <v>0</v>
      </c>
      <c r="DZ43" s="62">
        <f t="shared" si="188"/>
        <v>0</v>
      </c>
      <c r="EA43" s="62">
        <f t="shared" si="189"/>
        <v>0</v>
      </c>
      <c r="EB43" s="62">
        <f t="shared" si="190"/>
        <v>0</v>
      </c>
      <c r="EF43" s="54">
        <v>38</v>
      </c>
      <c r="EG43" s="62">
        <f t="shared" si="191"/>
        <v>0</v>
      </c>
      <c r="EH43" s="62">
        <f t="shared" si="192"/>
        <v>0</v>
      </c>
      <c r="EI43" s="62">
        <f t="shared" si="193"/>
        <v>0</v>
      </c>
      <c r="EJ43" s="62">
        <f t="shared" si="194"/>
        <v>0</v>
      </c>
      <c r="EK43" s="62">
        <f t="shared" si="195"/>
        <v>0</v>
      </c>
      <c r="EO43" s="168">
        <v>38</v>
      </c>
      <c r="EP43" s="62">
        <f t="shared" si="196"/>
        <v>2.0908263646696224E-2</v>
      </c>
      <c r="EQ43" s="62">
        <f t="shared" si="197"/>
        <v>2.1259815048956767E-2</v>
      </c>
      <c r="ER43" s="62">
        <f t="shared" si="198"/>
        <v>2.2012191612494486E-2</v>
      </c>
      <c r="ES43" s="62">
        <f t="shared" si="199"/>
        <v>2.3148258850065564E-2</v>
      </c>
      <c r="ET43" s="62">
        <f t="shared" si="200"/>
        <v>2.4658327090854401E-2</v>
      </c>
      <c r="EX43" s="54">
        <v>38</v>
      </c>
      <c r="EY43" s="62">
        <f t="shared" si="131"/>
        <v>0.13381288733885585</v>
      </c>
      <c r="EZ43" s="62">
        <f t="shared" si="132"/>
        <v>0.13606281631332331</v>
      </c>
      <c r="FA43" s="62">
        <f t="shared" si="133"/>
        <v>0.14087802631996474</v>
      </c>
      <c r="FB43" s="62">
        <f t="shared" si="134"/>
        <v>0.14814885664041963</v>
      </c>
      <c r="FC43" s="62">
        <f t="shared" si="135"/>
        <v>0.15781329338146821</v>
      </c>
      <c r="FG43" s="54">
        <v>38</v>
      </c>
      <c r="FH43" s="67">
        <f>$Q77*AJ45*'[1]资源-士兵训练时间'!AB43+FH42</f>
        <v>6321.0126050376221</v>
      </c>
      <c r="FI43" s="67">
        <f>$Q77*AK45*'[1]资源-士兵训练时间'!AC43+FI42</f>
        <v>10288.626625388442</v>
      </c>
      <c r="FJ43" s="67">
        <f>$Q77*AL45*'[1]资源-士兵训练时间'!AD43+FJ42</f>
        <v>15255.65594612797</v>
      </c>
      <c r="FK43" s="67">
        <f>$Q77*AM45*'[1]资源-士兵训练时间'!AE43+FK42</f>
        <v>19446.089231703954</v>
      </c>
      <c r="FL43" s="67">
        <f>$Q77*AN45*'[1]资源-士兵训练时间'!AF43+FL42</f>
        <v>34139.215583907651</v>
      </c>
      <c r="FP43" s="54">
        <v>38</v>
      </c>
      <c r="FQ43" s="62">
        <f t="shared" si="201"/>
        <v>6.2724790940088662E-2</v>
      </c>
      <c r="FR43" s="62">
        <f t="shared" si="202"/>
        <v>6.3779445146870298E-2</v>
      </c>
      <c r="FS43" s="62">
        <f t="shared" si="203"/>
        <v>6.6036574837483458E-2</v>
      </c>
      <c r="FT43" s="62">
        <f t="shared" si="204"/>
        <v>6.944477655019668E-2</v>
      </c>
      <c r="FU43" s="62">
        <f t="shared" si="205"/>
        <v>7.3974981272563203E-2</v>
      </c>
      <c r="FV43" s="61">
        <f>FQ43*[4]兵营招募!AX42+FV42</f>
        <v>24509.504892966244</v>
      </c>
      <c r="FW43" s="61">
        <f>FR43*[4]兵营招募!AY42+FW42</f>
        <v>25430.974254614688</v>
      </c>
      <c r="FX43" s="61">
        <f>FS43*[4]兵营招募!AZ42+FX42</f>
        <v>24532.503276086769</v>
      </c>
      <c r="FY43" s="61">
        <f>FT43*[4]兵营招募!BA42+FY42</f>
        <v>23455.809226993537</v>
      </c>
      <c r="FZ43" s="61">
        <f>FU43*[4]兵营招募!BB42+FZ42</f>
        <v>16817.412123509686</v>
      </c>
      <c r="GD43" s="54">
        <v>38</v>
      </c>
      <c r="GE43" s="62">
        <f t="shared" si="206"/>
        <v>0</v>
      </c>
      <c r="GF43" s="62">
        <f t="shared" si="207"/>
        <v>0</v>
      </c>
      <c r="GG43" s="62">
        <f t="shared" si="208"/>
        <v>0</v>
      </c>
      <c r="GH43" s="62">
        <f t="shared" si="209"/>
        <v>0</v>
      </c>
      <c r="GI43" s="62">
        <f t="shared" si="210"/>
        <v>0</v>
      </c>
      <c r="GM43" s="54">
        <v>38</v>
      </c>
      <c r="GN43" s="62">
        <f t="shared" si="211"/>
        <v>0.13381288733885585</v>
      </c>
      <c r="GO43" s="62">
        <f t="shared" si="212"/>
        <v>0.13606281631332331</v>
      </c>
      <c r="GP43" s="62">
        <f t="shared" si="213"/>
        <v>0.14087802631996474</v>
      </c>
      <c r="GQ43" s="62">
        <f t="shared" si="214"/>
        <v>0.14814885664041963</v>
      </c>
      <c r="GR43" s="62">
        <f t="shared" si="215"/>
        <v>0.15781329338146821</v>
      </c>
      <c r="GV43" s="168">
        <v>38</v>
      </c>
      <c r="GW43" s="62">
        <f t="shared" si="216"/>
        <v>8.3633054586784897E-2</v>
      </c>
      <c r="GX43" s="62">
        <f t="shared" si="217"/>
        <v>8.5039260195827068E-2</v>
      </c>
      <c r="GY43" s="62">
        <f t="shared" si="218"/>
        <v>8.8048766449977944E-2</v>
      </c>
      <c r="GZ43" s="62">
        <f t="shared" si="219"/>
        <v>9.2593035400262258E-2</v>
      </c>
      <c r="HA43" s="62">
        <f t="shared" si="220"/>
        <v>9.8633308363417604E-2</v>
      </c>
      <c r="HE43" s="54">
        <v>38</v>
      </c>
      <c r="HF43" s="62">
        <f t="shared" si="221"/>
        <v>0</v>
      </c>
      <c r="HG43" s="62">
        <f t="shared" si="222"/>
        <v>0</v>
      </c>
      <c r="HH43" s="62">
        <f t="shared" si="223"/>
        <v>0</v>
      </c>
      <c r="HI43" s="62">
        <f t="shared" si="224"/>
        <v>0</v>
      </c>
      <c r="HJ43" s="62">
        <f t="shared" si="225"/>
        <v>0</v>
      </c>
      <c r="HN43" s="54">
        <v>38</v>
      </c>
      <c r="HO43" s="62">
        <f t="shared" si="226"/>
        <v>0.20071933100828374</v>
      </c>
      <c r="HP43" s="62">
        <f t="shared" si="227"/>
        <v>0.20409422446998493</v>
      </c>
      <c r="HQ43" s="62">
        <f t="shared" si="228"/>
        <v>0.21131703947994707</v>
      </c>
      <c r="HR43" s="62">
        <f t="shared" si="229"/>
        <v>0.22222328496062937</v>
      </c>
      <c r="HS43" s="62">
        <f t="shared" si="230"/>
        <v>0.23671994007220223</v>
      </c>
      <c r="HW43" s="54">
        <v>38</v>
      </c>
      <c r="HX43" s="62">
        <f t="shared" si="231"/>
        <v>0</v>
      </c>
      <c r="HY43" s="62">
        <f t="shared" si="232"/>
        <v>0</v>
      </c>
      <c r="HZ43" s="62">
        <f t="shared" si="233"/>
        <v>0</v>
      </c>
      <c r="IA43" s="62">
        <f t="shared" si="234"/>
        <v>0</v>
      </c>
      <c r="IB43" s="62">
        <f t="shared" si="235"/>
        <v>0</v>
      </c>
      <c r="IF43" s="54">
        <v>38</v>
      </c>
      <c r="IG43" s="62">
        <f t="shared" si="236"/>
        <v>0.33453221834713959</v>
      </c>
      <c r="IH43" s="62">
        <f t="shared" si="237"/>
        <v>0.34015704078330827</v>
      </c>
      <c r="II43" s="62">
        <f t="shared" si="238"/>
        <v>0.35219506579991178</v>
      </c>
      <c r="IJ43" s="62">
        <f t="shared" si="239"/>
        <v>0.37037214160104903</v>
      </c>
      <c r="IK43" s="62">
        <f t="shared" si="240"/>
        <v>0.39453323345367042</v>
      </c>
      <c r="IO43" s="54">
        <v>38</v>
      </c>
      <c r="IP43" s="62">
        <f t="shared" si="241"/>
        <v>0</v>
      </c>
      <c r="IQ43" s="62">
        <f t="shared" si="242"/>
        <v>0</v>
      </c>
      <c r="IR43" s="62">
        <f t="shared" si="243"/>
        <v>0</v>
      </c>
      <c r="IS43" s="62">
        <f t="shared" si="244"/>
        <v>0</v>
      </c>
      <c r="IT43" s="62">
        <f t="shared" si="245"/>
        <v>0</v>
      </c>
      <c r="IX43" s="54">
        <v>38</v>
      </c>
      <c r="IY43" s="62">
        <f t="shared" si="246"/>
        <v>0</v>
      </c>
      <c r="IZ43" s="62">
        <f t="shared" si="247"/>
        <v>0</v>
      </c>
      <c r="JA43" s="62">
        <f t="shared" si="248"/>
        <v>0</v>
      </c>
      <c r="JB43" s="62">
        <f t="shared" si="249"/>
        <v>0</v>
      </c>
      <c r="JC43" s="62">
        <f t="shared" si="250"/>
        <v>0</v>
      </c>
      <c r="JD43" s="67"/>
      <c r="JE43" s="67"/>
      <c r="JF43" s="67"/>
      <c r="JJ43" s="54">
        <v>38</v>
      </c>
      <c r="JK43" s="68">
        <f t="shared" si="251"/>
        <v>0</v>
      </c>
      <c r="JL43" s="68">
        <f t="shared" si="252"/>
        <v>0</v>
      </c>
      <c r="JM43" s="68">
        <f t="shared" si="253"/>
        <v>0</v>
      </c>
      <c r="JN43" s="68">
        <f t="shared" si="254"/>
        <v>0</v>
      </c>
      <c r="JO43" s="68">
        <f t="shared" si="255"/>
        <v>0</v>
      </c>
      <c r="JP43" s="61">
        <f>JK43*('[1]功能-城建'!CW42-'[1]功能-城建'!CW41)+JP42</f>
        <v>0</v>
      </c>
      <c r="JQ43" s="61">
        <f>JL43*('[1]功能-城建'!CX42-'[1]功能-城建'!CX41)+JQ42</f>
        <v>0</v>
      </c>
      <c r="JR43" s="61">
        <f>JM43*('[1]功能-城建'!CY42-'[1]功能-城建'!CY41)+JR42</f>
        <v>0</v>
      </c>
      <c r="JS43" s="61">
        <f>JN43*('[1]功能-城建'!CZ42-'[1]功能-城建'!CZ41)+JS42</f>
        <v>0</v>
      </c>
      <c r="JT43" s="61">
        <f>JO43*('[1]功能-城建'!DA42-'[1]功能-城建'!DA41)+JT42</f>
        <v>0</v>
      </c>
      <c r="JX43" s="159">
        <v>38</v>
      </c>
      <c r="JY43" s="68">
        <f t="shared" si="256"/>
        <v>0</v>
      </c>
      <c r="JZ43" s="68">
        <f t="shared" si="257"/>
        <v>0</v>
      </c>
      <c r="KA43" s="68">
        <f t="shared" si="258"/>
        <v>0</v>
      </c>
      <c r="KB43" s="68">
        <f t="shared" si="259"/>
        <v>0</v>
      </c>
      <c r="KC43" s="68">
        <f t="shared" si="260"/>
        <v>0</v>
      </c>
      <c r="KG43" s="168">
        <v>38</v>
      </c>
      <c r="KH43" s="68">
        <f t="shared" si="261"/>
        <v>0</v>
      </c>
      <c r="KI43" s="68">
        <f t="shared" si="262"/>
        <v>0</v>
      </c>
      <c r="KJ43" s="68">
        <f t="shared" si="263"/>
        <v>0</v>
      </c>
      <c r="KK43" s="68">
        <f t="shared" si="264"/>
        <v>0</v>
      </c>
      <c r="KL43" s="68">
        <f t="shared" si="265"/>
        <v>0</v>
      </c>
      <c r="KP43" s="168">
        <v>38</v>
      </c>
      <c r="KQ43" s="68">
        <f t="shared" si="266"/>
        <v>0.10035966550414187</v>
      </c>
      <c r="KR43" s="68">
        <f t="shared" si="267"/>
        <v>0.10204711223499247</v>
      </c>
      <c r="KS43" s="68">
        <f t="shared" si="268"/>
        <v>0.10565851973997353</v>
      </c>
      <c r="KT43" s="68">
        <f t="shared" si="269"/>
        <v>0.11111164248031469</v>
      </c>
      <c r="KU43" s="68">
        <f t="shared" si="270"/>
        <v>0.11835997003610112</v>
      </c>
    </row>
    <row r="44" spans="1:307" x14ac:dyDescent="0.15">
      <c r="B44" s="54">
        <v>5</v>
      </c>
      <c r="C44" s="63">
        <f>IFERROR(INDEX(C$8:C$37,MATCH(圣人研究设计!AA78,$B$8:$B$37,0)),0)</f>
        <v>0</v>
      </c>
      <c r="D44" s="63">
        <f>IFERROR(INDEX(D$8:D$37,MATCH(圣人研究设计!AB78,$B$8:$B$37,0)),0)</f>
        <v>0</v>
      </c>
      <c r="E44" s="63">
        <f>IFERROR(INDEX(E$8:E$37,MATCH(圣人研究设计!AC78,$B$8:$B$37,0)),0)</f>
        <v>0</v>
      </c>
      <c r="F44" s="63">
        <f>IFERROR(INDEX(F$8:F$37,MATCH(圣人研究设计!AD78,$B$8:$B$37,0)),0)</f>
        <v>0</v>
      </c>
      <c r="G44" s="63">
        <f>IFERROR(INDEX(G$8:G$37,MATCH(圣人研究设计!AE78,$B$8:$B$37,0)),0)</f>
        <v>0</v>
      </c>
      <c r="H44" s="63">
        <f>IFERROR(INDEX(H$8:H$37,MATCH(圣人研究设计!AF78,$B$8:$B$37,0)),0)</f>
        <v>0</v>
      </c>
      <c r="I44" s="63">
        <f>IFERROR(INDEX(I$8:I$37,MATCH(圣人研究设计!AG78,$B$8:$B$37,0)),0)</f>
        <v>0</v>
      </c>
      <c r="J44" s="63">
        <f>IFERROR(INDEX(J$8:J$37,MATCH(圣人研究设计!AH78,$B$8:$B$37,0)),0)</f>
        <v>0</v>
      </c>
      <c r="K44" s="63">
        <f>IFERROR(INDEX(K$8:K$37,MATCH(圣人研究设计!AI78,$B$8:$B$37,0)),0)</f>
        <v>0</v>
      </c>
      <c r="L44" s="63">
        <f>IFERROR(INDEX(L$8:L$37,MATCH(圣人研究设计!AJ78,$B$8:$B$37,0)),0)</f>
        <v>0</v>
      </c>
      <c r="M44" s="63">
        <f>IFERROR(INDEX(M$8:M$37,MATCH(圣人研究设计!AK78,$B$8:$B$37,0)),0)</f>
        <v>0</v>
      </c>
      <c r="N44" s="63">
        <f>IFERROR(INDEX(N$8:N$37,MATCH(圣人研究设计!AL78,$B$8:$B$37,0)),0)</f>
        <v>0</v>
      </c>
      <c r="O44" s="63">
        <f>IFERROR(INDEX(O$8:O$37,MATCH(圣人研究设计!AM78,$B$8:$B$37,0)),0)</f>
        <v>0</v>
      </c>
      <c r="P44" s="63">
        <f>IFERROR(INDEX(P$8:P$37,MATCH(圣人研究设计!AN78,$B$8:$B$37,0)),0)</f>
        <v>0</v>
      </c>
      <c r="Q44" s="63">
        <f>IFERROR(INDEX(Q$8:Q$37,MATCH(圣人研究设计!AO78,$B$8:$B$37,0)),0)</f>
        <v>0</v>
      </c>
      <c r="R44" s="63">
        <f>IFERROR(INDEX(R$8:R$37,MATCH(圣人研究设计!AP78,$B$8:$B$37,0)),0)</f>
        <v>0</v>
      </c>
      <c r="S44" s="63">
        <f>IFERROR(INDEX(S$8:S$37,MATCH(圣人研究设计!AQ78,$B$8:$B$37,0)),0)</f>
        <v>0</v>
      </c>
      <c r="T44" s="63">
        <f>IFERROR(INDEX(T$8:T$37,MATCH(圣人研究设计!AR78,$B$8:$B$37,0)),0)</f>
        <v>0</v>
      </c>
      <c r="U44" s="63">
        <f>IFERROR(INDEX(U$8:U$37,MATCH(圣人研究设计!AS78,$B$8:$B$37,0)),0)</f>
        <v>0</v>
      </c>
      <c r="V44" s="63">
        <f>IFERROR(INDEX(V$8:V$37,MATCH(圣人研究设计!AT78,$B$8:$B$37,0)),0)</f>
        <v>0</v>
      </c>
      <c r="W44" s="63">
        <f>IFERROR(INDEX(W$8:W$37,MATCH(圣人研究设计!AU78,$B$8:$B$37,0)),0)</f>
        <v>0</v>
      </c>
      <c r="X44" s="63">
        <f>IFERROR(INDEX(X$8:X$37,MATCH(圣人研究设计!AV78,$B$8:$B$37,0)),0)</f>
        <v>0</v>
      </c>
      <c r="Y44" s="63">
        <f>IFERROR(INDEX(Y$8:Y$37,MATCH(圣人研究设计!AW78,$B$8:$B$37,0)),0)</f>
        <v>0</v>
      </c>
      <c r="Z44" s="63">
        <f>IFERROR(INDEX(Z$8:Z$37,MATCH(圣人研究设计!AX78,$B$8:$B$37,0)),0)</f>
        <v>0</v>
      </c>
      <c r="AA44" s="63">
        <f>IFERROR(INDEX(AA$8:AA$37,MATCH(圣人研究设计!AY78,$B$8:$B$37,0)),0)</f>
        <v>0</v>
      </c>
      <c r="AB44" s="63">
        <f>IFERROR(INDEX(AB$8:AB$37,MATCH(圣人研究设计!AZ78,$B$8:$B$37,0)),0)</f>
        <v>0</v>
      </c>
      <c r="AC44" s="63">
        <f>IFERROR(INDEX(AC$8:AC$37,MATCH(圣人研究设计!BA78,$B$8:$B$37,0)),0)</f>
        <v>0</v>
      </c>
      <c r="AD44" s="63">
        <f>IFERROR(INDEX(AD$8:AD$37,MATCH(圣人研究设计!BB78,$B$8:$B$37,0)),0)</f>
        <v>0</v>
      </c>
      <c r="AE44" s="63"/>
      <c r="AI44" s="103">
        <v>37</v>
      </c>
      <c r="AJ44" s="60">
        <f>IF(总纲!BM41&lt;INT('功能-圣人研究'!$E$8),0,求节点('功能-圣人研究'!$E$8:$E$27,'功能-圣人研究'!K$8:K$27,总纲!BM41))</f>
        <v>0.83854896281640146</v>
      </c>
      <c r="AK44" s="60">
        <f>IF(总纲!BN41&lt;INT('功能-圣人研究'!$E$8),0,求节点('功能-圣人研究'!$E$8:$E$27,'功能-圣人研究'!L$8:L$27,总纲!BN41))</f>
        <v>0.85273986869928176</v>
      </c>
      <c r="AL44" s="60">
        <f>IF(总纲!BO41&lt;INT('功能-圣人研究'!$E$8),0,求节点('功能-圣人研究'!$E$8:$E$27,'功能-圣人研究'!M$8:M$27,总纲!BO41))</f>
        <v>0.8829235523290605</v>
      </c>
      <c r="AM44" s="60">
        <f>IF(总纲!BP41&lt;INT('功能-圣人研究'!$E$8),0,求节点('功能-圣人研究'!$E$8:$E$27,'功能-圣人研究'!N$8:N$27,总纲!BP41))</f>
        <v>0.92886734777087743</v>
      </c>
      <c r="AN44" s="60">
        <f>IF(总纲!BQ41&lt;INT('功能-圣人研究'!$E$8),0,求节点('功能-圣人研究'!$E$8:$E$27,'功能-圣人研究'!O$8:O$27,总纲!BQ41))</f>
        <v>0.98959707668059549</v>
      </c>
      <c r="AQ44" s="81"/>
      <c r="AS44" s="81"/>
      <c r="AT44" s="54">
        <v>39</v>
      </c>
      <c r="AU44" s="68">
        <f t="shared" si="141"/>
        <v>0.50047180851578577</v>
      </c>
      <c r="AV44" s="68">
        <f t="shared" si="142"/>
        <v>0.50885418758718581</v>
      </c>
      <c r="AW44" s="68">
        <f t="shared" si="143"/>
        <v>0.52678227649308251</v>
      </c>
      <c r="AX44" s="68">
        <f t="shared" si="144"/>
        <v>0.55390215436679024</v>
      </c>
      <c r="AY44" s="68">
        <f t="shared" si="145"/>
        <v>0.58972611688432752</v>
      </c>
      <c r="BB44" s="81"/>
      <c r="BC44" s="54">
        <v>39</v>
      </c>
      <c r="BD44" s="68">
        <f t="shared" si="146"/>
        <v>0</v>
      </c>
      <c r="BE44" s="68">
        <f t="shared" si="147"/>
        <v>0</v>
      </c>
      <c r="BF44" s="68">
        <f t="shared" si="148"/>
        <v>0</v>
      </c>
      <c r="BG44" s="68">
        <f t="shared" si="149"/>
        <v>0</v>
      </c>
      <c r="BH44" s="68">
        <f t="shared" si="150"/>
        <v>0</v>
      </c>
      <c r="BL44" s="54">
        <v>39</v>
      </c>
      <c r="BM44" s="68">
        <f t="shared" si="151"/>
        <v>0</v>
      </c>
      <c r="BN44" s="68">
        <f t="shared" si="152"/>
        <v>0</v>
      </c>
      <c r="BO44" s="68">
        <f t="shared" si="153"/>
        <v>0</v>
      </c>
      <c r="BP44" s="68">
        <f t="shared" si="154"/>
        <v>0</v>
      </c>
      <c r="BQ44" s="68">
        <f t="shared" si="155"/>
        <v>0</v>
      </c>
      <c r="BU44" s="54">
        <v>39</v>
      </c>
      <c r="BV44" s="62">
        <f t="shared" si="156"/>
        <v>0.33364787234385718</v>
      </c>
      <c r="BW44" s="62">
        <f t="shared" si="157"/>
        <v>0.33923612505812384</v>
      </c>
      <c r="BX44" s="62">
        <f t="shared" si="158"/>
        <v>0.35118818432872162</v>
      </c>
      <c r="BY44" s="62">
        <f t="shared" si="159"/>
        <v>0.36926810291119344</v>
      </c>
      <c r="BZ44" s="62">
        <f t="shared" si="160"/>
        <v>0.39315074458955163</v>
      </c>
      <c r="CD44" s="168">
        <v>39</v>
      </c>
      <c r="CE44" s="62">
        <f t="shared" si="161"/>
        <v>0</v>
      </c>
      <c r="CF44" s="62">
        <f t="shared" si="162"/>
        <v>0</v>
      </c>
      <c r="CG44" s="62">
        <f t="shared" si="163"/>
        <v>0</v>
      </c>
      <c r="CH44" s="62">
        <f t="shared" si="164"/>
        <v>0</v>
      </c>
      <c r="CI44" s="62">
        <f t="shared" si="165"/>
        <v>0</v>
      </c>
      <c r="CM44" s="54">
        <v>39</v>
      </c>
      <c r="CN44" s="62">
        <f t="shared" si="166"/>
        <v>0.33364787234385718</v>
      </c>
      <c r="CO44" s="62">
        <f t="shared" si="167"/>
        <v>0.33923612505812384</v>
      </c>
      <c r="CP44" s="62">
        <f t="shared" si="168"/>
        <v>0.35118818432872162</v>
      </c>
      <c r="CQ44" s="62">
        <f t="shared" si="169"/>
        <v>0.36926810291119344</v>
      </c>
      <c r="CR44" s="62">
        <f t="shared" si="170"/>
        <v>0.39315074458955163</v>
      </c>
      <c r="CV44" s="54">
        <v>39</v>
      </c>
      <c r="CW44" s="62">
        <f t="shared" si="171"/>
        <v>0</v>
      </c>
      <c r="CX44" s="62">
        <f t="shared" si="172"/>
        <v>0</v>
      </c>
      <c r="CY44" s="62">
        <f t="shared" si="173"/>
        <v>0</v>
      </c>
      <c r="CZ44" s="62">
        <f t="shared" si="174"/>
        <v>0</v>
      </c>
      <c r="DA44" s="62">
        <f t="shared" si="175"/>
        <v>0</v>
      </c>
      <c r="DE44" s="168">
        <v>39</v>
      </c>
      <c r="DF44" s="62">
        <f t="shared" si="176"/>
        <v>0</v>
      </c>
      <c r="DG44" s="62">
        <f t="shared" si="177"/>
        <v>0</v>
      </c>
      <c r="DH44" s="62">
        <f t="shared" si="178"/>
        <v>0</v>
      </c>
      <c r="DI44" s="62">
        <f t="shared" si="179"/>
        <v>0</v>
      </c>
      <c r="DJ44" s="62">
        <f t="shared" si="180"/>
        <v>0</v>
      </c>
      <c r="DN44" s="54">
        <v>39</v>
      </c>
      <c r="DO44" s="62">
        <f t="shared" si="181"/>
        <v>4.1705984042982147E-2</v>
      </c>
      <c r="DP44" s="62">
        <f t="shared" si="182"/>
        <v>4.240451563226548E-2</v>
      </c>
      <c r="DQ44" s="62">
        <f t="shared" si="183"/>
        <v>4.3898523041090202E-2</v>
      </c>
      <c r="DR44" s="62">
        <f t="shared" si="184"/>
        <v>4.615851286389918E-2</v>
      </c>
      <c r="DS44" s="62">
        <f t="shared" si="185"/>
        <v>4.9143843073693953E-2</v>
      </c>
      <c r="DW44" s="168">
        <v>39</v>
      </c>
      <c r="DX44" s="62">
        <f t="shared" si="186"/>
        <v>0</v>
      </c>
      <c r="DY44" s="62">
        <f t="shared" si="187"/>
        <v>0</v>
      </c>
      <c r="DZ44" s="62">
        <f t="shared" si="188"/>
        <v>0</v>
      </c>
      <c r="EA44" s="62">
        <f t="shared" si="189"/>
        <v>0</v>
      </c>
      <c r="EB44" s="62">
        <f t="shared" si="190"/>
        <v>0</v>
      </c>
      <c r="EF44" s="54">
        <v>39</v>
      </c>
      <c r="EG44" s="62">
        <f t="shared" si="191"/>
        <v>0</v>
      </c>
      <c r="EH44" s="62">
        <f t="shared" si="192"/>
        <v>0</v>
      </c>
      <c r="EI44" s="62">
        <f t="shared" si="193"/>
        <v>0</v>
      </c>
      <c r="EJ44" s="62">
        <f t="shared" si="194"/>
        <v>0</v>
      </c>
      <c r="EK44" s="62">
        <f t="shared" si="195"/>
        <v>0</v>
      </c>
      <c r="EO44" s="168">
        <v>39</v>
      </c>
      <c r="EP44" s="62">
        <f t="shared" si="196"/>
        <v>2.0852992021491074E-2</v>
      </c>
      <c r="EQ44" s="62">
        <f t="shared" si="197"/>
        <v>2.120225781613274E-2</v>
      </c>
      <c r="ER44" s="62">
        <f t="shared" si="198"/>
        <v>2.1949261520545101E-2</v>
      </c>
      <c r="ES44" s="62">
        <f t="shared" si="199"/>
        <v>2.307925643194959E-2</v>
      </c>
      <c r="ET44" s="62">
        <f t="shared" si="200"/>
        <v>2.4571921536846977E-2</v>
      </c>
      <c r="EX44" s="54">
        <v>39</v>
      </c>
      <c r="EY44" s="62">
        <f t="shared" si="131"/>
        <v>0.13345914893754288</v>
      </c>
      <c r="EZ44" s="62">
        <f t="shared" si="132"/>
        <v>0.13569445002324956</v>
      </c>
      <c r="FA44" s="62">
        <f t="shared" si="133"/>
        <v>0.14047527373148866</v>
      </c>
      <c r="FB44" s="62">
        <f t="shared" si="134"/>
        <v>0.14770724116447739</v>
      </c>
      <c r="FC44" s="62">
        <f t="shared" si="135"/>
        <v>0.15726029783582066</v>
      </c>
      <c r="FG44" s="54">
        <v>39</v>
      </c>
      <c r="FH44" s="67">
        <f>$Q78*AJ46*'[1]资源-士兵训练时间'!AB44+FH43</f>
        <v>9223.2447513601564</v>
      </c>
      <c r="FI44" s="67">
        <f>$Q78*AK46*'[1]资源-士兵训练时间'!AC44+FI43</f>
        <v>14190.678074386731</v>
      </c>
      <c r="FJ44" s="67">
        <f>$Q78*AL46*'[1]资源-士兵训练时间'!AD44+FJ43</f>
        <v>20296.354484861029</v>
      </c>
      <c r="FK44" s="67">
        <f>$Q78*AM46*'[1]资源-士兵训练时间'!AE44+FK43</f>
        <v>28477.160791198952</v>
      </c>
      <c r="FL44" s="67">
        <f>$Q78*AN46*'[1]资源-士兵训练时间'!AF44+FL43</f>
        <v>49552.23456390205</v>
      </c>
      <c r="FP44" s="54">
        <v>39</v>
      </c>
      <c r="FQ44" s="62">
        <f t="shared" si="201"/>
        <v>6.2558976064473207E-2</v>
      </c>
      <c r="FR44" s="62">
        <f t="shared" si="202"/>
        <v>6.3606773448398213E-2</v>
      </c>
      <c r="FS44" s="62">
        <f t="shared" si="203"/>
        <v>6.58477845616353E-2</v>
      </c>
      <c r="FT44" s="62">
        <f t="shared" si="204"/>
        <v>6.9237769295848767E-2</v>
      </c>
      <c r="FU44" s="62">
        <f t="shared" si="205"/>
        <v>7.3715764610540926E-2</v>
      </c>
      <c r="FV44" s="61">
        <f>FQ44*[4]兵营招募!AX43+FV43</f>
        <v>33830.673319372851</v>
      </c>
      <c r="FW44" s="61">
        <f>FR44*[4]兵营招募!AY43+FW43</f>
        <v>34887.751673356659</v>
      </c>
      <c r="FX44" s="61">
        <f>FS44*[4]兵营招募!AZ43+FX43</f>
        <v>33651.875828367469</v>
      </c>
      <c r="FY44" s="61">
        <f>FT44*[4]兵营招募!BA43+FY43</f>
        <v>32459.309864376806</v>
      </c>
      <c r="FZ44" s="61">
        <f>FU44*[4]兵营招募!BB43+FZ43</f>
        <v>23394.337130666827</v>
      </c>
      <c r="GD44" s="54">
        <v>39</v>
      </c>
      <c r="GE44" s="62">
        <f t="shared" si="206"/>
        <v>0</v>
      </c>
      <c r="GF44" s="62">
        <f t="shared" si="207"/>
        <v>0</v>
      </c>
      <c r="GG44" s="62">
        <f t="shared" si="208"/>
        <v>0</v>
      </c>
      <c r="GH44" s="62">
        <f t="shared" si="209"/>
        <v>0</v>
      </c>
      <c r="GI44" s="62">
        <f t="shared" si="210"/>
        <v>0</v>
      </c>
      <c r="GM44" s="54">
        <v>39</v>
      </c>
      <c r="GN44" s="62">
        <f t="shared" si="211"/>
        <v>0.13345914893754288</v>
      </c>
      <c r="GO44" s="62">
        <f t="shared" si="212"/>
        <v>0.13569445002324956</v>
      </c>
      <c r="GP44" s="62">
        <f t="shared" si="213"/>
        <v>0.14047527373148866</v>
      </c>
      <c r="GQ44" s="62">
        <f t="shared" si="214"/>
        <v>0.14770724116447739</v>
      </c>
      <c r="GR44" s="62">
        <f t="shared" si="215"/>
        <v>0.15726029783582066</v>
      </c>
      <c r="GV44" s="168">
        <v>39</v>
      </c>
      <c r="GW44" s="62">
        <f t="shared" si="216"/>
        <v>8.3411968085964294E-2</v>
      </c>
      <c r="GX44" s="62">
        <f t="shared" si="217"/>
        <v>8.480903126453096E-2</v>
      </c>
      <c r="GY44" s="62">
        <f t="shared" si="218"/>
        <v>8.7797046082180405E-2</v>
      </c>
      <c r="GZ44" s="62">
        <f t="shared" si="219"/>
        <v>9.231702572779836E-2</v>
      </c>
      <c r="HA44" s="62">
        <f t="shared" si="220"/>
        <v>9.8287686147387907E-2</v>
      </c>
      <c r="HE44" s="54">
        <v>39</v>
      </c>
      <c r="HF44" s="62">
        <f t="shared" si="221"/>
        <v>0</v>
      </c>
      <c r="HG44" s="62">
        <f t="shared" si="222"/>
        <v>0</v>
      </c>
      <c r="HH44" s="62">
        <f t="shared" si="223"/>
        <v>0</v>
      </c>
      <c r="HI44" s="62">
        <f t="shared" si="224"/>
        <v>0</v>
      </c>
      <c r="HJ44" s="62">
        <f t="shared" si="225"/>
        <v>0</v>
      </c>
      <c r="HN44" s="54">
        <v>39</v>
      </c>
      <c r="HO44" s="62">
        <f t="shared" si="226"/>
        <v>0.20018872340631427</v>
      </c>
      <c r="HP44" s="62">
        <f t="shared" si="227"/>
        <v>0.20354167503487428</v>
      </c>
      <c r="HQ44" s="62">
        <f t="shared" si="228"/>
        <v>0.21071291059723293</v>
      </c>
      <c r="HR44" s="62">
        <f t="shared" si="229"/>
        <v>0.22156086174671605</v>
      </c>
      <c r="HS44" s="62">
        <f t="shared" si="230"/>
        <v>0.23589044675373094</v>
      </c>
      <c r="HW44" s="54">
        <v>39</v>
      </c>
      <c r="HX44" s="62">
        <f t="shared" si="231"/>
        <v>0</v>
      </c>
      <c r="HY44" s="62">
        <f t="shared" si="232"/>
        <v>0</v>
      </c>
      <c r="HZ44" s="62">
        <f t="shared" si="233"/>
        <v>0</v>
      </c>
      <c r="IA44" s="62">
        <f t="shared" si="234"/>
        <v>0</v>
      </c>
      <c r="IB44" s="62">
        <f t="shared" si="235"/>
        <v>0</v>
      </c>
      <c r="IF44" s="54">
        <v>39</v>
      </c>
      <c r="IG44" s="62">
        <f t="shared" si="236"/>
        <v>0.33364787234385718</v>
      </c>
      <c r="IH44" s="62">
        <f t="shared" si="237"/>
        <v>0.33923612505812384</v>
      </c>
      <c r="II44" s="62">
        <f t="shared" si="238"/>
        <v>0.35118818432872162</v>
      </c>
      <c r="IJ44" s="62">
        <f t="shared" si="239"/>
        <v>0.36926810291119344</v>
      </c>
      <c r="IK44" s="62">
        <f t="shared" si="240"/>
        <v>0.39315074458955163</v>
      </c>
      <c r="IO44" s="54">
        <v>39</v>
      </c>
      <c r="IP44" s="62">
        <f t="shared" si="241"/>
        <v>0</v>
      </c>
      <c r="IQ44" s="62">
        <f t="shared" si="242"/>
        <v>0</v>
      </c>
      <c r="IR44" s="62">
        <f t="shared" si="243"/>
        <v>0</v>
      </c>
      <c r="IS44" s="62">
        <f t="shared" si="244"/>
        <v>0</v>
      </c>
      <c r="IT44" s="62">
        <f t="shared" si="245"/>
        <v>0</v>
      </c>
      <c r="IX44" s="54">
        <v>39</v>
      </c>
      <c r="IY44" s="62">
        <f t="shared" si="246"/>
        <v>0</v>
      </c>
      <c r="IZ44" s="62">
        <f t="shared" si="247"/>
        <v>0</v>
      </c>
      <c r="JA44" s="62">
        <f t="shared" si="248"/>
        <v>0</v>
      </c>
      <c r="JB44" s="62">
        <f t="shared" si="249"/>
        <v>0</v>
      </c>
      <c r="JC44" s="62">
        <f t="shared" si="250"/>
        <v>0</v>
      </c>
      <c r="JD44" s="67"/>
      <c r="JE44" s="67"/>
      <c r="JF44" s="67"/>
      <c r="JJ44" s="54">
        <v>39</v>
      </c>
      <c r="JK44" s="68">
        <f t="shared" si="251"/>
        <v>0</v>
      </c>
      <c r="JL44" s="68">
        <f t="shared" si="252"/>
        <v>0</v>
      </c>
      <c r="JM44" s="68">
        <f t="shared" si="253"/>
        <v>0</v>
      </c>
      <c r="JN44" s="68">
        <f t="shared" si="254"/>
        <v>0</v>
      </c>
      <c r="JO44" s="68">
        <f t="shared" si="255"/>
        <v>0</v>
      </c>
      <c r="JP44" s="61">
        <f>JK44*('[1]功能-城建'!CW43-'[1]功能-城建'!CW42)+JP43</f>
        <v>0</v>
      </c>
      <c r="JQ44" s="61">
        <f>JL44*('[1]功能-城建'!CX43-'[1]功能-城建'!CX42)+JQ43</f>
        <v>0</v>
      </c>
      <c r="JR44" s="61">
        <f>JM44*('[1]功能-城建'!CY43-'[1]功能-城建'!CY42)+JR43</f>
        <v>0</v>
      </c>
      <c r="JS44" s="61">
        <f>JN44*('[1]功能-城建'!CZ43-'[1]功能-城建'!CZ42)+JS43</f>
        <v>0</v>
      </c>
      <c r="JT44" s="61">
        <f>JO44*('[1]功能-城建'!DA43-'[1]功能-城建'!DA42)+JT43</f>
        <v>0</v>
      </c>
      <c r="JX44" s="159">
        <v>39</v>
      </c>
      <c r="JY44" s="68">
        <f t="shared" si="256"/>
        <v>0</v>
      </c>
      <c r="JZ44" s="68">
        <f t="shared" si="257"/>
        <v>0</v>
      </c>
      <c r="KA44" s="68">
        <f t="shared" si="258"/>
        <v>0</v>
      </c>
      <c r="KB44" s="68">
        <f t="shared" si="259"/>
        <v>0</v>
      </c>
      <c r="KC44" s="68">
        <f t="shared" si="260"/>
        <v>0</v>
      </c>
      <c r="KG44" s="168">
        <v>39</v>
      </c>
      <c r="KH44" s="68">
        <f t="shared" si="261"/>
        <v>0</v>
      </c>
      <c r="KI44" s="68">
        <f t="shared" si="262"/>
        <v>0</v>
      </c>
      <c r="KJ44" s="68">
        <f t="shared" si="263"/>
        <v>0</v>
      </c>
      <c r="KK44" s="68">
        <f t="shared" si="264"/>
        <v>0</v>
      </c>
      <c r="KL44" s="68">
        <f t="shared" si="265"/>
        <v>0</v>
      </c>
      <c r="KP44" s="168">
        <v>39</v>
      </c>
      <c r="KQ44" s="68">
        <f t="shared" si="266"/>
        <v>0.10009436170315714</v>
      </c>
      <c r="KR44" s="68">
        <f t="shared" si="267"/>
        <v>0.10177083751743714</v>
      </c>
      <c r="KS44" s="68">
        <f t="shared" si="268"/>
        <v>0.10535645529861647</v>
      </c>
      <c r="KT44" s="68">
        <f t="shared" si="269"/>
        <v>0.11078043087335802</v>
      </c>
      <c r="KU44" s="68">
        <f t="shared" si="270"/>
        <v>0.11794522337686547</v>
      </c>
    </row>
    <row r="45" spans="1:307" x14ac:dyDescent="0.15">
      <c r="B45" s="54">
        <v>6</v>
      </c>
      <c r="C45" s="63">
        <f>IFERROR(INDEX(C$8:C$37,MATCH(圣人研究设计!AA79,$B$8:$B$37,0)),0)</f>
        <v>0</v>
      </c>
      <c r="D45" s="63">
        <f>IFERROR(INDEX(D$8:D$37,MATCH(圣人研究设计!AB79,$B$8:$B$37,0)),0)</f>
        <v>0</v>
      </c>
      <c r="E45" s="63">
        <f>IFERROR(INDEX(E$8:E$37,MATCH(圣人研究设计!AC79,$B$8:$B$37,0)),0)</f>
        <v>0</v>
      </c>
      <c r="F45" s="63">
        <f>IFERROR(INDEX(F$8:F$37,MATCH(圣人研究设计!AD79,$B$8:$B$37,0)),0)</f>
        <v>0</v>
      </c>
      <c r="G45" s="63">
        <f>IFERROR(INDEX(G$8:G$37,MATCH(圣人研究设计!AE79,$B$8:$B$37,0)),0)</f>
        <v>0</v>
      </c>
      <c r="H45" s="63">
        <f>IFERROR(INDEX(H$8:H$37,MATCH(圣人研究设计!AF79,$B$8:$B$37,0)),0)</f>
        <v>0</v>
      </c>
      <c r="I45" s="63">
        <f>IFERROR(INDEX(I$8:I$37,MATCH(圣人研究设计!AG79,$B$8:$B$37,0)),0)</f>
        <v>0</v>
      </c>
      <c r="J45" s="63">
        <f>IFERROR(INDEX(J$8:J$37,MATCH(圣人研究设计!AH79,$B$8:$B$37,0)),0)</f>
        <v>0</v>
      </c>
      <c r="K45" s="63">
        <f>IFERROR(INDEX(K$8:K$37,MATCH(圣人研究设计!AI79,$B$8:$B$37,0)),0)</f>
        <v>0</v>
      </c>
      <c r="L45" s="63">
        <f>IFERROR(INDEX(L$8:L$37,MATCH(圣人研究设计!AJ79,$B$8:$B$37,0)),0)</f>
        <v>0</v>
      </c>
      <c r="M45" s="63">
        <f>IFERROR(INDEX(M$8:M$37,MATCH(圣人研究设计!AK79,$B$8:$B$37,0)),0)</f>
        <v>0</v>
      </c>
      <c r="N45" s="63">
        <f>IFERROR(INDEX(N$8:N$37,MATCH(圣人研究设计!AL79,$B$8:$B$37,0)),0)</f>
        <v>0</v>
      </c>
      <c r="O45" s="63">
        <f>IFERROR(INDEX(O$8:O$37,MATCH(圣人研究设计!AM79,$B$8:$B$37,0)),0)</f>
        <v>0</v>
      </c>
      <c r="P45" s="63">
        <f>IFERROR(INDEX(P$8:P$37,MATCH(圣人研究设计!AN79,$B$8:$B$37,0)),0)</f>
        <v>0</v>
      </c>
      <c r="Q45" s="63">
        <f>IFERROR(INDEX(Q$8:Q$37,MATCH(圣人研究设计!AO79,$B$8:$B$37,0)),0)</f>
        <v>0</v>
      </c>
      <c r="R45" s="63">
        <f>IFERROR(INDEX(R$8:R$37,MATCH(圣人研究设计!AP79,$B$8:$B$37,0)),0)</f>
        <v>0</v>
      </c>
      <c r="S45" s="63">
        <f>IFERROR(INDEX(S$8:S$37,MATCH(圣人研究设计!AQ79,$B$8:$B$37,0)),0)</f>
        <v>0</v>
      </c>
      <c r="T45" s="63">
        <f>IFERROR(INDEX(T$8:T$37,MATCH(圣人研究设计!AR79,$B$8:$B$37,0)),0)</f>
        <v>0</v>
      </c>
      <c r="U45" s="63">
        <f>IFERROR(INDEX(U$8:U$37,MATCH(圣人研究设计!AS79,$B$8:$B$37,0)),0)</f>
        <v>0</v>
      </c>
      <c r="V45" s="63">
        <f>IFERROR(INDEX(V$8:V$37,MATCH(圣人研究设计!AT79,$B$8:$B$37,0)),0)</f>
        <v>0</v>
      </c>
      <c r="W45" s="63">
        <f>IFERROR(INDEX(W$8:W$37,MATCH(圣人研究设计!AU79,$B$8:$B$37,0)),0)</f>
        <v>0</v>
      </c>
      <c r="X45" s="63">
        <f>IFERROR(INDEX(X$8:X$37,MATCH(圣人研究设计!AV79,$B$8:$B$37,0)),0)</f>
        <v>0</v>
      </c>
      <c r="Y45" s="63">
        <f>IFERROR(INDEX(Y$8:Y$37,MATCH(圣人研究设计!AW79,$B$8:$B$37,0)),0)</f>
        <v>0</v>
      </c>
      <c r="Z45" s="63">
        <f>IFERROR(INDEX(Z$8:Z$37,MATCH(圣人研究设计!AX79,$B$8:$B$37,0)),0)</f>
        <v>0</v>
      </c>
      <c r="AA45" s="63">
        <f>IFERROR(INDEX(AA$8:AA$37,MATCH(圣人研究设计!AY79,$B$8:$B$37,0)),0)</f>
        <v>0</v>
      </c>
      <c r="AB45" s="63">
        <f>IFERROR(INDEX(AB$8:AB$37,MATCH(圣人研究设计!AZ79,$B$8:$B$37,0)),0)</f>
        <v>0</v>
      </c>
      <c r="AC45" s="63">
        <f>IFERROR(INDEX(AC$8:AC$37,MATCH(圣人研究设计!BA79,$B$8:$B$37,0)),0)</f>
        <v>0</v>
      </c>
      <c r="AD45" s="63">
        <f>IFERROR(INDEX(AD$8:AD$37,MATCH(圣人研究设计!BB79,$B$8:$B$37,0)),0)</f>
        <v>0</v>
      </c>
      <c r="AE45" s="63"/>
      <c r="AI45" s="103">
        <v>38</v>
      </c>
      <c r="AJ45" s="60">
        <f>IF(总纲!BM42&lt;INT('功能-圣人研究'!$E$8),0,求节点('功能-圣人研究'!$E$8:$E$27,'功能-圣人研究'!K$8:K$27,总纲!BM42))</f>
        <v>0.83633054586784894</v>
      </c>
      <c r="AK45" s="60">
        <f>IF(总纲!BN42&lt;INT('功能-圣人研究'!$E$8),0,求节点('功能-圣人研究'!$E$8:$E$27,'功能-圣人研究'!L$8:L$27,总纲!BN42))</f>
        <v>0.8503926019582706</v>
      </c>
      <c r="AL45" s="60">
        <f>IF(总纲!BO42&lt;INT('功能-圣人研究'!$E$8),0,求节点('功能-圣人研究'!$E$8:$E$27,'功能-圣人研究'!M$8:M$27,总纲!BO42))</f>
        <v>0.88048766449977944</v>
      </c>
      <c r="AM45" s="60">
        <f>IF(总纲!BP42&lt;INT('功能-圣人研究'!$E$8),0,求节点('功能-圣人研究'!$E$8:$E$27,'功能-圣人研究'!N$8:N$27,总纲!BP42))</f>
        <v>0.92593035400262247</v>
      </c>
      <c r="AN45" s="60">
        <f>IF(总纲!BQ42&lt;INT('功能-圣人研究'!$E$8),0,求节点('功能-圣人研究'!$E$8:$E$27,'功能-圣人研究'!O$8:O$27,总纲!BQ42))</f>
        <v>0.98633308363417604</v>
      </c>
      <c r="AQ45" s="81"/>
      <c r="AS45" s="81"/>
      <c r="AT45" s="54">
        <v>40</v>
      </c>
      <c r="AU45" s="68">
        <f t="shared" si="141"/>
        <v>0.49911661079168212</v>
      </c>
      <c r="AV45" s="68">
        <f t="shared" si="142"/>
        <v>0.50750086283320228</v>
      </c>
      <c r="AW45" s="68">
        <f t="shared" si="143"/>
        <v>0.52524797440257331</v>
      </c>
      <c r="AX45" s="68">
        <f t="shared" si="144"/>
        <v>0.55208104907510824</v>
      </c>
      <c r="AY45" s="68">
        <f t="shared" si="145"/>
        <v>0.58769224375132401</v>
      </c>
      <c r="BB45" s="81"/>
      <c r="BC45" s="54">
        <v>40</v>
      </c>
      <c r="BD45" s="68">
        <f t="shared" si="146"/>
        <v>0</v>
      </c>
      <c r="BE45" s="68">
        <f t="shared" si="147"/>
        <v>0</v>
      </c>
      <c r="BF45" s="68">
        <f t="shared" si="148"/>
        <v>0</v>
      </c>
      <c r="BG45" s="68">
        <f t="shared" si="149"/>
        <v>0</v>
      </c>
      <c r="BH45" s="68">
        <f t="shared" si="150"/>
        <v>0</v>
      </c>
      <c r="BL45" s="54">
        <v>40</v>
      </c>
      <c r="BM45" s="68">
        <f t="shared" si="151"/>
        <v>0</v>
      </c>
      <c r="BN45" s="68">
        <f t="shared" si="152"/>
        <v>0</v>
      </c>
      <c r="BO45" s="68">
        <f t="shared" si="153"/>
        <v>0</v>
      </c>
      <c r="BP45" s="68">
        <f t="shared" si="154"/>
        <v>0</v>
      </c>
      <c r="BQ45" s="68">
        <f t="shared" si="155"/>
        <v>0</v>
      </c>
      <c r="BU45" s="54">
        <v>40</v>
      </c>
      <c r="BV45" s="62">
        <f t="shared" si="156"/>
        <v>0.33274440719445475</v>
      </c>
      <c r="BW45" s="62">
        <f t="shared" si="157"/>
        <v>0.33833390855546819</v>
      </c>
      <c r="BX45" s="62">
        <f t="shared" si="158"/>
        <v>0.35016531626838221</v>
      </c>
      <c r="BY45" s="62">
        <f t="shared" si="159"/>
        <v>0.36805403271673875</v>
      </c>
      <c r="BZ45" s="62">
        <f t="shared" si="160"/>
        <v>0.39179482916754932</v>
      </c>
      <c r="CD45" s="168">
        <v>40</v>
      </c>
      <c r="CE45" s="62">
        <f t="shared" si="161"/>
        <v>0</v>
      </c>
      <c r="CF45" s="62">
        <f t="shared" si="162"/>
        <v>0</v>
      </c>
      <c r="CG45" s="62">
        <f t="shared" si="163"/>
        <v>0</v>
      </c>
      <c r="CH45" s="62">
        <f t="shared" si="164"/>
        <v>0</v>
      </c>
      <c r="CI45" s="62">
        <f t="shared" si="165"/>
        <v>0</v>
      </c>
      <c r="CM45" s="54">
        <v>40</v>
      </c>
      <c r="CN45" s="62">
        <f t="shared" si="166"/>
        <v>0.33274440719445475</v>
      </c>
      <c r="CO45" s="62">
        <f t="shared" si="167"/>
        <v>0.33833390855546819</v>
      </c>
      <c r="CP45" s="62">
        <f t="shared" si="168"/>
        <v>0.35016531626838221</v>
      </c>
      <c r="CQ45" s="62">
        <f t="shared" si="169"/>
        <v>0.36805403271673875</v>
      </c>
      <c r="CR45" s="62">
        <f t="shared" si="170"/>
        <v>0.39179482916754932</v>
      </c>
      <c r="CV45" s="54">
        <v>40</v>
      </c>
      <c r="CW45" s="62">
        <f t="shared" si="171"/>
        <v>0</v>
      </c>
      <c r="CX45" s="62">
        <f t="shared" si="172"/>
        <v>0</v>
      </c>
      <c r="CY45" s="62">
        <f t="shared" si="173"/>
        <v>0</v>
      </c>
      <c r="CZ45" s="62">
        <f t="shared" si="174"/>
        <v>0</v>
      </c>
      <c r="DA45" s="62">
        <f t="shared" si="175"/>
        <v>0</v>
      </c>
      <c r="DE45" s="168">
        <v>40</v>
      </c>
      <c r="DF45" s="62">
        <f t="shared" si="176"/>
        <v>0</v>
      </c>
      <c r="DG45" s="62">
        <f t="shared" si="177"/>
        <v>0</v>
      </c>
      <c r="DH45" s="62">
        <f t="shared" si="178"/>
        <v>0</v>
      </c>
      <c r="DI45" s="62">
        <f t="shared" si="179"/>
        <v>0</v>
      </c>
      <c r="DJ45" s="62">
        <f t="shared" si="180"/>
        <v>0</v>
      </c>
      <c r="DN45" s="54">
        <v>40</v>
      </c>
      <c r="DO45" s="62">
        <f t="shared" si="181"/>
        <v>6.6548881438890956E-2</v>
      </c>
      <c r="DP45" s="62">
        <f t="shared" si="182"/>
        <v>6.7666781711093638E-2</v>
      </c>
      <c r="DQ45" s="62">
        <f t="shared" si="183"/>
        <v>7.0033063253676447E-2</v>
      </c>
      <c r="DR45" s="62">
        <f t="shared" si="184"/>
        <v>7.361080654334777E-2</v>
      </c>
      <c r="DS45" s="62">
        <f t="shared" si="185"/>
        <v>7.8358965833509875E-2</v>
      </c>
      <c r="DW45" s="168">
        <v>40</v>
      </c>
      <c r="DX45" s="62">
        <f t="shared" si="186"/>
        <v>0</v>
      </c>
      <c r="DY45" s="62">
        <f t="shared" si="187"/>
        <v>0</v>
      </c>
      <c r="DZ45" s="62">
        <f t="shared" si="188"/>
        <v>0</v>
      </c>
      <c r="EA45" s="62">
        <f t="shared" si="189"/>
        <v>0</v>
      </c>
      <c r="EB45" s="62">
        <f t="shared" si="190"/>
        <v>0</v>
      </c>
      <c r="EF45" s="54">
        <v>40</v>
      </c>
      <c r="EG45" s="62">
        <f t="shared" si="191"/>
        <v>0</v>
      </c>
      <c r="EH45" s="62">
        <f t="shared" si="192"/>
        <v>0</v>
      </c>
      <c r="EI45" s="62">
        <f t="shared" si="193"/>
        <v>0</v>
      </c>
      <c r="EJ45" s="62">
        <f t="shared" si="194"/>
        <v>0</v>
      </c>
      <c r="EK45" s="62">
        <f t="shared" si="195"/>
        <v>0</v>
      </c>
      <c r="EO45" s="168">
        <v>40</v>
      </c>
      <c r="EP45" s="62">
        <f t="shared" si="196"/>
        <v>3.3274440719445478E-2</v>
      </c>
      <c r="EQ45" s="62">
        <f t="shared" si="197"/>
        <v>3.3833390855546819E-2</v>
      </c>
      <c r="ER45" s="62">
        <f t="shared" si="198"/>
        <v>3.5016531626838224E-2</v>
      </c>
      <c r="ES45" s="62">
        <f t="shared" si="199"/>
        <v>3.6805403271673885E-2</v>
      </c>
      <c r="ET45" s="62">
        <f t="shared" si="200"/>
        <v>3.9179482916754937E-2</v>
      </c>
      <c r="EX45" s="54">
        <v>40</v>
      </c>
      <c r="EY45" s="62">
        <f t="shared" si="131"/>
        <v>0.13309776287778191</v>
      </c>
      <c r="EZ45" s="62">
        <f t="shared" si="132"/>
        <v>0.13533356342218728</v>
      </c>
      <c r="FA45" s="62">
        <f t="shared" si="133"/>
        <v>0.14006612650735289</v>
      </c>
      <c r="FB45" s="62">
        <f t="shared" si="134"/>
        <v>0.14722161308669554</v>
      </c>
      <c r="FC45" s="62">
        <f t="shared" si="135"/>
        <v>0.15671793166701975</v>
      </c>
      <c r="FG45" s="54">
        <v>40</v>
      </c>
      <c r="FH45" s="67">
        <f>$Q79*AJ47*'[1]资源-士兵训练时间'!AB45+FH44</f>
        <v>13954.362128700945</v>
      </c>
      <c r="FI45" s="67">
        <f>$Q79*AK47*'[1]资源-士兵训练时间'!AC45+FI44</f>
        <v>20290.92316109431</v>
      </c>
      <c r="FJ45" s="67">
        <f>$Q79*AL47*'[1]资源-士兵训练时间'!AD45+FJ44</f>
        <v>30386.876541643425</v>
      </c>
      <c r="FK45" s="67">
        <f>$Q79*AM47*'[1]资源-士兵训练时间'!AE45+FK44</f>
        <v>44665.59366865152</v>
      </c>
      <c r="FL45" s="67">
        <f>$Q79*AN47*'[1]资源-士兵训练时间'!AF45+FL44</f>
        <v>79168.772857328135</v>
      </c>
      <c r="FP45" s="54">
        <v>40</v>
      </c>
      <c r="FQ45" s="62">
        <f t="shared" si="201"/>
        <v>9.9823322158336406E-2</v>
      </c>
      <c r="FR45" s="62">
        <f t="shared" si="202"/>
        <v>0.10150017256664044</v>
      </c>
      <c r="FS45" s="62">
        <f t="shared" si="203"/>
        <v>0.10504959488051464</v>
      </c>
      <c r="FT45" s="62">
        <f t="shared" si="204"/>
        <v>0.11041620981502162</v>
      </c>
      <c r="FU45" s="62">
        <f t="shared" si="205"/>
        <v>0.11753844875026478</v>
      </c>
      <c r="FV45" s="61">
        <f>FQ45*[4]兵营招募!AX44+FV44</f>
        <v>49771.679951065496</v>
      </c>
      <c r="FW45" s="61">
        <f>FR45*[4]兵营招募!AY44+FW44</f>
        <v>50982.282448252823</v>
      </c>
      <c r="FX45" s="61">
        <f>FS45*[4]兵营招募!AZ44+FX44</f>
        <v>49642.383147759996</v>
      </c>
      <c r="FY45" s="61">
        <f>FT45*[4]兵营招募!BA44+FY44</f>
        <v>48402.114772557798</v>
      </c>
      <c r="FZ45" s="61">
        <f>FU45*[4]兵营招募!BB44+FZ44</f>
        <v>34949.120486064174</v>
      </c>
      <c r="GD45" s="54">
        <v>40</v>
      </c>
      <c r="GE45" s="62">
        <f t="shared" si="206"/>
        <v>0</v>
      </c>
      <c r="GF45" s="62">
        <f t="shared" si="207"/>
        <v>0</v>
      </c>
      <c r="GG45" s="62">
        <f t="shared" si="208"/>
        <v>0</v>
      </c>
      <c r="GH45" s="62">
        <f t="shared" si="209"/>
        <v>0</v>
      </c>
      <c r="GI45" s="62">
        <f t="shared" si="210"/>
        <v>0</v>
      </c>
      <c r="GM45" s="54">
        <v>40</v>
      </c>
      <c r="GN45" s="62">
        <f t="shared" si="211"/>
        <v>0.13309776287778191</v>
      </c>
      <c r="GO45" s="62">
        <f t="shared" si="212"/>
        <v>0.13533356342218728</v>
      </c>
      <c r="GP45" s="62">
        <f t="shared" si="213"/>
        <v>0.14006612650735289</v>
      </c>
      <c r="GQ45" s="62">
        <f t="shared" si="214"/>
        <v>0.14722161308669554</v>
      </c>
      <c r="GR45" s="62">
        <f t="shared" si="215"/>
        <v>0.15671793166701975</v>
      </c>
      <c r="GV45" s="168">
        <v>40</v>
      </c>
      <c r="GW45" s="62">
        <f t="shared" si="216"/>
        <v>0.13309776287778191</v>
      </c>
      <c r="GX45" s="62">
        <f t="shared" si="217"/>
        <v>0.13533356342218728</v>
      </c>
      <c r="GY45" s="62">
        <f t="shared" si="218"/>
        <v>0.14006612650735289</v>
      </c>
      <c r="GZ45" s="62">
        <f t="shared" si="219"/>
        <v>0.14722161308669554</v>
      </c>
      <c r="HA45" s="62">
        <f t="shared" si="220"/>
        <v>0.15671793166701975</v>
      </c>
      <c r="HE45" s="54">
        <v>40</v>
      </c>
      <c r="HF45" s="62">
        <f t="shared" si="221"/>
        <v>0</v>
      </c>
      <c r="HG45" s="62">
        <f t="shared" si="222"/>
        <v>0</v>
      </c>
      <c r="HH45" s="62">
        <f t="shared" si="223"/>
        <v>0</v>
      </c>
      <c r="HI45" s="62">
        <f t="shared" si="224"/>
        <v>0</v>
      </c>
      <c r="HJ45" s="62">
        <f t="shared" si="225"/>
        <v>0</v>
      </c>
      <c r="HN45" s="54">
        <v>40</v>
      </c>
      <c r="HO45" s="62">
        <f t="shared" si="226"/>
        <v>0.19964664431667281</v>
      </c>
      <c r="HP45" s="62">
        <f t="shared" si="227"/>
        <v>0.20300034513328089</v>
      </c>
      <c r="HQ45" s="62">
        <f t="shared" si="228"/>
        <v>0.21009918976102929</v>
      </c>
      <c r="HR45" s="62">
        <f t="shared" si="229"/>
        <v>0.22083241963004324</v>
      </c>
      <c r="HS45" s="62">
        <f t="shared" si="230"/>
        <v>0.23507689750052957</v>
      </c>
      <c r="HW45" s="54">
        <v>40</v>
      </c>
      <c r="HX45" s="62">
        <f t="shared" si="231"/>
        <v>0</v>
      </c>
      <c r="HY45" s="62">
        <f t="shared" si="232"/>
        <v>0</v>
      </c>
      <c r="HZ45" s="62">
        <f t="shared" si="233"/>
        <v>0</v>
      </c>
      <c r="IA45" s="62">
        <f t="shared" si="234"/>
        <v>0</v>
      </c>
      <c r="IB45" s="62">
        <f t="shared" si="235"/>
        <v>0</v>
      </c>
      <c r="IF45" s="54">
        <v>40</v>
      </c>
      <c r="IG45" s="62">
        <f t="shared" si="236"/>
        <v>0.33274440719445475</v>
      </c>
      <c r="IH45" s="62">
        <f t="shared" si="237"/>
        <v>0.33833390855546819</v>
      </c>
      <c r="II45" s="62">
        <f t="shared" si="238"/>
        <v>0.35016531626838221</v>
      </c>
      <c r="IJ45" s="62">
        <f t="shared" si="239"/>
        <v>0.36805403271673875</v>
      </c>
      <c r="IK45" s="62">
        <f t="shared" si="240"/>
        <v>0.39179482916754932</v>
      </c>
      <c r="IO45" s="54">
        <v>40</v>
      </c>
      <c r="IP45" s="62">
        <f t="shared" si="241"/>
        <v>0</v>
      </c>
      <c r="IQ45" s="62">
        <f t="shared" si="242"/>
        <v>0</v>
      </c>
      <c r="IR45" s="62">
        <f t="shared" si="243"/>
        <v>0</v>
      </c>
      <c r="IS45" s="62">
        <f t="shared" si="244"/>
        <v>0</v>
      </c>
      <c r="IT45" s="62">
        <f t="shared" si="245"/>
        <v>0</v>
      </c>
      <c r="IX45" s="54">
        <v>40</v>
      </c>
      <c r="IY45" s="62">
        <f t="shared" si="246"/>
        <v>0</v>
      </c>
      <c r="IZ45" s="62">
        <f t="shared" si="247"/>
        <v>0</v>
      </c>
      <c r="JA45" s="62">
        <f t="shared" si="248"/>
        <v>0</v>
      </c>
      <c r="JB45" s="62">
        <f t="shared" si="249"/>
        <v>0</v>
      </c>
      <c r="JC45" s="62">
        <f t="shared" si="250"/>
        <v>0</v>
      </c>
      <c r="JD45" s="67"/>
      <c r="JE45" s="67"/>
      <c r="JF45" s="67"/>
      <c r="JJ45" s="54">
        <v>40</v>
      </c>
      <c r="JK45" s="68">
        <f t="shared" si="251"/>
        <v>0</v>
      </c>
      <c r="JL45" s="68">
        <f t="shared" si="252"/>
        <v>0</v>
      </c>
      <c r="JM45" s="68">
        <f t="shared" si="253"/>
        <v>0</v>
      </c>
      <c r="JN45" s="68">
        <f t="shared" si="254"/>
        <v>0</v>
      </c>
      <c r="JO45" s="68">
        <f t="shared" si="255"/>
        <v>0</v>
      </c>
      <c r="JP45" s="61">
        <f>JK45*('[1]功能-城建'!CW44-'[1]功能-城建'!CW43)+JP44</f>
        <v>0</v>
      </c>
      <c r="JQ45" s="61">
        <f>JL45*('[1]功能-城建'!CX44-'[1]功能-城建'!CX43)+JQ44</f>
        <v>0</v>
      </c>
      <c r="JR45" s="61">
        <f>JM45*('[1]功能-城建'!CY44-'[1]功能-城建'!CY43)+JR44</f>
        <v>0</v>
      </c>
      <c r="JS45" s="61">
        <f>JN45*('[1]功能-城建'!CZ44-'[1]功能-城建'!CZ43)+JS44</f>
        <v>0</v>
      </c>
      <c r="JT45" s="61">
        <f>JO45*('[1]功能-城建'!DA44-'[1]功能-城建'!DA43)+JT44</f>
        <v>0</v>
      </c>
      <c r="JX45" s="159">
        <v>40</v>
      </c>
      <c r="JY45" s="68">
        <f t="shared" si="256"/>
        <v>0</v>
      </c>
      <c r="JZ45" s="68">
        <f t="shared" si="257"/>
        <v>0</v>
      </c>
      <c r="KA45" s="68">
        <f t="shared" si="258"/>
        <v>0</v>
      </c>
      <c r="KB45" s="68">
        <f t="shared" si="259"/>
        <v>0</v>
      </c>
      <c r="KC45" s="68">
        <f t="shared" si="260"/>
        <v>0</v>
      </c>
      <c r="KG45" s="168">
        <v>40</v>
      </c>
      <c r="KH45" s="68">
        <f t="shared" si="261"/>
        <v>0</v>
      </c>
      <c r="KI45" s="68">
        <f t="shared" si="262"/>
        <v>0</v>
      </c>
      <c r="KJ45" s="68">
        <f t="shared" si="263"/>
        <v>0</v>
      </c>
      <c r="KK45" s="68">
        <f t="shared" si="264"/>
        <v>0</v>
      </c>
      <c r="KL45" s="68">
        <f t="shared" si="265"/>
        <v>0</v>
      </c>
      <c r="KP45" s="168">
        <v>40</v>
      </c>
      <c r="KQ45" s="68">
        <f t="shared" si="266"/>
        <v>9.9823322158336406E-2</v>
      </c>
      <c r="KR45" s="68">
        <f t="shared" si="267"/>
        <v>0.10150017256664044</v>
      </c>
      <c r="KS45" s="68">
        <f t="shared" si="268"/>
        <v>0.10504959488051464</v>
      </c>
      <c r="KT45" s="68">
        <f t="shared" si="269"/>
        <v>0.11041620981502162</v>
      </c>
      <c r="KU45" s="68">
        <f t="shared" si="270"/>
        <v>0.11753844875026478</v>
      </c>
    </row>
    <row r="46" spans="1:307" x14ac:dyDescent="0.15">
      <c r="B46" s="54">
        <v>7</v>
      </c>
      <c r="C46" s="63">
        <f>IFERROR(INDEX(C$8:C$37,MATCH(圣人研究设计!AA80,$B$8:$B$37,0)),0)</f>
        <v>0</v>
      </c>
      <c r="D46" s="63">
        <f>IFERROR(INDEX(D$8:D$37,MATCH(圣人研究设计!AB80,$B$8:$B$37,0)),0)</f>
        <v>0</v>
      </c>
      <c r="E46" s="63">
        <f>IFERROR(INDEX(E$8:E$37,MATCH(圣人研究设计!AC80,$B$8:$B$37,0)),0)</f>
        <v>0</v>
      </c>
      <c r="F46" s="63">
        <f>IFERROR(INDEX(F$8:F$37,MATCH(圣人研究设计!AD80,$B$8:$B$37,0)),0)</f>
        <v>0</v>
      </c>
      <c r="G46" s="63">
        <f>IFERROR(INDEX(G$8:G$37,MATCH(圣人研究设计!AE80,$B$8:$B$37,0)),0)</f>
        <v>0</v>
      </c>
      <c r="H46" s="63">
        <f>IFERROR(INDEX(H$8:H$37,MATCH(圣人研究设计!AF80,$B$8:$B$37,0)),0)</f>
        <v>0</v>
      </c>
      <c r="I46" s="63">
        <f>IFERROR(INDEX(I$8:I$37,MATCH(圣人研究设计!AG80,$B$8:$B$37,0)),0)</f>
        <v>0</v>
      </c>
      <c r="J46" s="63">
        <f>IFERROR(INDEX(J$8:J$37,MATCH(圣人研究设计!AH80,$B$8:$B$37,0)),0)</f>
        <v>0</v>
      </c>
      <c r="K46" s="63">
        <f>IFERROR(INDEX(K$8:K$37,MATCH(圣人研究设计!AI80,$B$8:$B$37,0)),0)</f>
        <v>0</v>
      </c>
      <c r="L46" s="63">
        <f>IFERROR(INDEX(L$8:L$37,MATCH(圣人研究设计!AJ80,$B$8:$B$37,0)),0)</f>
        <v>0</v>
      </c>
      <c r="M46" s="63">
        <f>IFERROR(INDEX(M$8:M$37,MATCH(圣人研究设计!AK80,$B$8:$B$37,0)),0)</f>
        <v>0</v>
      </c>
      <c r="N46" s="63">
        <f>IFERROR(INDEX(N$8:N$37,MATCH(圣人研究设计!AL80,$B$8:$B$37,0)),0)</f>
        <v>0</v>
      </c>
      <c r="O46" s="63">
        <f>IFERROR(INDEX(O$8:O$37,MATCH(圣人研究设计!AM80,$B$8:$B$37,0)),0)</f>
        <v>0</v>
      </c>
      <c r="P46" s="63">
        <f>IFERROR(INDEX(P$8:P$37,MATCH(圣人研究设计!AN80,$B$8:$B$37,0)),0)</f>
        <v>0</v>
      </c>
      <c r="Q46" s="63">
        <f>IFERROR(INDEX(Q$8:Q$37,MATCH(圣人研究设计!AO80,$B$8:$B$37,0)),0)</f>
        <v>0</v>
      </c>
      <c r="R46" s="63">
        <f>IFERROR(INDEX(R$8:R$37,MATCH(圣人研究设计!AP80,$B$8:$B$37,0)),0)</f>
        <v>0</v>
      </c>
      <c r="S46" s="63">
        <f>IFERROR(INDEX(S$8:S$37,MATCH(圣人研究设计!AQ80,$B$8:$B$37,0)),0)</f>
        <v>0</v>
      </c>
      <c r="T46" s="63">
        <f>IFERROR(INDEX(T$8:T$37,MATCH(圣人研究设计!AR80,$B$8:$B$37,0)),0)</f>
        <v>0</v>
      </c>
      <c r="U46" s="63">
        <f>IFERROR(INDEX(U$8:U$37,MATCH(圣人研究设计!AS80,$B$8:$B$37,0)),0)</f>
        <v>0</v>
      </c>
      <c r="V46" s="63">
        <f>IFERROR(INDEX(V$8:V$37,MATCH(圣人研究设计!AT80,$B$8:$B$37,0)),0)</f>
        <v>0</v>
      </c>
      <c r="W46" s="63">
        <f>IFERROR(INDEX(W$8:W$37,MATCH(圣人研究设计!AU80,$B$8:$B$37,0)),0)</f>
        <v>0</v>
      </c>
      <c r="X46" s="63">
        <f>IFERROR(INDEX(X$8:X$37,MATCH(圣人研究设计!AV80,$B$8:$B$37,0)),0)</f>
        <v>0</v>
      </c>
      <c r="Y46" s="63">
        <f>IFERROR(INDEX(Y$8:Y$37,MATCH(圣人研究设计!AW80,$B$8:$B$37,0)),0)</f>
        <v>0</v>
      </c>
      <c r="Z46" s="63">
        <f>IFERROR(INDEX(Z$8:Z$37,MATCH(圣人研究设计!AX80,$B$8:$B$37,0)),0)</f>
        <v>0</v>
      </c>
      <c r="AA46" s="63">
        <f>IFERROR(INDEX(AA$8:AA$37,MATCH(圣人研究设计!AY80,$B$8:$B$37,0)),0)</f>
        <v>0</v>
      </c>
      <c r="AB46" s="63">
        <f>IFERROR(INDEX(AB$8:AB$37,MATCH(圣人研究设计!AZ80,$B$8:$B$37,0)),0)</f>
        <v>0</v>
      </c>
      <c r="AC46" s="63">
        <f>IFERROR(INDEX(AC$8:AC$37,MATCH(圣人研究设计!BA80,$B$8:$B$37,0)),0)</f>
        <v>0</v>
      </c>
      <c r="AD46" s="63">
        <f>IFERROR(INDEX(AD$8:AD$37,MATCH(圣人研究设计!BB80,$B$8:$B$37,0)),0)</f>
        <v>0</v>
      </c>
      <c r="AE46" s="63"/>
      <c r="AI46" s="103">
        <v>39</v>
      </c>
      <c r="AJ46" s="60">
        <f>IF(总纲!BM43&lt;INT('功能-圣人研究'!$E$8),0,求节点('功能-圣人研究'!$E$8:$E$27,'功能-圣人研究'!K$8:K$27,总纲!BM43))</f>
        <v>0.83411968085964283</v>
      </c>
      <c r="AK46" s="60">
        <f>IF(总纲!BN43&lt;INT('功能-圣人研究'!$E$8),0,求节点('功能-圣人研究'!$E$8:$E$27,'功能-圣人研究'!L$8:L$27,总纲!BN43))</f>
        <v>0.84809031264530954</v>
      </c>
      <c r="AL46" s="60">
        <f>IF(总纲!BO43&lt;INT('功能-圣人研究'!$E$8),0,求节点('功能-圣人研究'!$E$8:$E$27,'功能-圣人研究'!M$8:M$27,总纲!BO43))</f>
        <v>0.87797046082180397</v>
      </c>
      <c r="AM46" s="60">
        <f>IF(总纲!BP43&lt;INT('功能-圣人研究'!$E$8),0,求节点('功能-圣人研究'!$E$8:$E$27,'功能-圣人研究'!N$8:N$27,总纲!BP43))</f>
        <v>0.92317025727798352</v>
      </c>
      <c r="AN46" s="60">
        <f>IF(总纲!BQ43&lt;INT('功能-圣人研究'!$E$8),0,求节点('功能-圣人研究'!$E$8:$E$27,'功能-圣人研究'!O$8:O$27,总纲!BQ43))</f>
        <v>0.98287686147387898</v>
      </c>
      <c r="AQ46" s="81"/>
      <c r="AS46" s="81"/>
      <c r="AT46" s="54">
        <v>41</v>
      </c>
      <c r="AU46" s="68">
        <f t="shared" si="141"/>
        <v>0.49781816241737892</v>
      </c>
      <c r="AV46" s="68">
        <f t="shared" si="142"/>
        <v>0.50605438435968719</v>
      </c>
      <c r="AW46" s="68">
        <f t="shared" si="143"/>
        <v>0.5236959808515671</v>
      </c>
      <c r="AX46" s="68">
        <f t="shared" si="144"/>
        <v>0.55032287921212331</v>
      </c>
      <c r="AY46" s="68">
        <f t="shared" si="145"/>
        <v>0.58550938391483465</v>
      </c>
      <c r="BB46" s="81"/>
      <c r="BC46" s="54">
        <v>41</v>
      </c>
      <c r="BD46" s="68">
        <f t="shared" si="146"/>
        <v>0</v>
      </c>
      <c r="BE46" s="68">
        <f t="shared" si="147"/>
        <v>0</v>
      </c>
      <c r="BF46" s="68">
        <f t="shared" si="148"/>
        <v>0</v>
      </c>
      <c r="BG46" s="68">
        <f t="shared" si="149"/>
        <v>0</v>
      </c>
      <c r="BH46" s="68">
        <f t="shared" si="150"/>
        <v>0</v>
      </c>
      <c r="BL46" s="54">
        <v>41</v>
      </c>
      <c r="BM46" s="68">
        <f t="shared" si="151"/>
        <v>0</v>
      </c>
      <c r="BN46" s="68">
        <f t="shared" si="152"/>
        <v>0</v>
      </c>
      <c r="BO46" s="68">
        <f t="shared" si="153"/>
        <v>0</v>
      </c>
      <c r="BP46" s="68">
        <f t="shared" si="154"/>
        <v>0</v>
      </c>
      <c r="BQ46" s="68">
        <f t="shared" si="155"/>
        <v>0</v>
      </c>
      <c r="BU46" s="54">
        <v>41</v>
      </c>
      <c r="BV46" s="62">
        <f t="shared" si="156"/>
        <v>0.33187877494491924</v>
      </c>
      <c r="BW46" s="62">
        <f t="shared" si="157"/>
        <v>0.3373695895731248</v>
      </c>
      <c r="BX46" s="62">
        <f t="shared" si="158"/>
        <v>0.3491306539010447</v>
      </c>
      <c r="BY46" s="62">
        <f t="shared" si="159"/>
        <v>0.3668819194747488</v>
      </c>
      <c r="BZ46" s="62">
        <f t="shared" si="160"/>
        <v>0.39033958927655638</v>
      </c>
      <c r="CD46" s="168">
        <v>41</v>
      </c>
      <c r="CE46" s="62">
        <f t="shared" si="161"/>
        <v>0</v>
      </c>
      <c r="CF46" s="62">
        <f t="shared" si="162"/>
        <v>0</v>
      </c>
      <c r="CG46" s="62">
        <f t="shared" si="163"/>
        <v>0</v>
      </c>
      <c r="CH46" s="62">
        <f t="shared" si="164"/>
        <v>0</v>
      </c>
      <c r="CI46" s="62">
        <f t="shared" si="165"/>
        <v>0</v>
      </c>
      <c r="CM46" s="54">
        <v>41</v>
      </c>
      <c r="CN46" s="62">
        <f t="shared" si="166"/>
        <v>0.33187877494491924</v>
      </c>
      <c r="CO46" s="62">
        <f t="shared" si="167"/>
        <v>0.3373695895731248</v>
      </c>
      <c r="CP46" s="62">
        <f t="shared" si="168"/>
        <v>0.3491306539010447</v>
      </c>
      <c r="CQ46" s="62">
        <f t="shared" si="169"/>
        <v>0.3668819194747488</v>
      </c>
      <c r="CR46" s="62">
        <f t="shared" si="170"/>
        <v>0.39033958927655638</v>
      </c>
      <c r="CV46" s="54">
        <v>41</v>
      </c>
      <c r="CW46" s="62">
        <f t="shared" si="171"/>
        <v>0</v>
      </c>
      <c r="CX46" s="62">
        <f t="shared" si="172"/>
        <v>0</v>
      </c>
      <c r="CY46" s="62">
        <f t="shared" si="173"/>
        <v>0</v>
      </c>
      <c r="CZ46" s="62">
        <f t="shared" si="174"/>
        <v>0</v>
      </c>
      <c r="DA46" s="62">
        <f t="shared" si="175"/>
        <v>0</v>
      </c>
      <c r="DE46" s="168">
        <v>41</v>
      </c>
      <c r="DF46" s="62">
        <f t="shared" si="176"/>
        <v>0</v>
      </c>
      <c r="DG46" s="62">
        <f t="shared" si="177"/>
        <v>0</v>
      </c>
      <c r="DH46" s="62">
        <f t="shared" si="178"/>
        <v>0</v>
      </c>
      <c r="DI46" s="62">
        <f t="shared" si="179"/>
        <v>0</v>
      </c>
      <c r="DJ46" s="62">
        <f t="shared" si="180"/>
        <v>0</v>
      </c>
      <c r="DN46" s="54">
        <v>41</v>
      </c>
      <c r="DO46" s="62">
        <f t="shared" si="181"/>
        <v>6.6375754988983862E-2</v>
      </c>
      <c r="DP46" s="62">
        <f t="shared" si="182"/>
        <v>6.7473917914624967E-2</v>
      </c>
      <c r="DQ46" s="62">
        <f t="shared" si="183"/>
        <v>6.9826130780208953E-2</v>
      </c>
      <c r="DR46" s="62">
        <f t="shared" si="184"/>
        <v>7.337638389494977E-2</v>
      </c>
      <c r="DS46" s="62">
        <f t="shared" si="185"/>
        <v>7.8067917855311281E-2</v>
      </c>
      <c r="DW46" s="168">
        <v>41</v>
      </c>
      <c r="DX46" s="62">
        <f t="shared" si="186"/>
        <v>0</v>
      </c>
      <c r="DY46" s="62">
        <f t="shared" si="187"/>
        <v>0</v>
      </c>
      <c r="DZ46" s="62">
        <f t="shared" si="188"/>
        <v>0</v>
      </c>
      <c r="EA46" s="62">
        <f t="shared" si="189"/>
        <v>0</v>
      </c>
      <c r="EB46" s="62">
        <f t="shared" si="190"/>
        <v>0</v>
      </c>
      <c r="EF46" s="54">
        <v>41</v>
      </c>
      <c r="EG46" s="62">
        <f t="shared" si="191"/>
        <v>0</v>
      </c>
      <c r="EH46" s="62">
        <f t="shared" si="192"/>
        <v>0</v>
      </c>
      <c r="EI46" s="62">
        <f t="shared" si="193"/>
        <v>0</v>
      </c>
      <c r="EJ46" s="62">
        <f t="shared" si="194"/>
        <v>0</v>
      </c>
      <c r="EK46" s="62">
        <f t="shared" si="195"/>
        <v>0</v>
      </c>
      <c r="EO46" s="168">
        <v>41</v>
      </c>
      <c r="EP46" s="62">
        <f t="shared" si="196"/>
        <v>3.3187877494491931E-2</v>
      </c>
      <c r="EQ46" s="62">
        <f t="shared" si="197"/>
        <v>3.3736958957312484E-2</v>
      </c>
      <c r="ER46" s="62">
        <f t="shared" si="198"/>
        <v>3.4913065390104477E-2</v>
      </c>
      <c r="ES46" s="62">
        <f t="shared" si="199"/>
        <v>3.6688191947474885E-2</v>
      </c>
      <c r="ET46" s="62">
        <f t="shared" si="200"/>
        <v>3.903395892765564E-2</v>
      </c>
      <c r="EX46" s="54">
        <v>41</v>
      </c>
      <c r="EY46" s="62">
        <f t="shared" si="131"/>
        <v>0.13275150997796772</v>
      </c>
      <c r="EZ46" s="62">
        <f t="shared" si="132"/>
        <v>0.13494783582924993</v>
      </c>
      <c r="FA46" s="62">
        <f t="shared" si="133"/>
        <v>0.13965226156041791</v>
      </c>
      <c r="FB46" s="62">
        <f t="shared" si="134"/>
        <v>0.14675276778989954</v>
      </c>
      <c r="FC46" s="62">
        <f t="shared" si="135"/>
        <v>0.15613583571062256</v>
      </c>
      <c r="FG46" s="54">
        <v>41</v>
      </c>
      <c r="FH46" s="67">
        <f>$Q80*AJ48*'[1]资源-士兵训练时间'!AB46+FH45</f>
        <v>18475.569843416368</v>
      </c>
      <c r="FI46" s="67">
        <f>$Q80*AK48*'[1]资源-士兵训练时间'!AC46+FI45</f>
        <v>27396.169358534986</v>
      </c>
      <c r="FJ46" s="67">
        <f>$Q80*AL48*'[1]资源-士兵训练时间'!AD46+FJ45</f>
        <v>42715.095296166568</v>
      </c>
      <c r="FK46" s="67">
        <f>$Q80*AM48*'[1]资源-士兵训练时间'!AE46+FK45</f>
        <v>63851.43736974887</v>
      </c>
      <c r="FL46" s="67">
        <f>$Q80*AN48*'[1]资源-士兵训练时间'!AF46+FL45</f>
        <v>111484.83488813881</v>
      </c>
      <c r="FP46" s="54">
        <v>41</v>
      </c>
      <c r="FQ46" s="62">
        <f t="shared" si="201"/>
        <v>9.9563632483475772E-2</v>
      </c>
      <c r="FR46" s="62">
        <f t="shared" si="202"/>
        <v>0.10121087687193742</v>
      </c>
      <c r="FS46" s="62">
        <f t="shared" si="203"/>
        <v>0.1047391961703134</v>
      </c>
      <c r="FT46" s="62">
        <f t="shared" si="204"/>
        <v>0.11006457584242464</v>
      </c>
      <c r="FU46" s="62">
        <f t="shared" si="205"/>
        <v>0.11710187678296689</v>
      </c>
      <c r="FV46" s="61">
        <f>FQ46*[4]兵营招募!AX45+FV45</f>
        <v>66812.380932254338</v>
      </c>
      <c r="FW46" s="61">
        <f>FR46*[4]兵营招募!AY45+FW45</f>
        <v>68690.55620175635</v>
      </c>
      <c r="FX46" s="61">
        <f>FS46*[4]兵营招募!AZ45+FX45</f>
        <v>67125.656461336141</v>
      </c>
      <c r="FY46" s="61">
        <f>FT46*[4]兵营招募!BA45+FY45</f>
        <v>65590.57451880927</v>
      </c>
      <c r="FZ46" s="61">
        <f>FU46*[4]兵营招募!BB45+FZ45</f>
        <v>47538.254892759098</v>
      </c>
      <c r="GD46" s="54">
        <v>41</v>
      </c>
      <c r="GE46" s="62">
        <f t="shared" si="206"/>
        <v>0</v>
      </c>
      <c r="GF46" s="62">
        <f t="shared" si="207"/>
        <v>0</v>
      </c>
      <c r="GG46" s="62">
        <f t="shared" si="208"/>
        <v>0</v>
      </c>
      <c r="GH46" s="62">
        <f t="shared" si="209"/>
        <v>0</v>
      </c>
      <c r="GI46" s="62">
        <f t="shared" si="210"/>
        <v>0</v>
      </c>
      <c r="GM46" s="54">
        <v>41</v>
      </c>
      <c r="GN46" s="62">
        <f t="shared" si="211"/>
        <v>0.13275150997796772</v>
      </c>
      <c r="GO46" s="62">
        <f t="shared" si="212"/>
        <v>0.13494783582924993</v>
      </c>
      <c r="GP46" s="62">
        <f t="shared" si="213"/>
        <v>0.13965226156041791</v>
      </c>
      <c r="GQ46" s="62">
        <f t="shared" si="214"/>
        <v>0.14675276778989954</v>
      </c>
      <c r="GR46" s="62">
        <f t="shared" si="215"/>
        <v>0.15613583571062256</v>
      </c>
      <c r="GV46" s="168">
        <v>41</v>
      </c>
      <c r="GW46" s="62">
        <f t="shared" si="216"/>
        <v>0.13275150997796772</v>
      </c>
      <c r="GX46" s="62">
        <f t="shared" si="217"/>
        <v>0.13494783582924993</v>
      </c>
      <c r="GY46" s="62">
        <f t="shared" si="218"/>
        <v>0.13965226156041791</v>
      </c>
      <c r="GZ46" s="62">
        <f t="shared" si="219"/>
        <v>0.14675276778989954</v>
      </c>
      <c r="HA46" s="62">
        <f t="shared" si="220"/>
        <v>0.15613583571062256</v>
      </c>
      <c r="HE46" s="54">
        <v>41</v>
      </c>
      <c r="HF46" s="62">
        <f t="shared" si="221"/>
        <v>0</v>
      </c>
      <c r="HG46" s="62">
        <f t="shared" si="222"/>
        <v>0</v>
      </c>
      <c r="HH46" s="62">
        <f t="shared" si="223"/>
        <v>0</v>
      </c>
      <c r="HI46" s="62">
        <f t="shared" si="224"/>
        <v>0</v>
      </c>
      <c r="HJ46" s="62">
        <f t="shared" si="225"/>
        <v>0</v>
      </c>
      <c r="HN46" s="54">
        <v>41</v>
      </c>
      <c r="HO46" s="62">
        <f t="shared" si="226"/>
        <v>0.19912726496695154</v>
      </c>
      <c r="HP46" s="62">
        <f t="shared" si="227"/>
        <v>0.20242175374387483</v>
      </c>
      <c r="HQ46" s="62">
        <f t="shared" si="228"/>
        <v>0.20947839234062679</v>
      </c>
      <c r="HR46" s="62">
        <f t="shared" si="229"/>
        <v>0.22012915168484928</v>
      </c>
      <c r="HS46" s="62">
        <f t="shared" si="230"/>
        <v>0.23420375356593379</v>
      </c>
      <c r="HW46" s="54">
        <v>41</v>
      </c>
      <c r="HX46" s="62">
        <f t="shared" si="231"/>
        <v>0</v>
      </c>
      <c r="HY46" s="62">
        <f t="shared" si="232"/>
        <v>0</v>
      </c>
      <c r="HZ46" s="62">
        <f t="shared" si="233"/>
        <v>0</v>
      </c>
      <c r="IA46" s="62">
        <f t="shared" si="234"/>
        <v>0</v>
      </c>
      <c r="IB46" s="62">
        <f t="shared" si="235"/>
        <v>0</v>
      </c>
      <c r="IF46" s="54">
        <v>41</v>
      </c>
      <c r="IG46" s="62">
        <f t="shared" si="236"/>
        <v>0.33187877494491924</v>
      </c>
      <c r="IH46" s="62">
        <f t="shared" si="237"/>
        <v>0.3373695895731248</v>
      </c>
      <c r="II46" s="62">
        <f t="shared" si="238"/>
        <v>0.3491306539010447</v>
      </c>
      <c r="IJ46" s="62">
        <f t="shared" si="239"/>
        <v>0.3668819194747488</v>
      </c>
      <c r="IK46" s="62">
        <f t="shared" si="240"/>
        <v>0.39033958927655638</v>
      </c>
      <c r="IO46" s="54">
        <v>41</v>
      </c>
      <c r="IP46" s="62">
        <f t="shared" si="241"/>
        <v>0</v>
      </c>
      <c r="IQ46" s="62">
        <f t="shared" si="242"/>
        <v>0</v>
      </c>
      <c r="IR46" s="62">
        <f t="shared" si="243"/>
        <v>0</v>
      </c>
      <c r="IS46" s="62">
        <f t="shared" si="244"/>
        <v>0</v>
      </c>
      <c r="IT46" s="62">
        <f t="shared" si="245"/>
        <v>0</v>
      </c>
      <c r="IX46" s="54">
        <v>41</v>
      </c>
      <c r="IY46" s="62">
        <f t="shared" si="246"/>
        <v>0</v>
      </c>
      <c r="IZ46" s="62">
        <f t="shared" si="247"/>
        <v>0</v>
      </c>
      <c r="JA46" s="62">
        <f t="shared" si="248"/>
        <v>0</v>
      </c>
      <c r="JB46" s="62">
        <f t="shared" si="249"/>
        <v>0</v>
      </c>
      <c r="JC46" s="62">
        <f t="shared" si="250"/>
        <v>0</v>
      </c>
      <c r="JD46" s="67"/>
      <c r="JE46" s="67"/>
      <c r="JF46" s="67"/>
      <c r="JJ46" s="54">
        <v>41</v>
      </c>
      <c r="JK46" s="68">
        <f t="shared" si="251"/>
        <v>0</v>
      </c>
      <c r="JL46" s="68">
        <f t="shared" si="252"/>
        <v>0</v>
      </c>
      <c r="JM46" s="68">
        <f t="shared" si="253"/>
        <v>0</v>
      </c>
      <c r="JN46" s="68">
        <f t="shared" si="254"/>
        <v>0</v>
      </c>
      <c r="JO46" s="68">
        <f t="shared" si="255"/>
        <v>0</v>
      </c>
      <c r="JP46" s="61">
        <f>JK46*('[1]功能-城建'!CW45-'[1]功能-城建'!CW44)+JP45</f>
        <v>0</v>
      </c>
      <c r="JQ46" s="61">
        <f>JL46*('[1]功能-城建'!CX45-'[1]功能-城建'!CX44)+JQ45</f>
        <v>0</v>
      </c>
      <c r="JR46" s="61">
        <f>JM46*('[1]功能-城建'!CY45-'[1]功能-城建'!CY44)+JR45</f>
        <v>0</v>
      </c>
      <c r="JS46" s="61">
        <f>JN46*('[1]功能-城建'!CZ45-'[1]功能-城建'!CZ44)+JS45</f>
        <v>0</v>
      </c>
      <c r="JT46" s="61">
        <f>JO46*('[1]功能-城建'!DA45-'[1]功能-城建'!DA44)+JT45</f>
        <v>0</v>
      </c>
      <c r="JX46" s="159">
        <v>41</v>
      </c>
      <c r="JY46" s="68">
        <f t="shared" si="256"/>
        <v>0</v>
      </c>
      <c r="JZ46" s="68">
        <f t="shared" si="257"/>
        <v>0</v>
      </c>
      <c r="KA46" s="68">
        <f t="shared" si="258"/>
        <v>0</v>
      </c>
      <c r="KB46" s="68">
        <f t="shared" si="259"/>
        <v>0</v>
      </c>
      <c r="KC46" s="68">
        <f t="shared" si="260"/>
        <v>0</v>
      </c>
      <c r="KG46" s="168">
        <v>41</v>
      </c>
      <c r="KH46" s="68">
        <f t="shared" si="261"/>
        <v>0</v>
      </c>
      <c r="KI46" s="68">
        <f t="shared" si="262"/>
        <v>0</v>
      </c>
      <c r="KJ46" s="68">
        <f t="shared" si="263"/>
        <v>0</v>
      </c>
      <c r="KK46" s="68">
        <f t="shared" si="264"/>
        <v>0</v>
      </c>
      <c r="KL46" s="68">
        <f t="shared" si="265"/>
        <v>0</v>
      </c>
      <c r="KP46" s="168">
        <v>41</v>
      </c>
      <c r="KQ46" s="68">
        <f t="shared" si="266"/>
        <v>9.9563632483475772E-2</v>
      </c>
      <c r="KR46" s="68">
        <f t="shared" si="267"/>
        <v>0.10121087687193742</v>
      </c>
      <c r="KS46" s="68">
        <f t="shared" si="268"/>
        <v>0.1047391961703134</v>
      </c>
      <c r="KT46" s="68">
        <f t="shared" si="269"/>
        <v>0.11006457584242464</v>
      </c>
      <c r="KU46" s="68">
        <f t="shared" si="270"/>
        <v>0.11710187678296689</v>
      </c>
    </row>
    <row r="47" spans="1:307" x14ac:dyDescent="0.15">
      <c r="B47" s="54">
        <v>8</v>
      </c>
      <c r="C47" s="63">
        <f>IFERROR(INDEX(C$8:C$37,MATCH(圣人研究设计!AA81,$B$8:$B$37,0)),0)</f>
        <v>0</v>
      </c>
      <c r="D47" s="63">
        <f>IFERROR(INDEX(D$8:D$37,MATCH(圣人研究设计!AB81,$B$8:$B$37,0)),0)</f>
        <v>0</v>
      </c>
      <c r="E47" s="63">
        <f>IFERROR(INDEX(E$8:E$37,MATCH(圣人研究设计!AC81,$B$8:$B$37,0)),0)</f>
        <v>0</v>
      </c>
      <c r="F47" s="63">
        <f>IFERROR(INDEX(F$8:F$37,MATCH(圣人研究设计!AD81,$B$8:$B$37,0)),0)</f>
        <v>0</v>
      </c>
      <c r="G47" s="63">
        <f>IFERROR(INDEX(G$8:G$37,MATCH(圣人研究设计!AE81,$B$8:$B$37,0)),0)</f>
        <v>0</v>
      </c>
      <c r="H47" s="63">
        <f>IFERROR(INDEX(H$8:H$37,MATCH(圣人研究设计!AF81,$B$8:$B$37,0)),0)</f>
        <v>0</v>
      </c>
      <c r="I47" s="63">
        <f>IFERROR(INDEX(I$8:I$37,MATCH(圣人研究设计!AG81,$B$8:$B$37,0)),0)</f>
        <v>0</v>
      </c>
      <c r="J47" s="63">
        <f>IFERROR(INDEX(J$8:J$37,MATCH(圣人研究设计!AH81,$B$8:$B$37,0)),0)</f>
        <v>0</v>
      </c>
      <c r="K47" s="63">
        <f>IFERROR(INDEX(K$8:K$37,MATCH(圣人研究设计!AI81,$B$8:$B$37,0)),0)</f>
        <v>0</v>
      </c>
      <c r="L47" s="63">
        <f>IFERROR(INDEX(L$8:L$37,MATCH(圣人研究设计!AJ81,$B$8:$B$37,0)),0)</f>
        <v>0</v>
      </c>
      <c r="M47" s="63">
        <f>IFERROR(INDEX(M$8:M$37,MATCH(圣人研究设计!AK81,$B$8:$B$37,0)),0)</f>
        <v>0</v>
      </c>
      <c r="N47" s="63">
        <f>IFERROR(INDEX(N$8:N$37,MATCH(圣人研究设计!AL81,$B$8:$B$37,0)),0)</f>
        <v>0</v>
      </c>
      <c r="O47" s="63">
        <f>IFERROR(INDEX(O$8:O$37,MATCH(圣人研究设计!AM81,$B$8:$B$37,0)),0)</f>
        <v>0</v>
      </c>
      <c r="P47" s="63">
        <f>IFERROR(INDEX(P$8:P$37,MATCH(圣人研究设计!AN81,$B$8:$B$37,0)),0)</f>
        <v>0</v>
      </c>
      <c r="Q47" s="63">
        <f>IFERROR(INDEX(Q$8:Q$37,MATCH(圣人研究设计!AO81,$B$8:$B$37,0)),0)</f>
        <v>0</v>
      </c>
      <c r="R47" s="63">
        <f>IFERROR(INDEX(R$8:R$37,MATCH(圣人研究设计!AP81,$B$8:$B$37,0)),0)</f>
        <v>0</v>
      </c>
      <c r="S47" s="63">
        <f>IFERROR(INDEX(S$8:S$37,MATCH(圣人研究设计!AQ81,$B$8:$B$37,0)),0)</f>
        <v>0</v>
      </c>
      <c r="T47" s="63">
        <f>IFERROR(INDEX(T$8:T$37,MATCH(圣人研究设计!AR81,$B$8:$B$37,0)),0)</f>
        <v>0</v>
      </c>
      <c r="U47" s="63">
        <f>IFERROR(INDEX(U$8:U$37,MATCH(圣人研究设计!AS81,$B$8:$B$37,0)),0)</f>
        <v>0</v>
      </c>
      <c r="V47" s="63">
        <f>IFERROR(INDEX(V$8:V$37,MATCH(圣人研究设计!AT81,$B$8:$B$37,0)),0)</f>
        <v>0</v>
      </c>
      <c r="W47" s="63">
        <f>IFERROR(INDEX(W$8:W$37,MATCH(圣人研究设计!AU81,$B$8:$B$37,0)),0)</f>
        <v>0</v>
      </c>
      <c r="X47" s="63">
        <f>IFERROR(INDEX(X$8:X$37,MATCH(圣人研究设计!AV81,$B$8:$B$37,0)),0)</f>
        <v>0</v>
      </c>
      <c r="Y47" s="63">
        <f>IFERROR(INDEX(Y$8:Y$37,MATCH(圣人研究设计!AW81,$B$8:$B$37,0)),0)</f>
        <v>0</v>
      </c>
      <c r="Z47" s="63">
        <f>IFERROR(INDEX(Z$8:Z$37,MATCH(圣人研究设计!AX81,$B$8:$B$37,0)),0)</f>
        <v>0</v>
      </c>
      <c r="AA47" s="63">
        <f>IFERROR(INDEX(AA$8:AA$37,MATCH(圣人研究设计!AY81,$B$8:$B$37,0)),0)</f>
        <v>0</v>
      </c>
      <c r="AB47" s="63">
        <f>IFERROR(INDEX(AB$8:AB$37,MATCH(圣人研究设计!AZ81,$B$8:$B$37,0)),0)</f>
        <v>0</v>
      </c>
      <c r="AC47" s="63">
        <f>IFERROR(INDEX(AC$8:AC$37,MATCH(圣人研究设计!BA81,$B$8:$B$37,0)),0)</f>
        <v>0</v>
      </c>
      <c r="AD47" s="63">
        <f>IFERROR(INDEX(AD$8:AD$37,MATCH(圣人研究设计!BB81,$B$8:$B$37,0)),0)</f>
        <v>0</v>
      </c>
      <c r="AE47" s="63"/>
      <c r="AI47" s="103">
        <v>40</v>
      </c>
      <c r="AJ47" s="60">
        <f>IF(总纲!BM44&lt;INT('功能-圣人研究'!$E$8),0,求节点('功能-圣人研究'!$E$8:$E$27,'功能-圣人研究'!K$8:K$27,总纲!BM44))</f>
        <v>0.83186101798613676</v>
      </c>
      <c r="AK47" s="60">
        <f>IF(总纲!BN44&lt;INT('功能-圣人研究'!$E$8),0,求节点('功能-圣人研究'!$E$8:$E$27,'功能-圣人研究'!L$8:L$27,总纲!BN44))</f>
        <v>0.84583477138867036</v>
      </c>
      <c r="AL47" s="60">
        <f>IF(总纲!BO44&lt;INT('功能-圣人研究'!$E$8),0,求节点('功能-圣人研究'!$E$8:$E$27,'功能-圣人研究'!M$8:M$27,总纲!BO44))</f>
        <v>0.87541329067095541</v>
      </c>
      <c r="AM47" s="60">
        <f>IF(总纲!BP44&lt;INT('功能-圣人研究'!$E$8),0,求节点('功能-圣人研究'!$E$8:$E$27,'功能-圣人研究'!N$8:N$27,总纲!BP44))</f>
        <v>0.92013508179184689</v>
      </c>
      <c r="AN47" s="60">
        <f>IF(总纲!BQ44&lt;INT('功能-圣人研究'!$E$8),0,求节点('功能-圣人研究'!$E$8:$E$27,'功能-圣人研究'!O$8:O$27,总纲!BQ44))</f>
        <v>0.97948707291887327</v>
      </c>
      <c r="AS47" s="81"/>
      <c r="AT47" s="54">
        <v>42</v>
      </c>
      <c r="AU47" s="68">
        <f t="shared" si="141"/>
        <v>0.49643735299983283</v>
      </c>
      <c r="AV47" s="68">
        <f t="shared" si="142"/>
        <v>0.50464085131666159</v>
      </c>
      <c r="AW47" s="68">
        <f t="shared" si="143"/>
        <v>0.52206479210599588</v>
      </c>
      <c r="AX47" s="68">
        <f t="shared" si="144"/>
        <v>0.54847226963355533</v>
      </c>
      <c r="AY47" s="68">
        <f t="shared" si="145"/>
        <v>0.58346821238565438</v>
      </c>
      <c r="BB47" s="81"/>
      <c r="BC47" s="54">
        <v>42</v>
      </c>
      <c r="BD47" s="68">
        <f t="shared" si="146"/>
        <v>0</v>
      </c>
      <c r="BE47" s="68">
        <f t="shared" si="147"/>
        <v>0</v>
      </c>
      <c r="BF47" s="68">
        <f t="shared" si="148"/>
        <v>0</v>
      </c>
      <c r="BG47" s="68">
        <f t="shared" si="149"/>
        <v>0</v>
      </c>
      <c r="BH47" s="68">
        <f t="shared" si="150"/>
        <v>0</v>
      </c>
      <c r="BL47" s="54">
        <v>42</v>
      </c>
      <c r="BM47" s="68">
        <f t="shared" si="151"/>
        <v>0</v>
      </c>
      <c r="BN47" s="68">
        <f t="shared" si="152"/>
        <v>0</v>
      </c>
      <c r="BO47" s="68">
        <f t="shared" si="153"/>
        <v>0</v>
      </c>
      <c r="BP47" s="68">
        <f t="shared" si="154"/>
        <v>0</v>
      </c>
      <c r="BQ47" s="68">
        <f t="shared" si="155"/>
        <v>0</v>
      </c>
      <c r="BU47" s="54">
        <v>42</v>
      </c>
      <c r="BV47" s="62">
        <f t="shared" si="156"/>
        <v>0.33095823533322188</v>
      </c>
      <c r="BW47" s="62">
        <f t="shared" si="157"/>
        <v>0.33642723421110765</v>
      </c>
      <c r="BX47" s="62">
        <f t="shared" si="158"/>
        <v>0.34804319473733059</v>
      </c>
      <c r="BY47" s="62">
        <f t="shared" si="159"/>
        <v>0.36564817975570352</v>
      </c>
      <c r="BZ47" s="62">
        <f t="shared" si="160"/>
        <v>0.38897880825710285</v>
      </c>
      <c r="CD47" s="168">
        <v>42</v>
      </c>
      <c r="CE47" s="62">
        <f t="shared" si="161"/>
        <v>0</v>
      </c>
      <c r="CF47" s="62">
        <f t="shared" si="162"/>
        <v>0</v>
      </c>
      <c r="CG47" s="62">
        <f t="shared" si="163"/>
        <v>0</v>
      </c>
      <c r="CH47" s="62">
        <f t="shared" si="164"/>
        <v>0</v>
      </c>
      <c r="CI47" s="62">
        <f t="shared" si="165"/>
        <v>0</v>
      </c>
      <c r="CM47" s="54">
        <v>42</v>
      </c>
      <c r="CN47" s="62">
        <f t="shared" si="166"/>
        <v>0.33095823533322188</v>
      </c>
      <c r="CO47" s="62">
        <f t="shared" si="167"/>
        <v>0.33642723421110765</v>
      </c>
      <c r="CP47" s="62">
        <f t="shared" si="168"/>
        <v>0.34804319473733059</v>
      </c>
      <c r="CQ47" s="62">
        <f t="shared" si="169"/>
        <v>0.36564817975570352</v>
      </c>
      <c r="CR47" s="62">
        <f t="shared" si="170"/>
        <v>0.38897880825710285</v>
      </c>
      <c r="CV47" s="54">
        <v>42</v>
      </c>
      <c r="CW47" s="62">
        <f t="shared" si="171"/>
        <v>0</v>
      </c>
      <c r="CX47" s="62">
        <f t="shared" si="172"/>
        <v>0</v>
      </c>
      <c r="CY47" s="62">
        <f t="shared" si="173"/>
        <v>0</v>
      </c>
      <c r="CZ47" s="62">
        <f t="shared" si="174"/>
        <v>0</v>
      </c>
      <c r="DA47" s="62">
        <f t="shared" si="175"/>
        <v>0</v>
      </c>
      <c r="DE47" s="168">
        <v>42</v>
      </c>
      <c r="DF47" s="62">
        <f t="shared" si="176"/>
        <v>0</v>
      </c>
      <c r="DG47" s="62">
        <f t="shared" si="177"/>
        <v>0</v>
      </c>
      <c r="DH47" s="62">
        <f t="shared" si="178"/>
        <v>0</v>
      </c>
      <c r="DI47" s="62">
        <f t="shared" si="179"/>
        <v>0</v>
      </c>
      <c r="DJ47" s="62">
        <f t="shared" si="180"/>
        <v>0</v>
      </c>
      <c r="DN47" s="54">
        <v>42</v>
      </c>
      <c r="DO47" s="62">
        <f t="shared" si="181"/>
        <v>6.6191647066644377E-2</v>
      </c>
      <c r="DP47" s="62">
        <f t="shared" si="182"/>
        <v>6.7285446842221541E-2</v>
      </c>
      <c r="DQ47" s="62">
        <f t="shared" si="183"/>
        <v>6.960863894746612E-2</v>
      </c>
      <c r="DR47" s="62">
        <f t="shared" si="184"/>
        <v>7.312963595114072E-2</v>
      </c>
      <c r="DS47" s="62">
        <f t="shared" si="185"/>
        <v>7.7795761651420589E-2</v>
      </c>
      <c r="DW47" s="168">
        <v>42</v>
      </c>
      <c r="DX47" s="62">
        <f t="shared" si="186"/>
        <v>0</v>
      </c>
      <c r="DY47" s="62">
        <f t="shared" si="187"/>
        <v>0</v>
      </c>
      <c r="DZ47" s="62">
        <f t="shared" si="188"/>
        <v>0</v>
      </c>
      <c r="EA47" s="62">
        <f t="shared" si="189"/>
        <v>0</v>
      </c>
      <c r="EB47" s="62">
        <f t="shared" si="190"/>
        <v>0</v>
      </c>
      <c r="EF47" s="54">
        <v>42</v>
      </c>
      <c r="EG47" s="62">
        <f t="shared" si="191"/>
        <v>0</v>
      </c>
      <c r="EH47" s="62">
        <f t="shared" si="192"/>
        <v>0</v>
      </c>
      <c r="EI47" s="62">
        <f t="shared" si="193"/>
        <v>0</v>
      </c>
      <c r="EJ47" s="62">
        <f t="shared" si="194"/>
        <v>0</v>
      </c>
      <c r="EK47" s="62">
        <f t="shared" si="195"/>
        <v>0</v>
      </c>
      <c r="EO47" s="168">
        <v>42</v>
      </c>
      <c r="EP47" s="62">
        <f t="shared" si="196"/>
        <v>3.3095823533322188E-2</v>
      </c>
      <c r="EQ47" s="62">
        <f t="shared" si="197"/>
        <v>3.3642723421110771E-2</v>
      </c>
      <c r="ER47" s="62">
        <f t="shared" si="198"/>
        <v>3.480431947373306E-2</v>
      </c>
      <c r="ES47" s="62">
        <f t="shared" si="199"/>
        <v>3.656481797557036E-2</v>
      </c>
      <c r="ET47" s="62">
        <f t="shared" si="200"/>
        <v>3.8897880825710295E-2</v>
      </c>
      <c r="EX47" s="54">
        <v>42</v>
      </c>
      <c r="EY47" s="62">
        <f t="shared" si="131"/>
        <v>0.13238329413328875</v>
      </c>
      <c r="EZ47" s="62">
        <f t="shared" si="132"/>
        <v>0.13457089368444308</v>
      </c>
      <c r="FA47" s="62">
        <f t="shared" si="133"/>
        <v>0.13921727789493224</v>
      </c>
      <c r="FB47" s="62">
        <f t="shared" si="134"/>
        <v>0.14625927190228144</v>
      </c>
      <c r="FC47" s="62">
        <f t="shared" si="135"/>
        <v>0.15559152330284118</v>
      </c>
      <c r="FG47" s="54">
        <v>42</v>
      </c>
      <c r="FH47" s="67">
        <f>$Q81*AJ49*'[1]资源-士兵训练时间'!AB47+FH46</f>
        <v>23378.186547966856</v>
      </c>
      <c r="FI47" s="67">
        <f>$Q81*AK49*'[1]资源-士兵训练时间'!AC47+FI46</f>
        <v>36876.38195161878</v>
      </c>
      <c r="FJ47" s="67">
        <f>$Q81*AL49*'[1]资源-士兵训练时间'!AD47+FJ46</f>
        <v>56840.800902434392</v>
      </c>
      <c r="FK47" s="67">
        <f>$Q81*AM49*'[1]资源-士兵训练时间'!AE47+FK46</f>
        <v>85615.457915453619</v>
      </c>
      <c r="FL47" s="67">
        <f>$Q81*AN49*'[1]资源-士兵训练时间'!AF47+FL46</f>
        <v>146472.70758597244</v>
      </c>
      <c r="FP47" s="54">
        <v>42</v>
      </c>
      <c r="FQ47" s="62">
        <f t="shared" si="201"/>
        <v>9.9287470599966551E-2</v>
      </c>
      <c r="FR47" s="62">
        <f t="shared" si="202"/>
        <v>0.1009281702633323</v>
      </c>
      <c r="FS47" s="62">
        <f t="shared" si="203"/>
        <v>0.10441295842119916</v>
      </c>
      <c r="FT47" s="62">
        <f t="shared" si="204"/>
        <v>0.10969445392671104</v>
      </c>
      <c r="FU47" s="62">
        <f t="shared" si="205"/>
        <v>0.11669364247713085</v>
      </c>
      <c r="FV47" s="61">
        <f>FQ47*[4]兵营招募!AX46+FV46</f>
        <v>85025.493394839461</v>
      </c>
      <c r="FW47" s="61">
        <f>FR47*[4]兵营招募!AY46+FW46</f>
        <v>88296.930710512243</v>
      </c>
      <c r="FX47" s="61">
        <f>FS47*[4]兵营招募!AZ46+FX46</f>
        <v>86334.563643020025</v>
      </c>
      <c r="FY47" s="61">
        <f>FT47*[4]兵营招募!BA46+FY46</f>
        <v>84459.802234794639</v>
      </c>
      <c r="FZ47" s="61">
        <f>FU47*[4]兵营招募!BB46+FZ46</f>
        <v>61029.226244567166</v>
      </c>
      <c r="GD47" s="54">
        <v>42</v>
      </c>
      <c r="GE47" s="62">
        <f t="shared" si="206"/>
        <v>0</v>
      </c>
      <c r="GF47" s="62">
        <f t="shared" si="207"/>
        <v>0</v>
      </c>
      <c r="GG47" s="62">
        <f t="shared" si="208"/>
        <v>0</v>
      </c>
      <c r="GH47" s="62">
        <f t="shared" si="209"/>
        <v>0</v>
      </c>
      <c r="GI47" s="62">
        <f t="shared" si="210"/>
        <v>0</v>
      </c>
      <c r="GM47" s="54">
        <v>42</v>
      </c>
      <c r="GN47" s="62">
        <f t="shared" si="211"/>
        <v>0.13238329413328875</v>
      </c>
      <c r="GO47" s="62">
        <f t="shared" si="212"/>
        <v>0.13457089368444308</v>
      </c>
      <c r="GP47" s="62">
        <f t="shared" si="213"/>
        <v>0.13921727789493224</v>
      </c>
      <c r="GQ47" s="62">
        <f t="shared" si="214"/>
        <v>0.14625927190228144</v>
      </c>
      <c r="GR47" s="62">
        <f t="shared" si="215"/>
        <v>0.15559152330284118</v>
      </c>
      <c r="GV47" s="168">
        <v>42</v>
      </c>
      <c r="GW47" s="62">
        <f t="shared" si="216"/>
        <v>0.13238329413328875</v>
      </c>
      <c r="GX47" s="62">
        <f t="shared" si="217"/>
        <v>0.13457089368444308</v>
      </c>
      <c r="GY47" s="62">
        <f t="shared" si="218"/>
        <v>0.13921727789493224</v>
      </c>
      <c r="GZ47" s="62">
        <f t="shared" si="219"/>
        <v>0.14625927190228144</v>
      </c>
      <c r="HA47" s="62">
        <f t="shared" si="220"/>
        <v>0.15559152330284118</v>
      </c>
      <c r="HE47" s="54">
        <v>42</v>
      </c>
      <c r="HF47" s="62">
        <f t="shared" si="221"/>
        <v>0</v>
      </c>
      <c r="HG47" s="62">
        <f t="shared" si="222"/>
        <v>0</v>
      </c>
      <c r="HH47" s="62">
        <f t="shared" si="223"/>
        <v>0</v>
      </c>
      <c r="HI47" s="62">
        <f t="shared" si="224"/>
        <v>0</v>
      </c>
      <c r="HJ47" s="62">
        <f t="shared" si="225"/>
        <v>0</v>
      </c>
      <c r="HN47" s="54">
        <v>42</v>
      </c>
      <c r="HO47" s="62">
        <f t="shared" si="226"/>
        <v>0.1985749411999331</v>
      </c>
      <c r="HP47" s="62">
        <f t="shared" si="227"/>
        <v>0.2018563405266646</v>
      </c>
      <c r="HQ47" s="62">
        <f t="shared" si="228"/>
        <v>0.20882591684239832</v>
      </c>
      <c r="HR47" s="62">
        <f t="shared" si="229"/>
        <v>0.21938890785342208</v>
      </c>
      <c r="HS47" s="62">
        <f t="shared" si="230"/>
        <v>0.2333872849542617</v>
      </c>
      <c r="HW47" s="54">
        <v>42</v>
      </c>
      <c r="HX47" s="62">
        <f t="shared" si="231"/>
        <v>0</v>
      </c>
      <c r="HY47" s="62">
        <f t="shared" si="232"/>
        <v>0</v>
      </c>
      <c r="HZ47" s="62">
        <f t="shared" si="233"/>
        <v>0</v>
      </c>
      <c r="IA47" s="62">
        <f t="shared" si="234"/>
        <v>0</v>
      </c>
      <c r="IB47" s="62">
        <f t="shared" si="235"/>
        <v>0</v>
      </c>
      <c r="IF47" s="54">
        <v>42</v>
      </c>
      <c r="IG47" s="62">
        <f t="shared" si="236"/>
        <v>0.33095823533322188</v>
      </c>
      <c r="IH47" s="62">
        <f t="shared" si="237"/>
        <v>0.33642723421110765</v>
      </c>
      <c r="II47" s="62">
        <f t="shared" si="238"/>
        <v>0.34804319473733059</v>
      </c>
      <c r="IJ47" s="62">
        <f t="shared" si="239"/>
        <v>0.36564817975570352</v>
      </c>
      <c r="IK47" s="62">
        <f t="shared" si="240"/>
        <v>0.38897880825710285</v>
      </c>
      <c r="IO47" s="54">
        <v>42</v>
      </c>
      <c r="IP47" s="62">
        <f t="shared" si="241"/>
        <v>0</v>
      </c>
      <c r="IQ47" s="62">
        <f t="shared" si="242"/>
        <v>0</v>
      </c>
      <c r="IR47" s="62">
        <f t="shared" si="243"/>
        <v>0</v>
      </c>
      <c r="IS47" s="62">
        <f t="shared" si="244"/>
        <v>0</v>
      </c>
      <c r="IT47" s="62">
        <f t="shared" si="245"/>
        <v>0</v>
      </c>
      <c r="IX47" s="54">
        <v>42</v>
      </c>
      <c r="IY47" s="62">
        <f t="shared" si="246"/>
        <v>0</v>
      </c>
      <c r="IZ47" s="62">
        <f t="shared" si="247"/>
        <v>0</v>
      </c>
      <c r="JA47" s="62">
        <f t="shared" si="248"/>
        <v>0</v>
      </c>
      <c r="JB47" s="62">
        <f t="shared" si="249"/>
        <v>0</v>
      </c>
      <c r="JC47" s="62">
        <f t="shared" si="250"/>
        <v>0</v>
      </c>
      <c r="JD47" s="67"/>
      <c r="JE47" s="67"/>
      <c r="JF47" s="67"/>
      <c r="JJ47" s="54">
        <v>42</v>
      </c>
      <c r="JK47" s="68">
        <f t="shared" si="251"/>
        <v>0</v>
      </c>
      <c r="JL47" s="68">
        <f t="shared" si="252"/>
        <v>0</v>
      </c>
      <c r="JM47" s="68">
        <f t="shared" si="253"/>
        <v>0</v>
      </c>
      <c r="JN47" s="68">
        <f t="shared" si="254"/>
        <v>0</v>
      </c>
      <c r="JO47" s="68">
        <f t="shared" si="255"/>
        <v>0</v>
      </c>
      <c r="JP47" s="61">
        <f>JK47*('[1]功能-城建'!CW46-'[1]功能-城建'!CW45)+JP46</f>
        <v>0</v>
      </c>
      <c r="JQ47" s="61">
        <f>JL47*('[1]功能-城建'!CX46-'[1]功能-城建'!CX45)+JQ46</f>
        <v>0</v>
      </c>
      <c r="JR47" s="61">
        <f>JM47*('[1]功能-城建'!CY46-'[1]功能-城建'!CY45)+JR46</f>
        <v>0</v>
      </c>
      <c r="JS47" s="61">
        <f>JN47*('[1]功能-城建'!CZ46-'[1]功能-城建'!CZ45)+JS46</f>
        <v>0</v>
      </c>
      <c r="JT47" s="61">
        <f>JO47*('[1]功能-城建'!DA46-'[1]功能-城建'!DA45)+JT46</f>
        <v>0</v>
      </c>
      <c r="JX47" s="159">
        <v>42</v>
      </c>
      <c r="JY47" s="68">
        <f t="shared" si="256"/>
        <v>0</v>
      </c>
      <c r="JZ47" s="68">
        <f t="shared" si="257"/>
        <v>0</v>
      </c>
      <c r="KA47" s="68">
        <f t="shared" si="258"/>
        <v>0</v>
      </c>
      <c r="KB47" s="68">
        <f t="shared" si="259"/>
        <v>0</v>
      </c>
      <c r="KC47" s="68">
        <f t="shared" si="260"/>
        <v>0</v>
      </c>
      <c r="KG47" s="168">
        <v>42</v>
      </c>
      <c r="KH47" s="68">
        <f t="shared" si="261"/>
        <v>0</v>
      </c>
      <c r="KI47" s="68">
        <f t="shared" si="262"/>
        <v>0</v>
      </c>
      <c r="KJ47" s="68">
        <f t="shared" si="263"/>
        <v>0</v>
      </c>
      <c r="KK47" s="68">
        <f t="shared" si="264"/>
        <v>0</v>
      </c>
      <c r="KL47" s="68">
        <f t="shared" si="265"/>
        <v>0</v>
      </c>
      <c r="KP47" s="168">
        <v>42</v>
      </c>
      <c r="KQ47" s="68">
        <f t="shared" si="266"/>
        <v>9.9287470599966551E-2</v>
      </c>
      <c r="KR47" s="68">
        <f t="shared" si="267"/>
        <v>0.1009281702633323</v>
      </c>
      <c r="KS47" s="68">
        <f t="shared" si="268"/>
        <v>0.10441295842119916</v>
      </c>
      <c r="KT47" s="68">
        <f t="shared" si="269"/>
        <v>0.10969445392671104</v>
      </c>
      <c r="KU47" s="68">
        <f t="shared" si="270"/>
        <v>0.11669364247713085</v>
      </c>
    </row>
    <row r="48" spans="1:307" x14ac:dyDescent="0.15">
      <c r="B48" s="54">
        <v>9</v>
      </c>
      <c r="C48" s="63">
        <f>IFERROR(INDEX(C$8:C$37,MATCH(圣人研究设计!AA82,$B$8:$B$37,0)),0)</f>
        <v>0</v>
      </c>
      <c r="D48" s="63">
        <f>IFERROR(INDEX(D$8:D$37,MATCH(圣人研究设计!AB82,$B$8:$B$37,0)),0)</f>
        <v>0</v>
      </c>
      <c r="E48" s="63">
        <f>IFERROR(INDEX(E$8:E$37,MATCH(圣人研究设计!AC82,$B$8:$B$37,0)),0)</f>
        <v>0</v>
      </c>
      <c r="F48" s="63">
        <f>IFERROR(INDEX(F$8:F$37,MATCH(圣人研究设计!AD82,$B$8:$B$37,0)),0)</f>
        <v>0</v>
      </c>
      <c r="G48" s="63">
        <f>IFERROR(INDEX(G$8:G$37,MATCH(圣人研究设计!AE82,$B$8:$B$37,0)),0)</f>
        <v>0</v>
      </c>
      <c r="H48" s="63">
        <f>IFERROR(INDEX(H$8:H$37,MATCH(圣人研究设计!AF82,$B$8:$B$37,0)),0)</f>
        <v>0</v>
      </c>
      <c r="I48" s="63">
        <f>IFERROR(INDEX(I$8:I$37,MATCH(圣人研究设计!AG82,$B$8:$B$37,0)),0)</f>
        <v>0</v>
      </c>
      <c r="J48" s="63">
        <f>IFERROR(INDEX(J$8:J$37,MATCH(圣人研究设计!AH82,$B$8:$B$37,0)),0)</f>
        <v>0</v>
      </c>
      <c r="K48" s="63">
        <f>IFERROR(INDEX(K$8:K$37,MATCH(圣人研究设计!AI82,$B$8:$B$37,0)),0)</f>
        <v>0</v>
      </c>
      <c r="L48" s="63">
        <f>IFERROR(INDEX(L$8:L$37,MATCH(圣人研究设计!AJ82,$B$8:$B$37,0)),0)</f>
        <v>0</v>
      </c>
      <c r="M48" s="63">
        <f>IFERROR(INDEX(M$8:M$37,MATCH(圣人研究设计!AK82,$B$8:$B$37,0)),0)</f>
        <v>0</v>
      </c>
      <c r="N48" s="63">
        <f>IFERROR(INDEX(N$8:N$37,MATCH(圣人研究设计!AL82,$B$8:$B$37,0)),0)</f>
        <v>0</v>
      </c>
      <c r="O48" s="63">
        <f>IFERROR(INDEX(O$8:O$37,MATCH(圣人研究设计!AM82,$B$8:$B$37,0)),0)</f>
        <v>0</v>
      </c>
      <c r="P48" s="63">
        <f>IFERROR(INDEX(P$8:P$37,MATCH(圣人研究设计!AN82,$B$8:$B$37,0)),0)</f>
        <v>0</v>
      </c>
      <c r="Q48" s="63">
        <f>IFERROR(INDEX(Q$8:Q$37,MATCH(圣人研究设计!AO82,$B$8:$B$37,0)),0)</f>
        <v>0</v>
      </c>
      <c r="R48" s="63">
        <f>IFERROR(INDEX(R$8:R$37,MATCH(圣人研究设计!AP82,$B$8:$B$37,0)),0)</f>
        <v>0</v>
      </c>
      <c r="S48" s="63">
        <f>IFERROR(INDEX(S$8:S$37,MATCH(圣人研究设计!AQ82,$B$8:$B$37,0)),0)</f>
        <v>0</v>
      </c>
      <c r="T48" s="63">
        <f>IFERROR(INDEX(T$8:T$37,MATCH(圣人研究设计!AR82,$B$8:$B$37,0)),0)</f>
        <v>0</v>
      </c>
      <c r="U48" s="63">
        <f>IFERROR(INDEX(U$8:U$37,MATCH(圣人研究设计!AS82,$B$8:$B$37,0)),0)</f>
        <v>0</v>
      </c>
      <c r="V48" s="63">
        <f>IFERROR(INDEX(V$8:V$37,MATCH(圣人研究设计!AT82,$B$8:$B$37,0)),0)</f>
        <v>0</v>
      </c>
      <c r="W48" s="63">
        <f>IFERROR(INDEX(W$8:W$37,MATCH(圣人研究设计!AU82,$B$8:$B$37,0)),0)</f>
        <v>0</v>
      </c>
      <c r="X48" s="63">
        <f>IFERROR(INDEX(X$8:X$37,MATCH(圣人研究设计!AV82,$B$8:$B$37,0)),0)</f>
        <v>0</v>
      </c>
      <c r="Y48" s="63">
        <f>IFERROR(INDEX(Y$8:Y$37,MATCH(圣人研究设计!AW82,$B$8:$B$37,0)),0)</f>
        <v>0</v>
      </c>
      <c r="Z48" s="63">
        <f>IFERROR(INDEX(Z$8:Z$37,MATCH(圣人研究设计!AX82,$B$8:$B$37,0)),0)</f>
        <v>0</v>
      </c>
      <c r="AA48" s="63">
        <f>IFERROR(INDEX(AA$8:AA$37,MATCH(圣人研究设计!AY82,$B$8:$B$37,0)),0)</f>
        <v>0</v>
      </c>
      <c r="AB48" s="63">
        <f>IFERROR(INDEX(AB$8:AB$37,MATCH(圣人研究设计!AZ82,$B$8:$B$37,0)),0)</f>
        <v>0</v>
      </c>
      <c r="AC48" s="63">
        <f>IFERROR(INDEX(AC$8:AC$37,MATCH(圣人研究设计!BA82,$B$8:$B$37,0)),0)</f>
        <v>0</v>
      </c>
      <c r="AD48" s="63">
        <f>IFERROR(INDEX(AD$8:AD$37,MATCH(圣人研究设计!BB82,$B$8:$B$37,0)),0)</f>
        <v>0</v>
      </c>
      <c r="AE48" s="63"/>
      <c r="AI48" s="103">
        <v>41</v>
      </c>
      <c r="AJ48" s="60">
        <f>IF(总纲!BM45&lt;INT('功能-圣人研究'!$E$8),0,求节点('功能-圣人研究'!$E$8:$E$27,'功能-圣人研究'!K$8:K$27,总纲!BM45))</f>
        <v>0.8296969373622981</v>
      </c>
      <c r="AK48" s="60">
        <f>IF(总纲!BN45&lt;INT('功能-圣人研究'!$E$8),0,求节点('功能-圣人研究'!$E$8:$E$27,'功能-圣人研究'!L$8:L$27,总纲!BN45))</f>
        <v>0.84342397393281188</v>
      </c>
      <c r="AL48" s="60">
        <f>IF(总纲!BO45&lt;INT('功能-圣人研究'!$E$8),0,求节点('功能-圣人研究'!$E$8:$E$27,'功能-圣人研究'!M$8:M$27,总纲!BO45))</f>
        <v>0.87282663475261169</v>
      </c>
      <c r="AM48" s="60">
        <f>IF(总纲!BP45&lt;INT('功能-圣人研究'!$E$8),0,求节点('功能-圣人研究'!$E$8:$E$27,'功能-圣人研究'!N$8:N$27,总纲!BP45))</f>
        <v>0.91720479868687199</v>
      </c>
      <c r="AN48" s="60">
        <f>IF(总纲!BQ45&lt;INT('功能-圣人研究'!$E$8),0,求节点('功能-圣人研究'!$E$8:$E$27,'功能-圣人研究'!O$8:O$27,总纲!BQ45))</f>
        <v>0.97584897319139086</v>
      </c>
      <c r="AS48" s="81"/>
      <c r="AT48" s="54">
        <v>43</v>
      </c>
      <c r="AU48" s="68">
        <f t="shared" si="141"/>
        <v>0.49516572152011457</v>
      </c>
      <c r="AV48" s="68">
        <f t="shared" si="142"/>
        <v>0.50317806711599999</v>
      </c>
      <c r="AW48" s="68">
        <f t="shared" si="143"/>
        <v>0.52054903504262273</v>
      </c>
      <c r="AX48" s="68">
        <f t="shared" si="144"/>
        <v>0.54675934933454207</v>
      </c>
      <c r="AY48" s="68">
        <f t="shared" si="145"/>
        <v>0.58141098631638932</v>
      </c>
      <c r="BB48" s="81"/>
      <c r="BC48" s="54">
        <v>43</v>
      </c>
      <c r="BD48" s="68">
        <f t="shared" si="146"/>
        <v>0</v>
      </c>
      <c r="BE48" s="68">
        <f t="shared" si="147"/>
        <v>0</v>
      </c>
      <c r="BF48" s="68">
        <f t="shared" si="148"/>
        <v>0</v>
      </c>
      <c r="BG48" s="68">
        <f t="shared" si="149"/>
        <v>0</v>
      </c>
      <c r="BH48" s="68">
        <f t="shared" si="150"/>
        <v>0</v>
      </c>
      <c r="BL48" s="54">
        <v>43</v>
      </c>
      <c r="BM48" s="68">
        <f t="shared" si="151"/>
        <v>0</v>
      </c>
      <c r="BN48" s="68">
        <f t="shared" si="152"/>
        <v>0</v>
      </c>
      <c r="BO48" s="68">
        <f t="shared" si="153"/>
        <v>0</v>
      </c>
      <c r="BP48" s="68">
        <f t="shared" si="154"/>
        <v>0</v>
      </c>
      <c r="BQ48" s="68">
        <f t="shared" si="155"/>
        <v>0</v>
      </c>
      <c r="BU48" s="54">
        <v>43</v>
      </c>
      <c r="BV48" s="62">
        <f t="shared" si="156"/>
        <v>0.33011048101340967</v>
      </c>
      <c r="BW48" s="62">
        <f t="shared" si="157"/>
        <v>0.33545204474399998</v>
      </c>
      <c r="BX48" s="62">
        <f t="shared" si="158"/>
        <v>0.34703269002841508</v>
      </c>
      <c r="BY48" s="62">
        <f t="shared" si="159"/>
        <v>0.36450623288969464</v>
      </c>
      <c r="BZ48" s="62">
        <f t="shared" si="160"/>
        <v>0.38760732421092614</v>
      </c>
      <c r="CD48" s="168">
        <v>43</v>
      </c>
      <c r="CE48" s="62">
        <f t="shared" si="161"/>
        <v>0</v>
      </c>
      <c r="CF48" s="62">
        <f t="shared" si="162"/>
        <v>0</v>
      </c>
      <c r="CG48" s="62">
        <f t="shared" si="163"/>
        <v>0</v>
      </c>
      <c r="CH48" s="62">
        <f t="shared" si="164"/>
        <v>0</v>
      </c>
      <c r="CI48" s="62">
        <f t="shared" si="165"/>
        <v>0</v>
      </c>
      <c r="CM48" s="54">
        <v>43</v>
      </c>
      <c r="CN48" s="62">
        <f t="shared" si="166"/>
        <v>0.33011048101340967</v>
      </c>
      <c r="CO48" s="62">
        <f t="shared" si="167"/>
        <v>0.33545204474399998</v>
      </c>
      <c r="CP48" s="62">
        <f t="shared" si="168"/>
        <v>0.34703269002841508</v>
      </c>
      <c r="CQ48" s="62">
        <f t="shared" si="169"/>
        <v>0.36450623288969464</v>
      </c>
      <c r="CR48" s="62">
        <f t="shared" si="170"/>
        <v>0.38760732421092614</v>
      </c>
      <c r="CV48" s="54">
        <v>43</v>
      </c>
      <c r="CW48" s="62">
        <f t="shared" si="171"/>
        <v>0</v>
      </c>
      <c r="CX48" s="62">
        <f t="shared" si="172"/>
        <v>0</v>
      </c>
      <c r="CY48" s="62">
        <f t="shared" si="173"/>
        <v>0</v>
      </c>
      <c r="CZ48" s="62">
        <f t="shared" si="174"/>
        <v>0</v>
      </c>
      <c r="DA48" s="62">
        <f t="shared" si="175"/>
        <v>0</v>
      </c>
      <c r="DE48" s="168">
        <v>43</v>
      </c>
      <c r="DF48" s="62">
        <f t="shared" si="176"/>
        <v>0</v>
      </c>
      <c r="DG48" s="62">
        <f t="shared" si="177"/>
        <v>0</v>
      </c>
      <c r="DH48" s="62">
        <f t="shared" si="178"/>
        <v>0</v>
      </c>
      <c r="DI48" s="62">
        <f t="shared" si="179"/>
        <v>0</v>
      </c>
      <c r="DJ48" s="62">
        <f t="shared" si="180"/>
        <v>0</v>
      </c>
      <c r="DN48" s="54">
        <v>43</v>
      </c>
      <c r="DO48" s="62">
        <f t="shared" si="181"/>
        <v>6.6022096202681943E-2</v>
      </c>
      <c r="DP48" s="62">
        <f t="shared" si="182"/>
        <v>6.7090408948800001E-2</v>
      </c>
      <c r="DQ48" s="62">
        <f t="shared" si="183"/>
        <v>6.9406538005683027E-2</v>
      </c>
      <c r="DR48" s="62">
        <f t="shared" si="184"/>
        <v>7.2901246577938936E-2</v>
      </c>
      <c r="DS48" s="62">
        <f t="shared" si="185"/>
        <v>7.7521464842185236E-2</v>
      </c>
      <c r="DW48" s="168">
        <v>43</v>
      </c>
      <c r="DX48" s="62">
        <f t="shared" si="186"/>
        <v>0</v>
      </c>
      <c r="DY48" s="62">
        <f t="shared" si="187"/>
        <v>0</v>
      </c>
      <c r="DZ48" s="62">
        <f t="shared" si="188"/>
        <v>0</v>
      </c>
      <c r="EA48" s="62">
        <f t="shared" si="189"/>
        <v>0</v>
      </c>
      <c r="EB48" s="62">
        <f t="shared" si="190"/>
        <v>0</v>
      </c>
      <c r="EF48" s="54">
        <v>43</v>
      </c>
      <c r="EG48" s="62">
        <f t="shared" si="191"/>
        <v>0</v>
      </c>
      <c r="EH48" s="62">
        <f t="shared" si="192"/>
        <v>0</v>
      </c>
      <c r="EI48" s="62">
        <f t="shared" si="193"/>
        <v>0</v>
      </c>
      <c r="EJ48" s="62">
        <f t="shared" si="194"/>
        <v>0</v>
      </c>
      <c r="EK48" s="62">
        <f t="shared" si="195"/>
        <v>0</v>
      </c>
      <c r="EO48" s="168">
        <v>43</v>
      </c>
      <c r="EP48" s="62">
        <f t="shared" si="196"/>
        <v>3.3011048101340972E-2</v>
      </c>
      <c r="EQ48" s="62">
        <f t="shared" si="197"/>
        <v>3.3545204474400001E-2</v>
      </c>
      <c r="ER48" s="62">
        <f t="shared" si="198"/>
        <v>3.4703269002841514E-2</v>
      </c>
      <c r="ES48" s="62">
        <f t="shared" si="199"/>
        <v>3.6450623288969468E-2</v>
      </c>
      <c r="ET48" s="62">
        <f t="shared" si="200"/>
        <v>3.8760732421092618E-2</v>
      </c>
      <c r="EX48" s="54">
        <v>43</v>
      </c>
      <c r="EY48" s="62">
        <f t="shared" si="131"/>
        <v>0.13204419240536389</v>
      </c>
      <c r="EZ48" s="62">
        <f t="shared" si="132"/>
        <v>0.1341808178976</v>
      </c>
      <c r="FA48" s="62">
        <f t="shared" si="133"/>
        <v>0.13881307601136605</v>
      </c>
      <c r="FB48" s="62">
        <f t="shared" si="134"/>
        <v>0.14580249315587787</v>
      </c>
      <c r="FC48" s="62">
        <f t="shared" si="135"/>
        <v>0.15504292968437047</v>
      </c>
      <c r="FG48" s="54">
        <v>43</v>
      </c>
      <c r="FH48" s="67">
        <f>$Q82*AJ50*'[1]资源-士兵训练时间'!AB48+FH47</f>
        <v>29968.288183057157</v>
      </c>
      <c r="FI48" s="67">
        <f>$Q82*AK50*'[1]资源-士兵训练时间'!AC48+FI47</f>
        <v>46658.472318783322</v>
      </c>
      <c r="FJ48" s="67">
        <f>$Q82*AL50*'[1]资源-士兵训练时间'!AD48+FJ47</f>
        <v>72778.482968855009</v>
      </c>
      <c r="FK48" s="67">
        <f>$Q82*AM50*'[1]资源-士兵训练时间'!AE48+FK47</f>
        <v>107635.89622648389</v>
      </c>
      <c r="FL48" s="67">
        <f>$Q82*AN50*'[1]资源-士兵训练时间'!AF48+FL47</f>
        <v>181611.43978783992</v>
      </c>
      <c r="FP48" s="54">
        <v>43</v>
      </c>
      <c r="FQ48" s="62">
        <f t="shared" si="201"/>
        <v>9.9033144304022894E-2</v>
      </c>
      <c r="FR48" s="62">
        <f t="shared" si="202"/>
        <v>0.10063561342319999</v>
      </c>
      <c r="FS48" s="62">
        <f t="shared" si="203"/>
        <v>0.10410980700852453</v>
      </c>
      <c r="FT48" s="62">
        <f t="shared" si="204"/>
        <v>0.10935186986690838</v>
      </c>
      <c r="FU48" s="62">
        <f t="shared" si="205"/>
        <v>0.11628219726327783</v>
      </c>
      <c r="FV48" s="61">
        <f>FQ48*[4]兵营招募!AX47+FV47</f>
        <v>104495.82239246558</v>
      </c>
      <c r="FW48" s="61">
        <f>FR48*[4]兵营招募!AY47+FW47</f>
        <v>108527.62968840655</v>
      </c>
      <c r="FX48" s="61">
        <f>FS48*[4]兵营招募!AZ47+FX47</f>
        <v>106232.25314503109</v>
      </c>
      <c r="FY48" s="61">
        <f>FT48*[4]兵营招募!BA47+FY47</f>
        <v>103425.98699855198</v>
      </c>
      <c r="FZ48" s="61">
        <f>FU48*[4]兵营招募!BB47+FZ47</f>
        <v>74578.367501834917</v>
      </c>
      <c r="GD48" s="54">
        <v>43</v>
      </c>
      <c r="GE48" s="62">
        <f t="shared" si="206"/>
        <v>0</v>
      </c>
      <c r="GF48" s="62">
        <f t="shared" si="207"/>
        <v>0</v>
      </c>
      <c r="GG48" s="62">
        <f t="shared" si="208"/>
        <v>0</v>
      </c>
      <c r="GH48" s="62">
        <f t="shared" si="209"/>
        <v>0</v>
      </c>
      <c r="GI48" s="62">
        <f t="shared" si="210"/>
        <v>0</v>
      </c>
      <c r="GM48" s="54">
        <v>43</v>
      </c>
      <c r="GN48" s="62">
        <f t="shared" si="211"/>
        <v>0.13204419240536389</v>
      </c>
      <c r="GO48" s="62">
        <f t="shared" si="212"/>
        <v>0.1341808178976</v>
      </c>
      <c r="GP48" s="62">
        <f t="shared" si="213"/>
        <v>0.13881307601136605</v>
      </c>
      <c r="GQ48" s="62">
        <f t="shared" si="214"/>
        <v>0.14580249315587787</v>
      </c>
      <c r="GR48" s="62">
        <f t="shared" si="215"/>
        <v>0.15504292968437047</v>
      </c>
      <c r="GV48" s="168">
        <v>43</v>
      </c>
      <c r="GW48" s="62">
        <f t="shared" si="216"/>
        <v>0.13204419240536389</v>
      </c>
      <c r="GX48" s="62">
        <f t="shared" si="217"/>
        <v>0.1341808178976</v>
      </c>
      <c r="GY48" s="62">
        <f t="shared" si="218"/>
        <v>0.13881307601136605</v>
      </c>
      <c r="GZ48" s="62">
        <f t="shared" si="219"/>
        <v>0.14580249315587787</v>
      </c>
      <c r="HA48" s="62">
        <f t="shared" si="220"/>
        <v>0.15504292968437047</v>
      </c>
      <c r="HE48" s="54">
        <v>43</v>
      </c>
      <c r="HF48" s="62">
        <f t="shared" si="221"/>
        <v>0</v>
      </c>
      <c r="HG48" s="62">
        <f t="shared" si="222"/>
        <v>0</v>
      </c>
      <c r="HH48" s="62">
        <f t="shared" si="223"/>
        <v>0</v>
      </c>
      <c r="HI48" s="62">
        <f t="shared" si="224"/>
        <v>0</v>
      </c>
      <c r="HJ48" s="62">
        <f t="shared" si="225"/>
        <v>0</v>
      </c>
      <c r="HN48" s="54">
        <v>43</v>
      </c>
      <c r="HO48" s="62">
        <f t="shared" si="226"/>
        <v>0.19806628860804579</v>
      </c>
      <c r="HP48" s="62">
        <f t="shared" si="227"/>
        <v>0.20127122684639998</v>
      </c>
      <c r="HQ48" s="62">
        <f t="shared" si="228"/>
        <v>0.20821961401704905</v>
      </c>
      <c r="HR48" s="62">
        <f t="shared" si="229"/>
        <v>0.21870373973381677</v>
      </c>
      <c r="HS48" s="62">
        <f t="shared" si="230"/>
        <v>0.23256439452655567</v>
      </c>
      <c r="HW48" s="54">
        <v>43</v>
      </c>
      <c r="HX48" s="62">
        <f t="shared" si="231"/>
        <v>0</v>
      </c>
      <c r="HY48" s="62">
        <f t="shared" si="232"/>
        <v>0</v>
      </c>
      <c r="HZ48" s="62">
        <f t="shared" si="233"/>
        <v>0</v>
      </c>
      <c r="IA48" s="62">
        <f t="shared" si="234"/>
        <v>0</v>
      </c>
      <c r="IB48" s="62">
        <f t="shared" si="235"/>
        <v>0</v>
      </c>
      <c r="IF48" s="54">
        <v>43</v>
      </c>
      <c r="IG48" s="62">
        <f t="shared" si="236"/>
        <v>0.33011048101340967</v>
      </c>
      <c r="IH48" s="62">
        <f t="shared" si="237"/>
        <v>0.33545204474399998</v>
      </c>
      <c r="II48" s="62">
        <f t="shared" si="238"/>
        <v>0.34703269002841508</v>
      </c>
      <c r="IJ48" s="62">
        <f t="shared" si="239"/>
        <v>0.36450623288969464</v>
      </c>
      <c r="IK48" s="62">
        <f t="shared" si="240"/>
        <v>0.38760732421092614</v>
      </c>
      <c r="IO48" s="54">
        <v>43</v>
      </c>
      <c r="IP48" s="62">
        <f t="shared" si="241"/>
        <v>0</v>
      </c>
      <c r="IQ48" s="62">
        <f t="shared" si="242"/>
        <v>0</v>
      </c>
      <c r="IR48" s="62">
        <f t="shared" si="243"/>
        <v>0</v>
      </c>
      <c r="IS48" s="62">
        <f t="shared" si="244"/>
        <v>0</v>
      </c>
      <c r="IT48" s="62">
        <f t="shared" si="245"/>
        <v>0</v>
      </c>
      <c r="IX48" s="54">
        <v>43</v>
      </c>
      <c r="IY48" s="62">
        <f t="shared" si="246"/>
        <v>0</v>
      </c>
      <c r="IZ48" s="62">
        <f t="shared" si="247"/>
        <v>0</v>
      </c>
      <c r="JA48" s="62">
        <f t="shared" si="248"/>
        <v>0</v>
      </c>
      <c r="JB48" s="62">
        <f t="shared" si="249"/>
        <v>0</v>
      </c>
      <c r="JC48" s="62">
        <f t="shared" si="250"/>
        <v>0</v>
      </c>
      <c r="JD48" s="67"/>
      <c r="JE48" s="67"/>
      <c r="JF48" s="67"/>
      <c r="JJ48" s="54">
        <v>43</v>
      </c>
      <c r="JK48" s="68">
        <f t="shared" si="251"/>
        <v>0</v>
      </c>
      <c r="JL48" s="68">
        <f t="shared" si="252"/>
        <v>0</v>
      </c>
      <c r="JM48" s="68">
        <f t="shared" si="253"/>
        <v>0</v>
      </c>
      <c r="JN48" s="68">
        <f t="shared" si="254"/>
        <v>0</v>
      </c>
      <c r="JO48" s="68">
        <f t="shared" si="255"/>
        <v>0</v>
      </c>
      <c r="JP48" s="61">
        <f>JK48*('[1]功能-城建'!CW47-'[1]功能-城建'!CW46)+JP47</f>
        <v>0</v>
      </c>
      <c r="JQ48" s="61">
        <f>JL48*('[1]功能-城建'!CX47-'[1]功能-城建'!CX46)+JQ47</f>
        <v>0</v>
      </c>
      <c r="JR48" s="61">
        <f>JM48*('[1]功能-城建'!CY47-'[1]功能-城建'!CY46)+JR47</f>
        <v>0</v>
      </c>
      <c r="JS48" s="61">
        <f>JN48*('[1]功能-城建'!CZ47-'[1]功能-城建'!CZ46)+JS47</f>
        <v>0</v>
      </c>
      <c r="JT48" s="61">
        <f>JO48*('[1]功能-城建'!DA47-'[1]功能-城建'!DA46)+JT47</f>
        <v>0</v>
      </c>
      <c r="JX48" s="159">
        <v>43</v>
      </c>
      <c r="JY48" s="68">
        <f t="shared" si="256"/>
        <v>0</v>
      </c>
      <c r="JZ48" s="68">
        <f t="shared" si="257"/>
        <v>0</v>
      </c>
      <c r="KA48" s="68">
        <f t="shared" si="258"/>
        <v>0</v>
      </c>
      <c r="KB48" s="68">
        <f t="shared" si="259"/>
        <v>0</v>
      </c>
      <c r="KC48" s="68">
        <f t="shared" si="260"/>
        <v>0</v>
      </c>
      <c r="KG48" s="168">
        <v>43</v>
      </c>
      <c r="KH48" s="68">
        <f t="shared" si="261"/>
        <v>0</v>
      </c>
      <c r="KI48" s="68">
        <f t="shared" si="262"/>
        <v>0</v>
      </c>
      <c r="KJ48" s="68">
        <f t="shared" si="263"/>
        <v>0</v>
      </c>
      <c r="KK48" s="68">
        <f t="shared" si="264"/>
        <v>0</v>
      </c>
      <c r="KL48" s="68">
        <f t="shared" si="265"/>
        <v>0</v>
      </c>
      <c r="KP48" s="168">
        <v>43</v>
      </c>
      <c r="KQ48" s="68">
        <f t="shared" si="266"/>
        <v>9.9033144304022894E-2</v>
      </c>
      <c r="KR48" s="68">
        <f t="shared" si="267"/>
        <v>0.10063561342319999</v>
      </c>
      <c r="KS48" s="68">
        <f t="shared" si="268"/>
        <v>0.10410980700852453</v>
      </c>
      <c r="KT48" s="68">
        <f t="shared" si="269"/>
        <v>0.10935186986690838</v>
      </c>
      <c r="KU48" s="68">
        <f t="shared" si="270"/>
        <v>0.11628219726327783</v>
      </c>
    </row>
    <row r="49" spans="2:307" x14ac:dyDescent="0.15">
      <c r="B49" s="54">
        <v>10</v>
      </c>
      <c r="C49" s="63">
        <f>IFERROR(INDEX(C$8:C$37,MATCH(圣人研究设计!AA83,$B$8:$B$37,0)),0)</f>
        <v>0</v>
      </c>
      <c r="D49" s="63">
        <f>IFERROR(INDEX(D$8:D$37,MATCH(圣人研究设计!AB83,$B$8:$B$37,0)),0)</f>
        <v>0</v>
      </c>
      <c r="E49" s="63">
        <f>IFERROR(INDEX(E$8:E$37,MATCH(圣人研究设计!AC83,$B$8:$B$37,0)),0)</f>
        <v>0</v>
      </c>
      <c r="F49" s="63">
        <f>IFERROR(INDEX(F$8:F$37,MATCH(圣人研究设计!AD83,$B$8:$B$37,0)),0)</f>
        <v>0</v>
      </c>
      <c r="G49" s="63">
        <f>IFERROR(INDEX(G$8:G$37,MATCH(圣人研究设计!AE83,$B$8:$B$37,0)),0)</f>
        <v>0</v>
      </c>
      <c r="H49" s="63">
        <f>IFERROR(INDEX(H$8:H$37,MATCH(圣人研究设计!AF83,$B$8:$B$37,0)),0)</f>
        <v>0</v>
      </c>
      <c r="I49" s="63">
        <f>IFERROR(INDEX(I$8:I$37,MATCH(圣人研究设计!AG83,$B$8:$B$37,0)),0)</f>
        <v>0</v>
      </c>
      <c r="J49" s="63">
        <f>IFERROR(INDEX(J$8:J$37,MATCH(圣人研究设计!AH83,$B$8:$B$37,0)),0)</f>
        <v>0</v>
      </c>
      <c r="K49" s="63">
        <f>IFERROR(INDEX(K$8:K$37,MATCH(圣人研究设计!AI83,$B$8:$B$37,0)),0)</f>
        <v>0</v>
      </c>
      <c r="L49" s="63">
        <f>IFERROR(INDEX(L$8:L$37,MATCH(圣人研究设计!AJ83,$B$8:$B$37,0)),0)</f>
        <v>0</v>
      </c>
      <c r="M49" s="63">
        <f>IFERROR(INDEX(M$8:M$37,MATCH(圣人研究设计!AK83,$B$8:$B$37,0)),0)</f>
        <v>0</v>
      </c>
      <c r="N49" s="63">
        <f>IFERROR(INDEX(N$8:N$37,MATCH(圣人研究设计!AL83,$B$8:$B$37,0)),0)</f>
        <v>0</v>
      </c>
      <c r="O49" s="63">
        <f>IFERROR(INDEX(O$8:O$37,MATCH(圣人研究设计!AM83,$B$8:$B$37,0)),0)</f>
        <v>0</v>
      </c>
      <c r="P49" s="63">
        <f>IFERROR(INDEX(P$8:P$37,MATCH(圣人研究设计!AN83,$B$8:$B$37,0)),0)</f>
        <v>0</v>
      </c>
      <c r="Q49" s="63">
        <f>IFERROR(INDEX(Q$8:Q$37,MATCH(圣人研究设计!AO83,$B$8:$B$37,0)),0)</f>
        <v>0</v>
      </c>
      <c r="R49" s="63">
        <f>IFERROR(INDEX(R$8:R$37,MATCH(圣人研究设计!AP83,$B$8:$B$37,0)),0)</f>
        <v>0</v>
      </c>
      <c r="S49" s="63">
        <f>IFERROR(INDEX(S$8:S$37,MATCH(圣人研究设计!AQ83,$B$8:$B$37,0)),0)</f>
        <v>0</v>
      </c>
      <c r="T49" s="63">
        <f>IFERROR(INDEX(T$8:T$37,MATCH(圣人研究设计!AR83,$B$8:$B$37,0)),0)</f>
        <v>0</v>
      </c>
      <c r="U49" s="63">
        <f>IFERROR(INDEX(U$8:U$37,MATCH(圣人研究设计!AS83,$B$8:$B$37,0)),0)</f>
        <v>0</v>
      </c>
      <c r="V49" s="63">
        <f>IFERROR(INDEX(V$8:V$37,MATCH(圣人研究设计!AT83,$B$8:$B$37,0)),0)</f>
        <v>0</v>
      </c>
      <c r="W49" s="63">
        <f>IFERROR(INDEX(W$8:W$37,MATCH(圣人研究设计!AU83,$B$8:$B$37,0)),0)</f>
        <v>0</v>
      </c>
      <c r="X49" s="63">
        <f>IFERROR(INDEX(X$8:X$37,MATCH(圣人研究设计!AV83,$B$8:$B$37,0)),0)</f>
        <v>0</v>
      </c>
      <c r="Y49" s="63">
        <f>IFERROR(INDEX(Y$8:Y$37,MATCH(圣人研究设计!AW83,$B$8:$B$37,0)),0)</f>
        <v>0</v>
      </c>
      <c r="Z49" s="63">
        <f>IFERROR(INDEX(Z$8:Z$37,MATCH(圣人研究设计!AX83,$B$8:$B$37,0)),0)</f>
        <v>0</v>
      </c>
      <c r="AA49" s="63">
        <f>IFERROR(INDEX(AA$8:AA$37,MATCH(圣人研究设计!AY83,$B$8:$B$37,0)),0)</f>
        <v>0</v>
      </c>
      <c r="AB49" s="63">
        <f>IFERROR(INDEX(AB$8:AB$37,MATCH(圣人研究设计!AZ83,$B$8:$B$37,0)),0)</f>
        <v>0</v>
      </c>
      <c r="AC49" s="63">
        <f>IFERROR(INDEX(AC$8:AC$37,MATCH(圣人研究设计!BA83,$B$8:$B$37,0)),0)</f>
        <v>0</v>
      </c>
      <c r="AD49" s="63">
        <f>IFERROR(INDEX(AD$8:AD$37,MATCH(圣人研究设计!BB83,$B$8:$B$37,0)),0)</f>
        <v>0</v>
      </c>
      <c r="AE49" s="63"/>
      <c r="AI49" s="103">
        <v>42</v>
      </c>
      <c r="AJ49" s="60">
        <f>IF(总纲!BM46&lt;INT('功能-圣人研究'!$E$8),0,求节点('功能-圣人研究'!$E$8:$E$27,'功能-圣人研究'!K$8:K$27,总纲!BM46))</f>
        <v>0.8273955883330546</v>
      </c>
      <c r="AK49" s="60">
        <f>IF(总纲!BN46&lt;INT('功能-圣人研究'!$E$8),0,求节点('功能-圣人研究'!$E$8:$E$27,'功能-圣人研究'!L$8:L$27,总纲!BN46))</f>
        <v>0.84106808552776913</v>
      </c>
      <c r="AL49" s="60">
        <f>IF(总纲!BO46&lt;INT('功能-圣人研究'!$E$8),0,求节点('功能-圣人研究'!$E$8:$E$27,'功能-圣人研究'!M$8:M$27,总纲!BO46))</f>
        <v>0.87010798684332635</v>
      </c>
      <c r="AM49" s="60">
        <f>IF(总纲!BP46&lt;INT('功能-圣人研究'!$E$8),0,求节点('功能-圣人研究'!$E$8:$E$27,'功能-圣人研究'!N$8:N$27,总纲!BP46))</f>
        <v>0.91412044938925874</v>
      </c>
      <c r="AN49" s="60">
        <f>IF(总纲!BQ46&lt;INT('功能-圣人研究'!$E$8),0,求节点('功能-圣人研究'!$E$8:$E$27,'功能-圣人研究'!O$8:O$27,总纲!BQ46))</f>
        <v>0.97244702064275712</v>
      </c>
      <c r="AS49" s="81"/>
      <c r="AT49" s="54">
        <v>44</v>
      </c>
      <c r="AU49" s="68">
        <f t="shared" si="141"/>
        <v>0.49380282064602682</v>
      </c>
      <c r="AV49" s="68">
        <f t="shared" si="142"/>
        <v>0.501844347111286</v>
      </c>
      <c r="AW49" s="68">
        <f t="shared" si="143"/>
        <v>0.51897260589073924</v>
      </c>
      <c r="AX49" s="68">
        <f t="shared" si="144"/>
        <v>0.54505439677014222</v>
      </c>
      <c r="AY49" s="68">
        <f t="shared" si="145"/>
        <v>0.57952577282277429</v>
      </c>
      <c r="BB49" s="81"/>
      <c r="BC49" s="54">
        <v>44</v>
      </c>
      <c r="BD49" s="68">
        <f t="shared" si="146"/>
        <v>0</v>
      </c>
      <c r="BE49" s="68">
        <f t="shared" si="147"/>
        <v>0</v>
      </c>
      <c r="BF49" s="68">
        <f t="shared" si="148"/>
        <v>0</v>
      </c>
      <c r="BG49" s="68">
        <f t="shared" si="149"/>
        <v>0</v>
      </c>
      <c r="BH49" s="68">
        <f t="shared" si="150"/>
        <v>0</v>
      </c>
      <c r="BL49" s="54">
        <v>44</v>
      </c>
      <c r="BM49" s="68">
        <f t="shared" si="151"/>
        <v>0</v>
      </c>
      <c r="BN49" s="68">
        <f t="shared" si="152"/>
        <v>0</v>
      </c>
      <c r="BO49" s="68">
        <f t="shared" si="153"/>
        <v>0</v>
      </c>
      <c r="BP49" s="68">
        <f t="shared" si="154"/>
        <v>0</v>
      </c>
      <c r="BQ49" s="68">
        <f t="shared" si="155"/>
        <v>0</v>
      </c>
      <c r="BU49" s="54">
        <v>44</v>
      </c>
      <c r="BV49" s="62">
        <f t="shared" si="156"/>
        <v>0.32920188043068449</v>
      </c>
      <c r="BW49" s="62">
        <f t="shared" si="157"/>
        <v>0.33456289807419065</v>
      </c>
      <c r="BX49" s="62">
        <f t="shared" si="158"/>
        <v>0.34598173726049281</v>
      </c>
      <c r="BY49" s="62">
        <f t="shared" si="159"/>
        <v>0.36336959784676148</v>
      </c>
      <c r="BZ49" s="62">
        <f t="shared" si="160"/>
        <v>0.38635051521518282</v>
      </c>
      <c r="CD49" s="168">
        <v>44</v>
      </c>
      <c r="CE49" s="62">
        <f t="shared" si="161"/>
        <v>0</v>
      </c>
      <c r="CF49" s="62">
        <f t="shared" si="162"/>
        <v>0</v>
      </c>
      <c r="CG49" s="62">
        <f t="shared" si="163"/>
        <v>0</v>
      </c>
      <c r="CH49" s="62">
        <f t="shared" si="164"/>
        <v>0</v>
      </c>
      <c r="CI49" s="62">
        <f t="shared" si="165"/>
        <v>0</v>
      </c>
      <c r="CM49" s="54">
        <v>44</v>
      </c>
      <c r="CN49" s="62">
        <f t="shared" si="166"/>
        <v>0.32920188043068449</v>
      </c>
      <c r="CO49" s="62">
        <f t="shared" si="167"/>
        <v>0.33456289807419065</v>
      </c>
      <c r="CP49" s="62">
        <f t="shared" si="168"/>
        <v>0.34598173726049281</v>
      </c>
      <c r="CQ49" s="62">
        <f t="shared" si="169"/>
        <v>0.36336959784676148</v>
      </c>
      <c r="CR49" s="62">
        <f t="shared" si="170"/>
        <v>0.38635051521518282</v>
      </c>
      <c r="CV49" s="54">
        <v>44</v>
      </c>
      <c r="CW49" s="62">
        <f t="shared" si="171"/>
        <v>0</v>
      </c>
      <c r="CX49" s="62">
        <f t="shared" si="172"/>
        <v>0</v>
      </c>
      <c r="CY49" s="62">
        <f t="shared" si="173"/>
        <v>0</v>
      </c>
      <c r="CZ49" s="62">
        <f t="shared" si="174"/>
        <v>0</v>
      </c>
      <c r="DA49" s="62">
        <f t="shared" si="175"/>
        <v>0</v>
      </c>
      <c r="DE49" s="168">
        <v>44</v>
      </c>
      <c r="DF49" s="62">
        <f t="shared" si="176"/>
        <v>0</v>
      </c>
      <c r="DG49" s="62">
        <f t="shared" si="177"/>
        <v>0</v>
      </c>
      <c r="DH49" s="62">
        <f t="shared" si="178"/>
        <v>0</v>
      </c>
      <c r="DI49" s="62">
        <f t="shared" si="179"/>
        <v>0</v>
      </c>
      <c r="DJ49" s="62">
        <f t="shared" si="180"/>
        <v>0</v>
      </c>
      <c r="DN49" s="54">
        <v>44</v>
      </c>
      <c r="DO49" s="62">
        <f t="shared" si="181"/>
        <v>6.5840376086136909E-2</v>
      </c>
      <c r="DP49" s="62">
        <f t="shared" si="182"/>
        <v>6.6912579614838139E-2</v>
      </c>
      <c r="DQ49" s="62">
        <f t="shared" si="183"/>
        <v>6.9196347452098572E-2</v>
      </c>
      <c r="DR49" s="62">
        <f t="shared" si="184"/>
        <v>7.2673919569352305E-2</v>
      </c>
      <c r="DS49" s="62">
        <f t="shared" si="185"/>
        <v>7.7270103043036581E-2</v>
      </c>
      <c r="DW49" s="168">
        <v>44</v>
      </c>
      <c r="DX49" s="62">
        <f t="shared" si="186"/>
        <v>0</v>
      </c>
      <c r="DY49" s="62">
        <f t="shared" si="187"/>
        <v>0</v>
      </c>
      <c r="DZ49" s="62">
        <f t="shared" si="188"/>
        <v>0</v>
      </c>
      <c r="EA49" s="62">
        <f t="shared" si="189"/>
        <v>0</v>
      </c>
      <c r="EB49" s="62">
        <f t="shared" si="190"/>
        <v>0</v>
      </c>
      <c r="EF49" s="54">
        <v>44</v>
      </c>
      <c r="EG49" s="62">
        <f t="shared" si="191"/>
        <v>0</v>
      </c>
      <c r="EH49" s="62">
        <f t="shared" si="192"/>
        <v>0</v>
      </c>
      <c r="EI49" s="62">
        <f t="shared" si="193"/>
        <v>0</v>
      </c>
      <c r="EJ49" s="62">
        <f t="shared" si="194"/>
        <v>0</v>
      </c>
      <c r="EK49" s="62">
        <f t="shared" si="195"/>
        <v>0</v>
      </c>
      <c r="EO49" s="168">
        <v>44</v>
      </c>
      <c r="EP49" s="62">
        <f t="shared" si="196"/>
        <v>3.2920188043068455E-2</v>
      </c>
      <c r="EQ49" s="62">
        <f t="shared" si="197"/>
        <v>3.3456289807419069E-2</v>
      </c>
      <c r="ER49" s="62">
        <f t="shared" si="198"/>
        <v>3.4598173726049286E-2</v>
      </c>
      <c r="ES49" s="62">
        <f t="shared" si="199"/>
        <v>3.6336959784676152E-2</v>
      </c>
      <c r="ET49" s="62">
        <f t="shared" si="200"/>
        <v>3.863505152151829E-2</v>
      </c>
      <c r="EX49" s="54">
        <v>44</v>
      </c>
      <c r="EY49" s="62">
        <f t="shared" si="131"/>
        <v>0.13168075217227382</v>
      </c>
      <c r="EZ49" s="62">
        <f t="shared" si="132"/>
        <v>0.13382515922967628</v>
      </c>
      <c r="FA49" s="62">
        <f t="shared" si="133"/>
        <v>0.13839269490419714</v>
      </c>
      <c r="FB49" s="62">
        <f t="shared" si="134"/>
        <v>0.14534783913870461</v>
      </c>
      <c r="FC49" s="62">
        <f t="shared" si="135"/>
        <v>0.15454020608607316</v>
      </c>
      <c r="FG49" s="54">
        <v>44</v>
      </c>
      <c r="FH49" s="67">
        <f>$Q83*AJ51*'[1]资源-士兵训练时间'!AB49+FH48</f>
        <v>37011.943669230597</v>
      </c>
      <c r="FI49" s="67">
        <f>$Q83*AK51*'[1]资源-士兵训练时间'!AC49+FI48</f>
        <v>58497.534809420576</v>
      </c>
      <c r="FJ49" s="67">
        <f>$Q83*AL51*'[1]资源-士兵训练时间'!AD49+FJ48</f>
        <v>89503.198513817537</v>
      </c>
      <c r="FK49" s="67">
        <f>$Q83*AM51*'[1]资源-士兵训练时间'!AE49+FK48</f>
        <v>131261.4584910319</v>
      </c>
      <c r="FL49" s="67">
        <f>$Q83*AN51*'[1]资源-士兵训练时间'!AF49+FL48</f>
        <v>218304.38944982146</v>
      </c>
      <c r="FP49" s="54">
        <v>44</v>
      </c>
      <c r="FQ49" s="62">
        <f t="shared" si="201"/>
        <v>9.8760564129205336E-2</v>
      </c>
      <c r="FR49" s="62">
        <f t="shared" si="202"/>
        <v>0.10036886942225719</v>
      </c>
      <c r="FS49" s="62">
        <f t="shared" si="203"/>
        <v>0.10379452117814783</v>
      </c>
      <c r="FT49" s="62">
        <f t="shared" si="204"/>
        <v>0.10901087935402842</v>
      </c>
      <c r="FU49" s="62">
        <f t="shared" si="205"/>
        <v>0.11590515456455483</v>
      </c>
      <c r="FV49" s="61">
        <f>FQ49*[4]兵营招募!AX48+FV48</f>
        <v>125306.16755186178</v>
      </c>
      <c r="FW49" s="61">
        <f>FR49*[4]兵营招募!AY48+FW48</f>
        <v>130087.86932690089</v>
      </c>
      <c r="FX49" s="61">
        <f>FS49*[4]兵营招募!AZ48+FX48</f>
        <v>127093.97292836779</v>
      </c>
      <c r="FY49" s="61">
        <f>FT49*[4]兵营招募!BA48+FY48</f>
        <v>123669.9400602977</v>
      </c>
      <c r="FZ49" s="61">
        <f>FU49*[4]兵营招募!BB48+FZ48</f>
        <v>88893.390448568345</v>
      </c>
      <c r="GD49" s="54">
        <v>44</v>
      </c>
      <c r="GE49" s="62">
        <f t="shared" si="206"/>
        <v>0</v>
      </c>
      <c r="GF49" s="62">
        <f t="shared" si="207"/>
        <v>0</v>
      </c>
      <c r="GG49" s="62">
        <f t="shared" si="208"/>
        <v>0</v>
      </c>
      <c r="GH49" s="62">
        <f t="shared" si="209"/>
        <v>0</v>
      </c>
      <c r="GI49" s="62">
        <f t="shared" si="210"/>
        <v>0</v>
      </c>
      <c r="GM49" s="54">
        <v>44</v>
      </c>
      <c r="GN49" s="62">
        <f t="shared" si="211"/>
        <v>0.13168075217227382</v>
      </c>
      <c r="GO49" s="62">
        <f t="shared" si="212"/>
        <v>0.13382515922967628</v>
      </c>
      <c r="GP49" s="62">
        <f t="shared" si="213"/>
        <v>0.13839269490419714</v>
      </c>
      <c r="GQ49" s="62">
        <f t="shared" si="214"/>
        <v>0.14534783913870461</v>
      </c>
      <c r="GR49" s="62">
        <f t="shared" si="215"/>
        <v>0.15454020608607316</v>
      </c>
      <c r="GV49" s="168">
        <v>44</v>
      </c>
      <c r="GW49" s="62">
        <f t="shared" si="216"/>
        <v>0.13168075217227382</v>
      </c>
      <c r="GX49" s="62">
        <f t="shared" si="217"/>
        <v>0.13382515922967628</v>
      </c>
      <c r="GY49" s="62">
        <f t="shared" si="218"/>
        <v>0.13839269490419714</v>
      </c>
      <c r="GZ49" s="62">
        <f t="shared" si="219"/>
        <v>0.14534783913870461</v>
      </c>
      <c r="HA49" s="62">
        <f t="shared" si="220"/>
        <v>0.15454020608607316</v>
      </c>
      <c r="HE49" s="54">
        <v>44</v>
      </c>
      <c r="HF49" s="62">
        <f t="shared" si="221"/>
        <v>0</v>
      </c>
      <c r="HG49" s="62">
        <f t="shared" si="222"/>
        <v>0</v>
      </c>
      <c r="HH49" s="62">
        <f t="shared" si="223"/>
        <v>0</v>
      </c>
      <c r="HI49" s="62">
        <f t="shared" si="224"/>
        <v>0</v>
      </c>
      <c r="HJ49" s="62">
        <f t="shared" si="225"/>
        <v>0</v>
      </c>
      <c r="HN49" s="54">
        <v>44</v>
      </c>
      <c r="HO49" s="62">
        <f t="shared" si="226"/>
        <v>0.19752112825841067</v>
      </c>
      <c r="HP49" s="62">
        <f t="shared" si="227"/>
        <v>0.20073773884451437</v>
      </c>
      <c r="HQ49" s="62">
        <f t="shared" si="228"/>
        <v>0.20758904235629566</v>
      </c>
      <c r="HR49" s="62">
        <f t="shared" si="229"/>
        <v>0.21802175870805685</v>
      </c>
      <c r="HS49" s="62">
        <f t="shared" si="230"/>
        <v>0.23181030912910966</v>
      </c>
      <c r="HW49" s="54">
        <v>44</v>
      </c>
      <c r="HX49" s="62">
        <f t="shared" si="231"/>
        <v>0</v>
      </c>
      <c r="HY49" s="62">
        <f t="shared" si="232"/>
        <v>0</v>
      </c>
      <c r="HZ49" s="62">
        <f t="shared" si="233"/>
        <v>0</v>
      </c>
      <c r="IA49" s="62">
        <f t="shared" si="234"/>
        <v>0</v>
      </c>
      <c r="IB49" s="62">
        <f t="shared" si="235"/>
        <v>0</v>
      </c>
      <c r="IF49" s="54">
        <v>44</v>
      </c>
      <c r="IG49" s="62">
        <f t="shared" si="236"/>
        <v>0.32920188043068449</v>
      </c>
      <c r="IH49" s="62">
        <f t="shared" si="237"/>
        <v>0.33456289807419065</v>
      </c>
      <c r="II49" s="62">
        <f t="shared" si="238"/>
        <v>0.34598173726049281</v>
      </c>
      <c r="IJ49" s="62">
        <f t="shared" si="239"/>
        <v>0.36336959784676148</v>
      </c>
      <c r="IK49" s="62">
        <f t="shared" si="240"/>
        <v>0.38635051521518282</v>
      </c>
      <c r="IO49" s="54">
        <v>44</v>
      </c>
      <c r="IP49" s="62">
        <f t="shared" si="241"/>
        <v>0</v>
      </c>
      <c r="IQ49" s="62">
        <f t="shared" si="242"/>
        <v>0</v>
      </c>
      <c r="IR49" s="62">
        <f t="shared" si="243"/>
        <v>0</v>
      </c>
      <c r="IS49" s="62">
        <f t="shared" si="244"/>
        <v>0</v>
      </c>
      <c r="IT49" s="62">
        <f t="shared" si="245"/>
        <v>0</v>
      </c>
      <c r="IX49" s="54">
        <v>44</v>
      </c>
      <c r="IY49" s="62">
        <f t="shared" si="246"/>
        <v>0</v>
      </c>
      <c r="IZ49" s="62">
        <f t="shared" si="247"/>
        <v>0</v>
      </c>
      <c r="JA49" s="62">
        <f t="shared" si="248"/>
        <v>0</v>
      </c>
      <c r="JB49" s="62">
        <f t="shared" si="249"/>
        <v>0</v>
      </c>
      <c r="JC49" s="62">
        <f t="shared" si="250"/>
        <v>0</v>
      </c>
      <c r="JD49" s="67"/>
      <c r="JE49" s="67"/>
      <c r="JF49" s="67"/>
      <c r="JJ49" s="54">
        <v>44</v>
      </c>
      <c r="JK49" s="68">
        <f t="shared" si="251"/>
        <v>0</v>
      </c>
      <c r="JL49" s="68">
        <f t="shared" si="252"/>
        <v>0</v>
      </c>
      <c r="JM49" s="68">
        <f t="shared" si="253"/>
        <v>0</v>
      </c>
      <c r="JN49" s="68">
        <f t="shared" si="254"/>
        <v>0</v>
      </c>
      <c r="JO49" s="68">
        <f t="shared" si="255"/>
        <v>0</v>
      </c>
      <c r="JP49" s="61">
        <f>JK49*('[1]功能-城建'!CW48-'[1]功能-城建'!CW47)+JP48</f>
        <v>0</v>
      </c>
      <c r="JQ49" s="61">
        <f>JL49*('[1]功能-城建'!CX48-'[1]功能-城建'!CX47)+JQ48</f>
        <v>0</v>
      </c>
      <c r="JR49" s="61">
        <f>JM49*('[1]功能-城建'!CY48-'[1]功能-城建'!CY47)+JR48</f>
        <v>0</v>
      </c>
      <c r="JS49" s="61">
        <f>JN49*('[1]功能-城建'!CZ48-'[1]功能-城建'!CZ47)+JS48</f>
        <v>0</v>
      </c>
      <c r="JT49" s="61">
        <f>JO49*('[1]功能-城建'!DA48-'[1]功能-城建'!DA47)+JT48</f>
        <v>0</v>
      </c>
      <c r="JX49" s="159">
        <v>44</v>
      </c>
      <c r="JY49" s="68">
        <f t="shared" si="256"/>
        <v>0</v>
      </c>
      <c r="JZ49" s="68">
        <f t="shared" si="257"/>
        <v>0</v>
      </c>
      <c r="KA49" s="68">
        <f t="shared" si="258"/>
        <v>0</v>
      </c>
      <c r="KB49" s="68">
        <f t="shared" si="259"/>
        <v>0</v>
      </c>
      <c r="KC49" s="68">
        <f t="shared" si="260"/>
        <v>0</v>
      </c>
      <c r="KG49" s="168">
        <v>44</v>
      </c>
      <c r="KH49" s="68">
        <f t="shared" si="261"/>
        <v>0</v>
      </c>
      <c r="KI49" s="68">
        <f t="shared" si="262"/>
        <v>0</v>
      </c>
      <c r="KJ49" s="68">
        <f t="shared" si="263"/>
        <v>0</v>
      </c>
      <c r="KK49" s="68">
        <f t="shared" si="264"/>
        <v>0</v>
      </c>
      <c r="KL49" s="68">
        <f t="shared" si="265"/>
        <v>0</v>
      </c>
      <c r="KP49" s="168">
        <v>44</v>
      </c>
      <c r="KQ49" s="68">
        <f t="shared" si="266"/>
        <v>9.8760564129205336E-2</v>
      </c>
      <c r="KR49" s="68">
        <f t="shared" si="267"/>
        <v>0.10036886942225719</v>
      </c>
      <c r="KS49" s="68">
        <f t="shared" si="268"/>
        <v>0.10379452117814783</v>
      </c>
      <c r="KT49" s="68">
        <f t="shared" si="269"/>
        <v>0.10901087935402842</v>
      </c>
      <c r="KU49" s="68">
        <f t="shared" si="270"/>
        <v>0.11590515456455483</v>
      </c>
    </row>
    <row r="50" spans="2:307" x14ac:dyDescent="0.15">
      <c r="B50" s="54">
        <v>11</v>
      </c>
      <c r="C50" s="63">
        <f>IFERROR(INDEX(C$8:C$37,MATCH(圣人研究设计!AA84,$B$8:$B$37,0)),0)</f>
        <v>0</v>
      </c>
      <c r="D50" s="63">
        <f>IFERROR(INDEX(D$8:D$37,MATCH(圣人研究设计!AB84,$B$8:$B$37,0)),0)</f>
        <v>0</v>
      </c>
      <c r="E50" s="63">
        <f>IFERROR(INDEX(E$8:E$37,MATCH(圣人研究设计!AC84,$B$8:$B$37,0)),0)</f>
        <v>0</v>
      </c>
      <c r="F50" s="63">
        <f>IFERROR(INDEX(F$8:F$37,MATCH(圣人研究设计!AD84,$B$8:$B$37,0)),0)</f>
        <v>0</v>
      </c>
      <c r="G50" s="63">
        <f>IFERROR(INDEX(G$8:G$37,MATCH(圣人研究设计!AE84,$B$8:$B$37,0)),0)</f>
        <v>0</v>
      </c>
      <c r="H50" s="63">
        <f>IFERROR(INDEX(H$8:H$37,MATCH(圣人研究设计!AF84,$B$8:$B$37,0)),0)</f>
        <v>0</v>
      </c>
      <c r="I50" s="63">
        <f>IFERROR(INDEX(I$8:I$37,MATCH(圣人研究设计!AG84,$B$8:$B$37,0)),0)</f>
        <v>0</v>
      </c>
      <c r="J50" s="63">
        <f>IFERROR(INDEX(J$8:J$37,MATCH(圣人研究设计!AH84,$B$8:$B$37,0)),0)</f>
        <v>0</v>
      </c>
      <c r="K50" s="63">
        <f>IFERROR(INDEX(K$8:K$37,MATCH(圣人研究设计!AI84,$B$8:$B$37,0)),0)</f>
        <v>0</v>
      </c>
      <c r="L50" s="63">
        <f>IFERROR(INDEX(L$8:L$37,MATCH(圣人研究设计!AJ84,$B$8:$B$37,0)),0)</f>
        <v>0</v>
      </c>
      <c r="M50" s="63">
        <f>IFERROR(INDEX(M$8:M$37,MATCH(圣人研究设计!AK84,$B$8:$B$37,0)),0)</f>
        <v>0</v>
      </c>
      <c r="N50" s="63">
        <f>IFERROR(INDEX(N$8:N$37,MATCH(圣人研究设计!AL84,$B$8:$B$37,0)),0)</f>
        <v>0</v>
      </c>
      <c r="O50" s="63">
        <f>IFERROR(INDEX(O$8:O$37,MATCH(圣人研究设计!AM84,$B$8:$B$37,0)),0)</f>
        <v>0</v>
      </c>
      <c r="P50" s="63">
        <f>IFERROR(INDEX(P$8:P$37,MATCH(圣人研究设计!AN84,$B$8:$B$37,0)),0)</f>
        <v>0</v>
      </c>
      <c r="Q50" s="63">
        <f>IFERROR(INDEX(Q$8:Q$37,MATCH(圣人研究设计!AO84,$B$8:$B$37,0)),0)</f>
        <v>0</v>
      </c>
      <c r="R50" s="63">
        <f>IFERROR(INDEX(R$8:R$37,MATCH(圣人研究设计!AP84,$B$8:$B$37,0)),0)</f>
        <v>0</v>
      </c>
      <c r="S50" s="63">
        <f>IFERROR(INDEX(S$8:S$37,MATCH(圣人研究设计!AQ84,$B$8:$B$37,0)),0)</f>
        <v>0</v>
      </c>
      <c r="T50" s="63">
        <f>IFERROR(INDEX(T$8:T$37,MATCH(圣人研究设计!AR84,$B$8:$B$37,0)),0)</f>
        <v>0</v>
      </c>
      <c r="U50" s="63">
        <f>IFERROR(INDEX(U$8:U$37,MATCH(圣人研究设计!AS84,$B$8:$B$37,0)),0)</f>
        <v>0</v>
      </c>
      <c r="V50" s="63">
        <f>IFERROR(INDEX(V$8:V$37,MATCH(圣人研究设计!AT84,$B$8:$B$37,0)),0)</f>
        <v>0</v>
      </c>
      <c r="W50" s="63">
        <f>IFERROR(INDEX(W$8:W$37,MATCH(圣人研究设计!AU84,$B$8:$B$37,0)),0)</f>
        <v>0</v>
      </c>
      <c r="X50" s="63">
        <f>IFERROR(INDEX(X$8:X$37,MATCH(圣人研究设计!AV84,$B$8:$B$37,0)),0)</f>
        <v>0</v>
      </c>
      <c r="Y50" s="63">
        <f>IFERROR(INDEX(Y$8:Y$37,MATCH(圣人研究设计!AW84,$B$8:$B$37,0)),0)</f>
        <v>0</v>
      </c>
      <c r="Z50" s="63">
        <f>IFERROR(INDEX(Z$8:Z$37,MATCH(圣人研究设计!AX84,$B$8:$B$37,0)),0)</f>
        <v>0</v>
      </c>
      <c r="AA50" s="63">
        <f>IFERROR(INDEX(AA$8:AA$37,MATCH(圣人研究设计!AY84,$B$8:$B$37,0)),0)</f>
        <v>0</v>
      </c>
      <c r="AB50" s="63">
        <f>IFERROR(INDEX(AB$8:AB$37,MATCH(圣人研究设计!AZ84,$B$8:$B$37,0)),0)</f>
        <v>0</v>
      </c>
      <c r="AC50" s="63">
        <f>IFERROR(INDEX(AC$8:AC$37,MATCH(圣人研究设计!BA84,$B$8:$B$37,0)),0)</f>
        <v>0</v>
      </c>
      <c r="AD50" s="63">
        <f>IFERROR(INDEX(AD$8:AD$37,MATCH(圣人研究设计!BB84,$B$8:$B$37,0)),0)</f>
        <v>0</v>
      </c>
      <c r="AE50" s="63"/>
      <c r="AI50" s="103">
        <v>43</v>
      </c>
      <c r="AJ50" s="60">
        <f>IF(总纲!BM47&lt;INT('功能-圣人研究'!$E$8),0,求节点('功能-圣人研究'!$E$8:$E$27,'功能-圣人研究'!K$8:K$27,总纲!BM47))</f>
        <v>0.82527620253352418</v>
      </c>
      <c r="AK50" s="60">
        <f>IF(总纲!BN47&lt;INT('功能-圣人研究'!$E$8),0,求节点('功能-圣人研究'!$E$8:$E$27,'功能-圣人研究'!L$8:L$27,总纲!BN47))</f>
        <v>0.83863011185999992</v>
      </c>
      <c r="AL50" s="60">
        <f>IF(总纲!BO47&lt;INT('功能-圣人研究'!$E$8),0,求节点('功能-圣人研究'!$E$8:$E$27,'功能-圣人研究'!M$8:M$27,总纲!BO47))</f>
        <v>0.8675817250710377</v>
      </c>
      <c r="AM50" s="60">
        <f>IF(总纲!BP47&lt;INT('功能-圣人研究'!$E$8),0,求节点('功能-圣人研究'!$E$8:$E$27,'功能-圣人研究'!N$8:N$27,总纲!BP47))</f>
        <v>0.91126558222423659</v>
      </c>
      <c r="AN50" s="60">
        <f>IF(总纲!BQ47&lt;INT('功能-圣人研究'!$E$8),0,求节点('功能-圣人研究'!$E$8:$E$27,'功能-圣人研究'!O$8:O$27,总纲!BQ47))</f>
        <v>0.96901831052731535</v>
      </c>
      <c r="AS50" s="81"/>
      <c r="AT50" s="54">
        <v>45</v>
      </c>
      <c r="AU50" s="68">
        <f t="shared" si="141"/>
        <v>0.61564040820553223</v>
      </c>
      <c r="AV50" s="68">
        <f t="shared" si="142"/>
        <v>0.62551631323061019</v>
      </c>
      <c r="AW50" s="68">
        <f t="shared" si="143"/>
        <v>0.64689467024525005</v>
      </c>
      <c r="AX50" s="68">
        <f t="shared" si="144"/>
        <v>0.67912084517140259</v>
      </c>
      <c r="AY50" s="68">
        <f t="shared" si="145"/>
        <v>0.72190630821680235</v>
      </c>
      <c r="BB50" s="81"/>
      <c r="BC50" s="54">
        <v>45</v>
      </c>
      <c r="BD50" s="68">
        <f t="shared" si="146"/>
        <v>0</v>
      </c>
      <c r="BE50" s="68">
        <f t="shared" si="147"/>
        <v>0</v>
      </c>
      <c r="BF50" s="68">
        <f t="shared" si="148"/>
        <v>0</v>
      </c>
      <c r="BG50" s="68">
        <f t="shared" si="149"/>
        <v>0</v>
      </c>
      <c r="BH50" s="68">
        <f t="shared" si="150"/>
        <v>0</v>
      </c>
      <c r="BL50" s="54">
        <v>45</v>
      </c>
      <c r="BM50" s="68">
        <f t="shared" si="151"/>
        <v>0</v>
      </c>
      <c r="BN50" s="68">
        <f t="shared" si="152"/>
        <v>0</v>
      </c>
      <c r="BO50" s="68">
        <f t="shared" si="153"/>
        <v>0</v>
      </c>
      <c r="BP50" s="68">
        <f t="shared" si="154"/>
        <v>0</v>
      </c>
      <c r="BQ50" s="68">
        <f t="shared" si="155"/>
        <v>0</v>
      </c>
      <c r="BU50" s="54">
        <v>45</v>
      </c>
      <c r="BV50" s="62">
        <f t="shared" si="156"/>
        <v>0.41042693880368819</v>
      </c>
      <c r="BW50" s="62">
        <f t="shared" si="157"/>
        <v>0.41701087548707344</v>
      </c>
      <c r="BX50" s="62">
        <f t="shared" si="158"/>
        <v>0.43126311349683333</v>
      </c>
      <c r="BY50" s="62">
        <f t="shared" si="159"/>
        <v>0.45274723011426843</v>
      </c>
      <c r="BZ50" s="62">
        <f t="shared" si="160"/>
        <v>0.4812708721445349</v>
      </c>
      <c r="CD50" s="168">
        <v>45</v>
      </c>
      <c r="CE50" s="62">
        <f t="shared" si="161"/>
        <v>0</v>
      </c>
      <c r="CF50" s="62">
        <f t="shared" si="162"/>
        <v>0</v>
      </c>
      <c r="CG50" s="62">
        <f t="shared" si="163"/>
        <v>0</v>
      </c>
      <c r="CH50" s="62">
        <f t="shared" si="164"/>
        <v>0</v>
      </c>
      <c r="CI50" s="62">
        <f t="shared" si="165"/>
        <v>0</v>
      </c>
      <c r="CM50" s="54">
        <v>45</v>
      </c>
      <c r="CN50" s="62">
        <f t="shared" si="166"/>
        <v>0.41042693880368819</v>
      </c>
      <c r="CO50" s="62">
        <f t="shared" si="167"/>
        <v>0.41701087548707344</v>
      </c>
      <c r="CP50" s="62">
        <f t="shared" si="168"/>
        <v>0.43126311349683333</v>
      </c>
      <c r="CQ50" s="62">
        <f t="shared" si="169"/>
        <v>0.45274723011426843</v>
      </c>
      <c r="CR50" s="62">
        <f t="shared" si="170"/>
        <v>0.4812708721445349</v>
      </c>
      <c r="CV50" s="54">
        <v>45</v>
      </c>
      <c r="CW50" s="62">
        <f t="shared" si="171"/>
        <v>0</v>
      </c>
      <c r="CX50" s="62">
        <f t="shared" si="172"/>
        <v>0</v>
      </c>
      <c r="CY50" s="62">
        <f t="shared" si="173"/>
        <v>0</v>
      </c>
      <c r="CZ50" s="62">
        <f t="shared" si="174"/>
        <v>0</v>
      </c>
      <c r="DA50" s="62">
        <f t="shared" si="175"/>
        <v>0</v>
      </c>
      <c r="DE50" s="168">
        <v>45</v>
      </c>
      <c r="DF50" s="62">
        <f t="shared" si="176"/>
        <v>8.2085387760737649E-2</v>
      </c>
      <c r="DG50" s="62">
        <f t="shared" si="177"/>
        <v>8.3402175097414696E-2</v>
      </c>
      <c r="DH50" s="62">
        <f t="shared" si="178"/>
        <v>8.6252622699366677E-2</v>
      </c>
      <c r="DI50" s="62">
        <f t="shared" si="179"/>
        <v>9.0549446022853697E-2</v>
      </c>
      <c r="DJ50" s="62">
        <f t="shared" si="180"/>
        <v>9.6254174428906991E-2</v>
      </c>
      <c r="DN50" s="54">
        <v>45</v>
      </c>
      <c r="DO50" s="62">
        <f t="shared" si="181"/>
        <v>8.2085387760737649E-2</v>
      </c>
      <c r="DP50" s="62">
        <f t="shared" si="182"/>
        <v>8.3402175097414696E-2</v>
      </c>
      <c r="DQ50" s="62">
        <f t="shared" si="183"/>
        <v>8.6252622699366677E-2</v>
      </c>
      <c r="DR50" s="62">
        <f t="shared" si="184"/>
        <v>9.0549446022853697E-2</v>
      </c>
      <c r="DS50" s="62">
        <f t="shared" si="185"/>
        <v>9.6254174428906991E-2</v>
      </c>
      <c r="DW50" s="168">
        <v>45</v>
      </c>
      <c r="DX50" s="62">
        <f t="shared" si="186"/>
        <v>0</v>
      </c>
      <c r="DY50" s="62">
        <f t="shared" si="187"/>
        <v>0</v>
      </c>
      <c r="DZ50" s="62">
        <f t="shared" si="188"/>
        <v>0</v>
      </c>
      <c r="EA50" s="62">
        <f t="shared" si="189"/>
        <v>0</v>
      </c>
      <c r="EB50" s="62">
        <f t="shared" si="190"/>
        <v>0</v>
      </c>
      <c r="EF50" s="54">
        <v>45</v>
      </c>
      <c r="EG50" s="62">
        <f t="shared" si="191"/>
        <v>0</v>
      </c>
      <c r="EH50" s="62">
        <f t="shared" si="192"/>
        <v>0</v>
      </c>
      <c r="EI50" s="62">
        <f t="shared" si="193"/>
        <v>0</v>
      </c>
      <c r="EJ50" s="62">
        <f t="shared" si="194"/>
        <v>0</v>
      </c>
      <c r="EK50" s="62">
        <f t="shared" si="195"/>
        <v>0</v>
      </c>
      <c r="EO50" s="168">
        <v>45</v>
      </c>
      <c r="EP50" s="62">
        <f t="shared" si="196"/>
        <v>4.1042693880368825E-2</v>
      </c>
      <c r="EQ50" s="62">
        <f t="shared" si="197"/>
        <v>4.1701087548707348E-2</v>
      </c>
      <c r="ER50" s="62">
        <f t="shared" si="198"/>
        <v>4.3126311349683338E-2</v>
      </c>
      <c r="ES50" s="62">
        <f t="shared" si="199"/>
        <v>4.5274723011426848E-2</v>
      </c>
      <c r="ET50" s="62">
        <f t="shared" si="200"/>
        <v>4.8127087214453496E-2</v>
      </c>
      <c r="EX50" s="54">
        <v>45</v>
      </c>
      <c r="EY50" s="62">
        <f t="shared" si="131"/>
        <v>0.1641707755214753</v>
      </c>
      <c r="EZ50" s="62">
        <f t="shared" si="132"/>
        <v>0.16680435019482939</v>
      </c>
      <c r="FA50" s="62">
        <f t="shared" si="133"/>
        <v>0.17250524539873335</v>
      </c>
      <c r="FB50" s="62">
        <f t="shared" si="134"/>
        <v>0.18109889204570739</v>
      </c>
      <c r="FC50" s="62">
        <f t="shared" si="135"/>
        <v>0.19250834885781398</v>
      </c>
      <c r="FG50" s="54">
        <v>45</v>
      </c>
      <c r="FH50" s="67">
        <f>$Q84*AJ52*'[1]资源-士兵训练时间'!AB50+FH49</f>
        <v>47437.787219881968</v>
      </c>
      <c r="FI50" s="67">
        <f>$Q84*AK52*'[1]资源-士兵训练时间'!AC50+FI49</f>
        <v>74342.843294141028</v>
      </c>
      <c r="FJ50" s="67">
        <f>$Q84*AL52*'[1]资源-士兵训练时间'!AD50+FJ49</f>
        <v>112074.08172229285</v>
      </c>
      <c r="FK50" s="67">
        <f>$Q84*AM52*'[1]资源-士兵训练时间'!AE50+FK49</f>
        <v>162834.82677857293</v>
      </c>
      <c r="FL50" s="67">
        <f>$Q84*AN52*'[1]资源-士兵训练时间'!AF50+FL49</f>
        <v>267380.27242429904</v>
      </c>
      <c r="FP50" s="54">
        <v>45</v>
      </c>
      <c r="FQ50" s="62">
        <f t="shared" si="201"/>
        <v>0.12312808164110645</v>
      </c>
      <c r="FR50" s="62">
        <f t="shared" si="202"/>
        <v>0.12510326264612204</v>
      </c>
      <c r="FS50" s="62">
        <f t="shared" si="203"/>
        <v>0.12937893404904999</v>
      </c>
      <c r="FT50" s="62">
        <f t="shared" si="204"/>
        <v>0.13582416903428052</v>
      </c>
      <c r="FU50" s="62">
        <f t="shared" si="205"/>
        <v>0.14438126164336046</v>
      </c>
      <c r="FV50" s="61">
        <f>FQ50*[4]兵营招募!AX49+FV49</f>
        <v>153113.2762258063</v>
      </c>
      <c r="FW50" s="61">
        <f>FR50*[4]兵营招募!AY49+FW49</f>
        <v>158937.15019119368</v>
      </c>
      <c r="FX50" s="61">
        <f>FS50*[4]兵营招募!AZ49+FX49</f>
        <v>154943.90974553482</v>
      </c>
      <c r="FY50" s="61">
        <f>FT50*[4]兵营招募!BA49+FY49</f>
        <v>150822.80639447414</v>
      </c>
      <c r="FZ50" s="61">
        <f>FU50*[4]兵营招募!BB49+FZ49</f>
        <v>108057.3547714521</v>
      </c>
      <c r="GD50" s="54">
        <v>45</v>
      </c>
      <c r="GE50" s="62">
        <f t="shared" si="206"/>
        <v>0</v>
      </c>
      <c r="GF50" s="62">
        <f t="shared" si="207"/>
        <v>0</v>
      </c>
      <c r="GG50" s="62">
        <f t="shared" si="208"/>
        <v>0</v>
      </c>
      <c r="GH50" s="62">
        <f t="shared" si="209"/>
        <v>0</v>
      </c>
      <c r="GI50" s="62">
        <f t="shared" si="210"/>
        <v>0</v>
      </c>
      <c r="GM50" s="54">
        <v>45</v>
      </c>
      <c r="GN50" s="62">
        <f t="shared" si="211"/>
        <v>0.1641707755214753</v>
      </c>
      <c r="GO50" s="62">
        <f t="shared" si="212"/>
        <v>0.16680435019482939</v>
      </c>
      <c r="GP50" s="62">
        <f t="shared" si="213"/>
        <v>0.17250524539873335</v>
      </c>
      <c r="GQ50" s="62">
        <f t="shared" si="214"/>
        <v>0.18109889204570739</v>
      </c>
      <c r="GR50" s="62">
        <f t="shared" si="215"/>
        <v>0.19250834885781398</v>
      </c>
      <c r="GV50" s="168">
        <v>45</v>
      </c>
      <c r="GW50" s="62">
        <f t="shared" si="216"/>
        <v>0.1641707755214753</v>
      </c>
      <c r="GX50" s="62">
        <f t="shared" si="217"/>
        <v>0.16680435019482939</v>
      </c>
      <c r="GY50" s="62">
        <f t="shared" si="218"/>
        <v>0.17250524539873335</v>
      </c>
      <c r="GZ50" s="62">
        <f t="shared" si="219"/>
        <v>0.18109889204570739</v>
      </c>
      <c r="HA50" s="62">
        <f t="shared" si="220"/>
        <v>0.19250834885781398</v>
      </c>
      <c r="HE50" s="54">
        <v>45</v>
      </c>
      <c r="HF50" s="62">
        <f t="shared" si="221"/>
        <v>0</v>
      </c>
      <c r="HG50" s="62">
        <f t="shared" si="222"/>
        <v>0</v>
      </c>
      <c r="HH50" s="62">
        <f t="shared" si="223"/>
        <v>0</v>
      </c>
      <c r="HI50" s="62">
        <f t="shared" si="224"/>
        <v>0</v>
      </c>
      <c r="HJ50" s="62">
        <f t="shared" si="225"/>
        <v>0</v>
      </c>
      <c r="HN50" s="54">
        <v>45</v>
      </c>
      <c r="HO50" s="62">
        <f t="shared" si="226"/>
        <v>0.24625616328221289</v>
      </c>
      <c r="HP50" s="62">
        <f t="shared" si="227"/>
        <v>0.25020652529224408</v>
      </c>
      <c r="HQ50" s="62">
        <f t="shared" si="228"/>
        <v>0.25875786809809997</v>
      </c>
      <c r="HR50" s="62">
        <f t="shared" si="229"/>
        <v>0.27164833806856103</v>
      </c>
      <c r="HS50" s="62">
        <f t="shared" si="230"/>
        <v>0.28876252328672092</v>
      </c>
      <c r="HW50" s="54">
        <v>45</v>
      </c>
      <c r="HX50" s="62">
        <f t="shared" si="231"/>
        <v>0</v>
      </c>
      <c r="HY50" s="62">
        <f t="shared" si="232"/>
        <v>0</v>
      </c>
      <c r="HZ50" s="62">
        <f t="shared" si="233"/>
        <v>0</v>
      </c>
      <c r="IA50" s="62">
        <f t="shared" si="234"/>
        <v>0</v>
      </c>
      <c r="IB50" s="62">
        <f t="shared" si="235"/>
        <v>0</v>
      </c>
      <c r="IF50" s="54">
        <v>45</v>
      </c>
      <c r="IG50" s="62">
        <f t="shared" si="236"/>
        <v>0.41042693880368819</v>
      </c>
      <c r="IH50" s="62">
        <f t="shared" si="237"/>
        <v>0.41701087548707344</v>
      </c>
      <c r="II50" s="62">
        <f t="shared" si="238"/>
        <v>0.43126311349683333</v>
      </c>
      <c r="IJ50" s="62">
        <f t="shared" si="239"/>
        <v>0.45274723011426843</v>
      </c>
      <c r="IK50" s="62">
        <f t="shared" si="240"/>
        <v>0.4812708721445349</v>
      </c>
      <c r="IO50" s="54">
        <v>45</v>
      </c>
      <c r="IP50" s="62">
        <f t="shared" si="241"/>
        <v>0</v>
      </c>
      <c r="IQ50" s="62">
        <f t="shared" si="242"/>
        <v>0</v>
      </c>
      <c r="IR50" s="62">
        <f t="shared" si="243"/>
        <v>0</v>
      </c>
      <c r="IS50" s="62">
        <f t="shared" si="244"/>
        <v>0</v>
      </c>
      <c r="IT50" s="62">
        <f t="shared" si="245"/>
        <v>0</v>
      </c>
      <c r="IX50" s="54">
        <v>45</v>
      </c>
      <c r="IY50" s="62">
        <f t="shared" si="246"/>
        <v>0</v>
      </c>
      <c r="IZ50" s="62">
        <f t="shared" si="247"/>
        <v>0</v>
      </c>
      <c r="JA50" s="62">
        <f t="shared" si="248"/>
        <v>0</v>
      </c>
      <c r="JB50" s="62">
        <f t="shared" si="249"/>
        <v>0</v>
      </c>
      <c r="JC50" s="62">
        <f t="shared" si="250"/>
        <v>0</v>
      </c>
      <c r="JD50" s="67"/>
      <c r="JE50" s="67"/>
      <c r="JF50" s="67"/>
      <c r="JJ50" s="54">
        <v>45</v>
      </c>
      <c r="JK50" s="68">
        <f t="shared" si="251"/>
        <v>4.1042693880368825E-2</v>
      </c>
      <c r="JL50" s="68">
        <f t="shared" si="252"/>
        <v>4.1701087548707348E-2</v>
      </c>
      <c r="JM50" s="68">
        <f t="shared" si="253"/>
        <v>4.3126311349683338E-2</v>
      </c>
      <c r="JN50" s="68">
        <f t="shared" si="254"/>
        <v>4.5274723011426848E-2</v>
      </c>
      <c r="JO50" s="68">
        <f t="shared" si="255"/>
        <v>4.8127087214453496E-2</v>
      </c>
      <c r="JP50" s="61">
        <f>JK50*('[1]功能-城建'!CW49-'[1]功能-城建'!CW48)+JP49</f>
        <v>10888.739804858775</v>
      </c>
      <c r="JQ50" s="61">
        <f>JL50*('[1]功能-城建'!CX49-'[1]功能-城建'!CX48)+JQ49</f>
        <v>12150.51183957188</v>
      </c>
      <c r="JR50" s="61">
        <f>JM50*('[1]功能-城建'!CY49-'[1]功能-城建'!CY48)+JR49</f>
        <v>12545.742379934298</v>
      </c>
      <c r="JS50" s="61">
        <f>JN50*('[1]功能-城建'!CZ49-'[1]功能-城建'!CZ48)+JS49</f>
        <v>13196.896040497057</v>
      </c>
      <c r="JT50" s="61">
        <f>JO50*('[1]功能-城建'!DA49-'[1]功能-城建'!DA48)+JT49</f>
        <v>8260.1266133556237</v>
      </c>
      <c r="JX50" s="159">
        <v>45</v>
      </c>
      <c r="JY50" s="68">
        <f t="shared" si="256"/>
        <v>0</v>
      </c>
      <c r="JZ50" s="68">
        <f t="shared" si="257"/>
        <v>0</v>
      </c>
      <c r="KA50" s="68">
        <f t="shared" si="258"/>
        <v>0</v>
      </c>
      <c r="KB50" s="68">
        <f t="shared" si="259"/>
        <v>0</v>
      </c>
      <c r="KC50" s="68">
        <f t="shared" si="260"/>
        <v>0</v>
      </c>
      <c r="KG50" s="168">
        <v>45</v>
      </c>
      <c r="KH50" s="68">
        <f t="shared" si="261"/>
        <v>0</v>
      </c>
      <c r="KI50" s="68">
        <f t="shared" si="262"/>
        <v>0</v>
      </c>
      <c r="KJ50" s="68">
        <f t="shared" si="263"/>
        <v>0</v>
      </c>
      <c r="KK50" s="68">
        <f t="shared" si="264"/>
        <v>0</v>
      </c>
      <c r="KL50" s="68">
        <f t="shared" si="265"/>
        <v>0</v>
      </c>
      <c r="KP50" s="168">
        <v>45</v>
      </c>
      <c r="KQ50" s="68">
        <f t="shared" si="266"/>
        <v>0.12312808164110645</v>
      </c>
      <c r="KR50" s="68">
        <f t="shared" si="267"/>
        <v>0.12510326264612204</v>
      </c>
      <c r="KS50" s="68">
        <f t="shared" si="268"/>
        <v>0.12937893404904999</v>
      </c>
      <c r="KT50" s="68">
        <f t="shared" si="269"/>
        <v>0.13582416903428052</v>
      </c>
      <c r="KU50" s="68">
        <f t="shared" si="270"/>
        <v>0.14438126164336046</v>
      </c>
    </row>
    <row r="51" spans="2:307" x14ac:dyDescent="0.15">
      <c r="B51" s="54">
        <v>12</v>
      </c>
      <c r="C51" s="63">
        <f>IFERROR(INDEX(C$8:C$37,MATCH(圣人研究设计!AA85,$B$8:$B$37,0)),0)</f>
        <v>0.375</v>
      </c>
      <c r="D51" s="63">
        <f>IFERROR(INDEX(D$8:D$37,MATCH(圣人研究设计!AB85,$B$8:$B$37,0)),0)</f>
        <v>0</v>
      </c>
      <c r="E51" s="63">
        <f>IFERROR(INDEX(E$8:E$37,MATCH(圣人研究设计!AC85,$B$8:$B$37,0)),0)</f>
        <v>0</v>
      </c>
      <c r="F51" s="63">
        <f>IFERROR(INDEX(F$8:F$37,MATCH(圣人研究设计!AD85,$B$8:$B$37,0)),0)</f>
        <v>0</v>
      </c>
      <c r="G51" s="63">
        <f>IFERROR(INDEX(G$8:G$37,MATCH(圣人研究设计!AE85,$B$8:$B$37,0)),0)</f>
        <v>0</v>
      </c>
      <c r="H51" s="63">
        <f>IFERROR(INDEX(H$8:H$37,MATCH(圣人研究设计!AF85,$B$8:$B$37,0)),0)</f>
        <v>0</v>
      </c>
      <c r="I51" s="63">
        <f>IFERROR(INDEX(I$8:I$37,MATCH(圣人研究设计!AG85,$B$8:$B$37,0)),0)</f>
        <v>0</v>
      </c>
      <c r="J51" s="63">
        <f>IFERROR(INDEX(J$8:J$37,MATCH(圣人研究设计!AH85,$B$8:$B$37,0)),0)</f>
        <v>0</v>
      </c>
      <c r="K51" s="63">
        <f>IFERROR(INDEX(K$8:K$37,MATCH(圣人研究设计!AI85,$B$8:$B$37,0)),0)</f>
        <v>0</v>
      </c>
      <c r="L51" s="63">
        <f>IFERROR(INDEX(L$8:L$37,MATCH(圣人研究设计!AJ85,$B$8:$B$37,0)),0)</f>
        <v>0</v>
      </c>
      <c r="M51" s="63">
        <f>IFERROR(INDEX(M$8:M$37,MATCH(圣人研究设计!AK85,$B$8:$B$37,0)),0)</f>
        <v>0</v>
      </c>
      <c r="N51" s="63">
        <f>IFERROR(INDEX(N$8:N$37,MATCH(圣人研究设计!AL85,$B$8:$B$37,0)),0)</f>
        <v>0</v>
      </c>
      <c r="O51" s="63">
        <f>IFERROR(INDEX(O$8:O$37,MATCH(圣人研究设计!AM85,$B$8:$B$37,0)),0)</f>
        <v>0</v>
      </c>
      <c r="P51" s="63">
        <f>IFERROR(INDEX(P$8:P$37,MATCH(圣人研究设计!AN85,$B$8:$B$37,0)),0)</f>
        <v>0</v>
      </c>
      <c r="Q51" s="63">
        <f>IFERROR(INDEX(Q$8:Q$37,MATCH(圣人研究设计!AO85,$B$8:$B$37,0)),0)</f>
        <v>0</v>
      </c>
      <c r="R51" s="63">
        <f>IFERROR(INDEX(R$8:R$37,MATCH(圣人研究设计!AP85,$B$8:$B$37,0)),0)</f>
        <v>0</v>
      </c>
      <c r="S51" s="63">
        <f>IFERROR(INDEX(S$8:S$37,MATCH(圣人研究设计!AQ85,$B$8:$B$37,0)),0)</f>
        <v>0</v>
      </c>
      <c r="T51" s="63">
        <f>IFERROR(INDEX(T$8:T$37,MATCH(圣人研究设计!AR85,$B$8:$B$37,0)),0)</f>
        <v>0</v>
      </c>
      <c r="U51" s="63">
        <f>IFERROR(INDEX(U$8:U$37,MATCH(圣人研究设计!AS85,$B$8:$B$37,0)),0)</f>
        <v>0</v>
      </c>
      <c r="V51" s="63">
        <f>IFERROR(INDEX(V$8:V$37,MATCH(圣人研究设计!AT85,$B$8:$B$37,0)),0)</f>
        <v>0</v>
      </c>
      <c r="W51" s="63">
        <f>IFERROR(INDEX(W$8:W$37,MATCH(圣人研究设计!AU85,$B$8:$B$37,0)),0)</f>
        <v>0</v>
      </c>
      <c r="X51" s="63">
        <f>IFERROR(INDEX(X$8:X$37,MATCH(圣人研究设计!AV85,$B$8:$B$37,0)),0)</f>
        <v>0</v>
      </c>
      <c r="Y51" s="63">
        <f>IFERROR(INDEX(Y$8:Y$37,MATCH(圣人研究设计!AW85,$B$8:$B$37,0)),0)</f>
        <v>0.25</v>
      </c>
      <c r="Z51" s="63">
        <f>IFERROR(INDEX(Z$8:Z$37,MATCH(圣人研究设计!AX85,$B$8:$B$37,0)),0)</f>
        <v>0</v>
      </c>
      <c r="AA51" s="63">
        <f>IFERROR(INDEX(AA$8:AA$37,MATCH(圣人研究设计!AY85,$B$8:$B$37,0)),0)</f>
        <v>0</v>
      </c>
      <c r="AB51" s="63">
        <f>IFERROR(INDEX(AB$8:AB$37,MATCH(圣人研究设计!AZ85,$B$8:$B$37,0)),0)</f>
        <v>0</v>
      </c>
      <c r="AC51" s="63">
        <f>IFERROR(INDEX(AC$8:AC$37,MATCH(圣人研究设计!BA85,$B$8:$B$37,0)),0)</f>
        <v>0</v>
      </c>
      <c r="AD51" s="63">
        <f>IFERROR(INDEX(AD$8:AD$37,MATCH(圣人研究设计!BB85,$B$8:$B$37,0)),0)</f>
        <v>7.4999999999999997E-2</v>
      </c>
      <c r="AE51" s="63"/>
      <c r="AI51" s="103">
        <v>44</v>
      </c>
      <c r="AJ51" s="60">
        <f>IF(总纲!BM48&lt;INT('功能-圣人研究'!$E$8),0,求节点('功能-圣人研究'!$E$8:$E$27,'功能-圣人研究'!K$8:K$27,总纲!BM48))</f>
        <v>0.8230047010767112</v>
      </c>
      <c r="AK51" s="60">
        <f>IF(总纲!BN48&lt;INT('功能-圣人研究'!$E$8),0,求节点('功能-圣人研究'!$E$8:$E$27,'功能-圣人研究'!L$8:L$27,总纲!BN48))</f>
        <v>0.8364072451854766</v>
      </c>
      <c r="AL51" s="60">
        <f>IF(总纲!BO48&lt;INT('功能-圣人研究'!$E$8),0,求节点('功能-圣人研究'!$E$8:$E$27,'功能-圣人研究'!M$8:M$27,总纲!BO48))</f>
        <v>0.86495434315123199</v>
      </c>
      <c r="AM51" s="60">
        <f>IF(总纲!BP48&lt;INT('功能-圣人研究'!$E$8),0,求节点('功能-圣人研究'!$E$8:$E$27,'功能-圣人研究'!N$8:N$27,总纲!BP48))</f>
        <v>0.9084239946169036</v>
      </c>
      <c r="AN51" s="60">
        <f>IF(总纲!BQ48&lt;INT('功能-圣人研究'!$E$8),0,求节点('功能-圣人研究'!$E$8:$E$27,'功能-圣人研究'!O$8:O$27,总纲!BQ48))</f>
        <v>0.965876288037957</v>
      </c>
      <c r="AS51" s="81"/>
      <c r="AT51" s="54">
        <v>46</v>
      </c>
      <c r="AU51" s="68">
        <f t="shared" si="141"/>
        <v>0.61397115402400027</v>
      </c>
      <c r="AV51" s="68">
        <f t="shared" si="142"/>
        <v>0.62382200128259102</v>
      </c>
      <c r="AW51" s="68">
        <f t="shared" si="143"/>
        <v>0.64495602978153876</v>
      </c>
      <c r="AX51" s="68">
        <f t="shared" si="144"/>
        <v>0.67704544957024859</v>
      </c>
      <c r="AY51" s="68">
        <f t="shared" si="145"/>
        <v>0.71958007624365794</v>
      </c>
      <c r="BB51" s="81"/>
      <c r="BC51" s="54">
        <v>46</v>
      </c>
      <c r="BD51" s="68">
        <f t="shared" si="146"/>
        <v>0</v>
      </c>
      <c r="BE51" s="68">
        <f t="shared" si="147"/>
        <v>0</v>
      </c>
      <c r="BF51" s="68">
        <f t="shared" si="148"/>
        <v>0</v>
      </c>
      <c r="BG51" s="68">
        <f t="shared" si="149"/>
        <v>0</v>
      </c>
      <c r="BH51" s="68">
        <f t="shared" si="150"/>
        <v>0</v>
      </c>
      <c r="BL51" s="54">
        <v>46</v>
      </c>
      <c r="BM51" s="68">
        <f t="shared" si="151"/>
        <v>0</v>
      </c>
      <c r="BN51" s="68">
        <f t="shared" si="152"/>
        <v>0</v>
      </c>
      <c r="BO51" s="68">
        <f t="shared" si="153"/>
        <v>0</v>
      </c>
      <c r="BP51" s="68">
        <f t="shared" si="154"/>
        <v>0</v>
      </c>
      <c r="BQ51" s="68">
        <f t="shared" si="155"/>
        <v>0</v>
      </c>
      <c r="BU51" s="54">
        <v>46</v>
      </c>
      <c r="BV51" s="62">
        <f t="shared" si="156"/>
        <v>0.40931410268266688</v>
      </c>
      <c r="BW51" s="62">
        <f t="shared" si="157"/>
        <v>0.41588133418839401</v>
      </c>
      <c r="BX51" s="62">
        <f t="shared" si="158"/>
        <v>0.42997068652102582</v>
      </c>
      <c r="BY51" s="62">
        <f t="shared" si="159"/>
        <v>0.45136363304683241</v>
      </c>
      <c r="BZ51" s="62">
        <f t="shared" si="160"/>
        <v>0.47972005082910529</v>
      </c>
      <c r="CD51" s="168">
        <v>46</v>
      </c>
      <c r="CE51" s="62">
        <f t="shared" si="161"/>
        <v>0</v>
      </c>
      <c r="CF51" s="62">
        <f t="shared" si="162"/>
        <v>0</v>
      </c>
      <c r="CG51" s="62">
        <f t="shared" si="163"/>
        <v>0</v>
      </c>
      <c r="CH51" s="62">
        <f t="shared" si="164"/>
        <v>0</v>
      </c>
      <c r="CI51" s="62">
        <f t="shared" si="165"/>
        <v>0</v>
      </c>
      <c r="CM51" s="54">
        <v>46</v>
      </c>
      <c r="CN51" s="62">
        <f t="shared" si="166"/>
        <v>0.40931410268266688</v>
      </c>
      <c r="CO51" s="62">
        <f t="shared" si="167"/>
        <v>0.41588133418839401</v>
      </c>
      <c r="CP51" s="62">
        <f t="shared" si="168"/>
        <v>0.42997068652102582</v>
      </c>
      <c r="CQ51" s="62">
        <f t="shared" si="169"/>
        <v>0.45136363304683241</v>
      </c>
      <c r="CR51" s="62">
        <f t="shared" si="170"/>
        <v>0.47972005082910529</v>
      </c>
      <c r="CV51" s="54">
        <v>46</v>
      </c>
      <c r="CW51" s="62">
        <f t="shared" si="171"/>
        <v>0</v>
      </c>
      <c r="CX51" s="62">
        <f t="shared" si="172"/>
        <v>0</v>
      </c>
      <c r="CY51" s="62">
        <f t="shared" si="173"/>
        <v>0</v>
      </c>
      <c r="CZ51" s="62">
        <f t="shared" si="174"/>
        <v>0</v>
      </c>
      <c r="DA51" s="62">
        <f t="shared" si="175"/>
        <v>0</v>
      </c>
      <c r="DE51" s="168">
        <v>46</v>
      </c>
      <c r="DF51" s="62">
        <f t="shared" si="176"/>
        <v>8.1862820536533376E-2</v>
      </c>
      <c r="DG51" s="62">
        <f t="shared" si="177"/>
        <v>8.3176266837678814E-2</v>
      </c>
      <c r="DH51" s="62">
        <f t="shared" si="178"/>
        <v>8.5994137304205173E-2</v>
      </c>
      <c r="DI51" s="62">
        <f t="shared" si="179"/>
        <v>9.0272726609366485E-2</v>
      </c>
      <c r="DJ51" s="62">
        <f t="shared" si="180"/>
        <v>9.5944010165821061E-2</v>
      </c>
      <c r="DN51" s="54">
        <v>46</v>
      </c>
      <c r="DO51" s="62">
        <f t="shared" si="181"/>
        <v>8.1862820536533376E-2</v>
      </c>
      <c r="DP51" s="62">
        <f t="shared" si="182"/>
        <v>8.3176266837678814E-2</v>
      </c>
      <c r="DQ51" s="62">
        <f t="shared" si="183"/>
        <v>8.5994137304205173E-2</v>
      </c>
      <c r="DR51" s="62">
        <f t="shared" si="184"/>
        <v>9.0272726609366485E-2</v>
      </c>
      <c r="DS51" s="62">
        <f t="shared" si="185"/>
        <v>9.5944010165821061E-2</v>
      </c>
      <c r="DW51" s="168">
        <v>46</v>
      </c>
      <c r="DX51" s="62">
        <f t="shared" si="186"/>
        <v>0</v>
      </c>
      <c r="DY51" s="62">
        <f t="shared" si="187"/>
        <v>0</v>
      </c>
      <c r="DZ51" s="62">
        <f t="shared" si="188"/>
        <v>0</v>
      </c>
      <c r="EA51" s="62">
        <f t="shared" si="189"/>
        <v>0</v>
      </c>
      <c r="EB51" s="62">
        <f t="shared" si="190"/>
        <v>0</v>
      </c>
      <c r="EF51" s="54">
        <v>46</v>
      </c>
      <c r="EG51" s="62">
        <f t="shared" si="191"/>
        <v>0</v>
      </c>
      <c r="EH51" s="62">
        <f t="shared" si="192"/>
        <v>0</v>
      </c>
      <c r="EI51" s="62">
        <f t="shared" si="193"/>
        <v>0</v>
      </c>
      <c r="EJ51" s="62">
        <f t="shared" si="194"/>
        <v>0</v>
      </c>
      <c r="EK51" s="62">
        <f t="shared" si="195"/>
        <v>0</v>
      </c>
      <c r="EO51" s="168">
        <v>46</v>
      </c>
      <c r="EP51" s="62">
        <f t="shared" si="196"/>
        <v>4.0931410268266688E-2</v>
      </c>
      <c r="EQ51" s="62">
        <f t="shared" si="197"/>
        <v>4.1588133418839407E-2</v>
      </c>
      <c r="ER51" s="62">
        <f t="shared" si="198"/>
        <v>4.2997068652102587E-2</v>
      </c>
      <c r="ES51" s="62">
        <f t="shared" si="199"/>
        <v>4.5136363304683243E-2</v>
      </c>
      <c r="ET51" s="62">
        <f t="shared" si="200"/>
        <v>4.7972005082910531E-2</v>
      </c>
      <c r="EX51" s="54">
        <v>46</v>
      </c>
      <c r="EY51" s="62">
        <f t="shared" si="131"/>
        <v>0.16372564107306675</v>
      </c>
      <c r="EZ51" s="62">
        <f t="shared" si="132"/>
        <v>0.16635253367535763</v>
      </c>
      <c r="FA51" s="62">
        <f t="shared" si="133"/>
        <v>0.17198827460841035</v>
      </c>
      <c r="FB51" s="62">
        <f t="shared" si="134"/>
        <v>0.18054545321873297</v>
      </c>
      <c r="FC51" s="62">
        <f t="shared" si="135"/>
        <v>0.19188802033164212</v>
      </c>
      <c r="FG51" s="54">
        <v>46</v>
      </c>
      <c r="FH51" s="67">
        <f>$Q85*AJ53*'[1]资源-士兵训练时间'!AB51+FH50</f>
        <v>58865.081995009481</v>
      </c>
      <c r="FI51" s="67">
        <f>$Q85*AK53*'[1]资源-士兵训练时间'!AC51+FI50</f>
        <v>91290.815185168336</v>
      </c>
      <c r="FJ51" s="67">
        <f>$Q85*AL53*'[1]资源-士兵训练时间'!AD51+FJ50</f>
        <v>136029.93468511029</v>
      </c>
      <c r="FK51" s="67">
        <f>$Q85*AM53*'[1]资源-士兵训练时间'!AE51+FK50</f>
        <v>195888.32941358801</v>
      </c>
      <c r="FL51" s="67">
        <f>$Q85*AN53*'[1]资源-士兵训练时间'!AF51+FL50</f>
        <v>319802.22765921836</v>
      </c>
      <c r="FP51" s="54">
        <v>46</v>
      </c>
      <c r="FQ51" s="62">
        <f t="shared" si="201"/>
        <v>0.12279423080480006</v>
      </c>
      <c r="FR51" s="62">
        <f t="shared" si="202"/>
        <v>0.12476440025651819</v>
      </c>
      <c r="FS51" s="62">
        <f t="shared" si="203"/>
        <v>0.12899120595630775</v>
      </c>
      <c r="FT51" s="62">
        <f t="shared" si="204"/>
        <v>0.13540908991404971</v>
      </c>
      <c r="FU51" s="62">
        <f t="shared" si="205"/>
        <v>0.14391601524873157</v>
      </c>
      <c r="FV51" s="61">
        <f>FQ51*[4]兵营招募!AX50+FV50</f>
        <v>182835.38940385036</v>
      </c>
      <c r="FW51" s="61">
        <f>FR51*[4]兵营招募!AY50+FW50</f>
        <v>189524.76219478005</v>
      </c>
      <c r="FX51" s="61">
        <f>FS51*[4]兵营招募!AZ50+FX50</f>
        <v>184502.7438085851</v>
      </c>
      <c r="FY51" s="61">
        <f>FT51*[4]兵营招募!BA50+FY50</f>
        <v>179505.65004400248</v>
      </c>
      <c r="FZ51" s="61">
        <f>FU51*[4]兵营招募!BB50+FZ50</f>
        <v>127596.5165548885</v>
      </c>
      <c r="GD51" s="54">
        <v>46</v>
      </c>
      <c r="GE51" s="62">
        <f t="shared" si="206"/>
        <v>0</v>
      </c>
      <c r="GF51" s="62">
        <f t="shared" si="207"/>
        <v>0</v>
      </c>
      <c r="GG51" s="62">
        <f t="shared" si="208"/>
        <v>0</v>
      </c>
      <c r="GH51" s="62">
        <f t="shared" si="209"/>
        <v>0</v>
      </c>
      <c r="GI51" s="62">
        <f t="shared" si="210"/>
        <v>0</v>
      </c>
      <c r="GM51" s="54">
        <v>46</v>
      </c>
      <c r="GN51" s="62">
        <f t="shared" si="211"/>
        <v>0.16372564107306675</v>
      </c>
      <c r="GO51" s="62">
        <f t="shared" si="212"/>
        <v>0.16635253367535763</v>
      </c>
      <c r="GP51" s="62">
        <f t="shared" si="213"/>
        <v>0.17198827460841035</v>
      </c>
      <c r="GQ51" s="62">
        <f t="shared" si="214"/>
        <v>0.18054545321873297</v>
      </c>
      <c r="GR51" s="62">
        <f t="shared" si="215"/>
        <v>0.19188802033164212</v>
      </c>
      <c r="GV51" s="168">
        <v>46</v>
      </c>
      <c r="GW51" s="62">
        <f t="shared" si="216"/>
        <v>0.16372564107306675</v>
      </c>
      <c r="GX51" s="62">
        <f t="shared" si="217"/>
        <v>0.16635253367535763</v>
      </c>
      <c r="GY51" s="62">
        <f t="shared" si="218"/>
        <v>0.17198827460841035</v>
      </c>
      <c r="GZ51" s="62">
        <f t="shared" si="219"/>
        <v>0.18054545321873297</v>
      </c>
      <c r="HA51" s="62">
        <f t="shared" si="220"/>
        <v>0.19188802033164212</v>
      </c>
      <c r="HE51" s="54">
        <v>46</v>
      </c>
      <c r="HF51" s="62">
        <f t="shared" si="221"/>
        <v>0</v>
      </c>
      <c r="HG51" s="62">
        <f t="shared" si="222"/>
        <v>0</v>
      </c>
      <c r="HH51" s="62">
        <f t="shared" si="223"/>
        <v>0</v>
      </c>
      <c r="HI51" s="62">
        <f t="shared" si="224"/>
        <v>0</v>
      </c>
      <c r="HJ51" s="62">
        <f t="shared" si="225"/>
        <v>0</v>
      </c>
      <c r="HN51" s="54">
        <v>46</v>
      </c>
      <c r="HO51" s="62">
        <f t="shared" si="226"/>
        <v>0.24558846160960013</v>
      </c>
      <c r="HP51" s="62">
        <f t="shared" si="227"/>
        <v>0.24952880051303639</v>
      </c>
      <c r="HQ51" s="62">
        <f t="shared" si="228"/>
        <v>0.25798241191261551</v>
      </c>
      <c r="HR51" s="62">
        <f t="shared" si="229"/>
        <v>0.27081817982809941</v>
      </c>
      <c r="HS51" s="62">
        <f t="shared" si="230"/>
        <v>0.28783203049746314</v>
      </c>
      <c r="HW51" s="54">
        <v>46</v>
      </c>
      <c r="HX51" s="62">
        <f t="shared" si="231"/>
        <v>0</v>
      </c>
      <c r="HY51" s="62">
        <f t="shared" si="232"/>
        <v>0</v>
      </c>
      <c r="HZ51" s="62">
        <f t="shared" si="233"/>
        <v>0</v>
      </c>
      <c r="IA51" s="62">
        <f t="shared" si="234"/>
        <v>0</v>
      </c>
      <c r="IB51" s="62">
        <f t="shared" si="235"/>
        <v>0</v>
      </c>
      <c r="IF51" s="54">
        <v>46</v>
      </c>
      <c r="IG51" s="62">
        <f t="shared" si="236"/>
        <v>0.40931410268266688</v>
      </c>
      <c r="IH51" s="62">
        <f t="shared" si="237"/>
        <v>0.41588133418839401</v>
      </c>
      <c r="II51" s="62">
        <f t="shared" si="238"/>
        <v>0.42997068652102582</v>
      </c>
      <c r="IJ51" s="62">
        <f t="shared" si="239"/>
        <v>0.45136363304683241</v>
      </c>
      <c r="IK51" s="62">
        <f t="shared" si="240"/>
        <v>0.47972005082910529</v>
      </c>
      <c r="IO51" s="54">
        <v>46</v>
      </c>
      <c r="IP51" s="62">
        <f t="shared" si="241"/>
        <v>0</v>
      </c>
      <c r="IQ51" s="62">
        <f t="shared" si="242"/>
        <v>0</v>
      </c>
      <c r="IR51" s="62">
        <f t="shared" si="243"/>
        <v>0</v>
      </c>
      <c r="IS51" s="62">
        <f t="shared" si="244"/>
        <v>0</v>
      </c>
      <c r="IT51" s="62">
        <f t="shared" si="245"/>
        <v>0</v>
      </c>
      <c r="IX51" s="54">
        <v>46</v>
      </c>
      <c r="IY51" s="62">
        <f t="shared" si="246"/>
        <v>0</v>
      </c>
      <c r="IZ51" s="62">
        <f t="shared" si="247"/>
        <v>0</v>
      </c>
      <c r="JA51" s="62">
        <f t="shared" si="248"/>
        <v>0</v>
      </c>
      <c r="JB51" s="62">
        <f t="shared" si="249"/>
        <v>0</v>
      </c>
      <c r="JC51" s="62">
        <f t="shared" si="250"/>
        <v>0</v>
      </c>
      <c r="JD51" s="67"/>
      <c r="JE51" s="67"/>
      <c r="JF51" s="67"/>
      <c r="JJ51" s="54">
        <v>46</v>
      </c>
      <c r="JK51" s="68">
        <f t="shared" si="251"/>
        <v>4.0931410268266688E-2</v>
      </c>
      <c r="JL51" s="68">
        <f t="shared" si="252"/>
        <v>4.1588133418839407E-2</v>
      </c>
      <c r="JM51" s="68">
        <f t="shared" si="253"/>
        <v>4.2997068652102587E-2</v>
      </c>
      <c r="JN51" s="68">
        <f t="shared" si="254"/>
        <v>4.5136363304683243E-2</v>
      </c>
      <c r="JO51" s="68">
        <f t="shared" si="255"/>
        <v>4.7972005082910531E-2</v>
      </c>
      <c r="JP51" s="61">
        <f>JK51*('[1]功能-城建'!CW50-'[1]功能-城建'!CW49)+JP50</f>
        <v>22506.730691462748</v>
      </c>
      <c r="JQ51" s="61">
        <f>JL51*('[1]功能-城建'!CX50-'[1]功能-城建'!CX49)+JQ50</f>
        <v>25101.419958050741</v>
      </c>
      <c r="JR51" s="61">
        <f>JM51*('[1]功能-城建'!CY50-'[1]功能-城建'!CY49)+JR50</f>
        <v>25861.302829524506</v>
      </c>
      <c r="JS51" s="61">
        <f>JN51*('[1]功能-城建'!CZ50-'[1]功能-城建'!CZ49)+JS50</f>
        <v>27046.727595771805</v>
      </c>
      <c r="JT51" s="61">
        <f>JO51*('[1]功能-城建'!DA50-'[1]功能-城建'!DA49)+JT50</f>
        <v>16651.688704956039</v>
      </c>
      <c r="JX51" s="159">
        <v>46</v>
      </c>
      <c r="JY51" s="68">
        <f t="shared" si="256"/>
        <v>0</v>
      </c>
      <c r="JZ51" s="68">
        <f t="shared" si="257"/>
        <v>0</v>
      </c>
      <c r="KA51" s="68">
        <f t="shared" si="258"/>
        <v>0</v>
      </c>
      <c r="KB51" s="68">
        <f t="shared" si="259"/>
        <v>0</v>
      </c>
      <c r="KC51" s="68">
        <f t="shared" si="260"/>
        <v>0</v>
      </c>
      <c r="KG51" s="168">
        <v>46</v>
      </c>
      <c r="KH51" s="68">
        <f t="shared" si="261"/>
        <v>0</v>
      </c>
      <c r="KI51" s="68">
        <f t="shared" si="262"/>
        <v>0</v>
      </c>
      <c r="KJ51" s="68">
        <f t="shared" si="263"/>
        <v>0</v>
      </c>
      <c r="KK51" s="68">
        <f t="shared" si="264"/>
        <v>0</v>
      </c>
      <c r="KL51" s="68">
        <f t="shared" si="265"/>
        <v>0</v>
      </c>
      <c r="KP51" s="168">
        <v>46</v>
      </c>
      <c r="KQ51" s="68">
        <f t="shared" si="266"/>
        <v>0.12279423080480006</v>
      </c>
      <c r="KR51" s="68">
        <f t="shared" si="267"/>
        <v>0.12476440025651819</v>
      </c>
      <c r="KS51" s="68">
        <f t="shared" si="268"/>
        <v>0.12899120595630775</v>
      </c>
      <c r="KT51" s="68">
        <f t="shared" si="269"/>
        <v>0.13540908991404971</v>
      </c>
      <c r="KU51" s="68">
        <f t="shared" si="270"/>
        <v>0.14391601524873157</v>
      </c>
    </row>
    <row r="52" spans="2:307" x14ac:dyDescent="0.15">
      <c r="B52" s="54">
        <v>13</v>
      </c>
      <c r="C52" s="63">
        <f>IFERROR(INDEX(C$8:C$37,MATCH(圣人研究设计!AA86,$B$8:$B$37,0)),0)</f>
        <v>0.375</v>
      </c>
      <c r="D52" s="63">
        <f>IFERROR(INDEX(D$8:D$37,MATCH(圣人研究设计!AB86,$B$8:$B$37,0)),0)</f>
        <v>0</v>
      </c>
      <c r="E52" s="63">
        <f>IFERROR(INDEX(E$8:E$37,MATCH(圣人研究设计!AC86,$B$8:$B$37,0)),0)</f>
        <v>0</v>
      </c>
      <c r="F52" s="63">
        <f>IFERROR(INDEX(F$8:F$37,MATCH(圣人研究设计!AD86,$B$8:$B$37,0)),0)</f>
        <v>0</v>
      </c>
      <c r="G52" s="63">
        <f>IFERROR(INDEX(G$8:G$37,MATCH(圣人研究设计!AE86,$B$8:$B$37,0)),0)</f>
        <v>0</v>
      </c>
      <c r="H52" s="63">
        <f>IFERROR(INDEX(H$8:H$37,MATCH(圣人研究设计!AF86,$B$8:$B$37,0)),0)</f>
        <v>0</v>
      </c>
      <c r="I52" s="63">
        <f>IFERROR(INDEX(I$8:I$37,MATCH(圣人研究设计!AG86,$B$8:$B$37,0)),0)</f>
        <v>0</v>
      </c>
      <c r="J52" s="63">
        <f>IFERROR(INDEX(J$8:J$37,MATCH(圣人研究设计!AH86,$B$8:$B$37,0)),0)</f>
        <v>0</v>
      </c>
      <c r="K52" s="63">
        <f>IFERROR(INDEX(K$8:K$37,MATCH(圣人研究设计!AI86,$B$8:$B$37,0)),0)</f>
        <v>0</v>
      </c>
      <c r="L52" s="63">
        <f>IFERROR(INDEX(L$8:L$37,MATCH(圣人研究设计!AJ86,$B$8:$B$37,0)),0)</f>
        <v>0</v>
      </c>
      <c r="M52" s="63">
        <f>IFERROR(INDEX(M$8:M$37,MATCH(圣人研究设计!AK86,$B$8:$B$37,0)),0)</f>
        <v>0</v>
      </c>
      <c r="N52" s="63">
        <f>IFERROR(INDEX(N$8:N$37,MATCH(圣人研究设计!AL86,$B$8:$B$37,0)),0)</f>
        <v>0</v>
      </c>
      <c r="O52" s="63">
        <f>IFERROR(INDEX(O$8:O$37,MATCH(圣人研究设计!AM86,$B$8:$B$37,0)),0)</f>
        <v>0</v>
      </c>
      <c r="P52" s="63">
        <f>IFERROR(INDEX(P$8:P$37,MATCH(圣人研究设计!AN86,$B$8:$B$37,0)),0)</f>
        <v>0</v>
      </c>
      <c r="Q52" s="63">
        <f>IFERROR(INDEX(Q$8:Q$37,MATCH(圣人研究设计!AO86,$B$8:$B$37,0)),0)</f>
        <v>0</v>
      </c>
      <c r="R52" s="63">
        <f>IFERROR(INDEX(R$8:R$37,MATCH(圣人研究设计!AP86,$B$8:$B$37,0)),0)</f>
        <v>0</v>
      </c>
      <c r="S52" s="63">
        <f>IFERROR(INDEX(S$8:S$37,MATCH(圣人研究设计!AQ86,$B$8:$B$37,0)),0)</f>
        <v>0</v>
      </c>
      <c r="T52" s="63">
        <f>IFERROR(INDEX(T$8:T$37,MATCH(圣人研究设计!AR86,$B$8:$B$37,0)),0)</f>
        <v>0</v>
      </c>
      <c r="U52" s="63">
        <f>IFERROR(INDEX(U$8:U$37,MATCH(圣人研究设计!AS86,$B$8:$B$37,0)),0)</f>
        <v>0</v>
      </c>
      <c r="V52" s="63">
        <f>IFERROR(INDEX(V$8:V$37,MATCH(圣人研究设计!AT86,$B$8:$B$37,0)),0)</f>
        <v>0</v>
      </c>
      <c r="W52" s="63">
        <f>IFERROR(INDEX(W$8:W$37,MATCH(圣人研究设计!AU86,$B$8:$B$37,0)),0)</f>
        <v>0</v>
      </c>
      <c r="X52" s="63">
        <f>IFERROR(INDEX(X$8:X$37,MATCH(圣人研究设计!AV86,$B$8:$B$37,0)),0)</f>
        <v>0</v>
      </c>
      <c r="Y52" s="63">
        <f>IFERROR(INDEX(Y$8:Y$37,MATCH(圣人研究设计!AW86,$B$8:$B$37,0)),0)</f>
        <v>0.25</v>
      </c>
      <c r="Z52" s="63">
        <f>IFERROR(INDEX(Z$8:Z$37,MATCH(圣人研究设计!AX86,$B$8:$B$37,0)),0)</f>
        <v>0</v>
      </c>
      <c r="AA52" s="63">
        <f>IFERROR(INDEX(AA$8:AA$37,MATCH(圣人研究设计!AY86,$B$8:$B$37,0)),0)</f>
        <v>0</v>
      </c>
      <c r="AB52" s="63">
        <f>IFERROR(INDEX(AB$8:AB$37,MATCH(圣人研究设计!AZ86,$B$8:$B$37,0)),0)</f>
        <v>0</v>
      </c>
      <c r="AC52" s="63">
        <f>IFERROR(INDEX(AC$8:AC$37,MATCH(圣人研究设计!BA86,$B$8:$B$37,0)),0)</f>
        <v>0</v>
      </c>
      <c r="AD52" s="63">
        <f>IFERROR(INDEX(AD$8:AD$37,MATCH(圣人研究设计!BB86,$B$8:$B$37,0)),0)</f>
        <v>7.4999999999999997E-2</v>
      </c>
      <c r="AE52" s="63"/>
      <c r="AI52" s="103">
        <v>45</v>
      </c>
      <c r="AJ52" s="60">
        <f>IF(总纲!BM49&lt;INT('功能-圣人研究'!$E$8),0,求节点('功能-圣人研究'!$E$8:$E$27,'功能-圣人研究'!K$8:K$27,总纲!BM49))</f>
        <v>0.82085387760737638</v>
      </c>
      <c r="AK52" s="60">
        <f>IF(总纲!BN49&lt;INT('功能-圣人研究'!$E$8),0,求节点('功能-圣人研究'!$E$8:$E$27,'功能-圣人研究'!L$8:L$27,总纲!BN49))</f>
        <v>0.83402175097414688</v>
      </c>
      <c r="AL52" s="60">
        <f>IF(总纲!BO49&lt;INT('功能-圣人研究'!$E$8),0,求节点('功能-圣人研究'!$E$8:$E$27,'功能-圣人研究'!M$8:M$27,总纲!BO49))</f>
        <v>0.86252622699366666</v>
      </c>
      <c r="AM52" s="60">
        <f>IF(总纲!BP49&lt;INT('功能-圣人研究'!$E$8),0,求节点('功能-圣人研究'!$E$8:$E$27,'功能-圣人研究'!N$8:N$27,总纲!BP49))</f>
        <v>0.90549446022853686</v>
      </c>
      <c r="AN52" s="60">
        <f>IF(总纲!BQ49&lt;INT('功能-圣人研究'!$E$8),0,求节点('功能-圣人研究'!$E$8:$E$27,'功能-圣人研究'!O$8:O$27,总纲!BQ49))</f>
        <v>0.9625417442890698</v>
      </c>
      <c r="AS52" s="81"/>
      <c r="AT52" s="54">
        <v>47</v>
      </c>
      <c r="AU52" s="68">
        <f t="shared" si="141"/>
        <v>0.61232034273931635</v>
      </c>
      <c r="AV52" s="68">
        <f t="shared" si="142"/>
        <v>0.62208026562273055</v>
      </c>
      <c r="AW52" s="68">
        <f t="shared" si="143"/>
        <v>0.64311490840086438</v>
      </c>
      <c r="AX52" s="68">
        <f t="shared" si="144"/>
        <v>0.67483026575689264</v>
      </c>
      <c r="AY52" s="68">
        <f t="shared" si="145"/>
        <v>0.71723856143863474</v>
      </c>
      <c r="BB52" s="81"/>
      <c r="BC52" s="54">
        <v>47</v>
      </c>
      <c r="BD52" s="68">
        <f t="shared" si="146"/>
        <v>0</v>
      </c>
      <c r="BE52" s="68">
        <f t="shared" si="147"/>
        <v>0</v>
      </c>
      <c r="BF52" s="68">
        <f t="shared" si="148"/>
        <v>0</v>
      </c>
      <c r="BG52" s="68">
        <f t="shared" si="149"/>
        <v>0</v>
      </c>
      <c r="BH52" s="68">
        <f t="shared" si="150"/>
        <v>0</v>
      </c>
      <c r="BL52" s="54">
        <v>47</v>
      </c>
      <c r="BM52" s="68">
        <f t="shared" si="151"/>
        <v>0</v>
      </c>
      <c r="BN52" s="68">
        <f t="shared" si="152"/>
        <v>0</v>
      </c>
      <c r="BO52" s="68">
        <f t="shared" si="153"/>
        <v>0</v>
      </c>
      <c r="BP52" s="68">
        <f t="shared" si="154"/>
        <v>0</v>
      </c>
      <c r="BQ52" s="68">
        <f t="shared" si="155"/>
        <v>0</v>
      </c>
      <c r="BU52" s="54">
        <v>47</v>
      </c>
      <c r="BV52" s="62">
        <f t="shared" si="156"/>
        <v>0.40821356182621088</v>
      </c>
      <c r="BW52" s="62">
        <f t="shared" si="157"/>
        <v>0.41472017708182035</v>
      </c>
      <c r="BX52" s="62">
        <f t="shared" si="158"/>
        <v>0.4287432722672429</v>
      </c>
      <c r="BY52" s="62">
        <f t="shared" si="159"/>
        <v>0.44988684383792843</v>
      </c>
      <c r="BZ52" s="62">
        <f t="shared" si="160"/>
        <v>0.47815904095908979</v>
      </c>
      <c r="CD52" s="168">
        <v>47</v>
      </c>
      <c r="CE52" s="62">
        <f t="shared" si="161"/>
        <v>0</v>
      </c>
      <c r="CF52" s="62">
        <f t="shared" si="162"/>
        <v>0</v>
      </c>
      <c r="CG52" s="62">
        <f t="shared" si="163"/>
        <v>0</v>
      </c>
      <c r="CH52" s="62">
        <f t="shared" si="164"/>
        <v>0</v>
      </c>
      <c r="CI52" s="62">
        <f t="shared" si="165"/>
        <v>0</v>
      </c>
      <c r="CM52" s="54">
        <v>47</v>
      </c>
      <c r="CN52" s="62">
        <f t="shared" si="166"/>
        <v>0.40821356182621088</v>
      </c>
      <c r="CO52" s="62">
        <f t="shared" si="167"/>
        <v>0.41472017708182035</v>
      </c>
      <c r="CP52" s="62">
        <f t="shared" si="168"/>
        <v>0.4287432722672429</v>
      </c>
      <c r="CQ52" s="62">
        <f t="shared" si="169"/>
        <v>0.44988684383792843</v>
      </c>
      <c r="CR52" s="62">
        <f t="shared" si="170"/>
        <v>0.47815904095908979</v>
      </c>
      <c r="CV52" s="54">
        <v>47</v>
      </c>
      <c r="CW52" s="62">
        <f t="shared" si="171"/>
        <v>0</v>
      </c>
      <c r="CX52" s="62">
        <f t="shared" si="172"/>
        <v>0</v>
      </c>
      <c r="CY52" s="62">
        <f t="shared" si="173"/>
        <v>0</v>
      </c>
      <c r="CZ52" s="62">
        <f t="shared" si="174"/>
        <v>0</v>
      </c>
      <c r="DA52" s="62">
        <f t="shared" si="175"/>
        <v>0</v>
      </c>
      <c r="DE52" s="168">
        <v>47</v>
      </c>
      <c r="DF52" s="62">
        <f t="shared" si="176"/>
        <v>8.1642712365242176E-2</v>
      </c>
      <c r="DG52" s="62">
        <f t="shared" si="177"/>
        <v>8.2944035416364081E-2</v>
      </c>
      <c r="DH52" s="62">
        <f t="shared" si="178"/>
        <v>8.5748654453448592E-2</v>
      </c>
      <c r="DI52" s="62">
        <f t="shared" si="179"/>
        <v>8.9977368767585691E-2</v>
      </c>
      <c r="DJ52" s="62">
        <f t="shared" si="180"/>
        <v>9.5631808191817963E-2</v>
      </c>
      <c r="DN52" s="54">
        <v>47</v>
      </c>
      <c r="DO52" s="62">
        <f t="shared" si="181"/>
        <v>8.1642712365242176E-2</v>
      </c>
      <c r="DP52" s="62">
        <f t="shared" si="182"/>
        <v>8.2944035416364081E-2</v>
      </c>
      <c r="DQ52" s="62">
        <f t="shared" si="183"/>
        <v>8.5748654453448592E-2</v>
      </c>
      <c r="DR52" s="62">
        <f t="shared" si="184"/>
        <v>8.9977368767585691E-2</v>
      </c>
      <c r="DS52" s="62">
        <f t="shared" si="185"/>
        <v>9.5631808191817963E-2</v>
      </c>
      <c r="DW52" s="168">
        <v>47</v>
      </c>
      <c r="DX52" s="62">
        <f t="shared" si="186"/>
        <v>0</v>
      </c>
      <c r="DY52" s="62">
        <f t="shared" si="187"/>
        <v>0</v>
      </c>
      <c r="DZ52" s="62">
        <f t="shared" si="188"/>
        <v>0</v>
      </c>
      <c r="EA52" s="62">
        <f t="shared" si="189"/>
        <v>0</v>
      </c>
      <c r="EB52" s="62">
        <f t="shared" si="190"/>
        <v>0</v>
      </c>
      <c r="EF52" s="54">
        <v>47</v>
      </c>
      <c r="EG52" s="62">
        <f t="shared" si="191"/>
        <v>0</v>
      </c>
      <c r="EH52" s="62">
        <f t="shared" si="192"/>
        <v>0</v>
      </c>
      <c r="EI52" s="62">
        <f t="shared" si="193"/>
        <v>0</v>
      </c>
      <c r="EJ52" s="62">
        <f t="shared" si="194"/>
        <v>0</v>
      </c>
      <c r="EK52" s="62">
        <f t="shared" si="195"/>
        <v>0</v>
      </c>
      <c r="EO52" s="168">
        <v>47</v>
      </c>
      <c r="EP52" s="62">
        <f t="shared" si="196"/>
        <v>4.0821356182621088E-2</v>
      </c>
      <c r="EQ52" s="62">
        <f t="shared" si="197"/>
        <v>4.1472017708182041E-2</v>
      </c>
      <c r="ER52" s="62">
        <f t="shared" si="198"/>
        <v>4.2874327226724296E-2</v>
      </c>
      <c r="ES52" s="62">
        <f t="shared" si="199"/>
        <v>4.4988684383792846E-2</v>
      </c>
      <c r="ET52" s="62">
        <f t="shared" si="200"/>
        <v>4.7815904095908981E-2</v>
      </c>
      <c r="EX52" s="54">
        <v>47</v>
      </c>
      <c r="EY52" s="62">
        <f t="shared" si="131"/>
        <v>0.16328542473048435</v>
      </c>
      <c r="EZ52" s="62">
        <f t="shared" si="132"/>
        <v>0.16588807083272816</v>
      </c>
      <c r="FA52" s="62">
        <f t="shared" si="133"/>
        <v>0.17149730890689718</v>
      </c>
      <c r="FB52" s="62">
        <f t="shared" si="134"/>
        <v>0.17995473753517138</v>
      </c>
      <c r="FC52" s="62">
        <f t="shared" si="135"/>
        <v>0.19126361638363593</v>
      </c>
      <c r="FG52" s="54">
        <v>47</v>
      </c>
      <c r="FH52" s="67">
        <f>$Q86*AJ54*'[1]资源-士兵训练时间'!AB52+FH51</f>
        <v>71155.693457371759</v>
      </c>
      <c r="FI52" s="67">
        <f>$Q86*AK54*'[1]资源-士兵训练时间'!AC52+FI51</f>
        <v>109479.92539553724</v>
      </c>
      <c r="FJ52" s="67">
        <f>$Q86*AL54*'[1]资源-士兵训练时间'!AD52+FJ51</f>
        <v>161448.54608630677</v>
      </c>
      <c r="FK52" s="67">
        <f>$Q86*AM54*'[1]资源-士兵训练时间'!AE52+FK51</f>
        <v>231052.71988890559</v>
      </c>
      <c r="FL52" s="67">
        <f>$Q86*AN54*'[1]资源-士兵训练时间'!AF52+FL51</f>
        <v>377352.65542369673</v>
      </c>
      <c r="FP52" s="54">
        <v>47</v>
      </c>
      <c r="FQ52" s="62">
        <f t="shared" si="201"/>
        <v>0.12246406854786326</v>
      </c>
      <c r="FR52" s="62">
        <f t="shared" si="202"/>
        <v>0.12441605312454609</v>
      </c>
      <c r="FS52" s="62">
        <f t="shared" si="203"/>
        <v>0.12862298168017286</v>
      </c>
      <c r="FT52" s="62">
        <f t="shared" si="204"/>
        <v>0.13496605315137852</v>
      </c>
      <c r="FU52" s="62">
        <f t="shared" si="205"/>
        <v>0.14344771228772693</v>
      </c>
      <c r="FV52" s="61">
        <f>FQ52*[4]兵营招募!AX51+FV51</f>
        <v>214605.1106163704</v>
      </c>
      <c r="FW52" s="61">
        <f>FR52*[4]兵营招募!AY51+FW51</f>
        <v>222254.60486866039</v>
      </c>
      <c r="FX52" s="61">
        <f>FS52*[4]兵营招募!AZ51+FX51</f>
        <v>216183.3811769296</v>
      </c>
      <c r="FY52" s="61">
        <f>FT52*[4]兵营招募!BA51+FY51</f>
        <v>210020.2591966805</v>
      </c>
      <c r="FZ52" s="61">
        <f>FU52*[4]兵营招募!BB51+FZ51</f>
        <v>148468.29731988587</v>
      </c>
      <c r="GD52" s="54">
        <v>47</v>
      </c>
      <c r="GE52" s="62">
        <f t="shared" si="206"/>
        <v>0</v>
      </c>
      <c r="GF52" s="62">
        <f t="shared" si="207"/>
        <v>0</v>
      </c>
      <c r="GG52" s="62">
        <f t="shared" si="208"/>
        <v>0</v>
      </c>
      <c r="GH52" s="62">
        <f t="shared" si="209"/>
        <v>0</v>
      </c>
      <c r="GI52" s="62">
        <f t="shared" si="210"/>
        <v>0</v>
      </c>
      <c r="GM52" s="54">
        <v>47</v>
      </c>
      <c r="GN52" s="62">
        <f t="shared" si="211"/>
        <v>0.16328542473048435</v>
      </c>
      <c r="GO52" s="62">
        <f t="shared" si="212"/>
        <v>0.16588807083272816</v>
      </c>
      <c r="GP52" s="62">
        <f t="shared" si="213"/>
        <v>0.17149730890689718</v>
      </c>
      <c r="GQ52" s="62">
        <f t="shared" si="214"/>
        <v>0.17995473753517138</v>
      </c>
      <c r="GR52" s="62">
        <f t="shared" si="215"/>
        <v>0.19126361638363593</v>
      </c>
      <c r="GV52" s="168">
        <v>47</v>
      </c>
      <c r="GW52" s="62">
        <f t="shared" si="216"/>
        <v>0.16328542473048435</v>
      </c>
      <c r="GX52" s="62">
        <f t="shared" si="217"/>
        <v>0.16588807083272816</v>
      </c>
      <c r="GY52" s="62">
        <f t="shared" si="218"/>
        <v>0.17149730890689718</v>
      </c>
      <c r="GZ52" s="62">
        <f t="shared" si="219"/>
        <v>0.17995473753517138</v>
      </c>
      <c r="HA52" s="62">
        <f t="shared" si="220"/>
        <v>0.19126361638363593</v>
      </c>
      <c r="HE52" s="54">
        <v>47</v>
      </c>
      <c r="HF52" s="62">
        <f t="shared" si="221"/>
        <v>0</v>
      </c>
      <c r="HG52" s="62">
        <f t="shared" si="222"/>
        <v>0</v>
      </c>
      <c r="HH52" s="62">
        <f t="shared" si="223"/>
        <v>0</v>
      </c>
      <c r="HI52" s="62">
        <f t="shared" si="224"/>
        <v>0</v>
      </c>
      <c r="HJ52" s="62">
        <f t="shared" si="225"/>
        <v>0</v>
      </c>
      <c r="HN52" s="54">
        <v>47</v>
      </c>
      <c r="HO52" s="62">
        <f t="shared" si="226"/>
        <v>0.24492813709572653</v>
      </c>
      <c r="HP52" s="62">
        <f t="shared" si="227"/>
        <v>0.24883210624909219</v>
      </c>
      <c r="HQ52" s="62">
        <f t="shared" si="228"/>
        <v>0.25724596336034572</v>
      </c>
      <c r="HR52" s="62">
        <f t="shared" si="229"/>
        <v>0.26993210630275705</v>
      </c>
      <c r="HS52" s="62">
        <f t="shared" si="230"/>
        <v>0.28689542457545386</v>
      </c>
      <c r="HW52" s="54">
        <v>47</v>
      </c>
      <c r="HX52" s="62">
        <f t="shared" si="231"/>
        <v>0</v>
      </c>
      <c r="HY52" s="62">
        <f t="shared" si="232"/>
        <v>0</v>
      </c>
      <c r="HZ52" s="62">
        <f t="shared" si="233"/>
        <v>0</v>
      </c>
      <c r="IA52" s="62">
        <f t="shared" si="234"/>
        <v>0</v>
      </c>
      <c r="IB52" s="62">
        <f t="shared" si="235"/>
        <v>0</v>
      </c>
      <c r="IF52" s="54">
        <v>47</v>
      </c>
      <c r="IG52" s="62">
        <f t="shared" si="236"/>
        <v>0.40821356182621088</v>
      </c>
      <c r="IH52" s="62">
        <f t="shared" si="237"/>
        <v>0.41472017708182035</v>
      </c>
      <c r="II52" s="62">
        <f t="shared" si="238"/>
        <v>0.4287432722672429</v>
      </c>
      <c r="IJ52" s="62">
        <f t="shared" si="239"/>
        <v>0.44988684383792843</v>
      </c>
      <c r="IK52" s="62">
        <f t="shared" si="240"/>
        <v>0.47815904095908979</v>
      </c>
      <c r="IO52" s="54">
        <v>47</v>
      </c>
      <c r="IP52" s="62">
        <f t="shared" si="241"/>
        <v>0</v>
      </c>
      <c r="IQ52" s="62">
        <f t="shared" si="242"/>
        <v>0</v>
      </c>
      <c r="IR52" s="62">
        <f t="shared" si="243"/>
        <v>0</v>
      </c>
      <c r="IS52" s="62">
        <f t="shared" si="244"/>
        <v>0</v>
      </c>
      <c r="IT52" s="62">
        <f t="shared" si="245"/>
        <v>0</v>
      </c>
      <c r="IX52" s="54">
        <v>47</v>
      </c>
      <c r="IY52" s="62">
        <f t="shared" si="246"/>
        <v>0</v>
      </c>
      <c r="IZ52" s="62">
        <f t="shared" si="247"/>
        <v>0</v>
      </c>
      <c r="JA52" s="62">
        <f t="shared" si="248"/>
        <v>0</v>
      </c>
      <c r="JB52" s="62">
        <f t="shared" si="249"/>
        <v>0</v>
      </c>
      <c r="JC52" s="62">
        <f t="shared" si="250"/>
        <v>0</v>
      </c>
      <c r="JD52" s="67"/>
      <c r="JE52" s="67"/>
      <c r="JF52" s="67"/>
      <c r="JJ52" s="54">
        <v>47</v>
      </c>
      <c r="JK52" s="68">
        <f t="shared" si="251"/>
        <v>4.0821356182621088E-2</v>
      </c>
      <c r="JL52" s="68">
        <f t="shared" si="252"/>
        <v>4.1472017708182041E-2</v>
      </c>
      <c r="JM52" s="68">
        <f t="shared" si="253"/>
        <v>4.2874327226724296E-2</v>
      </c>
      <c r="JN52" s="68">
        <f t="shared" si="254"/>
        <v>4.4988684383792846E-2</v>
      </c>
      <c r="JO52" s="68">
        <f t="shared" si="255"/>
        <v>4.7815904095908981E-2</v>
      </c>
      <c r="JP52" s="61">
        <f>JK52*('[1]功能-城建'!CW51-'[1]功能-城建'!CW50)+JP51</f>
        <v>34956.313876347122</v>
      </c>
      <c r="JQ52" s="61">
        <f>JL52*('[1]功能-城建'!CX51-'[1]功能-城建'!CX50)+JQ51</f>
        <v>38984.359179160914</v>
      </c>
      <c r="JR52" s="61">
        <f>JM52*('[1]功能-城建'!CY51-'[1]功能-城建'!CY50)+JR51</f>
        <v>40057.896361527324</v>
      </c>
      <c r="JS52" s="61">
        <f>JN52*('[1]功能-城建'!CZ51-'[1]功能-城建'!CZ50)+JS51</f>
        <v>41781.047592198884</v>
      </c>
      <c r="JT52" s="61">
        <f>JO52*('[1]功能-城建'!DA51-'[1]功能-城建'!DA50)+JT51</f>
        <v>25595.856721676435</v>
      </c>
      <c r="JX52" s="159">
        <v>47</v>
      </c>
      <c r="JY52" s="68">
        <f t="shared" si="256"/>
        <v>0</v>
      </c>
      <c r="JZ52" s="68">
        <f t="shared" si="257"/>
        <v>0</v>
      </c>
      <c r="KA52" s="68">
        <f t="shared" si="258"/>
        <v>0</v>
      </c>
      <c r="KB52" s="68">
        <f t="shared" si="259"/>
        <v>0</v>
      </c>
      <c r="KC52" s="68">
        <f t="shared" si="260"/>
        <v>0</v>
      </c>
      <c r="KG52" s="168">
        <v>47</v>
      </c>
      <c r="KH52" s="68">
        <f t="shared" si="261"/>
        <v>0</v>
      </c>
      <c r="KI52" s="68">
        <f t="shared" si="262"/>
        <v>0</v>
      </c>
      <c r="KJ52" s="68">
        <f t="shared" si="263"/>
        <v>0</v>
      </c>
      <c r="KK52" s="68">
        <f t="shared" si="264"/>
        <v>0</v>
      </c>
      <c r="KL52" s="68">
        <f t="shared" si="265"/>
        <v>0</v>
      </c>
      <c r="KP52" s="168">
        <v>47</v>
      </c>
      <c r="KQ52" s="68">
        <f t="shared" si="266"/>
        <v>0.12246406854786326</v>
      </c>
      <c r="KR52" s="68">
        <f t="shared" si="267"/>
        <v>0.12441605312454609</v>
      </c>
      <c r="KS52" s="68">
        <f t="shared" si="268"/>
        <v>0.12862298168017286</v>
      </c>
      <c r="KT52" s="68">
        <f t="shared" si="269"/>
        <v>0.13496605315137852</v>
      </c>
      <c r="KU52" s="68">
        <f t="shared" si="270"/>
        <v>0.14344771228772693</v>
      </c>
    </row>
    <row r="53" spans="2:307" x14ac:dyDescent="0.15">
      <c r="B53" s="54">
        <v>14</v>
      </c>
      <c r="C53" s="63">
        <f>IFERROR(INDEX(C$8:C$37,MATCH(圣人研究设计!AA87,$B$8:$B$37,0)),0)</f>
        <v>0.375</v>
      </c>
      <c r="D53" s="63">
        <f>IFERROR(INDEX(D$8:D$37,MATCH(圣人研究设计!AB87,$B$8:$B$37,0)),0)</f>
        <v>0</v>
      </c>
      <c r="E53" s="63">
        <f>IFERROR(INDEX(E$8:E$37,MATCH(圣人研究设计!AC87,$B$8:$B$37,0)),0)</f>
        <v>0</v>
      </c>
      <c r="F53" s="63">
        <f>IFERROR(INDEX(F$8:F$37,MATCH(圣人研究设计!AD87,$B$8:$B$37,0)),0)</f>
        <v>0</v>
      </c>
      <c r="G53" s="63">
        <f>IFERROR(INDEX(G$8:G$37,MATCH(圣人研究设计!AE87,$B$8:$B$37,0)),0)</f>
        <v>0</v>
      </c>
      <c r="H53" s="63">
        <f>IFERROR(INDEX(H$8:H$37,MATCH(圣人研究设计!AF87,$B$8:$B$37,0)),0)</f>
        <v>0</v>
      </c>
      <c r="I53" s="63">
        <f>IFERROR(INDEX(I$8:I$37,MATCH(圣人研究设计!AG87,$B$8:$B$37,0)),0)</f>
        <v>0</v>
      </c>
      <c r="J53" s="63">
        <f>IFERROR(INDEX(J$8:J$37,MATCH(圣人研究设计!AH87,$B$8:$B$37,0)),0)</f>
        <v>0</v>
      </c>
      <c r="K53" s="63">
        <f>IFERROR(INDEX(K$8:K$37,MATCH(圣人研究设计!AI87,$B$8:$B$37,0)),0)</f>
        <v>0</v>
      </c>
      <c r="L53" s="63">
        <f>IFERROR(INDEX(L$8:L$37,MATCH(圣人研究设计!AJ87,$B$8:$B$37,0)),0)</f>
        <v>0</v>
      </c>
      <c r="M53" s="63">
        <f>IFERROR(INDEX(M$8:M$37,MATCH(圣人研究设计!AK87,$B$8:$B$37,0)),0)</f>
        <v>0</v>
      </c>
      <c r="N53" s="63">
        <f>IFERROR(INDEX(N$8:N$37,MATCH(圣人研究设计!AL87,$B$8:$B$37,0)),0)</f>
        <v>0</v>
      </c>
      <c r="O53" s="63">
        <f>IFERROR(INDEX(O$8:O$37,MATCH(圣人研究设计!AM87,$B$8:$B$37,0)),0)</f>
        <v>0</v>
      </c>
      <c r="P53" s="63">
        <f>IFERROR(INDEX(P$8:P$37,MATCH(圣人研究设计!AN87,$B$8:$B$37,0)),0)</f>
        <v>0</v>
      </c>
      <c r="Q53" s="63">
        <f>IFERROR(INDEX(Q$8:Q$37,MATCH(圣人研究设计!AO87,$B$8:$B$37,0)),0)</f>
        <v>0</v>
      </c>
      <c r="R53" s="63">
        <f>IFERROR(INDEX(R$8:R$37,MATCH(圣人研究设计!AP87,$B$8:$B$37,0)),0)</f>
        <v>0</v>
      </c>
      <c r="S53" s="63">
        <f>IFERROR(INDEX(S$8:S$37,MATCH(圣人研究设计!AQ87,$B$8:$B$37,0)),0)</f>
        <v>0</v>
      </c>
      <c r="T53" s="63">
        <f>IFERROR(INDEX(T$8:T$37,MATCH(圣人研究设计!AR87,$B$8:$B$37,0)),0)</f>
        <v>0</v>
      </c>
      <c r="U53" s="63">
        <f>IFERROR(INDEX(U$8:U$37,MATCH(圣人研究设计!AS87,$B$8:$B$37,0)),0)</f>
        <v>0</v>
      </c>
      <c r="V53" s="63">
        <f>IFERROR(INDEX(V$8:V$37,MATCH(圣人研究设计!AT87,$B$8:$B$37,0)),0)</f>
        <v>0</v>
      </c>
      <c r="W53" s="63">
        <f>IFERROR(INDEX(W$8:W$37,MATCH(圣人研究设计!AU87,$B$8:$B$37,0)),0)</f>
        <v>0</v>
      </c>
      <c r="X53" s="63">
        <f>IFERROR(INDEX(X$8:X$37,MATCH(圣人研究设计!AV87,$B$8:$B$37,0)),0)</f>
        <v>0</v>
      </c>
      <c r="Y53" s="63">
        <f>IFERROR(INDEX(Y$8:Y$37,MATCH(圣人研究设计!AW87,$B$8:$B$37,0)),0)</f>
        <v>0.25</v>
      </c>
      <c r="Z53" s="63">
        <f>IFERROR(INDEX(Z$8:Z$37,MATCH(圣人研究设计!AX87,$B$8:$B$37,0)),0)</f>
        <v>0</v>
      </c>
      <c r="AA53" s="63">
        <f>IFERROR(INDEX(AA$8:AA$37,MATCH(圣人研究设计!AY87,$B$8:$B$37,0)),0)</f>
        <v>0</v>
      </c>
      <c r="AB53" s="63">
        <f>IFERROR(INDEX(AB$8:AB$37,MATCH(圣人研究设计!AZ87,$B$8:$B$37,0)),0)</f>
        <v>0</v>
      </c>
      <c r="AC53" s="63">
        <f>IFERROR(INDEX(AC$8:AC$37,MATCH(圣人研究设计!BA87,$B$8:$B$37,0)),0)</f>
        <v>0</v>
      </c>
      <c r="AD53" s="63">
        <f>IFERROR(INDEX(AD$8:AD$37,MATCH(圣人研究设计!BB87,$B$8:$B$37,0)),0)</f>
        <v>7.4999999999999997E-2</v>
      </c>
      <c r="AE53" s="63"/>
      <c r="AI53" s="103">
        <v>46</v>
      </c>
      <c r="AJ53" s="60">
        <f>IF(总纲!BM50&lt;INT('功能-圣人研究'!$E$8),0,求节点('功能-圣人研究'!$E$8:$E$27,'功能-圣人研究'!K$8:K$27,总纲!BM50))</f>
        <v>0.81862820536533376</v>
      </c>
      <c r="AK53" s="60">
        <f>IF(总纲!BN50&lt;INT('功能-圣人研究'!$E$8),0,求节点('功能-圣人研究'!$E$8:$E$27,'功能-圣人研究'!L$8:L$27,总纲!BN50))</f>
        <v>0.83176266837678803</v>
      </c>
      <c r="AL53" s="60">
        <f>IF(总纲!BO50&lt;INT('功能-圣人研究'!$E$8),0,求节点('功能-圣人研究'!$E$8:$E$27,'功能-圣人研究'!M$8:M$27,总纲!BO50))</f>
        <v>0.85994137304205165</v>
      </c>
      <c r="AM53" s="60">
        <f>IF(总纲!BP50&lt;INT('功能-圣人研究'!$E$8),0,求节点('功能-圣人研究'!$E$8:$E$27,'功能-圣人研究'!N$8:N$27,总纲!BP50))</f>
        <v>0.90272726609366483</v>
      </c>
      <c r="AN53" s="60">
        <f>IF(总纲!BQ50&lt;INT('功能-圣人研究'!$E$8),0,求节点('功能-圣人研究'!$E$8:$E$27,'功能-圣人研究'!O$8:O$27,总纲!BQ50))</f>
        <v>0.95944010165821059</v>
      </c>
      <c r="AS53" s="81"/>
      <c r="AT53" s="54">
        <v>48</v>
      </c>
      <c r="AU53" s="68">
        <f t="shared" si="141"/>
        <v>0.61068401631708524</v>
      </c>
      <c r="AV53" s="68">
        <f t="shared" si="142"/>
        <v>0.62036130450728277</v>
      </c>
      <c r="AW53" s="68">
        <f t="shared" si="143"/>
        <v>0.64120218584838407</v>
      </c>
      <c r="AX53" s="68">
        <f t="shared" si="144"/>
        <v>0.6728868585292882</v>
      </c>
      <c r="AY53" s="68">
        <f t="shared" si="145"/>
        <v>0.71483525974655004</v>
      </c>
      <c r="BB53" s="81"/>
      <c r="BC53" s="54">
        <v>48</v>
      </c>
      <c r="BD53" s="68">
        <f t="shared" si="146"/>
        <v>0</v>
      </c>
      <c r="BE53" s="68">
        <f t="shared" si="147"/>
        <v>0</v>
      </c>
      <c r="BF53" s="68">
        <f t="shared" si="148"/>
        <v>0</v>
      </c>
      <c r="BG53" s="68">
        <f t="shared" si="149"/>
        <v>0</v>
      </c>
      <c r="BH53" s="68">
        <f t="shared" si="150"/>
        <v>0</v>
      </c>
      <c r="BL53" s="54">
        <v>48</v>
      </c>
      <c r="BM53" s="68">
        <f t="shared" si="151"/>
        <v>0</v>
      </c>
      <c r="BN53" s="68">
        <f t="shared" si="152"/>
        <v>0</v>
      </c>
      <c r="BO53" s="68">
        <f t="shared" si="153"/>
        <v>0</v>
      </c>
      <c r="BP53" s="68">
        <f t="shared" si="154"/>
        <v>0</v>
      </c>
      <c r="BQ53" s="68">
        <f t="shared" si="155"/>
        <v>0</v>
      </c>
      <c r="BU53" s="54">
        <v>48</v>
      </c>
      <c r="BV53" s="62">
        <f t="shared" si="156"/>
        <v>0.40712267754472348</v>
      </c>
      <c r="BW53" s="62">
        <f t="shared" si="157"/>
        <v>0.4135742030048552</v>
      </c>
      <c r="BX53" s="62">
        <f t="shared" si="158"/>
        <v>0.42746812389892275</v>
      </c>
      <c r="BY53" s="62">
        <f t="shared" si="159"/>
        <v>0.44859123901952547</v>
      </c>
      <c r="BZ53" s="62">
        <f t="shared" si="160"/>
        <v>0.47655683983103336</v>
      </c>
      <c r="CD53" s="168">
        <v>48</v>
      </c>
      <c r="CE53" s="62">
        <f t="shared" si="161"/>
        <v>0</v>
      </c>
      <c r="CF53" s="62">
        <f t="shared" si="162"/>
        <v>0</v>
      </c>
      <c r="CG53" s="62">
        <f t="shared" si="163"/>
        <v>0</v>
      </c>
      <c r="CH53" s="62">
        <f t="shared" si="164"/>
        <v>0</v>
      </c>
      <c r="CI53" s="62">
        <f t="shared" si="165"/>
        <v>0</v>
      </c>
      <c r="CM53" s="54">
        <v>48</v>
      </c>
      <c r="CN53" s="62">
        <f t="shared" si="166"/>
        <v>0.40712267754472348</v>
      </c>
      <c r="CO53" s="62">
        <f t="shared" si="167"/>
        <v>0.4135742030048552</v>
      </c>
      <c r="CP53" s="62">
        <f t="shared" si="168"/>
        <v>0.42746812389892275</v>
      </c>
      <c r="CQ53" s="62">
        <f t="shared" si="169"/>
        <v>0.44859123901952547</v>
      </c>
      <c r="CR53" s="62">
        <f t="shared" si="170"/>
        <v>0.47655683983103336</v>
      </c>
      <c r="CV53" s="54">
        <v>48</v>
      </c>
      <c r="CW53" s="62">
        <f t="shared" si="171"/>
        <v>0</v>
      </c>
      <c r="CX53" s="62">
        <f t="shared" si="172"/>
        <v>0</v>
      </c>
      <c r="CY53" s="62">
        <f t="shared" si="173"/>
        <v>0</v>
      </c>
      <c r="CZ53" s="62">
        <f t="shared" si="174"/>
        <v>0</v>
      </c>
      <c r="DA53" s="62">
        <f t="shared" si="175"/>
        <v>0</v>
      </c>
      <c r="DE53" s="168">
        <v>48</v>
      </c>
      <c r="DF53" s="62">
        <f t="shared" si="176"/>
        <v>8.1424535508944698E-2</v>
      </c>
      <c r="DG53" s="62">
        <f t="shared" si="177"/>
        <v>8.2714840600971049E-2</v>
      </c>
      <c r="DH53" s="62">
        <f t="shared" si="178"/>
        <v>8.5493624779784561E-2</v>
      </c>
      <c r="DI53" s="62">
        <f t="shared" si="179"/>
        <v>8.9718247803905096E-2</v>
      </c>
      <c r="DJ53" s="62">
        <f t="shared" si="180"/>
        <v>9.5311367966206678E-2</v>
      </c>
      <c r="DN53" s="54">
        <v>48</v>
      </c>
      <c r="DO53" s="62">
        <f t="shared" si="181"/>
        <v>8.1424535508944698E-2</v>
      </c>
      <c r="DP53" s="62">
        <f t="shared" si="182"/>
        <v>8.2714840600971049E-2</v>
      </c>
      <c r="DQ53" s="62">
        <f t="shared" si="183"/>
        <v>8.5493624779784561E-2</v>
      </c>
      <c r="DR53" s="62">
        <f t="shared" si="184"/>
        <v>8.9718247803905096E-2</v>
      </c>
      <c r="DS53" s="62">
        <f t="shared" si="185"/>
        <v>9.5311367966206678E-2</v>
      </c>
      <c r="DW53" s="168">
        <v>48</v>
      </c>
      <c r="DX53" s="62">
        <f t="shared" si="186"/>
        <v>0</v>
      </c>
      <c r="DY53" s="62">
        <f t="shared" si="187"/>
        <v>0</v>
      </c>
      <c r="DZ53" s="62">
        <f t="shared" si="188"/>
        <v>0</v>
      </c>
      <c r="EA53" s="62">
        <f t="shared" si="189"/>
        <v>0</v>
      </c>
      <c r="EB53" s="62">
        <f t="shared" si="190"/>
        <v>0</v>
      </c>
      <c r="EF53" s="54">
        <v>48</v>
      </c>
      <c r="EG53" s="62">
        <f t="shared" si="191"/>
        <v>0</v>
      </c>
      <c r="EH53" s="62">
        <f t="shared" si="192"/>
        <v>0</v>
      </c>
      <c r="EI53" s="62">
        <f t="shared" si="193"/>
        <v>0</v>
      </c>
      <c r="EJ53" s="62">
        <f t="shared" si="194"/>
        <v>0</v>
      </c>
      <c r="EK53" s="62">
        <f t="shared" si="195"/>
        <v>0</v>
      </c>
      <c r="EO53" s="168">
        <v>48</v>
      </c>
      <c r="EP53" s="62">
        <f t="shared" si="196"/>
        <v>4.0712267754472349E-2</v>
      </c>
      <c r="EQ53" s="62">
        <f t="shared" si="197"/>
        <v>4.1357420300485524E-2</v>
      </c>
      <c r="ER53" s="62">
        <f t="shared" si="198"/>
        <v>4.274681238989228E-2</v>
      </c>
      <c r="ES53" s="62">
        <f t="shared" si="199"/>
        <v>4.4859123901952548E-2</v>
      </c>
      <c r="ET53" s="62">
        <f t="shared" si="200"/>
        <v>4.7655683983103339E-2</v>
      </c>
      <c r="EX53" s="54">
        <v>48</v>
      </c>
      <c r="EY53" s="62">
        <f t="shared" si="131"/>
        <v>0.1628490710178894</v>
      </c>
      <c r="EZ53" s="62">
        <f t="shared" si="132"/>
        <v>0.1654296812019421</v>
      </c>
      <c r="FA53" s="62">
        <f t="shared" si="133"/>
        <v>0.17098724955956912</v>
      </c>
      <c r="FB53" s="62">
        <f t="shared" si="134"/>
        <v>0.17943649560781019</v>
      </c>
      <c r="FC53" s="62">
        <f t="shared" si="135"/>
        <v>0.19062273593241336</v>
      </c>
      <c r="FG53" s="54">
        <v>48</v>
      </c>
      <c r="FH53" s="67">
        <f>$Q87*AJ55*'[1]资源-士兵训练时间'!AB53+FH52</f>
        <v>84366.211399823442</v>
      </c>
      <c r="FI53" s="67">
        <f>$Q87*AK55*'[1]资源-士兵训练时间'!AC53+FI52</f>
        <v>128576.0286570857</v>
      </c>
      <c r="FJ53" s="67">
        <f>$Q87*AL55*'[1]资源-士兵训练时间'!AD53+FJ52</f>
        <v>188626.07779262733</v>
      </c>
      <c r="FK53" s="67">
        <f>$Q87*AM55*'[1]资源-士兵训练时间'!AE53+FK52</f>
        <v>269758.9955817213</v>
      </c>
      <c r="FL53" s="67">
        <f>$Q87*AN55*'[1]资源-士兵训练时间'!AF53+FL52</f>
        <v>438640.95331276883</v>
      </c>
      <c r="FP53" s="54">
        <v>48</v>
      </c>
      <c r="FQ53" s="62">
        <f t="shared" si="201"/>
        <v>0.12213680326341704</v>
      </c>
      <c r="FR53" s="62">
        <f t="shared" si="202"/>
        <v>0.12407226090145655</v>
      </c>
      <c r="FS53" s="62">
        <f t="shared" si="203"/>
        <v>0.12824043716967681</v>
      </c>
      <c r="FT53" s="62">
        <f t="shared" si="204"/>
        <v>0.13457737170585762</v>
      </c>
      <c r="FU53" s="62">
        <f t="shared" si="205"/>
        <v>0.14296705194931</v>
      </c>
      <c r="FV53" s="61">
        <f>FQ53*[4]兵营招募!AX52+FV52</f>
        <v>248564.06179227261</v>
      </c>
      <c r="FW53" s="61">
        <f>FR53*[4]兵营招募!AY52+FW52</f>
        <v>256818.5188654121</v>
      </c>
      <c r="FX53" s="61">
        <f>FS53*[4]兵营招募!AZ52+FX52</f>
        <v>250144.1271196864</v>
      </c>
      <c r="FY53" s="61">
        <f>FT53*[4]兵营招募!BA52+FY52</f>
        <v>241232.2771011182</v>
      </c>
      <c r="FZ53" s="61">
        <f>FU53*[4]兵营招募!BB52+FZ52</f>
        <v>170541.37869666435</v>
      </c>
      <c r="GD53" s="54">
        <v>48</v>
      </c>
      <c r="GE53" s="62">
        <f t="shared" si="206"/>
        <v>0</v>
      </c>
      <c r="GF53" s="62">
        <f t="shared" si="207"/>
        <v>0</v>
      </c>
      <c r="GG53" s="62">
        <f t="shared" si="208"/>
        <v>0</v>
      </c>
      <c r="GH53" s="62">
        <f t="shared" si="209"/>
        <v>0</v>
      </c>
      <c r="GI53" s="62">
        <f t="shared" si="210"/>
        <v>0</v>
      </c>
      <c r="GM53" s="54">
        <v>48</v>
      </c>
      <c r="GN53" s="62">
        <f t="shared" si="211"/>
        <v>0.1628490710178894</v>
      </c>
      <c r="GO53" s="62">
        <f t="shared" si="212"/>
        <v>0.1654296812019421</v>
      </c>
      <c r="GP53" s="62">
        <f t="shared" si="213"/>
        <v>0.17098724955956912</v>
      </c>
      <c r="GQ53" s="62">
        <f t="shared" si="214"/>
        <v>0.17943649560781019</v>
      </c>
      <c r="GR53" s="62">
        <f t="shared" si="215"/>
        <v>0.19062273593241336</v>
      </c>
      <c r="GV53" s="168">
        <v>48</v>
      </c>
      <c r="GW53" s="62">
        <f t="shared" si="216"/>
        <v>0.1628490710178894</v>
      </c>
      <c r="GX53" s="62">
        <f t="shared" si="217"/>
        <v>0.1654296812019421</v>
      </c>
      <c r="GY53" s="62">
        <f t="shared" si="218"/>
        <v>0.17098724955956912</v>
      </c>
      <c r="GZ53" s="62">
        <f t="shared" si="219"/>
        <v>0.17943649560781019</v>
      </c>
      <c r="HA53" s="62">
        <f t="shared" si="220"/>
        <v>0.19062273593241336</v>
      </c>
      <c r="HE53" s="54">
        <v>48</v>
      </c>
      <c r="HF53" s="62">
        <f t="shared" si="221"/>
        <v>0</v>
      </c>
      <c r="HG53" s="62">
        <f t="shared" si="222"/>
        <v>0</v>
      </c>
      <c r="HH53" s="62">
        <f t="shared" si="223"/>
        <v>0</v>
      </c>
      <c r="HI53" s="62">
        <f t="shared" si="224"/>
        <v>0</v>
      </c>
      <c r="HJ53" s="62">
        <f t="shared" si="225"/>
        <v>0</v>
      </c>
      <c r="HN53" s="54">
        <v>48</v>
      </c>
      <c r="HO53" s="62">
        <f t="shared" si="226"/>
        <v>0.24427360652683408</v>
      </c>
      <c r="HP53" s="62">
        <f t="shared" si="227"/>
        <v>0.2481445218029131</v>
      </c>
      <c r="HQ53" s="62">
        <f t="shared" si="228"/>
        <v>0.25648087433935363</v>
      </c>
      <c r="HR53" s="62">
        <f t="shared" si="229"/>
        <v>0.26915474341171525</v>
      </c>
      <c r="HS53" s="62">
        <f t="shared" si="230"/>
        <v>0.28593410389862001</v>
      </c>
      <c r="HW53" s="54">
        <v>48</v>
      </c>
      <c r="HX53" s="62">
        <f t="shared" si="231"/>
        <v>0</v>
      </c>
      <c r="HY53" s="62">
        <f t="shared" si="232"/>
        <v>0</v>
      </c>
      <c r="HZ53" s="62">
        <f t="shared" si="233"/>
        <v>0</v>
      </c>
      <c r="IA53" s="62">
        <f t="shared" si="234"/>
        <v>0</v>
      </c>
      <c r="IB53" s="62">
        <f t="shared" si="235"/>
        <v>0</v>
      </c>
      <c r="IF53" s="54">
        <v>48</v>
      </c>
      <c r="IG53" s="62">
        <f t="shared" si="236"/>
        <v>0.40712267754472348</v>
      </c>
      <c r="IH53" s="62">
        <f t="shared" si="237"/>
        <v>0.4135742030048552</v>
      </c>
      <c r="II53" s="62">
        <f t="shared" si="238"/>
        <v>0.42746812389892275</v>
      </c>
      <c r="IJ53" s="62">
        <f t="shared" si="239"/>
        <v>0.44859123901952547</v>
      </c>
      <c r="IK53" s="62">
        <f t="shared" si="240"/>
        <v>0.47655683983103336</v>
      </c>
      <c r="IO53" s="54">
        <v>48</v>
      </c>
      <c r="IP53" s="62">
        <f t="shared" si="241"/>
        <v>0</v>
      </c>
      <c r="IQ53" s="62">
        <f t="shared" si="242"/>
        <v>0</v>
      </c>
      <c r="IR53" s="62">
        <f t="shared" si="243"/>
        <v>0</v>
      </c>
      <c r="IS53" s="62">
        <f t="shared" si="244"/>
        <v>0</v>
      </c>
      <c r="IT53" s="62">
        <f t="shared" si="245"/>
        <v>0</v>
      </c>
      <c r="IX53" s="54">
        <v>48</v>
      </c>
      <c r="IY53" s="62">
        <f t="shared" si="246"/>
        <v>0</v>
      </c>
      <c r="IZ53" s="62">
        <f t="shared" si="247"/>
        <v>0</v>
      </c>
      <c r="JA53" s="62">
        <f t="shared" si="248"/>
        <v>0</v>
      </c>
      <c r="JB53" s="62">
        <f t="shared" si="249"/>
        <v>0</v>
      </c>
      <c r="JC53" s="62">
        <f t="shared" si="250"/>
        <v>0</v>
      </c>
      <c r="JD53" s="67"/>
      <c r="JE53" s="67"/>
      <c r="JF53" s="67"/>
      <c r="JJ53" s="54">
        <v>48</v>
      </c>
      <c r="JK53" s="68">
        <f t="shared" si="251"/>
        <v>4.0712267754472349E-2</v>
      </c>
      <c r="JL53" s="68">
        <f t="shared" si="252"/>
        <v>4.1357420300485524E-2</v>
      </c>
      <c r="JM53" s="68">
        <f t="shared" si="253"/>
        <v>4.274681238989228E-2</v>
      </c>
      <c r="JN53" s="68">
        <f t="shared" si="254"/>
        <v>4.4859123901952548E-2</v>
      </c>
      <c r="JO53" s="68">
        <f t="shared" si="255"/>
        <v>4.7655683983103339E-2</v>
      </c>
      <c r="JP53" s="61">
        <f>JK53*('[1]功能-城建'!CW52-'[1]功能-城建'!CW51)+JP52</f>
        <v>48293.725605053951</v>
      </c>
      <c r="JQ53" s="61">
        <f>JL53*('[1]功能-城建'!CX52-'[1]功能-城建'!CX51)+JQ52</f>
        <v>53614.606062942767</v>
      </c>
      <c r="JR53" s="61">
        <f>JM53*('[1]功能-城建'!CY52-'[1]功能-城建'!CY51)+JR52</f>
        <v>55255.714402723461</v>
      </c>
      <c r="JS53" s="61">
        <f>JN53*('[1]功能-城建'!CZ52-'[1]功能-城建'!CZ51)+JS52</f>
        <v>56819.009882900158</v>
      </c>
      <c r="JT53" s="61">
        <f>JO53*('[1]功能-城建'!DA52-'[1]功能-城建'!DA51)+JT52</f>
        <v>34981.985127531319</v>
      </c>
      <c r="JX53" s="159">
        <v>48</v>
      </c>
      <c r="JY53" s="68">
        <f t="shared" si="256"/>
        <v>0</v>
      </c>
      <c r="JZ53" s="68">
        <f t="shared" si="257"/>
        <v>0</v>
      </c>
      <c r="KA53" s="68">
        <f t="shared" si="258"/>
        <v>0</v>
      </c>
      <c r="KB53" s="68">
        <f t="shared" si="259"/>
        <v>0</v>
      </c>
      <c r="KC53" s="68">
        <f t="shared" si="260"/>
        <v>0</v>
      </c>
      <c r="KG53" s="168">
        <v>48</v>
      </c>
      <c r="KH53" s="68">
        <f t="shared" si="261"/>
        <v>0</v>
      </c>
      <c r="KI53" s="68">
        <f t="shared" si="262"/>
        <v>0</v>
      </c>
      <c r="KJ53" s="68">
        <f t="shared" si="263"/>
        <v>0</v>
      </c>
      <c r="KK53" s="68">
        <f t="shared" si="264"/>
        <v>0</v>
      </c>
      <c r="KL53" s="68">
        <f t="shared" si="265"/>
        <v>0</v>
      </c>
      <c r="KP53" s="168">
        <v>48</v>
      </c>
      <c r="KQ53" s="68">
        <f t="shared" si="266"/>
        <v>0.12213680326341704</v>
      </c>
      <c r="KR53" s="68">
        <f t="shared" si="267"/>
        <v>0.12407226090145655</v>
      </c>
      <c r="KS53" s="68">
        <f t="shared" si="268"/>
        <v>0.12824043716967681</v>
      </c>
      <c r="KT53" s="68">
        <f t="shared" si="269"/>
        <v>0.13457737170585762</v>
      </c>
      <c r="KU53" s="68">
        <f t="shared" si="270"/>
        <v>0.14296705194931</v>
      </c>
    </row>
    <row r="54" spans="2:307" x14ac:dyDescent="0.15">
      <c r="B54" s="54">
        <v>15</v>
      </c>
      <c r="C54" s="63">
        <f>IFERROR(INDEX(C$8:C$37,MATCH(圣人研究设计!AA88,$B$8:$B$37,0)),0)</f>
        <v>0.60000000000000009</v>
      </c>
      <c r="D54" s="63">
        <f>IFERROR(INDEX(D$8:D$37,MATCH(圣人研究设计!AB88,$B$8:$B$37,0)),0)</f>
        <v>0</v>
      </c>
      <c r="E54" s="63">
        <f>IFERROR(INDEX(E$8:E$37,MATCH(圣人研究设计!AC88,$B$8:$B$37,0)),0)</f>
        <v>0</v>
      </c>
      <c r="F54" s="63">
        <f>IFERROR(INDEX(F$8:F$37,MATCH(圣人研究设计!AD88,$B$8:$B$37,0)),0)</f>
        <v>0</v>
      </c>
      <c r="G54" s="63">
        <f>IFERROR(INDEX(G$8:G$37,MATCH(圣人研究设计!AE88,$B$8:$B$37,0)),0)</f>
        <v>0</v>
      </c>
      <c r="H54" s="63">
        <f>IFERROR(INDEX(H$8:H$37,MATCH(圣人研究设计!AF88,$B$8:$B$37,0)),0)</f>
        <v>0</v>
      </c>
      <c r="I54" s="63">
        <f>IFERROR(INDEX(I$8:I$37,MATCH(圣人研究设计!AG88,$B$8:$B$37,0)),0)</f>
        <v>0</v>
      </c>
      <c r="J54" s="63">
        <f>IFERROR(INDEX(J$8:J$37,MATCH(圣人研究设计!AH88,$B$8:$B$37,0)),0)</f>
        <v>0</v>
      </c>
      <c r="K54" s="63">
        <f>IFERROR(INDEX(K$8:K$37,MATCH(圣人研究设计!AI88,$B$8:$B$37,0)),0)</f>
        <v>0</v>
      </c>
      <c r="L54" s="63">
        <f>IFERROR(INDEX(L$8:L$37,MATCH(圣人研究设计!AJ88,$B$8:$B$37,0)),0)</f>
        <v>0</v>
      </c>
      <c r="M54" s="63">
        <f>IFERROR(INDEX(M$8:M$37,MATCH(圣人研究设计!AK88,$B$8:$B$37,0)),0)</f>
        <v>0</v>
      </c>
      <c r="N54" s="63">
        <f>IFERROR(INDEX(N$8:N$37,MATCH(圣人研究设计!AL88,$B$8:$B$37,0)),0)</f>
        <v>0</v>
      </c>
      <c r="O54" s="63">
        <f>IFERROR(INDEX(O$8:O$37,MATCH(圣人研究设计!AM88,$B$8:$B$37,0)),0)</f>
        <v>0</v>
      </c>
      <c r="P54" s="63">
        <f>IFERROR(INDEX(P$8:P$37,MATCH(圣人研究设计!AN88,$B$8:$B$37,0)),0)</f>
        <v>0</v>
      </c>
      <c r="Q54" s="63">
        <f>IFERROR(INDEX(Q$8:Q$37,MATCH(圣人研究设计!AO88,$B$8:$B$37,0)),0)</f>
        <v>0</v>
      </c>
      <c r="R54" s="63">
        <f>IFERROR(INDEX(R$8:R$37,MATCH(圣人研究设计!AP88,$B$8:$B$37,0)),0)</f>
        <v>0</v>
      </c>
      <c r="S54" s="63">
        <f>IFERROR(INDEX(S$8:S$37,MATCH(圣人研究设计!AQ88,$B$8:$B$37,0)),0)</f>
        <v>0</v>
      </c>
      <c r="T54" s="63">
        <f>IFERROR(INDEX(T$8:T$37,MATCH(圣人研究设计!AR88,$B$8:$B$37,0)),0)</f>
        <v>0</v>
      </c>
      <c r="U54" s="63">
        <f>IFERROR(INDEX(U$8:U$37,MATCH(圣人研究设计!AS88,$B$8:$B$37,0)),0)</f>
        <v>0</v>
      </c>
      <c r="V54" s="63">
        <f>IFERROR(INDEX(V$8:V$37,MATCH(圣人研究设计!AT88,$B$8:$B$37,0)),0)</f>
        <v>0</v>
      </c>
      <c r="W54" s="63">
        <f>IFERROR(INDEX(W$8:W$37,MATCH(圣人研究设计!AU88,$B$8:$B$37,0)),0)</f>
        <v>0</v>
      </c>
      <c r="X54" s="63">
        <f>IFERROR(INDEX(X$8:X$37,MATCH(圣人研究设计!AV88,$B$8:$B$37,0)),0)</f>
        <v>0</v>
      </c>
      <c r="Y54" s="63">
        <f>IFERROR(INDEX(Y$8:Y$37,MATCH(圣人研究设计!AW88,$B$8:$B$37,0)),0)</f>
        <v>0.4</v>
      </c>
      <c r="Z54" s="63">
        <f>IFERROR(INDEX(Z$8:Z$37,MATCH(圣人研究设计!AX88,$B$8:$B$37,0)),0)</f>
        <v>0</v>
      </c>
      <c r="AA54" s="63">
        <f>IFERROR(INDEX(AA$8:AA$37,MATCH(圣人研究设计!AY88,$B$8:$B$37,0)),0)</f>
        <v>0</v>
      </c>
      <c r="AB54" s="63">
        <f>IFERROR(INDEX(AB$8:AB$37,MATCH(圣人研究设计!AZ88,$B$8:$B$37,0)),0)</f>
        <v>0</v>
      </c>
      <c r="AC54" s="63">
        <f>IFERROR(INDEX(AC$8:AC$37,MATCH(圣人研究设计!BA88,$B$8:$B$37,0)),0)</f>
        <v>0</v>
      </c>
      <c r="AD54" s="63">
        <f>IFERROR(INDEX(AD$8:AD$37,MATCH(圣人研究设计!BB88,$B$8:$B$37,0)),0)</f>
        <v>0.12</v>
      </c>
      <c r="AE54" s="63"/>
      <c r="AI54" s="103">
        <v>47</v>
      </c>
      <c r="AJ54" s="60">
        <f>IF(总纲!BM51&lt;INT('功能-圣人研究'!$E$8),0,求节点('功能-圣人研究'!$E$8:$E$27,'功能-圣人研究'!K$8:K$27,总纲!BM51))</f>
        <v>0.81642712365242176</v>
      </c>
      <c r="AK54" s="60">
        <f>IF(总纲!BN51&lt;INT('功能-圣人研究'!$E$8),0,求节点('功能-圣人研究'!$E$8:$E$27,'功能-圣人研究'!L$8:L$27,总纲!BN51))</f>
        <v>0.8294403541636407</v>
      </c>
      <c r="AL54" s="60">
        <f>IF(总纲!BO51&lt;INT('功能-圣人研究'!$E$8),0,求节点('功能-圣人研究'!$E$8:$E$27,'功能-圣人研究'!M$8:M$27,总纲!BO51))</f>
        <v>0.85748654453448581</v>
      </c>
      <c r="AM54" s="60">
        <f>IF(总纲!BP51&lt;INT('功能-圣人研究'!$E$8),0,求节点('功能-圣人研究'!$E$8:$E$27,'功能-圣人研究'!N$8:N$27,总纲!BP51))</f>
        <v>0.89977368767585686</v>
      </c>
      <c r="AN54" s="60">
        <f>IF(总纲!BQ51&lt;INT('功能-圣人研究'!$E$8),0,求节点('功能-圣人研究'!$E$8:$E$27,'功能-圣人研究'!O$8:O$27,总纲!BQ51))</f>
        <v>0.95631808191817957</v>
      </c>
      <c r="AS54" s="81"/>
      <c r="AT54" s="54">
        <v>49</v>
      </c>
      <c r="AU54" s="68">
        <f t="shared" si="141"/>
        <v>0.91349293710442692</v>
      </c>
      <c r="AV54" s="68">
        <f t="shared" si="142"/>
        <v>0.92797516858470575</v>
      </c>
      <c r="AW54" s="68">
        <f t="shared" si="143"/>
        <v>0.95903219771197712</v>
      </c>
      <c r="AX54" s="68">
        <f t="shared" si="144"/>
        <v>1.0062159723641932</v>
      </c>
      <c r="AY54" s="68">
        <f t="shared" si="145"/>
        <v>1.0686448768791019</v>
      </c>
      <c r="BB54" s="81"/>
      <c r="BC54" s="54">
        <v>49</v>
      </c>
      <c r="BD54" s="68">
        <f t="shared" si="146"/>
        <v>0</v>
      </c>
      <c r="BE54" s="68">
        <f t="shared" si="147"/>
        <v>0</v>
      </c>
      <c r="BF54" s="68">
        <f t="shared" si="148"/>
        <v>0</v>
      </c>
      <c r="BG54" s="68">
        <f t="shared" si="149"/>
        <v>0</v>
      </c>
      <c r="BH54" s="68">
        <f t="shared" si="150"/>
        <v>0</v>
      </c>
      <c r="BL54" s="54">
        <v>49</v>
      </c>
      <c r="BM54" s="68">
        <f t="shared" si="151"/>
        <v>0</v>
      </c>
      <c r="BN54" s="68">
        <f t="shared" si="152"/>
        <v>0</v>
      </c>
      <c r="BO54" s="68">
        <f t="shared" si="153"/>
        <v>0</v>
      </c>
      <c r="BP54" s="68">
        <f t="shared" si="154"/>
        <v>0</v>
      </c>
      <c r="BQ54" s="68">
        <f t="shared" si="155"/>
        <v>0</v>
      </c>
      <c r="BU54" s="54">
        <v>49</v>
      </c>
      <c r="BV54" s="62">
        <f t="shared" si="156"/>
        <v>0.40599686093530085</v>
      </c>
      <c r="BW54" s="62">
        <f t="shared" si="157"/>
        <v>0.41243340825986924</v>
      </c>
      <c r="BX54" s="62">
        <f t="shared" si="158"/>
        <v>0.42623653231643427</v>
      </c>
      <c r="BY54" s="62">
        <f t="shared" si="159"/>
        <v>0.44720709882853033</v>
      </c>
      <c r="BZ54" s="62">
        <f t="shared" si="160"/>
        <v>0.47495327861293418</v>
      </c>
      <c r="CD54" s="168">
        <v>49</v>
      </c>
      <c r="CE54" s="62">
        <f t="shared" si="161"/>
        <v>0</v>
      </c>
      <c r="CF54" s="62">
        <f t="shared" si="162"/>
        <v>0</v>
      </c>
      <c r="CG54" s="62">
        <f t="shared" si="163"/>
        <v>0</v>
      </c>
      <c r="CH54" s="62">
        <f t="shared" si="164"/>
        <v>0</v>
      </c>
      <c r="CI54" s="62">
        <f t="shared" si="165"/>
        <v>0</v>
      </c>
      <c r="CM54" s="54">
        <v>49</v>
      </c>
      <c r="CN54" s="62">
        <f t="shared" si="166"/>
        <v>0.40599686093530085</v>
      </c>
      <c r="CO54" s="62">
        <f t="shared" si="167"/>
        <v>0.41243340825986924</v>
      </c>
      <c r="CP54" s="62">
        <f t="shared" si="168"/>
        <v>0.42623653231643427</v>
      </c>
      <c r="CQ54" s="62">
        <f t="shared" si="169"/>
        <v>0.44720709882853033</v>
      </c>
      <c r="CR54" s="62">
        <f t="shared" si="170"/>
        <v>0.47495327861293418</v>
      </c>
      <c r="CV54" s="54">
        <v>49</v>
      </c>
      <c r="CW54" s="62">
        <f t="shared" si="171"/>
        <v>0</v>
      </c>
      <c r="CX54" s="62">
        <f t="shared" si="172"/>
        <v>0</v>
      </c>
      <c r="CY54" s="62">
        <f t="shared" si="173"/>
        <v>0</v>
      </c>
      <c r="CZ54" s="62">
        <f t="shared" si="174"/>
        <v>0</v>
      </c>
      <c r="DA54" s="62">
        <f t="shared" si="175"/>
        <v>0</v>
      </c>
      <c r="DE54" s="168">
        <v>49</v>
      </c>
      <c r="DF54" s="62">
        <f t="shared" si="176"/>
        <v>0.12179905828059027</v>
      </c>
      <c r="DG54" s="62">
        <f t="shared" si="177"/>
        <v>0.12373002247796079</v>
      </c>
      <c r="DH54" s="62">
        <f t="shared" si="178"/>
        <v>0.12787095969493029</v>
      </c>
      <c r="DI54" s="62">
        <f t="shared" si="179"/>
        <v>0.13416212964855911</v>
      </c>
      <c r="DJ54" s="62">
        <f t="shared" si="180"/>
        <v>0.14248598358388029</v>
      </c>
      <c r="DN54" s="54">
        <v>49</v>
      </c>
      <c r="DO54" s="62">
        <f t="shared" si="181"/>
        <v>8.1199372187060179E-2</v>
      </c>
      <c r="DP54" s="62">
        <f t="shared" si="182"/>
        <v>8.2486681651973856E-2</v>
      </c>
      <c r="DQ54" s="62">
        <f t="shared" si="183"/>
        <v>8.5247306463286862E-2</v>
      </c>
      <c r="DR54" s="62">
        <f t="shared" si="184"/>
        <v>8.9441419765706076E-2</v>
      </c>
      <c r="DS54" s="62">
        <f t="shared" si="185"/>
        <v>9.4990655722586845E-2</v>
      </c>
      <c r="DW54" s="168">
        <v>49</v>
      </c>
      <c r="DX54" s="62">
        <f t="shared" si="186"/>
        <v>0</v>
      </c>
      <c r="DY54" s="62">
        <f t="shared" si="187"/>
        <v>0</v>
      </c>
      <c r="DZ54" s="62">
        <f t="shared" si="188"/>
        <v>0</v>
      </c>
      <c r="EA54" s="62">
        <f t="shared" si="189"/>
        <v>0</v>
      </c>
      <c r="EB54" s="62">
        <f t="shared" si="190"/>
        <v>0</v>
      </c>
      <c r="EF54" s="54">
        <v>49</v>
      </c>
      <c r="EG54" s="62">
        <f t="shared" si="191"/>
        <v>0</v>
      </c>
      <c r="EH54" s="62">
        <f t="shared" si="192"/>
        <v>0</v>
      </c>
      <c r="EI54" s="62">
        <f t="shared" si="193"/>
        <v>0</v>
      </c>
      <c r="EJ54" s="62">
        <f t="shared" si="194"/>
        <v>0</v>
      </c>
      <c r="EK54" s="62">
        <f t="shared" si="195"/>
        <v>0</v>
      </c>
      <c r="EO54" s="168">
        <v>49</v>
      </c>
      <c r="EP54" s="62">
        <f t="shared" si="196"/>
        <v>4.0599686093530089E-2</v>
      </c>
      <c r="EQ54" s="62">
        <f t="shared" si="197"/>
        <v>4.1243340825986928E-2</v>
      </c>
      <c r="ER54" s="62">
        <f t="shared" si="198"/>
        <v>4.2623653231643431E-2</v>
      </c>
      <c r="ES54" s="62">
        <f t="shared" si="199"/>
        <v>4.4720709882853038E-2</v>
      </c>
      <c r="ET54" s="62">
        <f t="shared" si="200"/>
        <v>4.7495327861293422E-2</v>
      </c>
      <c r="EX54" s="54">
        <v>49</v>
      </c>
      <c r="EY54" s="62">
        <f t="shared" si="131"/>
        <v>0.16239874437412036</v>
      </c>
      <c r="EZ54" s="62">
        <f t="shared" si="132"/>
        <v>0.16497336330394771</v>
      </c>
      <c r="FA54" s="62">
        <f t="shared" si="133"/>
        <v>0.17049461292657372</v>
      </c>
      <c r="FB54" s="62">
        <f t="shared" si="134"/>
        <v>0.17888283953141215</v>
      </c>
      <c r="FC54" s="62">
        <f t="shared" si="135"/>
        <v>0.18998131144517369</v>
      </c>
      <c r="FG54" s="54">
        <v>49</v>
      </c>
      <c r="FH54" s="67">
        <f>$Q88*AJ56*'[1]资源-士兵训练时间'!AB54+FH53</f>
        <v>98440.748898708611</v>
      </c>
      <c r="FI54" s="67">
        <f>$Q88*AK56*'[1]资源-士兵训练时间'!AC54+FI53</f>
        <v>149130.45846862521</v>
      </c>
      <c r="FJ54" s="67">
        <f>$Q88*AL56*'[1]资源-士兵训练时间'!AD54+FJ53</f>
        <v>217990.23534307643</v>
      </c>
      <c r="FK54" s="67">
        <f>$Q88*AM56*'[1]资源-士兵训练时间'!AE54+FK53</f>
        <v>311060.74747658009</v>
      </c>
      <c r="FL54" s="67">
        <f>$Q88*AN56*'[1]资源-士兵训练时间'!AF54+FL53</f>
        <v>509505.63839217916</v>
      </c>
      <c r="FP54" s="54">
        <v>49</v>
      </c>
      <c r="FQ54" s="62">
        <f t="shared" si="201"/>
        <v>0.12179905828059025</v>
      </c>
      <c r="FR54" s="62">
        <f t="shared" si="202"/>
        <v>0.12373002247796076</v>
      </c>
      <c r="FS54" s="62">
        <f t="shared" si="203"/>
        <v>0.12787095969493029</v>
      </c>
      <c r="FT54" s="62">
        <f t="shared" si="204"/>
        <v>0.13416212964855909</v>
      </c>
      <c r="FU54" s="62">
        <f t="shared" si="205"/>
        <v>0.14248598358388026</v>
      </c>
      <c r="FV54" s="61">
        <f>FQ54*[4]兵营招募!AX53+FV53</f>
        <v>284859.71775828599</v>
      </c>
      <c r="FW54" s="61">
        <f>FR54*[4]兵营招募!AY53+FW53</f>
        <v>294275.21313800622</v>
      </c>
      <c r="FX54" s="61">
        <f>FS54*[4]兵营招募!AZ53+FX53</f>
        <v>285463.17859831051</v>
      </c>
      <c r="FY54" s="61">
        <f>FT54*[4]兵营招募!BA53+FY53</f>
        <v>274518.68325328868</v>
      </c>
      <c r="FZ54" s="61">
        <f>FU54*[4]兵营招募!BB53+FZ53</f>
        <v>195466.70861815225</v>
      </c>
      <c r="GD54" s="54">
        <v>49</v>
      </c>
      <c r="GE54" s="62">
        <f t="shared" si="206"/>
        <v>0</v>
      </c>
      <c r="GF54" s="62">
        <f t="shared" si="207"/>
        <v>0</v>
      </c>
      <c r="GG54" s="62">
        <f t="shared" si="208"/>
        <v>0</v>
      </c>
      <c r="GH54" s="62">
        <f t="shared" si="209"/>
        <v>0</v>
      </c>
      <c r="GI54" s="62">
        <f t="shared" si="210"/>
        <v>0</v>
      </c>
      <c r="GM54" s="54">
        <v>49</v>
      </c>
      <c r="GN54" s="62">
        <f t="shared" si="211"/>
        <v>0.16239874437412036</v>
      </c>
      <c r="GO54" s="62">
        <f t="shared" si="212"/>
        <v>0.16497336330394771</v>
      </c>
      <c r="GP54" s="62">
        <f t="shared" si="213"/>
        <v>0.17049461292657372</v>
      </c>
      <c r="GQ54" s="62">
        <f t="shared" si="214"/>
        <v>0.17888283953141215</v>
      </c>
      <c r="GR54" s="62">
        <f t="shared" si="215"/>
        <v>0.18998131144517369</v>
      </c>
      <c r="GV54" s="168">
        <v>49</v>
      </c>
      <c r="GW54" s="62">
        <f t="shared" si="216"/>
        <v>0.16239874437412036</v>
      </c>
      <c r="GX54" s="62">
        <f t="shared" si="217"/>
        <v>0.16497336330394771</v>
      </c>
      <c r="GY54" s="62">
        <f t="shared" si="218"/>
        <v>0.17049461292657372</v>
      </c>
      <c r="GZ54" s="62">
        <f t="shared" si="219"/>
        <v>0.17888283953141215</v>
      </c>
      <c r="HA54" s="62">
        <f t="shared" si="220"/>
        <v>0.18998131144517369</v>
      </c>
      <c r="HE54" s="54">
        <v>49</v>
      </c>
      <c r="HF54" s="62">
        <f t="shared" si="221"/>
        <v>0</v>
      </c>
      <c r="HG54" s="62">
        <f t="shared" si="222"/>
        <v>0</v>
      </c>
      <c r="HH54" s="62">
        <f t="shared" si="223"/>
        <v>0</v>
      </c>
      <c r="HI54" s="62">
        <f t="shared" si="224"/>
        <v>0</v>
      </c>
      <c r="HJ54" s="62">
        <f t="shared" si="225"/>
        <v>0</v>
      </c>
      <c r="HN54" s="54">
        <v>49</v>
      </c>
      <c r="HO54" s="62">
        <f t="shared" si="226"/>
        <v>0.24359811656118049</v>
      </c>
      <c r="HP54" s="62">
        <f t="shared" si="227"/>
        <v>0.24746004495592153</v>
      </c>
      <c r="HQ54" s="62">
        <f t="shared" si="228"/>
        <v>0.25574191938986057</v>
      </c>
      <c r="HR54" s="62">
        <f t="shared" si="229"/>
        <v>0.26832425929711817</v>
      </c>
      <c r="HS54" s="62">
        <f t="shared" si="230"/>
        <v>0.28497196716776052</v>
      </c>
      <c r="HW54" s="54">
        <v>49</v>
      </c>
      <c r="HX54" s="62">
        <f t="shared" si="231"/>
        <v>0</v>
      </c>
      <c r="HY54" s="62">
        <f t="shared" si="232"/>
        <v>0</v>
      </c>
      <c r="HZ54" s="62">
        <f t="shared" si="233"/>
        <v>0</v>
      </c>
      <c r="IA54" s="62">
        <f t="shared" si="234"/>
        <v>0</v>
      </c>
      <c r="IB54" s="62">
        <f t="shared" si="235"/>
        <v>0</v>
      </c>
      <c r="IF54" s="54">
        <v>49</v>
      </c>
      <c r="IG54" s="62">
        <f t="shared" si="236"/>
        <v>0.60899529140295128</v>
      </c>
      <c r="IH54" s="62">
        <f t="shared" si="237"/>
        <v>0.61865011238980383</v>
      </c>
      <c r="II54" s="62">
        <f t="shared" si="238"/>
        <v>0.63935479847465138</v>
      </c>
      <c r="IJ54" s="62">
        <f t="shared" si="239"/>
        <v>0.67081064824279546</v>
      </c>
      <c r="IK54" s="62">
        <f t="shared" si="240"/>
        <v>0.71242991791940125</v>
      </c>
      <c r="IO54" s="54">
        <v>49</v>
      </c>
      <c r="IP54" s="62">
        <f t="shared" si="241"/>
        <v>0</v>
      </c>
      <c r="IQ54" s="62">
        <f t="shared" si="242"/>
        <v>0</v>
      </c>
      <c r="IR54" s="62">
        <f t="shared" si="243"/>
        <v>0</v>
      </c>
      <c r="IS54" s="62">
        <f t="shared" si="244"/>
        <v>0</v>
      </c>
      <c r="IT54" s="62">
        <f t="shared" si="245"/>
        <v>0</v>
      </c>
      <c r="IX54" s="54">
        <v>49</v>
      </c>
      <c r="IY54" s="62">
        <f t="shared" si="246"/>
        <v>0</v>
      </c>
      <c r="IZ54" s="62">
        <f t="shared" si="247"/>
        <v>0</v>
      </c>
      <c r="JA54" s="62">
        <f t="shared" si="248"/>
        <v>0</v>
      </c>
      <c r="JB54" s="62">
        <f t="shared" si="249"/>
        <v>0</v>
      </c>
      <c r="JC54" s="62">
        <f t="shared" si="250"/>
        <v>0</v>
      </c>
      <c r="JD54" s="67"/>
      <c r="JE54" s="67"/>
      <c r="JF54" s="67"/>
      <c r="JJ54" s="54">
        <v>49</v>
      </c>
      <c r="JK54" s="68">
        <f t="shared" si="251"/>
        <v>6.0899529140295137E-2</v>
      </c>
      <c r="JL54" s="68">
        <f t="shared" si="252"/>
        <v>6.1865011238980396E-2</v>
      </c>
      <c r="JM54" s="68">
        <f t="shared" si="253"/>
        <v>6.3935479847465143E-2</v>
      </c>
      <c r="JN54" s="68">
        <f t="shared" si="254"/>
        <v>6.7081064824279557E-2</v>
      </c>
      <c r="JO54" s="68">
        <f t="shared" si="255"/>
        <v>7.1242991791940144E-2</v>
      </c>
      <c r="JP54" s="61">
        <f>JK54*('[1]功能-城建'!CW53-'[1]功能-城建'!CW52)+JP53</f>
        <v>69660.081900166668</v>
      </c>
      <c r="JQ54" s="61">
        <f>JL54*('[1]功能-城建'!CX53-'[1]功能-城建'!CX52)+JQ53</f>
        <v>77339.38109790966</v>
      </c>
      <c r="JR54" s="61">
        <f>JM54*('[1]功能-城建'!CY53-'[1]功能-城建'!CY52)+JR53</f>
        <v>78945.080546604499</v>
      </c>
      <c r="JS54" s="61">
        <f>JN54*('[1]功能-城建'!CZ53-'[1]功能-城建'!CZ52)+JS53</f>
        <v>80874.697556151063</v>
      </c>
      <c r="JT54" s="61">
        <f>JO54*('[1]功能-城建'!DA53-'[1]功能-城建'!DA52)+JT53</f>
        <v>50455.064537026003</v>
      </c>
      <c r="JX54" s="159">
        <v>49</v>
      </c>
      <c r="JY54" s="68">
        <f t="shared" si="256"/>
        <v>0</v>
      </c>
      <c r="JZ54" s="68">
        <f t="shared" si="257"/>
        <v>0</v>
      </c>
      <c r="KA54" s="68">
        <f t="shared" si="258"/>
        <v>0</v>
      </c>
      <c r="KB54" s="68">
        <f t="shared" si="259"/>
        <v>0</v>
      </c>
      <c r="KC54" s="68">
        <f t="shared" si="260"/>
        <v>0</v>
      </c>
      <c r="KG54" s="168">
        <v>49</v>
      </c>
      <c r="KH54" s="68">
        <f t="shared" si="261"/>
        <v>0</v>
      </c>
      <c r="KI54" s="68">
        <f t="shared" si="262"/>
        <v>0</v>
      </c>
      <c r="KJ54" s="68">
        <f t="shared" si="263"/>
        <v>0</v>
      </c>
      <c r="KK54" s="68">
        <f t="shared" si="264"/>
        <v>0</v>
      </c>
      <c r="KL54" s="68">
        <f t="shared" si="265"/>
        <v>0</v>
      </c>
      <c r="KP54" s="168">
        <v>49</v>
      </c>
      <c r="KQ54" s="68">
        <f t="shared" si="266"/>
        <v>0.18269858742088538</v>
      </c>
      <c r="KR54" s="68">
        <f t="shared" si="267"/>
        <v>0.18559503371694114</v>
      </c>
      <c r="KS54" s="68">
        <f t="shared" si="268"/>
        <v>0.1918064395423954</v>
      </c>
      <c r="KT54" s="68">
        <f t="shared" si="269"/>
        <v>0.20124319447283862</v>
      </c>
      <c r="KU54" s="68">
        <f t="shared" si="270"/>
        <v>0.21372897537582036</v>
      </c>
    </row>
    <row r="55" spans="2:307" x14ac:dyDescent="0.15">
      <c r="B55" s="54">
        <v>16</v>
      </c>
      <c r="C55" s="63">
        <f>IFERROR(INDEX(C$8:C$37,MATCH(圣人研究设计!AA89,$B$8:$B$37,0)),0)</f>
        <v>0.60000000000000009</v>
      </c>
      <c r="D55" s="63">
        <f>IFERROR(INDEX(D$8:D$37,MATCH(圣人研究设计!AB89,$B$8:$B$37,0)),0)</f>
        <v>0</v>
      </c>
      <c r="E55" s="63">
        <f>IFERROR(INDEX(E$8:E$37,MATCH(圣人研究设计!AC89,$B$8:$B$37,0)),0)</f>
        <v>0</v>
      </c>
      <c r="F55" s="63">
        <f>IFERROR(INDEX(F$8:F$37,MATCH(圣人研究设计!AD89,$B$8:$B$37,0)),0)</f>
        <v>0</v>
      </c>
      <c r="G55" s="63">
        <f>IFERROR(INDEX(G$8:G$37,MATCH(圣人研究设计!AE89,$B$8:$B$37,0)),0)</f>
        <v>0</v>
      </c>
      <c r="H55" s="63">
        <f>IFERROR(INDEX(H$8:H$37,MATCH(圣人研究设计!AF89,$B$8:$B$37,0)),0)</f>
        <v>0</v>
      </c>
      <c r="I55" s="63">
        <f>IFERROR(INDEX(I$8:I$37,MATCH(圣人研究设计!AG89,$B$8:$B$37,0)),0)</f>
        <v>0</v>
      </c>
      <c r="J55" s="63">
        <f>IFERROR(INDEX(J$8:J$37,MATCH(圣人研究设计!AH89,$B$8:$B$37,0)),0)</f>
        <v>0</v>
      </c>
      <c r="K55" s="63">
        <f>IFERROR(INDEX(K$8:K$37,MATCH(圣人研究设计!AI89,$B$8:$B$37,0)),0)</f>
        <v>0</v>
      </c>
      <c r="L55" s="63">
        <f>IFERROR(INDEX(L$8:L$37,MATCH(圣人研究设计!AJ89,$B$8:$B$37,0)),0)</f>
        <v>0</v>
      </c>
      <c r="M55" s="63">
        <f>IFERROR(INDEX(M$8:M$37,MATCH(圣人研究设计!AK89,$B$8:$B$37,0)),0)</f>
        <v>0</v>
      </c>
      <c r="N55" s="63">
        <f>IFERROR(INDEX(N$8:N$37,MATCH(圣人研究设计!AL89,$B$8:$B$37,0)),0)</f>
        <v>0</v>
      </c>
      <c r="O55" s="63">
        <f>IFERROR(INDEX(O$8:O$37,MATCH(圣人研究设计!AM89,$B$8:$B$37,0)),0)</f>
        <v>0</v>
      </c>
      <c r="P55" s="63">
        <f>IFERROR(INDEX(P$8:P$37,MATCH(圣人研究设计!AN89,$B$8:$B$37,0)),0)</f>
        <v>0</v>
      </c>
      <c r="Q55" s="63">
        <f>IFERROR(INDEX(Q$8:Q$37,MATCH(圣人研究设计!AO89,$B$8:$B$37,0)),0)</f>
        <v>0</v>
      </c>
      <c r="R55" s="63">
        <f>IFERROR(INDEX(R$8:R$37,MATCH(圣人研究设计!AP89,$B$8:$B$37,0)),0)</f>
        <v>0</v>
      </c>
      <c r="S55" s="63">
        <f>IFERROR(INDEX(S$8:S$37,MATCH(圣人研究设计!AQ89,$B$8:$B$37,0)),0)</f>
        <v>0</v>
      </c>
      <c r="T55" s="63">
        <f>IFERROR(INDEX(T$8:T$37,MATCH(圣人研究设计!AR89,$B$8:$B$37,0)),0)</f>
        <v>0</v>
      </c>
      <c r="U55" s="63">
        <f>IFERROR(INDEX(U$8:U$37,MATCH(圣人研究设计!AS89,$B$8:$B$37,0)),0)</f>
        <v>0</v>
      </c>
      <c r="V55" s="63">
        <f>IFERROR(INDEX(V$8:V$37,MATCH(圣人研究设计!AT89,$B$8:$B$37,0)),0)</f>
        <v>0</v>
      </c>
      <c r="W55" s="63">
        <f>IFERROR(INDEX(W$8:W$37,MATCH(圣人研究设计!AU89,$B$8:$B$37,0)),0)</f>
        <v>0</v>
      </c>
      <c r="X55" s="63">
        <f>IFERROR(INDEX(X$8:X$37,MATCH(圣人研究设计!AV89,$B$8:$B$37,0)),0)</f>
        <v>0</v>
      </c>
      <c r="Y55" s="63">
        <f>IFERROR(INDEX(Y$8:Y$37,MATCH(圣人研究设计!AW89,$B$8:$B$37,0)),0)</f>
        <v>0.4</v>
      </c>
      <c r="Z55" s="63">
        <f>IFERROR(INDEX(Z$8:Z$37,MATCH(圣人研究设计!AX89,$B$8:$B$37,0)),0)</f>
        <v>0</v>
      </c>
      <c r="AA55" s="63">
        <f>IFERROR(INDEX(AA$8:AA$37,MATCH(圣人研究设计!AY89,$B$8:$B$37,0)),0)</f>
        <v>0</v>
      </c>
      <c r="AB55" s="63">
        <f>IFERROR(INDEX(AB$8:AB$37,MATCH(圣人研究设计!AZ89,$B$8:$B$37,0)),0)</f>
        <v>0</v>
      </c>
      <c r="AC55" s="63">
        <f>IFERROR(INDEX(AC$8:AC$37,MATCH(圣人研究设计!BA89,$B$8:$B$37,0)),0)</f>
        <v>0</v>
      </c>
      <c r="AD55" s="63">
        <f>IFERROR(INDEX(AD$8:AD$37,MATCH(圣人研究设计!BB89,$B$8:$B$37,0)),0)</f>
        <v>0.12</v>
      </c>
      <c r="AE55" s="63"/>
      <c r="AI55" s="103">
        <v>48</v>
      </c>
      <c r="AJ55" s="60">
        <f>IF(总纲!BM52&lt;INT('功能-圣人研究'!$E$8),0,求节点('功能-圣人研究'!$E$8:$E$27,'功能-圣人研究'!K$8:K$27,总纲!BM52))</f>
        <v>0.81424535508944695</v>
      </c>
      <c r="AK55" s="60">
        <f>IF(总纲!BN52&lt;INT('功能-圣人研究'!$E$8),0,求节点('功能-圣人研究'!$E$8:$E$27,'功能-圣人研究'!L$8:L$27,总纲!BN52))</f>
        <v>0.8271484060097104</v>
      </c>
      <c r="AL55" s="60">
        <f>IF(总纲!BO52&lt;INT('功能-圣人研究'!$E$8),0,求节点('功能-圣人研究'!$E$8:$E$27,'功能-圣人研究'!M$8:M$27,总纲!BO52))</f>
        <v>0.85493624779784549</v>
      </c>
      <c r="AM55" s="60">
        <f>IF(总纲!BP52&lt;INT('功能-圣人研究'!$E$8),0,求节点('功能-圣人研究'!$E$8:$E$27,'功能-圣人研究'!N$8:N$27,总纲!BP52))</f>
        <v>0.89718247803905093</v>
      </c>
      <c r="AN55" s="60">
        <f>IF(总纲!BQ52&lt;INT('功能-圣人研究'!$E$8),0,求节点('功能-圣人研究'!$E$8:$E$27,'功能-圣人研究'!O$8:O$27,总纲!BQ52))</f>
        <v>0.95311367966206673</v>
      </c>
      <c r="AS55" s="81"/>
      <c r="AT55" s="54">
        <v>50</v>
      </c>
      <c r="AU55" s="68">
        <f t="shared" si="141"/>
        <v>0.91108582192219567</v>
      </c>
      <c r="AV55" s="68">
        <f t="shared" si="142"/>
        <v>0.92529497073033962</v>
      </c>
      <c r="AW55" s="68">
        <f t="shared" si="143"/>
        <v>0.95629982481079567</v>
      </c>
      <c r="AX55" s="68">
        <f t="shared" si="144"/>
        <v>1.0030459442068032</v>
      </c>
      <c r="AY55" s="68">
        <f t="shared" si="145"/>
        <v>1.0647043928807984</v>
      </c>
      <c r="BB55" s="81"/>
      <c r="BC55" s="54">
        <v>50</v>
      </c>
      <c r="BD55" s="68">
        <f t="shared" si="146"/>
        <v>0</v>
      </c>
      <c r="BE55" s="68">
        <f t="shared" si="147"/>
        <v>0</v>
      </c>
      <c r="BF55" s="68">
        <f t="shared" si="148"/>
        <v>0</v>
      </c>
      <c r="BG55" s="68">
        <f t="shared" si="149"/>
        <v>0</v>
      </c>
      <c r="BH55" s="68">
        <f t="shared" si="150"/>
        <v>0</v>
      </c>
      <c r="BL55" s="54">
        <v>50</v>
      </c>
      <c r="BM55" s="68">
        <f t="shared" si="151"/>
        <v>0</v>
      </c>
      <c r="BN55" s="68">
        <f t="shared" si="152"/>
        <v>0</v>
      </c>
      <c r="BO55" s="68">
        <f t="shared" si="153"/>
        <v>0</v>
      </c>
      <c r="BP55" s="68">
        <f t="shared" si="154"/>
        <v>0</v>
      </c>
      <c r="BQ55" s="68">
        <f t="shared" si="155"/>
        <v>0</v>
      </c>
      <c r="BU55" s="54">
        <v>50</v>
      </c>
      <c r="BV55" s="62">
        <f t="shared" si="156"/>
        <v>0.40492703196542029</v>
      </c>
      <c r="BW55" s="62">
        <f t="shared" si="157"/>
        <v>0.41124220921348426</v>
      </c>
      <c r="BX55" s="62">
        <f t="shared" si="158"/>
        <v>0.42502214436035363</v>
      </c>
      <c r="BY55" s="62">
        <f t="shared" si="159"/>
        <v>0.44579819742524585</v>
      </c>
      <c r="BZ55" s="62">
        <f t="shared" si="160"/>
        <v>0.47320195239146595</v>
      </c>
      <c r="CD55" s="168">
        <v>50</v>
      </c>
      <c r="CE55" s="62">
        <f t="shared" si="161"/>
        <v>0</v>
      </c>
      <c r="CF55" s="62">
        <f t="shared" si="162"/>
        <v>0</v>
      </c>
      <c r="CG55" s="62">
        <f t="shared" si="163"/>
        <v>0</v>
      </c>
      <c r="CH55" s="62">
        <f t="shared" si="164"/>
        <v>0</v>
      </c>
      <c r="CI55" s="62">
        <f t="shared" si="165"/>
        <v>0</v>
      </c>
      <c r="CM55" s="54">
        <v>50</v>
      </c>
      <c r="CN55" s="62">
        <f t="shared" si="166"/>
        <v>0.40492703196542029</v>
      </c>
      <c r="CO55" s="62">
        <f t="shared" si="167"/>
        <v>0.41124220921348426</v>
      </c>
      <c r="CP55" s="62">
        <f t="shared" si="168"/>
        <v>0.42502214436035363</v>
      </c>
      <c r="CQ55" s="62">
        <f t="shared" si="169"/>
        <v>0.44579819742524585</v>
      </c>
      <c r="CR55" s="62">
        <f t="shared" si="170"/>
        <v>0.47320195239146595</v>
      </c>
      <c r="CV55" s="54">
        <v>50</v>
      </c>
      <c r="CW55" s="62">
        <f t="shared" si="171"/>
        <v>0</v>
      </c>
      <c r="CX55" s="62">
        <f t="shared" si="172"/>
        <v>0</v>
      </c>
      <c r="CY55" s="62">
        <f t="shared" si="173"/>
        <v>0</v>
      </c>
      <c r="CZ55" s="62">
        <f t="shared" si="174"/>
        <v>0</v>
      </c>
      <c r="DA55" s="62">
        <f t="shared" si="175"/>
        <v>0</v>
      </c>
      <c r="DE55" s="168">
        <v>50</v>
      </c>
      <c r="DF55" s="62">
        <f t="shared" si="176"/>
        <v>0.1214781095896261</v>
      </c>
      <c r="DG55" s="62">
        <f t="shared" si="177"/>
        <v>0.12337266276404529</v>
      </c>
      <c r="DH55" s="62">
        <f t="shared" si="178"/>
        <v>0.1275066433081061</v>
      </c>
      <c r="DI55" s="62">
        <f t="shared" si="179"/>
        <v>0.13373945922757377</v>
      </c>
      <c r="DJ55" s="62">
        <f t="shared" si="180"/>
        <v>0.1419605857174398</v>
      </c>
      <c r="DN55" s="54">
        <v>50</v>
      </c>
      <c r="DO55" s="62">
        <f t="shared" si="181"/>
        <v>8.0985406393084061E-2</v>
      </c>
      <c r="DP55" s="62">
        <f t="shared" si="182"/>
        <v>8.2248441842696862E-2</v>
      </c>
      <c r="DQ55" s="62">
        <f t="shared" si="183"/>
        <v>8.5004428872070728E-2</v>
      </c>
      <c r="DR55" s="62">
        <f t="shared" si="184"/>
        <v>8.915963948504918E-2</v>
      </c>
      <c r="DS55" s="62">
        <f t="shared" si="185"/>
        <v>9.4640390478293202E-2</v>
      </c>
      <c r="DW55" s="168">
        <v>50</v>
      </c>
      <c r="DX55" s="62">
        <f t="shared" si="186"/>
        <v>0</v>
      </c>
      <c r="DY55" s="62">
        <f t="shared" si="187"/>
        <v>0</v>
      </c>
      <c r="DZ55" s="62">
        <f t="shared" si="188"/>
        <v>0</v>
      </c>
      <c r="EA55" s="62">
        <f t="shared" si="189"/>
        <v>0</v>
      </c>
      <c r="EB55" s="62">
        <f t="shared" si="190"/>
        <v>0</v>
      </c>
      <c r="EF55" s="54">
        <v>50</v>
      </c>
      <c r="EG55" s="62">
        <f t="shared" si="191"/>
        <v>0</v>
      </c>
      <c r="EH55" s="62">
        <f t="shared" si="192"/>
        <v>0</v>
      </c>
      <c r="EI55" s="62">
        <f t="shared" si="193"/>
        <v>0</v>
      </c>
      <c r="EJ55" s="62">
        <f t="shared" si="194"/>
        <v>0</v>
      </c>
      <c r="EK55" s="62">
        <f t="shared" si="195"/>
        <v>0</v>
      </c>
      <c r="EO55" s="168">
        <v>50</v>
      </c>
      <c r="EP55" s="62">
        <f t="shared" si="196"/>
        <v>4.0492703196542031E-2</v>
      </c>
      <c r="EQ55" s="62">
        <f t="shared" si="197"/>
        <v>4.1124220921348431E-2</v>
      </c>
      <c r="ER55" s="62">
        <f t="shared" si="198"/>
        <v>4.2502214436035364E-2</v>
      </c>
      <c r="ES55" s="62">
        <f t="shared" si="199"/>
        <v>4.457981974252459E-2</v>
      </c>
      <c r="ET55" s="62">
        <f t="shared" si="200"/>
        <v>4.7320195239146601E-2</v>
      </c>
      <c r="EX55" s="54">
        <v>50</v>
      </c>
      <c r="EY55" s="62">
        <f t="shared" si="131"/>
        <v>0.16197081278616812</v>
      </c>
      <c r="EZ55" s="62">
        <f t="shared" si="132"/>
        <v>0.16449688368539372</v>
      </c>
      <c r="FA55" s="62">
        <f t="shared" si="133"/>
        <v>0.17000885774414146</v>
      </c>
      <c r="FB55" s="62">
        <f t="shared" si="134"/>
        <v>0.17831927897009836</v>
      </c>
      <c r="FC55" s="62">
        <f t="shared" si="135"/>
        <v>0.1892807809565864</v>
      </c>
      <c r="FG55" s="54">
        <v>50</v>
      </c>
      <c r="FH55" s="67">
        <f>$Q89*AJ57*'[1]资源-士兵训练时间'!AB55+FH54</f>
        <v>113344.16308805978</v>
      </c>
      <c r="FI55" s="67">
        <f>$Q89*AK57*'[1]资源-士兵训练时间'!AC55+FI54</f>
        <v>171445.6005470058</v>
      </c>
      <c r="FJ55" s="67">
        <f>$Q89*AL57*'[1]资源-士兵训练时间'!AD55+FJ54</f>
        <v>250432.63579881279</v>
      </c>
      <c r="FK55" s="67">
        <f>$Q89*AM57*'[1]资源-士兵训练时间'!AE55+FK54</f>
        <v>358053.99141241959</v>
      </c>
      <c r="FL55" s="67">
        <f>$Q89*AN57*'[1]资源-士兵训练时间'!AF55+FL54</f>
        <v>586614.98180312628</v>
      </c>
      <c r="FP55" s="54">
        <v>50</v>
      </c>
      <c r="FQ55" s="62">
        <f t="shared" si="201"/>
        <v>0.12147810958962608</v>
      </c>
      <c r="FR55" s="62">
        <f t="shared" si="202"/>
        <v>0.12337266276404527</v>
      </c>
      <c r="FS55" s="62">
        <f t="shared" si="203"/>
        <v>0.12750664330810607</v>
      </c>
      <c r="FT55" s="62">
        <f t="shared" si="204"/>
        <v>0.13373945922757374</v>
      </c>
      <c r="FU55" s="62">
        <f t="shared" si="205"/>
        <v>0.14196058571743977</v>
      </c>
      <c r="FV55" s="61">
        <f>FQ55*[4]兵营招募!AX54+FV54</f>
        <v>323657.93261837901</v>
      </c>
      <c r="FW55" s="61">
        <f>FR55*[4]兵营招募!AY54+FW54</f>
        <v>334366.10643673129</v>
      </c>
      <c r="FX55" s="61">
        <f>FS55*[4]兵营招募!AZ54+FX54</f>
        <v>323113.9524941222</v>
      </c>
      <c r="FY55" s="61">
        <f>FT55*[4]兵营招募!BA54+FY54</f>
        <v>311670.65210612846</v>
      </c>
      <c r="FZ55" s="61">
        <f>FU55*[4]兵营招募!BB54+FZ54</f>
        <v>222588.48051897169</v>
      </c>
      <c r="GD55" s="54">
        <v>50</v>
      </c>
      <c r="GE55" s="62">
        <f t="shared" si="206"/>
        <v>0</v>
      </c>
      <c r="GF55" s="62">
        <f t="shared" si="207"/>
        <v>0</v>
      </c>
      <c r="GG55" s="62">
        <f t="shared" si="208"/>
        <v>0</v>
      </c>
      <c r="GH55" s="62">
        <f t="shared" si="209"/>
        <v>0</v>
      </c>
      <c r="GI55" s="62">
        <f t="shared" si="210"/>
        <v>0</v>
      </c>
      <c r="GM55" s="54">
        <v>50</v>
      </c>
      <c r="GN55" s="62">
        <f t="shared" si="211"/>
        <v>0.16197081278616812</v>
      </c>
      <c r="GO55" s="62">
        <f t="shared" si="212"/>
        <v>0.16449688368539372</v>
      </c>
      <c r="GP55" s="62">
        <f t="shared" si="213"/>
        <v>0.17000885774414146</v>
      </c>
      <c r="GQ55" s="62">
        <f t="shared" si="214"/>
        <v>0.17831927897009836</v>
      </c>
      <c r="GR55" s="62">
        <f t="shared" si="215"/>
        <v>0.1892807809565864</v>
      </c>
      <c r="GV55" s="168">
        <v>50</v>
      </c>
      <c r="GW55" s="62">
        <f t="shared" si="216"/>
        <v>0.16197081278616812</v>
      </c>
      <c r="GX55" s="62">
        <f t="shared" si="217"/>
        <v>0.16449688368539372</v>
      </c>
      <c r="GY55" s="62">
        <f t="shared" si="218"/>
        <v>0.17000885774414146</v>
      </c>
      <c r="GZ55" s="62">
        <f t="shared" si="219"/>
        <v>0.17831927897009836</v>
      </c>
      <c r="HA55" s="62">
        <f t="shared" si="220"/>
        <v>0.1892807809565864</v>
      </c>
      <c r="HE55" s="54">
        <v>50</v>
      </c>
      <c r="HF55" s="62">
        <f t="shared" si="221"/>
        <v>0</v>
      </c>
      <c r="HG55" s="62">
        <f t="shared" si="222"/>
        <v>0</v>
      </c>
      <c r="HH55" s="62">
        <f t="shared" si="223"/>
        <v>0</v>
      </c>
      <c r="HI55" s="62">
        <f t="shared" si="224"/>
        <v>0</v>
      </c>
      <c r="HJ55" s="62">
        <f t="shared" si="225"/>
        <v>0</v>
      </c>
      <c r="HN55" s="54">
        <v>50</v>
      </c>
      <c r="HO55" s="62">
        <f t="shared" si="226"/>
        <v>0.24295621917925217</v>
      </c>
      <c r="HP55" s="62">
        <f t="shared" si="227"/>
        <v>0.24674532552809053</v>
      </c>
      <c r="HQ55" s="62">
        <f t="shared" si="228"/>
        <v>0.25501328661621214</v>
      </c>
      <c r="HR55" s="62">
        <f t="shared" si="229"/>
        <v>0.26747891845514749</v>
      </c>
      <c r="HS55" s="62">
        <f t="shared" si="230"/>
        <v>0.28392117143487955</v>
      </c>
      <c r="HW55" s="54">
        <v>50</v>
      </c>
      <c r="HX55" s="62">
        <f t="shared" si="231"/>
        <v>0</v>
      </c>
      <c r="HY55" s="62">
        <f t="shared" si="232"/>
        <v>0</v>
      </c>
      <c r="HZ55" s="62">
        <f t="shared" si="233"/>
        <v>0</v>
      </c>
      <c r="IA55" s="62">
        <f t="shared" si="234"/>
        <v>0</v>
      </c>
      <c r="IB55" s="62">
        <f t="shared" si="235"/>
        <v>0</v>
      </c>
      <c r="IF55" s="54">
        <v>50</v>
      </c>
      <c r="IG55" s="62">
        <f t="shared" si="236"/>
        <v>0.60739054794813041</v>
      </c>
      <c r="IH55" s="62">
        <f t="shared" si="237"/>
        <v>0.61686331382022641</v>
      </c>
      <c r="II55" s="62">
        <f t="shared" si="238"/>
        <v>0.63753321654053041</v>
      </c>
      <c r="IJ55" s="62">
        <f t="shared" si="239"/>
        <v>0.66869729613786877</v>
      </c>
      <c r="IK55" s="62">
        <f t="shared" si="240"/>
        <v>0.70980292858719896</v>
      </c>
      <c r="IO55" s="54">
        <v>50</v>
      </c>
      <c r="IP55" s="62">
        <f t="shared" si="241"/>
        <v>0</v>
      </c>
      <c r="IQ55" s="62">
        <f t="shared" si="242"/>
        <v>0</v>
      </c>
      <c r="IR55" s="62">
        <f t="shared" si="243"/>
        <v>0</v>
      </c>
      <c r="IS55" s="62">
        <f t="shared" si="244"/>
        <v>0</v>
      </c>
      <c r="IT55" s="62">
        <f t="shared" si="245"/>
        <v>0</v>
      </c>
      <c r="IX55" s="54">
        <v>50</v>
      </c>
      <c r="IY55" s="62">
        <f t="shared" si="246"/>
        <v>0</v>
      </c>
      <c r="IZ55" s="62">
        <f t="shared" si="247"/>
        <v>0</v>
      </c>
      <c r="JA55" s="62">
        <f t="shared" si="248"/>
        <v>0</v>
      </c>
      <c r="JB55" s="62">
        <f t="shared" si="249"/>
        <v>0</v>
      </c>
      <c r="JC55" s="62">
        <f t="shared" si="250"/>
        <v>0</v>
      </c>
      <c r="JD55" s="67"/>
      <c r="JE55" s="67"/>
      <c r="JF55" s="67"/>
      <c r="JJ55" s="54">
        <v>50</v>
      </c>
      <c r="JK55" s="68">
        <f t="shared" si="251"/>
        <v>6.0739054794813049E-2</v>
      </c>
      <c r="JL55" s="68">
        <f t="shared" si="252"/>
        <v>6.1686331382022647E-2</v>
      </c>
      <c r="JM55" s="68">
        <f t="shared" si="253"/>
        <v>6.375332165405305E-2</v>
      </c>
      <c r="JN55" s="68">
        <f t="shared" si="254"/>
        <v>6.6869729613786885E-2</v>
      </c>
      <c r="JO55" s="68">
        <f t="shared" si="255"/>
        <v>7.0980292858719901E-2</v>
      </c>
      <c r="JP55" s="61">
        <f>JK55*('[1]功能-城建'!CW54-'[1]功能-城建'!CW53)+JP54</f>
        <v>92448.111285568171</v>
      </c>
      <c r="JQ55" s="61">
        <f>JL55*('[1]功能-城建'!CX54-'[1]功能-城建'!CX53)+JQ54</f>
        <v>102727.4919721616</v>
      </c>
      <c r="JR55" s="61">
        <f>JM55*('[1]功能-城建'!CY54-'[1]功能-城建'!CY53)+JR54</f>
        <v>104178.54731434805</v>
      </c>
      <c r="JS55" s="61">
        <f>JN55*('[1]功能-城建'!CZ54-'[1]功能-城建'!CZ53)+JS54</f>
        <v>107505.09760021117</v>
      </c>
      <c r="JT55" s="61">
        <f>JO55*('[1]功能-城建'!DA54-'[1]功能-城建'!DA53)+JT54</f>
        <v>67291.645303236655</v>
      </c>
      <c r="JX55" s="159">
        <v>50</v>
      </c>
      <c r="JY55" s="68">
        <f t="shared" si="256"/>
        <v>0</v>
      </c>
      <c r="JZ55" s="68">
        <f t="shared" si="257"/>
        <v>0</v>
      </c>
      <c r="KA55" s="68">
        <f t="shared" si="258"/>
        <v>0</v>
      </c>
      <c r="KB55" s="68">
        <f t="shared" si="259"/>
        <v>0</v>
      </c>
      <c r="KC55" s="68">
        <f t="shared" si="260"/>
        <v>0</v>
      </c>
      <c r="KG55" s="168">
        <v>50</v>
      </c>
      <c r="KH55" s="68">
        <f t="shared" si="261"/>
        <v>0</v>
      </c>
      <c r="KI55" s="68">
        <f t="shared" si="262"/>
        <v>0</v>
      </c>
      <c r="KJ55" s="68">
        <f t="shared" si="263"/>
        <v>0</v>
      </c>
      <c r="KK55" s="68">
        <f t="shared" si="264"/>
        <v>0</v>
      </c>
      <c r="KL55" s="68">
        <f t="shared" si="265"/>
        <v>0</v>
      </c>
      <c r="KP55" s="168">
        <v>50</v>
      </c>
      <c r="KQ55" s="68">
        <f t="shared" si="266"/>
        <v>0.18221716438443911</v>
      </c>
      <c r="KR55" s="68">
        <f t="shared" si="267"/>
        <v>0.18505899414606788</v>
      </c>
      <c r="KS55" s="68">
        <f t="shared" si="268"/>
        <v>0.19125996496215911</v>
      </c>
      <c r="KT55" s="68">
        <f t="shared" si="269"/>
        <v>0.20060918884136061</v>
      </c>
      <c r="KU55" s="68">
        <f t="shared" si="270"/>
        <v>0.21294087857615965</v>
      </c>
    </row>
    <row r="56" spans="2:307" x14ac:dyDescent="0.15">
      <c r="B56" s="54">
        <v>17</v>
      </c>
      <c r="C56" s="63">
        <f>IFERROR(INDEX(C$8:C$37,MATCH(圣人研究设计!AA90,$B$8:$B$37,0)),0)</f>
        <v>0.60000000000000009</v>
      </c>
      <c r="D56" s="63">
        <f>IFERROR(INDEX(D$8:D$37,MATCH(圣人研究设计!AB90,$B$8:$B$37,0)),0)</f>
        <v>0</v>
      </c>
      <c r="E56" s="63">
        <f>IFERROR(INDEX(E$8:E$37,MATCH(圣人研究设计!AC90,$B$8:$B$37,0)),0)</f>
        <v>0</v>
      </c>
      <c r="F56" s="63">
        <f>IFERROR(INDEX(F$8:F$37,MATCH(圣人研究设计!AD90,$B$8:$B$37,0)),0)</f>
        <v>0</v>
      </c>
      <c r="G56" s="63">
        <f>IFERROR(INDEX(G$8:G$37,MATCH(圣人研究设计!AE90,$B$8:$B$37,0)),0)</f>
        <v>0</v>
      </c>
      <c r="H56" s="63">
        <f>IFERROR(INDEX(H$8:H$37,MATCH(圣人研究设计!AF90,$B$8:$B$37,0)),0)</f>
        <v>0</v>
      </c>
      <c r="I56" s="63">
        <f>IFERROR(INDEX(I$8:I$37,MATCH(圣人研究设计!AG90,$B$8:$B$37,0)),0)</f>
        <v>0</v>
      </c>
      <c r="J56" s="63">
        <f>IFERROR(INDEX(J$8:J$37,MATCH(圣人研究设计!AH90,$B$8:$B$37,0)),0)</f>
        <v>0</v>
      </c>
      <c r="K56" s="63">
        <f>IFERROR(INDEX(K$8:K$37,MATCH(圣人研究设计!AI90,$B$8:$B$37,0)),0)</f>
        <v>0</v>
      </c>
      <c r="L56" s="63">
        <f>IFERROR(INDEX(L$8:L$37,MATCH(圣人研究设计!AJ90,$B$8:$B$37,0)),0)</f>
        <v>0</v>
      </c>
      <c r="M56" s="63">
        <f>IFERROR(INDEX(M$8:M$37,MATCH(圣人研究设计!AK90,$B$8:$B$37,0)),0)</f>
        <v>0</v>
      </c>
      <c r="N56" s="63">
        <f>IFERROR(INDEX(N$8:N$37,MATCH(圣人研究设计!AL90,$B$8:$B$37,0)),0)</f>
        <v>0</v>
      </c>
      <c r="O56" s="63">
        <f>IFERROR(INDEX(O$8:O$37,MATCH(圣人研究设计!AM90,$B$8:$B$37,0)),0)</f>
        <v>0</v>
      </c>
      <c r="P56" s="63">
        <f>IFERROR(INDEX(P$8:P$37,MATCH(圣人研究设计!AN90,$B$8:$B$37,0)),0)</f>
        <v>0</v>
      </c>
      <c r="Q56" s="63">
        <f>IFERROR(INDEX(Q$8:Q$37,MATCH(圣人研究设计!AO90,$B$8:$B$37,0)),0)</f>
        <v>0</v>
      </c>
      <c r="R56" s="63">
        <f>IFERROR(INDEX(R$8:R$37,MATCH(圣人研究设计!AP90,$B$8:$B$37,0)),0)</f>
        <v>0</v>
      </c>
      <c r="S56" s="63">
        <f>IFERROR(INDEX(S$8:S$37,MATCH(圣人研究设计!AQ90,$B$8:$B$37,0)),0)</f>
        <v>0</v>
      </c>
      <c r="T56" s="63">
        <f>IFERROR(INDEX(T$8:T$37,MATCH(圣人研究设计!AR90,$B$8:$B$37,0)),0)</f>
        <v>0</v>
      </c>
      <c r="U56" s="63">
        <f>IFERROR(INDEX(U$8:U$37,MATCH(圣人研究设计!AS90,$B$8:$B$37,0)),0)</f>
        <v>0</v>
      </c>
      <c r="V56" s="63">
        <f>IFERROR(INDEX(V$8:V$37,MATCH(圣人研究设计!AT90,$B$8:$B$37,0)),0)</f>
        <v>0</v>
      </c>
      <c r="W56" s="63">
        <f>IFERROR(INDEX(W$8:W$37,MATCH(圣人研究设计!AU90,$B$8:$B$37,0)),0)</f>
        <v>0</v>
      </c>
      <c r="X56" s="63">
        <f>IFERROR(INDEX(X$8:X$37,MATCH(圣人研究设计!AV90,$B$8:$B$37,0)),0)</f>
        <v>0</v>
      </c>
      <c r="Y56" s="63">
        <f>IFERROR(INDEX(Y$8:Y$37,MATCH(圣人研究设计!AW90,$B$8:$B$37,0)),0)</f>
        <v>0.4</v>
      </c>
      <c r="Z56" s="63">
        <f>IFERROR(INDEX(Z$8:Z$37,MATCH(圣人研究设计!AX90,$B$8:$B$37,0)),0)</f>
        <v>0</v>
      </c>
      <c r="AA56" s="63">
        <f>IFERROR(INDEX(AA$8:AA$37,MATCH(圣人研究设计!AY90,$B$8:$B$37,0)),0)</f>
        <v>0</v>
      </c>
      <c r="AB56" s="63">
        <f>IFERROR(INDEX(AB$8:AB$37,MATCH(圣人研究设计!AZ90,$B$8:$B$37,0)),0)</f>
        <v>0</v>
      </c>
      <c r="AC56" s="63">
        <f>IFERROR(INDEX(AC$8:AC$37,MATCH(圣人研究设计!BA90,$B$8:$B$37,0)),0)</f>
        <v>0</v>
      </c>
      <c r="AD56" s="63">
        <f>IFERROR(INDEX(AD$8:AD$37,MATCH(圣人研究设计!BB90,$B$8:$B$37,0)),0)</f>
        <v>0.12</v>
      </c>
      <c r="AE56" s="63"/>
      <c r="AI56" s="103">
        <v>49</v>
      </c>
      <c r="AJ56" s="60">
        <f>IF(总纲!BM53&lt;INT('功能-圣人研究'!$E$8),0,求节点('功能-圣人研究'!$E$8:$E$27,'功能-圣人研究'!K$8:K$27,总纲!BM53))</f>
        <v>0.8119937218706017</v>
      </c>
      <c r="AK56" s="60">
        <f>IF(总纲!BN53&lt;INT('功能-圣人研究'!$E$8),0,求节点('功能-圣人研究'!$E$8:$E$27,'功能-圣人研究'!L$8:L$27,总纲!BN53))</f>
        <v>0.82486681651973848</v>
      </c>
      <c r="AL56" s="60">
        <f>IF(总纲!BO53&lt;INT('功能-圣人研究'!$E$8),0,求节点('功能-圣人研究'!$E$8:$E$27,'功能-圣人研究'!M$8:M$27,总纲!BO53))</f>
        <v>0.85247306463286854</v>
      </c>
      <c r="AM56" s="60">
        <f>IF(总纲!BP53&lt;INT('功能-圣人研究'!$E$8),0,求节点('功能-圣人研究'!$E$8:$E$27,'功能-圣人研究'!N$8:N$27,总纲!BP53))</f>
        <v>0.89441419765706065</v>
      </c>
      <c r="AN56" s="60">
        <f>IF(总纲!BQ53&lt;INT('功能-圣人研究'!$E$8),0,求节点('功能-圣人研究'!$E$8:$E$27,'功能-圣人研究'!O$8:O$27,总纲!BQ53))</f>
        <v>0.94990655722586836</v>
      </c>
      <c r="AS56" s="81"/>
      <c r="AT56" s="54">
        <v>51</v>
      </c>
      <c r="AU56" s="68">
        <f t="shared" si="141"/>
        <v>0.90850593974861193</v>
      </c>
      <c r="AV56" s="68">
        <f t="shared" si="142"/>
        <v>0.92291116613301405</v>
      </c>
      <c r="AW56" s="68">
        <f t="shared" si="143"/>
        <v>0.9534644032694336</v>
      </c>
      <c r="AX56" s="68">
        <f t="shared" si="144"/>
        <v>0.99984701543611265</v>
      </c>
      <c r="AY56" s="68">
        <f t="shared" si="145"/>
        <v>1.0612243693285075</v>
      </c>
      <c r="BB56" s="81"/>
      <c r="BC56" s="54">
        <v>51</v>
      </c>
      <c r="BD56" s="68">
        <f t="shared" si="146"/>
        <v>0</v>
      </c>
      <c r="BE56" s="68">
        <f t="shared" si="147"/>
        <v>0</v>
      </c>
      <c r="BF56" s="68">
        <f t="shared" si="148"/>
        <v>0</v>
      </c>
      <c r="BG56" s="68">
        <f t="shared" si="149"/>
        <v>0</v>
      </c>
      <c r="BH56" s="68">
        <f t="shared" si="150"/>
        <v>0</v>
      </c>
      <c r="BL56" s="54">
        <v>51</v>
      </c>
      <c r="BM56" s="68">
        <f t="shared" si="151"/>
        <v>0</v>
      </c>
      <c r="BN56" s="68">
        <f t="shared" si="152"/>
        <v>0</v>
      </c>
      <c r="BO56" s="68">
        <f t="shared" si="153"/>
        <v>0</v>
      </c>
      <c r="BP56" s="68">
        <f t="shared" si="154"/>
        <v>0</v>
      </c>
      <c r="BQ56" s="68">
        <f t="shared" si="155"/>
        <v>0</v>
      </c>
      <c r="BU56" s="54">
        <v>51</v>
      </c>
      <c r="BV56" s="62">
        <f t="shared" si="156"/>
        <v>0.40378041766604977</v>
      </c>
      <c r="BW56" s="62">
        <f t="shared" si="157"/>
        <v>0.41018274050356179</v>
      </c>
      <c r="BX56" s="62">
        <f t="shared" si="158"/>
        <v>0.42376195700863717</v>
      </c>
      <c r="BY56" s="62">
        <f t="shared" si="159"/>
        <v>0.44437645130493897</v>
      </c>
      <c r="BZ56" s="62">
        <f t="shared" si="160"/>
        <v>0.47165527525711443</v>
      </c>
      <c r="CD56" s="168">
        <v>51</v>
      </c>
      <c r="CE56" s="62">
        <f t="shared" si="161"/>
        <v>0</v>
      </c>
      <c r="CF56" s="62">
        <f t="shared" si="162"/>
        <v>0</v>
      </c>
      <c r="CG56" s="62">
        <f t="shared" si="163"/>
        <v>0</v>
      </c>
      <c r="CH56" s="62">
        <f t="shared" si="164"/>
        <v>0</v>
      </c>
      <c r="CI56" s="62">
        <f t="shared" si="165"/>
        <v>0</v>
      </c>
      <c r="CM56" s="54">
        <v>51</v>
      </c>
      <c r="CN56" s="62">
        <f t="shared" si="166"/>
        <v>0.40378041766604977</v>
      </c>
      <c r="CO56" s="62">
        <f t="shared" si="167"/>
        <v>0.41018274050356179</v>
      </c>
      <c r="CP56" s="62">
        <f t="shared" si="168"/>
        <v>0.42376195700863717</v>
      </c>
      <c r="CQ56" s="62">
        <f t="shared" si="169"/>
        <v>0.44437645130493897</v>
      </c>
      <c r="CR56" s="62">
        <f t="shared" si="170"/>
        <v>0.47165527525711443</v>
      </c>
      <c r="CV56" s="54">
        <v>51</v>
      </c>
      <c r="CW56" s="62">
        <f t="shared" si="171"/>
        <v>0</v>
      </c>
      <c r="CX56" s="62">
        <f t="shared" si="172"/>
        <v>0</v>
      </c>
      <c r="CY56" s="62">
        <f t="shared" si="173"/>
        <v>0</v>
      </c>
      <c r="CZ56" s="62">
        <f t="shared" si="174"/>
        <v>0</v>
      </c>
      <c r="DA56" s="62">
        <f t="shared" si="175"/>
        <v>0</v>
      </c>
      <c r="DE56" s="168">
        <v>51</v>
      </c>
      <c r="DF56" s="62">
        <f t="shared" si="176"/>
        <v>0.12113412529981495</v>
      </c>
      <c r="DG56" s="62">
        <f t="shared" si="177"/>
        <v>0.12305482215106855</v>
      </c>
      <c r="DH56" s="62">
        <f t="shared" si="178"/>
        <v>0.12712858710259117</v>
      </c>
      <c r="DI56" s="62">
        <f t="shared" si="179"/>
        <v>0.1333129353914817</v>
      </c>
      <c r="DJ56" s="62">
        <f t="shared" si="180"/>
        <v>0.14149658257713435</v>
      </c>
      <c r="DN56" s="54">
        <v>51</v>
      </c>
      <c r="DO56" s="62">
        <f t="shared" si="181"/>
        <v>8.0756083533209955E-2</v>
      </c>
      <c r="DP56" s="62">
        <f t="shared" si="182"/>
        <v>8.203654810071237E-2</v>
      </c>
      <c r="DQ56" s="62">
        <f t="shared" si="183"/>
        <v>8.4752391401727439E-2</v>
      </c>
      <c r="DR56" s="62">
        <f t="shared" si="184"/>
        <v>8.8875290260987796E-2</v>
      </c>
      <c r="DS56" s="62">
        <f t="shared" si="185"/>
        <v>9.4331055051422891E-2</v>
      </c>
      <c r="DW56" s="168">
        <v>51</v>
      </c>
      <c r="DX56" s="62">
        <f t="shared" si="186"/>
        <v>0</v>
      </c>
      <c r="DY56" s="62">
        <f t="shared" si="187"/>
        <v>0</v>
      </c>
      <c r="DZ56" s="62">
        <f t="shared" si="188"/>
        <v>0</v>
      </c>
      <c r="EA56" s="62">
        <f t="shared" si="189"/>
        <v>0</v>
      </c>
      <c r="EB56" s="62">
        <f t="shared" si="190"/>
        <v>0</v>
      </c>
      <c r="EF56" s="54">
        <v>51</v>
      </c>
      <c r="EG56" s="62">
        <f t="shared" si="191"/>
        <v>0</v>
      </c>
      <c r="EH56" s="62">
        <f t="shared" si="192"/>
        <v>0</v>
      </c>
      <c r="EI56" s="62">
        <f t="shared" si="193"/>
        <v>0</v>
      </c>
      <c r="EJ56" s="62">
        <f t="shared" si="194"/>
        <v>0</v>
      </c>
      <c r="EK56" s="62">
        <f t="shared" si="195"/>
        <v>0</v>
      </c>
      <c r="EO56" s="168">
        <v>51</v>
      </c>
      <c r="EP56" s="62">
        <f t="shared" si="196"/>
        <v>4.0378041766604977E-2</v>
      </c>
      <c r="EQ56" s="62">
        <f t="shared" si="197"/>
        <v>4.1018274050356185E-2</v>
      </c>
      <c r="ER56" s="62">
        <f t="shared" si="198"/>
        <v>4.237619570086372E-2</v>
      </c>
      <c r="ES56" s="62">
        <f t="shared" si="199"/>
        <v>4.4437645130493898E-2</v>
      </c>
      <c r="ET56" s="62">
        <f t="shared" si="200"/>
        <v>4.7165527525711445E-2</v>
      </c>
      <c r="EX56" s="54">
        <v>51</v>
      </c>
      <c r="EY56" s="62">
        <f t="shared" si="131"/>
        <v>0.16151216706641991</v>
      </c>
      <c r="EZ56" s="62">
        <f t="shared" si="132"/>
        <v>0.16407309620142474</v>
      </c>
      <c r="FA56" s="62">
        <f t="shared" si="133"/>
        <v>0.16950478280345488</v>
      </c>
      <c r="FB56" s="62">
        <f t="shared" si="134"/>
        <v>0.17775058052197559</v>
      </c>
      <c r="FC56" s="62">
        <f t="shared" si="135"/>
        <v>0.18866211010284578</v>
      </c>
      <c r="FG56" s="54">
        <v>51</v>
      </c>
      <c r="FH56" s="67">
        <f>$Q90*AJ58*'[1]资源-士兵训练时间'!AB56+FH55</f>
        <v>129272.01662927213</v>
      </c>
      <c r="FI56" s="67">
        <f>$Q90*AK58*'[1]资源-士兵训练时间'!AC56+FI55</f>
        <v>195379.19990556937</v>
      </c>
      <c r="FJ56" s="67">
        <f>$Q90*AL58*'[1]资源-士兵训练时间'!AD56+FJ55</f>
        <v>284965.52861706854</v>
      </c>
      <c r="FK56" s="67">
        <f>$Q90*AM58*'[1]资源-士兵训练时间'!AE56+FK55</f>
        <v>408925.62519453897</v>
      </c>
      <c r="FL56" s="67">
        <f>$Q90*AN58*'[1]资源-士兵训练时间'!AF56+FL55</f>
        <v>663930.41132869897</v>
      </c>
      <c r="FP56" s="54">
        <v>51</v>
      </c>
      <c r="FQ56" s="62">
        <f t="shared" si="201"/>
        <v>0.12113412529981493</v>
      </c>
      <c r="FR56" s="62">
        <f t="shared" si="202"/>
        <v>0.12305482215106853</v>
      </c>
      <c r="FS56" s="62">
        <f t="shared" si="203"/>
        <v>0.12712858710259115</v>
      </c>
      <c r="FT56" s="62">
        <f t="shared" si="204"/>
        <v>0.13331293539148167</v>
      </c>
      <c r="FU56" s="62">
        <f t="shared" si="205"/>
        <v>0.14149658257713432</v>
      </c>
      <c r="FV56" s="61">
        <f>FQ56*[4]兵营招募!AX55+FV55</f>
        <v>365123.0812145716</v>
      </c>
      <c r="FW56" s="61">
        <f>FR56*[4]兵营招募!AY55+FW55</f>
        <v>374872.70221061283</v>
      </c>
      <c r="FX56" s="61">
        <f>FS56*[4]兵营招募!AZ55+FX55</f>
        <v>362993.33227856678</v>
      </c>
      <c r="FY56" s="61">
        <f>FT56*[4]兵营招募!BA55+FY55</f>
        <v>351433.20188653946</v>
      </c>
      <c r="FZ56" s="61">
        <f>FU56*[4]兵营招募!BB55+FZ55</f>
        <v>250317.9140416123</v>
      </c>
      <c r="GD56" s="54">
        <v>51</v>
      </c>
      <c r="GE56" s="62">
        <f t="shared" si="206"/>
        <v>0</v>
      </c>
      <c r="GF56" s="62">
        <f t="shared" si="207"/>
        <v>0</v>
      </c>
      <c r="GG56" s="62">
        <f t="shared" si="208"/>
        <v>0</v>
      </c>
      <c r="GH56" s="62">
        <f t="shared" si="209"/>
        <v>0</v>
      </c>
      <c r="GI56" s="62">
        <f t="shared" si="210"/>
        <v>0</v>
      </c>
      <c r="GM56" s="54">
        <v>51</v>
      </c>
      <c r="GN56" s="62">
        <f t="shared" si="211"/>
        <v>0.16151216706641991</v>
      </c>
      <c r="GO56" s="62">
        <f t="shared" si="212"/>
        <v>0.16407309620142474</v>
      </c>
      <c r="GP56" s="62">
        <f t="shared" si="213"/>
        <v>0.16950478280345488</v>
      </c>
      <c r="GQ56" s="62">
        <f t="shared" si="214"/>
        <v>0.17775058052197559</v>
      </c>
      <c r="GR56" s="62">
        <f t="shared" si="215"/>
        <v>0.18866211010284578</v>
      </c>
      <c r="GV56" s="168">
        <v>51</v>
      </c>
      <c r="GW56" s="62">
        <f t="shared" si="216"/>
        <v>0.16151216706641991</v>
      </c>
      <c r="GX56" s="62">
        <f t="shared" si="217"/>
        <v>0.16407309620142474</v>
      </c>
      <c r="GY56" s="62">
        <f t="shared" si="218"/>
        <v>0.16950478280345488</v>
      </c>
      <c r="GZ56" s="62">
        <f t="shared" si="219"/>
        <v>0.17775058052197559</v>
      </c>
      <c r="HA56" s="62">
        <f t="shared" si="220"/>
        <v>0.18866211010284578</v>
      </c>
      <c r="HE56" s="54">
        <v>51</v>
      </c>
      <c r="HF56" s="62">
        <f t="shared" si="221"/>
        <v>0</v>
      </c>
      <c r="HG56" s="62">
        <f t="shared" si="222"/>
        <v>0</v>
      </c>
      <c r="HH56" s="62">
        <f t="shared" si="223"/>
        <v>0</v>
      </c>
      <c r="HI56" s="62">
        <f t="shared" si="224"/>
        <v>0</v>
      </c>
      <c r="HJ56" s="62">
        <f t="shared" si="225"/>
        <v>0</v>
      </c>
      <c r="HN56" s="54">
        <v>51</v>
      </c>
      <c r="HO56" s="62">
        <f t="shared" si="226"/>
        <v>0.24226825059962986</v>
      </c>
      <c r="HP56" s="62">
        <f t="shared" si="227"/>
        <v>0.24610964430213705</v>
      </c>
      <c r="HQ56" s="62">
        <f t="shared" si="228"/>
        <v>0.25425717420518229</v>
      </c>
      <c r="HR56" s="62">
        <f t="shared" si="229"/>
        <v>0.26662587078296335</v>
      </c>
      <c r="HS56" s="62">
        <f t="shared" si="230"/>
        <v>0.28299316515426864</v>
      </c>
      <c r="HW56" s="54">
        <v>51</v>
      </c>
      <c r="HX56" s="62">
        <f t="shared" si="231"/>
        <v>0</v>
      </c>
      <c r="HY56" s="62">
        <f t="shared" si="232"/>
        <v>0</v>
      </c>
      <c r="HZ56" s="62">
        <f t="shared" si="233"/>
        <v>0</v>
      </c>
      <c r="IA56" s="62">
        <f t="shared" si="234"/>
        <v>0</v>
      </c>
      <c r="IB56" s="62">
        <f t="shared" si="235"/>
        <v>0</v>
      </c>
      <c r="IF56" s="54">
        <v>51</v>
      </c>
      <c r="IG56" s="62">
        <f t="shared" si="236"/>
        <v>0.60567062649907466</v>
      </c>
      <c r="IH56" s="62">
        <f t="shared" si="237"/>
        <v>0.61527411075534266</v>
      </c>
      <c r="II56" s="62">
        <f t="shared" si="238"/>
        <v>0.63564293551295581</v>
      </c>
      <c r="IJ56" s="62">
        <f t="shared" si="239"/>
        <v>0.66656467695740851</v>
      </c>
      <c r="IK56" s="62">
        <f t="shared" si="240"/>
        <v>0.70748291288567167</v>
      </c>
      <c r="IO56" s="54">
        <v>51</v>
      </c>
      <c r="IP56" s="62">
        <f t="shared" si="241"/>
        <v>0</v>
      </c>
      <c r="IQ56" s="62">
        <f t="shared" si="242"/>
        <v>0</v>
      </c>
      <c r="IR56" s="62">
        <f t="shared" si="243"/>
        <v>0</v>
      </c>
      <c r="IS56" s="62">
        <f t="shared" si="244"/>
        <v>0</v>
      </c>
      <c r="IT56" s="62">
        <f t="shared" si="245"/>
        <v>0</v>
      </c>
      <c r="IX56" s="54">
        <v>51</v>
      </c>
      <c r="IY56" s="62">
        <f t="shared" si="246"/>
        <v>0</v>
      </c>
      <c r="IZ56" s="62">
        <f t="shared" si="247"/>
        <v>0</v>
      </c>
      <c r="JA56" s="62">
        <f t="shared" si="248"/>
        <v>0</v>
      </c>
      <c r="JB56" s="62">
        <f t="shared" si="249"/>
        <v>0</v>
      </c>
      <c r="JC56" s="62">
        <f t="shared" si="250"/>
        <v>0</v>
      </c>
      <c r="JD56" s="67"/>
      <c r="JE56" s="67"/>
      <c r="JF56" s="67"/>
      <c r="JJ56" s="54">
        <v>51</v>
      </c>
      <c r="JK56" s="68">
        <f t="shared" si="251"/>
        <v>6.0567062649907473E-2</v>
      </c>
      <c r="JL56" s="68">
        <f t="shared" si="252"/>
        <v>6.1527411075534277E-2</v>
      </c>
      <c r="JM56" s="68">
        <f t="shared" si="253"/>
        <v>6.3564293551295586E-2</v>
      </c>
      <c r="JN56" s="68">
        <f t="shared" si="254"/>
        <v>6.6656467695740851E-2</v>
      </c>
      <c r="JO56" s="68">
        <f t="shared" si="255"/>
        <v>7.0748291288567175E-2</v>
      </c>
      <c r="JP56" s="61">
        <f>JK56*('[1]功能-城建'!CW55-'[1]功能-城建'!CW54)+JP55</f>
        <v>116802.55718178871</v>
      </c>
      <c r="JQ56" s="61">
        <f>JL56*('[1]功能-城建'!CX55-'[1]功能-城建'!CX54)+JQ55</f>
        <v>128356.21007045778</v>
      </c>
      <c r="JR56" s="61">
        <f>JM56*('[1]功能-城建'!CY55-'[1]功能-城建'!CY54)+JR55</f>
        <v>130865.67115818616</v>
      </c>
      <c r="JS56" s="61">
        <f>JN56*('[1]功能-城建'!CZ55-'[1]功能-城建'!CZ54)+JS55</f>
        <v>135865.83126732724</v>
      </c>
      <c r="JT56" s="61">
        <f>JO56*('[1]功能-城建'!DA55-'[1]功能-城建'!DA54)+JT55</f>
        <v>84172.437854806412</v>
      </c>
      <c r="JX56" s="159">
        <v>51</v>
      </c>
      <c r="JY56" s="68">
        <f t="shared" si="256"/>
        <v>0</v>
      </c>
      <c r="JZ56" s="68">
        <f t="shared" si="257"/>
        <v>0</v>
      </c>
      <c r="KA56" s="68">
        <f t="shared" si="258"/>
        <v>0</v>
      </c>
      <c r="KB56" s="68">
        <f t="shared" si="259"/>
        <v>0</v>
      </c>
      <c r="KC56" s="68">
        <f t="shared" si="260"/>
        <v>0</v>
      </c>
      <c r="KG56" s="168">
        <v>51</v>
      </c>
      <c r="KH56" s="68">
        <f t="shared" si="261"/>
        <v>0</v>
      </c>
      <c r="KI56" s="68">
        <f t="shared" si="262"/>
        <v>0</v>
      </c>
      <c r="KJ56" s="68">
        <f t="shared" si="263"/>
        <v>0</v>
      </c>
      <c r="KK56" s="68">
        <f t="shared" si="264"/>
        <v>0</v>
      </c>
      <c r="KL56" s="68">
        <f t="shared" si="265"/>
        <v>0</v>
      </c>
      <c r="KP56" s="168">
        <v>51</v>
      </c>
      <c r="KQ56" s="68">
        <f t="shared" si="266"/>
        <v>0.18170118794972237</v>
      </c>
      <c r="KR56" s="68">
        <f t="shared" si="267"/>
        <v>0.18458223322660278</v>
      </c>
      <c r="KS56" s="68">
        <f t="shared" si="268"/>
        <v>0.1906928806538867</v>
      </c>
      <c r="KT56" s="68">
        <f t="shared" si="269"/>
        <v>0.19996940308722252</v>
      </c>
      <c r="KU56" s="68">
        <f t="shared" si="270"/>
        <v>0.21224487386570148</v>
      </c>
    </row>
    <row r="57" spans="2:307" x14ac:dyDescent="0.15">
      <c r="B57" s="54">
        <v>18</v>
      </c>
      <c r="C57" s="63">
        <f>IFERROR(INDEX(C$8:C$37,MATCH(圣人研究设计!AA91,$B$8:$B$37,0)),0)</f>
        <v>0.60000000000000009</v>
      </c>
      <c r="D57" s="63">
        <f>IFERROR(INDEX(D$8:D$37,MATCH(圣人研究设计!AB91,$B$8:$B$37,0)),0)</f>
        <v>0</v>
      </c>
      <c r="E57" s="63">
        <f>IFERROR(INDEX(E$8:E$37,MATCH(圣人研究设计!AC91,$B$8:$B$37,0)),0)</f>
        <v>0</v>
      </c>
      <c r="F57" s="63">
        <f>IFERROR(INDEX(F$8:F$37,MATCH(圣人研究设计!AD91,$B$8:$B$37,0)),0)</f>
        <v>0</v>
      </c>
      <c r="G57" s="63">
        <f>IFERROR(INDEX(G$8:G$37,MATCH(圣人研究设计!AE91,$B$8:$B$37,0)),0)</f>
        <v>0</v>
      </c>
      <c r="H57" s="63">
        <f>IFERROR(INDEX(H$8:H$37,MATCH(圣人研究设计!AF91,$B$8:$B$37,0)),0)</f>
        <v>0</v>
      </c>
      <c r="I57" s="63">
        <f>IFERROR(INDEX(I$8:I$37,MATCH(圣人研究设计!AG91,$B$8:$B$37,0)),0)</f>
        <v>0</v>
      </c>
      <c r="J57" s="63">
        <f>IFERROR(INDEX(J$8:J$37,MATCH(圣人研究设计!AH91,$B$8:$B$37,0)),0)</f>
        <v>0</v>
      </c>
      <c r="K57" s="63">
        <f>IFERROR(INDEX(K$8:K$37,MATCH(圣人研究设计!AI91,$B$8:$B$37,0)),0)</f>
        <v>0</v>
      </c>
      <c r="L57" s="63">
        <f>IFERROR(INDEX(L$8:L$37,MATCH(圣人研究设计!AJ91,$B$8:$B$37,0)),0)</f>
        <v>0</v>
      </c>
      <c r="M57" s="63">
        <f>IFERROR(INDEX(M$8:M$37,MATCH(圣人研究设计!AK91,$B$8:$B$37,0)),0)</f>
        <v>0</v>
      </c>
      <c r="N57" s="63">
        <f>IFERROR(INDEX(N$8:N$37,MATCH(圣人研究设计!AL91,$B$8:$B$37,0)),0)</f>
        <v>0</v>
      </c>
      <c r="O57" s="63">
        <f>IFERROR(INDEX(O$8:O$37,MATCH(圣人研究设计!AM91,$B$8:$B$37,0)),0)</f>
        <v>0</v>
      </c>
      <c r="P57" s="63">
        <f>IFERROR(INDEX(P$8:P$37,MATCH(圣人研究设计!AN91,$B$8:$B$37,0)),0)</f>
        <v>0</v>
      </c>
      <c r="Q57" s="63">
        <f>IFERROR(INDEX(Q$8:Q$37,MATCH(圣人研究设计!AO91,$B$8:$B$37,0)),0)</f>
        <v>0</v>
      </c>
      <c r="R57" s="63">
        <f>IFERROR(INDEX(R$8:R$37,MATCH(圣人研究设计!AP91,$B$8:$B$37,0)),0)</f>
        <v>0</v>
      </c>
      <c r="S57" s="63">
        <f>IFERROR(INDEX(S$8:S$37,MATCH(圣人研究设计!AQ91,$B$8:$B$37,0)),0)</f>
        <v>0</v>
      </c>
      <c r="T57" s="63">
        <f>IFERROR(INDEX(T$8:T$37,MATCH(圣人研究设计!AR91,$B$8:$B$37,0)),0)</f>
        <v>0</v>
      </c>
      <c r="U57" s="63">
        <f>IFERROR(INDEX(U$8:U$37,MATCH(圣人研究设计!AS91,$B$8:$B$37,0)),0)</f>
        <v>0</v>
      </c>
      <c r="V57" s="63">
        <f>IFERROR(INDEX(V$8:V$37,MATCH(圣人研究设计!AT91,$B$8:$B$37,0)),0)</f>
        <v>0</v>
      </c>
      <c r="W57" s="63">
        <f>IFERROR(INDEX(W$8:W$37,MATCH(圣人研究设计!AU91,$B$8:$B$37,0)),0)</f>
        <v>0</v>
      </c>
      <c r="X57" s="63">
        <f>IFERROR(INDEX(X$8:X$37,MATCH(圣人研究设计!AV91,$B$8:$B$37,0)),0)</f>
        <v>0</v>
      </c>
      <c r="Y57" s="63">
        <f>IFERROR(INDEX(Y$8:Y$37,MATCH(圣人研究设计!AW91,$B$8:$B$37,0)),0)</f>
        <v>0.4</v>
      </c>
      <c r="Z57" s="63">
        <f>IFERROR(INDEX(Z$8:Z$37,MATCH(圣人研究设计!AX91,$B$8:$B$37,0)),0)</f>
        <v>0</v>
      </c>
      <c r="AA57" s="63">
        <f>IFERROR(INDEX(AA$8:AA$37,MATCH(圣人研究设计!AY91,$B$8:$B$37,0)),0)</f>
        <v>0</v>
      </c>
      <c r="AB57" s="63">
        <f>IFERROR(INDEX(AB$8:AB$37,MATCH(圣人研究设计!AZ91,$B$8:$B$37,0)),0)</f>
        <v>0</v>
      </c>
      <c r="AC57" s="63">
        <f>IFERROR(INDEX(AC$8:AC$37,MATCH(圣人研究设计!BA91,$B$8:$B$37,0)),0)</f>
        <v>0</v>
      </c>
      <c r="AD57" s="63">
        <f>IFERROR(INDEX(AD$8:AD$37,MATCH(圣人研究设计!BB91,$B$8:$B$37,0)),0)</f>
        <v>0.12</v>
      </c>
      <c r="AE57" s="63"/>
      <c r="AI57" s="103">
        <v>50</v>
      </c>
      <c r="AJ57" s="60">
        <f>IF(总纲!BM54&lt;INT('功能-圣人研究'!$E$8),0,求节点('功能-圣人研究'!$E$8:$E$27,'功能-圣人研究'!K$8:K$27,总纲!BM54))</f>
        <v>0.80985406393084058</v>
      </c>
      <c r="AK57" s="60">
        <f>IF(总纲!BN54&lt;INT('功能-圣人研究'!$E$8),0,求节点('功能-圣人研究'!$E$8:$E$27,'功能-圣人研究'!L$8:L$27,总纲!BN54))</f>
        <v>0.82248441842696851</v>
      </c>
      <c r="AL57" s="60">
        <f>IF(总纲!BO54&lt;INT('功能-圣人研究'!$E$8),0,求节点('功能-圣人研究'!$E$8:$E$27,'功能-圣人研究'!M$8:M$27,总纲!BO54))</f>
        <v>0.85004428872070725</v>
      </c>
      <c r="AM57" s="60">
        <f>IF(总纲!BP54&lt;INT('功能-圣人研究'!$E$8),0,求节点('功能-圣人研究'!$E$8:$E$27,'功能-圣人研究'!N$8:N$27,总纲!BP54))</f>
        <v>0.89159639485049169</v>
      </c>
      <c r="AN57" s="60">
        <f>IF(总纲!BQ54&lt;INT('功能-圣人研究'!$E$8),0,求节点('功能-圣人研究'!$E$8:$E$27,'功能-圣人研究'!O$8:O$27,总纲!BQ54))</f>
        <v>0.9464039047829319</v>
      </c>
      <c r="AS57" s="81"/>
      <c r="AT57" s="54">
        <v>52</v>
      </c>
      <c r="AU57" s="68">
        <f t="shared" si="141"/>
        <v>0.90613433035112301</v>
      </c>
      <c r="AV57" s="68">
        <f t="shared" si="142"/>
        <v>0.92020019567273426</v>
      </c>
      <c r="AW57" s="68">
        <f t="shared" si="143"/>
        <v>0.95060069545055703</v>
      </c>
      <c r="AX57" s="68">
        <f t="shared" si="144"/>
        <v>0.99646122203607446</v>
      </c>
      <c r="AY57" s="68">
        <f t="shared" si="145"/>
        <v>1.0574181004906795</v>
      </c>
      <c r="BB57" s="81"/>
      <c r="BC57" s="54">
        <v>52</v>
      </c>
      <c r="BD57" s="68">
        <f t="shared" si="146"/>
        <v>0</v>
      </c>
      <c r="BE57" s="68">
        <f t="shared" si="147"/>
        <v>0</v>
      </c>
      <c r="BF57" s="68">
        <f t="shared" si="148"/>
        <v>0</v>
      </c>
      <c r="BG57" s="68">
        <f t="shared" si="149"/>
        <v>0</v>
      </c>
      <c r="BH57" s="68">
        <f t="shared" si="150"/>
        <v>0</v>
      </c>
      <c r="BL57" s="54">
        <v>52</v>
      </c>
      <c r="BM57" s="68">
        <f t="shared" si="151"/>
        <v>0</v>
      </c>
      <c r="BN57" s="68">
        <f t="shared" si="152"/>
        <v>0</v>
      </c>
      <c r="BO57" s="68">
        <f t="shared" si="153"/>
        <v>0</v>
      </c>
      <c r="BP57" s="68">
        <f t="shared" si="154"/>
        <v>0</v>
      </c>
      <c r="BQ57" s="68">
        <f t="shared" si="155"/>
        <v>0</v>
      </c>
      <c r="BU57" s="54">
        <v>52</v>
      </c>
      <c r="BV57" s="62">
        <f t="shared" si="156"/>
        <v>0.40272636904494358</v>
      </c>
      <c r="BW57" s="62">
        <f t="shared" si="157"/>
        <v>0.40897786474343745</v>
      </c>
      <c r="BX57" s="62">
        <f t="shared" si="158"/>
        <v>0.42248919797802537</v>
      </c>
      <c r="BY57" s="62">
        <f t="shared" si="159"/>
        <v>0.44287165423825531</v>
      </c>
      <c r="BZ57" s="62">
        <f t="shared" si="160"/>
        <v>0.46996360021807981</v>
      </c>
      <c r="CD57" s="168">
        <v>52</v>
      </c>
      <c r="CE57" s="62">
        <f t="shared" si="161"/>
        <v>0</v>
      </c>
      <c r="CF57" s="62">
        <f t="shared" si="162"/>
        <v>0</v>
      </c>
      <c r="CG57" s="62">
        <f t="shared" si="163"/>
        <v>0</v>
      </c>
      <c r="CH57" s="62">
        <f t="shared" si="164"/>
        <v>0</v>
      </c>
      <c r="CI57" s="62">
        <f t="shared" si="165"/>
        <v>0</v>
      </c>
      <c r="CM57" s="54">
        <v>52</v>
      </c>
      <c r="CN57" s="62">
        <f t="shared" si="166"/>
        <v>0.40272636904494358</v>
      </c>
      <c r="CO57" s="62">
        <f t="shared" si="167"/>
        <v>0.40897786474343745</v>
      </c>
      <c r="CP57" s="62">
        <f t="shared" si="168"/>
        <v>0.42248919797802537</v>
      </c>
      <c r="CQ57" s="62">
        <f t="shared" si="169"/>
        <v>0.44287165423825531</v>
      </c>
      <c r="CR57" s="62">
        <f t="shared" si="170"/>
        <v>0.46996360021807981</v>
      </c>
      <c r="CV57" s="54">
        <v>52</v>
      </c>
      <c r="CW57" s="62">
        <f t="shared" si="171"/>
        <v>0</v>
      </c>
      <c r="CX57" s="62">
        <f t="shared" si="172"/>
        <v>0</v>
      </c>
      <c r="CY57" s="62">
        <f t="shared" si="173"/>
        <v>0</v>
      </c>
      <c r="CZ57" s="62">
        <f t="shared" si="174"/>
        <v>0</v>
      </c>
      <c r="DA57" s="62">
        <f t="shared" si="175"/>
        <v>0</v>
      </c>
      <c r="DE57" s="168">
        <v>52</v>
      </c>
      <c r="DF57" s="62">
        <f t="shared" si="176"/>
        <v>0.12081791071348309</v>
      </c>
      <c r="DG57" s="62">
        <f t="shared" si="177"/>
        <v>0.12269335942303125</v>
      </c>
      <c r="DH57" s="62">
        <f t="shared" si="178"/>
        <v>0.12674675939340763</v>
      </c>
      <c r="DI57" s="62">
        <f t="shared" si="179"/>
        <v>0.13286149627147661</v>
      </c>
      <c r="DJ57" s="62">
        <f t="shared" si="180"/>
        <v>0.14098908006542396</v>
      </c>
      <c r="DN57" s="54">
        <v>52</v>
      </c>
      <c r="DO57" s="62">
        <f t="shared" si="181"/>
        <v>8.0545273808988724E-2</v>
      </c>
      <c r="DP57" s="62">
        <f t="shared" si="182"/>
        <v>8.1795572948687501E-2</v>
      </c>
      <c r="DQ57" s="62">
        <f t="shared" si="183"/>
        <v>8.4497839595605084E-2</v>
      </c>
      <c r="DR57" s="62">
        <f t="shared" si="184"/>
        <v>8.8574330847651067E-2</v>
      </c>
      <c r="DS57" s="62">
        <f t="shared" si="185"/>
        <v>9.3992720043615974E-2</v>
      </c>
      <c r="DW57" s="168">
        <v>52</v>
      </c>
      <c r="DX57" s="62">
        <f t="shared" si="186"/>
        <v>0</v>
      </c>
      <c r="DY57" s="62">
        <f t="shared" si="187"/>
        <v>0</v>
      </c>
      <c r="DZ57" s="62">
        <f t="shared" si="188"/>
        <v>0</v>
      </c>
      <c r="EA57" s="62">
        <f t="shared" si="189"/>
        <v>0</v>
      </c>
      <c r="EB57" s="62">
        <f t="shared" si="190"/>
        <v>0</v>
      </c>
      <c r="EF57" s="54">
        <v>52</v>
      </c>
      <c r="EG57" s="62">
        <f t="shared" si="191"/>
        <v>0</v>
      </c>
      <c r="EH57" s="62">
        <f t="shared" si="192"/>
        <v>0</v>
      </c>
      <c r="EI57" s="62">
        <f t="shared" si="193"/>
        <v>0</v>
      </c>
      <c r="EJ57" s="62">
        <f t="shared" si="194"/>
        <v>0</v>
      </c>
      <c r="EK57" s="62">
        <f t="shared" si="195"/>
        <v>0</v>
      </c>
      <c r="EO57" s="168">
        <v>52</v>
      </c>
      <c r="EP57" s="62">
        <f t="shared" si="196"/>
        <v>4.0272636904494362E-2</v>
      </c>
      <c r="EQ57" s="62">
        <f t="shared" si="197"/>
        <v>4.089778647434375E-2</v>
      </c>
      <c r="ER57" s="62">
        <f t="shared" si="198"/>
        <v>4.2248919797802542E-2</v>
      </c>
      <c r="ES57" s="62">
        <f t="shared" si="199"/>
        <v>4.4287165423825534E-2</v>
      </c>
      <c r="ET57" s="62">
        <f t="shared" si="200"/>
        <v>4.6996360021807987E-2</v>
      </c>
      <c r="EX57" s="54">
        <v>52</v>
      </c>
      <c r="EY57" s="62">
        <f t="shared" si="131"/>
        <v>0.16109054761797745</v>
      </c>
      <c r="EZ57" s="62">
        <f t="shared" si="132"/>
        <v>0.163591145897375</v>
      </c>
      <c r="FA57" s="62">
        <f t="shared" si="133"/>
        <v>0.16899567919121017</v>
      </c>
      <c r="FB57" s="62">
        <f t="shared" si="134"/>
        <v>0.17714866169530213</v>
      </c>
      <c r="FC57" s="62">
        <f t="shared" si="135"/>
        <v>0.18798544008723195</v>
      </c>
      <c r="FG57" s="54">
        <v>52</v>
      </c>
      <c r="FH57" s="67">
        <f>$Q91*AJ59*'[1]资源-士兵训练时间'!AB57+FH56</f>
        <v>147572.58809547272</v>
      </c>
      <c r="FI57" s="67">
        <f>$Q91*AK59*'[1]资源-士兵训练时间'!AC57+FI56</f>
        <v>222517.62056518946</v>
      </c>
      <c r="FJ57" s="67">
        <f>$Q91*AL59*'[1]资源-士兵训练时间'!AD57+FJ56</f>
        <v>325753.17636218434</v>
      </c>
      <c r="FK57" s="67">
        <f>$Q91*AM59*'[1]资源-士兵训练时间'!AE57+FK56</f>
        <v>465213.38499551301</v>
      </c>
      <c r="FL57" s="67">
        <f>$Q91*AN59*'[1]资源-士兵训练时间'!AF57+FL56</f>
        <v>748729.32015955565</v>
      </c>
      <c r="FP57" s="54">
        <v>52</v>
      </c>
      <c r="FQ57" s="62">
        <f t="shared" si="201"/>
        <v>0.12081791071348306</v>
      </c>
      <c r="FR57" s="62">
        <f t="shared" si="202"/>
        <v>0.12269335942303122</v>
      </c>
      <c r="FS57" s="62">
        <f t="shared" si="203"/>
        <v>0.1267467593934076</v>
      </c>
      <c r="FT57" s="62">
        <f t="shared" si="204"/>
        <v>0.13286149627147659</v>
      </c>
      <c r="FU57" s="62">
        <f t="shared" si="205"/>
        <v>0.14098908006542393</v>
      </c>
      <c r="FV57" s="61">
        <f>FQ57*[4]兵营招募!AX56+FV56</f>
        <v>409448.31544649269</v>
      </c>
      <c r="FW57" s="61">
        <f>FR57*[4]兵营招募!AY56+FW56</f>
        <v>420803.32130102807</v>
      </c>
      <c r="FX57" s="61">
        <f>FS57*[4]兵营招募!AZ56+FX56</f>
        <v>408901.47174201655</v>
      </c>
      <c r="FY57" s="61">
        <f>FT57*[4]兵营招募!BA56+FY56</f>
        <v>395760.09235914226</v>
      </c>
      <c r="FZ57" s="61">
        <f>FU57*[4]兵营招募!BB56+FZ56</f>
        <v>280758.13165706757</v>
      </c>
      <c r="GD57" s="54">
        <v>52</v>
      </c>
      <c r="GE57" s="62">
        <f t="shared" si="206"/>
        <v>0</v>
      </c>
      <c r="GF57" s="62">
        <f t="shared" si="207"/>
        <v>0</v>
      </c>
      <c r="GG57" s="62">
        <f t="shared" si="208"/>
        <v>0</v>
      </c>
      <c r="GH57" s="62">
        <f t="shared" si="209"/>
        <v>0</v>
      </c>
      <c r="GI57" s="62">
        <f t="shared" si="210"/>
        <v>0</v>
      </c>
      <c r="GM57" s="54">
        <v>52</v>
      </c>
      <c r="GN57" s="62">
        <f t="shared" si="211"/>
        <v>0.16109054761797745</v>
      </c>
      <c r="GO57" s="62">
        <f t="shared" si="212"/>
        <v>0.163591145897375</v>
      </c>
      <c r="GP57" s="62">
        <f t="shared" si="213"/>
        <v>0.16899567919121017</v>
      </c>
      <c r="GQ57" s="62">
        <f t="shared" si="214"/>
        <v>0.17714866169530213</v>
      </c>
      <c r="GR57" s="62">
        <f t="shared" si="215"/>
        <v>0.18798544008723195</v>
      </c>
      <c r="GV57" s="168">
        <v>52</v>
      </c>
      <c r="GW57" s="62">
        <f t="shared" si="216"/>
        <v>0.16109054761797745</v>
      </c>
      <c r="GX57" s="62">
        <f t="shared" si="217"/>
        <v>0.163591145897375</v>
      </c>
      <c r="GY57" s="62">
        <f t="shared" si="218"/>
        <v>0.16899567919121017</v>
      </c>
      <c r="GZ57" s="62">
        <f t="shared" si="219"/>
        <v>0.17714866169530213</v>
      </c>
      <c r="HA57" s="62">
        <f t="shared" si="220"/>
        <v>0.18798544008723195</v>
      </c>
      <c r="HE57" s="54">
        <v>52</v>
      </c>
      <c r="HF57" s="62">
        <f t="shared" si="221"/>
        <v>0</v>
      </c>
      <c r="HG57" s="62">
        <f t="shared" si="222"/>
        <v>0</v>
      </c>
      <c r="HH57" s="62">
        <f t="shared" si="223"/>
        <v>0</v>
      </c>
      <c r="HI57" s="62">
        <f t="shared" si="224"/>
        <v>0</v>
      </c>
      <c r="HJ57" s="62">
        <f t="shared" si="225"/>
        <v>0</v>
      </c>
      <c r="HN57" s="54">
        <v>52</v>
      </c>
      <c r="HO57" s="62">
        <f t="shared" si="226"/>
        <v>0.24163582142696613</v>
      </c>
      <c r="HP57" s="62">
        <f t="shared" si="227"/>
        <v>0.24538671884606245</v>
      </c>
      <c r="HQ57" s="62">
        <f t="shared" si="228"/>
        <v>0.2534935187868152</v>
      </c>
      <c r="HR57" s="62">
        <f t="shared" si="229"/>
        <v>0.26572299254295317</v>
      </c>
      <c r="HS57" s="62">
        <f t="shared" si="230"/>
        <v>0.28197816013084787</v>
      </c>
      <c r="HW57" s="54">
        <v>52</v>
      </c>
      <c r="HX57" s="62">
        <f t="shared" si="231"/>
        <v>0</v>
      </c>
      <c r="HY57" s="62">
        <f t="shared" si="232"/>
        <v>0</v>
      </c>
      <c r="HZ57" s="62">
        <f t="shared" si="233"/>
        <v>0</v>
      </c>
      <c r="IA57" s="62">
        <f t="shared" si="234"/>
        <v>0</v>
      </c>
      <c r="IB57" s="62">
        <f t="shared" si="235"/>
        <v>0</v>
      </c>
      <c r="IF57" s="54">
        <v>52</v>
      </c>
      <c r="IG57" s="62">
        <f t="shared" si="236"/>
        <v>0.60408955356741534</v>
      </c>
      <c r="IH57" s="62">
        <f t="shared" si="237"/>
        <v>0.61346679711515617</v>
      </c>
      <c r="II57" s="62">
        <f t="shared" si="238"/>
        <v>0.63373379696703802</v>
      </c>
      <c r="IJ57" s="62">
        <f t="shared" si="239"/>
        <v>0.66430748135738293</v>
      </c>
      <c r="IK57" s="62">
        <f t="shared" si="240"/>
        <v>0.70494540032711972</v>
      </c>
      <c r="IO57" s="54">
        <v>52</v>
      </c>
      <c r="IP57" s="62">
        <f t="shared" si="241"/>
        <v>0</v>
      </c>
      <c r="IQ57" s="62">
        <f t="shared" si="242"/>
        <v>0</v>
      </c>
      <c r="IR57" s="62">
        <f t="shared" si="243"/>
        <v>0</v>
      </c>
      <c r="IS57" s="62">
        <f t="shared" si="244"/>
        <v>0</v>
      </c>
      <c r="IT57" s="62">
        <f t="shared" si="245"/>
        <v>0</v>
      </c>
      <c r="IX57" s="54">
        <v>52</v>
      </c>
      <c r="IY57" s="62">
        <f t="shared" si="246"/>
        <v>0</v>
      </c>
      <c r="IZ57" s="62">
        <f t="shared" si="247"/>
        <v>0</v>
      </c>
      <c r="JA57" s="62">
        <f t="shared" si="248"/>
        <v>0</v>
      </c>
      <c r="JB57" s="62">
        <f t="shared" si="249"/>
        <v>0</v>
      </c>
      <c r="JC57" s="62">
        <f t="shared" si="250"/>
        <v>0</v>
      </c>
      <c r="JD57" s="67"/>
      <c r="JE57" s="67"/>
      <c r="JF57" s="67"/>
      <c r="JJ57" s="54">
        <v>52</v>
      </c>
      <c r="JK57" s="68">
        <f t="shared" si="251"/>
        <v>6.0408955356741546E-2</v>
      </c>
      <c r="JL57" s="68">
        <f t="shared" si="252"/>
        <v>6.1346679711515625E-2</v>
      </c>
      <c r="JM57" s="68">
        <f t="shared" si="253"/>
        <v>6.3373379696703813E-2</v>
      </c>
      <c r="JN57" s="68">
        <f t="shared" si="254"/>
        <v>6.6430748135738307E-2</v>
      </c>
      <c r="JO57" s="68">
        <f t="shared" si="255"/>
        <v>7.049454003271198E-2</v>
      </c>
      <c r="JP57" s="61">
        <f>JK57*('[1]功能-城建'!CW56-'[1]功能-城建'!CW55)+JP56</f>
        <v>142818.37998212111</v>
      </c>
      <c r="JQ57" s="61">
        <f>JL57*('[1]功能-城建'!CX56-'[1]功能-城建'!CX55)+JQ56</f>
        <v>157416.73382613432</v>
      </c>
      <c r="JR57" s="61">
        <f>JM57*('[1]功能-城建'!CY56-'[1]功能-城建'!CY55)+JR56</f>
        <v>161344.42423196297</v>
      </c>
      <c r="JS57" s="61">
        <f>JN57*('[1]功能-城建'!CZ56-'[1]功能-城建'!CZ55)+JS56</f>
        <v>167393.83228540421</v>
      </c>
      <c r="JT57" s="61">
        <f>JO57*('[1]功能-城建'!DA56-'[1]功能-城建'!DA55)+JT56</f>
        <v>102687.1088756719</v>
      </c>
      <c r="JX57" s="159">
        <v>52</v>
      </c>
      <c r="JY57" s="68">
        <f t="shared" si="256"/>
        <v>0</v>
      </c>
      <c r="JZ57" s="68">
        <f t="shared" si="257"/>
        <v>0</v>
      </c>
      <c r="KA57" s="68">
        <f t="shared" si="258"/>
        <v>0</v>
      </c>
      <c r="KB57" s="68">
        <f t="shared" si="259"/>
        <v>0</v>
      </c>
      <c r="KC57" s="68">
        <f t="shared" si="260"/>
        <v>0</v>
      </c>
      <c r="KG57" s="168">
        <v>52</v>
      </c>
      <c r="KH57" s="68">
        <f t="shared" si="261"/>
        <v>0</v>
      </c>
      <c r="KI57" s="68">
        <f t="shared" si="262"/>
        <v>0</v>
      </c>
      <c r="KJ57" s="68">
        <f t="shared" si="263"/>
        <v>0</v>
      </c>
      <c r="KK57" s="68">
        <f t="shared" si="264"/>
        <v>0</v>
      </c>
      <c r="KL57" s="68">
        <f t="shared" si="265"/>
        <v>0</v>
      </c>
      <c r="KP57" s="168">
        <v>52</v>
      </c>
      <c r="KQ57" s="68">
        <f t="shared" si="266"/>
        <v>0.18122686607022459</v>
      </c>
      <c r="KR57" s="68">
        <f t="shared" si="267"/>
        <v>0.18404003913454683</v>
      </c>
      <c r="KS57" s="68">
        <f t="shared" si="268"/>
        <v>0.19012013909011138</v>
      </c>
      <c r="KT57" s="68">
        <f t="shared" si="269"/>
        <v>0.19929224440721488</v>
      </c>
      <c r="KU57" s="68">
        <f t="shared" si="270"/>
        <v>0.2114836200981359</v>
      </c>
    </row>
    <row r="58" spans="2:307" x14ac:dyDescent="0.15">
      <c r="B58" s="54">
        <v>19</v>
      </c>
      <c r="C58" s="63">
        <f>IFERROR(INDEX(C$8:C$37,MATCH(圣人研究设计!AA92,$B$8:$B$37,0)),0)</f>
        <v>0.60000000000000009</v>
      </c>
      <c r="D58" s="63">
        <f>IFERROR(INDEX(D$8:D$37,MATCH(圣人研究设计!AB92,$B$8:$B$37,0)),0)</f>
        <v>0</v>
      </c>
      <c r="E58" s="63">
        <f>IFERROR(INDEX(E$8:E$37,MATCH(圣人研究设计!AC92,$B$8:$B$37,0)),0)</f>
        <v>0</v>
      </c>
      <c r="F58" s="63">
        <f>IFERROR(INDEX(F$8:F$37,MATCH(圣人研究设计!AD92,$B$8:$B$37,0)),0)</f>
        <v>0</v>
      </c>
      <c r="G58" s="63">
        <f>IFERROR(INDEX(G$8:G$37,MATCH(圣人研究设计!AE92,$B$8:$B$37,0)),0)</f>
        <v>0.25</v>
      </c>
      <c r="H58" s="63">
        <f>IFERROR(INDEX(H$8:H$37,MATCH(圣人研究设计!AF92,$B$8:$B$37,0)),0)</f>
        <v>0</v>
      </c>
      <c r="I58" s="63">
        <f>IFERROR(INDEX(I$8:I$37,MATCH(圣人研究设计!AG92,$B$8:$B$37,0)),0)</f>
        <v>0</v>
      </c>
      <c r="J58" s="63">
        <f>IFERROR(INDEX(J$8:J$37,MATCH(圣人研究设计!AH92,$B$8:$B$37,0)),0)</f>
        <v>0</v>
      </c>
      <c r="K58" s="63">
        <f>IFERROR(INDEX(K$8:K$37,MATCH(圣人研究设计!AI92,$B$8:$B$37,0)),0)</f>
        <v>0</v>
      </c>
      <c r="L58" s="63">
        <f>IFERROR(INDEX(L$8:L$37,MATCH(圣人研究设计!AJ92,$B$8:$B$37,0)),0)</f>
        <v>0</v>
      </c>
      <c r="M58" s="63">
        <f>IFERROR(INDEX(M$8:M$37,MATCH(圣人研究设计!AK92,$B$8:$B$37,0)),0)</f>
        <v>0</v>
      </c>
      <c r="N58" s="63">
        <f>IFERROR(INDEX(N$8:N$37,MATCH(圣人研究设计!AL92,$B$8:$B$37,0)),0)</f>
        <v>0</v>
      </c>
      <c r="O58" s="63">
        <f>IFERROR(INDEX(O$8:O$37,MATCH(圣人研究设计!AM92,$B$8:$B$37,0)),0)</f>
        <v>0</v>
      </c>
      <c r="P58" s="63">
        <f>IFERROR(INDEX(P$8:P$37,MATCH(圣人研究设计!AN92,$B$8:$B$37,0)),0)</f>
        <v>0</v>
      </c>
      <c r="Q58" s="63">
        <f>IFERROR(INDEX(Q$8:Q$37,MATCH(圣人研究设计!AO92,$B$8:$B$37,0)),0)</f>
        <v>0</v>
      </c>
      <c r="R58" s="63">
        <f>IFERROR(INDEX(R$8:R$37,MATCH(圣人研究设计!AP92,$B$8:$B$37,0)),0)</f>
        <v>0</v>
      </c>
      <c r="S58" s="63">
        <f>IFERROR(INDEX(S$8:S$37,MATCH(圣人研究设计!AQ92,$B$8:$B$37,0)),0)</f>
        <v>0</v>
      </c>
      <c r="T58" s="63">
        <f>IFERROR(INDEX(T$8:T$37,MATCH(圣人研究设计!AR92,$B$8:$B$37,0)),0)</f>
        <v>0</v>
      </c>
      <c r="U58" s="63">
        <f>IFERROR(INDEX(U$8:U$37,MATCH(圣人研究设计!AS92,$B$8:$B$37,0)),0)</f>
        <v>0</v>
      </c>
      <c r="V58" s="63">
        <f>IFERROR(INDEX(V$8:V$37,MATCH(圣人研究设计!AT92,$B$8:$B$37,0)),0)</f>
        <v>0</v>
      </c>
      <c r="W58" s="63">
        <f>IFERROR(INDEX(W$8:W$37,MATCH(圣人研究设计!AU92,$B$8:$B$37,0)),0)</f>
        <v>0</v>
      </c>
      <c r="X58" s="63">
        <f>IFERROR(INDEX(X$8:X$37,MATCH(圣人研究设计!AV92,$B$8:$B$37,0)),0)</f>
        <v>0</v>
      </c>
      <c r="Y58" s="63">
        <f>IFERROR(INDEX(Y$8:Y$37,MATCH(圣人研究设计!AW92,$B$8:$B$37,0)),0)</f>
        <v>0.4</v>
      </c>
      <c r="Z58" s="63">
        <f>IFERROR(INDEX(Z$8:Z$37,MATCH(圣人研究设计!AX92,$B$8:$B$37,0)),0)</f>
        <v>0</v>
      </c>
      <c r="AA58" s="63">
        <f>IFERROR(INDEX(AA$8:AA$37,MATCH(圣人研究设计!AY92,$B$8:$B$37,0)),0)</f>
        <v>0</v>
      </c>
      <c r="AB58" s="63">
        <f>IFERROR(INDEX(AB$8:AB$37,MATCH(圣人研究设计!AZ92,$B$8:$B$37,0)),0)</f>
        <v>0</v>
      </c>
      <c r="AC58" s="63">
        <f>IFERROR(INDEX(AC$8:AC$37,MATCH(圣人研究设计!BA92,$B$8:$B$37,0)),0)</f>
        <v>0</v>
      </c>
      <c r="AD58" s="63">
        <f>IFERROR(INDEX(AD$8:AD$37,MATCH(圣人研究设计!BB92,$B$8:$B$37,0)),0)</f>
        <v>0.12</v>
      </c>
      <c r="AE58" s="63"/>
      <c r="AI58" s="103">
        <v>51</v>
      </c>
      <c r="AJ58" s="60">
        <f>IF(总纲!BM55&lt;INT('功能-圣人研究'!$E$8),0,求节点('功能-圣人研究'!$E$8:$E$27,'功能-圣人研究'!K$8:K$27,总纲!BM55))</f>
        <v>0.80756083533209955</v>
      </c>
      <c r="AK58" s="60">
        <f>IF(总纲!BN55&lt;INT('功能-圣人研究'!$E$8),0,求节点('功能-圣人研究'!$E$8:$E$27,'功能-圣人研究'!L$8:L$27,总纲!BN55))</f>
        <v>0.82036548100712359</v>
      </c>
      <c r="AL58" s="60">
        <f>IF(总纲!BO55&lt;INT('功能-圣人研究'!$E$8),0,求节点('功能-圣人研究'!$E$8:$E$27,'功能-圣人研究'!M$8:M$27,总纲!BO55))</f>
        <v>0.84752391401727434</v>
      </c>
      <c r="AM58" s="60">
        <f>IF(总纲!BP55&lt;INT('功能-圣人研究'!$E$8),0,求节点('功能-圣人研究'!$E$8:$E$27,'功能-圣人研究'!N$8:N$27,总纲!BP55))</f>
        <v>0.88875290260987794</v>
      </c>
      <c r="AN58" s="60">
        <f>IF(总纲!BQ55&lt;INT('功能-圣人研究'!$E$8),0,求节点('功能-圣人研究'!$E$8:$E$27,'功能-圣人研究'!O$8:O$27,总纲!BQ55))</f>
        <v>0.94331055051422885</v>
      </c>
      <c r="AS58" s="81"/>
      <c r="AT58" s="54">
        <v>53</v>
      </c>
      <c r="AU58" s="68">
        <f t="shared" si="141"/>
        <v>0.90360320450165232</v>
      </c>
      <c r="AV58" s="68">
        <f t="shared" si="142"/>
        <v>0.91762096789518999</v>
      </c>
      <c r="AW58" s="68">
        <f t="shared" si="143"/>
        <v>0.94749965447590134</v>
      </c>
      <c r="AX58" s="68">
        <f t="shared" si="144"/>
        <v>0.99329820513828926</v>
      </c>
      <c r="AY58" s="68">
        <f t="shared" si="145"/>
        <v>1.0537737196518191</v>
      </c>
      <c r="BB58" s="81"/>
      <c r="BC58" s="54">
        <v>53</v>
      </c>
      <c r="BD58" s="68">
        <f t="shared" si="146"/>
        <v>0</v>
      </c>
      <c r="BE58" s="68">
        <f t="shared" si="147"/>
        <v>0</v>
      </c>
      <c r="BF58" s="68">
        <f t="shared" si="148"/>
        <v>0</v>
      </c>
      <c r="BG58" s="68">
        <f t="shared" si="149"/>
        <v>0</v>
      </c>
      <c r="BH58" s="68">
        <f t="shared" si="150"/>
        <v>0</v>
      </c>
      <c r="BL58" s="54">
        <v>53</v>
      </c>
      <c r="BM58" s="68">
        <f t="shared" si="151"/>
        <v>0</v>
      </c>
      <c r="BN58" s="68">
        <f t="shared" si="152"/>
        <v>0</v>
      </c>
      <c r="BO58" s="68">
        <f t="shared" si="153"/>
        <v>0</v>
      </c>
      <c r="BP58" s="68">
        <f t="shared" si="154"/>
        <v>0</v>
      </c>
      <c r="BQ58" s="68">
        <f t="shared" si="155"/>
        <v>0</v>
      </c>
      <c r="BU58" s="54">
        <v>53</v>
      </c>
      <c r="BV58" s="62">
        <f t="shared" si="156"/>
        <v>0.40160142422295658</v>
      </c>
      <c r="BW58" s="62">
        <f t="shared" si="157"/>
        <v>0.40783154128675109</v>
      </c>
      <c r="BX58" s="62">
        <f t="shared" si="158"/>
        <v>0.42111095754484507</v>
      </c>
      <c r="BY58" s="62">
        <f t="shared" si="159"/>
        <v>0.44146586895035078</v>
      </c>
      <c r="BZ58" s="62">
        <f t="shared" si="160"/>
        <v>0.46834387540080852</v>
      </c>
      <c r="CD58" s="168">
        <v>53</v>
      </c>
      <c r="CE58" s="62">
        <f t="shared" si="161"/>
        <v>0</v>
      </c>
      <c r="CF58" s="62">
        <f t="shared" si="162"/>
        <v>0</v>
      </c>
      <c r="CG58" s="62">
        <f t="shared" si="163"/>
        <v>0</v>
      </c>
      <c r="CH58" s="62">
        <f t="shared" si="164"/>
        <v>0</v>
      </c>
      <c r="CI58" s="62">
        <f t="shared" si="165"/>
        <v>0</v>
      </c>
      <c r="CM58" s="54">
        <v>53</v>
      </c>
      <c r="CN58" s="62">
        <f t="shared" si="166"/>
        <v>0.40160142422295658</v>
      </c>
      <c r="CO58" s="62">
        <f t="shared" si="167"/>
        <v>0.40783154128675109</v>
      </c>
      <c r="CP58" s="62">
        <f t="shared" si="168"/>
        <v>0.42111095754484507</v>
      </c>
      <c r="CQ58" s="62">
        <f t="shared" si="169"/>
        <v>0.44146586895035078</v>
      </c>
      <c r="CR58" s="62">
        <f t="shared" si="170"/>
        <v>0.46834387540080852</v>
      </c>
      <c r="CV58" s="54">
        <v>53</v>
      </c>
      <c r="CW58" s="62">
        <f t="shared" si="171"/>
        <v>0</v>
      </c>
      <c r="CX58" s="62">
        <f t="shared" si="172"/>
        <v>0</v>
      </c>
      <c r="CY58" s="62">
        <f t="shared" si="173"/>
        <v>0</v>
      </c>
      <c r="CZ58" s="62">
        <f t="shared" si="174"/>
        <v>0</v>
      </c>
      <c r="DA58" s="62">
        <f t="shared" si="175"/>
        <v>0</v>
      </c>
      <c r="DE58" s="168">
        <v>53</v>
      </c>
      <c r="DF58" s="62">
        <f t="shared" si="176"/>
        <v>0.12048042726688699</v>
      </c>
      <c r="DG58" s="62">
        <f t="shared" si="177"/>
        <v>0.12234946238602534</v>
      </c>
      <c r="DH58" s="62">
        <f t="shared" si="178"/>
        <v>0.12633328726345353</v>
      </c>
      <c r="DI58" s="62">
        <f t="shared" si="179"/>
        <v>0.13243976068510527</v>
      </c>
      <c r="DJ58" s="62">
        <f t="shared" si="180"/>
        <v>0.14050316262024257</v>
      </c>
      <c r="DN58" s="54">
        <v>53</v>
      </c>
      <c r="DO58" s="62">
        <f t="shared" si="181"/>
        <v>8.0320284844591319E-2</v>
      </c>
      <c r="DP58" s="62">
        <f t="shared" si="182"/>
        <v>8.1566308257350228E-2</v>
      </c>
      <c r="DQ58" s="62">
        <f t="shared" si="183"/>
        <v>8.4222191508969022E-2</v>
      </c>
      <c r="DR58" s="62">
        <f t="shared" si="184"/>
        <v>8.8293173790070165E-2</v>
      </c>
      <c r="DS58" s="62">
        <f t="shared" si="185"/>
        <v>9.3668775080161706E-2</v>
      </c>
      <c r="DW58" s="168">
        <v>53</v>
      </c>
      <c r="DX58" s="62">
        <f t="shared" si="186"/>
        <v>0</v>
      </c>
      <c r="DY58" s="62">
        <f t="shared" si="187"/>
        <v>0</v>
      </c>
      <c r="DZ58" s="62">
        <f t="shared" si="188"/>
        <v>0</v>
      </c>
      <c r="EA58" s="62">
        <f t="shared" si="189"/>
        <v>0</v>
      </c>
      <c r="EB58" s="62">
        <f t="shared" si="190"/>
        <v>0</v>
      </c>
      <c r="EF58" s="54">
        <v>53</v>
      </c>
      <c r="EG58" s="62">
        <f t="shared" si="191"/>
        <v>0</v>
      </c>
      <c r="EH58" s="62">
        <f t="shared" si="192"/>
        <v>0</v>
      </c>
      <c r="EI58" s="62">
        <f t="shared" si="193"/>
        <v>0</v>
      </c>
      <c r="EJ58" s="62">
        <f t="shared" si="194"/>
        <v>0</v>
      </c>
      <c r="EK58" s="62">
        <f t="shared" si="195"/>
        <v>0</v>
      </c>
      <c r="EO58" s="168">
        <v>53</v>
      </c>
      <c r="EP58" s="62">
        <f t="shared" si="196"/>
        <v>4.016014242229566E-2</v>
      </c>
      <c r="EQ58" s="62">
        <f t="shared" si="197"/>
        <v>4.0783154128675114E-2</v>
      </c>
      <c r="ER58" s="62">
        <f t="shared" si="198"/>
        <v>4.2111095754484511E-2</v>
      </c>
      <c r="ES58" s="62">
        <f t="shared" si="199"/>
        <v>4.4146586895035082E-2</v>
      </c>
      <c r="ET58" s="62">
        <f t="shared" si="200"/>
        <v>4.6834387540080853E-2</v>
      </c>
      <c r="EX58" s="54">
        <v>53</v>
      </c>
      <c r="EY58" s="62">
        <f t="shared" si="131"/>
        <v>0.16064056968918264</v>
      </c>
      <c r="EZ58" s="62">
        <f t="shared" si="132"/>
        <v>0.16313261651470046</v>
      </c>
      <c r="FA58" s="62">
        <f t="shared" si="133"/>
        <v>0.16844438301793804</v>
      </c>
      <c r="FB58" s="62">
        <f t="shared" si="134"/>
        <v>0.17658634758014033</v>
      </c>
      <c r="FC58" s="62">
        <f t="shared" si="135"/>
        <v>0.18733755016032341</v>
      </c>
      <c r="FG58" s="54">
        <v>53</v>
      </c>
      <c r="FH58" s="67">
        <f>$Q92*AJ60*'[1]资源-士兵训练时间'!AB58+FH57</f>
        <v>167166.42674131627</v>
      </c>
      <c r="FI58" s="67">
        <f>$Q92*AK60*'[1]资源-士兵训练时间'!AC58+FI57</f>
        <v>252820.51808280847</v>
      </c>
      <c r="FJ58" s="67">
        <f>$Q92*AL60*'[1]资源-士兵训练时间'!AD58+FJ57</f>
        <v>369777.06405884487</v>
      </c>
      <c r="FK58" s="67">
        <f>$Q92*AM60*'[1]资源-士兵训练时间'!AE58+FK57</f>
        <v>522497.52496296994</v>
      </c>
      <c r="FL58" s="67">
        <f>$Q92*AN60*'[1]资源-士兵训练时间'!AF58+FL57</f>
        <v>836217.55853504804</v>
      </c>
      <c r="FP58" s="54">
        <v>53</v>
      </c>
      <c r="FQ58" s="62">
        <f t="shared" si="201"/>
        <v>0.12048042726688697</v>
      </c>
      <c r="FR58" s="62">
        <f t="shared" si="202"/>
        <v>0.12234946238602531</v>
      </c>
      <c r="FS58" s="62">
        <f t="shared" si="203"/>
        <v>0.12633328726345353</v>
      </c>
      <c r="FT58" s="62">
        <f t="shared" si="204"/>
        <v>0.13243976068510524</v>
      </c>
      <c r="FU58" s="62">
        <f t="shared" si="205"/>
        <v>0.14050316262024254</v>
      </c>
      <c r="FV58" s="61">
        <f>FQ58*[4]兵营招募!AX57+FV57</f>
        <v>456822.22391211597</v>
      </c>
      <c r="FW58" s="61">
        <f>FR58*[4]兵营招募!AY57+FW57</f>
        <v>470732.47711594374</v>
      </c>
      <c r="FX58" s="61">
        <f>FS58*[4]兵营招募!AZ57+FX57</f>
        <v>458452.1295473213</v>
      </c>
      <c r="FY58" s="61">
        <f>FT58*[4]兵营招募!BA57+FY57</f>
        <v>441456.21721538494</v>
      </c>
      <c r="FZ58" s="61">
        <f>FU58*[4]兵营招募!BB57+FZ57</f>
        <v>312937.73811639624</v>
      </c>
      <c r="GD58" s="54">
        <v>53</v>
      </c>
      <c r="GE58" s="62">
        <f t="shared" si="206"/>
        <v>0</v>
      </c>
      <c r="GF58" s="62">
        <f t="shared" si="207"/>
        <v>0</v>
      </c>
      <c r="GG58" s="62">
        <f t="shared" si="208"/>
        <v>0</v>
      </c>
      <c r="GH58" s="62">
        <f t="shared" si="209"/>
        <v>0</v>
      </c>
      <c r="GI58" s="62">
        <f t="shared" si="210"/>
        <v>0</v>
      </c>
      <c r="GM58" s="54">
        <v>53</v>
      </c>
      <c r="GN58" s="62">
        <f t="shared" si="211"/>
        <v>0.16064056968918264</v>
      </c>
      <c r="GO58" s="62">
        <f t="shared" si="212"/>
        <v>0.16313261651470046</v>
      </c>
      <c r="GP58" s="62">
        <f t="shared" si="213"/>
        <v>0.16844438301793804</v>
      </c>
      <c r="GQ58" s="62">
        <f t="shared" si="214"/>
        <v>0.17658634758014033</v>
      </c>
      <c r="GR58" s="62">
        <f t="shared" si="215"/>
        <v>0.18733755016032341</v>
      </c>
      <c r="GV58" s="168">
        <v>53</v>
      </c>
      <c r="GW58" s="62">
        <f t="shared" si="216"/>
        <v>0.16064056968918264</v>
      </c>
      <c r="GX58" s="62">
        <f t="shared" si="217"/>
        <v>0.16313261651470046</v>
      </c>
      <c r="GY58" s="62">
        <f t="shared" si="218"/>
        <v>0.16844438301793804</v>
      </c>
      <c r="GZ58" s="62">
        <f t="shared" si="219"/>
        <v>0.17658634758014033</v>
      </c>
      <c r="HA58" s="62">
        <f t="shared" si="220"/>
        <v>0.18733755016032341</v>
      </c>
      <c r="HE58" s="54">
        <v>53</v>
      </c>
      <c r="HF58" s="62">
        <f t="shared" si="221"/>
        <v>0</v>
      </c>
      <c r="HG58" s="62">
        <f t="shared" si="222"/>
        <v>0</v>
      </c>
      <c r="HH58" s="62">
        <f t="shared" si="223"/>
        <v>0</v>
      </c>
      <c r="HI58" s="62">
        <f t="shared" si="224"/>
        <v>0</v>
      </c>
      <c r="HJ58" s="62">
        <f t="shared" si="225"/>
        <v>0</v>
      </c>
      <c r="HN58" s="54">
        <v>53</v>
      </c>
      <c r="HO58" s="62">
        <f t="shared" si="226"/>
        <v>0.24096085453377394</v>
      </c>
      <c r="HP58" s="62">
        <f t="shared" si="227"/>
        <v>0.24469892477205063</v>
      </c>
      <c r="HQ58" s="62">
        <f t="shared" si="228"/>
        <v>0.25266657452690705</v>
      </c>
      <c r="HR58" s="62">
        <f t="shared" si="229"/>
        <v>0.26487952137021048</v>
      </c>
      <c r="HS58" s="62">
        <f t="shared" si="230"/>
        <v>0.28100632524048508</v>
      </c>
      <c r="HW58" s="54">
        <v>53</v>
      </c>
      <c r="HX58" s="62">
        <f t="shared" si="231"/>
        <v>0</v>
      </c>
      <c r="HY58" s="62">
        <f t="shared" si="232"/>
        <v>0</v>
      </c>
      <c r="HZ58" s="62">
        <f t="shared" si="233"/>
        <v>0</v>
      </c>
      <c r="IA58" s="62">
        <f t="shared" si="234"/>
        <v>0</v>
      </c>
      <c r="IB58" s="62">
        <f t="shared" si="235"/>
        <v>0</v>
      </c>
      <c r="IF58" s="54">
        <v>53</v>
      </c>
      <c r="IG58" s="62">
        <f t="shared" si="236"/>
        <v>0.60240213633443485</v>
      </c>
      <c r="IH58" s="62">
        <f t="shared" si="237"/>
        <v>0.61174731193012666</v>
      </c>
      <c r="II58" s="62">
        <f t="shared" si="238"/>
        <v>0.6316664363172676</v>
      </c>
      <c r="IJ58" s="62">
        <f t="shared" si="239"/>
        <v>0.66219880342552617</v>
      </c>
      <c r="IK58" s="62">
        <f t="shared" si="240"/>
        <v>0.7025158131012128</v>
      </c>
      <c r="IO58" s="54">
        <v>53</v>
      </c>
      <c r="IP58" s="62">
        <f t="shared" si="241"/>
        <v>0</v>
      </c>
      <c r="IQ58" s="62">
        <f t="shared" si="242"/>
        <v>0</v>
      </c>
      <c r="IR58" s="62">
        <f t="shared" si="243"/>
        <v>0</v>
      </c>
      <c r="IS58" s="62">
        <f t="shared" si="244"/>
        <v>0</v>
      </c>
      <c r="IT58" s="62">
        <f t="shared" si="245"/>
        <v>0</v>
      </c>
      <c r="IX58" s="54">
        <v>53</v>
      </c>
      <c r="IY58" s="62">
        <f t="shared" si="246"/>
        <v>0</v>
      </c>
      <c r="IZ58" s="62">
        <f t="shared" si="247"/>
        <v>0</v>
      </c>
      <c r="JA58" s="62">
        <f t="shared" si="248"/>
        <v>0</v>
      </c>
      <c r="JB58" s="62">
        <f t="shared" si="249"/>
        <v>0</v>
      </c>
      <c r="JC58" s="62">
        <f t="shared" si="250"/>
        <v>0</v>
      </c>
      <c r="JD58" s="67"/>
      <c r="JE58" s="67"/>
      <c r="JF58" s="67"/>
      <c r="JJ58" s="54">
        <v>53</v>
      </c>
      <c r="JK58" s="68">
        <f t="shared" si="251"/>
        <v>6.0240213633443493E-2</v>
      </c>
      <c r="JL58" s="68">
        <f t="shared" si="252"/>
        <v>6.1174731193012671E-2</v>
      </c>
      <c r="JM58" s="68">
        <f t="shared" si="253"/>
        <v>6.3166643631726763E-2</v>
      </c>
      <c r="JN58" s="68">
        <f t="shared" si="254"/>
        <v>6.6219880342552634E-2</v>
      </c>
      <c r="JO58" s="68">
        <f t="shared" si="255"/>
        <v>7.0251581310121283E-2</v>
      </c>
      <c r="JP58" s="61">
        <f>JK58*('[1]功能-城建'!CW57-'[1]功能-城建'!CW56)+JP57</f>
        <v>170623.06058317918</v>
      </c>
      <c r="JQ58" s="61">
        <f>JL58*('[1]功能-城建'!CX57-'[1]功能-城建'!CX56)+JQ57</f>
        <v>188830.66516935645</v>
      </c>
      <c r="JR58" s="61">
        <f>JM58*('[1]功能-城建'!CY57-'[1]功能-城建'!CY56)+JR57</f>
        <v>194241.47215292018</v>
      </c>
      <c r="JS58" s="61">
        <f>JN58*('[1]功能-城建'!CZ57-'[1]功能-城建'!CZ56)+JS57</f>
        <v>199740.98648236546</v>
      </c>
      <c r="JT58" s="61">
        <f>JO58*('[1]功能-城建'!DA57-'[1]功能-城建'!DA56)+JT57</f>
        <v>122210.89686696813</v>
      </c>
      <c r="JX58" s="159">
        <v>53</v>
      </c>
      <c r="JY58" s="68">
        <f t="shared" si="256"/>
        <v>0</v>
      </c>
      <c r="JZ58" s="68">
        <f t="shared" si="257"/>
        <v>0</v>
      </c>
      <c r="KA58" s="68">
        <f t="shared" si="258"/>
        <v>0</v>
      </c>
      <c r="KB58" s="68">
        <f t="shared" si="259"/>
        <v>0</v>
      </c>
      <c r="KC58" s="68">
        <f t="shared" si="260"/>
        <v>0</v>
      </c>
      <c r="KG58" s="168">
        <v>53</v>
      </c>
      <c r="KH58" s="68">
        <f t="shared" si="261"/>
        <v>0</v>
      </c>
      <c r="KI58" s="68">
        <f t="shared" si="262"/>
        <v>0</v>
      </c>
      <c r="KJ58" s="68">
        <f t="shared" si="263"/>
        <v>0</v>
      </c>
      <c r="KK58" s="68">
        <f t="shared" si="264"/>
        <v>0</v>
      </c>
      <c r="KL58" s="68">
        <f t="shared" si="265"/>
        <v>0</v>
      </c>
      <c r="KP58" s="168">
        <v>53</v>
      </c>
      <c r="KQ58" s="68">
        <f t="shared" si="266"/>
        <v>0.18072064090033044</v>
      </c>
      <c r="KR58" s="68">
        <f t="shared" si="267"/>
        <v>0.18352419357903796</v>
      </c>
      <c r="KS58" s="68">
        <f t="shared" si="268"/>
        <v>0.18949993089518027</v>
      </c>
      <c r="KT58" s="68">
        <f t="shared" si="269"/>
        <v>0.19865964102765782</v>
      </c>
      <c r="KU58" s="68">
        <f t="shared" si="270"/>
        <v>0.21075474393036381</v>
      </c>
    </row>
    <row r="59" spans="2:307" x14ac:dyDescent="0.15">
      <c r="B59" s="54">
        <v>20</v>
      </c>
      <c r="C59" s="63">
        <f>IFERROR(INDEX(C$8:C$37,MATCH(圣人研究设计!AA93,$B$8:$B$37,0)),0)</f>
        <v>0.60000000000000009</v>
      </c>
      <c r="D59" s="63">
        <f>IFERROR(INDEX(D$8:D$37,MATCH(圣人研究设计!AB93,$B$8:$B$37,0)),0)</f>
        <v>0</v>
      </c>
      <c r="E59" s="63">
        <f>IFERROR(INDEX(E$8:E$37,MATCH(圣人研究设计!AC93,$B$8:$B$37,0)),0)</f>
        <v>0</v>
      </c>
      <c r="F59" s="63">
        <f>IFERROR(INDEX(F$8:F$37,MATCH(圣人研究设计!AD93,$B$8:$B$37,0)),0)</f>
        <v>0</v>
      </c>
      <c r="G59" s="63">
        <f>IFERROR(INDEX(G$8:G$37,MATCH(圣人研究设计!AE93,$B$8:$B$37,0)),0)</f>
        <v>0.25</v>
      </c>
      <c r="H59" s="63">
        <f>IFERROR(INDEX(H$8:H$37,MATCH(圣人研究设计!AF93,$B$8:$B$37,0)),0)</f>
        <v>0</v>
      </c>
      <c r="I59" s="63">
        <f>IFERROR(INDEX(I$8:I$37,MATCH(圣人研究设计!AG93,$B$8:$B$37,0)),0)</f>
        <v>0</v>
      </c>
      <c r="J59" s="63">
        <f>IFERROR(INDEX(J$8:J$37,MATCH(圣人研究设计!AH93,$B$8:$B$37,0)),0)</f>
        <v>0</v>
      </c>
      <c r="K59" s="63">
        <f>IFERROR(INDEX(K$8:K$37,MATCH(圣人研究设计!AI93,$B$8:$B$37,0)),0)</f>
        <v>0</v>
      </c>
      <c r="L59" s="63">
        <f>IFERROR(INDEX(L$8:L$37,MATCH(圣人研究设计!AJ93,$B$8:$B$37,0)),0)</f>
        <v>0</v>
      </c>
      <c r="M59" s="63">
        <f>IFERROR(INDEX(M$8:M$37,MATCH(圣人研究设计!AK93,$B$8:$B$37,0)),0)</f>
        <v>0</v>
      </c>
      <c r="N59" s="63">
        <f>IFERROR(INDEX(N$8:N$37,MATCH(圣人研究设计!AL93,$B$8:$B$37,0)),0)</f>
        <v>0</v>
      </c>
      <c r="O59" s="63">
        <f>IFERROR(INDEX(O$8:O$37,MATCH(圣人研究设计!AM93,$B$8:$B$37,0)),0)</f>
        <v>0</v>
      </c>
      <c r="P59" s="63">
        <f>IFERROR(INDEX(P$8:P$37,MATCH(圣人研究设计!AN93,$B$8:$B$37,0)),0)</f>
        <v>0</v>
      </c>
      <c r="Q59" s="63">
        <f>IFERROR(INDEX(Q$8:Q$37,MATCH(圣人研究设计!AO93,$B$8:$B$37,0)),0)</f>
        <v>0</v>
      </c>
      <c r="R59" s="63">
        <f>IFERROR(INDEX(R$8:R$37,MATCH(圣人研究设计!AP93,$B$8:$B$37,0)),0)</f>
        <v>0</v>
      </c>
      <c r="S59" s="63">
        <f>IFERROR(INDEX(S$8:S$37,MATCH(圣人研究设计!AQ93,$B$8:$B$37,0)),0)</f>
        <v>0</v>
      </c>
      <c r="T59" s="63">
        <f>IFERROR(INDEX(T$8:T$37,MATCH(圣人研究设计!AR93,$B$8:$B$37,0)),0)</f>
        <v>0</v>
      </c>
      <c r="U59" s="63">
        <f>IFERROR(INDEX(U$8:U$37,MATCH(圣人研究设计!AS93,$B$8:$B$37,0)),0)</f>
        <v>0</v>
      </c>
      <c r="V59" s="63">
        <f>IFERROR(INDEX(V$8:V$37,MATCH(圣人研究设计!AT93,$B$8:$B$37,0)),0)</f>
        <v>0</v>
      </c>
      <c r="W59" s="63">
        <f>IFERROR(INDEX(W$8:W$37,MATCH(圣人研究设计!AU93,$B$8:$B$37,0)),0)</f>
        <v>0</v>
      </c>
      <c r="X59" s="63">
        <f>IFERROR(INDEX(X$8:X$37,MATCH(圣人研究设计!AV93,$B$8:$B$37,0)),0)</f>
        <v>0</v>
      </c>
      <c r="Y59" s="63">
        <f>IFERROR(INDEX(Y$8:Y$37,MATCH(圣人研究设计!AW93,$B$8:$B$37,0)),0)</f>
        <v>0.4</v>
      </c>
      <c r="Z59" s="63">
        <f>IFERROR(INDEX(Z$8:Z$37,MATCH(圣人研究设计!AX93,$B$8:$B$37,0)),0)</f>
        <v>0</v>
      </c>
      <c r="AA59" s="63">
        <f>IFERROR(INDEX(AA$8:AA$37,MATCH(圣人研究设计!AY93,$B$8:$B$37,0)),0)</f>
        <v>0</v>
      </c>
      <c r="AB59" s="63">
        <f>IFERROR(INDEX(AB$8:AB$37,MATCH(圣人研究设计!AZ93,$B$8:$B$37,0)),0)</f>
        <v>0</v>
      </c>
      <c r="AC59" s="63">
        <f>IFERROR(INDEX(AC$8:AC$37,MATCH(圣人研究设计!BA93,$B$8:$B$37,0)),0)</f>
        <v>0</v>
      </c>
      <c r="AD59" s="63">
        <f>IFERROR(INDEX(AD$8:AD$37,MATCH(圣人研究设计!BB93,$B$8:$B$37,0)),0)</f>
        <v>0.12</v>
      </c>
      <c r="AE59" s="63"/>
      <c r="AI59" s="103">
        <v>52</v>
      </c>
      <c r="AJ59" s="60">
        <f>IF(总纲!BM56&lt;INT('功能-圣人研究'!$E$8),0,求节点('功能-圣人研究'!$E$8:$E$27,'功能-圣人研究'!K$8:K$27,总纲!BM56))</f>
        <v>0.80545273808988715</v>
      </c>
      <c r="AK59" s="60">
        <f>IF(总纲!BN56&lt;INT('功能-圣人研究'!$E$8),0,求节点('功能-圣人研究'!$E$8:$E$27,'功能-圣人研究'!L$8:L$27,总纲!BN56))</f>
        <v>0.81795572948687489</v>
      </c>
      <c r="AL59" s="60">
        <f>IF(总纲!BO56&lt;INT('功能-圣人研究'!$E$8),0,求节点('功能-圣人研究'!$E$8:$E$27,'功能-圣人研究'!M$8:M$27,总纲!BO56))</f>
        <v>0.84497839595605073</v>
      </c>
      <c r="AM59" s="60">
        <f>IF(总纲!BP56&lt;INT('功能-圣人研究'!$E$8),0,求节点('功能-圣人研究'!$E$8:$E$27,'功能-圣人研究'!N$8:N$27,总纲!BP56))</f>
        <v>0.88574330847651062</v>
      </c>
      <c r="AN59" s="60">
        <f>IF(总纲!BQ56&lt;INT('功能-圣人研究'!$E$8),0,求节点('功能-圣人研究'!$E$8:$E$27,'功能-圣人研究'!O$8:O$27,总纲!BQ56))</f>
        <v>0.93992720043615963</v>
      </c>
      <c r="AS59" s="81"/>
      <c r="AT59" s="54">
        <v>54</v>
      </c>
      <c r="AU59" s="68">
        <f t="shared" si="141"/>
        <v>0.90117020754067212</v>
      </c>
      <c r="AV59" s="68">
        <f t="shared" si="142"/>
        <v>0.91491030211095681</v>
      </c>
      <c r="AW59" s="68">
        <f t="shared" si="143"/>
        <v>0.94483370243564768</v>
      </c>
      <c r="AX59" s="68">
        <f t="shared" si="144"/>
        <v>0.99005166865201288</v>
      </c>
      <c r="AY59" s="68">
        <f t="shared" si="145"/>
        <v>1.0502996980055803</v>
      </c>
      <c r="BB59" s="81"/>
      <c r="BC59" s="54">
        <v>54</v>
      </c>
      <c r="BD59" s="68">
        <f t="shared" si="146"/>
        <v>0.60078013836044808</v>
      </c>
      <c r="BE59" s="68">
        <f t="shared" si="147"/>
        <v>0.60994020140730454</v>
      </c>
      <c r="BF59" s="68">
        <f t="shared" si="148"/>
        <v>0.62988913495709842</v>
      </c>
      <c r="BG59" s="68">
        <f t="shared" si="149"/>
        <v>0.66003444576800863</v>
      </c>
      <c r="BH59" s="68">
        <f t="shared" si="150"/>
        <v>0.70019979867038695</v>
      </c>
      <c r="BL59" s="54">
        <v>54</v>
      </c>
      <c r="BM59" s="68">
        <f t="shared" si="151"/>
        <v>0</v>
      </c>
      <c r="BN59" s="68">
        <f t="shared" si="152"/>
        <v>0</v>
      </c>
      <c r="BO59" s="68">
        <f t="shared" si="153"/>
        <v>0</v>
      </c>
      <c r="BP59" s="68">
        <f t="shared" si="154"/>
        <v>0</v>
      </c>
      <c r="BQ59" s="68">
        <f t="shared" si="155"/>
        <v>0</v>
      </c>
      <c r="BU59" s="54">
        <v>54</v>
      </c>
      <c r="BV59" s="62">
        <f t="shared" si="156"/>
        <v>0.40052009224029872</v>
      </c>
      <c r="BW59" s="62">
        <f t="shared" si="157"/>
        <v>0.40662680093820303</v>
      </c>
      <c r="BX59" s="62">
        <f t="shared" si="158"/>
        <v>0.41992608997139896</v>
      </c>
      <c r="BY59" s="62">
        <f t="shared" si="159"/>
        <v>0.44002296384533907</v>
      </c>
      <c r="BZ59" s="62">
        <f t="shared" si="160"/>
        <v>0.46679986578025795</v>
      </c>
      <c r="CD59" s="168">
        <v>54</v>
      </c>
      <c r="CE59" s="62">
        <f t="shared" si="161"/>
        <v>0.40052009224029872</v>
      </c>
      <c r="CF59" s="62">
        <f t="shared" si="162"/>
        <v>0.40662680093820303</v>
      </c>
      <c r="CG59" s="62">
        <f t="shared" si="163"/>
        <v>0.41992608997139896</v>
      </c>
      <c r="CH59" s="62">
        <f t="shared" si="164"/>
        <v>0.44002296384533907</v>
      </c>
      <c r="CI59" s="62">
        <f t="shared" si="165"/>
        <v>0.46679986578025795</v>
      </c>
      <c r="CM59" s="54">
        <v>54</v>
      </c>
      <c r="CN59" s="62">
        <f t="shared" si="166"/>
        <v>0.40052009224029872</v>
      </c>
      <c r="CO59" s="62">
        <f t="shared" si="167"/>
        <v>0.40662680093820303</v>
      </c>
      <c r="CP59" s="62">
        <f t="shared" si="168"/>
        <v>0.41992608997139896</v>
      </c>
      <c r="CQ59" s="62">
        <f t="shared" si="169"/>
        <v>0.44002296384533907</v>
      </c>
      <c r="CR59" s="62">
        <f t="shared" si="170"/>
        <v>0.46679986578025795</v>
      </c>
      <c r="CV59" s="54">
        <v>54</v>
      </c>
      <c r="CW59" s="62">
        <f t="shared" si="171"/>
        <v>8.0104018448059755E-2</v>
      </c>
      <c r="CX59" s="62">
        <f t="shared" si="172"/>
        <v>8.1325360187640611E-2</v>
      </c>
      <c r="CY59" s="62">
        <f t="shared" si="173"/>
        <v>8.3985217994279798E-2</v>
      </c>
      <c r="CZ59" s="62">
        <f t="shared" si="174"/>
        <v>8.8004592769067816E-2</v>
      </c>
      <c r="DA59" s="62">
        <f t="shared" si="175"/>
        <v>9.3359973156051601E-2</v>
      </c>
      <c r="DE59" s="168">
        <v>54</v>
      </c>
      <c r="DF59" s="62">
        <f t="shared" si="176"/>
        <v>0.12015602767208963</v>
      </c>
      <c r="DG59" s="62">
        <f t="shared" si="177"/>
        <v>0.12198804028146093</v>
      </c>
      <c r="DH59" s="62">
        <f t="shared" si="178"/>
        <v>0.12597782699141971</v>
      </c>
      <c r="DI59" s="62">
        <f t="shared" si="179"/>
        <v>0.13200688915360173</v>
      </c>
      <c r="DJ59" s="62">
        <f t="shared" si="180"/>
        <v>0.1400399597340774</v>
      </c>
      <c r="DN59" s="54">
        <v>54</v>
      </c>
      <c r="DO59" s="62">
        <f t="shared" si="181"/>
        <v>8.0104018448059755E-2</v>
      </c>
      <c r="DP59" s="62">
        <f t="shared" si="182"/>
        <v>8.1325360187640611E-2</v>
      </c>
      <c r="DQ59" s="62">
        <f t="shared" si="183"/>
        <v>8.3985217994279798E-2</v>
      </c>
      <c r="DR59" s="62">
        <f t="shared" si="184"/>
        <v>8.8004592769067816E-2</v>
      </c>
      <c r="DS59" s="62">
        <f t="shared" si="185"/>
        <v>9.3359973156051601E-2</v>
      </c>
      <c r="DW59" s="168">
        <v>54</v>
      </c>
      <c r="DX59" s="62">
        <f t="shared" si="186"/>
        <v>0</v>
      </c>
      <c r="DY59" s="62">
        <f t="shared" si="187"/>
        <v>0</v>
      </c>
      <c r="DZ59" s="62">
        <f t="shared" si="188"/>
        <v>0</v>
      </c>
      <c r="EA59" s="62">
        <f t="shared" si="189"/>
        <v>0</v>
      </c>
      <c r="EB59" s="62">
        <f t="shared" si="190"/>
        <v>0</v>
      </c>
      <c r="EF59" s="54">
        <v>54</v>
      </c>
      <c r="EG59" s="62">
        <f t="shared" si="191"/>
        <v>0</v>
      </c>
      <c r="EH59" s="62">
        <f t="shared" si="192"/>
        <v>0</v>
      </c>
      <c r="EI59" s="62">
        <f t="shared" si="193"/>
        <v>0</v>
      </c>
      <c r="EJ59" s="62">
        <f t="shared" si="194"/>
        <v>0</v>
      </c>
      <c r="EK59" s="62">
        <f t="shared" si="195"/>
        <v>0</v>
      </c>
      <c r="EO59" s="168">
        <v>54</v>
      </c>
      <c r="EP59" s="62">
        <f t="shared" si="196"/>
        <v>4.0052009224029878E-2</v>
      </c>
      <c r="EQ59" s="62">
        <f t="shared" si="197"/>
        <v>4.0662680093820305E-2</v>
      </c>
      <c r="ER59" s="62">
        <f t="shared" si="198"/>
        <v>4.1992608997139899E-2</v>
      </c>
      <c r="ES59" s="62">
        <f t="shared" si="199"/>
        <v>4.4002296384533908E-2</v>
      </c>
      <c r="ET59" s="62">
        <f t="shared" si="200"/>
        <v>4.6679986578025801E-2</v>
      </c>
      <c r="EX59" s="54">
        <v>54</v>
      </c>
      <c r="EY59" s="62">
        <f t="shared" si="131"/>
        <v>0.16020803689611951</v>
      </c>
      <c r="EZ59" s="62">
        <f t="shared" si="132"/>
        <v>0.16265072037528122</v>
      </c>
      <c r="FA59" s="62">
        <f t="shared" si="133"/>
        <v>0.1679704359885596</v>
      </c>
      <c r="FB59" s="62">
        <f t="shared" si="134"/>
        <v>0.17600918553813563</v>
      </c>
      <c r="FC59" s="62">
        <f t="shared" si="135"/>
        <v>0.1867199463121032</v>
      </c>
      <c r="FG59" s="54">
        <v>54</v>
      </c>
      <c r="FH59" s="67">
        <f>$Q93*AJ61*'[1]资源-士兵训练时间'!AB59+FH58</f>
        <v>188571.50445537642</v>
      </c>
      <c r="FI59" s="67">
        <f>$Q93*AK61*'[1]资源-士兵训练时间'!AC59+FI58</f>
        <v>285378.30278927245</v>
      </c>
      <c r="FJ59" s="67">
        <f>$Q93*AL61*'[1]资源-士兵训练时间'!AD59+FJ58</f>
        <v>412815.03651876381</v>
      </c>
      <c r="FK59" s="67">
        <f>$Q93*AM61*'[1]资源-士兵训练时间'!AE59+FK58</f>
        <v>581631.15055719181</v>
      </c>
      <c r="FL59" s="67">
        <f>$Q93*AN61*'[1]资源-士兵训练时间'!AF59+FL58</f>
        <v>922907.58395610296</v>
      </c>
      <c r="FP59" s="54">
        <v>54</v>
      </c>
      <c r="FQ59" s="62">
        <f t="shared" si="201"/>
        <v>0.1201560276720896</v>
      </c>
      <c r="FR59" s="62">
        <f t="shared" si="202"/>
        <v>0.1219880402814609</v>
      </c>
      <c r="FS59" s="62">
        <f t="shared" si="203"/>
        <v>0.12597782699141968</v>
      </c>
      <c r="FT59" s="62">
        <f t="shared" si="204"/>
        <v>0.1320068891536017</v>
      </c>
      <c r="FU59" s="62">
        <f t="shared" si="205"/>
        <v>0.14003995973407737</v>
      </c>
      <c r="FV59" s="61">
        <f>FQ59*[4]兵营招募!AX58+FV58</f>
        <v>507459.61001628713</v>
      </c>
      <c r="FW59" s="61">
        <f>FR59*[4]兵营招募!AY58+FW58</f>
        <v>524173.2440356405</v>
      </c>
      <c r="FX59" s="61">
        <f>FS59*[4]兵营招募!AZ58+FX58</f>
        <v>507854.19477182673</v>
      </c>
      <c r="FY59" s="61">
        <f>FT59*[4]兵营招募!BA58+FY58</f>
        <v>488766.08099394431</v>
      </c>
      <c r="FZ59" s="61">
        <f>FU59*[4]兵营招募!BB58+FZ58</f>
        <v>345211.98078986717</v>
      </c>
      <c r="GD59" s="54">
        <v>54</v>
      </c>
      <c r="GE59" s="62">
        <f t="shared" si="206"/>
        <v>0</v>
      </c>
      <c r="GF59" s="62">
        <f t="shared" si="207"/>
        <v>0</v>
      </c>
      <c r="GG59" s="62">
        <f t="shared" si="208"/>
        <v>0</v>
      </c>
      <c r="GH59" s="62">
        <f t="shared" si="209"/>
        <v>0</v>
      </c>
      <c r="GI59" s="62">
        <f t="shared" si="210"/>
        <v>0</v>
      </c>
      <c r="GM59" s="54">
        <v>54</v>
      </c>
      <c r="GN59" s="62">
        <f t="shared" si="211"/>
        <v>0.16020803689611951</v>
      </c>
      <c r="GO59" s="62">
        <f t="shared" si="212"/>
        <v>0.16265072037528122</v>
      </c>
      <c r="GP59" s="62">
        <f t="shared" si="213"/>
        <v>0.1679704359885596</v>
      </c>
      <c r="GQ59" s="62">
        <f t="shared" si="214"/>
        <v>0.17600918553813563</v>
      </c>
      <c r="GR59" s="62">
        <f t="shared" si="215"/>
        <v>0.1867199463121032</v>
      </c>
      <c r="GV59" s="168">
        <v>54</v>
      </c>
      <c r="GW59" s="62">
        <f t="shared" si="216"/>
        <v>0.16020803689611951</v>
      </c>
      <c r="GX59" s="62">
        <f t="shared" si="217"/>
        <v>0.16265072037528122</v>
      </c>
      <c r="GY59" s="62">
        <f t="shared" si="218"/>
        <v>0.1679704359885596</v>
      </c>
      <c r="GZ59" s="62">
        <f t="shared" si="219"/>
        <v>0.17600918553813563</v>
      </c>
      <c r="HA59" s="62">
        <f t="shared" si="220"/>
        <v>0.1867199463121032</v>
      </c>
      <c r="HE59" s="54">
        <v>54</v>
      </c>
      <c r="HF59" s="62">
        <f t="shared" si="221"/>
        <v>0</v>
      </c>
      <c r="HG59" s="62">
        <f t="shared" si="222"/>
        <v>0</v>
      </c>
      <c r="HH59" s="62">
        <f t="shared" si="223"/>
        <v>0</v>
      </c>
      <c r="HI59" s="62">
        <f t="shared" si="224"/>
        <v>0</v>
      </c>
      <c r="HJ59" s="62">
        <f t="shared" si="225"/>
        <v>0</v>
      </c>
      <c r="HN59" s="54">
        <v>54</v>
      </c>
      <c r="HO59" s="62">
        <f t="shared" si="226"/>
        <v>0.24031205534417921</v>
      </c>
      <c r="HP59" s="62">
        <f t="shared" si="227"/>
        <v>0.2439760805629218</v>
      </c>
      <c r="HQ59" s="62">
        <f t="shared" si="228"/>
        <v>0.25195565398283937</v>
      </c>
      <c r="HR59" s="62">
        <f t="shared" si="229"/>
        <v>0.26401377830720341</v>
      </c>
      <c r="HS59" s="62">
        <f t="shared" si="230"/>
        <v>0.28007991946815475</v>
      </c>
      <c r="HW59" s="54">
        <v>54</v>
      </c>
      <c r="HX59" s="62">
        <f t="shared" si="231"/>
        <v>0</v>
      </c>
      <c r="HY59" s="62">
        <f t="shared" si="232"/>
        <v>0</v>
      </c>
      <c r="HZ59" s="62">
        <f t="shared" si="233"/>
        <v>0</v>
      </c>
      <c r="IA59" s="62">
        <f t="shared" si="234"/>
        <v>0</v>
      </c>
      <c r="IB59" s="62">
        <f t="shared" si="235"/>
        <v>0</v>
      </c>
      <c r="IF59" s="54">
        <v>54</v>
      </c>
      <c r="IG59" s="62">
        <f t="shared" si="236"/>
        <v>0.60078013836044808</v>
      </c>
      <c r="IH59" s="62">
        <f t="shared" si="237"/>
        <v>0.60994020140730454</v>
      </c>
      <c r="II59" s="62">
        <f t="shared" si="238"/>
        <v>0.62988913495709842</v>
      </c>
      <c r="IJ59" s="62">
        <f t="shared" si="239"/>
        <v>0.66003444576800863</v>
      </c>
      <c r="IK59" s="62">
        <f t="shared" si="240"/>
        <v>0.70019979867038695</v>
      </c>
      <c r="IO59" s="54">
        <v>54</v>
      </c>
      <c r="IP59" s="62">
        <f t="shared" si="241"/>
        <v>0</v>
      </c>
      <c r="IQ59" s="62">
        <f t="shared" si="242"/>
        <v>0</v>
      </c>
      <c r="IR59" s="62">
        <f t="shared" si="243"/>
        <v>0</v>
      </c>
      <c r="IS59" s="62">
        <f t="shared" si="244"/>
        <v>0</v>
      </c>
      <c r="IT59" s="62">
        <f t="shared" si="245"/>
        <v>0</v>
      </c>
      <c r="IX59" s="54">
        <v>54</v>
      </c>
      <c r="IY59" s="62">
        <f t="shared" si="246"/>
        <v>0</v>
      </c>
      <c r="IZ59" s="62">
        <f t="shared" si="247"/>
        <v>0</v>
      </c>
      <c r="JA59" s="62">
        <f t="shared" si="248"/>
        <v>0</v>
      </c>
      <c r="JB59" s="62">
        <f t="shared" si="249"/>
        <v>0</v>
      </c>
      <c r="JC59" s="62">
        <f t="shared" si="250"/>
        <v>0</v>
      </c>
      <c r="JD59" s="67"/>
      <c r="JE59" s="67"/>
      <c r="JF59" s="67"/>
      <c r="JJ59" s="54">
        <v>54</v>
      </c>
      <c r="JK59" s="68">
        <f t="shared" si="251"/>
        <v>6.0078013836044816E-2</v>
      </c>
      <c r="JL59" s="68">
        <f t="shared" si="252"/>
        <v>6.0994020140730465E-2</v>
      </c>
      <c r="JM59" s="68">
        <f t="shared" si="253"/>
        <v>6.2988913495709856E-2</v>
      </c>
      <c r="JN59" s="68">
        <f t="shared" si="254"/>
        <v>6.6003444576800865E-2</v>
      </c>
      <c r="JO59" s="68">
        <f t="shared" si="255"/>
        <v>7.0019979867038701E-2</v>
      </c>
      <c r="JP59" s="61">
        <f>JK59*('[1]功能-城建'!CW58-'[1]功能-城建'!CW57)+JP58</f>
        <v>200252.86529038619</v>
      </c>
      <c r="JQ59" s="61">
        <f>JL59*('[1]功能-城建'!CX58-'[1]功能-城建'!CX57)+JQ58</f>
        <v>222426.78912256131</v>
      </c>
      <c r="JR59" s="61">
        <f>JM59*('[1]功能-城建'!CY58-'[1]功能-城建'!CY57)+JR58</f>
        <v>226869.00031364249</v>
      </c>
      <c r="JS59" s="61">
        <f>JN59*('[1]功能-城建'!CZ58-'[1]功能-城建'!CZ57)+JS58</f>
        <v>233226.72465068684</v>
      </c>
      <c r="JT59" s="61">
        <f>JO59*('[1]功能-城建'!DA58-'[1]功能-城建'!DA57)+JT58</f>
        <v>141768.19710138897</v>
      </c>
      <c r="JX59" s="159">
        <v>54</v>
      </c>
      <c r="JY59" s="68">
        <f t="shared" si="256"/>
        <v>0</v>
      </c>
      <c r="JZ59" s="68">
        <f t="shared" si="257"/>
        <v>0</v>
      </c>
      <c r="KA59" s="68">
        <f t="shared" si="258"/>
        <v>0</v>
      </c>
      <c r="KB59" s="68">
        <f t="shared" si="259"/>
        <v>0</v>
      </c>
      <c r="KC59" s="68">
        <f t="shared" si="260"/>
        <v>0</v>
      </c>
      <c r="KG59" s="168">
        <v>54</v>
      </c>
      <c r="KH59" s="68">
        <f t="shared" si="261"/>
        <v>8.0104018448059755E-2</v>
      </c>
      <c r="KI59" s="68">
        <f t="shared" si="262"/>
        <v>8.1325360187640611E-2</v>
      </c>
      <c r="KJ59" s="68">
        <f t="shared" si="263"/>
        <v>8.3985217994279798E-2</v>
      </c>
      <c r="KK59" s="68">
        <f t="shared" si="264"/>
        <v>8.8004592769067816E-2</v>
      </c>
      <c r="KL59" s="68">
        <f t="shared" si="265"/>
        <v>9.3359973156051601E-2</v>
      </c>
      <c r="KP59" s="168">
        <v>54</v>
      </c>
      <c r="KQ59" s="68">
        <f t="shared" si="266"/>
        <v>0.18023404150813441</v>
      </c>
      <c r="KR59" s="68">
        <f t="shared" si="267"/>
        <v>0.18298206042219134</v>
      </c>
      <c r="KS59" s="68">
        <f t="shared" si="268"/>
        <v>0.18896674048712953</v>
      </c>
      <c r="KT59" s="68">
        <f t="shared" si="269"/>
        <v>0.19801033373040255</v>
      </c>
      <c r="KU59" s="68">
        <f t="shared" si="270"/>
        <v>0.21005993960111605</v>
      </c>
    </row>
    <row r="60" spans="2:307" x14ac:dyDescent="0.15">
      <c r="B60" s="54">
        <v>21</v>
      </c>
      <c r="C60" s="63">
        <f>IFERROR(INDEX(C$8:C$37,MATCH(圣人研究设计!AA94,$B$8:$B$37,0)),0)</f>
        <v>0.60000000000000009</v>
      </c>
      <c r="D60" s="63">
        <f>IFERROR(INDEX(D$8:D$37,MATCH(圣人研究设计!AB94,$B$8:$B$37,0)),0)</f>
        <v>0</v>
      </c>
      <c r="E60" s="63">
        <f>IFERROR(INDEX(E$8:E$37,MATCH(圣人研究设计!AC94,$B$8:$B$37,0)),0)</f>
        <v>0</v>
      </c>
      <c r="F60" s="63">
        <f>IFERROR(INDEX(F$8:F$37,MATCH(圣人研究设计!AD94,$B$8:$B$37,0)),0)</f>
        <v>0</v>
      </c>
      <c r="G60" s="63">
        <f>IFERROR(INDEX(G$8:G$37,MATCH(圣人研究设计!AE94,$B$8:$B$37,0)),0)</f>
        <v>0.25</v>
      </c>
      <c r="H60" s="63">
        <f>IFERROR(INDEX(H$8:H$37,MATCH(圣人研究设计!AF94,$B$8:$B$37,0)),0)</f>
        <v>0</v>
      </c>
      <c r="I60" s="63">
        <f>IFERROR(INDEX(I$8:I$37,MATCH(圣人研究设计!AG94,$B$8:$B$37,0)),0)</f>
        <v>0</v>
      </c>
      <c r="J60" s="63">
        <f>IFERROR(INDEX(J$8:J$37,MATCH(圣人研究设计!AH94,$B$8:$B$37,0)),0)</f>
        <v>0</v>
      </c>
      <c r="K60" s="63">
        <f>IFERROR(INDEX(K$8:K$37,MATCH(圣人研究设计!AI94,$B$8:$B$37,0)),0)</f>
        <v>0</v>
      </c>
      <c r="L60" s="63">
        <f>IFERROR(INDEX(L$8:L$37,MATCH(圣人研究设计!AJ94,$B$8:$B$37,0)),0)</f>
        <v>0</v>
      </c>
      <c r="M60" s="63">
        <f>IFERROR(INDEX(M$8:M$37,MATCH(圣人研究设计!AK94,$B$8:$B$37,0)),0)</f>
        <v>0</v>
      </c>
      <c r="N60" s="63">
        <f>IFERROR(INDEX(N$8:N$37,MATCH(圣人研究设计!AL94,$B$8:$B$37,0)),0)</f>
        <v>0</v>
      </c>
      <c r="O60" s="63">
        <f>IFERROR(INDEX(O$8:O$37,MATCH(圣人研究设计!AM94,$B$8:$B$37,0)),0)</f>
        <v>0</v>
      </c>
      <c r="P60" s="63">
        <f>IFERROR(INDEX(P$8:P$37,MATCH(圣人研究设计!AN94,$B$8:$B$37,0)),0)</f>
        <v>0</v>
      </c>
      <c r="Q60" s="63">
        <f>IFERROR(INDEX(Q$8:Q$37,MATCH(圣人研究设计!AO94,$B$8:$B$37,0)),0)</f>
        <v>0</v>
      </c>
      <c r="R60" s="63">
        <f>IFERROR(INDEX(R$8:R$37,MATCH(圣人研究设计!AP94,$B$8:$B$37,0)),0)</f>
        <v>0</v>
      </c>
      <c r="S60" s="63">
        <f>IFERROR(INDEX(S$8:S$37,MATCH(圣人研究设计!AQ94,$B$8:$B$37,0)),0)</f>
        <v>0</v>
      </c>
      <c r="T60" s="63">
        <f>IFERROR(INDEX(T$8:T$37,MATCH(圣人研究设计!AR94,$B$8:$B$37,0)),0)</f>
        <v>0</v>
      </c>
      <c r="U60" s="63">
        <f>IFERROR(INDEX(U$8:U$37,MATCH(圣人研究设计!AS94,$B$8:$B$37,0)),0)</f>
        <v>0</v>
      </c>
      <c r="V60" s="63">
        <f>IFERROR(INDEX(V$8:V$37,MATCH(圣人研究设计!AT94,$B$8:$B$37,0)),0)</f>
        <v>0</v>
      </c>
      <c r="W60" s="63">
        <f>IFERROR(INDEX(W$8:W$37,MATCH(圣人研究设计!AU94,$B$8:$B$37,0)),0)</f>
        <v>0</v>
      </c>
      <c r="X60" s="63">
        <f>IFERROR(INDEX(X$8:X$37,MATCH(圣人研究设计!AV94,$B$8:$B$37,0)),0)</f>
        <v>0</v>
      </c>
      <c r="Y60" s="63">
        <f>IFERROR(INDEX(Y$8:Y$37,MATCH(圣人研究设计!AW94,$B$8:$B$37,0)),0)</f>
        <v>0.4</v>
      </c>
      <c r="Z60" s="63">
        <f>IFERROR(INDEX(Z$8:Z$37,MATCH(圣人研究设计!AX94,$B$8:$B$37,0)),0)</f>
        <v>0</v>
      </c>
      <c r="AA60" s="63">
        <f>IFERROR(INDEX(AA$8:AA$37,MATCH(圣人研究设计!AY94,$B$8:$B$37,0)),0)</f>
        <v>0</v>
      </c>
      <c r="AB60" s="63">
        <f>IFERROR(INDEX(AB$8:AB$37,MATCH(圣人研究设计!AZ94,$B$8:$B$37,0)),0)</f>
        <v>0</v>
      </c>
      <c r="AC60" s="63">
        <f>IFERROR(INDEX(AC$8:AC$37,MATCH(圣人研究设计!BA94,$B$8:$B$37,0)),0)</f>
        <v>0</v>
      </c>
      <c r="AD60" s="63">
        <f>IFERROR(INDEX(AD$8:AD$37,MATCH(圣人研究设计!BB94,$B$8:$B$37,0)),0)</f>
        <v>0.12</v>
      </c>
      <c r="AE60" s="63"/>
      <c r="AI60" s="103">
        <v>53</v>
      </c>
      <c r="AJ60" s="60">
        <f>IF(总纲!BM57&lt;INT('功能-圣人研究'!$E$8),0,求节点('功能-圣人研究'!$E$8:$E$27,'功能-圣人研究'!K$8:K$27,总纲!BM57))</f>
        <v>0.80320284844591316</v>
      </c>
      <c r="AK60" s="60">
        <f>IF(总纲!BN57&lt;INT('功能-圣人研究'!$E$8),0,求节点('功能-圣人研究'!$E$8:$E$27,'功能-圣人研究'!L$8:L$27,总纲!BN57))</f>
        <v>0.81566308257350217</v>
      </c>
      <c r="AL60" s="60">
        <f>IF(总纲!BO57&lt;INT('功能-圣人研究'!$E$8),0,求节点('功能-圣人研究'!$E$8:$E$27,'功能-圣人研究'!M$8:M$27,总纲!BO57))</f>
        <v>0.84222191508969013</v>
      </c>
      <c r="AM60" s="60">
        <f>IF(总纲!BP57&lt;INT('功能-圣人研究'!$E$8),0,求节点('功能-圣人研究'!$E$8:$E$27,'功能-圣人研究'!N$8:N$27,总纲!BP57))</f>
        <v>0.88293173790070156</v>
      </c>
      <c r="AN60" s="60">
        <f>IF(总纲!BQ57&lt;INT('功能-圣人研究'!$E$8),0,求节点('功能-圣人研究'!$E$8:$E$27,'功能-圣人研究'!O$8:O$27,总纲!BQ57))</f>
        <v>0.93668775080161704</v>
      </c>
      <c r="AS60" s="81"/>
      <c r="AT60" s="54">
        <v>55</v>
      </c>
      <c r="AU60" s="68">
        <f t="shared" si="141"/>
        <v>0.89868594929150736</v>
      </c>
      <c r="AV60" s="68">
        <f t="shared" si="142"/>
        <v>0.91238939050619616</v>
      </c>
      <c r="AW60" s="68">
        <f t="shared" si="143"/>
        <v>0.94202892771669455</v>
      </c>
      <c r="AX60" s="68">
        <f t="shared" si="144"/>
        <v>0.98709174986442627</v>
      </c>
      <c r="AY60" s="68">
        <f t="shared" si="145"/>
        <v>1.046649455234214</v>
      </c>
      <c r="BB60" s="81"/>
      <c r="BC60" s="54">
        <v>55</v>
      </c>
      <c r="BD60" s="68">
        <f t="shared" si="146"/>
        <v>0.59912396619433816</v>
      </c>
      <c r="BE60" s="68">
        <f t="shared" si="147"/>
        <v>0.6082595936707974</v>
      </c>
      <c r="BF60" s="68">
        <f t="shared" si="148"/>
        <v>0.62801928514446304</v>
      </c>
      <c r="BG60" s="68">
        <f t="shared" si="149"/>
        <v>0.65806116657628422</v>
      </c>
      <c r="BH60" s="68">
        <f t="shared" si="150"/>
        <v>0.6977663034894761</v>
      </c>
      <c r="BL60" s="54">
        <v>55</v>
      </c>
      <c r="BM60" s="68">
        <f t="shared" si="151"/>
        <v>0</v>
      </c>
      <c r="BN60" s="68">
        <f t="shared" si="152"/>
        <v>0</v>
      </c>
      <c r="BO60" s="68">
        <f t="shared" si="153"/>
        <v>0</v>
      </c>
      <c r="BP60" s="68">
        <f t="shared" si="154"/>
        <v>0</v>
      </c>
      <c r="BQ60" s="68">
        <f t="shared" si="155"/>
        <v>0</v>
      </c>
      <c r="BU60" s="54">
        <v>55</v>
      </c>
      <c r="BV60" s="62">
        <f t="shared" si="156"/>
        <v>0.39941597746289215</v>
      </c>
      <c r="BW60" s="62">
        <f t="shared" si="157"/>
        <v>0.4055063957805316</v>
      </c>
      <c r="BX60" s="62">
        <f t="shared" si="158"/>
        <v>0.41867952342964204</v>
      </c>
      <c r="BY60" s="62">
        <f t="shared" si="159"/>
        <v>0.43870744438418946</v>
      </c>
      <c r="BZ60" s="62">
        <f t="shared" si="160"/>
        <v>0.4651775356596507</v>
      </c>
      <c r="CD60" s="168">
        <v>55</v>
      </c>
      <c r="CE60" s="62">
        <f t="shared" si="161"/>
        <v>0.39941597746289215</v>
      </c>
      <c r="CF60" s="62">
        <f t="shared" si="162"/>
        <v>0.4055063957805316</v>
      </c>
      <c r="CG60" s="62">
        <f t="shared" si="163"/>
        <v>0.41867952342964204</v>
      </c>
      <c r="CH60" s="62">
        <f t="shared" si="164"/>
        <v>0.43870744438418946</v>
      </c>
      <c r="CI60" s="62">
        <f t="shared" si="165"/>
        <v>0.4651775356596507</v>
      </c>
      <c r="CM60" s="54">
        <v>55</v>
      </c>
      <c r="CN60" s="62">
        <f t="shared" si="166"/>
        <v>0.39941597746289215</v>
      </c>
      <c r="CO60" s="62">
        <f t="shared" si="167"/>
        <v>0.4055063957805316</v>
      </c>
      <c r="CP60" s="62">
        <f t="shared" si="168"/>
        <v>0.41867952342964204</v>
      </c>
      <c r="CQ60" s="62">
        <f t="shared" si="169"/>
        <v>0.43870744438418946</v>
      </c>
      <c r="CR60" s="62">
        <f t="shared" si="170"/>
        <v>0.4651775356596507</v>
      </c>
      <c r="CV60" s="54">
        <v>55</v>
      </c>
      <c r="CW60" s="62">
        <f t="shared" si="171"/>
        <v>7.988319549257844E-2</v>
      </c>
      <c r="CX60" s="62">
        <f t="shared" si="172"/>
        <v>8.1101279156106321E-2</v>
      </c>
      <c r="CY60" s="62">
        <f t="shared" si="173"/>
        <v>8.3735904685928411E-2</v>
      </c>
      <c r="CZ60" s="62">
        <f t="shared" si="174"/>
        <v>8.77414888768379E-2</v>
      </c>
      <c r="DA60" s="62">
        <f t="shared" si="175"/>
        <v>9.3035507131930151E-2</v>
      </c>
      <c r="DE60" s="168">
        <v>55</v>
      </c>
      <c r="DF60" s="62">
        <f t="shared" si="176"/>
        <v>0.11982479323886766</v>
      </c>
      <c r="DG60" s="62">
        <f t="shared" si="177"/>
        <v>0.12165191873415949</v>
      </c>
      <c r="DH60" s="62">
        <f t="shared" si="178"/>
        <v>0.12560385702889262</v>
      </c>
      <c r="DI60" s="62">
        <f t="shared" si="179"/>
        <v>0.13161223331525687</v>
      </c>
      <c r="DJ60" s="62">
        <f t="shared" si="180"/>
        <v>0.13955326069789523</v>
      </c>
      <c r="DN60" s="54">
        <v>55</v>
      </c>
      <c r="DO60" s="62">
        <f t="shared" si="181"/>
        <v>7.988319549257844E-2</v>
      </c>
      <c r="DP60" s="62">
        <f t="shared" si="182"/>
        <v>8.1101279156106321E-2</v>
      </c>
      <c r="DQ60" s="62">
        <f t="shared" si="183"/>
        <v>8.3735904685928411E-2</v>
      </c>
      <c r="DR60" s="62">
        <f t="shared" si="184"/>
        <v>8.77414888768379E-2</v>
      </c>
      <c r="DS60" s="62">
        <f t="shared" si="185"/>
        <v>9.3035507131930151E-2</v>
      </c>
      <c r="DW60" s="168">
        <v>55</v>
      </c>
      <c r="DX60" s="62">
        <f t="shared" si="186"/>
        <v>0</v>
      </c>
      <c r="DY60" s="62">
        <f t="shared" si="187"/>
        <v>0</v>
      </c>
      <c r="DZ60" s="62">
        <f t="shared" si="188"/>
        <v>0</v>
      </c>
      <c r="EA60" s="62">
        <f t="shared" si="189"/>
        <v>0</v>
      </c>
      <c r="EB60" s="62">
        <f t="shared" si="190"/>
        <v>0</v>
      </c>
      <c r="EF60" s="54">
        <v>55</v>
      </c>
      <c r="EG60" s="62">
        <f t="shared" si="191"/>
        <v>0</v>
      </c>
      <c r="EH60" s="62">
        <f t="shared" si="192"/>
        <v>0</v>
      </c>
      <c r="EI60" s="62">
        <f t="shared" si="193"/>
        <v>0</v>
      </c>
      <c r="EJ60" s="62">
        <f t="shared" si="194"/>
        <v>0</v>
      </c>
      <c r="EK60" s="62">
        <f t="shared" si="195"/>
        <v>0</v>
      </c>
      <c r="EO60" s="168">
        <v>55</v>
      </c>
      <c r="EP60" s="62">
        <f t="shared" si="196"/>
        <v>3.994159774628922E-2</v>
      </c>
      <c r="EQ60" s="62">
        <f t="shared" si="197"/>
        <v>4.055063957805316E-2</v>
      </c>
      <c r="ER60" s="62">
        <f t="shared" si="198"/>
        <v>4.1867952342964206E-2</v>
      </c>
      <c r="ES60" s="62">
        <f t="shared" si="199"/>
        <v>4.387074443841895E-2</v>
      </c>
      <c r="ET60" s="62">
        <f t="shared" si="200"/>
        <v>4.6517753565965075E-2</v>
      </c>
      <c r="EX60" s="54">
        <v>55</v>
      </c>
      <c r="EY60" s="62">
        <f t="shared" si="131"/>
        <v>0.15976639098515688</v>
      </c>
      <c r="EZ60" s="62">
        <f t="shared" si="132"/>
        <v>0.16220255831221264</v>
      </c>
      <c r="FA60" s="62">
        <f t="shared" si="133"/>
        <v>0.16747180937185682</v>
      </c>
      <c r="FB60" s="62">
        <f t="shared" si="134"/>
        <v>0.1754829777536758</v>
      </c>
      <c r="FC60" s="62">
        <f t="shared" si="135"/>
        <v>0.1860710142638603</v>
      </c>
      <c r="FG60" s="54">
        <v>55</v>
      </c>
      <c r="FH60" s="67">
        <f>$Q94*AJ62*'[1]资源-士兵训练时间'!AB60+FH59</f>
        <v>211652.55701622384</v>
      </c>
      <c r="FI60" s="67">
        <f>$Q94*AK62*'[1]资源-士兵训练时间'!AC60+FI59</f>
        <v>318259.83926208166</v>
      </c>
      <c r="FJ60" s="67">
        <f>$Q94*AL62*'[1]资源-士兵训练时间'!AD60+FJ59</f>
        <v>458196.62818893953</v>
      </c>
      <c r="FK60" s="67">
        <f>$Q94*AM62*'[1]资源-士兵训练时间'!AE60+FK59</f>
        <v>641702.84151510592</v>
      </c>
      <c r="FL60" s="67">
        <f>$Q94*AN62*'[1]资源-士兵训练时间'!AF60+FL59</f>
        <v>1017764.1305206673</v>
      </c>
      <c r="FP60" s="54">
        <v>55</v>
      </c>
      <c r="FQ60" s="62">
        <f t="shared" si="201"/>
        <v>0.11982479323886763</v>
      </c>
      <c r="FR60" s="62">
        <f t="shared" si="202"/>
        <v>0.12165191873415948</v>
      </c>
      <c r="FS60" s="62">
        <f t="shared" si="203"/>
        <v>0.1256038570288926</v>
      </c>
      <c r="FT60" s="62">
        <f t="shared" si="204"/>
        <v>0.13161223331525684</v>
      </c>
      <c r="FU60" s="62">
        <f t="shared" si="205"/>
        <v>0.1395532606978952</v>
      </c>
      <c r="FV60" s="61">
        <f>FQ60*[4]兵营招募!AX59+FV59</f>
        <v>561581.80542477546</v>
      </c>
      <c r="FW60" s="61">
        <f>FR60*[4]兵营招募!AY59+FW59</f>
        <v>578856.18438322679</v>
      </c>
      <c r="FX60" s="61">
        <f>FS60*[4]兵营招募!AZ59+FX59</f>
        <v>559984.13069565152</v>
      </c>
      <c r="FY60" s="61">
        <f>FT60*[4]兵营招募!BA59+FY59</f>
        <v>538464.6945276194</v>
      </c>
      <c r="FZ60" s="61">
        <f>FU60*[4]兵营招募!BB59+FZ59</f>
        <v>379857.04521064309</v>
      </c>
      <c r="GD60" s="54">
        <v>55</v>
      </c>
      <c r="GE60" s="62">
        <f t="shared" si="206"/>
        <v>0</v>
      </c>
      <c r="GF60" s="62">
        <f t="shared" si="207"/>
        <v>0</v>
      </c>
      <c r="GG60" s="62">
        <f t="shared" si="208"/>
        <v>0</v>
      </c>
      <c r="GH60" s="62">
        <f t="shared" si="209"/>
        <v>0</v>
      </c>
      <c r="GI60" s="62">
        <f t="shared" si="210"/>
        <v>0</v>
      </c>
      <c r="GM60" s="54">
        <v>55</v>
      </c>
      <c r="GN60" s="62">
        <f t="shared" si="211"/>
        <v>0.15976639098515688</v>
      </c>
      <c r="GO60" s="62">
        <f t="shared" si="212"/>
        <v>0.16220255831221264</v>
      </c>
      <c r="GP60" s="62">
        <f t="shared" si="213"/>
        <v>0.16747180937185682</v>
      </c>
      <c r="GQ60" s="62">
        <f t="shared" si="214"/>
        <v>0.1754829777536758</v>
      </c>
      <c r="GR60" s="62">
        <f t="shared" si="215"/>
        <v>0.1860710142638603</v>
      </c>
      <c r="GV60" s="168">
        <v>55</v>
      </c>
      <c r="GW60" s="62">
        <f t="shared" si="216"/>
        <v>0.15976639098515688</v>
      </c>
      <c r="GX60" s="62">
        <f t="shared" si="217"/>
        <v>0.16220255831221264</v>
      </c>
      <c r="GY60" s="62">
        <f t="shared" si="218"/>
        <v>0.16747180937185682</v>
      </c>
      <c r="GZ60" s="62">
        <f t="shared" si="219"/>
        <v>0.1754829777536758</v>
      </c>
      <c r="HA60" s="62">
        <f t="shared" si="220"/>
        <v>0.1860710142638603</v>
      </c>
      <c r="HE60" s="54">
        <v>55</v>
      </c>
      <c r="HF60" s="62">
        <f t="shared" si="221"/>
        <v>0</v>
      </c>
      <c r="HG60" s="62">
        <f t="shared" si="222"/>
        <v>0</v>
      </c>
      <c r="HH60" s="62">
        <f t="shared" si="223"/>
        <v>0</v>
      </c>
      <c r="HI60" s="62">
        <f t="shared" si="224"/>
        <v>0</v>
      </c>
      <c r="HJ60" s="62">
        <f t="shared" si="225"/>
        <v>0</v>
      </c>
      <c r="HN60" s="54">
        <v>55</v>
      </c>
      <c r="HO60" s="62">
        <f t="shared" si="226"/>
        <v>0.23964958647773527</v>
      </c>
      <c r="HP60" s="62">
        <f t="shared" si="227"/>
        <v>0.24330383746831896</v>
      </c>
      <c r="HQ60" s="62">
        <f t="shared" si="228"/>
        <v>0.25120771405778519</v>
      </c>
      <c r="HR60" s="62">
        <f t="shared" si="229"/>
        <v>0.26322446663051369</v>
      </c>
      <c r="HS60" s="62">
        <f t="shared" si="230"/>
        <v>0.2791065213957904</v>
      </c>
      <c r="HW60" s="54">
        <v>55</v>
      </c>
      <c r="HX60" s="62">
        <f t="shared" si="231"/>
        <v>0</v>
      </c>
      <c r="HY60" s="62">
        <f t="shared" si="232"/>
        <v>0</v>
      </c>
      <c r="HZ60" s="62">
        <f t="shared" si="233"/>
        <v>0</v>
      </c>
      <c r="IA60" s="62">
        <f t="shared" si="234"/>
        <v>0</v>
      </c>
      <c r="IB60" s="62">
        <f t="shared" si="235"/>
        <v>0</v>
      </c>
      <c r="IF60" s="54">
        <v>55</v>
      </c>
      <c r="IG60" s="62">
        <f t="shared" si="236"/>
        <v>0.59912396619433816</v>
      </c>
      <c r="IH60" s="62">
        <f t="shared" si="237"/>
        <v>0.6082595936707974</v>
      </c>
      <c r="II60" s="62">
        <f t="shared" si="238"/>
        <v>0.62801928514446304</v>
      </c>
      <c r="IJ60" s="62">
        <f t="shared" si="239"/>
        <v>0.65806116657628422</v>
      </c>
      <c r="IK60" s="62">
        <f t="shared" si="240"/>
        <v>0.6977663034894761</v>
      </c>
      <c r="IO60" s="54">
        <v>55</v>
      </c>
      <c r="IP60" s="62">
        <f t="shared" si="241"/>
        <v>0</v>
      </c>
      <c r="IQ60" s="62">
        <f t="shared" si="242"/>
        <v>0</v>
      </c>
      <c r="IR60" s="62">
        <f t="shared" si="243"/>
        <v>0</v>
      </c>
      <c r="IS60" s="62">
        <f t="shared" si="244"/>
        <v>0</v>
      </c>
      <c r="IT60" s="62">
        <f t="shared" si="245"/>
        <v>0</v>
      </c>
      <c r="IX60" s="54">
        <v>55</v>
      </c>
      <c r="IY60" s="62">
        <f t="shared" si="246"/>
        <v>0</v>
      </c>
      <c r="IZ60" s="62">
        <f t="shared" si="247"/>
        <v>0</v>
      </c>
      <c r="JA60" s="62">
        <f t="shared" si="248"/>
        <v>0</v>
      </c>
      <c r="JB60" s="62">
        <f t="shared" si="249"/>
        <v>0</v>
      </c>
      <c r="JC60" s="62">
        <f t="shared" si="250"/>
        <v>0</v>
      </c>
      <c r="JD60" s="67"/>
      <c r="JE60" s="67"/>
      <c r="JF60" s="67"/>
      <c r="JJ60" s="54">
        <v>55</v>
      </c>
      <c r="JK60" s="68">
        <f t="shared" si="251"/>
        <v>5.991239661943383E-2</v>
      </c>
      <c r="JL60" s="68">
        <f t="shared" si="252"/>
        <v>6.0825959367079747E-2</v>
      </c>
      <c r="JM60" s="68">
        <f t="shared" si="253"/>
        <v>6.2801928514446312E-2</v>
      </c>
      <c r="JN60" s="68">
        <f t="shared" si="254"/>
        <v>6.5806116657628436E-2</v>
      </c>
      <c r="JO60" s="68">
        <f t="shared" si="255"/>
        <v>6.9776630348947613E-2</v>
      </c>
      <c r="JP60" s="61">
        <f>JK60*('[1]功能-城建'!CW59-'[1]功能-城建'!CW58)+JP59</f>
        <v>231882.06765827374</v>
      </c>
      <c r="JQ60" s="61">
        <f>JL60*('[1]功能-城建'!CX59-'[1]功能-城建'!CX58)+JQ59</f>
        <v>256722.58573144936</v>
      </c>
      <c r="JR60" s="61">
        <f>JM60*('[1]功能-城建'!CY59-'[1]功能-城建'!CY58)+JR59</f>
        <v>261291.57550304671</v>
      </c>
      <c r="JS60" s="61">
        <f>JN60*('[1]功能-城建'!CZ59-'[1]功能-城建'!CZ58)+JS59</f>
        <v>268359.04358651116</v>
      </c>
      <c r="JT60" s="61">
        <f>JO60*('[1]功能-城建'!DA59-'[1]功能-城建'!DA58)+JT59</f>
        <v>162774.75539449207</v>
      </c>
      <c r="JX60" s="159">
        <v>55</v>
      </c>
      <c r="JY60" s="68">
        <f t="shared" si="256"/>
        <v>0</v>
      </c>
      <c r="JZ60" s="68">
        <f t="shared" si="257"/>
        <v>0</v>
      </c>
      <c r="KA60" s="68">
        <f t="shared" si="258"/>
        <v>0</v>
      </c>
      <c r="KB60" s="68">
        <f t="shared" si="259"/>
        <v>0</v>
      </c>
      <c r="KC60" s="68">
        <f t="shared" si="260"/>
        <v>0</v>
      </c>
      <c r="KG60" s="168">
        <v>55</v>
      </c>
      <c r="KH60" s="68">
        <f t="shared" si="261"/>
        <v>7.988319549257844E-2</v>
      </c>
      <c r="KI60" s="68">
        <f t="shared" si="262"/>
        <v>8.1101279156106321E-2</v>
      </c>
      <c r="KJ60" s="68">
        <f t="shared" si="263"/>
        <v>8.3735904685928411E-2</v>
      </c>
      <c r="KK60" s="68">
        <f t="shared" si="264"/>
        <v>8.77414888768379E-2</v>
      </c>
      <c r="KL60" s="68">
        <f t="shared" si="265"/>
        <v>9.3035507131930151E-2</v>
      </c>
      <c r="KP60" s="168">
        <v>55</v>
      </c>
      <c r="KQ60" s="68">
        <f t="shared" si="266"/>
        <v>0.17973718985830145</v>
      </c>
      <c r="KR60" s="68">
        <f t="shared" si="267"/>
        <v>0.18247787810123919</v>
      </c>
      <c r="KS60" s="68">
        <f t="shared" si="268"/>
        <v>0.18840578554333889</v>
      </c>
      <c r="KT60" s="68">
        <f t="shared" si="269"/>
        <v>0.19741834997288524</v>
      </c>
      <c r="KU60" s="68">
        <f t="shared" si="270"/>
        <v>0.2093298910468428</v>
      </c>
    </row>
    <row r="61" spans="2:307" x14ac:dyDescent="0.15">
      <c r="B61" s="54">
        <v>22</v>
      </c>
      <c r="C61" s="63">
        <f>IFERROR(INDEX(C$8:C$37,MATCH(圣人研究设计!AA95,$B$8:$B$37,0)),0)</f>
        <v>0.60000000000000009</v>
      </c>
      <c r="D61" s="63">
        <f>IFERROR(INDEX(D$8:D$37,MATCH(圣人研究设计!AB95,$B$8:$B$37,0)),0)</f>
        <v>0</v>
      </c>
      <c r="E61" s="63">
        <f>IFERROR(INDEX(E$8:E$37,MATCH(圣人研究设计!AC95,$B$8:$B$37,0)),0)</f>
        <v>0</v>
      </c>
      <c r="F61" s="63">
        <f>IFERROR(INDEX(F$8:F$37,MATCH(圣人研究设计!AD95,$B$8:$B$37,0)),0)</f>
        <v>0</v>
      </c>
      <c r="G61" s="63">
        <f>IFERROR(INDEX(G$8:G$37,MATCH(圣人研究设计!AE95,$B$8:$B$37,0)),0)</f>
        <v>0.25</v>
      </c>
      <c r="H61" s="63">
        <f>IFERROR(INDEX(H$8:H$37,MATCH(圣人研究设计!AF95,$B$8:$B$37,0)),0)</f>
        <v>0</v>
      </c>
      <c r="I61" s="63">
        <f>IFERROR(INDEX(I$8:I$37,MATCH(圣人研究设计!AG95,$B$8:$B$37,0)),0)</f>
        <v>0</v>
      </c>
      <c r="J61" s="63">
        <f>IFERROR(INDEX(J$8:J$37,MATCH(圣人研究设计!AH95,$B$8:$B$37,0)),0)</f>
        <v>0</v>
      </c>
      <c r="K61" s="63">
        <f>IFERROR(INDEX(K$8:K$37,MATCH(圣人研究设计!AI95,$B$8:$B$37,0)),0)</f>
        <v>0</v>
      </c>
      <c r="L61" s="63">
        <f>IFERROR(INDEX(L$8:L$37,MATCH(圣人研究设计!AJ95,$B$8:$B$37,0)),0)</f>
        <v>0</v>
      </c>
      <c r="M61" s="63">
        <f>IFERROR(INDEX(M$8:M$37,MATCH(圣人研究设计!AK95,$B$8:$B$37,0)),0)</f>
        <v>0</v>
      </c>
      <c r="N61" s="63">
        <f>IFERROR(INDEX(N$8:N$37,MATCH(圣人研究设计!AL95,$B$8:$B$37,0)),0)</f>
        <v>0</v>
      </c>
      <c r="O61" s="63">
        <f>IFERROR(INDEX(O$8:O$37,MATCH(圣人研究设计!AM95,$B$8:$B$37,0)),0)</f>
        <v>0</v>
      </c>
      <c r="P61" s="63">
        <f>IFERROR(INDEX(P$8:P$37,MATCH(圣人研究设计!AN95,$B$8:$B$37,0)),0)</f>
        <v>0</v>
      </c>
      <c r="Q61" s="63">
        <f>IFERROR(INDEX(Q$8:Q$37,MATCH(圣人研究设计!AO95,$B$8:$B$37,0)),0)</f>
        <v>0</v>
      </c>
      <c r="R61" s="63">
        <f>IFERROR(INDEX(R$8:R$37,MATCH(圣人研究设计!AP95,$B$8:$B$37,0)),0)</f>
        <v>0</v>
      </c>
      <c r="S61" s="63">
        <f>IFERROR(INDEX(S$8:S$37,MATCH(圣人研究设计!AQ95,$B$8:$B$37,0)),0)</f>
        <v>0</v>
      </c>
      <c r="T61" s="63">
        <f>IFERROR(INDEX(T$8:T$37,MATCH(圣人研究设计!AR95,$B$8:$B$37,0)),0)</f>
        <v>0</v>
      </c>
      <c r="U61" s="63">
        <f>IFERROR(INDEX(U$8:U$37,MATCH(圣人研究设计!AS95,$B$8:$B$37,0)),0)</f>
        <v>0</v>
      </c>
      <c r="V61" s="63">
        <f>IFERROR(INDEX(V$8:V$37,MATCH(圣人研究设计!AT95,$B$8:$B$37,0)),0)</f>
        <v>0</v>
      </c>
      <c r="W61" s="63">
        <f>IFERROR(INDEX(W$8:W$37,MATCH(圣人研究设计!AU95,$B$8:$B$37,0)),0)</f>
        <v>0</v>
      </c>
      <c r="X61" s="63">
        <f>IFERROR(INDEX(X$8:X$37,MATCH(圣人研究设计!AV95,$B$8:$B$37,0)),0)</f>
        <v>0</v>
      </c>
      <c r="Y61" s="63">
        <f>IFERROR(INDEX(Y$8:Y$37,MATCH(圣人研究设计!AW95,$B$8:$B$37,0)),0)</f>
        <v>0.4</v>
      </c>
      <c r="Z61" s="63">
        <f>IFERROR(INDEX(Z$8:Z$37,MATCH(圣人研究设计!AX95,$B$8:$B$37,0)),0)</f>
        <v>0</v>
      </c>
      <c r="AA61" s="63">
        <f>IFERROR(INDEX(AA$8:AA$37,MATCH(圣人研究设计!AY95,$B$8:$B$37,0)),0)</f>
        <v>0</v>
      </c>
      <c r="AB61" s="63">
        <f>IFERROR(INDEX(AB$8:AB$37,MATCH(圣人研究设计!AZ95,$B$8:$B$37,0)),0)</f>
        <v>0</v>
      </c>
      <c r="AC61" s="63">
        <f>IFERROR(INDEX(AC$8:AC$37,MATCH(圣人研究设计!BA95,$B$8:$B$37,0)),0)</f>
        <v>0</v>
      </c>
      <c r="AD61" s="63">
        <f>IFERROR(INDEX(AD$8:AD$37,MATCH(圣人研究设计!BB95,$B$8:$B$37,0)),0)</f>
        <v>0.12</v>
      </c>
      <c r="AE61" s="63"/>
      <c r="AI61" s="103">
        <v>54</v>
      </c>
      <c r="AJ61" s="60">
        <f>IF(总纲!BM58&lt;INT('功能-圣人研究'!$E$8),0,求节点('功能-圣人研究'!$E$8:$E$27,'功能-圣人研究'!K$8:K$27,总纲!BM58))</f>
        <v>0.80104018448059744</v>
      </c>
      <c r="AK61" s="60">
        <f>IF(总纲!BN58&lt;INT('功能-圣人研究'!$E$8),0,求节点('功能-圣人研究'!$E$8:$E$27,'功能-圣人研究'!L$8:L$27,总纲!BN58))</f>
        <v>0.81325360187640605</v>
      </c>
      <c r="AL61" s="60">
        <f>IF(总纲!BO58&lt;INT('功能-圣人研究'!$E$8),0,求节点('功能-圣人研究'!$E$8:$E$27,'功能-圣人研究'!M$8:M$27,总纲!BO58))</f>
        <v>0.83985217994279793</v>
      </c>
      <c r="AM61" s="60">
        <f>IF(总纲!BP58&lt;INT('功能-圣人研究'!$E$8),0,求节点('功能-圣人研究'!$E$8:$E$27,'功能-圣人研究'!N$8:N$27,总纲!BP58))</f>
        <v>0.88004592769067813</v>
      </c>
      <c r="AN61" s="60">
        <f>IF(总纲!BQ58&lt;INT('功能-圣人研究'!$E$8),0,求节点('功能-圣人研究'!$E$8:$E$27,'功能-圣人研究'!O$8:O$27,总纲!BQ58))</f>
        <v>0.9335997315605159</v>
      </c>
      <c r="AS61" s="81"/>
      <c r="AT61" s="54">
        <v>56</v>
      </c>
      <c r="AU61" s="68">
        <f t="shared" si="141"/>
        <v>0.89619247739642516</v>
      </c>
      <c r="AV61" s="68">
        <f t="shared" si="142"/>
        <v>0.90986723159685701</v>
      </c>
      <c r="AW61" s="68">
        <f t="shared" si="143"/>
        <v>0.93928898911456471</v>
      </c>
      <c r="AX61" s="68">
        <f t="shared" si="144"/>
        <v>0.98392177354682597</v>
      </c>
      <c r="AY61" s="68">
        <f t="shared" si="145"/>
        <v>1.0429726062490974</v>
      </c>
      <c r="BB61" s="81"/>
      <c r="BC61" s="54">
        <v>56</v>
      </c>
      <c r="BD61" s="68">
        <f t="shared" si="146"/>
        <v>0.59746165159761677</v>
      </c>
      <c r="BE61" s="68">
        <f t="shared" si="147"/>
        <v>0.60657815439790475</v>
      </c>
      <c r="BF61" s="68">
        <f t="shared" si="148"/>
        <v>0.62619265940970981</v>
      </c>
      <c r="BG61" s="68">
        <f t="shared" si="149"/>
        <v>0.65594784903121728</v>
      </c>
      <c r="BH61" s="68">
        <f t="shared" si="150"/>
        <v>0.69531507083273159</v>
      </c>
      <c r="BL61" s="54">
        <v>56</v>
      </c>
      <c r="BM61" s="68">
        <f t="shared" si="151"/>
        <v>0</v>
      </c>
      <c r="BN61" s="68">
        <f t="shared" si="152"/>
        <v>0</v>
      </c>
      <c r="BO61" s="68">
        <f t="shared" si="153"/>
        <v>0</v>
      </c>
      <c r="BP61" s="68">
        <f t="shared" si="154"/>
        <v>0</v>
      </c>
      <c r="BQ61" s="68">
        <f t="shared" si="155"/>
        <v>0</v>
      </c>
      <c r="BU61" s="54">
        <v>56</v>
      </c>
      <c r="BV61" s="62">
        <f t="shared" si="156"/>
        <v>0.39830776773174453</v>
      </c>
      <c r="BW61" s="62">
        <f t="shared" si="157"/>
        <v>0.40438543626526979</v>
      </c>
      <c r="BX61" s="62">
        <f t="shared" si="158"/>
        <v>0.41746177293980652</v>
      </c>
      <c r="BY61" s="62">
        <f t="shared" si="159"/>
        <v>0.43729856602081152</v>
      </c>
      <c r="BZ61" s="62">
        <f t="shared" si="160"/>
        <v>0.46354338055515443</v>
      </c>
      <c r="CD61" s="168">
        <v>56</v>
      </c>
      <c r="CE61" s="62">
        <f t="shared" si="161"/>
        <v>0.39830776773174453</v>
      </c>
      <c r="CF61" s="62">
        <f t="shared" si="162"/>
        <v>0.40438543626526979</v>
      </c>
      <c r="CG61" s="62">
        <f t="shared" si="163"/>
        <v>0.41746177293980652</v>
      </c>
      <c r="CH61" s="62">
        <f t="shared" si="164"/>
        <v>0.43729856602081152</v>
      </c>
      <c r="CI61" s="62">
        <f t="shared" si="165"/>
        <v>0.46354338055515443</v>
      </c>
      <c r="CM61" s="54">
        <v>56</v>
      </c>
      <c r="CN61" s="62">
        <f t="shared" si="166"/>
        <v>0.39830776773174453</v>
      </c>
      <c r="CO61" s="62">
        <f t="shared" si="167"/>
        <v>0.40438543626526979</v>
      </c>
      <c r="CP61" s="62">
        <f t="shared" si="168"/>
        <v>0.41746177293980652</v>
      </c>
      <c r="CQ61" s="62">
        <f t="shared" si="169"/>
        <v>0.43729856602081152</v>
      </c>
      <c r="CR61" s="62">
        <f t="shared" si="170"/>
        <v>0.46354338055515443</v>
      </c>
      <c r="CV61" s="54">
        <v>56</v>
      </c>
      <c r="CW61" s="62">
        <f t="shared" si="171"/>
        <v>7.9661553546348907E-2</v>
      </c>
      <c r="CX61" s="62">
        <f t="shared" si="172"/>
        <v>8.0877087253053967E-2</v>
      </c>
      <c r="CY61" s="62">
        <f t="shared" si="173"/>
        <v>8.3492354587961309E-2</v>
      </c>
      <c r="CZ61" s="62">
        <f t="shared" si="174"/>
        <v>8.7459713204162307E-2</v>
      </c>
      <c r="DA61" s="62">
        <f t="shared" si="175"/>
        <v>9.2708676111030897E-2</v>
      </c>
      <c r="DE61" s="168">
        <v>56</v>
      </c>
      <c r="DF61" s="62">
        <f t="shared" si="176"/>
        <v>0.11949233031952337</v>
      </c>
      <c r="DG61" s="62">
        <f t="shared" si="177"/>
        <v>0.12131563087958096</v>
      </c>
      <c r="DH61" s="62">
        <f t="shared" si="178"/>
        <v>0.12523853188194198</v>
      </c>
      <c r="DI61" s="62">
        <f t="shared" si="179"/>
        <v>0.13118956980624347</v>
      </c>
      <c r="DJ61" s="62">
        <f t="shared" si="180"/>
        <v>0.13906301416654634</v>
      </c>
      <c r="DN61" s="54">
        <v>56</v>
      </c>
      <c r="DO61" s="62">
        <f t="shared" si="181"/>
        <v>7.9661553546348907E-2</v>
      </c>
      <c r="DP61" s="62">
        <f t="shared" si="182"/>
        <v>8.0877087253053967E-2</v>
      </c>
      <c r="DQ61" s="62">
        <f t="shared" si="183"/>
        <v>8.3492354587961309E-2</v>
      </c>
      <c r="DR61" s="62">
        <f t="shared" si="184"/>
        <v>8.7459713204162307E-2</v>
      </c>
      <c r="DS61" s="62">
        <f t="shared" si="185"/>
        <v>9.2708676111030897E-2</v>
      </c>
      <c r="DW61" s="168">
        <v>56</v>
      </c>
      <c r="DX61" s="62">
        <f t="shared" si="186"/>
        <v>0</v>
      </c>
      <c r="DY61" s="62">
        <f t="shared" si="187"/>
        <v>0</v>
      </c>
      <c r="DZ61" s="62">
        <f t="shared" si="188"/>
        <v>0</v>
      </c>
      <c r="EA61" s="62">
        <f t="shared" si="189"/>
        <v>0</v>
      </c>
      <c r="EB61" s="62">
        <f t="shared" si="190"/>
        <v>0</v>
      </c>
      <c r="EF61" s="54">
        <v>56</v>
      </c>
      <c r="EG61" s="62">
        <f t="shared" si="191"/>
        <v>0</v>
      </c>
      <c r="EH61" s="62">
        <f t="shared" si="192"/>
        <v>0</v>
      </c>
      <c r="EI61" s="62">
        <f t="shared" si="193"/>
        <v>0</v>
      </c>
      <c r="EJ61" s="62">
        <f t="shared" si="194"/>
        <v>0</v>
      </c>
      <c r="EK61" s="62">
        <f t="shared" si="195"/>
        <v>0</v>
      </c>
      <c r="EO61" s="168">
        <v>56</v>
      </c>
      <c r="EP61" s="62">
        <f t="shared" si="196"/>
        <v>3.9830776773174453E-2</v>
      </c>
      <c r="EQ61" s="62">
        <f t="shared" si="197"/>
        <v>4.0438543626526983E-2</v>
      </c>
      <c r="ER61" s="62">
        <f t="shared" si="198"/>
        <v>4.1746177293980655E-2</v>
      </c>
      <c r="ES61" s="62">
        <f t="shared" si="199"/>
        <v>4.3729856602081153E-2</v>
      </c>
      <c r="ET61" s="62">
        <f t="shared" si="200"/>
        <v>4.6354338055515448E-2</v>
      </c>
      <c r="EX61" s="54">
        <v>56</v>
      </c>
      <c r="EY61" s="62">
        <f t="shared" si="131"/>
        <v>0.15932310709269781</v>
      </c>
      <c r="EZ61" s="62">
        <f t="shared" si="132"/>
        <v>0.16175417450610793</v>
      </c>
      <c r="FA61" s="62">
        <f t="shared" si="133"/>
        <v>0.16698470917592262</v>
      </c>
      <c r="FB61" s="62">
        <f t="shared" si="134"/>
        <v>0.17491942640832461</v>
      </c>
      <c r="FC61" s="62">
        <f t="shared" si="135"/>
        <v>0.18541735222206179</v>
      </c>
      <c r="FG61" s="54">
        <v>56</v>
      </c>
      <c r="FH61" s="67">
        <f>$Q95*AJ63*'[1]资源-士兵训练时间'!AB61+FH60</f>
        <v>236104.10203625046</v>
      </c>
      <c r="FI61" s="67">
        <f>$Q95*AK63*'[1]资源-士兵训练时间'!AC61+FI60</f>
        <v>352795.39897891891</v>
      </c>
      <c r="FJ61" s="67">
        <f>$Q95*AL63*'[1]资源-士兵训练时间'!AD61+FJ60</f>
        <v>505763.30174105661</v>
      </c>
      <c r="FK61" s="67">
        <f>$Q95*AM63*'[1]资源-士兵训练时间'!AE61+FK60</f>
        <v>705831.05313796154</v>
      </c>
      <c r="FL61" s="67">
        <f>$Q95*AN63*'[1]资源-士兵训练时间'!AF61+FL60</f>
        <v>1123744.1033357719</v>
      </c>
      <c r="FP61" s="54">
        <v>56</v>
      </c>
      <c r="FQ61" s="62">
        <f t="shared" si="201"/>
        <v>0.11949233031952336</v>
      </c>
      <c r="FR61" s="62">
        <f t="shared" si="202"/>
        <v>0.12131563087958093</v>
      </c>
      <c r="FS61" s="62">
        <f t="shared" si="203"/>
        <v>0.12523853188194195</v>
      </c>
      <c r="FT61" s="62">
        <f t="shared" si="204"/>
        <v>0.13118956980624344</v>
      </c>
      <c r="FU61" s="62">
        <f t="shared" si="205"/>
        <v>0.13906301416654632</v>
      </c>
      <c r="FV61" s="61">
        <f>FQ61*[4]兵营招募!AX60+FV60</f>
        <v>619427.5941460852</v>
      </c>
      <c r="FW61" s="61">
        <f>FR61*[4]兵营招募!AY60+FW60</f>
        <v>636709.83505101106</v>
      </c>
      <c r="FX61" s="61">
        <f>FS61*[4]兵营招募!AZ60+FX60</f>
        <v>615890.79138466122</v>
      </c>
      <c r="FY61" s="61">
        <f>FT61*[4]兵营招募!BA60+FY60</f>
        <v>591519.35563717433</v>
      </c>
      <c r="FZ61" s="61">
        <f>FU61*[4]兵营招募!BB60+FZ60</f>
        <v>416876.2727238214</v>
      </c>
      <c r="GD61" s="54">
        <v>56</v>
      </c>
      <c r="GE61" s="62">
        <f t="shared" si="206"/>
        <v>0</v>
      </c>
      <c r="GF61" s="62">
        <f t="shared" si="207"/>
        <v>0</v>
      </c>
      <c r="GG61" s="62">
        <f t="shared" si="208"/>
        <v>0</v>
      </c>
      <c r="GH61" s="62">
        <f t="shared" si="209"/>
        <v>0</v>
      </c>
      <c r="GI61" s="62">
        <f t="shared" si="210"/>
        <v>0</v>
      </c>
      <c r="GM61" s="54">
        <v>56</v>
      </c>
      <c r="GN61" s="62">
        <f t="shared" si="211"/>
        <v>0.15932310709269781</v>
      </c>
      <c r="GO61" s="62">
        <f t="shared" si="212"/>
        <v>0.16175417450610793</v>
      </c>
      <c r="GP61" s="62">
        <f t="shared" si="213"/>
        <v>0.16698470917592262</v>
      </c>
      <c r="GQ61" s="62">
        <f t="shared" si="214"/>
        <v>0.17491942640832461</v>
      </c>
      <c r="GR61" s="62">
        <f t="shared" si="215"/>
        <v>0.18541735222206179</v>
      </c>
      <c r="GV61" s="168">
        <v>56</v>
      </c>
      <c r="GW61" s="62">
        <f t="shared" si="216"/>
        <v>0.15932310709269781</v>
      </c>
      <c r="GX61" s="62">
        <f t="shared" si="217"/>
        <v>0.16175417450610793</v>
      </c>
      <c r="GY61" s="62">
        <f t="shared" si="218"/>
        <v>0.16698470917592262</v>
      </c>
      <c r="GZ61" s="62">
        <f t="shared" si="219"/>
        <v>0.17491942640832461</v>
      </c>
      <c r="HA61" s="62">
        <f t="shared" si="220"/>
        <v>0.18541735222206179</v>
      </c>
      <c r="HE61" s="54">
        <v>56</v>
      </c>
      <c r="HF61" s="62">
        <f t="shared" si="221"/>
        <v>0</v>
      </c>
      <c r="HG61" s="62">
        <f t="shared" si="222"/>
        <v>0</v>
      </c>
      <c r="HH61" s="62">
        <f t="shared" si="223"/>
        <v>0</v>
      </c>
      <c r="HI61" s="62">
        <f t="shared" si="224"/>
        <v>0</v>
      </c>
      <c r="HJ61" s="62">
        <f t="shared" si="225"/>
        <v>0</v>
      </c>
      <c r="HN61" s="54">
        <v>56</v>
      </c>
      <c r="HO61" s="62">
        <f t="shared" si="226"/>
        <v>0.23898466063904672</v>
      </c>
      <c r="HP61" s="62">
        <f t="shared" si="227"/>
        <v>0.24263126175916186</v>
      </c>
      <c r="HQ61" s="62">
        <f t="shared" si="228"/>
        <v>0.2504770637638839</v>
      </c>
      <c r="HR61" s="62">
        <f t="shared" si="229"/>
        <v>0.26237913961248688</v>
      </c>
      <c r="HS61" s="62">
        <f t="shared" si="230"/>
        <v>0.27812602833309263</v>
      </c>
      <c r="HW61" s="54">
        <v>56</v>
      </c>
      <c r="HX61" s="62">
        <f t="shared" si="231"/>
        <v>0</v>
      </c>
      <c r="HY61" s="62">
        <f t="shared" si="232"/>
        <v>0</v>
      </c>
      <c r="HZ61" s="62">
        <f t="shared" si="233"/>
        <v>0</v>
      </c>
      <c r="IA61" s="62">
        <f t="shared" si="234"/>
        <v>0</v>
      </c>
      <c r="IB61" s="62">
        <f t="shared" si="235"/>
        <v>0</v>
      </c>
      <c r="IF61" s="54">
        <v>56</v>
      </c>
      <c r="IG61" s="62">
        <f t="shared" si="236"/>
        <v>0.59746165159761677</v>
      </c>
      <c r="IH61" s="62">
        <f t="shared" si="237"/>
        <v>0.60657815439790475</v>
      </c>
      <c r="II61" s="62">
        <f t="shared" si="238"/>
        <v>0.62619265940970981</v>
      </c>
      <c r="IJ61" s="62">
        <f t="shared" si="239"/>
        <v>0.65594784903121728</v>
      </c>
      <c r="IK61" s="62">
        <f t="shared" si="240"/>
        <v>0.69531507083273159</v>
      </c>
      <c r="IO61" s="54">
        <v>56</v>
      </c>
      <c r="IP61" s="62">
        <f t="shared" si="241"/>
        <v>0</v>
      </c>
      <c r="IQ61" s="62">
        <f t="shared" si="242"/>
        <v>0</v>
      </c>
      <c r="IR61" s="62">
        <f t="shared" si="243"/>
        <v>0</v>
      </c>
      <c r="IS61" s="62">
        <f t="shared" si="244"/>
        <v>0</v>
      </c>
      <c r="IT61" s="62">
        <f t="shared" si="245"/>
        <v>0</v>
      </c>
      <c r="IX61" s="54">
        <v>56</v>
      </c>
      <c r="IY61" s="62">
        <f t="shared" si="246"/>
        <v>0</v>
      </c>
      <c r="IZ61" s="62">
        <f t="shared" si="247"/>
        <v>0</v>
      </c>
      <c r="JA61" s="62">
        <f t="shared" si="248"/>
        <v>0</v>
      </c>
      <c r="JB61" s="62">
        <f t="shared" si="249"/>
        <v>0</v>
      </c>
      <c r="JC61" s="62">
        <f t="shared" si="250"/>
        <v>0</v>
      </c>
      <c r="JD61" s="67"/>
      <c r="JE61" s="67"/>
      <c r="JF61" s="67"/>
      <c r="JJ61" s="54">
        <v>56</v>
      </c>
      <c r="JK61" s="68">
        <f t="shared" si="251"/>
        <v>5.9746165159761687E-2</v>
      </c>
      <c r="JL61" s="68">
        <f t="shared" si="252"/>
        <v>6.0657815439790479E-2</v>
      </c>
      <c r="JM61" s="68">
        <f t="shared" si="253"/>
        <v>6.2619265940970989E-2</v>
      </c>
      <c r="JN61" s="68">
        <f t="shared" si="254"/>
        <v>6.5594784903121733E-2</v>
      </c>
      <c r="JO61" s="68">
        <f t="shared" si="255"/>
        <v>6.9531507083273172E-2</v>
      </c>
      <c r="JP61" s="61">
        <f>JK61*('[1]功能-城建'!CW60-'[1]功能-城建'!CW59)+JP60</f>
        <v>265651.08593166701</v>
      </c>
      <c r="JQ61" s="61">
        <f>JL61*('[1]功能-城建'!CX60-'[1]功能-城建'!CX59)+JQ60</f>
        <v>292959.59347534931</v>
      </c>
      <c r="JR61" s="61">
        <f>JM61*('[1]功能-城建'!CY60-'[1]功能-城建'!CY59)+JR60</f>
        <v>298185.17362425983</v>
      </c>
      <c r="JS61" s="61">
        <f>JN61*('[1]功能-城建'!CZ60-'[1]功能-城建'!CZ59)+JS60</f>
        <v>305863.77747350326</v>
      </c>
      <c r="JT61" s="61">
        <f>JO61*('[1]功能-城建'!DA60-'[1]功能-城建'!DA59)+JT60</f>
        <v>185253.25953558428</v>
      </c>
      <c r="JX61" s="159">
        <v>56</v>
      </c>
      <c r="JY61" s="68">
        <f t="shared" si="256"/>
        <v>0</v>
      </c>
      <c r="JZ61" s="68">
        <f t="shared" si="257"/>
        <v>0</v>
      </c>
      <c r="KA61" s="68">
        <f t="shared" si="258"/>
        <v>0</v>
      </c>
      <c r="KB61" s="68">
        <f t="shared" si="259"/>
        <v>0</v>
      </c>
      <c r="KC61" s="68">
        <f t="shared" si="260"/>
        <v>0</v>
      </c>
      <c r="KG61" s="168">
        <v>56</v>
      </c>
      <c r="KH61" s="68">
        <f t="shared" si="261"/>
        <v>7.9661553546348907E-2</v>
      </c>
      <c r="KI61" s="68">
        <f t="shared" si="262"/>
        <v>8.0877087253053967E-2</v>
      </c>
      <c r="KJ61" s="68">
        <f t="shared" si="263"/>
        <v>8.3492354587961309E-2</v>
      </c>
      <c r="KK61" s="68">
        <f t="shared" si="264"/>
        <v>8.7459713204162307E-2</v>
      </c>
      <c r="KL61" s="68">
        <f t="shared" si="265"/>
        <v>9.2708676111030897E-2</v>
      </c>
      <c r="KP61" s="168">
        <v>56</v>
      </c>
      <c r="KQ61" s="68">
        <f t="shared" si="266"/>
        <v>0.17923849547928503</v>
      </c>
      <c r="KR61" s="68">
        <f t="shared" si="267"/>
        <v>0.1819734463193714</v>
      </c>
      <c r="KS61" s="68">
        <f t="shared" si="268"/>
        <v>0.18785779782291293</v>
      </c>
      <c r="KT61" s="68">
        <f t="shared" si="269"/>
        <v>0.19678435470936517</v>
      </c>
      <c r="KU61" s="68">
        <f t="shared" si="270"/>
        <v>0.20859452124981948</v>
      </c>
    </row>
    <row r="62" spans="2:307" x14ac:dyDescent="0.15">
      <c r="B62" s="54">
        <v>23</v>
      </c>
      <c r="C62" s="63">
        <f>IFERROR(INDEX(C$8:C$37,MATCH(圣人研究设计!AA96,$B$8:$B$37,0)),0)</f>
        <v>0.60000000000000009</v>
      </c>
      <c r="D62" s="63">
        <f>IFERROR(INDEX(D$8:D$37,MATCH(圣人研究设计!AB96,$B$8:$B$37,0)),0)</f>
        <v>0</v>
      </c>
      <c r="E62" s="63">
        <f>IFERROR(INDEX(E$8:E$37,MATCH(圣人研究设计!AC96,$B$8:$B$37,0)),0)</f>
        <v>0</v>
      </c>
      <c r="F62" s="63">
        <f>IFERROR(INDEX(F$8:F$37,MATCH(圣人研究设计!AD96,$B$8:$B$37,0)),0)</f>
        <v>0</v>
      </c>
      <c r="G62" s="63">
        <f>IFERROR(INDEX(G$8:G$37,MATCH(圣人研究设计!AE96,$B$8:$B$37,0)),0)</f>
        <v>0.4</v>
      </c>
      <c r="H62" s="63">
        <f>IFERROR(INDEX(H$8:H$37,MATCH(圣人研究设计!AF96,$B$8:$B$37,0)),0)</f>
        <v>0</v>
      </c>
      <c r="I62" s="63">
        <f>IFERROR(INDEX(I$8:I$37,MATCH(圣人研究设计!AG96,$B$8:$B$37,0)),0)</f>
        <v>0</v>
      </c>
      <c r="J62" s="63">
        <f>IFERROR(INDEX(J$8:J$37,MATCH(圣人研究设计!AH96,$B$8:$B$37,0)),0)</f>
        <v>0</v>
      </c>
      <c r="K62" s="63">
        <f>IFERROR(INDEX(K$8:K$37,MATCH(圣人研究设计!AI96,$B$8:$B$37,0)),0)</f>
        <v>0</v>
      </c>
      <c r="L62" s="63">
        <f>IFERROR(INDEX(L$8:L$37,MATCH(圣人研究设计!AJ96,$B$8:$B$37,0)),0)</f>
        <v>0</v>
      </c>
      <c r="M62" s="63">
        <f>IFERROR(INDEX(M$8:M$37,MATCH(圣人研究设计!AK96,$B$8:$B$37,0)),0)</f>
        <v>0</v>
      </c>
      <c r="N62" s="63">
        <f>IFERROR(INDEX(N$8:N$37,MATCH(圣人研究设计!AL96,$B$8:$B$37,0)),0)</f>
        <v>0</v>
      </c>
      <c r="O62" s="63">
        <f>IFERROR(INDEX(O$8:O$37,MATCH(圣人研究设计!AM96,$B$8:$B$37,0)),0)</f>
        <v>0</v>
      </c>
      <c r="P62" s="63">
        <f>IFERROR(INDEX(P$8:P$37,MATCH(圣人研究设计!AN96,$B$8:$B$37,0)),0)</f>
        <v>0</v>
      </c>
      <c r="Q62" s="63">
        <f>IFERROR(INDEX(Q$8:Q$37,MATCH(圣人研究设计!AO96,$B$8:$B$37,0)),0)</f>
        <v>0</v>
      </c>
      <c r="R62" s="63">
        <f>IFERROR(INDEX(R$8:R$37,MATCH(圣人研究设计!AP96,$B$8:$B$37,0)),0)</f>
        <v>0</v>
      </c>
      <c r="S62" s="63">
        <f>IFERROR(INDEX(S$8:S$37,MATCH(圣人研究设计!AQ96,$B$8:$B$37,0)),0)</f>
        <v>0</v>
      </c>
      <c r="T62" s="63">
        <f>IFERROR(INDEX(T$8:T$37,MATCH(圣人研究设计!AR96,$B$8:$B$37,0)),0)</f>
        <v>0</v>
      </c>
      <c r="U62" s="63">
        <f>IFERROR(INDEX(U$8:U$37,MATCH(圣人研究设计!AS96,$B$8:$B$37,0)),0)</f>
        <v>0</v>
      </c>
      <c r="V62" s="63">
        <f>IFERROR(INDEX(V$8:V$37,MATCH(圣人研究设计!AT96,$B$8:$B$37,0)),0)</f>
        <v>0</v>
      </c>
      <c r="W62" s="63">
        <f>IFERROR(INDEX(W$8:W$37,MATCH(圣人研究设计!AU96,$B$8:$B$37,0)),0)</f>
        <v>0</v>
      </c>
      <c r="X62" s="63">
        <f>IFERROR(INDEX(X$8:X$37,MATCH(圣人研究设计!AV96,$B$8:$B$37,0)),0)</f>
        <v>0</v>
      </c>
      <c r="Y62" s="63">
        <f>IFERROR(INDEX(Y$8:Y$37,MATCH(圣人研究设计!AW96,$B$8:$B$37,0)),0)</f>
        <v>0.4</v>
      </c>
      <c r="Z62" s="63">
        <f>IFERROR(INDEX(Z$8:Z$37,MATCH(圣人研究设计!AX96,$B$8:$B$37,0)),0)</f>
        <v>0</v>
      </c>
      <c r="AA62" s="63">
        <f>IFERROR(INDEX(AA$8:AA$37,MATCH(圣人研究设计!AY96,$B$8:$B$37,0)),0)</f>
        <v>0</v>
      </c>
      <c r="AB62" s="63">
        <f>IFERROR(INDEX(AB$8:AB$37,MATCH(圣人研究设计!AZ96,$B$8:$B$37,0)),0)</f>
        <v>0</v>
      </c>
      <c r="AC62" s="63">
        <f>IFERROR(INDEX(AC$8:AC$37,MATCH(圣人研究设计!BA96,$B$8:$B$37,0)),0)</f>
        <v>0</v>
      </c>
      <c r="AD62" s="63">
        <f>IFERROR(INDEX(AD$8:AD$37,MATCH(圣人研究设计!BB96,$B$8:$B$37,0)),0)</f>
        <v>0.12</v>
      </c>
      <c r="AE62" s="63"/>
      <c r="AI62" s="103">
        <v>55</v>
      </c>
      <c r="AJ62" s="60">
        <f>IF(总纲!BM59&lt;INT('功能-圣人研究'!$E$8),0,求节点('功能-圣人研究'!$E$8:$E$27,'功能-圣人研究'!K$8:K$27,总纲!BM59))</f>
        <v>0.79883195492578429</v>
      </c>
      <c r="AK62" s="60">
        <f>IF(总纲!BN59&lt;INT('功能-圣人研究'!$E$8),0,求节点('功能-圣人研究'!$E$8:$E$27,'功能-圣人研究'!L$8:L$27,总纲!BN59))</f>
        <v>0.81101279156106321</v>
      </c>
      <c r="AL62" s="60">
        <f>IF(总纲!BO59&lt;INT('功能-圣人研究'!$E$8),0,求节点('功能-圣人研究'!$E$8:$E$27,'功能-圣人研究'!M$8:M$27,总纲!BO59))</f>
        <v>0.83735904685928408</v>
      </c>
      <c r="AM62" s="60">
        <f>IF(总纲!BP59&lt;INT('功能-圣人研究'!$E$8),0,求节点('功能-圣人研究'!$E$8:$E$27,'功能-圣人研究'!N$8:N$27,总纲!BP59))</f>
        <v>0.87741488876837892</v>
      </c>
      <c r="AN62" s="60">
        <f>IF(总纲!BQ59&lt;INT('功能-圣人研究'!$E$8),0,求节点('功能-圣人研究'!$E$8:$E$27,'功能-圣人研究'!O$8:O$27,总纲!BQ59))</f>
        <v>0.9303550713193014</v>
      </c>
      <c r="AS62" s="81"/>
      <c r="AT62" s="54">
        <v>57</v>
      </c>
      <c r="AU62" s="68">
        <f t="shared" si="141"/>
        <v>0.89375331547525216</v>
      </c>
      <c r="AV62" s="68">
        <f t="shared" si="142"/>
        <v>0.90721233414608737</v>
      </c>
      <c r="AW62" s="68">
        <f t="shared" si="143"/>
        <v>0.9365016365747828</v>
      </c>
      <c r="AX62" s="68">
        <f t="shared" si="144"/>
        <v>0.98071239865500381</v>
      </c>
      <c r="AY62" s="68">
        <f t="shared" si="145"/>
        <v>1.038982176180109</v>
      </c>
      <c r="BB62" s="81"/>
      <c r="BC62" s="54">
        <v>57</v>
      </c>
      <c r="BD62" s="68">
        <f t="shared" si="146"/>
        <v>0.59583554365016811</v>
      </c>
      <c r="BE62" s="68">
        <f t="shared" si="147"/>
        <v>0.60480822276405821</v>
      </c>
      <c r="BF62" s="68">
        <f t="shared" si="148"/>
        <v>0.62433442438318854</v>
      </c>
      <c r="BG62" s="68">
        <f t="shared" si="149"/>
        <v>0.65380826577000262</v>
      </c>
      <c r="BH62" s="68">
        <f t="shared" si="150"/>
        <v>0.69265478412007264</v>
      </c>
      <c r="BL62" s="54">
        <v>57</v>
      </c>
      <c r="BM62" s="68">
        <f t="shared" si="151"/>
        <v>0</v>
      </c>
      <c r="BN62" s="68">
        <f t="shared" si="152"/>
        <v>0</v>
      </c>
      <c r="BO62" s="68">
        <f t="shared" si="153"/>
        <v>0</v>
      </c>
      <c r="BP62" s="68">
        <f t="shared" si="154"/>
        <v>0</v>
      </c>
      <c r="BQ62" s="68">
        <f t="shared" si="155"/>
        <v>0</v>
      </c>
      <c r="BU62" s="54">
        <v>57</v>
      </c>
      <c r="BV62" s="62">
        <f t="shared" si="156"/>
        <v>0.39722369576677874</v>
      </c>
      <c r="BW62" s="62">
        <f t="shared" si="157"/>
        <v>0.40320548184270549</v>
      </c>
      <c r="BX62" s="62">
        <f t="shared" si="158"/>
        <v>0.41622294958879236</v>
      </c>
      <c r="BY62" s="62">
        <f t="shared" si="159"/>
        <v>0.43587217718000171</v>
      </c>
      <c r="BZ62" s="62">
        <f t="shared" si="160"/>
        <v>0.46176985608004845</v>
      </c>
      <c r="CD62" s="168">
        <v>57</v>
      </c>
      <c r="CE62" s="62">
        <f t="shared" si="161"/>
        <v>0.39722369576677874</v>
      </c>
      <c r="CF62" s="62">
        <f t="shared" si="162"/>
        <v>0.40320548184270549</v>
      </c>
      <c r="CG62" s="62">
        <f t="shared" si="163"/>
        <v>0.41622294958879236</v>
      </c>
      <c r="CH62" s="62">
        <f t="shared" si="164"/>
        <v>0.43587217718000171</v>
      </c>
      <c r="CI62" s="62">
        <f t="shared" si="165"/>
        <v>0.46176985608004845</v>
      </c>
      <c r="CM62" s="54">
        <v>57</v>
      </c>
      <c r="CN62" s="62">
        <f t="shared" si="166"/>
        <v>0.39722369576677874</v>
      </c>
      <c r="CO62" s="62">
        <f t="shared" si="167"/>
        <v>0.40320548184270549</v>
      </c>
      <c r="CP62" s="62">
        <f t="shared" si="168"/>
        <v>0.41622294958879236</v>
      </c>
      <c r="CQ62" s="62">
        <f t="shared" si="169"/>
        <v>0.43587217718000171</v>
      </c>
      <c r="CR62" s="62">
        <f t="shared" si="170"/>
        <v>0.46176985608004845</v>
      </c>
      <c r="CV62" s="54">
        <v>57</v>
      </c>
      <c r="CW62" s="62">
        <f t="shared" si="171"/>
        <v>7.9444739153355759E-2</v>
      </c>
      <c r="CX62" s="62">
        <f t="shared" si="172"/>
        <v>8.064109636854111E-2</v>
      </c>
      <c r="CY62" s="62">
        <f t="shared" si="173"/>
        <v>8.3244589917758474E-2</v>
      </c>
      <c r="CZ62" s="62">
        <f t="shared" si="174"/>
        <v>8.7174435436000342E-2</v>
      </c>
      <c r="DA62" s="62">
        <f t="shared" si="175"/>
        <v>9.2353971216009689E-2</v>
      </c>
      <c r="DE62" s="168">
        <v>57</v>
      </c>
      <c r="DF62" s="62">
        <f t="shared" si="176"/>
        <v>0.11916710873003364</v>
      </c>
      <c r="DG62" s="62">
        <f t="shared" si="177"/>
        <v>0.12096164455281166</v>
      </c>
      <c r="DH62" s="62">
        <f t="shared" si="178"/>
        <v>0.12486688487663773</v>
      </c>
      <c r="DI62" s="62">
        <f t="shared" si="179"/>
        <v>0.13076165315400054</v>
      </c>
      <c r="DJ62" s="62">
        <f t="shared" si="180"/>
        <v>0.13853095682401456</v>
      </c>
      <c r="DN62" s="54">
        <v>57</v>
      </c>
      <c r="DO62" s="62">
        <f t="shared" si="181"/>
        <v>7.9444739153355759E-2</v>
      </c>
      <c r="DP62" s="62">
        <f t="shared" si="182"/>
        <v>8.064109636854111E-2</v>
      </c>
      <c r="DQ62" s="62">
        <f t="shared" si="183"/>
        <v>8.3244589917758474E-2</v>
      </c>
      <c r="DR62" s="62">
        <f t="shared" si="184"/>
        <v>8.7174435436000342E-2</v>
      </c>
      <c r="DS62" s="62">
        <f t="shared" si="185"/>
        <v>9.2353971216009689E-2</v>
      </c>
      <c r="DW62" s="168">
        <v>57</v>
      </c>
      <c r="DX62" s="62">
        <f t="shared" si="186"/>
        <v>0</v>
      </c>
      <c r="DY62" s="62">
        <f t="shared" si="187"/>
        <v>0</v>
      </c>
      <c r="DZ62" s="62">
        <f t="shared" si="188"/>
        <v>0</v>
      </c>
      <c r="EA62" s="62">
        <f t="shared" si="189"/>
        <v>0</v>
      </c>
      <c r="EB62" s="62">
        <f t="shared" si="190"/>
        <v>0</v>
      </c>
      <c r="EF62" s="54">
        <v>57</v>
      </c>
      <c r="EG62" s="62">
        <f t="shared" si="191"/>
        <v>0</v>
      </c>
      <c r="EH62" s="62">
        <f t="shared" si="192"/>
        <v>0</v>
      </c>
      <c r="EI62" s="62">
        <f t="shared" si="193"/>
        <v>0</v>
      </c>
      <c r="EJ62" s="62">
        <f t="shared" si="194"/>
        <v>0</v>
      </c>
      <c r="EK62" s="62">
        <f t="shared" si="195"/>
        <v>0</v>
      </c>
      <c r="EO62" s="168">
        <v>57</v>
      </c>
      <c r="EP62" s="62">
        <f t="shared" si="196"/>
        <v>3.9722369576677879E-2</v>
      </c>
      <c r="EQ62" s="62">
        <f t="shared" si="197"/>
        <v>4.0320548184270555E-2</v>
      </c>
      <c r="ER62" s="62">
        <f t="shared" si="198"/>
        <v>4.1622294958879237E-2</v>
      </c>
      <c r="ES62" s="62">
        <f t="shared" si="199"/>
        <v>4.3587217718000171E-2</v>
      </c>
      <c r="ET62" s="62">
        <f t="shared" si="200"/>
        <v>4.6176985608004845E-2</v>
      </c>
      <c r="EX62" s="54">
        <v>57</v>
      </c>
      <c r="EY62" s="62">
        <f t="shared" si="131"/>
        <v>0.15888947830671152</v>
      </c>
      <c r="EZ62" s="62">
        <f t="shared" si="132"/>
        <v>0.16128219273708222</v>
      </c>
      <c r="FA62" s="62">
        <f t="shared" si="133"/>
        <v>0.16648917983551695</v>
      </c>
      <c r="FB62" s="62">
        <f t="shared" si="134"/>
        <v>0.17434887087200068</v>
      </c>
      <c r="FC62" s="62">
        <f t="shared" si="135"/>
        <v>0.18470794243201938</v>
      </c>
      <c r="FG62" s="54">
        <v>57</v>
      </c>
      <c r="FH62" s="67">
        <f>$Q96*AJ64*'[1]资源-士兵训练时间'!AB62+FH61</f>
        <v>261940.07898682935</v>
      </c>
      <c r="FI62" s="67">
        <f>$Q96*AK64*'[1]资源-士兵训练时间'!AC62+FI61</f>
        <v>390442.56532608834</v>
      </c>
      <c r="FJ62" s="67">
        <f>$Q96*AL64*'[1]资源-士兵训练时间'!AD62+FJ61</f>
        <v>556322.15875587065</v>
      </c>
      <c r="FK62" s="67">
        <f>$Q96*AM64*'[1]资源-士兵训练时间'!AE62+FK61</f>
        <v>777969.27415450092</v>
      </c>
      <c r="FL62" s="67">
        <f>$Q96*AN64*'[1]资源-士兵训练时间'!AF62+FL61</f>
        <v>1239275.5590546413</v>
      </c>
      <c r="FP62" s="54">
        <v>57</v>
      </c>
      <c r="FQ62" s="62">
        <f t="shared" si="201"/>
        <v>0.11916710873003361</v>
      </c>
      <c r="FR62" s="62">
        <f t="shared" si="202"/>
        <v>0.12096164455281164</v>
      </c>
      <c r="FS62" s="62">
        <f t="shared" si="203"/>
        <v>0.1248668848766377</v>
      </c>
      <c r="FT62" s="62">
        <f t="shared" si="204"/>
        <v>0.13076165315400051</v>
      </c>
      <c r="FU62" s="62">
        <f t="shared" si="205"/>
        <v>0.13853095682401453</v>
      </c>
      <c r="FV62" s="61">
        <f>FQ62*[4]兵营招募!AX61+FV61</f>
        <v>681256.43695601623</v>
      </c>
      <c r="FW62" s="61">
        <f>FR62*[4]兵营招募!AY61+FW61</f>
        <v>700545.08248625696</v>
      </c>
      <c r="FX62" s="61">
        <f>FS62*[4]兵营招募!AZ61+FX61</f>
        <v>676123.74437463668</v>
      </c>
      <c r="FY62" s="61">
        <f>FT62*[4]兵营招募!BA61+FY61</f>
        <v>648497.076413595</v>
      </c>
      <c r="FZ62" s="61">
        <f>FU62*[4]兵营招募!BB61+FZ61</f>
        <v>457277.29067590344</v>
      </c>
      <c r="GD62" s="54">
        <v>57</v>
      </c>
      <c r="GE62" s="62">
        <f t="shared" si="206"/>
        <v>0</v>
      </c>
      <c r="GF62" s="62">
        <f t="shared" si="207"/>
        <v>0</v>
      </c>
      <c r="GG62" s="62">
        <f t="shared" si="208"/>
        <v>0</v>
      </c>
      <c r="GH62" s="62">
        <f t="shared" si="209"/>
        <v>0</v>
      </c>
      <c r="GI62" s="62">
        <f t="shared" si="210"/>
        <v>0</v>
      </c>
      <c r="GM62" s="54">
        <v>57</v>
      </c>
      <c r="GN62" s="62">
        <f t="shared" si="211"/>
        <v>0.15888947830671152</v>
      </c>
      <c r="GO62" s="62">
        <f t="shared" si="212"/>
        <v>0.16128219273708222</v>
      </c>
      <c r="GP62" s="62">
        <f t="shared" si="213"/>
        <v>0.16648917983551695</v>
      </c>
      <c r="GQ62" s="62">
        <f t="shared" si="214"/>
        <v>0.17434887087200068</v>
      </c>
      <c r="GR62" s="62">
        <f t="shared" si="215"/>
        <v>0.18470794243201938</v>
      </c>
      <c r="GV62" s="168">
        <v>57</v>
      </c>
      <c r="GW62" s="62">
        <f t="shared" si="216"/>
        <v>0.15888947830671152</v>
      </c>
      <c r="GX62" s="62">
        <f t="shared" si="217"/>
        <v>0.16128219273708222</v>
      </c>
      <c r="GY62" s="62">
        <f t="shared" si="218"/>
        <v>0.16648917983551695</v>
      </c>
      <c r="GZ62" s="62">
        <f t="shared" si="219"/>
        <v>0.17434887087200068</v>
      </c>
      <c r="HA62" s="62">
        <f t="shared" si="220"/>
        <v>0.18470794243201938</v>
      </c>
      <c r="HE62" s="54">
        <v>57</v>
      </c>
      <c r="HF62" s="62">
        <f t="shared" si="221"/>
        <v>0</v>
      </c>
      <c r="HG62" s="62">
        <f t="shared" si="222"/>
        <v>0</v>
      </c>
      <c r="HH62" s="62">
        <f t="shared" si="223"/>
        <v>0</v>
      </c>
      <c r="HI62" s="62">
        <f t="shared" si="224"/>
        <v>0</v>
      </c>
      <c r="HJ62" s="62">
        <f t="shared" si="225"/>
        <v>0</v>
      </c>
      <c r="HN62" s="54">
        <v>57</v>
      </c>
      <c r="HO62" s="62">
        <f t="shared" si="226"/>
        <v>0.23833421746006722</v>
      </c>
      <c r="HP62" s="62">
        <f t="shared" si="227"/>
        <v>0.24192328910562327</v>
      </c>
      <c r="HQ62" s="62">
        <f t="shared" si="228"/>
        <v>0.24973376975327541</v>
      </c>
      <c r="HR62" s="62">
        <f t="shared" si="229"/>
        <v>0.26152330630800102</v>
      </c>
      <c r="HS62" s="62">
        <f t="shared" si="230"/>
        <v>0.27706191364802907</v>
      </c>
      <c r="HW62" s="54">
        <v>57</v>
      </c>
      <c r="HX62" s="62">
        <f t="shared" si="231"/>
        <v>0</v>
      </c>
      <c r="HY62" s="62">
        <f t="shared" si="232"/>
        <v>0</v>
      </c>
      <c r="HZ62" s="62">
        <f t="shared" si="233"/>
        <v>0</v>
      </c>
      <c r="IA62" s="62">
        <f t="shared" si="234"/>
        <v>0</v>
      </c>
      <c r="IB62" s="62">
        <f t="shared" si="235"/>
        <v>0</v>
      </c>
      <c r="IF62" s="54">
        <v>57</v>
      </c>
      <c r="IG62" s="62">
        <f t="shared" si="236"/>
        <v>0.59583554365016811</v>
      </c>
      <c r="IH62" s="62">
        <f t="shared" si="237"/>
        <v>0.60480822276405821</v>
      </c>
      <c r="II62" s="62">
        <f t="shared" si="238"/>
        <v>0.62433442438318854</v>
      </c>
      <c r="IJ62" s="62">
        <f t="shared" si="239"/>
        <v>0.65380826577000262</v>
      </c>
      <c r="IK62" s="62">
        <f t="shared" si="240"/>
        <v>0.69265478412007264</v>
      </c>
      <c r="IO62" s="54">
        <v>57</v>
      </c>
      <c r="IP62" s="62">
        <f t="shared" si="241"/>
        <v>0</v>
      </c>
      <c r="IQ62" s="62">
        <f t="shared" si="242"/>
        <v>0</v>
      </c>
      <c r="IR62" s="62">
        <f t="shared" si="243"/>
        <v>0</v>
      </c>
      <c r="IS62" s="62">
        <f t="shared" si="244"/>
        <v>0</v>
      </c>
      <c r="IT62" s="62">
        <f t="shared" si="245"/>
        <v>0</v>
      </c>
      <c r="IX62" s="54">
        <v>57</v>
      </c>
      <c r="IY62" s="62">
        <f t="shared" si="246"/>
        <v>0</v>
      </c>
      <c r="IZ62" s="62">
        <f t="shared" si="247"/>
        <v>0</v>
      </c>
      <c r="JA62" s="62">
        <f t="shared" si="248"/>
        <v>0</v>
      </c>
      <c r="JB62" s="62">
        <f t="shared" si="249"/>
        <v>0</v>
      </c>
      <c r="JC62" s="62">
        <f t="shared" si="250"/>
        <v>0</v>
      </c>
      <c r="JD62" s="67"/>
      <c r="JE62" s="67"/>
      <c r="JF62" s="67"/>
      <c r="JJ62" s="54">
        <v>57</v>
      </c>
      <c r="JK62" s="68">
        <f t="shared" si="251"/>
        <v>5.9583554365016819E-2</v>
      </c>
      <c r="JL62" s="68">
        <f t="shared" si="252"/>
        <v>6.0480822276405832E-2</v>
      </c>
      <c r="JM62" s="68">
        <f t="shared" si="253"/>
        <v>6.2433442438318866E-2</v>
      </c>
      <c r="JN62" s="68">
        <f t="shared" si="254"/>
        <v>6.538082657700027E-2</v>
      </c>
      <c r="JO62" s="68">
        <f t="shared" si="255"/>
        <v>6.9265478412007281E-2</v>
      </c>
      <c r="JP62" s="61">
        <f>JK62*('[1]功能-城建'!CW61-'[1]功能-城建'!CW60)+JP61</f>
        <v>301695.42308359744</v>
      </c>
      <c r="JQ62" s="61">
        <f>JL62*('[1]功能-城建'!CX61-'[1]功能-城建'!CX60)+JQ61</f>
        <v>332934.30099229916</v>
      </c>
      <c r="JR62" s="61">
        <f>JM62*('[1]功能-城建'!CY61-'[1]功能-城建'!CY60)+JR61</f>
        <v>337919.49228976719</v>
      </c>
      <c r="JS62" s="61">
        <f>JN62*('[1]功能-城建'!CZ61-'[1]功能-城建'!CZ60)+JS61</f>
        <v>346163.56795460772</v>
      </c>
      <c r="JT62" s="61">
        <f>JO62*('[1]功能-城建'!DA61-'[1]功能-城建'!DA60)+JT61</f>
        <v>209750.35158258554</v>
      </c>
      <c r="JX62" s="159">
        <v>57</v>
      </c>
      <c r="JY62" s="68">
        <f t="shared" si="256"/>
        <v>0</v>
      </c>
      <c r="JZ62" s="68">
        <f t="shared" si="257"/>
        <v>0</v>
      </c>
      <c r="KA62" s="68">
        <f t="shared" si="258"/>
        <v>0</v>
      </c>
      <c r="KB62" s="68">
        <f t="shared" si="259"/>
        <v>0</v>
      </c>
      <c r="KC62" s="68">
        <f t="shared" si="260"/>
        <v>0</v>
      </c>
      <c r="KG62" s="168">
        <v>57</v>
      </c>
      <c r="KH62" s="68">
        <f t="shared" si="261"/>
        <v>7.9444739153355759E-2</v>
      </c>
      <c r="KI62" s="68">
        <f t="shared" si="262"/>
        <v>8.064109636854111E-2</v>
      </c>
      <c r="KJ62" s="68">
        <f t="shared" si="263"/>
        <v>8.3244589917758474E-2</v>
      </c>
      <c r="KK62" s="68">
        <f t="shared" si="264"/>
        <v>8.7174435436000342E-2</v>
      </c>
      <c r="KL62" s="68">
        <f t="shared" si="265"/>
        <v>9.2353971216009689E-2</v>
      </c>
      <c r="KP62" s="168">
        <v>57</v>
      </c>
      <c r="KQ62" s="68">
        <f t="shared" si="266"/>
        <v>0.17875066309505042</v>
      </c>
      <c r="KR62" s="68">
        <f t="shared" si="267"/>
        <v>0.18144246682921744</v>
      </c>
      <c r="KS62" s="68">
        <f t="shared" si="268"/>
        <v>0.18730032731495655</v>
      </c>
      <c r="KT62" s="68">
        <f t="shared" si="269"/>
        <v>0.19614247973100074</v>
      </c>
      <c r="KU62" s="68">
        <f t="shared" si="270"/>
        <v>0.20779643523602179</v>
      </c>
    </row>
    <row r="63" spans="2:307" x14ac:dyDescent="0.15">
      <c r="B63" s="54">
        <v>24</v>
      </c>
      <c r="C63" s="63">
        <f>IFERROR(INDEX(C$8:C$37,MATCH(圣人研究设计!AA97,$B$8:$B$37,0)),0)</f>
        <v>0.60000000000000009</v>
      </c>
      <c r="D63" s="63">
        <f>IFERROR(INDEX(D$8:D$37,MATCH(圣人研究设计!AB97,$B$8:$B$37,0)),0)</f>
        <v>0</v>
      </c>
      <c r="E63" s="63">
        <f>IFERROR(INDEX(E$8:E$37,MATCH(圣人研究设计!AC97,$B$8:$B$37,0)),0)</f>
        <v>0</v>
      </c>
      <c r="F63" s="63">
        <f>IFERROR(INDEX(F$8:F$37,MATCH(圣人研究设计!AD97,$B$8:$B$37,0)),0)</f>
        <v>0</v>
      </c>
      <c r="G63" s="63">
        <f>IFERROR(INDEX(G$8:G$37,MATCH(圣人研究设计!AE97,$B$8:$B$37,0)),0)</f>
        <v>0.4</v>
      </c>
      <c r="H63" s="63">
        <f>IFERROR(INDEX(H$8:H$37,MATCH(圣人研究设计!AF97,$B$8:$B$37,0)),0)</f>
        <v>0</v>
      </c>
      <c r="I63" s="63">
        <f>IFERROR(INDEX(I$8:I$37,MATCH(圣人研究设计!AG97,$B$8:$B$37,0)),0)</f>
        <v>0</v>
      </c>
      <c r="J63" s="63">
        <f>IFERROR(INDEX(J$8:J$37,MATCH(圣人研究设计!AH97,$B$8:$B$37,0)),0)</f>
        <v>0</v>
      </c>
      <c r="K63" s="63">
        <f>IFERROR(INDEX(K$8:K$37,MATCH(圣人研究设计!AI97,$B$8:$B$37,0)),0)</f>
        <v>0</v>
      </c>
      <c r="L63" s="63">
        <f>IFERROR(INDEX(L$8:L$37,MATCH(圣人研究设计!AJ97,$B$8:$B$37,0)),0)</f>
        <v>0</v>
      </c>
      <c r="M63" s="63">
        <f>IFERROR(INDEX(M$8:M$37,MATCH(圣人研究设计!AK97,$B$8:$B$37,0)),0)</f>
        <v>0</v>
      </c>
      <c r="N63" s="63">
        <f>IFERROR(INDEX(N$8:N$37,MATCH(圣人研究设计!AL97,$B$8:$B$37,0)),0)</f>
        <v>0</v>
      </c>
      <c r="O63" s="63">
        <f>IFERROR(INDEX(O$8:O$37,MATCH(圣人研究设计!AM97,$B$8:$B$37,0)),0)</f>
        <v>0</v>
      </c>
      <c r="P63" s="63">
        <f>IFERROR(INDEX(P$8:P$37,MATCH(圣人研究设计!AN97,$B$8:$B$37,0)),0)</f>
        <v>0</v>
      </c>
      <c r="Q63" s="63">
        <f>IFERROR(INDEX(Q$8:Q$37,MATCH(圣人研究设计!AO97,$B$8:$B$37,0)),0)</f>
        <v>0</v>
      </c>
      <c r="R63" s="63">
        <f>IFERROR(INDEX(R$8:R$37,MATCH(圣人研究设计!AP97,$B$8:$B$37,0)),0)</f>
        <v>0</v>
      </c>
      <c r="S63" s="63">
        <f>IFERROR(INDEX(S$8:S$37,MATCH(圣人研究设计!AQ97,$B$8:$B$37,0)),0)</f>
        <v>0</v>
      </c>
      <c r="T63" s="63">
        <f>IFERROR(INDEX(T$8:T$37,MATCH(圣人研究设计!AR97,$B$8:$B$37,0)),0)</f>
        <v>0</v>
      </c>
      <c r="U63" s="63">
        <f>IFERROR(INDEX(U$8:U$37,MATCH(圣人研究设计!AS97,$B$8:$B$37,0)),0)</f>
        <v>0</v>
      </c>
      <c r="V63" s="63">
        <f>IFERROR(INDEX(V$8:V$37,MATCH(圣人研究设计!AT97,$B$8:$B$37,0)),0)</f>
        <v>0</v>
      </c>
      <c r="W63" s="63">
        <f>IFERROR(INDEX(W$8:W$37,MATCH(圣人研究设计!AU97,$B$8:$B$37,0)),0)</f>
        <v>0</v>
      </c>
      <c r="X63" s="63">
        <f>IFERROR(INDEX(X$8:X$37,MATCH(圣人研究设计!AV97,$B$8:$B$37,0)),0)</f>
        <v>0</v>
      </c>
      <c r="Y63" s="63">
        <f>IFERROR(INDEX(Y$8:Y$37,MATCH(圣人研究设计!AW97,$B$8:$B$37,0)),0)</f>
        <v>0.4</v>
      </c>
      <c r="Z63" s="63">
        <f>IFERROR(INDEX(Z$8:Z$37,MATCH(圣人研究设计!AX97,$B$8:$B$37,0)),0)</f>
        <v>0</v>
      </c>
      <c r="AA63" s="63">
        <f>IFERROR(INDEX(AA$8:AA$37,MATCH(圣人研究设计!AY97,$B$8:$B$37,0)),0)</f>
        <v>0</v>
      </c>
      <c r="AB63" s="63">
        <f>IFERROR(INDEX(AB$8:AB$37,MATCH(圣人研究设计!AZ97,$B$8:$B$37,0)),0)</f>
        <v>0</v>
      </c>
      <c r="AC63" s="63">
        <f>IFERROR(INDEX(AC$8:AC$37,MATCH(圣人研究设计!BA97,$B$8:$B$37,0)),0)</f>
        <v>0</v>
      </c>
      <c r="AD63" s="63">
        <f>IFERROR(INDEX(AD$8:AD$37,MATCH(圣人研究设计!BB97,$B$8:$B$37,0)),0)</f>
        <v>0.12</v>
      </c>
      <c r="AE63" s="63"/>
      <c r="AI63" s="103">
        <v>56</v>
      </c>
      <c r="AJ63" s="60">
        <f>IF(总纲!BM60&lt;INT('功能-圣人研究'!$E$8),0,求节点('功能-圣人研究'!$E$8:$E$27,'功能-圣人研究'!K$8:K$27,总纲!BM60))</f>
        <v>0.79661553546348907</v>
      </c>
      <c r="AK63" s="60">
        <f>IF(总纲!BN60&lt;INT('功能-圣人研究'!$E$8),0,求节点('功能-圣人研究'!$E$8:$E$27,'功能-圣人研究'!L$8:L$27,总纲!BN60))</f>
        <v>0.80877087253053959</v>
      </c>
      <c r="AL63" s="60">
        <f>IF(总纲!BO60&lt;INT('功能-圣人研究'!$E$8),0,求节点('功能-圣人研究'!$E$8:$E$27,'功能-圣人研究'!M$8:M$27,总纲!BO60))</f>
        <v>0.83492354587961304</v>
      </c>
      <c r="AM63" s="60">
        <f>IF(总纲!BP60&lt;INT('功能-圣人研究'!$E$8),0,求节点('功能-圣人研究'!$E$8:$E$27,'功能-圣人研究'!N$8:N$27,总纲!BP60))</f>
        <v>0.87459713204162304</v>
      </c>
      <c r="AN63" s="60">
        <f>IF(总纲!BQ60&lt;INT('功能-圣人研究'!$E$8),0,求节点('功能-圣人研究'!$E$8:$E$27,'功能-圣人研究'!O$8:O$27,总纲!BQ60))</f>
        <v>0.92708676111030885</v>
      </c>
      <c r="AS63" s="81"/>
      <c r="AT63" s="54">
        <v>58</v>
      </c>
      <c r="AU63" s="68">
        <f t="shared" si="141"/>
        <v>0.89120046046496404</v>
      </c>
      <c r="AV63" s="68">
        <f t="shared" si="142"/>
        <v>0.90473568714969899</v>
      </c>
      <c r="AW63" s="68">
        <f t="shared" si="143"/>
        <v>0.93359722520256083</v>
      </c>
      <c r="AX63" s="68">
        <f t="shared" si="144"/>
        <v>0.97730911068857984</v>
      </c>
      <c r="AY63" s="68">
        <f t="shared" si="145"/>
        <v>1.0352874794444762</v>
      </c>
      <c r="BB63" s="81"/>
      <c r="BC63" s="54">
        <v>58</v>
      </c>
      <c r="BD63" s="68">
        <f t="shared" si="146"/>
        <v>0.89120046046496404</v>
      </c>
      <c r="BE63" s="68">
        <f t="shared" si="147"/>
        <v>0.90473568714969899</v>
      </c>
      <c r="BF63" s="68">
        <f t="shared" si="148"/>
        <v>0.93359722520256083</v>
      </c>
      <c r="BG63" s="68">
        <f t="shared" si="149"/>
        <v>0.97730911068857984</v>
      </c>
      <c r="BH63" s="68">
        <f t="shared" si="150"/>
        <v>1.0352874794444762</v>
      </c>
      <c r="BL63" s="54">
        <v>58</v>
      </c>
      <c r="BM63" s="68">
        <f t="shared" si="151"/>
        <v>0</v>
      </c>
      <c r="BN63" s="68">
        <f t="shared" si="152"/>
        <v>0</v>
      </c>
      <c r="BO63" s="68">
        <f t="shared" si="153"/>
        <v>0</v>
      </c>
      <c r="BP63" s="68">
        <f t="shared" si="154"/>
        <v>0</v>
      </c>
      <c r="BQ63" s="68">
        <f t="shared" si="155"/>
        <v>0</v>
      </c>
      <c r="BU63" s="54">
        <v>58</v>
      </c>
      <c r="BV63" s="62">
        <f t="shared" si="156"/>
        <v>0.59413364030997595</v>
      </c>
      <c r="BW63" s="62">
        <f t="shared" si="157"/>
        <v>0.60315712476646599</v>
      </c>
      <c r="BX63" s="62">
        <f t="shared" si="158"/>
        <v>0.62239815013504052</v>
      </c>
      <c r="BY63" s="62">
        <f t="shared" si="159"/>
        <v>0.65153940712571989</v>
      </c>
      <c r="BZ63" s="62">
        <f t="shared" si="160"/>
        <v>0.69019165296298413</v>
      </c>
      <c r="CD63" s="168">
        <v>58</v>
      </c>
      <c r="CE63" s="62">
        <f t="shared" si="161"/>
        <v>0.59413364030997595</v>
      </c>
      <c r="CF63" s="62">
        <f t="shared" si="162"/>
        <v>0.60315712476646599</v>
      </c>
      <c r="CG63" s="62">
        <f t="shared" si="163"/>
        <v>0.62239815013504052</v>
      </c>
      <c r="CH63" s="62">
        <f t="shared" si="164"/>
        <v>0.65153940712571989</v>
      </c>
      <c r="CI63" s="62">
        <f t="shared" si="165"/>
        <v>0.69019165296298413</v>
      </c>
      <c r="CM63" s="54">
        <v>58</v>
      </c>
      <c r="CN63" s="62">
        <f t="shared" si="166"/>
        <v>0.39608909353998401</v>
      </c>
      <c r="CO63" s="62">
        <f t="shared" si="167"/>
        <v>0.40210474984431066</v>
      </c>
      <c r="CP63" s="62">
        <f t="shared" si="168"/>
        <v>0.41493210009002701</v>
      </c>
      <c r="CQ63" s="62">
        <f t="shared" si="169"/>
        <v>0.43435960475047991</v>
      </c>
      <c r="CR63" s="62">
        <f t="shared" si="170"/>
        <v>0.46012776864198945</v>
      </c>
      <c r="CV63" s="54">
        <v>58</v>
      </c>
      <c r="CW63" s="62">
        <f t="shared" si="171"/>
        <v>0.11882672806199522</v>
      </c>
      <c r="CX63" s="62">
        <f t="shared" si="172"/>
        <v>0.12063142495329321</v>
      </c>
      <c r="CY63" s="62">
        <f t="shared" si="173"/>
        <v>0.12447963002700813</v>
      </c>
      <c r="CZ63" s="62">
        <f t="shared" si="174"/>
        <v>0.13030788142514399</v>
      </c>
      <c r="DA63" s="62">
        <f t="shared" si="175"/>
        <v>0.13803833059259685</v>
      </c>
      <c r="DE63" s="168">
        <v>58</v>
      </c>
      <c r="DF63" s="62">
        <f t="shared" si="176"/>
        <v>0.11882672806199522</v>
      </c>
      <c r="DG63" s="62">
        <f t="shared" si="177"/>
        <v>0.12063142495329321</v>
      </c>
      <c r="DH63" s="62">
        <f t="shared" si="178"/>
        <v>0.12447963002700813</v>
      </c>
      <c r="DI63" s="62">
        <f t="shared" si="179"/>
        <v>0.13030788142514399</v>
      </c>
      <c r="DJ63" s="62">
        <f t="shared" si="180"/>
        <v>0.13803833059259685</v>
      </c>
      <c r="DN63" s="54">
        <v>58</v>
      </c>
      <c r="DO63" s="62">
        <f t="shared" si="181"/>
        <v>7.9217818707996809E-2</v>
      </c>
      <c r="DP63" s="62">
        <f t="shared" si="182"/>
        <v>8.0420949968862135E-2</v>
      </c>
      <c r="DQ63" s="62">
        <f t="shared" si="183"/>
        <v>8.2986420018005408E-2</v>
      </c>
      <c r="DR63" s="62">
        <f t="shared" si="184"/>
        <v>8.6871920950095993E-2</v>
      </c>
      <c r="DS63" s="62">
        <f t="shared" si="185"/>
        <v>9.2025553728397894E-2</v>
      </c>
      <c r="DW63" s="168">
        <v>58</v>
      </c>
      <c r="DX63" s="62">
        <f t="shared" si="186"/>
        <v>0</v>
      </c>
      <c r="DY63" s="62">
        <f t="shared" si="187"/>
        <v>0</v>
      </c>
      <c r="DZ63" s="62">
        <f t="shared" si="188"/>
        <v>0</v>
      </c>
      <c r="EA63" s="62">
        <f t="shared" si="189"/>
        <v>0</v>
      </c>
      <c r="EB63" s="62">
        <f t="shared" si="190"/>
        <v>0</v>
      </c>
      <c r="EF63" s="54">
        <v>58</v>
      </c>
      <c r="EG63" s="62">
        <f t="shared" si="191"/>
        <v>0</v>
      </c>
      <c r="EH63" s="62">
        <f t="shared" si="192"/>
        <v>0</v>
      </c>
      <c r="EI63" s="62">
        <f t="shared" si="193"/>
        <v>0</v>
      </c>
      <c r="EJ63" s="62">
        <f t="shared" si="194"/>
        <v>0</v>
      </c>
      <c r="EK63" s="62">
        <f t="shared" si="195"/>
        <v>0</v>
      </c>
      <c r="EO63" s="168">
        <v>58</v>
      </c>
      <c r="EP63" s="62">
        <f t="shared" si="196"/>
        <v>3.9608909353998405E-2</v>
      </c>
      <c r="EQ63" s="62">
        <f t="shared" si="197"/>
        <v>4.0210474984431067E-2</v>
      </c>
      <c r="ER63" s="62">
        <f t="shared" si="198"/>
        <v>4.1493210009002704E-2</v>
      </c>
      <c r="ES63" s="62">
        <f t="shared" si="199"/>
        <v>4.3435960475047997E-2</v>
      </c>
      <c r="ET63" s="62">
        <f t="shared" si="200"/>
        <v>4.6012776864198947E-2</v>
      </c>
      <c r="EX63" s="54">
        <v>58</v>
      </c>
      <c r="EY63" s="62">
        <f t="shared" si="131"/>
        <v>0.15843563741599362</v>
      </c>
      <c r="EZ63" s="62">
        <f t="shared" si="132"/>
        <v>0.16084189993772427</v>
      </c>
      <c r="FA63" s="62">
        <f t="shared" si="133"/>
        <v>0.16597284003601082</v>
      </c>
      <c r="FB63" s="62">
        <f t="shared" si="134"/>
        <v>0.17374384190019199</v>
      </c>
      <c r="FC63" s="62">
        <f t="shared" si="135"/>
        <v>0.18405110745679579</v>
      </c>
      <c r="FG63" s="54">
        <v>58</v>
      </c>
      <c r="FH63" s="67">
        <f>$Q97*AJ65*'[1]资源-士兵训练时间'!AB63+FH62</f>
        <v>289391.23541875102</v>
      </c>
      <c r="FI63" s="67">
        <f>$Q97*AK65*'[1]资源-士兵训练时间'!AC63+FI62</f>
        <v>428468.61095067044</v>
      </c>
      <c r="FJ63" s="67">
        <f>$Q97*AL65*'[1]资源-士兵训练时间'!AD63+FJ62</f>
        <v>611366.61427269189</v>
      </c>
      <c r="FK63" s="67">
        <f>$Q97*AM65*'[1]资源-士兵训练时间'!AE63+FK62</f>
        <v>857514.64752032922</v>
      </c>
      <c r="FL63" s="67">
        <f>$Q97*AN65*'[1]资源-士兵训练时间'!AF63+FL62</f>
        <v>1359816.0584486674</v>
      </c>
      <c r="FP63" s="54">
        <v>58</v>
      </c>
      <c r="FQ63" s="62">
        <f t="shared" si="201"/>
        <v>0.11882672806199519</v>
      </c>
      <c r="FR63" s="62">
        <f t="shared" si="202"/>
        <v>0.1206314249532932</v>
      </c>
      <c r="FS63" s="62">
        <f t="shared" si="203"/>
        <v>0.1244796300270081</v>
      </c>
      <c r="FT63" s="62">
        <f t="shared" si="204"/>
        <v>0.13030788142514396</v>
      </c>
      <c r="FU63" s="62">
        <f t="shared" si="205"/>
        <v>0.13803833059259682</v>
      </c>
      <c r="FV63" s="61">
        <f>FQ63*[4]兵营招募!AX62+FV62</f>
        <v>747333.67082542647</v>
      </c>
      <c r="FW63" s="61">
        <f>FR63*[4]兵营招募!AY62+FW62</f>
        <v>766610.60524258239</v>
      </c>
      <c r="FX63" s="61">
        <f>FS63*[4]兵营招募!AZ62+FX62</f>
        <v>740376.13783758134</v>
      </c>
      <c r="FY63" s="61">
        <f>FT63*[4]兵营招募!BA62+FY62</f>
        <v>710242.66844556492</v>
      </c>
      <c r="FZ63" s="61">
        <f>FU63*[4]兵营招募!BB62+FZ62</f>
        <v>500089.38325620623</v>
      </c>
      <c r="GD63" s="54">
        <v>58</v>
      </c>
      <c r="GE63" s="62">
        <f t="shared" si="206"/>
        <v>0</v>
      </c>
      <c r="GF63" s="62">
        <f t="shared" si="207"/>
        <v>0</v>
      </c>
      <c r="GG63" s="62">
        <f t="shared" si="208"/>
        <v>0</v>
      </c>
      <c r="GH63" s="62">
        <f t="shared" si="209"/>
        <v>0</v>
      </c>
      <c r="GI63" s="62">
        <f t="shared" si="210"/>
        <v>0</v>
      </c>
      <c r="GM63" s="54">
        <v>58</v>
      </c>
      <c r="GN63" s="62">
        <f t="shared" si="211"/>
        <v>0.15843563741599362</v>
      </c>
      <c r="GO63" s="62">
        <f t="shared" si="212"/>
        <v>0.16084189993772427</v>
      </c>
      <c r="GP63" s="62">
        <f t="shared" si="213"/>
        <v>0.16597284003601082</v>
      </c>
      <c r="GQ63" s="62">
        <f t="shared" si="214"/>
        <v>0.17374384190019199</v>
      </c>
      <c r="GR63" s="62">
        <f t="shared" si="215"/>
        <v>0.18405110745679579</v>
      </c>
      <c r="GV63" s="168">
        <v>58</v>
      </c>
      <c r="GW63" s="62">
        <f t="shared" si="216"/>
        <v>0.15843563741599362</v>
      </c>
      <c r="GX63" s="62">
        <f t="shared" si="217"/>
        <v>0.16084189993772427</v>
      </c>
      <c r="GY63" s="62">
        <f t="shared" si="218"/>
        <v>0.16597284003601082</v>
      </c>
      <c r="GZ63" s="62">
        <f t="shared" si="219"/>
        <v>0.17374384190019199</v>
      </c>
      <c r="HA63" s="62">
        <f t="shared" si="220"/>
        <v>0.18405110745679579</v>
      </c>
      <c r="HE63" s="54">
        <v>58</v>
      </c>
      <c r="HF63" s="62">
        <f t="shared" si="221"/>
        <v>0</v>
      </c>
      <c r="HG63" s="62">
        <f t="shared" si="222"/>
        <v>0</v>
      </c>
      <c r="HH63" s="62">
        <f t="shared" si="223"/>
        <v>0</v>
      </c>
      <c r="HI63" s="62">
        <f t="shared" si="224"/>
        <v>0</v>
      </c>
      <c r="HJ63" s="62">
        <f t="shared" si="225"/>
        <v>0</v>
      </c>
      <c r="HN63" s="54">
        <v>58</v>
      </c>
      <c r="HO63" s="62">
        <f t="shared" si="226"/>
        <v>0.23765345612399039</v>
      </c>
      <c r="HP63" s="62">
        <f t="shared" si="227"/>
        <v>0.24126284990658639</v>
      </c>
      <c r="HQ63" s="62">
        <f t="shared" si="228"/>
        <v>0.2489592600540162</v>
      </c>
      <c r="HR63" s="62">
        <f t="shared" si="229"/>
        <v>0.26061576285028792</v>
      </c>
      <c r="HS63" s="62">
        <f t="shared" si="230"/>
        <v>0.27607666118519364</v>
      </c>
      <c r="HW63" s="54">
        <v>58</v>
      </c>
      <c r="HX63" s="62">
        <f t="shared" si="231"/>
        <v>0</v>
      </c>
      <c r="HY63" s="62">
        <f t="shared" si="232"/>
        <v>0</v>
      </c>
      <c r="HZ63" s="62">
        <f t="shared" si="233"/>
        <v>0</v>
      </c>
      <c r="IA63" s="62">
        <f t="shared" si="234"/>
        <v>0</v>
      </c>
      <c r="IB63" s="62">
        <f t="shared" si="235"/>
        <v>0</v>
      </c>
      <c r="IF63" s="54">
        <v>58</v>
      </c>
      <c r="IG63" s="62">
        <f t="shared" si="236"/>
        <v>0.59413364030997595</v>
      </c>
      <c r="IH63" s="62">
        <f t="shared" si="237"/>
        <v>0.60315712476646599</v>
      </c>
      <c r="II63" s="62">
        <f t="shared" si="238"/>
        <v>0.62239815013504052</v>
      </c>
      <c r="IJ63" s="62">
        <f t="shared" si="239"/>
        <v>0.65153940712571989</v>
      </c>
      <c r="IK63" s="62">
        <f t="shared" si="240"/>
        <v>0.69019165296298413</v>
      </c>
      <c r="IO63" s="54">
        <v>58</v>
      </c>
      <c r="IP63" s="62">
        <f t="shared" si="241"/>
        <v>0</v>
      </c>
      <c r="IQ63" s="62">
        <f t="shared" si="242"/>
        <v>0</v>
      </c>
      <c r="IR63" s="62">
        <f t="shared" si="243"/>
        <v>0</v>
      </c>
      <c r="IS63" s="62">
        <f t="shared" si="244"/>
        <v>0</v>
      </c>
      <c r="IT63" s="62">
        <f t="shared" si="245"/>
        <v>0</v>
      </c>
      <c r="IX63" s="54">
        <v>58</v>
      </c>
      <c r="IY63" s="62">
        <f t="shared" si="246"/>
        <v>0</v>
      </c>
      <c r="IZ63" s="62">
        <f t="shared" si="247"/>
        <v>0</v>
      </c>
      <c r="JA63" s="62">
        <f t="shared" si="248"/>
        <v>0</v>
      </c>
      <c r="JB63" s="62">
        <f t="shared" si="249"/>
        <v>0</v>
      </c>
      <c r="JC63" s="62">
        <f t="shared" si="250"/>
        <v>0</v>
      </c>
      <c r="JD63" s="67"/>
      <c r="JE63" s="67"/>
      <c r="JF63" s="67"/>
      <c r="JJ63" s="54">
        <v>58</v>
      </c>
      <c r="JK63" s="68">
        <f t="shared" si="251"/>
        <v>5.941336403099761E-2</v>
      </c>
      <c r="JL63" s="68">
        <f t="shared" si="252"/>
        <v>6.0315712476646605E-2</v>
      </c>
      <c r="JM63" s="68">
        <f t="shared" si="253"/>
        <v>6.2239815013504063E-2</v>
      </c>
      <c r="JN63" s="68">
        <f t="shared" si="254"/>
        <v>6.5153940712571995E-2</v>
      </c>
      <c r="JO63" s="68">
        <f t="shared" si="255"/>
        <v>6.9019165296298424E-2</v>
      </c>
      <c r="JP63" s="61">
        <f>JK63*('[1]功能-城建'!CW62-'[1]功能-城建'!CW61)+JP62</f>
        <v>340213.68117463263</v>
      </c>
      <c r="JQ63" s="61">
        <f>JL63*('[1]功能-城建'!CX62-'[1]功能-城建'!CX61)+JQ62</f>
        <v>374287.46606305148</v>
      </c>
      <c r="JR63" s="61">
        <f>JM63*('[1]功能-城建'!CY62-'[1]功能-城建'!CY61)+JR62</f>
        <v>380312.46958455461</v>
      </c>
      <c r="JS63" s="61">
        <f>JN63*('[1]功能-城建'!CZ62-'[1]功能-城建'!CZ61)+JS62</f>
        <v>389844.7775290467</v>
      </c>
      <c r="JT63" s="61">
        <f>JO63*('[1]功能-城建'!DA62-'[1]功能-城建'!DA61)+JT62</f>
        <v>235203.63480114692</v>
      </c>
      <c r="JX63" s="159">
        <v>58</v>
      </c>
      <c r="JY63" s="68">
        <f t="shared" si="256"/>
        <v>0</v>
      </c>
      <c r="JZ63" s="68">
        <f t="shared" si="257"/>
        <v>0</v>
      </c>
      <c r="KA63" s="68">
        <f t="shared" si="258"/>
        <v>0</v>
      </c>
      <c r="KB63" s="68">
        <f t="shared" si="259"/>
        <v>0</v>
      </c>
      <c r="KC63" s="68">
        <f t="shared" si="260"/>
        <v>0</v>
      </c>
      <c r="KG63" s="168">
        <v>58</v>
      </c>
      <c r="KH63" s="68">
        <f t="shared" si="261"/>
        <v>0.11882672806199522</v>
      </c>
      <c r="KI63" s="68">
        <f t="shared" si="262"/>
        <v>0.12063142495329321</v>
      </c>
      <c r="KJ63" s="68">
        <f t="shared" si="263"/>
        <v>0.12447963002700813</v>
      </c>
      <c r="KK63" s="68">
        <f t="shared" si="264"/>
        <v>0.13030788142514399</v>
      </c>
      <c r="KL63" s="68">
        <f t="shared" si="265"/>
        <v>0.13803833059259685</v>
      </c>
      <c r="KP63" s="168">
        <v>58</v>
      </c>
      <c r="KQ63" s="68">
        <f t="shared" si="266"/>
        <v>0.1782400920929928</v>
      </c>
      <c r="KR63" s="68">
        <f t="shared" si="267"/>
        <v>0.18094713742993979</v>
      </c>
      <c r="KS63" s="68">
        <f t="shared" si="268"/>
        <v>0.18671944504051213</v>
      </c>
      <c r="KT63" s="68">
        <f t="shared" si="269"/>
        <v>0.19546182213771593</v>
      </c>
      <c r="KU63" s="68">
        <f t="shared" si="270"/>
        <v>0.20705749588889524</v>
      </c>
    </row>
    <row r="64" spans="2:307" x14ac:dyDescent="0.15">
      <c r="B64" s="54">
        <v>25</v>
      </c>
      <c r="C64" s="63">
        <f>IFERROR(INDEX(C$8:C$37,MATCH(圣人研究设计!AA98,$B$8:$B$37,0)),0)</f>
        <v>0.60000000000000009</v>
      </c>
      <c r="D64" s="63">
        <f>IFERROR(INDEX(D$8:D$37,MATCH(圣人研究设计!AB98,$B$8:$B$37,0)),0)</f>
        <v>0</v>
      </c>
      <c r="E64" s="63">
        <f>IFERROR(INDEX(E$8:E$37,MATCH(圣人研究设计!AC98,$B$8:$B$37,0)),0)</f>
        <v>0</v>
      </c>
      <c r="F64" s="63">
        <f>IFERROR(INDEX(F$8:F$37,MATCH(圣人研究设计!AD98,$B$8:$B$37,0)),0)</f>
        <v>0</v>
      </c>
      <c r="G64" s="63">
        <f>IFERROR(INDEX(G$8:G$37,MATCH(圣人研究设计!AE98,$B$8:$B$37,0)),0)</f>
        <v>0.4</v>
      </c>
      <c r="H64" s="63">
        <f>IFERROR(INDEX(H$8:H$37,MATCH(圣人研究设计!AF98,$B$8:$B$37,0)),0)</f>
        <v>0</v>
      </c>
      <c r="I64" s="63">
        <f>IFERROR(INDEX(I$8:I$37,MATCH(圣人研究设计!AG98,$B$8:$B$37,0)),0)</f>
        <v>0</v>
      </c>
      <c r="J64" s="63">
        <f>IFERROR(INDEX(J$8:J$37,MATCH(圣人研究设计!AH98,$B$8:$B$37,0)),0)</f>
        <v>0</v>
      </c>
      <c r="K64" s="63">
        <f>IFERROR(INDEX(K$8:K$37,MATCH(圣人研究设计!AI98,$B$8:$B$37,0)),0)</f>
        <v>0</v>
      </c>
      <c r="L64" s="63">
        <f>IFERROR(INDEX(L$8:L$37,MATCH(圣人研究设计!AJ98,$B$8:$B$37,0)),0)</f>
        <v>0</v>
      </c>
      <c r="M64" s="63">
        <f>IFERROR(INDEX(M$8:M$37,MATCH(圣人研究设计!AK98,$B$8:$B$37,0)),0)</f>
        <v>0</v>
      </c>
      <c r="N64" s="63">
        <f>IFERROR(INDEX(N$8:N$37,MATCH(圣人研究设计!AL98,$B$8:$B$37,0)),0)</f>
        <v>0</v>
      </c>
      <c r="O64" s="63">
        <f>IFERROR(INDEX(O$8:O$37,MATCH(圣人研究设计!AM98,$B$8:$B$37,0)),0)</f>
        <v>0</v>
      </c>
      <c r="P64" s="63">
        <f>IFERROR(INDEX(P$8:P$37,MATCH(圣人研究设计!AN98,$B$8:$B$37,0)),0)</f>
        <v>0</v>
      </c>
      <c r="Q64" s="63">
        <f>IFERROR(INDEX(Q$8:Q$37,MATCH(圣人研究设计!AO98,$B$8:$B$37,0)),0)</f>
        <v>0</v>
      </c>
      <c r="R64" s="63">
        <f>IFERROR(INDEX(R$8:R$37,MATCH(圣人研究设计!AP98,$B$8:$B$37,0)),0)</f>
        <v>0</v>
      </c>
      <c r="S64" s="63">
        <f>IFERROR(INDEX(S$8:S$37,MATCH(圣人研究设计!AQ98,$B$8:$B$37,0)),0)</f>
        <v>0</v>
      </c>
      <c r="T64" s="63">
        <f>IFERROR(INDEX(T$8:T$37,MATCH(圣人研究设计!AR98,$B$8:$B$37,0)),0)</f>
        <v>0</v>
      </c>
      <c r="U64" s="63">
        <f>IFERROR(INDEX(U$8:U$37,MATCH(圣人研究设计!AS98,$B$8:$B$37,0)),0)</f>
        <v>0</v>
      </c>
      <c r="V64" s="63">
        <f>IFERROR(INDEX(V$8:V$37,MATCH(圣人研究设计!AT98,$B$8:$B$37,0)),0)</f>
        <v>0</v>
      </c>
      <c r="W64" s="63">
        <f>IFERROR(INDEX(W$8:W$37,MATCH(圣人研究设计!AU98,$B$8:$B$37,0)),0)</f>
        <v>0</v>
      </c>
      <c r="X64" s="63">
        <f>IFERROR(INDEX(X$8:X$37,MATCH(圣人研究设计!AV98,$B$8:$B$37,0)),0)</f>
        <v>0</v>
      </c>
      <c r="Y64" s="63">
        <f>IFERROR(INDEX(Y$8:Y$37,MATCH(圣人研究设计!AW98,$B$8:$B$37,0)),0)</f>
        <v>0.4</v>
      </c>
      <c r="Z64" s="63">
        <f>IFERROR(INDEX(Z$8:Z$37,MATCH(圣人研究设计!AX98,$B$8:$B$37,0)),0)</f>
        <v>0</v>
      </c>
      <c r="AA64" s="63">
        <f>IFERROR(INDEX(AA$8:AA$37,MATCH(圣人研究设计!AY98,$B$8:$B$37,0)),0)</f>
        <v>0</v>
      </c>
      <c r="AB64" s="63">
        <f>IFERROR(INDEX(AB$8:AB$37,MATCH(圣人研究设计!AZ98,$B$8:$B$37,0)),0)</f>
        <v>0</v>
      </c>
      <c r="AC64" s="63">
        <f>IFERROR(INDEX(AC$8:AC$37,MATCH(圣人研究设计!BA98,$B$8:$B$37,0)),0)</f>
        <v>0</v>
      </c>
      <c r="AD64" s="63">
        <f>IFERROR(INDEX(AD$8:AD$37,MATCH(圣人研究设计!BB98,$B$8:$B$37,0)),0)</f>
        <v>0.12</v>
      </c>
      <c r="AE64" s="63"/>
      <c r="AI64" s="103">
        <v>57</v>
      </c>
      <c r="AJ64" s="60">
        <f>IF(总纲!BM61&lt;INT('功能-圣人研究'!$E$8),0,求节点('功能-圣人研究'!$E$8:$E$27,'功能-圣人研究'!K$8:K$27,总纲!BM61))</f>
        <v>0.79444739153355748</v>
      </c>
      <c r="AK64" s="60">
        <f>IF(总纲!BN61&lt;INT('功能-圣人研究'!$E$8),0,求节点('功能-圣人研究'!$E$8:$E$27,'功能-圣人研究'!L$8:L$27,总纲!BN61))</f>
        <v>0.80641096368541099</v>
      </c>
      <c r="AL64" s="60">
        <f>IF(总纲!BO61&lt;INT('功能-圣人研究'!$E$8),0,求节点('功能-圣人研究'!$E$8:$E$27,'功能-圣人研究'!M$8:M$27,总纲!BO61))</f>
        <v>0.83244589917758471</v>
      </c>
      <c r="AM64" s="60">
        <f>IF(总纲!BP61&lt;INT('功能-圣人研究'!$E$8),0,求节点('功能-圣人研究'!$E$8:$E$27,'功能-圣人研究'!N$8:N$27,总纲!BP61))</f>
        <v>0.87174435436000342</v>
      </c>
      <c r="AN64" s="60">
        <f>IF(总纲!BQ61&lt;INT('功能-圣人研究'!$E$8),0,求节点('功能-圣人研究'!$E$8:$E$27,'功能-圣人研究'!O$8:O$27,总纲!BQ61))</f>
        <v>0.92353971216009689</v>
      </c>
      <c r="AS64" s="81"/>
      <c r="AT64" s="54">
        <v>59</v>
      </c>
      <c r="AU64" s="68">
        <f t="shared" si="141"/>
        <v>0.88880473039235763</v>
      </c>
      <c r="AV64" s="68">
        <f t="shared" si="142"/>
        <v>0.90200824408867653</v>
      </c>
      <c r="AW64" s="68">
        <f t="shared" si="143"/>
        <v>0.93063579444700406</v>
      </c>
      <c r="AX64" s="68">
        <f t="shared" si="144"/>
        <v>0.97394990112027435</v>
      </c>
      <c r="AY64" s="68">
        <f t="shared" si="145"/>
        <v>1.0312140706595547</v>
      </c>
      <c r="BB64" s="81"/>
      <c r="BC64" s="54">
        <v>59</v>
      </c>
      <c r="BD64" s="68">
        <f t="shared" si="146"/>
        <v>0.88880473039235763</v>
      </c>
      <c r="BE64" s="68">
        <f t="shared" si="147"/>
        <v>0.90200824408867653</v>
      </c>
      <c r="BF64" s="68">
        <f t="shared" si="148"/>
        <v>0.93063579444700406</v>
      </c>
      <c r="BG64" s="68">
        <f t="shared" si="149"/>
        <v>0.97394990112027435</v>
      </c>
      <c r="BH64" s="68">
        <f t="shared" si="150"/>
        <v>1.0312140706595547</v>
      </c>
      <c r="BL64" s="54">
        <v>59</v>
      </c>
      <c r="BM64" s="68">
        <f t="shared" si="151"/>
        <v>0</v>
      </c>
      <c r="BN64" s="68">
        <f t="shared" si="152"/>
        <v>0</v>
      </c>
      <c r="BO64" s="68">
        <f t="shared" si="153"/>
        <v>0</v>
      </c>
      <c r="BP64" s="68">
        <f t="shared" si="154"/>
        <v>0</v>
      </c>
      <c r="BQ64" s="68">
        <f t="shared" si="155"/>
        <v>0</v>
      </c>
      <c r="BU64" s="54">
        <v>59</v>
      </c>
      <c r="BV64" s="62">
        <f t="shared" si="156"/>
        <v>0.59253648692823846</v>
      </c>
      <c r="BW64" s="62">
        <f t="shared" si="157"/>
        <v>0.60133882939245098</v>
      </c>
      <c r="BX64" s="62">
        <f t="shared" si="158"/>
        <v>0.62042386296466945</v>
      </c>
      <c r="BY64" s="62">
        <f t="shared" si="159"/>
        <v>0.64929993408018294</v>
      </c>
      <c r="BZ64" s="62">
        <f t="shared" si="160"/>
        <v>0.68747604710636978</v>
      </c>
      <c r="CD64" s="168">
        <v>59</v>
      </c>
      <c r="CE64" s="62">
        <f t="shared" si="161"/>
        <v>0.59253648692823846</v>
      </c>
      <c r="CF64" s="62">
        <f t="shared" si="162"/>
        <v>0.60133882939245098</v>
      </c>
      <c r="CG64" s="62">
        <f t="shared" si="163"/>
        <v>0.62042386296466945</v>
      </c>
      <c r="CH64" s="62">
        <f t="shared" si="164"/>
        <v>0.64929993408018294</v>
      </c>
      <c r="CI64" s="62">
        <f t="shared" si="165"/>
        <v>0.68747604710636978</v>
      </c>
      <c r="CM64" s="54">
        <v>59</v>
      </c>
      <c r="CN64" s="62">
        <f t="shared" si="166"/>
        <v>0.39502432461882564</v>
      </c>
      <c r="CO64" s="62">
        <f t="shared" si="167"/>
        <v>0.40089255292830067</v>
      </c>
      <c r="CP64" s="62">
        <f t="shared" si="168"/>
        <v>0.41361590864311293</v>
      </c>
      <c r="CQ64" s="62">
        <f t="shared" si="169"/>
        <v>0.43286662272012194</v>
      </c>
      <c r="CR64" s="62">
        <f t="shared" si="170"/>
        <v>0.45831736473757984</v>
      </c>
      <c r="CV64" s="54">
        <v>59</v>
      </c>
      <c r="CW64" s="62">
        <f t="shared" si="171"/>
        <v>0.11850729738564771</v>
      </c>
      <c r="CX64" s="62">
        <f t="shared" si="172"/>
        <v>0.12026776587849022</v>
      </c>
      <c r="CY64" s="62">
        <f t="shared" si="173"/>
        <v>0.12408477259293389</v>
      </c>
      <c r="CZ64" s="62">
        <f t="shared" si="174"/>
        <v>0.12985998681603661</v>
      </c>
      <c r="DA64" s="62">
        <f t="shared" si="175"/>
        <v>0.13749520942127397</v>
      </c>
      <c r="DE64" s="168">
        <v>59</v>
      </c>
      <c r="DF64" s="62">
        <f t="shared" si="176"/>
        <v>0.11850729738564771</v>
      </c>
      <c r="DG64" s="62">
        <f t="shared" si="177"/>
        <v>0.12026776587849022</v>
      </c>
      <c r="DH64" s="62">
        <f t="shared" si="178"/>
        <v>0.12408477259293389</v>
      </c>
      <c r="DI64" s="62">
        <f t="shared" si="179"/>
        <v>0.12985998681603661</v>
      </c>
      <c r="DJ64" s="62">
        <f t="shared" si="180"/>
        <v>0.13749520942127397</v>
      </c>
      <c r="DN64" s="54">
        <v>59</v>
      </c>
      <c r="DO64" s="62">
        <f t="shared" si="181"/>
        <v>7.9004864923765128E-2</v>
      </c>
      <c r="DP64" s="62">
        <f t="shared" si="182"/>
        <v>8.017851058566014E-2</v>
      </c>
      <c r="DQ64" s="62">
        <f t="shared" si="183"/>
        <v>8.2723181728622586E-2</v>
      </c>
      <c r="DR64" s="62">
        <f t="shared" si="184"/>
        <v>8.6573324544024388E-2</v>
      </c>
      <c r="DS64" s="62">
        <f t="shared" si="185"/>
        <v>9.1663472947515978E-2</v>
      </c>
      <c r="DW64" s="168">
        <v>59</v>
      </c>
      <c r="DX64" s="62">
        <f t="shared" si="186"/>
        <v>0</v>
      </c>
      <c r="DY64" s="62">
        <f t="shared" si="187"/>
        <v>0</v>
      </c>
      <c r="DZ64" s="62">
        <f t="shared" si="188"/>
        <v>0</v>
      </c>
      <c r="EA64" s="62">
        <f t="shared" si="189"/>
        <v>0</v>
      </c>
      <c r="EB64" s="62">
        <f t="shared" si="190"/>
        <v>0</v>
      </c>
      <c r="EF64" s="54">
        <v>59</v>
      </c>
      <c r="EG64" s="62">
        <f t="shared" si="191"/>
        <v>0</v>
      </c>
      <c r="EH64" s="62">
        <f t="shared" si="192"/>
        <v>0</v>
      </c>
      <c r="EI64" s="62">
        <f t="shared" si="193"/>
        <v>0</v>
      </c>
      <c r="EJ64" s="62">
        <f t="shared" si="194"/>
        <v>0</v>
      </c>
      <c r="EK64" s="62">
        <f t="shared" si="195"/>
        <v>0</v>
      </c>
      <c r="EO64" s="168">
        <v>59</v>
      </c>
      <c r="EP64" s="62">
        <f t="shared" si="196"/>
        <v>3.9502432461882564E-2</v>
      </c>
      <c r="EQ64" s="62">
        <f t="shared" si="197"/>
        <v>4.008925529283007E-2</v>
      </c>
      <c r="ER64" s="62">
        <f t="shared" si="198"/>
        <v>4.1361590864311293E-2</v>
      </c>
      <c r="ES64" s="62">
        <f t="shared" si="199"/>
        <v>4.3286662272012194E-2</v>
      </c>
      <c r="ET64" s="62">
        <f t="shared" si="200"/>
        <v>4.5831736473757989E-2</v>
      </c>
      <c r="EX64" s="54">
        <v>59</v>
      </c>
      <c r="EY64" s="62">
        <f t="shared" si="131"/>
        <v>0.15800972984753026</v>
      </c>
      <c r="EZ64" s="62">
        <f t="shared" si="132"/>
        <v>0.16035702117132028</v>
      </c>
      <c r="FA64" s="62">
        <f t="shared" si="133"/>
        <v>0.16544636345724517</v>
      </c>
      <c r="FB64" s="62">
        <f t="shared" si="134"/>
        <v>0.17314664908804878</v>
      </c>
      <c r="FC64" s="62">
        <f t="shared" si="135"/>
        <v>0.18332694589503196</v>
      </c>
      <c r="FG64" s="54">
        <v>59</v>
      </c>
      <c r="FH64" s="67">
        <f>$Q98*AJ66*'[1]资源-士兵训练时间'!AB64+FH63</f>
        <v>317848.30252966628</v>
      </c>
      <c r="FI64" s="67">
        <f>$Q98*AK66*'[1]资源-士兵训练时间'!AC64+FI63</f>
        <v>470471.73032537667</v>
      </c>
      <c r="FJ64" s="67">
        <f>$Q98*AL66*'[1]资源-士兵训练时间'!AD64+FJ63</f>
        <v>673457.78949078987</v>
      </c>
      <c r="FK64" s="67">
        <f>$Q98*AM66*'[1]资源-士兵训练时间'!AE64+FK63</f>
        <v>941336.09840927029</v>
      </c>
      <c r="FL64" s="67">
        <f>$Q98*AN66*'[1]资源-士兵训练时间'!AF64+FL63</f>
        <v>1492189.2541827152</v>
      </c>
      <c r="FP64" s="54">
        <v>59</v>
      </c>
      <c r="FQ64" s="62">
        <f t="shared" si="201"/>
        <v>0.11850729738564769</v>
      </c>
      <c r="FR64" s="62">
        <f t="shared" si="202"/>
        <v>0.1202677658784902</v>
      </c>
      <c r="FS64" s="62">
        <f t="shared" si="203"/>
        <v>0.12408477259293388</v>
      </c>
      <c r="FT64" s="62">
        <f t="shared" si="204"/>
        <v>0.12985998681603658</v>
      </c>
      <c r="FU64" s="62">
        <f t="shared" si="205"/>
        <v>0.13749520942127394</v>
      </c>
      <c r="FV64" s="61">
        <f>FQ64*[4]兵营招募!AX63+FV63</f>
        <v>817963.11831200053</v>
      </c>
      <c r="FW64" s="61">
        <f>FR64*[4]兵营招募!AY63+FW63</f>
        <v>839392.60111404059</v>
      </c>
      <c r="FX64" s="61">
        <f>FS64*[4]兵营招募!AZ63+FX63</f>
        <v>809779.96290840372</v>
      </c>
      <c r="FY64" s="61">
        <f>FT64*[4]兵营招募!BA63+FY63</f>
        <v>775898.04900032701</v>
      </c>
      <c r="FZ64" s="61">
        <f>FU64*[4]兵营招募!BB63+FZ63</f>
        <v>547104.06744456035</v>
      </c>
      <c r="GD64" s="54">
        <v>59</v>
      </c>
      <c r="GE64" s="62">
        <f t="shared" si="206"/>
        <v>0</v>
      </c>
      <c r="GF64" s="62">
        <f t="shared" si="207"/>
        <v>0</v>
      </c>
      <c r="GG64" s="62">
        <f t="shared" si="208"/>
        <v>0</v>
      </c>
      <c r="GH64" s="62">
        <f t="shared" si="209"/>
        <v>0</v>
      </c>
      <c r="GI64" s="62">
        <f t="shared" si="210"/>
        <v>0</v>
      </c>
      <c r="GM64" s="54">
        <v>59</v>
      </c>
      <c r="GN64" s="62">
        <f t="shared" si="211"/>
        <v>0.15800972984753026</v>
      </c>
      <c r="GO64" s="62">
        <f t="shared" si="212"/>
        <v>0.16035702117132028</v>
      </c>
      <c r="GP64" s="62">
        <f t="shared" si="213"/>
        <v>0.16544636345724517</v>
      </c>
      <c r="GQ64" s="62">
        <f t="shared" si="214"/>
        <v>0.17314664908804878</v>
      </c>
      <c r="GR64" s="62">
        <f t="shared" si="215"/>
        <v>0.18332694589503196</v>
      </c>
      <c r="GV64" s="168">
        <v>59</v>
      </c>
      <c r="GW64" s="62">
        <f t="shared" si="216"/>
        <v>0.15800972984753026</v>
      </c>
      <c r="GX64" s="62">
        <f t="shared" si="217"/>
        <v>0.16035702117132028</v>
      </c>
      <c r="GY64" s="62">
        <f t="shared" si="218"/>
        <v>0.16544636345724517</v>
      </c>
      <c r="GZ64" s="62">
        <f t="shared" si="219"/>
        <v>0.17314664908804878</v>
      </c>
      <c r="HA64" s="62">
        <f t="shared" si="220"/>
        <v>0.18332694589503196</v>
      </c>
      <c r="HE64" s="54">
        <v>59</v>
      </c>
      <c r="HF64" s="62">
        <f t="shared" si="221"/>
        <v>0</v>
      </c>
      <c r="HG64" s="62">
        <f t="shared" si="222"/>
        <v>0</v>
      </c>
      <c r="HH64" s="62">
        <f t="shared" si="223"/>
        <v>0</v>
      </c>
      <c r="HI64" s="62">
        <f t="shared" si="224"/>
        <v>0</v>
      </c>
      <c r="HJ64" s="62">
        <f t="shared" si="225"/>
        <v>0</v>
      </c>
      <c r="HN64" s="54">
        <v>59</v>
      </c>
      <c r="HO64" s="62">
        <f t="shared" si="226"/>
        <v>0.23701459477129538</v>
      </c>
      <c r="HP64" s="62">
        <f t="shared" si="227"/>
        <v>0.24053553175698039</v>
      </c>
      <c r="HQ64" s="62">
        <f t="shared" si="228"/>
        <v>0.24816954518586776</v>
      </c>
      <c r="HR64" s="62">
        <f t="shared" si="229"/>
        <v>0.25971997363207316</v>
      </c>
      <c r="HS64" s="62">
        <f t="shared" si="230"/>
        <v>0.27499041884254788</v>
      </c>
      <c r="HW64" s="54">
        <v>59</v>
      </c>
      <c r="HX64" s="62">
        <f t="shared" si="231"/>
        <v>0</v>
      </c>
      <c r="HY64" s="62">
        <f t="shared" si="232"/>
        <v>0</v>
      </c>
      <c r="HZ64" s="62">
        <f t="shared" si="233"/>
        <v>0</v>
      </c>
      <c r="IA64" s="62">
        <f t="shared" si="234"/>
        <v>0</v>
      </c>
      <c r="IB64" s="62">
        <f t="shared" si="235"/>
        <v>0</v>
      </c>
      <c r="IF64" s="54">
        <v>59</v>
      </c>
      <c r="IG64" s="62">
        <f t="shared" si="236"/>
        <v>0.59253648692823846</v>
      </c>
      <c r="IH64" s="62">
        <f t="shared" si="237"/>
        <v>0.60133882939245098</v>
      </c>
      <c r="II64" s="62">
        <f t="shared" si="238"/>
        <v>0.62042386296466945</v>
      </c>
      <c r="IJ64" s="62">
        <f t="shared" si="239"/>
        <v>0.64929993408018294</v>
      </c>
      <c r="IK64" s="62">
        <f t="shared" si="240"/>
        <v>0.68747604710636978</v>
      </c>
      <c r="IO64" s="54">
        <v>59</v>
      </c>
      <c r="IP64" s="62">
        <f t="shared" si="241"/>
        <v>0</v>
      </c>
      <c r="IQ64" s="62">
        <f t="shared" si="242"/>
        <v>0</v>
      </c>
      <c r="IR64" s="62">
        <f t="shared" si="243"/>
        <v>0</v>
      </c>
      <c r="IS64" s="62">
        <f t="shared" si="244"/>
        <v>0</v>
      </c>
      <c r="IT64" s="62">
        <f t="shared" si="245"/>
        <v>0</v>
      </c>
      <c r="IX64" s="54">
        <v>59</v>
      </c>
      <c r="IY64" s="62">
        <f t="shared" si="246"/>
        <v>0</v>
      </c>
      <c r="IZ64" s="62">
        <f t="shared" si="247"/>
        <v>0</v>
      </c>
      <c r="JA64" s="62">
        <f t="shared" si="248"/>
        <v>0</v>
      </c>
      <c r="JB64" s="62">
        <f t="shared" si="249"/>
        <v>0</v>
      </c>
      <c r="JC64" s="62">
        <f t="shared" si="250"/>
        <v>0</v>
      </c>
      <c r="JD64" s="67"/>
      <c r="JE64" s="67"/>
      <c r="JF64" s="67"/>
      <c r="JJ64" s="54">
        <v>59</v>
      </c>
      <c r="JK64" s="68">
        <f t="shared" si="251"/>
        <v>5.9253648692823853E-2</v>
      </c>
      <c r="JL64" s="68">
        <f t="shared" si="252"/>
        <v>6.0133882939245112E-2</v>
      </c>
      <c r="JM64" s="68">
        <f t="shared" si="253"/>
        <v>6.2042386296466946E-2</v>
      </c>
      <c r="JN64" s="68">
        <f t="shared" si="254"/>
        <v>6.4929993408018305E-2</v>
      </c>
      <c r="JO64" s="68">
        <f t="shared" si="255"/>
        <v>6.8747604710636984E-2</v>
      </c>
      <c r="JP64" s="61">
        <f>JK64*('[1]功能-城建'!CW63-'[1]功能-城建'!CW62)+JP63</f>
        <v>381370.27566369995</v>
      </c>
      <c r="JQ64" s="61">
        <f>JL64*('[1]功能-城建'!CX63-'[1]功能-城建'!CX62)+JQ63</f>
        <v>419845.41977194377</v>
      </c>
      <c r="JR64" s="61">
        <f>JM64*('[1]功能-城建'!CY63-'[1]功能-城建'!CY62)+JR63</f>
        <v>426121.17826108728</v>
      </c>
      <c r="JS64" s="61">
        <f>JN64*('[1]功能-城建'!CZ63-'[1]功能-城建'!CZ62)+JS63</f>
        <v>436097.58439806971</v>
      </c>
      <c r="JT64" s="61">
        <f>JO64*('[1]功能-城建'!DA63-'[1]功能-城建'!DA62)+JT63</f>
        <v>263155.50540482684</v>
      </c>
      <c r="JX64" s="159">
        <v>59</v>
      </c>
      <c r="JY64" s="68">
        <f t="shared" si="256"/>
        <v>0</v>
      </c>
      <c r="JZ64" s="68">
        <f t="shared" si="257"/>
        <v>0</v>
      </c>
      <c r="KA64" s="68">
        <f t="shared" si="258"/>
        <v>0</v>
      </c>
      <c r="KB64" s="68">
        <f t="shared" si="259"/>
        <v>0</v>
      </c>
      <c r="KC64" s="68">
        <f t="shared" si="260"/>
        <v>0</v>
      </c>
      <c r="KG64" s="168">
        <v>59</v>
      </c>
      <c r="KH64" s="68">
        <f t="shared" si="261"/>
        <v>0.11850729738564771</v>
      </c>
      <c r="KI64" s="68">
        <f t="shared" si="262"/>
        <v>0.12026776587849022</v>
      </c>
      <c r="KJ64" s="68">
        <f t="shared" si="263"/>
        <v>0.12408477259293389</v>
      </c>
      <c r="KK64" s="68">
        <f t="shared" si="264"/>
        <v>0.12985998681603661</v>
      </c>
      <c r="KL64" s="68">
        <f t="shared" si="265"/>
        <v>0.13749520942127397</v>
      </c>
      <c r="KP64" s="168">
        <v>59</v>
      </c>
      <c r="KQ64" s="68">
        <f t="shared" si="266"/>
        <v>0.17776094607847151</v>
      </c>
      <c r="KR64" s="68">
        <f t="shared" si="267"/>
        <v>0.18040164881773529</v>
      </c>
      <c r="KS64" s="68">
        <f t="shared" si="268"/>
        <v>0.18612715888940079</v>
      </c>
      <c r="KT64" s="68">
        <f t="shared" si="269"/>
        <v>0.19478998022405486</v>
      </c>
      <c r="KU64" s="68">
        <f t="shared" si="270"/>
        <v>0.2062428141319109</v>
      </c>
    </row>
    <row r="65" spans="2:307" x14ac:dyDescent="0.15">
      <c r="B65" s="54">
        <v>26</v>
      </c>
      <c r="C65" s="63">
        <f>IFERROR(INDEX(C$8:C$37,MATCH(圣人研究设计!AA99,$B$8:$B$37,0)),0)</f>
        <v>0.60000000000000009</v>
      </c>
      <c r="D65" s="63">
        <f>IFERROR(INDEX(D$8:D$37,MATCH(圣人研究设计!AB99,$B$8:$B$37,0)),0)</f>
        <v>0</v>
      </c>
      <c r="E65" s="63">
        <f>IFERROR(INDEX(E$8:E$37,MATCH(圣人研究设计!AC99,$B$8:$B$37,0)),0)</f>
        <v>0</v>
      </c>
      <c r="F65" s="63">
        <f>IFERROR(INDEX(F$8:F$37,MATCH(圣人研究设计!AD99,$B$8:$B$37,0)),0)</f>
        <v>0</v>
      </c>
      <c r="G65" s="63">
        <f>IFERROR(INDEX(G$8:G$37,MATCH(圣人研究设计!AE99,$B$8:$B$37,0)),0)</f>
        <v>0.4</v>
      </c>
      <c r="H65" s="63">
        <f>IFERROR(INDEX(H$8:H$37,MATCH(圣人研究设计!AF99,$B$8:$B$37,0)),0)</f>
        <v>0</v>
      </c>
      <c r="I65" s="63">
        <f>IFERROR(INDEX(I$8:I$37,MATCH(圣人研究设计!AG99,$B$8:$B$37,0)),0)</f>
        <v>0</v>
      </c>
      <c r="J65" s="63">
        <f>IFERROR(INDEX(J$8:J$37,MATCH(圣人研究设计!AH99,$B$8:$B$37,0)),0)</f>
        <v>0</v>
      </c>
      <c r="K65" s="63">
        <f>IFERROR(INDEX(K$8:K$37,MATCH(圣人研究设计!AI99,$B$8:$B$37,0)),0)</f>
        <v>0</v>
      </c>
      <c r="L65" s="63">
        <f>IFERROR(INDEX(L$8:L$37,MATCH(圣人研究设计!AJ99,$B$8:$B$37,0)),0)</f>
        <v>0</v>
      </c>
      <c r="M65" s="63">
        <f>IFERROR(INDEX(M$8:M$37,MATCH(圣人研究设计!AK99,$B$8:$B$37,0)),0)</f>
        <v>0</v>
      </c>
      <c r="N65" s="63">
        <f>IFERROR(INDEX(N$8:N$37,MATCH(圣人研究设计!AL99,$B$8:$B$37,0)),0)</f>
        <v>0</v>
      </c>
      <c r="O65" s="63">
        <f>IFERROR(INDEX(O$8:O$37,MATCH(圣人研究设计!AM99,$B$8:$B$37,0)),0)</f>
        <v>0</v>
      </c>
      <c r="P65" s="63">
        <f>IFERROR(INDEX(P$8:P$37,MATCH(圣人研究设计!AN99,$B$8:$B$37,0)),0)</f>
        <v>0</v>
      </c>
      <c r="Q65" s="63">
        <f>IFERROR(INDEX(Q$8:Q$37,MATCH(圣人研究设计!AO99,$B$8:$B$37,0)),0)</f>
        <v>0</v>
      </c>
      <c r="R65" s="63">
        <f>IFERROR(INDEX(R$8:R$37,MATCH(圣人研究设计!AP99,$B$8:$B$37,0)),0)</f>
        <v>0</v>
      </c>
      <c r="S65" s="63">
        <f>IFERROR(INDEX(S$8:S$37,MATCH(圣人研究设计!AQ99,$B$8:$B$37,0)),0)</f>
        <v>0</v>
      </c>
      <c r="T65" s="63">
        <f>IFERROR(INDEX(T$8:T$37,MATCH(圣人研究设计!AR99,$B$8:$B$37,0)),0)</f>
        <v>0</v>
      </c>
      <c r="U65" s="63">
        <f>IFERROR(INDEX(U$8:U$37,MATCH(圣人研究设计!AS99,$B$8:$B$37,0)),0)</f>
        <v>0</v>
      </c>
      <c r="V65" s="63">
        <f>IFERROR(INDEX(V$8:V$37,MATCH(圣人研究设计!AT99,$B$8:$B$37,0)),0)</f>
        <v>0</v>
      </c>
      <c r="W65" s="63">
        <f>IFERROR(INDEX(W$8:W$37,MATCH(圣人研究设计!AU99,$B$8:$B$37,0)),0)</f>
        <v>0</v>
      </c>
      <c r="X65" s="63">
        <f>IFERROR(INDEX(X$8:X$37,MATCH(圣人研究设计!AV99,$B$8:$B$37,0)),0)</f>
        <v>0</v>
      </c>
      <c r="Y65" s="63">
        <f>IFERROR(INDEX(Y$8:Y$37,MATCH(圣人研究设计!AW99,$B$8:$B$37,0)),0)</f>
        <v>0.4</v>
      </c>
      <c r="Z65" s="63">
        <f>IFERROR(INDEX(Z$8:Z$37,MATCH(圣人研究设计!AX99,$B$8:$B$37,0)),0)</f>
        <v>0</v>
      </c>
      <c r="AA65" s="63">
        <f>IFERROR(INDEX(AA$8:AA$37,MATCH(圣人研究设计!AY99,$B$8:$B$37,0)),0)</f>
        <v>0</v>
      </c>
      <c r="AB65" s="63">
        <f>IFERROR(INDEX(AB$8:AB$37,MATCH(圣人研究设计!AZ99,$B$8:$B$37,0)),0)</f>
        <v>0</v>
      </c>
      <c r="AC65" s="63">
        <f>IFERROR(INDEX(AC$8:AC$37,MATCH(圣人研究设计!BA99,$B$8:$B$37,0)),0)</f>
        <v>0</v>
      </c>
      <c r="AD65" s="63">
        <f>IFERROR(INDEX(AD$8:AD$37,MATCH(圣人研究设计!BB99,$B$8:$B$37,0)),0)</f>
        <v>0.12</v>
      </c>
      <c r="AE65" s="63"/>
      <c r="AI65" s="103">
        <v>58</v>
      </c>
      <c r="AJ65" s="60">
        <f>IF(总纲!BM62&lt;INT('功能-圣人研究'!$E$8),0,求节点('功能-圣人研究'!$E$8:$E$27,'功能-圣人研究'!K$8:K$27,总纲!BM62))</f>
        <v>0.79217818707996801</v>
      </c>
      <c r="AK65" s="60">
        <f>IF(总纲!BN62&lt;INT('功能-圣人研究'!$E$8),0,求节点('功能-圣人研究'!$E$8:$E$27,'功能-圣人研究'!L$8:L$27,总纲!BN62))</f>
        <v>0.80420949968862132</v>
      </c>
      <c r="AL65" s="60">
        <f>IF(总纲!BO62&lt;INT('功能-圣人研究'!$E$8),0,求节点('功能-圣人研究'!$E$8:$E$27,'功能-圣人研究'!M$8:M$27,总纲!BO62))</f>
        <v>0.82986420018005402</v>
      </c>
      <c r="AM65" s="60">
        <f>IF(总纲!BP62&lt;INT('功能-圣人研究'!$E$8),0,求节点('功能-圣人研究'!$E$8:$E$27,'功能-圣人研究'!N$8:N$27,总纲!BP62))</f>
        <v>0.86871920950095982</v>
      </c>
      <c r="AN65" s="60">
        <f>IF(总纲!BQ62&lt;INT('功能-圣人研究'!$E$8),0,求节点('功能-圣人研究'!$E$8:$E$27,'功能-圣人研究'!O$8:O$27,总纲!BQ62))</f>
        <v>0.92025553728397891</v>
      </c>
      <c r="AS65" s="81"/>
      <c r="AT65" s="54">
        <v>60</v>
      </c>
      <c r="AU65" s="68">
        <f t="shared" si="141"/>
        <v>0.88623705047713797</v>
      </c>
      <c r="AV65" s="68">
        <f t="shared" si="142"/>
        <v>0.89937905923328798</v>
      </c>
      <c r="AW65" s="68">
        <f t="shared" si="143"/>
        <v>0.92755851678906143</v>
      </c>
      <c r="AX65" s="68">
        <f t="shared" si="144"/>
        <v>0.9705604531626405</v>
      </c>
      <c r="AY65" s="68">
        <f t="shared" si="145"/>
        <v>1.0272564114518601</v>
      </c>
      <c r="BB65" s="81"/>
      <c r="BC65" s="54">
        <v>60</v>
      </c>
      <c r="BD65" s="68">
        <f t="shared" si="146"/>
        <v>0.88623705047713797</v>
      </c>
      <c r="BE65" s="68">
        <f t="shared" si="147"/>
        <v>0.89937905923328798</v>
      </c>
      <c r="BF65" s="68">
        <f t="shared" si="148"/>
        <v>0.92755851678906143</v>
      </c>
      <c r="BG65" s="68">
        <f t="shared" si="149"/>
        <v>0.9705604531626405</v>
      </c>
      <c r="BH65" s="68">
        <f t="shared" si="150"/>
        <v>1.0272564114518601</v>
      </c>
      <c r="BL65" s="54">
        <v>60</v>
      </c>
      <c r="BM65" s="68">
        <f t="shared" si="151"/>
        <v>0</v>
      </c>
      <c r="BN65" s="68">
        <f t="shared" si="152"/>
        <v>0</v>
      </c>
      <c r="BO65" s="68">
        <f t="shared" si="153"/>
        <v>0</v>
      </c>
      <c r="BP65" s="68">
        <f t="shared" si="154"/>
        <v>0</v>
      </c>
      <c r="BQ65" s="68">
        <f t="shared" si="155"/>
        <v>0</v>
      </c>
      <c r="BU65" s="54">
        <v>60</v>
      </c>
      <c r="BV65" s="62">
        <f t="shared" si="156"/>
        <v>0.59082470031809198</v>
      </c>
      <c r="BW65" s="62">
        <f t="shared" si="157"/>
        <v>0.59958603948885858</v>
      </c>
      <c r="BX65" s="62">
        <f t="shared" si="158"/>
        <v>0.61837234452604095</v>
      </c>
      <c r="BY65" s="62">
        <f t="shared" si="159"/>
        <v>0.647040302108427</v>
      </c>
      <c r="BZ65" s="62">
        <f t="shared" si="160"/>
        <v>0.68483760763457346</v>
      </c>
      <c r="CD65" s="168">
        <v>60</v>
      </c>
      <c r="CE65" s="62">
        <f t="shared" si="161"/>
        <v>0.59082470031809198</v>
      </c>
      <c r="CF65" s="62">
        <f t="shared" si="162"/>
        <v>0.59958603948885858</v>
      </c>
      <c r="CG65" s="62">
        <f t="shared" si="163"/>
        <v>0.61837234452604095</v>
      </c>
      <c r="CH65" s="62">
        <f t="shared" si="164"/>
        <v>0.647040302108427</v>
      </c>
      <c r="CI65" s="62">
        <f t="shared" si="165"/>
        <v>0.68483760763457346</v>
      </c>
      <c r="CM65" s="54">
        <v>60</v>
      </c>
      <c r="CN65" s="62">
        <f t="shared" si="166"/>
        <v>0.39388313354539467</v>
      </c>
      <c r="CO65" s="62">
        <f t="shared" si="167"/>
        <v>0.39972402632590576</v>
      </c>
      <c r="CP65" s="62">
        <f t="shared" si="168"/>
        <v>0.4122482296840273</v>
      </c>
      <c r="CQ65" s="62">
        <f t="shared" si="169"/>
        <v>0.43136020140561798</v>
      </c>
      <c r="CR65" s="62">
        <f t="shared" si="170"/>
        <v>0.45655840508971562</v>
      </c>
      <c r="CV65" s="54">
        <v>60</v>
      </c>
      <c r="CW65" s="62">
        <f t="shared" si="171"/>
        <v>0.11816494006361841</v>
      </c>
      <c r="CX65" s="62">
        <f t="shared" si="172"/>
        <v>0.11991720789777174</v>
      </c>
      <c r="CY65" s="62">
        <f t="shared" si="173"/>
        <v>0.12367446890520821</v>
      </c>
      <c r="CZ65" s="62">
        <f t="shared" si="174"/>
        <v>0.1294080604216854</v>
      </c>
      <c r="DA65" s="62">
        <f t="shared" si="175"/>
        <v>0.13696752152691472</v>
      </c>
      <c r="DE65" s="168">
        <v>60</v>
      </c>
      <c r="DF65" s="62">
        <f t="shared" si="176"/>
        <v>0.11816494006361841</v>
      </c>
      <c r="DG65" s="62">
        <f t="shared" si="177"/>
        <v>0.11991720789777174</v>
      </c>
      <c r="DH65" s="62">
        <f t="shared" si="178"/>
        <v>0.12367446890520821</v>
      </c>
      <c r="DI65" s="62">
        <f t="shared" si="179"/>
        <v>0.1294080604216854</v>
      </c>
      <c r="DJ65" s="62">
        <f t="shared" si="180"/>
        <v>0.13696752152691472</v>
      </c>
      <c r="DN65" s="54">
        <v>60</v>
      </c>
      <c r="DO65" s="62">
        <f t="shared" si="181"/>
        <v>7.8776626709078937E-2</v>
      </c>
      <c r="DP65" s="62">
        <f t="shared" si="182"/>
        <v>7.9944805265181162E-2</v>
      </c>
      <c r="DQ65" s="62">
        <f t="shared" si="183"/>
        <v>8.2449645936805468E-2</v>
      </c>
      <c r="DR65" s="62">
        <f t="shared" si="184"/>
        <v>8.6272040281123605E-2</v>
      </c>
      <c r="DS65" s="62">
        <f t="shared" si="185"/>
        <v>9.1311681017943125E-2</v>
      </c>
      <c r="DW65" s="168">
        <v>60</v>
      </c>
      <c r="DX65" s="62">
        <f t="shared" si="186"/>
        <v>0</v>
      </c>
      <c r="DY65" s="62">
        <f t="shared" si="187"/>
        <v>0</v>
      </c>
      <c r="DZ65" s="62">
        <f t="shared" si="188"/>
        <v>0</v>
      </c>
      <c r="EA65" s="62">
        <f t="shared" si="189"/>
        <v>0</v>
      </c>
      <c r="EB65" s="62">
        <f t="shared" si="190"/>
        <v>0</v>
      </c>
      <c r="EF65" s="54">
        <v>60</v>
      </c>
      <c r="EG65" s="62">
        <f t="shared" si="191"/>
        <v>0</v>
      </c>
      <c r="EH65" s="62">
        <f t="shared" si="192"/>
        <v>0</v>
      </c>
      <c r="EI65" s="62">
        <f t="shared" si="193"/>
        <v>0</v>
      </c>
      <c r="EJ65" s="62">
        <f t="shared" si="194"/>
        <v>0</v>
      </c>
      <c r="EK65" s="62">
        <f t="shared" si="195"/>
        <v>0</v>
      </c>
      <c r="EO65" s="168">
        <v>60</v>
      </c>
      <c r="EP65" s="62">
        <f t="shared" si="196"/>
        <v>3.9388313354539468E-2</v>
      </c>
      <c r="EQ65" s="62">
        <f t="shared" si="197"/>
        <v>3.9972402632590581E-2</v>
      </c>
      <c r="ER65" s="62">
        <f t="shared" si="198"/>
        <v>4.1224822968402734E-2</v>
      </c>
      <c r="ES65" s="62">
        <f t="shared" si="199"/>
        <v>4.3136020140561802E-2</v>
      </c>
      <c r="ET65" s="62">
        <f t="shared" si="200"/>
        <v>4.5655840508971562E-2</v>
      </c>
      <c r="EX65" s="54">
        <v>60</v>
      </c>
      <c r="EY65" s="62">
        <f t="shared" si="131"/>
        <v>0.15755325341815787</v>
      </c>
      <c r="EZ65" s="62">
        <f t="shared" si="132"/>
        <v>0.15988961053036232</v>
      </c>
      <c r="FA65" s="62">
        <f t="shared" si="133"/>
        <v>0.16489929187361094</v>
      </c>
      <c r="FB65" s="62">
        <f t="shared" si="134"/>
        <v>0.17254408056224721</v>
      </c>
      <c r="FC65" s="62">
        <f t="shared" si="135"/>
        <v>0.18262336203588625</v>
      </c>
      <c r="FG65" s="54">
        <v>60</v>
      </c>
      <c r="FH65" s="67">
        <f>$Q99*AJ67*'[1]资源-士兵训练时间'!AB65+FH64</f>
        <v>348259.72138105007</v>
      </c>
      <c r="FI65" s="67">
        <f>$Q99*AK67*'[1]资源-士兵训练时间'!AC65+FI64</f>
        <v>517149.5935112295</v>
      </c>
      <c r="FJ65" s="67">
        <f>$Q99*AL67*'[1]资源-士兵训练时间'!AD65+FJ64</f>
        <v>739013.08278990735</v>
      </c>
      <c r="FK65" s="67">
        <f>$Q99*AM67*'[1]资源-士兵训练时间'!AE65+FK64</f>
        <v>1031048.8050003124</v>
      </c>
      <c r="FL65" s="67">
        <f>$Q99*AN67*'[1]资源-士兵训练时间'!AF65+FL64</f>
        <v>1639914.7685519008</v>
      </c>
      <c r="FP65" s="54">
        <v>60</v>
      </c>
      <c r="FQ65" s="62">
        <f t="shared" si="201"/>
        <v>0.1181649400636184</v>
      </c>
      <c r="FR65" s="62">
        <f t="shared" si="202"/>
        <v>0.11991720789777172</v>
      </c>
      <c r="FS65" s="62">
        <f t="shared" si="203"/>
        <v>0.12367446890520818</v>
      </c>
      <c r="FT65" s="62">
        <f t="shared" si="204"/>
        <v>0.1294080604216854</v>
      </c>
      <c r="FU65" s="62">
        <f t="shared" si="205"/>
        <v>0.13696752152691469</v>
      </c>
      <c r="FV65" s="61">
        <f>FQ65*[4]兵营招募!AX64+FV64</f>
        <v>893443.19861627533</v>
      </c>
      <c r="FW65" s="61">
        <f>FR65*[4]兵营招募!AY64+FW64</f>
        <v>915481.49941212079</v>
      </c>
      <c r="FX65" s="61">
        <f>FS65*[4]兵营招募!AZ64+FX64</f>
        <v>883246.29748714447</v>
      </c>
      <c r="FY65" s="61">
        <f>FT65*[4]兵营招募!BA64+FY64</f>
        <v>846704.84043858352</v>
      </c>
      <c r="FZ65" s="61">
        <f>FU65*[4]兵营招募!BB64+FZ64</f>
        <v>599064.67253618734</v>
      </c>
      <c r="GD65" s="54">
        <v>60</v>
      </c>
      <c r="GE65" s="62">
        <f t="shared" si="206"/>
        <v>0</v>
      </c>
      <c r="GF65" s="62">
        <f t="shared" si="207"/>
        <v>0</v>
      </c>
      <c r="GG65" s="62">
        <f t="shared" si="208"/>
        <v>0</v>
      </c>
      <c r="GH65" s="62">
        <f t="shared" si="209"/>
        <v>0</v>
      </c>
      <c r="GI65" s="62">
        <f t="shared" si="210"/>
        <v>0</v>
      </c>
      <c r="GM65" s="54">
        <v>60</v>
      </c>
      <c r="GN65" s="62">
        <f t="shared" si="211"/>
        <v>0.15755325341815787</v>
      </c>
      <c r="GO65" s="62">
        <f t="shared" si="212"/>
        <v>0.15988961053036232</v>
      </c>
      <c r="GP65" s="62">
        <f t="shared" si="213"/>
        <v>0.16489929187361094</v>
      </c>
      <c r="GQ65" s="62">
        <f t="shared" si="214"/>
        <v>0.17254408056224721</v>
      </c>
      <c r="GR65" s="62">
        <f t="shared" si="215"/>
        <v>0.18262336203588625</v>
      </c>
      <c r="GV65" s="168">
        <v>60</v>
      </c>
      <c r="GW65" s="62">
        <f t="shared" si="216"/>
        <v>0.15755325341815787</v>
      </c>
      <c r="GX65" s="62">
        <f t="shared" si="217"/>
        <v>0.15988961053036232</v>
      </c>
      <c r="GY65" s="62">
        <f t="shared" si="218"/>
        <v>0.16489929187361094</v>
      </c>
      <c r="GZ65" s="62">
        <f t="shared" si="219"/>
        <v>0.17254408056224721</v>
      </c>
      <c r="HA65" s="62">
        <f t="shared" si="220"/>
        <v>0.18262336203588625</v>
      </c>
      <c r="HE65" s="54">
        <v>60</v>
      </c>
      <c r="HF65" s="62">
        <f t="shared" si="221"/>
        <v>0</v>
      </c>
      <c r="HG65" s="62">
        <f t="shared" si="222"/>
        <v>0</v>
      </c>
      <c r="HH65" s="62">
        <f t="shared" si="223"/>
        <v>0</v>
      </c>
      <c r="HI65" s="62">
        <f t="shared" si="224"/>
        <v>0</v>
      </c>
      <c r="HJ65" s="62">
        <f t="shared" si="225"/>
        <v>0</v>
      </c>
      <c r="HN65" s="54">
        <v>60</v>
      </c>
      <c r="HO65" s="62">
        <f t="shared" si="226"/>
        <v>0.2363298801272368</v>
      </c>
      <c r="HP65" s="62">
        <f t="shared" si="227"/>
        <v>0.23983441579554343</v>
      </c>
      <c r="HQ65" s="62">
        <f t="shared" si="228"/>
        <v>0.24734893781041636</v>
      </c>
      <c r="HR65" s="62">
        <f t="shared" si="229"/>
        <v>0.2588161208433708</v>
      </c>
      <c r="HS65" s="62">
        <f t="shared" si="230"/>
        <v>0.27393504305382937</v>
      </c>
      <c r="HW65" s="54">
        <v>60</v>
      </c>
      <c r="HX65" s="62">
        <f t="shared" si="231"/>
        <v>0</v>
      </c>
      <c r="HY65" s="62">
        <f t="shared" si="232"/>
        <v>0</v>
      </c>
      <c r="HZ65" s="62">
        <f t="shared" si="233"/>
        <v>0</v>
      </c>
      <c r="IA65" s="62">
        <f t="shared" si="234"/>
        <v>0</v>
      </c>
      <c r="IB65" s="62">
        <f t="shared" si="235"/>
        <v>0</v>
      </c>
      <c r="IF65" s="54">
        <v>60</v>
      </c>
      <c r="IG65" s="62">
        <f t="shared" si="236"/>
        <v>0.59082470031809198</v>
      </c>
      <c r="IH65" s="62">
        <f t="shared" si="237"/>
        <v>0.59958603948885858</v>
      </c>
      <c r="II65" s="62">
        <f t="shared" si="238"/>
        <v>0.61837234452604095</v>
      </c>
      <c r="IJ65" s="62">
        <f t="shared" si="239"/>
        <v>0.647040302108427</v>
      </c>
      <c r="IK65" s="62">
        <f t="shared" si="240"/>
        <v>0.68483760763457346</v>
      </c>
      <c r="IO65" s="54">
        <v>60</v>
      </c>
      <c r="IP65" s="62">
        <f t="shared" si="241"/>
        <v>0</v>
      </c>
      <c r="IQ65" s="62">
        <f t="shared" si="242"/>
        <v>0</v>
      </c>
      <c r="IR65" s="62">
        <f t="shared" si="243"/>
        <v>0</v>
      </c>
      <c r="IS65" s="62">
        <f t="shared" si="244"/>
        <v>0</v>
      </c>
      <c r="IT65" s="62">
        <f t="shared" si="245"/>
        <v>0</v>
      </c>
      <c r="IX65" s="54">
        <v>60</v>
      </c>
      <c r="IY65" s="62">
        <f t="shared" si="246"/>
        <v>0</v>
      </c>
      <c r="IZ65" s="62">
        <f t="shared" si="247"/>
        <v>0</v>
      </c>
      <c r="JA65" s="62">
        <f t="shared" si="248"/>
        <v>0</v>
      </c>
      <c r="JB65" s="62">
        <f t="shared" si="249"/>
        <v>0</v>
      </c>
      <c r="JC65" s="62">
        <f t="shared" si="250"/>
        <v>0</v>
      </c>
      <c r="JD65" s="67"/>
      <c r="JE65" s="67"/>
      <c r="JF65" s="67"/>
      <c r="JJ65" s="54">
        <v>60</v>
      </c>
      <c r="JK65" s="68">
        <f t="shared" si="251"/>
        <v>5.9082470031809206E-2</v>
      </c>
      <c r="JL65" s="68">
        <f t="shared" si="252"/>
        <v>5.9958603948885872E-2</v>
      </c>
      <c r="JM65" s="68">
        <f t="shared" si="253"/>
        <v>6.1837234452604105E-2</v>
      </c>
      <c r="JN65" s="68">
        <f t="shared" si="254"/>
        <v>6.47040302108427E-2</v>
      </c>
      <c r="JO65" s="68">
        <f t="shared" si="255"/>
        <v>6.8483760763457358E-2</v>
      </c>
      <c r="JP65" s="61">
        <f>JK65*('[1]功能-城建'!CW64-'[1]功能-城建'!CW63)+JP64</f>
        <v>425353.38989768573</v>
      </c>
      <c r="JQ65" s="61">
        <f>JL65*('[1]功能-城建'!CX64-'[1]功能-城建'!CX63)+JQ64</f>
        <v>467489.95187771984</v>
      </c>
      <c r="JR65" s="61">
        <f>JM65*('[1]功能-城建'!CY64-'[1]功能-城建'!CY63)+JR64</f>
        <v>474569.49818305252</v>
      </c>
      <c r="JS65" s="61">
        <f>JN65*('[1]功能-城建'!CZ64-'[1]功能-城建'!CZ63)+JS64</f>
        <v>485804.35139102605</v>
      </c>
      <c r="JT65" s="61">
        <f>JO65*('[1]功能-城建'!DA64-'[1]功能-城建'!DA63)+JT64</f>
        <v>294372.73461394379</v>
      </c>
      <c r="JX65" s="159">
        <v>60</v>
      </c>
      <c r="JY65" s="68">
        <f t="shared" si="256"/>
        <v>0</v>
      </c>
      <c r="JZ65" s="68">
        <f t="shared" si="257"/>
        <v>0</v>
      </c>
      <c r="KA65" s="68">
        <f t="shared" si="258"/>
        <v>0</v>
      </c>
      <c r="KB65" s="68">
        <f t="shared" si="259"/>
        <v>0</v>
      </c>
      <c r="KC65" s="68">
        <f t="shared" si="260"/>
        <v>0</v>
      </c>
      <c r="KG65" s="168">
        <v>60</v>
      </c>
      <c r="KH65" s="68">
        <f t="shared" si="261"/>
        <v>0.11816494006361841</v>
      </c>
      <c r="KI65" s="68">
        <f t="shared" si="262"/>
        <v>0.11991720789777174</v>
      </c>
      <c r="KJ65" s="68">
        <f t="shared" si="263"/>
        <v>0.12367446890520821</v>
      </c>
      <c r="KK65" s="68">
        <f t="shared" si="264"/>
        <v>0.1294080604216854</v>
      </c>
      <c r="KL65" s="68">
        <f t="shared" si="265"/>
        <v>0.13696752152691472</v>
      </c>
      <c r="KP65" s="168">
        <v>60</v>
      </c>
      <c r="KQ65" s="68">
        <f t="shared" si="266"/>
        <v>0.17724741009542758</v>
      </c>
      <c r="KR65" s="68">
        <f t="shared" si="267"/>
        <v>0.17987581184665757</v>
      </c>
      <c r="KS65" s="68">
        <f t="shared" si="268"/>
        <v>0.18551170335781228</v>
      </c>
      <c r="KT65" s="68">
        <f t="shared" si="269"/>
        <v>0.19411209063252807</v>
      </c>
      <c r="KU65" s="68">
        <f t="shared" si="270"/>
        <v>0.20545128229037202</v>
      </c>
    </row>
    <row r="66" spans="2:307" x14ac:dyDescent="0.15">
      <c r="B66" s="54">
        <v>27</v>
      </c>
      <c r="C66" s="63">
        <f>IFERROR(INDEX(C$8:C$37,MATCH(圣人研究设计!AA100,$B$8:$B$37,0)),0)</f>
        <v>0.60000000000000009</v>
      </c>
      <c r="D66" s="63">
        <f>IFERROR(INDEX(D$8:D$37,MATCH(圣人研究设计!AB100,$B$8:$B$37,0)),0)</f>
        <v>0</v>
      </c>
      <c r="E66" s="63">
        <f>IFERROR(INDEX(E$8:E$37,MATCH(圣人研究设计!AC100,$B$8:$B$37,0)),0)</f>
        <v>0</v>
      </c>
      <c r="F66" s="63">
        <f>IFERROR(INDEX(F$8:F$37,MATCH(圣人研究设计!AD100,$B$8:$B$37,0)),0)</f>
        <v>0</v>
      </c>
      <c r="G66" s="63">
        <f>IFERROR(INDEX(G$8:G$37,MATCH(圣人研究设计!AE100,$B$8:$B$37,0)),0)</f>
        <v>0.4</v>
      </c>
      <c r="H66" s="63">
        <f>IFERROR(INDEX(H$8:H$37,MATCH(圣人研究设计!AF100,$B$8:$B$37,0)),0)</f>
        <v>0</v>
      </c>
      <c r="I66" s="63">
        <f>IFERROR(INDEX(I$8:I$37,MATCH(圣人研究设计!AG100,$B$8:$B$37,0)),0)</f>
        <v>0.25</v>
      </c>
      <c r="J66" s="63">
        <f>IFERROR(INDEX(J$8:J$37,MATCH(圣人研究设计!AH100,$B$8:$B$37,0)),0)</f>
        <v>0</v>
      </c>
      <c r="K66" s="63">
        <f>IFERROR(INDEX(K$8:K$37,MATCH(圣人研究设计!AI100,$B$8:$B$37,0)),0)</f>
        <v>0</v>
      </c>
      <c r="L66" s="63">
        <f>IFERROR(INDEX(L$8:L$37,MATCH(圣人研究设计!AJ100,$B$8:$B$37,0)),0)</f>
        <v>0</v>
      </c>
      <c r="M66" s="63">
        <f>IFERROR(INDEX(M$8:M$37,MATCH(圣人研究设计!AK100,$B$8:$B$37,0)),0)</f>
        <v>0</v>
      </c>
      <c r="N66" s="63">
        <f>IFERROR(INDEX(N$8:N$37,MATCH(圣人研究设计!AL100,$B$8:$B$37,0)),0)</f>
        <v>0</v>
      </c>
      <c r="O66" s="63">
        <f>IFERROR(INDEX(O$8:O$37,MATCH(圣人研究设计!AM100,$B$8:$B$37,0)),0)</f>
        <v>0</v>
      </c>
      <c r="P66" s="63">
        <f>IFERROR(INDEX(P$8:P$37,MATCH(圣人研究设计!AN100,$B$8:$B$37,0)),0)</f>
        <v>0.1</v>
      </c>
      <c r="Q66" s="63">
        <f>IFERROR(INDEX(Q$8:Q$37,MATCH(圣人研究设计!AO100,$B$8:$B$37,0)),0)</f>
        <v>0</v>
      </c>
      <c r="R66" s="63">
        <f>IFERROR(INDEX(R$8:R$37,MATCH(圣人研究设计!AP100,$B$8:$B$37,0)),0)</f>
        <v>0</v>
      </c>
      <c r="S66" s="63">
        <f>IFERROR(INDEX(S$8:S$37,MATCH(圣人研究设计!AQ100,$B$8:$B$37,0)),0)</f>
        <v>0</v>
      </c>
      <c r="T66" s="63">
        <f>IFERROR(INDEX(T$8:T$37,MATCH(圣人研究设计!AR100,$B$8:$B$37,0)),0)</f>
        <v>0.1</v>
      </c>
      <c r="U66" s="63">
        <f>IFERROR(INDEX(U$8:U$37,MATCH(圣人研究设计!AS100,$B$8:$B$37,0)),0)</f>
        <v>0</v>
      </c>
      <c r="V66" s="63">
        <f>IFERROR(INDEX(V$8:V$37,MATCH(圣人研究设计!AT100,$B$8:$B$37,0)),0)</f>
        <v>0</v>
      </c>
      <c r="W66" s="63">
        <f>IFERROR(INDEX(W$8:W$37,MATCH(圣人研究设计!AU100,$B$8:$B$37,0)),0)</f>
        <v>0.15</v>
      </c>
      <c r="X66" s="63">
        <f>IFERROR(INDEX(X$8:X$37,MATCH(圣人研究设计!AV100,$B$8:$B$37,0)),0)</f>
        <v>0</v>
      </c>
      <c r="Y66" s="63">
        <f>IFERROR(INDEX(Y$8:Y$37,MATCH(圣人研究设计!AW100,$B$8:$B$37,0)),0)</f>
        <v>0.4</v>
      </c>
      <c r="Z66" s="63">
        <f>IFERROR(INDEX(Z$8:Z$37,MATCH(圣人研究设计!AX100,$B$8:$B$37,0)),0)</f>
        <v>0</v>
      </c>
      <c r="AA66" s="63">
        <f>IFERROR(INDEX(AA$8:AA$37,MATCH(圣人研究设计!AY100,$B$8:$B$37,0)),0)</f>
        <v>0</v>
      </c>
      <c r="AB66" s="63">
        <f>IFERROR(INDEX(AB$8:AB$37,MATCH(圣人研究设计!AZ100,$B$8:$B$37,0)),0)</f>
        <v>0</v>
      </c>
      <c r="AC66" s="63">
        <f>IFERROR(INDEX(AC$8:AC$37,MATCH(圣人研究设计!BA100,$B$8:$B$37,0)),0)</f>
        <v>0</v>
      </c>
      <c r="AD66" s="63">
        <f>IFERROR(INDEX(AD$8:AD$37,MATCH(圣人研究设计!BB100,$B$8:$B$37,0)),0)</f>
        <v>0.12</v>
      </c>
      <c r="AE66" s="63"/>
      <c r="AI66" s="103">
        <v>59</v>
      </c>
      <c r="AJ66" s="60">
        <f>IF(总纲!BM63&lt;INT('功能-圣人研究'!$E$8),0,求节点('功能-圣人研究'!$E$8:$E$27,'功能-圣人研究'!K$8:K$27,总纲!BM63))</f>
        <v>0.79004864923765128</v>
      </c>
      <c r="AK66" s="60">
        <f>IF(总纲!BN63&lt;INT('功能-圣人研究'!$E$8),0,求节点('功能-圣人研究'!$E$8:$E$27,'功能-圣人研究'!L$8:L$27,总纲!BN63))</f>
        <v>0.80178510585660134</v>
      </c>
      <c r="AL66" s="60">
        <f>IF(总纲!BO63&lt;INT('功能-圣人研究'!$E$8),0,求节点('功能-圣人研究'!$E$8:$E$27,'功能-圣人研究'!M$8:M$27,总纲!BO63))</f>
        <v>0.82723181728622586</v>
      </c>
      <c r="AM66" s="60">
        <f>IF(总纲!BP63&lt;INT('功能-圣人研究'!$E$8),0,求节点('功能-圣人研究'!$E$8:$E$27,'功能-圣人研究'!N$8:N$27,总纲!BP63))</f>
        <v>0.86573324544024388</v>
      </c>
      <c r="AN66" s="60">
        <f>IF(总纲!BQ63&lt;INT('功能-圣人研究'!$E$8),0,求节点('功能-圣人研究'!$E$8:$E$27,'功能-圣人研究'!O$8:O$27,总纲!BQ63))</f>
        <v>0.91663472947515967</v>
      </c>
      <c r="AS66" s="81"/>
      <c r="AT66" s="54">
        <v>61</v>
      </c>
      <c r="AU66" s="68">
        <f t="shared" si="141"/>
        <v>0.88369037817271889</v>
      </c>
      <c r="AV66" s="68">
        <f t="shared" si="142"/>
        <v>0.8964918149462775</v>
      </c>
      <c r="AW66" s="68">
        <f t="shared" si="143"/>
        <v>0.92459975452771559</v>
      </c>
      <c r="AX66" s="68">
        <f t="shared" si="144"/>
        <v>0.96704469324069042</v>
      </c>
      <c r="AY66" s="68">
        <f t="shared" si="145"/>
        <v>1.0231955265868842</v>
      </c>
      <c r="BB66" s="81"/>
      <c r="BC66" s="54">
        <v>61</v>
      </c>
      <c r="BD66" s="68">
        <f t="shared" si="146"/>
        <v>0.88369037817271889</v>
      </c>
      <c r="BE66" s="68">
        <f t="shared" si="147"/>
        <v>0.8964918149462775</v>
      </c>
      <c r="BF66" s="68">
        <f t="shared" si="148"/>
        <v>0.92459975452771559</v>
      </c>
      <c r="BG66" s="68">
        <f t="shared" si="149"/>
        <v>0.96704469324069042</v>
      </c>
      <c r="BH66" s="68">
        <f t="shared" si="150"/>
        <v>1.0231955265868842</v>
      </c>
      <c r="BL66" s="54">
        <v>61</v>
      </c>
      <c r="BM66" s="68">
        <f t="shared" si="151"/>
        <v>0</v>
      </c>
      <c r="BN66" s="68">
        <f t="shared" si="152"/>
        <v>0</v>
      </c>
      <c r="BO66" s="68">
        <f t="shared" si="153"/>
        <v>0</v>
      </c>
      <c r="BP66" s="68">
        <f t="shared" si="154"/>
        <v>0</v>
      </c>
      <c r="BQ66" s="68">
        <f t="shared" si="155"/>
        <v>0</v>
      </c>
      <c r="BU66" s="54">
        <v>61</v>
      </c>
      <c r="BV66" s="62">
        <f t="shared" si="156"/>
        <v>0.58912691878181256</v>
      </c>
      <c r="BW66" s="62">
        <f t="shared" si="157"/>
        <v>0.59766120996418504</v>
      </c>
      <c r="BX66" s="62">
        <f t="shared" si="158"/>
        <v>0.61639983635181039</v>
      </c>
      <c r="BY66" s="62">
        <f t="shared" si="159"/>
        <v>0.64469646216046028</v>
      </c>
      <c r="BZ66" s="62">
        <f t="shared" si="160"/>
        <v>0.68213035105792286</v>
      </c>
      <c r="CD66" s="168">
        <v>61</v>
      </c>
      <c r="CE66" s="62">
        <f t="shared" si="161"/>
        <v>0.58912691878181256</v>
      </c>
      <c r="CF66" s="62">
        <f t="shared" si="162"/>
        <v>0.59766120996418504</v>
      </c>
      <c r="CG66" s="62">
        <f t="shared" si="163"/>
        <v>0.61639983635181039</v>
      </c>
      <c r="CH66" s="62">
        <f t="shared" si="164"/>
        <v>0.64469646216046028</v>
      </c>
      <c r="CI66" s="62">
        <f t="shared" si="165"/>
        <v>0.68213035105792286</v>
      </c>
      <c r="CM66" s="54">
        <v>61</v>
      </c>
      <c r="CN66" s="62">
        <f t="shared" si="166"/>
        <v>0.39275127918787506</v>
      </c>
      <c r="CO66" s="62">
        <f t="shared" si="167"/>
        <v>0.39844080664279002</v>
      </c>
      <c r="CP66" s="62">
        <f t="shared" si="168"/>
        <v>0.41093322423454026</v>
      </c>
      <c r="CQ66" s="62">
        <f t="shared" si="169"/>
        <v>0.42979764144030685</v>
      </c>
      <c r="CR66" s="62">
        <f t="shared" si="170"/>
        <v>0.45475356737194855</v>
      </c>
      <c r="CV66" s="54">
        <v>61</v>
      </c>
      <c r="CW66" s="62">
        <f t="shared" si="171"/>
        <v>0.11782538375636253</v>
      </c>
      <c r="CX66" s="62">
        <f t="shared" si="172"/>
        <v>0.11953224199283702</v>
      </c>
      <c r="CY66" s="62">
        <f t="shared" si="173"/>
        <v>0.1232799672703621</v>
      </c>
      <c r="CZ66" s="62">
        <f t="shared" si="174"/>
        <v>0.12893929243209207</v>
      </c>
      <c r="DA66" s="62">
        <f t="shared" si="175"/>
        <v>0.13642607021158459</v>
      </c>
      <c r="DE66" s="168">
        <v>61</v>
      </c>
      <c r="DF66" s="62">
        <f t="shared" si="176"/>
        <v>0.11782538375636253</v>
      </c>
      <c r="DG66" s="62">
        <f t="shared" si="177"/>
        <v>0.11953224199283702</v>
      </c>
      <c r="DH66" s="62">
        <f t="shared" si="178"/>
        <v>0.1232799672703621</v>
      </c>
      <c r="DI66" s="62">
        <f t="shared" si="179"/>
        <v>0.12893929243209207</v>
      </c>
      <c r="DJ66" s="62">
        <f t="shared" si="180"/>
        <v>0.13642607021158459</v>
      </c>
      <c r="DN66" s="54">
        <v>61</v>
      </c>
      <c r="DO66" s="62">
        <f t="shared" si="181"/>
        <v>7.8550255837575023E-2</v>
      </c>
      <c r="DP66" s="62">
        <f t="shared" si="182"/>
        <v>7.9688161328558008E-2</v>
      </c>
      <c r="DQ66" s="62">
        <f t="shared" si="183"/>
        <v>8.2186644846908061E-2</v>
      </c>
      <c r="DR66" s="62">
        <f t="shared" si="184"/>
        <v>8.5959528288061374E-2</v>
      </c>
      <c r="DS66" s="62">
        <f t="shared" si="185"/>
        <v>9.0950713474389711E-2</v>
      </c>
      <c r="DW66" s="168">
        <v>61</v>
      </c>
      <c r="DX66" s="62">
        <f t="shared" si="186"/>
        <v>0</v>
      </c>
      <c r="DY66" s="62">
        <f t="shared" si="187"/>
        <v>0</v>
      </c>
      <c r="DZ66" s="62">
        <f t="shared" si="188"/>
        <v>0</v>
      </c>
      <c r="EA66" s="62">
        <f t="shared" si="189"/>
        <v>0</v>
      </c>
      <c r="EB66" s="62">
        <f t="shared" si="190"/>
        <v>0</v>
      </c>
      <c r="EF66" s="54">
        <v>61</v>
      </c>
      <c r="EG66" s="62">
        <f t="shared" si="191"/>
        <v>0</v>
      </c>
      <c r="EH66" s="62">
        <f t="shared" si="192"/>
        <v>0</v>
      </c>
      <c r="EI66" s="62">
        <f t="shared" si="193"/>
        <v>0</v>
      </c>
      <c r="EJ66" s="62">
        <f t="shared" si="194"/>
        <v>0</v>
      </c>
      <c r="EK66" s="62">
        <f t="shared" si="195"/>
        <v>0</v>
      </c>
      <c r="EO66" s="168">
        <v>61</v>
      </c>
      <c r="EP66" s="62">
        <f t="shared" si="196"/>
        <v>3.9275127918787511E-2</v>
      </c>
      <c r="EQ66" s="62">
        <f t="shared" si="197"/>
        <v>3.9844080664279004E-2</v>
      </c>
      <c r="ER66" s="62">
        <f t="shared" si="198"/>
        <v>4.109332242345403E-2</v>
      </c>
      <c r="ES66" s="62">
        <f t="shared" si="199"/>
        <v>4.2979764144030687E-2</v>
      </c>
      <c r="ET66" s="62">
        <f t="shared" si="200"/>
        <v>4.5475356737194855E-2</v>
      </c>
      <c r="EX66" s="54">
        <v>61</v>
      </c>
      <c r="EY66" s="62">
        <f t="shared" si="131"/>
        <v>0.15710051167515005</v>
      </c>
      <c r="EZ66" s="62">
        <f t="shared" si="132"/>
        <v>0.15937632265711602</v>
      </c>
      <c r="FA66" s="62">
        <f t="shared" si="133"/>
        <v>0.16437328969381612</v>
      </c>
      <c r="FB66" s="62">
        <f t="shared" si="134"/>
        <v>0.17191905657612275</v>
      </c>
      <c r="FC66" s="62">
        <f t="shared" si="135"/>
        <v>0.18190142694877942</v>
      </c>
      <c r="FG66" s="54">
        <v>61</v>
      </c>
      <c r="FH66" s="67">
        <f>$Q100*AJ68*'[1]资源-士兵训练时间'!AB66+FH65</f>
        <v>382666.51028612285</v>
      </c>
      <c r="FI66" s="67">
        <f>$Q100*AK68*'[1]资源-士兵训练时间'!AC66+FI65</f>
        <v>568244.42048155516</v>
      </c>
      <c r="FJ66" s="67">
        <f>$Q100*AL68*'[1]资源-士兵训练时间'!AD66+FJ65</f>
        <v>809292.88139292086</v>
      </c>
      <c r="FK66" s="67">
        <f>$Q100*AM68*'[1]资源-士兵训练时间'!AE66+FK65</f>
        <v>1129654.5730664567</v>
      </c>
      <c r="FL66" s="67">
        <f>$Q100*AN68*'[1]资源-士兵训练时间'!AF66+FL65</f>
        <v>1793354.7808437161</v>
      </c>
      <c r="FP66" s="54">
        <v>61</v>
      </c>
      <c r="FQ66" s="62">
        <f t="shared" si="201"/>
        <v>0.11782538375636251</v>
      </c>
      <c r="FR66" s="62">
        <f t="shared" si="202"/>
        <v>0.119532241992837</v>
      </c>
      <c r="FS66" s="62">
        <f t="shared" si="203"/>
        <v>0.12327996727036207</v>
      </c>
      <c r="FT66" s="62">
        <f t="shared" si="204"/>
        <v>0.12893929243209204</v>
      </c>
      <c r="FU66" s="62">
        <f t="shared" si="205"/>
        <v>0.13642607021158457</v>
      </c>
      <c r="FV66" s="61">
        <f>FQ66*[4]兵营招募!AX65+FV65</f>
        <v>974108.28013263084</v>
      </c>
      <c r="FW66" s="61">
        <f>FR66*[4]兵营招募!AY65+FW65</f>
        <v>998770.42541594419</v>
      </c>
      <c r="FX66" s="61">
        <f>FS66*[4]兵营招募!AZ65+FX65</f>
        <v>963121.86487086781</v>
      </c>
      <c r="FY66" s="61">
        <f>FT66*[4]兵营招募!BA65+FY65</f>
        <v>924192.49752188311</v>
      </c>
      <c r="FZ66" s="61">
        <f>FU66*[4]兵营招募!BB65+FZ65</f>
        <v>652980.12911368778</v>
      </c>
      <c r="GD66" s="54">
        <v>61</v>
      </c>
      <c r="GE66" s="62">
        <f t="shared" si="206"/>
        <v>0</v>
      </c>
      <c r="GF66" s="62">
        <f t="shared" si="207"/>
        <v>0</v>
      </c>
      <c r="GG66" s="62">
        <f t="shared" si="208"/>
        <v>0</v>
      </c>
      <c r="GH66" s="62">
        <f t="shared" si="209"/>
        <v>0</v>
      </c>
      <c r="GI66" s="62">
        <f t="shared" si="210"/>
        <v>0</v>
      </c>
      <c r="GM66" s="54">
        <v>61</v>
      </c>
      <c r="GN66" s="62">
        <f t="shared" si="211"/>
        <v>0.15710051167515005</v>
      </c>
      <c r="GO66" s="62">
        <f t="shared" si="212"/>
        <v>0.15937632265711602</v>
      </c>
      <c r="GP66" s="62">
        <f t="shared" si="213"/>
        <v>0.16437328969381612</v>
      </c>
      <c r="GQ66" s="62">
        <f t="shared" si="214"/>
        <v>0.17191905657612275</v>
      </c>
      <c r="GR66" s="62">
        <f t="shared" si="215"/>
        <v>0.18190142694877942</v>
      </c>
      <c r="GV66" s="168">
        <v>61</v>
      </c>
      <c r="GW66" s="62">
        <f t="shared" si="216"/>
        <v>0.15710051167515005</v>
      </c>
      <c r="GX66" s="62">
        <f t="shared" si="217"/>
        <v>0.15937632265711602</v>
      </c>
      <c r="GY66" s="62">
        <f t="shared" si="218"/>
        <v>0.16437328969381612</v>
      </c>
      <c r="GZ66" s="62">
        <f t="shared" si="219"/>
        <v>0.17191905657612275</v>
      </c>
      <c r="HA66" s="62">
        <f t="shared" si="220"/>
        <v>0.18190142694877942</v>
      </c>
      <c r="HE66" s="54">
        <v>61</v>
      </c>
      <c r="HF66" s="62">
        <f t="shared" si="221"/>
        <v>0</v>
      </c>
      <c r="HG66" s="62">
        <f t="shared" si="222"/>
        <v>0</v>
      </c>
      <c r="HH66" s="62">
        <f t="shared" si="223"/>
        <v>0</v>
      </c>
      <c r="HI66" s="62">
        <f t="shared" si="224"/>
        <v>0</v>
      </c>
      <c r="HJ66" s="62">
        <f t="shared" si="225"/>
        <v>0</v>
      </c>
      <c r="HN66" s="54">
        <v>61</v>
      </c>
      <c r="HO66" s="62">
        <f t="shared" si="226"/>
        <v>0.23565076751272501</v>
      </c>
      <c r="HP66" s="62">
        <f t="shared" si="227"/>
        <v>0.23906448398567401</v>
      </c>
      <c r="HQ66" s="62">
        <f t="shared" si="228"/>
        <v>0.24655993454072414</v>
      </c>
      <c r="HR66" s="62">
        <f t="shared" si="229"/>
        <v>0.25787858486418408</v>
      </c>
      <c r="HS66" s="62">
        <f t="shared" si="230"/>
        <v>0.27285214042316913</v>
      </c>
      <c r="HW66" s="54">
        <v>61</v>
      </c>
      <c r="HX66" s="62">
        <f t="shared" si="231"/>
        <v>0</v>
      </c>
      <c r="HY66" s="62">
        <f t="shared" si="232"/>
        <v>0</v>
      </c>
      <c r="HZ66" s="62">
        <f t="shared" si="233"/>
        <v>0</v>
      </c>
      <c r="IA66" s="62">
        <f t="shared" si="234"/>
        <v>0</v>
      </c>
      <c r="IB66" s="62">
        <f t="shared" si="235"/>
        <v>0</v>
      </c>
      <c r="IF66" s="54">
        <v>61</v>
      </c>
      <c r="IG66" s="62">
        <f t="shared" si="236"/>
        <v>0.58912691878181256</v>
      </c>
      <c r="IH66" s="62">
        <f t="shared" si="237"/>
        <v>0.59766120996418504</v>
      </c>
      <c r="II66" s="62">
        <f t="shared" si="238"/>
        <v>0.61639983635181039</v>
      </c>
      <c r="IJ66" s="62">
        <f t="shared" si="239"/>
        <v>0.64469646216046028</v>
      </c>
      <c r="IK66" s="62">
        <f t="shared" si="240"/>
        <v>0.68213035105792286</v>
      </c>
      <c r="IO66" s="54">
        <v>61</v>
      </c>
      <c r="IP66" s="62">
        <f t="shared" si="241"/>
        <v>0</v>
      </c>
      <c r="IQ66" s="62">
        <f t="shared" si="242"/>
        <v>0</v>
      </c>
      <c r="IR66" s="62">
        <f t="shared" si="243"/>
        <v>0</v>
      </c>
      <c r="IS66" s="62">
        <f t="shared" si="244"/>
        <v>0</v>
      </c>
      <c r="IT66" s="62">
        <f t="shared" si="245"/>
        <v>0</v>
      </c>
      <c r="IX66" s="54">
        <v>61</v>
      </c>
      <c r="IY66" s="62">
        <f t="shared" si="246"/>
        <v>0</v>
      </c>
      <c r="IZ66" s="62">
        <f t="shared" si="247"/>
        <v>0</v>
      </c>
      <c r="JA66" s="62">
        <f t="shared" si="248"/>
        <v>0</v>
      </c>
      <c r="JB66" s="62">
        <f t="shared" si="249"/>
        <v>0</v>
      </c>
      <c r="JC66" s="62">
        <f t="shared" si="250"/>
        <v>0</v>
      </c>
      <c r="JD66" s="67"/>
      <c r="JE66" s="67"/>
      <c r="JF66" s="67"/>
      <c r="JJ66" s="54">
        <v>61</v>
      </c>
      <c r="JK66" s="68">
        <f t="shared" si="251"/>
        <v>5.8912691878181267E-2</v>
      </c>
      <c r="JL66" s="68">
        <f t="shared" si="252"/>
        <v>5.9766120996418509E-2</v>
      </c>
      <c r="JM66" s="68">
        <f t="shared" si="253"/>
        <v>6.1639983635181049E-2</v>
      </c>
      <c r="JN66" s="68">
        <f t="shared" si="254"/>
        <v>6.4469646216046034E-2</v>
      </c>
      <c r="JO66" s="68">
        <f t="shared" si="255"/>
        <v>6.8213035105792297E-2</v>
      </c>
      <c r="JP66" s="61">
        <f>JK66*('[1]功能-城建'!CW65-'[1]功能-城建'!CW64)+JP65</f>
        <v>472368.04468560475</v>
      </c>
      <c r="JQ66" s="61">
        <f>JL66*('[1]功能-城建'!CX65-'[1]功能-城建'!CX64)+JQ65</f>
        <v>519642.92028447788</v>
      </c>
      <c r="JR66" s="61">
        <f>JM66*('[1]功能-城建'!CY65-'[1]功能-城建'!CY64)+JR65</f>
        <v>527000.58403248549</v>
      </c>
      <c r="JS66" s="61">
        <f>JN66*('[1]功能-城建'!CZ65-'[1]功能-城建'!CZ64)+JS65</f>
        <v>540294.00769066694</v>
      </c>
      <c r="JT66" s="61">
        <f>JO66*('[1]功能-城建'!DA65-'[1]功能-城建'!DA64)+JT65</f>
        <v>326800.11188621481</v>
      </c>
      <c r="JX66" s="159">
        <v>61</v>
      </c>
      <c r="JY66" s="68">
        <f t="shared" si="256"/>
        <v>0</v>
      </c>
      <c r="JZ66" s="68">
        <f t="shared" si="257"/>
        <v>0</v>
      </c>
      <c r="KA66" s="68">
        <f t="shared" si="258"/>
        <v>0</v>
      </c>
      <c r="KB66" s="68">
        <f t="shared" si="259"/>
        <v>0</v>
      </c>
      <c r="KC66" s="68">
        <f t="shared" si="260"/>
        <v>0</v>
      </c>
      <c r="KG66" s="168">
        <v>61</v>
      </c>
      <c r="KH66" s="68">
        <f t="shared" si="261"/>
        <v>0.11782538375636253</v>
      </c>
      <c r="KI66" s="68">
        <f t="shared" si="262"/>
        <v>0.11953224199283702</v>
      </c>
      <c r="KJ66" s="68">
        <f t="shared" si="263"/>
        <v>0.1232799672703621</v>
      </c>
      <c r="KK66" s="68">
        <f t="shared" si="264"/>
        <v>0.12893929243209207</v>
      </c>
      <c r="KL66" s="68">
        <f t="shared" si="265"/>
        <v>0.13642607021158459</v>
      </c>
      <c r="KP66" s="168">
        <v>61</v>
      </c>
      <c r="KQ66" s="68">
        <f t="shared" si="266"/>
        <v>0.17673807563454375</v>
      </c>
      <c r="KR66" s="68">
        <f t="shared" si="267"/>
        <v>0.1792983629892555</v>
      </c>
      <c r="KS66" s="68">
        <f t="shared" si="268"/>
        <v>0.18491995090554311</v>
      </c>
      <c r="KT66" s="68">
        <f t="shared" si="269"/>
        <v>0.19340893864813807</v>
      </c>
      <c r="KU66" s="68">
        <f t="shared" si="270"/>
        <v>0.20463910531737683</v>
      </c>
    </row>
    <row r="67" spans="2:307" x14ac:dyDescent="0.15">
      <c r="B67" s="54">
        <v>28</v>
      </c>
      <c r="C67" s="63">
        <f>IFERROR(INDEX(C$8:C$37,MATCH(圣人研究设计!AA101,$B$8:$B$37,0)),0)</f>
        <v>0.60000000000000009</v>
      </c>
      <c r="D67" s="63">
        <f>IFERROR(INDEX(D$8:D$37,MATCH(圣人研究设计!AB101,$B$8:$B$37,0)),0)</f>
        <v>0</v>
      </c>
      <c r="E67" s="63">
        <f>IFERROR(INDEX(E$8:E$37,MATCH(圣人研究设计!AC101,$B$8:$B$37,0)),0)</f>
        <v>0</v>
      </c>
      <c r="F67" s="63">
        <f>IFERROR(INDEX(F$8:F$37,MATCH(圣人研究设计!AD101,$B$8:$B$37,0)),0)</f>
        <v>0</v>
      </c>
      <c r="G67" s="63">
        <f>IFERROR(INDEX(G$8:G$37,MATCH(圣人研究设计!AE101,$B$8:$B$37,0)),0)</f>
        <v>0.4</v>
      </c>
      <c r="H67" s="63">
        <f>IFERROR(INDEX(H$8:H$37,MATCH(圣人研究设计!AF101,$B$8:$B$37,0)),0)</f>
        <v>0</v>
      </c>
      <c r="I67" s="63">
        <f>IFERROR(INDEX(I$8:I$37,MATCH(圣人研究设计!AG101,$B$8:$B$37,0)),0)</f>
        <v>0.25</v>
      </c>
      <c r="J67" s="63">
        <f>IFERROR(INDEX(J$8:J$37,MATCH(圣人研究设计!AH101,$B$8:$B$37,0)),0)</f>
        <v>0</v>
      </c>
      <c r="K67" s="63">
        <f>IFERROR(INDEX(K$8:K$37,MATCH(圣人研究设计!AI101,$B$8:$B$37,0)),0)</f>
        <v>0</v>
      </c>
      <c r="L67" s="63">
        <f>IFERROR(INDEX(L$8:L$37,MATCH(圣人研究设计!AJ101,$B$8:$B$37,0)),0)</f>
        <v>0</v>
      </c>
      <c r="M67" s="63">
        <f>IFERROR(INDEX(M$8:M$37,MATCH(圣人研究设计!AK101,$B$8:$B$37,0)),0)</f>
        <v>0</v>
      </c>
      <c r="N67" s="63">
        <f>IFERROR(INDEX(N$8:N$37,MATCH(圣人研究设计!AL101,$B$8:$B$37,0)),0)</f>
        <v>0</v>
      </c>
      <c r="O67" s="63">
        <f>IFERROR(INDEX(O$8:O$37,MATCH(圣人研究设计!AM101,$B$8:$B$37,0)),0)</f>
        <v>0</v>
      </c>
      <c r="P67" s="63">
        <f>IFERROR(INDEX(P$8:P$37,MATCH(圣人研究设计!AN101,$B$8:$B$37,0)),0)</f>
        <v>0.1</v>
      </c>
      <c r="Q67" s="63">
        <f>IFERROR(INDEX(Q$8:Q$37,MATCH(圣人研究设计!AO101,$B$8:$B$37,0)),0)</f>
        <v>0</v>
      </c>
      <c r="R67" s="63">
        <f>IFERROR(INDEX(R$8:R$37,MATCH(圣人研究设计!AP101,$B$8:$B$37,0)),0)</f>
        <v>0</v>
      </c>
      <c r="S67" s="63">
        <f>IFERROR(INDEX(S$8:S$37,MATCH(圣人研究设计!AQ101,$B$8:$B$37,0)),0)</f>
        <v>0</v>
      </c>
      <c r="T67" s="63">
        <f>IFERROR(INDEX(T$8:T$37,MATCH(圣人研究设计!AR101,$B$8:$B$37,0)),0)</f>
        <v>0.1</v>
      </c>
      <c r="U67" s="63">
        <f>IFERROR(INDEX(U$8:U$37,MATCH(圣人研究设计!AS101,$B$8:$B$37,0)),0)</f>
        <v>0</v>
      </c>
      <c r="V67" s="63">
        <f>IFERROR(INDEX(V$8:V$37,MATCH(圣人研究设计!AT101,$B$8:$B$37,0)),0)</f>
        <v>0</v>
      </c>
      <c r="W67" s="63">
        <f>IFERROR(INDEX(W$8:W$37,MATCH(圣人研究设计!AU101,$B$8:$B$37,0)),0)</f>
        <v>0.15</v>
      </c>
      <c r="X67" s="63">
        <f>IFERROR(INDEX(X$8:X$37,MATCH(圣人研究设计!AV101,$B$8:$B$37,0)),0)</f>
        <v>0</v>
      </c>
      <c r="Y67" s="63">
        <f>IFERROR(INDEX(Y$8:Y$37,MATCH(圣人研究设计!AW101,$B$8:$B$37,0)),0)</f>
        <v>0.4</v>
      </c>
      <c r="Z67" s="63">
        <f>IFERROR(INDEX(Z$8:Z$37,MATCH(圣人研究设计!AX101,$B$8:$B$37,0)),0)</f>
        <v>0</v>
      </c>
      <c r="AA67" s="63">
        <f>IFERROR(INDEX(AA$8:AA$37,MATCH(圣人研究设计!AY101,$B$8:$B$37,0)),0)</f>
        <v>0</v>
      </c>
      <c r="AB67" s="63">
        <f>IFERROR(INDEX(AB$8:AB$37,MATCH(圣人研究设计!AZ101,$B$8:$B$37,0)),0)</f>
        <v>0</v>
      </c>
      <c r="AC67" s="63">
        <f>IFERROR(INDEX(AC$8:AC$37,MATCH(圣人研究设计!BA101,$B$8:$B$37,0)),0)</f>
        <v>0</v>
      </c>
      <c r="AD67" s="63">
        <f>IFERROR(INDEX(AD$8:AD$37,MATCH(圣人研究设计!BB101,$B$8:$B$37,0)),0)</f>
        <v>0.12</v>
      </c>
      <c r="AE67" s="63"/>
      <c r="AI67" s="103">
        <v>60</v>
      </c>
      <c r="AJ67" s="60">
        <f>IF(总纲!BM64&lt;INT('功能-圣人研究'!$E$8),0,求节点('功能-圣人研究'!$E$8:$E$27,'功能-圣人研究'!K$8:K$27,总纲!BM64))</f>
        <v>0.78776626709078934</v>
      </c>
      <c r="AK67" s="60">
        <f>IF(总纲!BN64&lt;INT('功能-圣人研究'!$E$8),0,求节点('功能-圣人研究'!$E$8:$E$27,'功能-圣人研究'!L$8:L$27,总纲!BN64))</f>
        <v>0.79944805265181151</v>
      </c>
      <c r="AL67" s="60">
        <f>IF(总纲!BO64&lt;INT('功能-圣人研究'!$E$8),0,求节点('功能-圣人研究'!$E$8:$E$27,'功能-圣人研究'!M$8:M$27,总纲!BO64))</f>
        <v>0.8244964593680546</v>
      </c>
      <c r="AM67" s="60">
        <f>IF(总纲!BP64&lt;INT('功能-圣人研究'!$E$8),0,求节点('功能-圣人研究'!$E$8:$E$27,'功能-圣人研究'!N$8:N$27,总纲!BP64))</f>
        <v>0.86272040281123596</v>
      </c>
      <c r="AN67" s="60">
        <f>IF(总纲!BQ64&lt;INT('功能-圣人研究'!$E$8),0,求节点('功能-圣人研究'!$E$8:$E$27,'功能-圣人研究'!O$8:O$27,总纲!BQ64))</f>
        <v>0.91311681017943125</v>
      </c>
      <c r="AS67" s="81"/>
      <c r="AT67" s="54">
        <v>62</v>
      </c>
      <c r="AU67" s="68">
        <f t="shared" si="141"/>
        <v>0.88098779837943153</v>
      </c>
      <c r="AV67" s="68">
        <f t="shared" si="142"/>
        <v>0.89381348052945386</v>
      </c>
      <c r="AW67" s="68">
        <f t="shared" si="143"/>
        <v>0.92141220621991393</v>
      </c>
      <c r="AX67" s="68">
        <f t="shared" si="144"/>
        <v>0.96357158277262334</v>
      </c>
      <c r="AY67" s="68">
        <f t="shared" si="145"/>
        <v>1.019057070172368</v>
      </c>
      <c r="BB67" s="81"/>
      <c r="BC67" s="54">
        <v>62</v>
      </c>
      <c r="BD67" s="68">
        <f t="shared" si="146"/>
        <v>0.88098779837943153</v>
      </c>
      <c r="BE67" s="68">
        <f t="shared" si="147"/>
        <v>0.89381348052945386</v>
      </c>
      <c r="BF67" s="68">
        <f t="shared" si="148"/>
        <v>0.92141220621991393</v>
      </c>
      <c r="BG67" s="68">
        <f t="shared" si="149"/>
        <v>0.96357158277262334</v>
      </c>
      <c r="BH67" s="68">
        <f t="shared" si="150"/>
        <v>1.019057070172368</v>
      </c>
      <c r="BL67" s="54">
        <v>62</v>
      </c>
      <c r="BM67" s="68">
        <f t="shared" si="151"/>
        <v>0</v>
      </c>
      <c r="BN67" s="68">
        <f t="shared" si="152"/>
        <v>0</v>
      </c>
      <c r="BO67" s="68">
        <f t="shared" si="153"/>
        <v>0</v>
      </c>
      <c r="BP67" s="68">
        <f t="shared" si="154"/>
        <v>0</v>
      </c>
      <c r="BQ67" s="68">
        <f t="shared" si="155"/>
        <v>0</v>
      </c>
      <c r="BU67" s="54">
        <v>62</v>
      </c>
      <c r="BV67" s="62">
        <f t="shared" si="156"/>
        <v>0.58732519891962109</v>
      </c>
      <c r="BW67" s="62">
        <f t="shared" si="157"/>
        <v>0.59587565368630258</v>
      </c>
      <c r="BX67" s="62">
        <f t="shared" si="158"/>
        <v>0.61427480414660929</v>
      </c>
      <c r="BY67" s="62">
        <f t="shared" si="159"/>
        <v>0.64238105518174882</v>
      </c>
      <c r="BZ67" s="62">
        <f t="shared" si="160"/>
        <v>0.67937138011491194</v>
      </c>
      <c r="CD67" s="168">
        <v>62</v>
      </c>
      <c r="CE67" s="62">
        <f t="shared" si="161"/>
        <v>0.58732519891962109</v>
      </c>
      <c r="CF67" s="62">
        <f t="shared" si="162"/>
        <v>0.59587565368630258</v>
      </c>
      <c r="CG67" s="62">
        <f t="shared" si="163"/>
        <v>0.61427480414660929</v>
      </c>
      <c r="CH67" s="62">
        <f t="shared" si="164"/>
        <v>0.64238105518174882</v>
      </c>
      <c r="CI67" s="62">
        <f t="shared" si="165"/>
        <v>0.67937138011491194</v>
      </c>
      <c r="CM67" s="54">
        <v>62</v>
      </c>
      <c r="CN67" s="62">
        <f t="shared" si="166"/>
        <v>0.39155013261308069</v>
      </c>
      <c r="CO67" s="62">
        <f t="shared" si="167"/>
        <v>0.39725043579086838</v>
      </c>
      <c r="CP67" s="62">
        <f t="shared" si="168"/>
        <v>0.40951653609773953</v>
      </c>
      <c r="CQ67" s="62">
        <f t="shared" si="169"/>
        <v>0.42825403678783258</v>
      </c>
      <c r="CR67" s="62">
        <f t="shared" si="170"/>
        <v>0.45291425340994129</v>
      </c>
      <c r="CV67" s="54">
        <v>62</v>
      </c>
      <c r="CW67" s="62">
        <f t="shared" si="171"/>
        <v>0.11746503978392422</v>
      </c>
      <c r="CX67" s="62">
        <f t="shared" si="172"/>
        <v>0.11917513073726053</v>
      </c>
      <c r="CY67" s="62">
        <f t="shared" si="173"/>
        <v>0.12285496082932187</v>
      </c>
      <c r="CZ67" s="62">
        <f t="shared" si="174"/>
        <v>0.12847621103634979</v>
      </c>
      <c r="DA67" s="62">
        <f t="shared" si="175"/>
        <v>0.13587427602298241</v>
      </c>
      <c r="DE67" s="168">
        <v>62</v>
      </c>
      <c r="DF67" s="62">
        <f t="shared" si="176"/>
        <v>0.11746503978392422</v>
      </c>
      <c r="DG67" s="62">
        <f t="shared" si="177"/>
        <v>0.11917513073726053</v>
      </c>
      <c r="DH67" s="62">
        <f t="shared" si="178"/>
        <v>0.12285496082932187</v>
      </c>
      <c r="DI67" s="62">
        <f t="shared" si="179"/>
        <v>0.12847621103634979</v>
      </c>
      <c r="DJ67" s="62">
        <f t="shared" si="180"/>
        <v>0.13587427602298241</v>
      </c>
      <c r="DN67" s="54">
        <v>62</v>
      </c>
      <c r="DO67" s="62">
        <f t="shared" si="181"/>
        <v>7.831002652261615E-2</v>
      </c>
      <c r="DP67" s="62">
        <f t="shared" si="182"/>
        <v>7.9450087158173685E-2</v>
      </c>
      <c r="DQ67" s="62">
        <f t="shared" si="183"/>
        <v>8.1903307219547916E-2</v>
      </c>
      <c r="DR67" s="62">
        <f t="shared" si="184"/>
        <v>8.5650807357566527E-2</v>
      </c>
      <c r="DS67" s="62">
        <f t="shared" si="185"/>
        <v>9.0582850681988264E-2</v>
      </c>
      <c r="DW67" s="168">
        <v>62</v>
      </c>
      <c r="DX67" s="62">
        <f t="shared" si="186"/>
        <v>0</v>
      </c>
      <c r="DY67" s="62">
        <f t="shared" si="187"/>
        <v>0</v>
      </c>
      <c r="DZ67" s="62">
        <f t="shared" si="188"/>
        <v>0</v>
      </c>
      <c r="EA67" s="62">
        <f t="shared" si="189"/>
        <v>0</v>
      </c>
      <c r="EB67" s="62">
        <f t="shared" si="190"/>
        <v>0</v>
      </c>
      <c r="EF67" s="54">
        <v>62</v>
      </c>
      <c r="EG67" s="62">
        <f t="shared" si="191"/>
        <v>0</v>
      </c>
      <c r="EH67" s="62">
        <f t="shared" si="192"/>
        <v>0</v>
      </c>
      <c r="EI67" s="62">
        <f t="shared" si="193"/>
        <v>0</v>
      </c>
      <c r="EJ67" s="62">
        <f t="shared" si="194"/>
        <v>0</v>
      </c>
      <c r="EK67" s="62">
        <f t="shared" si="195"/>
        <v>0</v>
      </c>
      <c r="EO67" s="168">
        <v>62</v>
      </c>
      <c r="EP67" s="62">
        <f t="shared" si="196"/>
        <v>3.9155013261308075E-2</v>
      </c>
      <c r="EQ67" s="62">
        <f t="shared" si="197"/>
        <v>3.9725043579086843E-2</v>
      </c>
      <c r="ER67" s="62">
        <f t="shared" si="198"/>
        <v>4.0951653609773958E-2</v>
      </c>
      <c r="ES67" s="62">
        <f t="shared" si="199"/>
        <v>4.2825403678783264E-2</v>
      </c>
      <c r="ET67" s="62">
        <f t="shared" si="200"/>
        <v>4.5291425340994132E-2</v>
      </c>
      <c r="EX67" s="54">
        <v>62</v>
      </c>
      <c r="EY67" s="62">
        <f t="shared" si="131"/>
        <v>0.1566200530452323</v>
      </c>
      <c r="EZ67" s="62">
        <f t="shared" si="132"/>
        <v>0.15890017431634737</v>
      </c>
      <c r="FA67" s="62">
        <f t="shared" si="133"/>
        <v>0.16380661443909583</v>
      </c>
      <c r="FB67" s="62">
        <f t="shared" si="134"/>
        <v>0.17130161471513305</v>
      </c>
      <c r="FC67" s="62">
        <f t="shared" si="135"/>
        <v>0.18116570136397653</v>
      </c>
      <c r="FG67" s="54">
        <v>62</v>
      </c>
      <c r="FH67" s="67">
        <f>$Q101*AJ69*'[1]资源-士兵训练时间'!AB67+FH66</f>
        <v>419678.80866239034</v>
      </c>
      <c r="FI67" s="67">
        <f>$Q101*AK69*'[1]资源-士兵训练时间'!AC67+FI66</f>
        <v>621415.91813844012</v>
      </c>
      <c r="FJ67" s="67">
        <f>$Q101*AL69*'[1]资源-士兵训练时间'!AD67+FJ66</f>
        <v>885166.693667126</v>
      </c>
      <c r="FK67" s="67">
        <f>$Q101*AM69*'[1]资源-士兵训练时间'!AE67+FK66</f>
        <v>1236602.1787264743</v>
      </c>
      <c r="FL67" s="67">
        <f>$Q101*AN69*'[1]资源-士兵训练时间'!AF67+FL66</f>
        <v>1967230.0562675598</v>
      </c>
      <c r="FP67" s="54">
        <v>62</v>
      </c>
      <c r="FQ67" s="62">
        <f t="shared" si="201"/>
        <v>0.1174650397839242</v>
      </c>
      <c r="FR67" s="62">
        <f t="shared" si="202"/>
        <v>0.11917513073726051</v>
      </c>
      <c r="FS67" s="62">
        <f t="shared" si="203"/>
        <v>0.12285496082932185</v>
      </c>
      <c r="FT67" s="62">
        <f t="shared" si="204"/>
        <v>0.12847621103634976</v>
      </c>
      <c r="FU67" s="62">
        <f t="shared" si="205"/>
        <v>0.13587427602298238</v>
      </c>
      <c r="FV67" s="61">
        <f>FQ67*[4]兵营招募!AX66+FV66</f>
        <v>1060298.570491679</v>
      </c>
      <c r="FW67" s="61">
        <f>FR67*[4]兵营招募!AY66+FW66</f>
        <v>1086760.1050407952</v>
      </c>
      <c r="FX67" s="61">
        <f>FS67*[4]兵营招募!AZ66+FX66</f>
        <v>1049320.4455991578</v>
      </c>
      <c r="FY67" s="61">
        <f>FT67*[4]兵营招募!BA66+FY66</f>
        <v>1007701.4844167341</v>
      </c>
      <c r="FZ67" s="61">
        <f>FU67*[4]兵营招募!BB66+FZ66</f>
        <v>714623.17344008491</v>
      </c>
      <c r="GD67" s="54">
        <v>62</v>
      </c>
      <c r="GE67" s="62">
        <f t="shared" si="206"/>
        <v>0</v>
      </c>
      <c r="GF67" s="62">
        <f t="shared" si="207"/>
        <v>0</v>
      </c>
      <c r="GG67" s="62">
        <f t="shared" si="208"/>
        <v>0</v>
      </c>
      <c r="GH67" s="62">
        <f t="shared" si="209"/>
        <v>0</v>
      </c>
      <c r="GI67" s="62">
        <f t="shared" si="210"/>
        <v>0</v>
      </c>
      <c r="GM67" s="54">
        <v>62</v>
      </c>
      <c r="GN67" s="62">
        <f t="shared" si="211"/>
        <v>0.1566200530452323</v>
      </c>
      <c r="GO67" s="62">
        <f t="shared" si="212"/>
        <v>0.15890017431634737</v>
      </c>
      <c r="GP67" s="62">
        <f t="shared" si="213"/>
        <v>0.16380661443909583</v>
      </c>
      <c r="GQ67" s="62">
        <f t="shared" si="214"/>
        <v>0.17130161471513305</v>
      </c>
      <c r="GR67" s="62">
        <f t="shared" si="215"/>
        <v>0.18116570136397653</v>
      </c>
      <c r="GV67" s="168">
        <v>62</v>
      </c>
      <c r="GW67" s="62">
        <f t="shared" si="216"/>
        <v>0.1566200530452323</v>
      </c>
      <c r="GX67" s="62">
        <f t="shared" si="217"/>
        <v>0.15890017431634737</v>
      </c>
      <c r="GY67" s="62">
        <f t="shared" si="218"/>
        <v>0.16380661443909583</v>
      </c>
      <c r="GZ67" s="62">
        <f t="shared" si="219"/>
        <v>0.17130161471513305</v>
      </c>
      <c r="HA67" s="62">
        <f t="shared" si="220"/>
        <v>0.18116570136397653</v>
      </c>
      <c r="HE67" s="54">
        <v>62</v>
      </c>
      <c r="HF67" s="62">
        <f t="shared" si="221"/>
        <v>0</v>
      </c>
      <c r="HG67" s="62">
        <f t="shared" si="222"/>
        <v>0</v>
      </c>
      <c r="HH67" s="62">
        <f t="shared" si="223"/>
        <v>0</v>
      </c>
      <c r="HI67" s="62">
        <f t="shared" si="224"/>
        <v>0</v>
      </c>
      <c r="HJ67" s="62">
        <f t="shared" si="225"/>
        <v>0</v>
      </c>
      <c r="HN67" s="54">
        <v>62</v>
      </c>
      <c r="HO67" s="62">
        <f t="shared" si="226"/>
        <v>0.23493007956784839</v>
      </c>
      <c r="HP67" s="62">
        <f t="shared" si="227"/>
        <v>0.23835026147452101</v>
      </c>
      <c r="HQ67" s="62">
        <f t="shared" si="228"/>
        <v>0.24570992165864369</v>
      </c>
      <c r="HR67" s="62">
        <f t="shared" si="229"/>
        <v>0.25695242207269953</v>
      </c>
      <c r="HS67" s="62">
        <f t="shared" si="230"/>
        <v>0.27174855204596476</v>
      </c>
      <c r="HW67" s="54">
        <v>62</v>
      </c>
      <c r="HX67" s="62">
        <f t="shared" si="231"/>
        <v>0</v>
      </c>
      <c r="HY67" s="62">
        <f t="shared" si="232"/>
        <v>0</v>
      </c>
      <c r="HZ67" s="62">
        <f t="shared" si="233"/>
        <v>0</v>
      </c>
      <c r="IA67" s="62">
        <f t="shared" si="234"/>
        <v>0</v>
      </c>
      <c r="IB67" s="62">
        <f t="shared" si="235"/>
        <v>0</v>
      </c>
      <c r="IF67" s="54">
        <v>62</v>
      </c>
      <c r="IG67" s="62">
        <f t="shared" si="236"/>
        <v>0.58732519891962109</v>
      </c>
      <c r="IH67" s="62">
        <f t="shared" si="237"/>
        <v>0.59587565368630258</v>
      </c>
      <c r="II67" s="62">
        <f t="shared" si="238"/>
        <v>0.61427480414660929</v>
      </c>
      <c r="IJ67" s="62">
        <f t="shared" si="239"/>
        <v>0.64238105518174882</v>
      </c>
      <c r="IK67" s="62">
        <f t="shared" si="240"/>
        <v>0.67937138011491194</v>
      </c>
      <c r="IO67" s="54">
        <v>62</v>
      </c>
      <c r="IP67" s="62">
        <f t="shared" si="241"/>
        <v>0</v>
      </c>
      <c r="IQ67" s="62">
        <f t="shared" si="242"/>
        <v>0</v>
      </c>
      <c r="IR67" s="62">
        <f t="shared" si="243"/>
        <v>0</v>
      </c>
      <c r="IS67" s="62">
        <f t="shared" si="244"/>
        <v>0</v>
      </c>
      <c r="IT67" s="62">
        <f t="shared" si="245"/>
        <v>0</v>
      </c>
      <c r="IX67" s="54">
        <v>62</v>
      </c>
      <c r="IY67" s="62">
        <f t="shared" si="246"/>
        <v>0</v>
      </c>
      <c r="IZ67" s="62">
        <f t="shared" si="247"/>
        <v>0</v>
      </c>
      <c r="JA67" s="62">
        <f t="shared" si="248"/>
        <v>0</v>
      </c>
      <c r="JB67" s="62">
        <f t="shared" si="249"/>
        <v>0</v>
      </c>
      <c r="JC67" s="62">
        <f t="shared" si="250"/>
        <v>0</v>
      </c>
      <c r="JD67" s="67"/>
      <c r="JE67" s="67"/>
      <c r="JF67" s="67"/>
      <c r="JJ67" s="54">
        <v>62</v>
      </c>
      <c r="JK67" s="68">
        <f t="shared" si="251"/>
        <v>5.8732519891962112E-2</v>
      </c>
      <c r="JL67" s="68">
        <f t="shared" si="252"/>
        <v>5.9587565368630267E-2</v>
      </c>
      <c r="JM67" s="68">
        <f t="shared" si="253"/>
        <v>6.1427480414660937E-2</v>
      </c>
      <c r="JN67" s="68">
        <f t="shared" si="254"/>
        <v>6.4238105518174896E-2</v>
      </c>
      <c r="JO67" s="68">
        <f t="shared" si="255"/>
        <v>6.7937138011491205E-2</v>
      </c>
      <c r="JP67" s="61">
        <f>JK67*('[1]功能-城建'!CW66-'[1]功能-城建'!CW65)+JP66</f>
        <v>522604.32844296854</v>
      </c>
      <c r="JQ67" s="61">
        <f>JL67*('[1]功能-城建'!CX66-'[1]功能-城建'!CX65)+JQ66</f>
        <v>574553.81608410703</v>
      </c>
      <c r="JR67" s="61">
        <f>JM67*('[1]功能-城建'!CY66-'[1]功能-城建'!CY65)+JR66</f>
        <v>583588.52796681505</v>
      </c>
      <c r="JS67" s="61">
        <f>JN67*('[1]功能-城建'!CZ66-'[1]功能-城建'!CZ65)+JS66</f>
        <v>599165.22676007554</v>
      </c>
      <c r="JT67" s="61">
        <f>JO67*('[1]功能-城建'!DA66-'[1]功能-城建'!DA65)+JT66</f>
        <v>363335.79094722716</v>
      </c>
      <c r="JX67" s="159">
        <v>62</v>
      </c>
      <c r="JY67" s="68">
        <f t="shared" si="256"/>
        <v>0</v>
      </c>
      <c r="JZ67" s="68">
        <f t="shared" si="257"/>
        <v>0</v>
      </c>
      <c r="KA67" s="68">
        <f t="shared" si="258"/>
        <v>0</v>
      </c>
      <c r="KB67" s="68">
        <f t="shared" si="259"/>
        <v>0</v>
      </c>
      <c r="KC67" s="68">
        <f t="shared" si="260"/>
        <v>0</v>
      </c>
      <c r="KG67" s="168">
        <v>62</v>
      </c>
      <c r="KH67" s="68">
        <f t="shared" si="261"/>
        <v>0.11746503978392422</v>
      </c>
      <c r="KI67" s="68">
        <f t="shared" si="262"/>
        <v>0.11917513073726053</v>
      </c>
      <c r="KJ67" s="68">
        <f t="shared" si="263"/>
        <v>0.12285496082932187</v>
      </c>
      <c r="KK67" s="68">
        <f t="shared" si="264"/>
        <v>0.12847621103634979</v>
      </c>
      <c r="KL67" s="68">
        <f t="shared" si="265"/>
        <v>0.13587427602298241</v>
      </c>
      <c r="KP67" s="168">
        <v>62</v>
      </c>
      <c r="KQ67" s="68">
        <f t="shared" si="266"/>
        <v>0.17619755967588629</v>
      </c>
      <c r="KR67" s="68">
        <f t="shared" si="267"/>
        <v>0.17876269610589077</v>
      </c>
      <c r="KS67" s="68">
        <f t="shared" si="268"/>
        <v>0.18428244124398277</v>
      </c>
      <c r="KT67" s="68">
        <f t="shared" si="269"/>
        <v>0.19271431655452465</v>
      </c>
      <c r="KU67" s="68">
        <f t="shared" si="270"/>
        <v>0.20381141403447356</v>
      </c>
    </row>
    <row r="68" spans="2:307" x14ac:dyDescent="0.15">
      <c r="B68" s="54">
        <v>29</v>
      </c>
      <c r="C68" s="63">
        <f>IFERROR(INDEX(C$8:C$37,MATCH(圣人研究设计!AA102,$B$8:$B$37,0)),0)</f>
        <v>0.60000000000000009</v>
      </c>
      <c r="D68" s="63">
        <f>IFERROR(INDEX(D$8:D$37,MATCH(圣人研究设计!AB102,$B$8:$B$37,0)),0)</f>
        <v>0</v>
      </c>
      <c r="E68" s="63">
        <f>IFERROR(INDEX(E$8:E$37,MATCH(圣人研究设计!AC102,$B$8:$B$37,0)),0)</f>
        <v>0</v>
      </c>
      <c r="F68" s="63">
        <f>IFERROR(INDEX(F$8:F$37,MATCH(圣人研究设计!AD102,$B$8:$B$37,0)),0)</f>
        <v>0</v>
      </c>
      <c r="G68" s="63">
        <f>IFERROR(INDEX(G$8:G$37,MATCH(圣人研究设计!AE102,$B$8:$B$37,0)),0)</f>
        <v>0.4</v>
      </c>
      <c r="H68" s="63">
        <f>IFERROR(INDEX(H$8:H$37,MATCH(圣人研究设计!AF102,$B$8:$B$37,0)),0)</f>
        <v>0</v>
      </c>
      <c r="I68" s="63">
        <f>IFERROR(INDEX(I$8:I$37,MATCH(圣人研究设计!AG102,$B$8:$B$37,0)),0)</f>
        <v>0.25</v>
      </c>
      <c r="J68" s="63">
        <f>IFERROR(INDEX(J$8:J$37,MATCH(圣人研究设计!AH102,$B$8:$B$37,0)),0)</f>
        <v>0</v>
      </c>
      <c r="K68" s="63">
        <f>IFERROR(INDEX(K$8:K$37,MATCH(圣人研究设计!AI102,$B$8:$B$37,0)),0)</f>
        <v>0</v>
      </c>
      <c r="L68" s="63">
        <f>IFERROR(INDEX(L$8:L$37,MATCH(圣人研究设计!AJ102,$B$8:$B$37,0)),0)</f>
        <v>0</v>
      </c>
      <c r="M68" s="63">
        <f>IFERROR(INDEX(M$8:M$37,MATCH(圣人研究设计!AK102,$B$8:$B$37,0)),0)</f>
        <v>0</v>
      </c>
      <c r="N68" s="63">
        <f>IFERROR(INDEX(N$8:N$37,MATCH(圣人研究设计!AL102,$B$8:$B$37,0)),0)</f>
        <v>0</v>
      </c>
      <c r="O68" s="63">
        <f>IFERROR(INDEX(O$8:O$37,MATCH(圣人研究设计!AM102,$B$8:$B$37,0)),0)</f>
        <v>0</v>
      </c>
      <c r="P68" s="63">
        <f>IFERROR(INDEX(P$8:P$37,MATCH(圣人研究设计!AN102,$B$8:$B$37,0)),0)</f>
        <v>0.1</v>
      </c>
      <c r="Q68" s="63">
        <f>IFERROR(INDEX(Q$8:Q$37,MATCH(圣人研究设计!AO102,$B$8:$B$37,0)),0)</f>
        <v>0</v>
      </c>
      <c r="R68" s="63">
        <f>IFERROR(INDEX(R$8:R$37,MATCH(圣人研究设计!AP102,$B$8:$B$37,0)),0)</f>
        <v>0</v>
      </c>
      <c r="S68" s="63">
        <f>IFERROR(INDEX(S$8:S$37,MATCH(圣人研究设计!AQ102,$B$8:$B$37,0)),0)</f>
        <v>0</v>
      </c>
      <c r="T68" s="63">
        <f>IFERROR(INDEX(T$8:T$37,MATCH(圣人研究设计!AR102,$B$8:$B$37,0)),0)</f>
        <v>0.1</v>
      </c>
      <c r="U68" s="63">
        <f>IFERROR(INDEX(U$8:U$37,MATCH(圣人研究设计!AS102,$B$8:$B$37,0)),0)</f>
        <v>0</v>
      </c>
      <c r="V68" s="63">
        <f>IFERROR(INDEX(V$8:V$37,MATCH(圣人研究设计!AT102,$B$8:$B$37,0)),0)</f>
        <v>0</v>
      </c>
      <c r="W68" s="63">
        <f>IFERROR(INDEX(W$8:W$37,MATCH(圣人研究设计!AU102,$B$8:$B$37,0)),0)</f>
        <v>0.15</v>
      </c>
      <c r="X68" s="63">
        <f>IFERROR(INDEX(X$8:X$37,MATCH(圣人研究设计!AV102,$B$8:$B$37,0)),0)</f>
        <v>0</v>
      </c>
      <c r="Y68" s="63">
        <f>IFERROR(INDEX(Y$8:Y$37,MATCH(圣人研究设计!AW102,$B$8:$B$37,0)),0)</f>
        <v>0.4</v>
      </c>
      <c r="Z68" s="63">
        <f>IFERROR(INDEX(Z$8:Z$37,MATCH(圣人研究设计!AX102,$B$8:$B$37,0)),0)</f>
        <v>0</v>
      </c>
      <c r="AA68" s="63">
        <f>IFERROR(INDEX(AA$8:AA$37,MATCH(圣人研究设计!AY102,$B$8:$B$37,0)),0)</f>
        <v>0</v>
      </c>
      <c r="AB68" s="63">
        <f>IFERROR(INDEX(AB$8:AB$37,MATCH(圣人研究设计!AZ102,$B$8:$B$37,0)),0)</f>
        <v>0</v>
      </c>
      <c r="AC68" s="63">
        <f>IFERROR(INDEX(AC$8:AC$37,MATCH(圣人研究设计!BA102,$B$8:$B$37,0)),0)</f>
        <v>0</v>
      </c>
      <c r="AD68" s="63">
        <f>IFERROR(INDEX(AD$8:AD$37,MATCH(圣人研究设计!BB102,$B$8:$B$37,0)),0)</f>
        <v>0.12</v>
      </c>
      <c r="AE68" s="63"/>
      <c r="AI68" s="103">
        <v>61</v>
      </c>
      <c r="AJ68" s="60">
        <f>IF(总纲!BM65&lt;INT('功能-圣人研究'!$E$8),0,求节点('功能-圣人研究'!$E$8:$E$27,'功能-圣人研究'!K$8:K$27,总纲!BM65))</f>
        <v>0.78550255837575012</v>
      </c>
      <c r="AK68" s="60">
        <f>IF(总纲!BN65&lt;INT('功能-圣人研究'!$E$8),0,求节点('功能-圣人研究'!$E$8:$E$27,'功能-圣人研究'!L$8:L$27,总纲!BN65))</f>
        <v>0.79688161328558005</v>
      </c>
      <c r="AL68" s="60">
        <f>IF(总纲!BO65&lt;INT('功能-圣人研究'!$E$8),0,求节点('功能-圣人研究'!$E$8:$E$27,'功能-圣人研究'!M$8:M$27,总纲!BO65))</f>
        <v>0.82186644846908052</v>
      </c>
      <c r="AM68" s="60">
        <f>IF(总纲!BP65&lt;INT('功能-圣人研究'!$E$8),0,求节点('功能-圣人研究'!$E$8:$E$27,'功能-圣人研究'!N$8:N$27,总纲!BP65))</f>
        <v>0.85959528288061371</v>
      </c>
      <c r="AN68" s="60">
        <f>IF(总纲!BQ65&lt;INT('功能-圣人研究'!$E$8),0,求节点('功能-圣人研究'!$E$8:$E$27,'功能-圣人研究'!O$8:O$27,总纲!BQ65))</f>
        <v>0.90950713474389711</v>
      </c>
      <c r="AS68" s="81"/>
      <c r="AT68" s="54">
        <v>63</v>
      </c>
      <c r="AU68" s="68">
        <f t="shared" si="141"/>
        <v>0.87839669914208507</v>
      </c>
      <c r="AV68" s="68">
        <f t="shared" si="142"/>
        <v>0.89093811611334683</v>
      </c>
      <c r="AW68" s="68">
        <f t="shared" si="143"/>
        <v>0.91846024580640595</v>
      </c>
      <c r="AX68" s="68">
        <f t="shared" si="144"/>
        <v>0.95998054825250112</v>
      </c>
      <c r="AY68" s="68">
        <f t="shared" si="145"/>
        <v>1.0148930420221005</v>
      </c>
      <c r="BB68" s="81"/>
      <c r="BC68" s="54">
        <v>63</v>
      </c>
      <c r="BD68" s="68">
        <f t="shared" si="146"/>
        <v>0.87839669914208507</v>
      </c>
      <c r="BE68" s="68">
        <f t="shared" si="147"/>
        <v>0.89093811611334683</v>
      </c>
      <c r="BF68" s="68">
        <f t="shared" si="148"/>
        <v>0.91846024580640595</v>
      </c>
      <c r="BG68" s="68">
        <f t="shared" si="149"/>
        <v>0.95998054825250112</v>
      </c>
      <c r="BH68" s="68">
        <f t="shared" si="150"/>
        <v>1.0148930420221005</v>
      </c>
      <c r="BL68" s="54">
        <v>63</v>
      </c>
      <c r="BM68" s="68">
        <f t="shared" si="151"/>
        <v>0</v>
      </c>
      <c r="BN68" s="68">
        <f t="shared" si="152"/>
        <v>0</v>
      </c>
      <c r="BO68" s="68">
        <f t="shared" si="153"/>
        <v>0</v>
      </c>
      <c r="BP68" s="68">
        <f t="shared" si="154"/>
        <v>0</v>
      </c>
      <c r="BQ68" s="68">
        <f t="shared" si="155"/>
        <v>0</v>
      </c>
      <c r="BU68" s="54">
        <v>63</v>
      </c>
      <c r="BV68" s="62">
        <f t="shared" si="156"/>
        <v>0.58559779942805668</v>
      </c>
      <c r="BW68" s="62">
        <f t="shared" si="157"/>
        <v>0.59395874407556459</v>
      </c>
      <c r="BX68" s="62">
        <f t="shared" si="158"/>
        <v>0.61230683053760393</v>
      </c>
      <c r="BY68" s="62">
        <f t="shared" si="159"/>
        <v>0.63998703216833408</v>
      </c>
      <c r="BZ68" s="62">
        <f t="shared" si="160"/>
        <v>0.67659536134806708</v>
      </c>
      <c r="CD68" s="168">
        <v>63</v>
      </c>
      <c r="CE68" s="62">
        <f t="shared" si="161"/>
        <v>0.58559779942805668</v>
      </c>
      <c r="CF68" s="62">
        <f t="shared" si="162"/>
        <v>0.59395874407556459</v>
      </c>
      <c r="CG68" s="62">
        <f t="shared" si="163"/>
        <v>0.61230683053760393</v>
      </c>
      <c r="CH68" s="62">
        <f t="shared" si="164"/>
        <v>0.63998703216833408</v>
      </c>
      <c r="CI68" s="62">
        <f t="shared" si="165"/>
        <v>0.67659536134806708</v>
      </c>
      <c r="CM68" s="54">
        <v>63</v>
      </c>
      <c r="CN68" s="62">
        <f t="shared" si="166"/>
        <v>0.3903985329520378</v>
      </c>
      <c r="CO68" s="62">
        <f t="shared" si="167"/>
        <v>0.39597249605037638</v>
      </c>
      <c r="CP68" s="62">
        <f t="shared" si="168"/>
        <v>0.40820455369173597</v>
      </c>
      <c r="CQ68" s="62">
        <f t="shared" si="169"/>
        <v>0.42665802144555603</v>
      </c>
      <c r="CR68" s="62">
        <f t="shared" si="170"/>
        <v>0.45106357423204468</v>
      </c>
      <c r="CV68" s="54">
        <v>63</v>
      </c>
      <c r="CW68" s="62">
        <f t="shared" si="171"/>
        <v>0.11711955988561136</v>
      </c>
      <c r="CX68" s="62">
        <f t="shared" si="172"/>
        <v>0.11879174881511292</v>
      </c>
      <c r="CY68" s="62">
        <f t="shared" si="173"/>
        <v>0.12246136610752081</v>
      </c>
      <c r="CZ68" s="62">
        <f t="shared" si="174"/>
        <v>0.12799740643366683</v>
      </c>
      <c r="DA68" s="62">
        <f t="shared" si="175"/>
        <v>0.13531907226961343</v>
      </c>
      <c r="DE68" s="168">
        <v>63</v>
      </c>
      <c r="DF68" s="62">
        <f t="shared" si="176"/>
        <v>0.11711955988561136</v>
      </c>
      <c r="DG68" s="62">
        <f t="shared" si="177"/>
        <v>0.11879174881511292</v>
      </c>
      <c r="DH68" s="62">
        <f t="shared" si="178"/>
        <v>0.12246136610752081</v>
      </c>
      <c r="DI68" s="62">
        <f t="shared" si="179"/>
        <v>0.12799740643366683</v>
      </c>
      <c r="DJ68" s="62">
        <f t="shared" si="180"/>
        <v>0.13531907226961343</v>
      </c>
      <c r="DN68" s="54">
        <v>63</v>
      </c>
      <c r="DO68" s="62">
        <f t="shared" si="181"/>
        <v>7.8079706590407569E-2</v>
      </c>
      <c r="DP68" s="62">
        <f t="shared" si="182"/>
        <v>7.9194499210075278E-2</v>
      </c>
      <c r="DQ68" s="62">
        <f t="shared" si="183"/>
        <v>8.16409107383472E-2</v>
      </c>
      <c r="DR68" s="62">
        <f t="shared" si="184"/>
        <v>8.5331604289111213E-2</v>
      </c>
      <c r="DS68" s="62">
        <f t="shared" si="185"/>
        <v>9.0212714846408942E-2</v>
      </c>
      <c r="DW68" s="168">
        <v>63</v>
      </c>
      <c r="DX68" s="62">
        <f t="shared" si="186"/>
        <v>0.11711955988561133</v>
      </c>
      <c r="DY68" s="62">
        <f t="shared" si="187"/>
        <v>0.11879174881511291</v>
      </c>
      <c r="DZ68" s="62">
        <f t="shared" si="188"/>
        <v>0.12246136610752079</v>
      </c>
      <c r="EA68" s="62">
        <f t="shared" si="189"/>
        <v>0.1279974064336668</v>
      </c>
      <c r="EB68" s="62">
        <f t="shared" si="190"/>
        <v>0.1353190722696134</v>
      </c>
      <c r="EF68" s="54">
        <v>63</v>
      </c>
      <c r="EG68" s="62">
        <f t="shared" si="191"/>
        <v>7.8079706590407569E-2</v>
      </c>
      <c r="EH68" s="62">
        <f t="shared" si="192"/>
        <v>7.9194499210075278E-2</v>
      </c>
      <c r="EI68" s="62">
        <f t="shared" si="193"/>
        <v>8.16409107383472E-2</v>
      </c>
      <c r="EJ68" s="62">
        <f t="shared" si="194"/>
        <v>8.5331604289111213E-2</v>
      </c>
      <c r="EK68" s="62">
        <f t="shared" si="195"/>
        <v>9.0212714846408942E-2</v>
      </c>
      <c r="EO68" s="168">
        <v>63</v>
      </c>
      <c r="EP68" s="62">
        <f t="shared" si="196"/>
        <v>3.9039853295203784E-2</v>
      </c>
      <c r="EQ68" s="62">
        <f t="shared" si="197"/>
        <v>3.9597249605037639E-2</v>
      </c>
      <c r="ER68" s="62">
        <f t="shared" si="198"/>
        <v>4.08204553691736E-2</v>
      </c>
      <c r="ES68" s="62">
        <f t="shared" si="199"/>
        <v>4.2665802144555606E-2</v>
      </c>
      <c r="ET68" s="62">
        <f t="shared" si="200"/>
        <v>4.5106357423204471E-2</v>
      </c>
      <c r="EX68" s="54">
        <v>63</v>
      </c>
      <c r="EY68" s="62">
        <f t="shared" si="131"/>
        <v>0.15615941318081514</v>
      </c>
      <c r="EZ68" s="62">
        <f t="shared" si="132"/>
        <v>0.15838899842015056</v>
      </c>
      <c r="FA68" s="62">
        <f t="shared" si="133"/>
        <v>0.1632818214766944</v>
      </c>
      <c r="FB68" s="62">
        <f t="shared" si="134"/>
        <v>0.17066320857822243</v>
      </c>
      <c r="FC68" s="62">
        <f t="shared" si="135"/>
        <v>0.18042542969281788</v>
      </c>
      <c r="FG68" s="54">
        <v>63</v>
      </c>
      <c r="FH68" s="67">
        <f>$Q102*AJ70*'[1]资源-士兵训练时间'!AB68+FH67</f>
        <v>458730.18090600305</v>
      </c>
      <c r="FI68" s="67">
        <f>$Q102*AK70*'[1]资源-士兵训练时间'!AC68+FI67</f>
        <v>679080.03236350149</v>
      </c>
      <c r="FJ68" s="67">
        <f>$Q102*AL70*'[1]资源-士兵训练时间'!AD68+FJ67</f>
        <v>966788.01928762975</v>
      </c>
      <c r="FK68" s="67">
        <f>$Q102*AM70*'[1]资源-士兵训练时间'!AE68+FK67</f>
        <v>1351495.5676909753</v>
      </c>
      <c r="FL68" s="67">
        <f>$Q102*AN70*'[1]资源-士兵训练时间'!AF68+FL67</f>
        <v>2146174.8724354547</v>
      </c>
      <c r="FP68" s="54">
        <v>63</v>
      </c>
      <c r="FQ68" s="62">
        <f t="shared" si="201"/>
        <v>0.11711955988561133</v>
      </c>
      <c r="FR68" s="62">
        <f t="shared" si="202"/>
        <v>0.11879174881511291</v>
      </c>
      <c r="FS68" s="62">
        <f t="shared" si="203"/>
        <v>0.12246136610752079</v>
      </c>
      <c r="FT68" s="62">
        <f t="shared" si="204"/>
        <v>0.1279974064336668</v>
      </c>
      <c r="FU68" s="62">
        <f t="shared" si="205"/>
        <v>0.1353190722696134</v>
      </c>
      <c r="FV68" s="61">
        <f>FQ68*[4]兵营招募!AX67+FV67</f>
        <v>1152403.3452741303</v>
      </c>
      <c r="FW68" s="61">
        <f>FR68*[4]兵营招募!AY67+FW67</f>
        <v>1182335.4503353953</v>
      </c>
      <c r="FX68" s="61">
        <f>FS68*[4]兵营招募!AZ67+FX67</f>
        <v>1141096.2680133749</v>
      </c>
      <c r="FY68" s="61">
        <f>FT68*[4]兵营招募!BA67+FY67</f>
        <v>1097731.6958314078</v>
      </c>
      <c r="FZ68" s="61">
        <f>FU68*[4]兵营招募!BB67+FZ67</f>
        <v>778190.75004683039</v>
      </c>
      <c r="GD68" s="54">
        <v>63</v>
      </c>
      <c r="GE68" s="62">
        <f t="shared" si="206"/>
        <v>0</v>
      </c>
      <c r="GF68" s="62">
        <f t="shared" si="207"/>
        <v>0</v>
      </c>
      <c r="GG68" s="62">
        <f t="shared" si="208"/>
        <v>0</v>
      </c>
      <c r="GH68" s="62">
        <f t="shared" si="209"/>
        <v>0</v>
      </c>
      <c r="GI68" s="62">
        <f t="shared" si="210"/>
        <v>0</v>
      </c>
      <c r="GM68" s="54">
        <v>63</v>
      </c>
      <c r="GN68" s="62">
        <f t="shared" si="211"/>
        <v>0.15615941318081514</v>
      </c>
      <c r="GO68" s="62">
        <f t="shared" si="212"/>
        <v>0.15838899842015056</v>
      </c>
      <c r="GP68" s="62">
        <f t="shared" si="213"/>
        <v>0.1632818214766944</v>
      </c>
      <c r="GQ68" s="62">
        <f t="shared" si="214"/>
        <v>0.17066320857822243</v>
      </c>
      <c r="GR68" s="62">
        <f t="shared" si="215"/>
        <v>0.18042542969281788</v>
      </c>
      <c r="GV68" s="168">
        <v>63</v>
      </c>
      <c r="GW68" s="62">
        <f t="shared" si="216"/>
        <v>0.15615941318081514</v>
      </c>
      <c r="GX68" s="62">
        <f t="shared" si="217"/>
        <v>0.15838899842015056</v>
      </c>
      <c r="GY68" s="62">
        <f t="shared" si="218"/>
        <v>0.1632818214766944</v>
      </c>
      <c r="GZ68" s="62">
        <f t="shared" si="219"/>
        <v>0.17066320857822243</v>
      </c>
      <c r="HA68" s="62">
        <f t="shared" si="220"/>
        <v>0.18042542969281788</v>
      </c>
      <c r="HE68" s="54">
        <v>63</v>
      </c>
      <c r="HF68" s="62">
        <f t="shared" si="221"/>
        <v>1.1711955988561134</v>
      </c>
      <c r="HG68" s="62">
        <f t="shared" si="222"/>
        <v>1.1879174881511292</v>
      </c>
      <c r="HH68" s="62">
        <f t="shared" si="223"/>
        <v>1.2246136610752079</v>
      </c>
      <c r="HI68" s="62">
        <f t="shared" si="224"/>
        <v>1.2799740643366682</v>
      </c>
      <c r="HJ68" s="62">
        <f t="shared" si="225"/>
        <v>1.3531907226961342</v>
      </c>
      <c r="HN68" s="54">
        <v>63</v>
      </c>
      <c r="HO68" s="62">
        <f t="shared" si="226"/>
        <v>0.23423911977122266</v>
      </c>
      <c r="HP68" s="62">
        <f t="shared" si="227"/>
        <v>0.23758349763022582</v>
      </c>
      <c r="HQ68" s="62">
        <f t="shared" si="228"/>
        <v>0.24492273221504157</v>
      </c>
      <c r="HR68" s="62">
        <f t="shared" si="229"/>
        <v>0.25599481286733361</v>
      </c>
      <c r="HS68" s="62">
        <f t="shared" si="230"/>
        <v>0.2706381445392268</v>
      </c>
      <c r="HW68" s="54">
        <v>63</v>
      </c>
      <c r="HX68" s="62">
        <f t="shared" si="231"/>
        <v>0</v>
      </c>
      <c r="HY68" s="62">
        <f t="shared" si="232"/>
        <v>0</v>
      </c>
      <c r="HZ68" s="62">
        <f t="shared" si="233"/>
        <v>0</v>
      </c>
      <c r="IA68" s="62">
        <f t="shared" si="234"/>
        <v>0</v>
      </c>
      <c r="IB68" s="62">
        <f t="shared" si="235"/>
        <v>0</v>
      </c>
      <c r="IF68" s="54">
        <v>63</v>
      </c>
      <c r="IG68" s="62">
        <f t="shared" si="236"/>
        <v>0.58559779942805668</v>
      </c>
      <c r="IH68" s="62">
        <f t="shared" si="237"/>
        <v>0.59395874407556459</v>
      </c>
      <c r="II68" s="62">
        <f t="shared" si="238"/>
        <v>0.61230683053760393</v>
      </c>
      <c r="IJ68" s="62">
        <f t="shared" si="239"/>
        <v>0.63998703216833408</v>
      </c>
      <c r="IK68" s="62">
        <f t="shared" si="240"/>
        <v>0.67659536134806708</v>
      </c>
      <c r="IO68" s="54">
        <v>63</v>
      </c>
      <c r="IP68" s="62">
        <f t="shared" si="241"/>
        <v>0.15615941318081514</v>
      </c>
      <c r="IQ68" s="62">
        <f t="shared" si="242"/>
        <v>0.15838899842015056</v>
      </c>
      <c r="IR68" s="62">
        <f t="shared" si="243"/>
        <v>0.1632818214766944</v>
      </c>
      <c r="IS68" s="62">
        <f t="shared" si="244"/>
        <v>0.17066320857822243</v>
      </c>
      <c r="IT68" s="62">
        <f t="shared" si="245"/>
        <v>0.18042542969281788</v>
      </c>
      <c r="IX68" s="54">
        <v>63</v>
      </c>
      <c r="IY68" s="62">
        <f t="shared" si="246"/>
        <v>0</v>
      </c>
      <c r="IZ68" s="62">
        <f t="shared" si="247"/>
        <v>0</v>
      </c>
      <c r="JA68" s="62">
        <f t="shared" si="248"/>
        <v>0</v>
      </c>
      <c r="JB68" s="62">
        <f t="shared" si="249"/>
        <v>0</v>
      </c>
      <c r="JC68" s="62">
        <f t="shared" si="250"/>
        <v>0</v>
      </c>
      <c r="JD68" s="67"/>
      <c r="JE68" s="67"/>
      <c r="JF68" s="67"/>
      <c r="JJ68" s="54">
        <v>63</v>
      </c>
      <c r="JK68" s="68">
        <f t="shared" si="251"/>
        <v>5.855977994280568E-2</v>
      </c>
      <c r="JL68" s="68">
        <f t="shared" si="252"/>
        <v>5.9395874407556462E-2</v>
      </c>
      <c r="JM68" s="68">
        <f t="shared" si="253"/>
        <v>6.1230683053760407E-2</v>
      </c>
      <c r="JN68" s="68">
        <f t="shared" si="254"/>
        <v>6.3998703216833416E-2</v>
      </c>
      <c r="JO68" s="68">
        <f t="shared" si="255"/>
        <v>6.7659536134806714E-2</v>
      </c>
      <c r="JP68" s="61">
        <f>JK68*('[1]功能-城建'!CW67-'[1]功能-城建'!CW66)+JP67</f>
        <v>576185.55960285745</v>
      </c>
      <c r="JQ68" s="61">
        <f>JL68*('[1]功能-城建'!CX67-'[1]功能-城建'!CX66)+JQ67</f>
        <v>634177.62807004724</v>
      </c>
      <c r="JR68" s="61">
        <f>JM68*('[1]功能-城建'!CY67-'[1]功能-城建'!CY66)+JR67</f>
        <v>644012.34432705468</v>
      </c>
      <c r="JS68" s="61">
        <f>JN68*('[1]功能-城建'!CZ67-'[1]功能-城建'!CZ66)+JS67</f>
        <v>662499.81321208412</v>
      </c>
      <c r="JT68" s="61">
        <f>JO68*('[1]功能-城建'!DA67-'[1]功能-城建'!DA66)+JT67</f>
        <v>400887.77012499631</v>
      </c>
      <c r="JX68" s="159">
        <v>63</v>
      </c>
      <c r="JY68" s="68">
        <f t="shared" si="256"/>
        <v>0</v>
      </c>
      <c r="JZ68" s="68">
        <f t="shared" si="257"/>
        <v>0</v>
      </c>
      <c r="KA68" s="68">
        <f t="shared" si="258"/>
        <v>0</v>
      </c>
      <c r="KB68" s="68">
        <f t="shared" si="259"/>
        <v>0</v>
      </c>
      <c r="KC68" s="68">
        <f t="shared" si="260"/>
        <v>0</v>
      </c>
      <c r="KG68" s="168">
        <v>63</v>
      </c>
      <c r="KH68" s="68">
        <f t="shared" si="261"/>
        <v>0.11711955988561136</v>
      </c>
      <c r="KI68" s="68">
        <f t="shared" si="262"/>
        <v>0.11879174881511292</v>
      </c>
      <c r="KJ68" s="68">
        <f t="shared" si="263"/>
        <v>0.12246136610752081</v>
      </c>
      <c r="KK68" s="68">
        <f t="shared" si="264"/>
        <v>0.12799740643366683</v>
      </c>
      <c r="KL68" s="68">
        <f t="shared" si="265"/>
        <v>0.13531907226961343</v>
      </c>
      <c r="KP68" s="168">
        <v>63</v>
      </c>
      <c r="KQ68" s="68">
        <f t="shared" si="266"/>
        <v>0.17567933982841699</v>
      </c>
      <c r="KR68" s="68">
        <f t="shared" si="267"/>
        <v>0.17818762322266934</v>
      </c>
      <c r="KS68" s="68">
        <f t="shared" si="268"/>
        <v>0.18369204916128118</v>
      </c>
      <c r="KT68" s="68">
        <f t="shared" si="269"/>
        <v>0.19199610965050021</v>
      </c>
      <c r="KU68" s="68">
        <f t="shared" si="270"/>
        <v>0.20297860840442009</v>
      </c>
    </row>
    <row r="69" spans="2:307" x14ac:dyDescent="0.15">
      <c r="B69" s="54">
        <v>30</v>
      </c>
      <c r="C69" s="63">
        <f>IFERROR(INDEX(C$8:C$37,MATCH(圣人研究设计!AA103,$B$8:$B$37,0)),0)</f>
        <v>0.60000000000000009</v>
      </c>
      <c r="D69" s="63">
        <f>IFERROR(INDEX(D$8:D$37,MATCH(圣人研究设计!AB103,$B$8:$B$37,0)),0)</f>
        <v>0</v>
      </c>
      <c r="E69" s="63">
        <f>IFERROR(INDEX(E$8:E$37,MATCH(圣人研究设计!AC103,$B$8:$B$37,0)),0)</f>
        <v>0</v>
      </c>
      <c r="F69" s="63">
        <f>IFERROR(INDEX(F$8:F$37,MATCH(圣人研究设计!AD103,$B$8:$B$37,0)),0)</f>
        <v>0</v>
      </c>
      <c r="G69" s="63">
        <f>IFERROR(INDEX(G$8:G$37,MATCH(圣人研究设计!AE103,$B$8:$B$37,0)),0)</f>
        <v>0.4</v>
      </c>
      <c r="H69" s="63">
        <f>IFERROR(INDEX(H$8:H$37,MATCH(圣人研究设计!AF103,$B$8:$B$37,0)),0)</f>
        <v>0</v>
      </c>
      <c r="I69" s="63">
        <f>IFERROR(INDEX(I$8:I$37,MATCH(圣人研究设计!AG103,$B$8:$B$37,0)),0)</f>
        <v>0.25</v>
      </c>
      <c r="J69" s="63">
        <f>IFERROR(INDEX(J$8:J$37,MATCH(圣人研究设计!AH103,$B$8:$B$37,0)),0)</f>
        <v>0</v>
      </c>
      <c r="K69" s="63">
        <f>IFERROR(INDEX(K$8:K$37,MATCH(圣人研究设计!AI103,$B$8:$B$37,0)),0)</f>
        <v>0</v>
      </c>
      <c r="L69" s="63">
        <f>IFERROR(INDEX(L$8:L$37,MATCH(圣人研究设计!AJ103,$B$8:$B$37,0)),0)</f>
        <v>0</v>
      </c>
      <c r="M69" s="63">
        <f>IFERROR(INDEX(M$8:M$37,MATCH(圣人研究设计!AK103,$B$8:$B$37,0)),0)</f>
        <v>0</v>
      </c>
      <c r="N69" s="63">
        <f>IFERROR(INDEX(N$8:N$37,MATCH(圣人研究设计!AL103,$B$8:$B$37,0)),0)</f>
        <v>0</v>
      </c>
      <c r="O69" s="63">
        <f>IFERROR(INDEX(O$8:O$37,MATCH(圣人研究设计!AM103,$B$8:$B$37,0)),0)</f>
        <v>0</v>
      </c>
      <c r="P69" s="63">
        <f>IFERROR(INDEX(P$8:P$37,MATCH(圣人研究设计!AN103,$B$8:$B$37,0)),0)</f>
        <v>0.1</v>
      </c>
      <c r="Q69" s="63">
        <f>IFERROR(INDEX(Q$8:Q$37,MATCH(圣人研究设计!AO103,$B$8:$B$37,0)),0)</f>
        <v>0</v>
      </c>
      <c r="R69" s="63">
        <f>IFERROR(INDEX(R$8:R$37,MATCH(圣人研究设计!AP103,$B$8:$B$37,0)),0)</f>
        <v>0</v>
      </c>
      <c r="S69" s="63">
        <f>IFERROR(INDEX(S$8:S$37,MATCH(圣人研究设计!AQ103,$B$8:$B$37,0)),0)</f>
        <v>0</v>
      </c>
      <c r="T69" s="63">
        <f>IFERROR(INDEX(T$8:T$37,MATCH(圣人研究设计!AR103,$B$8:$B$37,0)),0)</f>
        <v>0.1</v>
      </c>
      <c r="U69" s="63">
        <f>IFERROR(INDEX(U$8:U$37,MATCH(圣人研究设计!AS103,$B$8:$B$37,0)),0)</f>
        <v>0</v>
      </c>
      <c r="V69" s="63">
        <f>IFERROR(INDEX(V$8:V$37,MATCH(圣人研究设计!AT103,$B$8:$B$37,0)),0)</f>
        <v>0</v>
      </c>
      <c r="W69" s="63">
        <f>IFERROR(INDEX(W$8:W$37,MATCH(圣人研究设计!AU103,$B$8:$B$37,0)),0)</f>
        <v>0.15</v>
      </c>
      <c r="X69" s="63">
        <f>IFERROR(INDEX(X$8:X$37,MATCH(圣人研究设计!AV103,$B$8:$B$37,0)),0)</f>
        <v>0</v>
      </c>
      <c r="Y69" s="63">
        <f>IFERROR(INDEX(Y$8:Y$37,MATCH(圣人研究设计!AW103,$B$8:$B$37,0)),0)</f>
        <v>0.4</v>
      </c>
      <c r="Z69" s="63">
        <f>IFERROR(INDEX(Z$8:Z$37,MATCH(圣人研究设计!AX103,$B$8:$B$37,0)),0)</f>
        <v>0</v>
      </c>
      <c r="AA69" s="63">
        <f>IFERROR(INDEX(AA$8:AA$37,MATCH(圣人研究设计!AY103,$B$8:$B$37,0)),0)</f>
        <v>0</v>
      </c>
      <c r="AB69" s="63">
        <f>IFERROR(INDEX(AB$8:AB$37,MATCH(圣人研究设计!AZ103,$B$8:$B$37,0)),0)</f>
        <v>0</v>
      </c>
      <c r="AC69" s="63">
        <f>IFERROR(INDEX(AC$8:AC$37,MATCH(圣人研究设计!BA103,$B$8:$B$37,0)),0)</f>
        <v>0</v>
      </c>
      <c r="AD69" s="63">
        <f>IFERROR(INDEX(AD$8:AD$37,MATCH(圣人研究设计!BB103,$B$8:$B$37,0)),0)</f>
        <v>0.12</v>
      </c>
      <c r="AE69" s="63"/>
      <c r="AI69" s="103">
        <v>62</v>
      </c>
      <c r="AJ69" s="60">
        <f>IF(总纲!BM66&lt;INT('功能-圣人研究'!$E$8),0,求节点('功能-圣人研究'!$E$8:$E$27,'功能-圣人研究'!K$8:K$27,总纲!BM66))</f>
        <v>0.78310026522616139</v>
      </c>
      <c r="AK69" s="60">
        <f>IF(总纲!BN66&lt;INT('功能-圣人研究'!$E$8),0,求节点('功能-圣人研究'!$E$8:$E$27,'功能-圣人研究'!L$8:L$27,总纲!BN66))</f>
        <v>0.79450087158173677</v>
      </c>
      <c r="AL69" s="60">
        <f>IF(总纲!BO66&lt;INT('功能-圣人研究'!$E$8),0,求节点('功能-圣人研究'!$E$8:$E$27,'功能-圣人研究'!M$8:M$27,总纲!BO66))</f>
        <v>0.81903307219547905</v>
      </c>
      <c r="AM69" s="60">
        <f>IF(总纲!BP66&lt;INT('功能-圣人研究'!$E$8),0,求节点('功能-圣人研究'!$E$8:$E$27,'功能-圣人研究'!N$8:N$27,总纲!BP66))</f>
        <v>0.85650807357566516</v>
      </c>
      <c r="AN69" s="60">
        <f>IF(总纲!BQ66&lt;INT('功能-圣人研究'!$E$8),0,求节点('功能-圣人研究'!$E$8:$E$27,'功能-圣人研究'!O$8:O$27,总纲!BQ66))</f>
        <v>0.90582850681988258</v>
      </c>
      <c r="AS69" s="81"/>
      <c r="AT69" s="54">
        <v>64</v>
      </c>
      <c r="AU69" s="68">
        <f t="shared" si="141"/>
        <v>0.87571915595529259</v>
      </c>
      <c r="AV69" s="68">
        <f t="shared" si="142"/>
        <v>0.88820752537066072</v>
      </c>
      <c r="AW69" s="68">
        <f t="shared" si="143"/>
        <v>0.91526240847410145</v>
      </c>
      <c r="AX69" s="68">
        <f t="shared" si="144"/>
        <v>0.95649918584688465</v>
      </c>
      <c r="AY69" s="68">
        <f t="shared" si="145"/>
        <v>1.011014946409571</v>
      </c>
      <c r="BB69" s="81"/>
      <c r="BC69" s="54">
        <v>64</v>
      </c>
      <c r="BD69" s="68">
        <f t="shared" si="146"/>
        <v>0.87571915595529259</v>
      </c>
      <c r="BE69" s="68">
        <f t="shared" si="147"/>
        <v>0.88820752537066072</v>
      </c>
      <c r="BF69" s="68">
        <f t="shared" si="148"/>
        <v>0.91526240847410145</v>
      </c>
      <c r="BG69" s="68">
        <f t="shared" si="149"/>
        <v>0.95649918584688465</v>
      </c>
      <c r="BH69" s="68">
        <f t="shared" si="150"/>
        <v>1.011014946409571</v>
      </c>
      <c r="BL69" s="54">
        <v>64</v>
      </c>
      <c r="BM69" s="68">
        <f t="shared" si="151"/>
        <v>0</v>
      </c>
      <c r="BN69" s="68">
        <f t="shared" si="152"/>
        <v>0</v>
      </c>
      <c r="BO69" s="68">
        <f t="shared" si="153"/>
        <v>0</v>
      </c>
      <c r="BP69" s="68">
        <f t="shared" si="154"/>
        <v>0</v>
      </c>
      <c r="BQ69" s="68">
        <f t="shared" si="155"/>
        <v>0</v>
      </c>
      <c r="BU69" s="54">
        <v>64</v>
      </c>
      <c r="BV69" s="62">
        <f t="shared" si="156"/>
        <v>0.58381277063686177</v>
      </c>
      <c r="BW69" s="62">
        <f t="shared" si="157"/>
        <v>0.59213835024710715</v>
      </c>
      <c r="BX69" s="62">
        <f t="shared" si="158"/>
        <v>0.61017493898273434</v>
      </c>
      <c r="BY69" s="62">
        <f t="shared" si="159"/>
        <v>0.6376661238979231</v>
      </c>
      <c r="BZ69" s="62">
        <f t="shared" si="160"/>
        <v>0.67400996427304727</v>
      </c>
      <c r="CD69" s="168">
        <v>64</v>
      </c>
      <c r="CE69" s="62">
        <f t="shared" si="161"/>
        <v>0.58381277063686177</v>
      </c>
      <c r="CF69" s="62">
        <f t="shared" si="162"/>
        <v>0.59213835024710715</v>
      </c>
      <c r="CG69" s="62">
        <f t="shared" si="163"/>
        <v>0.61017493898273434</v>
      </c>
      <c r="CH69" s="62">
        <f t="shared" si="164"/>
        <v>0.6376661238979231</v>
      </c>
      <c r="CI69" s="62">
        <f t="shared" si="165"/>
        <v>0.67400996427304727</v>
      </c>
      <c r="CM69" s="54">
        <v>64</v>
      </c>
      <c r="CN69" s="62">
        <f t="shared" si="166"/>
        <v>0.38920851375790783</v>
      </c>
      <c r="CO69" s="62">
        <f t="shared" si="167"/>
        <v>0.39475890016473808</v>
      </c>
      <c r="CP69" s="62">
        <f t="shared" si="168"/>
        <v>0.40678329265515623</v>
      </c>
      <c r="CQ69" s="62">
        <f t="shared" si="169"/>
        <v>0.42511074926528208</v>
      </c>
      <c r="CR69" s="62">
        <f t="shared" si="170"/>
        <v>0.44933997618203153</v>
      </c>
      <c r="CV69" s="54">
        <v>64</v>
      </c>
      <c r="CW69" s="62">
        <f t="shared" si="171"/>
        <v>0.11676255412737237</v>
      </c>
      <c r="CX69" s="62">
        <f t="shared" si="172"/>
        <v>0.11842767004942144</v>
      </c>
      <c r="CY69" s="62">
        <f t="shared" si="173"/>
        <v>0.12203498779654688</v>
      </c>
      <c r="CZ69" s="62">
        <f t="shared" si="174"/>
        <v>0.12753322477958465</v>
      </c>
      <c r="DA69" s="62">
        <f t="shared" si="175"/>
        <v>0.13480199285460948</v>
      </c>
      <c r="DE69" s="168">
        <v>64</v>
      </c>
      <c r="DF69" s="62">
        <f t="shared" si="176"/>
        <v>0.11676255412737237</v>
      </c>
      <c r="DG69" s="62">
        <f t="shared" si="177"/>
        <v>0.11842767004942144</v>
      </c>
      <c r="DH69" s="62">
        <f t="shared" si="178"/>
        <v>0.12203498779654688</v>
      </c>
      <c r="DI69" s="62">
        <f t="shared" si="179"/>
        <v>0.12753322477958465</v>
      </c>
      <c r="DJ69" s="62">
        <f t="shared" si="180"/>
        <v>0.13480199285460948</v>
      </c>
      <c r="DN69" s="54">
        <v>64</v>
      </c>
      <c r="DO69" s="62">
        <f t="shared" si="181"/>
        <v>7.7841702751581573E-2</v>
      </c>
      <c r="DP69" s="62">
        <f t="shared" si="182"/>
        <v>7.8951780032947616E-2</v>
      </c>
      <c r="DQ69" s="62">
        <f t="shared" si="183"/>
        <v>8.1356658531031245E-2</v>
      </c>
      <c r="DR69" s="62">
        <f t="shared" si="184"/>
        <v>8.5022149853056422E-2</v>
      </c>
      <c r="DS69" s="62">
        <f t="shared" si="185"/>
        <v>8.9867995236406317E-2</v>
      </c>
      <c r="DW69" s="168">
        <v>64</v>
      </c>
      <c r="DX69" s="62">
        <f t="shared" si="186"/>
        <v>0.11676255412737234</v>
      </c>
      <c r="DY69" s="62">
        <f t="shared" si="187"/>
        <v>0.11842767004942142</v>
      </c>
      <c r="DZ69" s="62">
        <f t="shared" si="188"/>
        <v>0.12203498779654687</v>
      </c>
      <c r="EA69" s="62">
        <f t="shared" si="189"/>
        <v>0.12753322477958462</v>
      </c>
      <c r="EB69" s="62">
        <f t="shared" si="190"/>
        <v>0.13480199285460945</v>
      </c>
      <c r="EF69" s="54">
        <v>64</v>
      </c>
      <c r="EG69" s="62">
        <f t="shared" si="191"/>
        <v>7.7841702751581573E-2</v>
      </c>
      <c r="EH69" s="62">
        <f t="shared" si="192"/>
        <v>7.8951780032947616E-2</v>
      </c>
      <c r="EI69" s="62">
        <f t="shared" si="193"/>
        <v>8.1356658531031245E-2</v>
      </c>
      <c r="EJ69" s="62">
        <f t="shared" si="194"/>
        <v>8.5022149853056422E-2</v>
      </c>
      <c r="EK69" s="62">
        <f t="shared" si="195"/>
        <v>8.9867995236406317E-2</v>
      </c>
      <c r="EO69" s="168">
        <v>64</v>
      </c>
      <c r="EP69" s="62">
        <f t="shared" si="196"/>
        <v>3.8920851375790787E-2</v>
      </c>
      <c r="EQ69" s="62">
        <f t="shared" si="197"/>
        <v>3.9475890016473808E-2</v>
      </c>
      <c r="ER69" s="62">
        <f t="shared" si="198"/>
        <v>4.0678329265515623E-2</v>
      </c>
      <c r="ES69" s="62">
        <f t="shared" si="199"/>
        <v>4.2511074926528211E-2</v>
      </c>
      <c r="ET69" s="62">
        <f t="shared" si="200"/>
        <v>4.4933997618203159E-2</v>
      </c>
      <c r="EX69" s="54">
        <v>64</v>
      </c>
      <c r="EY69" s="62">
        <f t="shared" si="131"/>
        <v>0.15568340550316315</v>
      </c>
      <c r="EZ69" s="62">
        <f t="shared" si="132"/>
        <v>0.15790356006589523</v>
      </c>
      <c r="FA69" s="62">
        <f t="shared" si="133"/>
        <v>0.16271331706206249</v>
      </c>
      <c r="FB69" s="62">
        <f t="shared" si="134"/>
        <v>0.17004429970611284</v>
      </c>
      <c r="FC69" s="62">
        <f t="shared" si="135"/>
        <v>0.17973599047281263</v>
      </c>
      <c r="FG69" s="54">
        <v>64</v>
      </c>
      <c r="FH69" s="67">
        <f>$Q103*AJ71*'[1]资源-士兵训练时间'!AB69+FH68</f>
        <v>500294.15722859005</v>
      </c>
      <c r="FI69" s="67">
        <f>$Q103*AK71*'[1]资源-士兵训练时间'!AC69+FI68</f>
        <v>740850.88340282475</v>
      </c>
      <c r="FJ69" s="67">
        <f>$Q103*AL71*'[1]资源-士兵训练时间'!AD69+FJ68</f>
        <v>1054899.9555900737</v>
      </c>
      <c r="FK69" s="67">
        <f>$Q103*AM71*'[1]资源-士兵训练时间'!AE69+FK68</f>
        <v>1473514.7752009111</v>
      </c>
      <c r="FL69" s="67">
        <f>$Q103*AN71*'[1]资源-士兵训练时间'!AF69+FL68</f>
        <v>2333435.5456262263</v>
      </c>
      <c r="FP69" s="54">
        <v>64</v>
      </c>
      <c r="FQ69" s="62">
        <f t="shared" si="201"/>
        <v>0.11676255412737234</v>
      </c>
      <c r="FR69" s="62">
        <f t="shared" si="202"/>
        <v>0.11842767004942142</v>
      </c>
      <c r="FS69" s="62">
        <f t="shared" si="203"/>
        <v>0.12203498779654687</v>
      </c>
      <c r="FT69" s="62">
        <f t="shared" si="204"/>
        <v>0.12753322477958462</v>
      </c>
      <c r="FU69" s="62">
        <f t="shared" si="205"/>
        <v>0.13480199285460945</v>
      </c>
      <c r="FV69" s="61">
        <f>FQ69*[4]兵营招募!AX68+FV68</f>
        <v>1250817.8925990881</v>
      </c>
      <c r="FW69" s="61">
        <f>FR69*[4]兵营招募!AY68+FW68</f>
        <v>1283851.8181092611</v>
      </c>
      <c r="FX69" s="61">
        <f>FS69*[4]兵营招募!AZ68+FX68</f>
        <v>1240170.1970042379</v>
      </c>
      <c r="FY69" s="61">
        <f>FT69*[4]兵营招募!BA68+FY68</f>
        <v>1194055.1880178938</v>
      </c>
      <c r="FZ69" s="61">
        <f>FU69*[4]兵营招募!BB68+FZ68</f>
        <v>844163.64979145222</v>
      </c>
      <c r="GD69" s="54">
        <v>64</v>
      </c>
      <c r="GE69" s="62">
        <f t="shared" si="206"/>
        <v>0</v>
      </c>
      <c r="GF69" s="62">
        <f t="shared" si="207"/>
        <v>0</v>
      </c>
      <c r="GG69" s="62">
        <f t="shared" si="208"/>
        <v>0</v>
      </c>
      <c r="GH69" s="62">
        <f t="shared" si="209"/>
        <v>0</v>
      </c>
      <c r="GI69" s="62">
        <f t="shared" si="210"/>
        <v>0</v>
      </c>
      <c r="GM69" s="54">
        <v>64</v>
      </c>
      <c r="GN69" s="62">
        <f t="shared" si="211"/>
        <v>0.15568340550316315</v>
      </c>
      <c r="GO69" s="62">
        <f t="shared" si="212"/>
        <v>0.15790356006589523</v>
      </c>
      <c r="GP69" s="62">
        <f t="shared" si="213"/>
        <v>0.16271331706206249</v>
      </c>
      <c r="GQ69" s="62">
        <f t="shared" si="214"/>
        <v>0.17004429970611284</v>
      </c>
      <c r="GR69" s="62">
        <f t="shared" si="215"/>
        <v>0.17973599047281263</v>
      </c>
      <c r="GV69" s="168">
        <v>64</v>
      </c>
      <c r="GW69" s="62">
        <f t="shared" si="216"/>
        <v>0.15568340550316315</v>
      </c>
      <c r="GX69" s="62">
        <f t="shared" si="217"/>
        <v>0.15790356006589523</v>
      </c>
      <c r="GY69" s="62">
        <f t="shared" si="218"/>
        <v>0.16271331706206249</v>
      </c>
      <c r="GZ69" s="62">
        <f t="shared" si="219"/>
        <v>0.17004429970611284</v>
      </c>
      <c r="HA69" s="62">
        <f t="shared" si="220"/>
        <v>0.17973599047281263</v>
      </c>
      <c r="HE69" s="54">
        <v>64</v>
      </c>
      <c r="HF69" s="62">
        <f t="shared" si="221"/>
        <v>1.1676255412737235</v>
      </c>
      <c r="HG69" s="62">
        <f t="shared" si="222"/>
        <v>1.1842767004942143</v>
      </c>
      <c r="HH69" s="62">
        <f t="shared" si="223"/>
        <v>1.2203498779654687</v>
      </c>
      <c r="HI69" s="62">
        <f t="shared" si="224"/>
        <v>1.2753322477958462</v>
      </c>
      <c r="HJ69" s="62">
        <f t="shared" si="225"/>
        <v>1.3480199285460945</v>
      </c>
      <c r="HN69" s="54">
        <v>64</v>
      </c>
      <c r="HO69" s="62">
        <f t="shared" si="226"/>
        <v>0.23352510825474468</v>
      </c>
      <c r="HP69" s="62">
        <f t="shared" si="227"/>
        <v>0.23685534009884285</v>
      </c>
      <c r="HQ69" s="62">
        <f t="shared" si="228"/>
        <v>0.24406997559309374</v>
      </c>
      <c r="HR69" s="62">
        <f t="shared" si="229"/>
        <v>0.25506644955916924</v>
      </c>
      <c r="HS69" s="62">
        <f t="shared" si="230"/>
        <v>0.2696039857092189</v>
      </c>
      <c r="HW69" s="54">
        <v>64</v>
      </c>
      <c r="HX69" s="62">
        <f t="shared" si="231"/>
        <v>0</v>
      </c>
      <c r="HY69" s="62">
        <f t="shared" si="232"/>
        <v>0</v>
      </c>
      <c r="HZ69" s="62">
        <f t="shared" si="233"/>
        <v>0</v>
      </c>
      <c r="IA69" s="62">
        <f t="shared" si="234"/>
        <v>0</v>
      </c>
      <c r="IB69" s="62">
        <f t="shared" si="235"/>
        <v>0</v>
      </c>
      <c r="IF69" s="54">
        <v>64</v>
      </c>
      <c r="IG69" s="62">
        <f t="shared" si="236"/>
        <v>0.58381277063686177</v>
      </c>
      <c r="IH69" s="62">
        <f t="shared" si="237"/>
        <v>0.59213835024710715</v>
      </c>
      <c r="II69" s="62">
        <f t="shared" si="238"/>
        <v>0.61017493898273434</v>
      </c>
      <c r="IJ69" s="62">
        <f t="shared" si="239"/>
        <v>0.6376661238979231</v>
      </c>
      <c r="IK69" s="62">
        <f t="shared" si="240"/>
        <v>0.67400996427304727</v>
      </c>
      <c r="IO69" s="54">
        <v>64</v>
      </c>
      <c r="IP69" s="62">
        <f t="shared" si="241"/>
        <v>0.15568340550316315</v>
      </c>
      <c r="IQ69" s="62">
        <f t="shared" si="242"/>
        <v>0.15790356006589523</v>
      </c>
      <c r="IR69" s="62">
        <f t="shared" si="243"/>
        <v>0.16271331706206249</v>
      </c>
      <c r="IS69" s="62">
        <f t="shared" si="244"/>
        <v>0.17004429970611284</v>
      </c>
      <c r="IT69" s="62">
        <f t="shared" si="245"/>
        <v>0.17973599047281263</v>
      </c>
      <c r="IX69" s="54">
        <v>64</v>
      </c>
      <c r="IY69" s="62">
        <f t="shared" si="246"/>
        <v>0</v>
      </c>
      <c r="IZ69" s="62">
        <f t="shared" si="247"/>
        <v>0</v>
      </c>
      <c r="JA69" s="62">
        <f t="shared" si="248"/>
        <v>0</v>
      </c>
      <c r="JB69" s="62">
        <f t="shared" si="249"/>
        <v>0</v>
      </c>
      <c r="JC69" s="62">
        <f t="shared" si="250"/>
        <v>0</v>
      </c>
      <c r="JD69" s="67"/>
      <c r="JE69" s="67"/>
      <c r="JF69" s="67"/>
      <c r="JJ69" s="54">
        <v>64</v>
      </c>
      <c r="JK69" s="68">
        <f t="shared" si="251"/>
        <v>5.8381277063686184E-2</v>
      </c>
      <c r="JL69" s="68">
        <f t="shared" si="252"/>
        <v>5.9213835024710719E-2</v>
      </c>
      <c r="JM69" s="68">
        <f t="shared" si="253"/>
        <v>6.1017493898273441E-2</v>
      </c>
      <c r="JN69" s="68">
        <f t="shared" si="254"/>
        <v>6.3766612389792324E-2</v>
      </c>
      <c r="JO69" s="68">
        <f t="shared" si="255"/>
        <v>6.7400996427304738E-2</v>
      </c>
      <c r="JP69" s="61">
        <f>JK69*('[1]功能-城建'!CW68-'[1]功能-城建'!CW67)+JP68</f>
        <v>633404.21071226732</v>
      </c>
      <c r="JQ69" s="61">
        <f>JL69*('[1]功能-城建'!CX68-'[1]功能-城建'!CX67)+JQ68</f>
        <v>697609.62180473935</v>
      </c>
      <c r="JR69" s="61">
        <f>JM69*('[1]功能-城建'!CY68-'[1]功能-城建'!CY67)+JR68</f>
        <v>709241.12391142535</v>
      </c>
      <c r="JS69" s="61">
        <f>JN69*('[1]功能-城建'!CZ68-'[1]功能-城建'!CZ67)+JS68</f>
        <v>729962.83366765257</v>
      </c>
      <c r="JT69" s="61">
        <f>JO69*('[1]功能-城建'!DA68-'[1]功能-城建'!DA67)+JT68</f>
        <v>439880.49917495833</v>
      </c>
      <c r="JX69" s="159">
        <v>64</v>
      </c>
      <c r="JY69" s="68">
        <f t="shared" si="256"/>
        <v>0</v>
      </c>
      <c r="JZ69" s="68">
        <f t="shared" si="257"/>
        <v>0</v>
      </c>
      <c r="KA69" s="68">
        <f t="shared" si="258"/>
        <v>0</v>
      </c>
      <c r="KB69" s="68">
        <f t="shared" si="259"/>
        <v>0</v>
      </c>
      <c r="KC69" s="68">
        <f t="shared" si="260"/>
        <v>0</v>
      </c>
      <c r="KG69" s="168">
        <v>64</v>
      </c>
      <c r="KH69" s="68">
        <f t="shared" si="261"/>
        <v>0.11676255412737237</v>
      </c>
      <c r="KI69" s="68">
        <f t="shared" si="262"/>
        <v>0.11842767004942144</v>
      </c>
      <c r="KJ69" s="68">
        <f t="shared" si="263"/>
        <v>0.12203498779654688</v>
      </c>
      <c r="KK69" s="68">
        <f t="shared" si="264"/>
        <v>0.12753322477958465</v>
      </c>
      <c r="KL69" s="68">
        <f t="shared" si="265"/>
        <v>0.13480199285460948</v>
      </c>
      <c r="KP69" s="168">
        <v>64</v>
      </c>
      <c r="KQ69" s="68">
        <f t="shared" si="266"/>
        <v>0.1751438311910585</v>
      </c>
      <c r="KR69" s="68">
        <f t="shared" si="267"/>
        <v>0.17764150507413212</v>
      </c>
      <c r="KS69" s="68">
        <f t="shared" si="268"/>
        <v>0.18305248169482027</v>
      </c>
      <c r="KT69" s="68">
        <f t="shared" si="269"/>
        <v>0.19129983716937693</v>
      </c>
      <c r="KU69" s="68">
        <f t="shared" si="270"/>
        <v>0.20220298928191416</v>
      </c>
    </row>
    <row r="70" spans="2:307" x14ac:dyDescent="0.15">
      <c r="B70" s="54">
        <v>31</v>
      </c>
      <c r="C70" s="63">
        <f>IFERROR(INDEX(C$8:C$37,MATCH(圣人研究设计!AA104,$B$8:$B$37,0)),0)</f>
        <v>0.60000000000000009</v>
      </c>
      <c r="D70" s="63">
        <f>IFERROR(INDEX(D$8:D$37,MATCH(圣人研究设计!AB104,$B$8:$B$37,0)),0)</f>
        <v>0</v>
      </c>
      <c r="E70" s="63">
        <f>IFERROR(INDEX(E$8:E$37,MATCH(圣人研究设计!AC104,$B$8:$B$37,0)),0)</f>
        <v>0</v>
      </c>
      <c r="F70" s="63">
        <f>IFERROR(INDEX(F$8:F$37,MATCH(圣人研究设计!AD104,$B$8:$B$37,0)),0)</f>
        <v>0</v>
      </c>
      <c r="G70" s="63">
        <f>IFERROR(INDEX(G$8:G$37,MATCH(圣人研究设计!AE104,$B$8:$B$37,0)),0)</f>
        <v>0.4</v>
      </c>
      <c r="H70" s="63">
        <f>IFERROR(INDEX(H$8:H$37,MATCH(圣人研究设计!AF104,$B$8:$B$37,0)),0)</f>
        <v>0</v>
      </c>
      <c r="I70" s="63">
        <f>IFERROR(INDEX(I$8:I$37,MATCH(圣人研究设计!AG104,$B$8:$B$37,0)),0)</f>
        <v>0.4</v>
      </c>
      <c r="J70" s="63">
        <f>IFERROR(INDEX(J$8:J$37,MATCH(圣人研究设计!AH104,$B$8:$B$37,0)),0)</f>
        <v>0</v>
      </c>
      <c r="K70" s="63">
        <f>IFERROR(INDEX(K$8:K$37,MATCH(圣人研究设计!AI104,$B$8:$B$37,0)),0)</f>
        <v>0</v>
      </c>
      <c r="L70" s="63">
        <f>IFERROR(INDEX(L$8:L$37,MATCH(圣人研究设计!AJ104,$B$8:$B$37,0)),0)</f>
        <v>0</v>
      </c>
      <c r="M70" s="63">
        <f>IFERROR(INDEX(M$8:M$37,MATCH(圣人研究设计!AK104,$B$8:$B$37,0)),0)</f>
        <v>0</v>
      </c>
      <c r="N70" s="63">
        <f>IFERROR(INDEX(N$8:N$37,MATCH(圣人研究设计!AL104,$B$8:$B$37,0)),0)</f>
        <v>0</v>
      </c>
      <c r="O70" s="63">
        <f>IFERROR(INDEX(O$8:O$37,MATCH(圣人研究设计!AM104,$B$8:$B$37,0)),0)</f>
        <v>0</v>
      </c>
      <c r="P70" s="63">
        <f>IFERROR(INDEX(P$8:P$37,MATCH(圣人研究设计!AN104,$B$8:$B$37,0)),0)</f>
        <v>0.16000000000000003</v>
      </c>
      <c r="Q70" s="63">
        <f>IFERROR(INDEX(Q$8:Q$37,MATCH(圣人研究设计!AO104,$B$8:$B$37,0)),0)</f>
        <v>0</v>
      </c>
      <c r="R70" s="63">
        <f>IFERROR(INDEX(R$8:R$37,MATCH(圣人研究设计!AP104,$B$8:$B$37,0)),0)</f>
        <v>0</v>
      </c>
      <c r="S70" s="63">
        <f>IFERROR(INDEX(S$8:S$37,MATCH(圣人研究设计!AQ104,$B$8:$B$37,0)),0)</f>
        <v>0</v>
      </c>
      <c r="T70" s="63">
        <f>IFERROR(INDEX(T$8:T$37,MATCH(圣人研究设计!AR104,$B$8:$B$37,0)),0)</f>
        <v>0.16000000000000003</v>
      </c>
      <c r="U70" s="63">
        <f>IFERROR(INDEX(U$8:U$37,MATCH(圣人研究设计!AS104,$B$8:$B$37,0)),0)</f>
        <v>0</v>
      </c>
      <c r="V70" s="63">
        <f>IFERROR(INDEX(V$8:V$37,MATCH(圣人研究设计!AT104,$B$8:$B$37,0)),0)</f>
        <v>0</v>
      </c>
      <c r="W70" s="63">
        <f>IFERROR(INDEX(W$8:W$37,MATCH(圣人研究设计!AU104,$B$8:$B$37,0)),0)</f>
        <v>0.24</v>
      </c>
      <c r="X70" s="63">
        <f>IFERROR(INDEX(X$8:X$37,MATCH(圣人研究设计!AV104,$B$8:$B$37,0)),0)</f>
        <v>0</v>
      </c>
      <c r="Y70" s="63">
        <f>IFERROR(INDEX(Y$8:Y$37,MATCH(圣人研究设计!AW104,$B$8:$B$37,0)),0)</f>
        <v>0.4</v>
      </c>
      <c r="Z70" s="63">
        <f>IFERROR(INDEX(Z$8:Z$37,MATCH(圣人研究设计!AX104,$B$8:$B$37,0)),0)</f>
        <v>0</v>
      </c>
      <c r="AA70" s="63">
        <f>IFERROR(INDEX(AA$8:AA$37,MATCH(圣人研究设计!AY104,$B$8:$B$37,0)),0)</f>
        <v>0</v>
      </c>
      <c r="AB70" s="63">
        <f>IFERROR(INDEX(AB$8:AB$37,MATCH(圣人研究设计!AZ104,$B$8:$B$37,0)),0)</f>
        <v>0</v>
      </c>
      <c r="AC70" s="63">
        <f>IFERROR(INDEX(AC$8:AC$37,MATCH(圣人研究设计!BA104,$B$8:$B$37,0)),0)</f>
        <v>0</v>
      </c>
      <c r="AD70" s="63">
        <f>IFERROR(INDEX(AD$8:AD$37,MATCH(圣人研究设计!BB104,$B$8:$B$37,0)),0)</f>
        <v>0.12</v>
      </c>
      <c r="AE70" s="63"/>
      <c r="AI70" s="103">
        <v>63</v>
      </c>
      <c r="AJ70" s="60">
        <f>IF(总纲!BM67&lt;INT('功能-圣人研究'!$E$8),0,求节点('功能-圣人研究'!$E$8:$E$27,'功能-圣人研究'!K$8:K$27,总纲!BM67))</f>
        <v>0.7807970659040756</v>
      </c>
      <c r="AK70" s="60">
        <f>IF(总纲!BN67&lt;INT('功能-圣人研究'!$E$8),0,求节点('功能-圣人研究'!$E$8:$E$27,'功能-圣人研究'!L$8:L$27,总纲!BN67))</f>
        <v>0.79194499210075275</v>
      </c>
      <c r="AL70" s="60">
        <f>IF(总纲!BO67&lt;INT('功能-圣人研究'!$E$8),0,求节点('功能-圣人研究'!$E$8:$E$27,'功能-圣人研究'!M$8:M$27,总纲!BO67))</f>
        <v>0.81640910738347194</v>
      </c>
      <c r="AM70" s="60">
        <f>IF(总纲!BP67&lt;INT('功能-圣人研究'!$E$8),0,求节点('功能-圣人研究'!$E$8:$E$27,'功能-圣人研究'!N$8:N$27,总纲!BP67))</f>
        <v>0.85331604289111207</v>
      </c>
      <c r="AN70" s="60">
        <f>IF(总纲!BQ67&lt;INT('功能-圣人研究'!$E$8),0,求节点('功能-圣人研究'!$E$8:$E$27,'功能-圣人研究'!O$8:O$27,总纲!BQ67))</f>
        <v>0.90212714846408937</v>
      </c>
      <c r="AS70" s="81"/>
      <c r="AT70" s="54">
        <v>65</v>
      </c>
      <c r="AU70" s="68">
        <f t="shared" ref="AU70:AU101" si="271">$C104*AJ72</f>
        <v>0.87310204727936536</v>
      </c>
      <c r="AV70" s="68">
        <f t="shared" ref="AV70:AV101" si="272">$C104*AK72</f>
        <v>0.88539360891039642</v>
      </c>
      <c r="AW70" s="68">
        <f t="shared" ref="AW70:AW101" si="273">$C104*AL72</f>
        <v>0.91223663340662919</v>
      </c>
      <c r="AX70" s="68">
        <f t="shared" ref="AX70:AX101" si="274">$C104*AM72</f>
        <v>0.95294546955932291</v>
      </c>
      <c r="AY70" s="68">
        <f t="shared" ref="AY70:AY101" si="275">$C104*AN72</f>
        <v>1.0072499377723299</v>
      </c>
      <c r="BB70" s="81"/>
      <c r="BC70" s="54">
        <v>65</v>
      </c>
      <c r="BD70" s="68">
        <f t="shared" ref="BD70:BD101" si="276">$D104*AJ72</f>
        <v>0.87310204727936536</v>
      </c>
      <c r="BE70" s="68">
        <f t="shared" ref="BE70:BE101" si="277">$D104*AK72</f>
        <v>0.88539360891039642</v>
      </c>
      <c r="BF70" s="68">
        <f t="shared" ref="BF70:BF101" si="278">$D104*AL72</f>
        <v>0.91223663340662919</v>
      </c>
      <c r="BG70" s="68">
        <f t="shared" ref="BG70:BG101" si="279">$D104*AM72</f>
        <v>0.95294546955932291</v>
      </c>
      <c r="BH70" s="68">
        <f t="shared" ref="BH70:BH101" si="280">$D104*AN72</f>
        <v>1.0072499377723299</v>
      </c>
      <c r="BL70" s="54">
        <v>65</v>
      </c>
      <c r="BM70" s="68">
        <f t="shared" ref="BM70:BM101" si="281">$E104*AJ72</f>
        <v>0</v>
      </c>
      <c r="BN70" s="68">
        <f t="shared" ref="BN70:BN101" si="282">$E104*AK72</f>
        <v>0</v>
      </c>
      <c r="BO70" s="68">
        <f t="shared" ref="BO70:BO101" si="283">$E104*AL72</f>
        <v>0</v>
      </c>
      <c r="BP70" s="68">
        <f t="shared" ref="BP70:BP101" si="284">$E104*AM72</f>
        <v>0</v>
      </c>
      <c r="BQ70" s="68">
        <f t="shared" ref="BQ70:BQ101" si="285">$E104*AN72</f>
        <v>0</v>
      </c>
      <c r="BU70" s="54">
        <v>65</v>
      </c>
      <c r="BV70" s="62">
        <f t="shared" ref="BV70:BV101" si="286">$G104*AJ72</f>
        <v>0.58206803151957687</v>
      </c>
      <c r="BW70" s="62">
        <f t="shared" ref="BW70:BW101" si="287">$G104*AK72</f>
        <v>0.59026240594026425</v>
      </c>
      <c r="BX70" s="62">
        <f t="shared" ref="BX70:BX101" si="288">$G104*AL72</f>
        <v>0.60815775560441954</v>
      </c>
      <c r="BY70" s="62">
        <f t="shared" ref="BY70:BY101" si="289">$G104*AM72</f>
        <v>0.63529697970621524</v>
      </c>
      <c r="BZ70" s="62">
        <f t="shared" ref="BZ70:BZ101" si="290">$G104*AN72</f>
        <v>0.67149995851488664</v>
      </c>
      <c r="CD70" s="168">
        <v>65</v>
      </c>
      <c r="CE70" s="62">
        <f t="shared" ref="CE70:CE101" si="291">$H104*AJ72</f>
        <v>0.58206803151957687</v>
      </c>
      <c r="CF70" s="62">
        <f t="shared" ref="CF70:CF101" si="292">$H104*AK72</f>
        <v>0.59026240594026425</v>
      </c>
      <c r="CG70" s="62">
        <f t="shared" ref="CG70:CG101" si="293">$H104*AL72</f>
        <v>0.60815775560441954</v>
      </c>
      <c r="CH70" s="62">
        <f t="shared" ref="CH70:CH101" si="294">$H104*AM72</f>
        <v>0.63529697970621524</v>
      </c>
      <c r="CI70" s="62">
        <f t="shared" ref="CI70:CI101" si="295">$H104*AN72</f>
        <v>0.67149995851488664</v>
      </c>
      <c r="CM70" s="54">
        <v>65</v>
      </c>
      <c r="CN70" s="62">
        <f t="shared" ref="CN70:CN101" si="296">$I104*AJ72</f>
        <v>0.3880453543463846</v>
      </c>
      <c r="CO70" s="62">
        <f t="shared" ref="CO70:CO101" si="297">$I104*AK72</f>
        <v>0.39350827062684285</v>
      </c>
      <c r="CP70" s="62">
        <f t="shared" ref="CP70:CP101" si="298">$I104*AL72</f>
        <v>0.40543850373627965</v>
      </c>
      <c r="CQ70" s="62">
        <f t="shared" ref="CQ70:CQ101" si="299">$I104*AM72</f>
        <v>0.42353131980414349</v>
      </c>
      <c r="CR70" s="62">
        <f t="shared" ref="CR70:CR101" si="300">$I104*AN72</f>
        <v>0.44766663900992443</v>
      </c>
      <c r="CV70" s="54">
        <v>65</v>
      </c>
      <c r="CW70" s="62">
        <f t="shared" ref="CW70:CW101" si="301">$J104*AJ72</f>
        <v>0.1164136063039154</v>
      </c>
      <c r="CX70" s="62">
        <f t="shared" ref="CX70:CX101" si="302">$J104*AK72</f>
        <v>0.11805248118805287</v>
      </c>
      <c r="CY70" s="62">
        <f t="shared" ref="CY70:CY101" si="303">$J104*AL72</f>
        <v>0.12163155112088392</v>
      </c>
      <c r="CZ70" s="62">
        <f t="shared" ref="CZ70:CZ101" si="304">$J104*AM72</f>
        <v>0.12705939594124308</v>
      </c>
      <c r="DA70" s="62">
        <f t="shared" ref="DA70:DA101" si="305">$J104*AN72</f>
        <v>0.13429999170297735</v>
      </c>
      <c r="DE70" s="168">
        <v>65</v>
      </c>
      <c r="DF70" s="62">
        <f t="shared" ref="DF70:DF101" si="306">$K104*AJ72</f>
        <v>0.1164136063039154</v>
      </c>
      <c r="DG70" s="62">
        <f t="shared" ref="DG70:DG101" si="307">$K104*AK72</f>
        <v>0.11805248118805287</v>
      </c>
      <c r="DH70" s="62">
        <f t="shared" ref="DH70:DH101" si="308">$K104*AL72</f>
        <v>0.12163155112088392</v>
      </c>
      <c r="DI70" s="62">
        <f t="shared" ref="DI70:DI101" si="309">$K104*AM72</f>
        <v>0.12705939594124308</v>
      </c>
      <c r="DJ70" s="62">
        <f t="shared" ref="DJ70:DJ101" si="310">$K104*AN72</f>
        <v>0.13429999170297735</v>
      </c>
      <c r="DN70" s="54">
        <v>65</v>
      </c>
      <c r="DO70" s="62">
        <f t="shared" ref="DO70:DO101" si="311">$L104*AJ72</f>
        <v>7.760907086927693E-2</v>
      </c>
      <c r="DP70" s="62">
        <f t="shared" ref="DP70:DP101" si="312">$L104*AK72</f>
        <v>7.8701654125368573E-2</v>
      </c>
      <c r="DQ70" s="62">
        <f t="shared" ref="DQ70:DQ101" si="313">$L104*AL72</f>
        <v>8.1087700747255936E-2</v>
      </c>
      <c r="DR70" s="62">
        <f t="shared" ref="DR70:DR101" si="314">$L104*AM72</f>
        <v>8.4706263960828698E-2</v>
      </c>
      <c r="DS70" s="62">
        <f t="shared" ref="DS70:DS101" si="315">$L104*AN72</f>
        <v>8.9533327801984891E-2</v>
      </c>
      <c r="DW70" s="168">
        <v>65</v>
      </c>
      <c r="DX70" s="62">
        <f t="shared" ref="DX70:DX101" si="316">$M104*AJ72</f>
        <v>0.11641360630391537</v>
      </c>
      <c r="DY70" s="62">
        <f t="shared" ref="DY70:DY101" si="317">$M104*AK72</f>
        <v>0.11805248118805285</v>
      </c>
      <c r="DZ70" s="62">
        <f t="shared" ref="DZ70:DZ101" si="318">$M104*AL72</f>
        <v>0.12163155112088389</v>
      </c>
      <c r="EA70" s="62">
        <f t="shared" ref="EA70:EA101" si="319">$M104*AM72</f>
        <v>0.12705939594124305</v>
      </c>
      <c r="EB70" s="62">
        <f t="shared" ref="EB70:EB101" si="320">$M104*AN72</f>
        <v>0.13429999170297732</v>
      </c>
      <c r="EF70" s="54">
        <v>65</v>
      </c>
      <c r="EG70" s="62">
        <f t="shared" ref="EG70:EG101" si="321">$N104*AJ72</f>
        <v>7.760907086927693E-2</v>
      </c>
      <c r="EH70" s="62">
        <f t="shared" ref="EH70:EH101" si="322">$N104*AK72</f>
        <v>7.8701654125368573E-2</v>
      </c>
      <c r="EI70" s="62">
        <f t="shared" ref="EI70:EI101" si="323">$N104*AL72</f>
        <v>8.1087700747255936E-2</v>
      </c>
      <c r="EJ70" s="62">
        <f t="shared" ref="EJ70:EJ101" si="324">$N104*AM72</f>
        <v>8.4706263960828698E-2</v>
      </c>
      <c r="EK70" s="62">
        <f t="shared" ref="EK70:EK101" si="325">$N104*AN72</f>
        <v>8.9533327801984891E-2</v>
      </c>
      <c r="EO70" s="168">
        <v>65</v>
      </c>
      <c r="EP70" s="62">
        <f t="shared" ref="EP70:EP101" si="326">$O104*AJ72</f>
        <v>3.8804535434638465E-2</v>
      </c>
      <c r="EQ70" s="62">
        <f t="shared" ref="EQ70:EQ101" si="327">$O104*AK72</f>
        <v>3.9350827062684286E-2</v>
      </c>
      <c r="ER70" s="62">
        <f t="shared" ref="ER70:ER101" si="328">$O104*AL72</f>
        <v>4.0543850373627968E-2</v>
      </c>
      <c r="ES70" s="62">
        <f t="shared" ref="ES70:ES101" si="329">$O104*AM72</f>
        <v>4.2353131980414349E-2</v>
      </c>
      <c r="ET70" s="62">
        <f t="shared" ref="ET70:ET101" si="330">$O104*AN72</f>
        <v>4.4766663900992446E-2</v>
      </c>
      <c r="EX70" s="54">
        <v>65</v>
      </c>
      <c r="EY70" s="62">
        <f t="shared" si="131"/>
        <v>0.15521814173855386</v>
      </c>
      <c r="EZ70" s="62">
        <f t="shared" si="132"/>
        <v>0.15740330825073715</v>
      </c>
      <c r="FA70" s="62">
        <f t="shared" si="133"/>
        <v>0.16217540149451187</v>
      </c>
      <c r="FB70" s="62">
        <f t="shared" si="134"/>
        <v>0.1694125279216574</v>
      </c>
      <c r="FC70" s="62">
        <f t="shared" si="135"/>
        <v>0.17906665560396978</v>
      </c>
      <c r="FG70" s="54">
        <v>65</v>
      </c>
      <c r="FH70" s="67">
        <f>$Q104*AJ72*'[1]资源-士兵训练时间'!AB70+FH69</f>
        <v>545014.99927256419</v>
      </c>
      <c r="FI70" s="67">
        <f>$Q104*AK72*'[1]资源-士兵训练时间'!AC70+FI69</f>
        <v>806568.05482942029</v>
      </c>
      <c r="FJ70" s="67">
        <f>$Q104*AL72*'[1]资源-士兵训练时间'!AD70+FJ69</f>
        <v>1149312.2242153438</v>
      </c>
      <c r="FK70" s="67">
        <f>$Q104*AM72*'[1]资源-士兵训练时间'!AE70+FK69</f>
        <v>1602240.8322287069</v>
      </c>
      <c r="FL70" s="67">
        <f>$Q104*AN72*'[1]资源-士兵训练时间'!AF70+FL69</f>
        <v>2521570.2489925837</v>
      </c>
      <c r="FP70" s="54">
        <v>65</v>
      </c>
      <c r="FQ70" s="62">
        <f t="shared" ref="FQ70:FQ101" si="331">$R104*AJ72</f>
        <v>0.11641360630391537</v>
      </c>
      <c r="FR70" s="62">
        <f t="shared" ref="FR70:FR101" si="332">$R104*AK72</f>
        <v>0.11805248118805285</v>
      </c>
      <c r="FS70" s="62">
        <f t="shared" ref="FS70:FS101" si="333">$R104*AL72</f>
        <v>0.12163155112088389</v>
      </c>
      <c r="FT70" s="62">
        <f t="shared" ref="FT70:FT101" si="334">$R104*AM72</f>
        <v>0.12705939594124305</v>
      </c>
      <c r="FU70" s="62">
        <f t="shared" ref="FU70:FU101" si="335">$R104*AN72</f>
        <v>0.13429999170297732</v>
      </c>
      <c r="FV70" s="61">
        <f>FQ70*[4]兵营招募!AX69+FV69</f>
        <v>1355980.7687999646</v>
      </c>
      <c r="FW70" s="61">
        <f>FR70*[4]兵营招募!AY69+FW69</f>
        <v>1391612.4938577227</v>
      </c>
      <c r="FX70" s="61">
        <f>FS70*[4]兵营招募!AZ69+FX69</f>
        <v>1347420.6596038016</v>
      </c>
      <c r="FY70" s="61">
        <f>FT70*[4]兵营招募!BA69+FY69</f>
        <v>1295407.1171465092</v>
      </c>
      <c r="FZ70" s="61">
        <f>FU70*[4]兵营招募!BB69+FZ69</f>
        <v>910283.86926201731</v>
      </c>
      <c r="GD70" s="54">
        <v>65</v>
      </c>
      <c r="GE70" s="62">
        <f t="shared" ref="GE70:GE101" si="336">$S104*AJ72</f>
        <v>0</v>
      </c>
      <c r="GF70" s="62">
        <f t="shared" ref="GF70:GF101" si="337">$S104*AK72</f>
        <v>0</v>
      </c>
      <c r="GG70" s="62">
        <f t="shared" ref="GG70:GG101" si="338">$S104*AL72</f>
        <v>0</v>
      </c>
      <c r="GH70" s="62">
        <f t="shared" ref="GH70:GH101" si="339">$S104*AM72</f>
        <v>0</v>
      </c>
      <c r="GI70" s="62">
        <f t="shared" ref="GI70:GI101" si="340">$S104*AN72</f>
        <v>0</v>
      </c>
      <c r="GM70" s="54">
        <v>65</v>
      </c>
      <c r="GN70" s="62">
        <f t="shared" ref="GN70:GN101" si="341">$T104*AJ72</f>
        <v>0.15521814173855386</v>
      </c>
      <c r="GO70" s="62">
        <f t="shared" ref="GO70:GO101" si="342">$T104*AK72</f>
        <v>0.15740330825073715</v>
      </c>
      <c r="GP70" s="62">
        <f t="shared" ref="GP70:GP101" si="343">$T104*AL72</f>
        <v>0.16217540149451187</v>
      </c>
      <c r="GQ70" s="62">
        <f t="shared" ref="GQ70:GQ101" si="344">$T104*AM72</f>
        <v>0.1694125279216574</v>
      </c>
      <c r="GR70" s="62">
        <f t="shared" ref="GR70:GR101" si="345">$T104*AN72</f>
        <v>0.17906665560396978</v>
      </c>
      <c r="GV70" s="168">
        <v>65</v>
      </c>
      <c r="GW70" s="62">
        <f t="shared" ref="GW70:GW101" si="346">$U104*AJ72</f>
        <v>0.15521814173855386</v>
      </c>
      <c r="GX70" s="62">
        <f t="shared" ref="GX70:GX101" si="347">$U104*AK72</f>
        <v>0.15740330825073715</v>
      </c>
      <c r="GY70" s="62">
        <f t="shared" ref="GY70:GY101" si="348">$U104*AL72</f>
        <v>0.16217540149451187</v>
      </c>
      <c r="GZ70" s="62">
        <f t="shared" ref="GZ70:GZ101" si="349">$U104*AM72</f>
        <v>0.1694125279216574</v>
      </c>
      <c r="HA70" s="62">
        <f t="shared" ref="HA70:HA101" si="350">$U104*AN72</f>
        <v>0.17906665560396978</v>
      </c>
      <c r="HE70" s="54">
        <v>65</v>
      </c>
      <c r="HF70" s="62">
        <f t="shared" ref="HF70:HF101" si="351">$V104*AJ72</f>
        <v>1.1641360630391537</v>
      </c>
      <c r="HG70" s="62">
        <f t="shared" ref="HG70:HG101" si="352">$V104*AK72</f>
        <v>1.1805248118805285</v>
      </c>
      <c r="HH70" s="62">
        <f t="shared" ref="HH70:HH101" si="353">$V104*AL72</f>
        <v>1.2163155112088391</v>
      </c>
      <c r="HI70" s="62">
        <f t="shared" ref="HI70:HI101" si="354">$V104*AM72</f>
        <v>1.2705939594124305</v>
      </c>
      <c r="HJ70" s="62">
        <f t="shared" ref="HJ70:HJ101" si="355">$V104*AN72</f>
        <v>1.3429999170297733</v>
      </c>
      <c r="HN70" s="54">
        <v>65</v>
      </c>
      <c r="HO70" s="62">
        <f t="shared" ref="HO70:HO101" si="356">$W104*AJ72</f>
        <v>0.23282721260783074</v>
      </c>
      <c r="HP70" s="62">
        <f t="shared" ref="HP70:HP101" si="357">$W104*AK72</f>
        <v>0.2361049623761057</v>
      </c>
      <c r="HQ70" s="62">
        <f t="shared" ref="HQ70:HQ101" si="358">$W104*AL72</f>
        <v>0.24326310224176778</v>
      </c>
      <c r="HR70" s="62">
        <f t="shared" ref="HR70:HR101" si="359">$W104*AM72</f>
        <v>0.25411879188248609</v>
      </c>
      <c r="HS70" s="62">
        <f t="shared" ref="HS70:HS101" si="360">$W104*AN72</f>
        <v>0.26859998340595465</v>
      </c>
      <c r="HW70" s="54">
        <v>65</v>
      </c>
      <c r="HX70" s="62">
        <f t="shared" ref="HX70:HX101" si="361">$X104*AJ72</f>
        <v>0</v>
      </c>
      <c r="HY70" s="62">
        <f t="shared" ref="HY70:HY101" si="362">$X104*AK72</f>
        <v>0</v>
      </c>
      <c r="HZ70" s="62">
        <f t="shared" ref="HZ70:HZ101" si="363">$X104*AL72</f>
        <v>0</v>
      </c>
      <c r="IA70" s="62">
        <f t="shared" ref="IA70:IA101" si="364">$X104*AM72</f>
        <v>0</v>
      </c>
      <c r="IB70" s="62">
        <f t="shared" ref="IB70:IB101" si="365">$X104*AN72</f>
        <v>0</v>
      </c>
      <c r="IF70" s="54">
        <v>65</v>
      </c>
      <c r="IG70" s="62">
        <f t="shared" ref="IG70:IG101" si="366">$Y104*AJ72</f>
        <v>0.58206803151957687</v>
      </c>
      <c r="IH70" s="62">
        <f t="shared" ref="IH70:IH101" si="367">$Y104*AK72</f>
        <v>0.59026240594026425</v>
      </c>
      <c r="II70" s="62">
        <f t="shared" ref="II70:II101" si="368">$Y104*AL72</f>
        <v>0.60815775560441954</v>
      </c>
      <c r="IJ70" s="62">
        <f t="shared" ref="IJ70:IJ101" si="369">$Y104*AM72</f>
        <v>0.63529697970621524</v>
      </c>
      <c r="IK70" s="62">
        <f t="shared" ref="IK70:IK101" si="370">$Y104*AN72</f>
        <v>0.67149995851488664</v>
      </c>
      <c r="IO70" s="54">
        <v>65</v>
      </c>
      <c r="IP70" s="62">
        <f t="shared" ref="IP70:IP101" si="371">$Z104*AJ72</f>
        <v>0.15521814173855386</v>
      </c>
      <c r="IQ70" s="62">
        <f t="shared" ref="IQ70:IQ101" si="372">$Z104*AK72</f>
        <v>0.15740330825073715</v>
      </c>
      <c r="IR70" s="62">
        <f t="shared" ref="IR70:IR101" si="373">$Z104*AL72</f>
        <v>0.16217540149451187</v>
      </c>
      <c r="IS70" s="62">
        <f t="shared" ref="IS70:IS101" si="374">$Z104*AM72</f>
        <v>0.1694125279216574</v>
      </c>
      <c r="IT70" s="62">
        <f t="shared" ref="IT70:IT101" si="375">$Z104*AN72</f>
        <v>0.17906665560396978</v>
      </c>
      <c r="IX70" s="54">
        <v>65</v>
      </c>
      <c r="IY70" s="62">
        <f t="shared" ref="IY70:IY101" si="376">$AA104*AJ72</f>
        <v>0</v>
      </c>
      <c r="IZ70" s="62">
        <f t="shared" ref="IZ70:IZ101" si="377">$AA104*AK72</f>
        <v>0</v>
      </c>
      <c r="JA70" s="62">
        <f t="shared" ref="JA70:JA101" si="378">$AA104*AL72</f>
        <v>0</v>
      </c>
      <c r="JB70" s="62">
        <f t="shared" ref="JB70:JB101" si="379">$AA104*AM72</f>
        <v>0</v>
      </c>
      <c r="JC70" s="62">
        <f t="shared" ref="JC70:JC101" si="380">$AA104*AN72</f>
        <v>0</v>
      </c>
      <c r="JD70" s="67"/>
      <c r="JE70" s="67"/>
      <c r="JF70" s="67"/>
      <c r="JJ70" s="54">
        <v>65</v>
      </c>
      <c r="JK70" s="68">
        <f t="shared" ref="JK70:JK101" si="381">AJ72*$F104</f>
        <v>5.8206803151957698E-2</v>
      </c>
      <c r="JL70" s="68">
        <f t="shared" ref="JL70:JL101" si="382">AK72*$F104</f>
        <v>5.9026240594026433E-2</v>
      </c>
      <c r="JM70" s="68">
        <f t="shared" ref="JM70:JM101" si="383">AL72*$F104</f>
        <v>6.0815775560441959E-2</v>
      </c>
      <c r="JN70" s="68">
        <f t="shared" ref="JN70:JN101" si="384">AM72*$F104</f>
        <v>6.3529697970621538E-2</v>
      </c>
      <c r="JO70" s="68">
        <f t="shared" ref="JO70:JO101" si="385">AN72*$F104</f>
        <v>6.7149995851488675E-2</v>
      </c>
      <c r="JP70" s="61">
        <f>JK70*('[1]功能-城建'!CW69-'[1]功能-城建'!CW68)+JP69</f>
        <v>694599.59150086739</v>
      </c>
      <c r="JQ70" s="61">
        <f>JL70*('[1]功能-城建'!CX69-'[1]功能-城建'!CX68)+JQ69</f>
        <v>764971.98345261556</v>
      </c>
      <c r="JR70" s="61">
        <f>JM70*('[1]功能-城建'!CY69-'[1]功能-城建'!CY68)+JR69</f>
        <v>779545.45986473269</v>
      </c>
      <c r="JS70" s="61">
        <f>JN70*('[1]功能-城建'!CZ69-'[1]功能-城建'!CZ68)+JS69</f>
        <v>800951.78867982479</v>
      </c>
      <c r="JT70" s="61">
        <f>JO70*('[1]功能-城建'!DA69-'[1]功能-城建'!DA68)+JT69</f>
        <v>478966.15119247005</v>
      </c>
      <c r="JX70" s="159">
        <v>65</v>
      </c>
      <c r="JY70" s="68">
        <f t="shared" ref="JY70:JY101" si="386">AJ72*$AB104</f>
        <v>0</v>
      </c>
      <c r="JZ70" s="68">
        <f t="shared" ref="JZ70:JZ101" si="387">AK72*$AB104</f>
        <v>0</v>
      </c>
      <c r="KA70" s="68">
        <f t="shared" ref="KA70:KA101" si="388">AL72*$AB104</f>
        <v>0</v>
      </c>
      <c r="KB70" s="68">
        <f t="shared" ref="KB70:KB101" si="389">AM72*$AB104</f>
        <v>0</v>
      </c>
      <c r="KC70" s="68">
        <f t="shared" ref="KC70:KC101" si="390">AN72*$AB104</f>
        <v>0</v>
      </c>
      <c r="KG70" s="168">
        <v>65</v>
      </c>
      <c r="KH70" s="68">
        <f t="shared" ref="KH70:KH101" si="391">AJ72*$AC104</f>
        <v>0.1164136063039154</v>
      </c>
      <c r="KI70" s="68">
        <f t="shared" ref="KI70:KI101" si="392">AK72*$AC104</f>
        <v>0.11805248118805287</v>
      </c>
      <c r="KJ70" s="68">
        <f t="shared" ref="KJ70:KJ101" si="393">AL72*$AC104</f>
        <v>0.12163155112088392</v>
      </c>
      <c r="KK70" s="68">
        <f t="shared" ref="KK70:KK101" si="394">AM72*$AC104</f>
        <v>0.12705939594124308</v>
      </c>
      <c r="KL70" s="68">
        <f t="shared" ref="KL70:KL101" si="395">AN72*$AC104</f>
        <v>0.13429999170297735</v>
      </c>
      <c r="KP70" s="168">
        <v>65</v>
      </c>
      <c r="KQ70" s="68">
        <f t="shared" ref="KQ70:KQ101" si="396">AJ72*$AD104</f>
        <v>0.17462040945587304</v>
      </c>
      <c r="KR70" s="68">
        <f t="shared" ref="KR70:KR101" si="397">AK72*$AD104</f>
        <v>0.17707872178207926</v>
      </c>
      <c r="KS70" s="68">
        <f t="shared" ref="KS70:KS101" si="398">AL72*$AD104</f>
        <v>0.18244732668132582</v>
      </c>
      <c r="KT70" s="68">
        <f t="shared" ref="KT70:KT101" si="399">AM72*$AD104</f>
        <v>0.19058909391186454</v>
      </c>
      <c r="KU70" s="68">
        <f t="shared" ref="KU70:KU101" si="400">AN72*$AD104</f>
        <v>0.20144998755446597</v>
      </c>
    </row>
    <row r="71" spans="2:307" x14ac:dyDescent="0.15">
      <c r="B71" s="54">
        <v>32</v>
      </c>
      <c r="C71" s="63">
        <f>IFERROR(INDEX(C$8:C$37,MATCH(圣人研究设计!AA105,$B$8:$B$37,0)),0)</f>
        <v>0.60000000000000009</v>
      </c>
      <c r="D71" s="63">
        <f>IFERROR(INDEX(D$8:D$37,MATCH(圣人研究设计!AB105,$B$8:$B$37,0)),0)</f>
        <v>0</v>
      </c>
      <c r="E71" s="63">
        <f>IFERROR(INDEX(E$8:E$37,MATCH(圣人研究设计!AC105,$B$8:$B$37,0)),0)</f>
        <v>0</v>
      </c>
      <c r="F71" s="63">
        <f>IFERROR(INDEX(F$8:F$37,MATCH(圣人研究设计!AD105,$B$8:$B$37,0)),0)</f>
        <v>0</v>
      </c>
      <c r="G71" s="63">
        <f>IFERROR(INDEX(G$8:G$37,MATCH(圣人研究设计!AE105,$B$8:$B$37,0)),0)</f>
        <v>0.4</v>
      </c>
      <c r="H71" s="63">
        <f>IFERROR(INDEX(H$8:H$37,MATCH(圣人研究设计!AF105,$B$8:$B$37,0)),0)</f>
        <v>0</v>
      </c>
      <c r="I71" s="63">
        <f>IFERROR(INDEX(I$8:I$37,MATCH(圣人研究设计!AG105,$B$8:$B$37,0)),0)</f>
        <v>0.4</v>
      </c>
      <c r="J71" s="63">
        <f>IFERROR(INDEX(J$8:J$37,MATCH(圣人研究设计!AH105,$B$8:$B$37,0)),0)</f>
        <v>0</v>
      </c>
      <c r="K71" s="63">
        <f>IFERROR(INDEX(K$8:K$37,MATCH(圣人研究设计!AI105,$B$8:$B$37,0)),0)</f>
        <v>0</v>
      </c>
      <c r="L71" s="63">
        <f>IFERROR(INDEX(L$8:L$37,MATCH(圣人研究设计!AJ105,$B$8:$B$37,0)),0)</f>
        <v>0</v>
      </c>
      <c r="M71" s="63">
        <f>IFERROR(INDEX(M$8:M$37,MATCH(圣人研究设计!AK105,$B$8:$B$37,0)),0)</f>
        <v>0</v>
      </c>
      <c r="N71" s="63">
        <f>IFERROR(INDEX(N$8:N$37,MATCH(圣人研究设计!AL105,$B$8:$B$37,0)),0)</f>
        <v>0</v>
      </c>
      <c r="O71" s="63">
        <f>IFERROR(INDEX(O$8:O$37,MATCH(圣人研究设计!AM105,$B$8:$B$37,0)),0)</f>
        <v>0</v>
      </c>
      <c r="P71" s="63">
        <f>IFERROR(INDEX(P$8:P$37,MATCH(圣人研究设计!AN105,$B$8:$B$37,0)),0)</f>
        <v>0.16000000000000003</v>
      </c>
      <c r="Q71" s="63">
        <f>IFERROR(INDEX(Q$8:Q$37,MATCH(圣人研究设计!AO105,$B$8:$B$37,0)),0)</f>
        <v>0</v>
      </c>
      <c r="R71" s="63">
        <f>IFERROR(INDEX(R$8:R$37,MATCH(圣人研究设计!AP105,$B$8:$B$37,0)),0)</f>
        <v>0</v>
      </c>
      <c r="S71" s="63">
        <f>IFERROR(INDEX(S$8:S$37,MATCH(圣人研究设计!AQ105,$B$8:$B$37,0)),0)</f>
        <v>0</v>
      </c>
      <c r="T71" s="63">
        <f>IFERROR(INDEX(T$8:T$37,MATCH(圣人研究设计!AR105,$B$8:$B$37,0)),0)</f>
        <v>0.16000000000000003</v>
      </c>
      <c r="U71" s="63">
        <f>IFERROR(INDEX(U$8:U$37,MATCH(圣人研究设计!AS105,$B$8:$B$37,0)),0)</f>
        <v>0</v>
      </c>
      <c r="V71" s="63">
        <f>IFERROR(INDEX(V$8:V$37,MATCH(圣人研究设计!AT105,$B$8:$B$37,0)),0)</f>
        <v>0</v>
      </c>
      <c r="W71" s="63">
        <f>IFERROR(INDEX(W$8:W$37,MATCH(圣人研究设计!AU105,$B$8:$B$37,0)),0)</f>
        <v>0.24</v>
      </c>
      <c r="X71" s="63">
        <f>IFERROR(INDEX(X$8:X$37,MATCH(圣人研究设计!AV105,$B$8:$B$37,0)),0)</f>
        <v>0</v>
      </c>
      <c r="Y71" s="63">
        <f>IFERROR(INDEX(Y$8:Y$37,MATCH(圣人研究设计!AW105,$B$8:$B$37,0)),0)</f>
        <v>0.4</v>
      </c>
      <c r="Z71" s="63">
        <f>IFERROR(INDEX(Z$8:Z$37,MATCH(圣人研究设计!AX105,$B$8:$B$37,0)),0)</f>
        <v>0</v>
      </c>
      <c r="AA71" s="63">
        <f>IFERROR(INDEX(AA$8:AA$37,MATCH(圣人研究设计!AY105,$B$8:$B$37,0)),0)</f>
        <v>0</v>
      </c>
      <c r="AB71" s="63">
        <f>IFERROR(INDEX(AB$8:AB$37,MATCH(圣人研究设计!AZ105,$B$8:$B$37,0)),0)</f>
        <v>0</v>
      </c>
      <c r="AC71" s="63">
        <f>IFERROR(INDEX(AC$8:AC$37,MATCH(圣人研究设计!BA105,$B$8:$B$37,0)),0)</f>
        <v>0</v>
      </c>
      <c r="AD71" s="63">
        <f>IFERROR(INDEX(AD$8:AD$37,MATCH(圣人研究设计!BB105,$B$8:$B$37,0)),0)</f>
        <v>0.12</v>
      </c>
      <c r="AE71" s="63"/>
      <c r="AI71" s="103">
        <v>64</v>
      </c>
      <c r="AJ71" s="60">
        <f>IF(总纲!BM68&lt;INT('功能-圣人研究'!$E$8),0,求节点('功能-圣人研究'!$E$8:$E$27,'功能-圣人研究'!K$8:K$27,总纲!BM68))</f>
        <v>0.77841702751581565</v>
      </c>
      <c r="AK71" s="60">
        <f>IF(总纲!BN68&lt;INT('功能-圣人研究'!$E$8),0,求节点('功能-圣人研究'!$E$8:$E$27,'功能-圣人研究'!L$8:L$27,总纲!BN68))</f>
        <v>0.78951780032947616</v>
      </c>
      <c r="AL71" s="60">
        <f>IF(总纲!BO68&lt;INT('功能-圣人研究'!$E$8),0,求节点('功能-圣人研究'!$E$8:$E$27,'功能-圣人研究'!M$8:M$27,总纲!BO68))</f>
        <v>0.81356658531031245</v>
      </c>
      <c r="AM71" s="60">
        <f>IF(总纲!BP68&lt;INT('功能-圣人研究'!$E$8),0,求节点('功能-圣人研究'!$E$8:$E$27,'功能-圣人研究'!N$8:N$27,总纲!BP68))</f>
        <v>0.85022149853056417</v>
      </c>
      <c r="AN71" s="60">
        <f>IF(总纲!BQ68&lt;INT('功能-圣人研究'!$E$8),0,求节点('功能-圣人研究'!$E$8:$E$27,'功能-圣人研究'!O$8:O$27,总纲!BQ68))</f>
        <v>0.89867995236406306</v>
      </c>
      <c r="AS71" s="81"/>
      <c r="AT71" s="54">
        <v>66</v>
      </c>
      <c r="AU71" s="68">
        <f t="shared" si="271"/>
        <v>0.87044905978591158</v>
      </c>
      <c r="AV71" s="68">
        <f t="shared" si="272"/>
        <v>0.88261899883849937</v>
      </c>
      <c r="AW71" s="68">
        <f t="shared" si="273"/>
        <v>0.90907106969353291</v>
      </c>
      <c r="AX71" s="68">
        <f t="shared" si="274"/>
        <v>0.94975181798917263</v>
      </c>
      <c r="AY71" s="68">
        <f t="shared" si="275"/>
        <v>1.0033519398692361</v>
      </c>
      <c r="BB71" s="81"/>
      <c r="BC71" s="54">
        <v>66</v>
      </c>
      <c r="BD71" s="68">
        <f t="shared" si="276"/>
        <v>0.87044905978591158</v>
      </c>
      <c r="BE71" s="68">
        <f t="shared" si="277"/>
        <v>0.88261899883849937</v>
      </c>
      <c r="BF71" s="68">
        <f t="shared" si="278"/>
        <v>0.90907106969353291</v>
      </c>
      <c r="BG71" s="68">
        <f t="shared" si="279"/>
        <v>0.94975181798917263</v>
      </c>
      <c r="BH71" s="68">
        <f t="shared" si="280"/>
        <v>1.0033519398692361</v>
      </c>
      <c r="BL71" s="54">
        <v>66</v>
      </c>
      <c r="BM71" s="68">
        <f t="shared" si="281"/>
        <v>0</v>
      </c>
      <c r="BN71" s="68">
        <f t="shared" si="282"/>
        <v>0</v>
      </c>
      <c r="BO71" s="68">
        <f t="shared" si="283"/>
        <v>0</v>
      </c>
      <c r="BP71" s="68">
        <f t="shared" si="284"/>
        <v>0</v>
      </c>
      <c r="BQ71" s="68">
        <f t="shared" si="285"/>
        <v>0</v>
      </c>
      <c r="BU71" s="54">
        <v>66</v>
      </c>
      <c r="BV71" s="62">
        <f t="shared" si="286"/>
        <v>0.58029937319060776</v>
      </c>
      <c r="BW71" s="62">
        <f t="shared" si="287"/>
        <v>0.58841266589233299</v>
      </c>
      <c r="BX71" s="62">
        <f t="shared" si="288"/>
        <v>0.60604737979568857</v>
      </c>
      <c r="BY71" s="62">
        <f t="shared" si="289"/>
        <v>0.63316787865944846</v>
      </c>
      <c r="BZ71" s="62">
        <f t="shared" si="290"/>
        <v>0.66890129324615744</v>
      </c>
      <c r="CD71" s="168">
        <v>66</v>
      </c>
      <c r="CE71" s="62">
        <f t="shared" si="291"/>
        <v>0.58029937319060776</v>
      </c>
      <c r="CF71" s="62">
        <f t="shared" si="292"/>
        <v>0.58841266589233299</v>
      </c>
      <c r="CG71" s="62">
        <f t="shared" si="293"/>
        <v>0.60604737979568857</v>
      </c>
      <c r="CH71" s="62">
        <f t="shared" si="294"/>
        <v>0.63316787865944846</v>
      </c>
      <c r="CI71" s="62">
        <f t="shared" si="295"/>
        <v>0.66890129324615744</v>
      </c>
      <c r="CM71" s="54">
        <v>66</v>
      </c>
      <c r="CN71" s="62">
        <f t="shared" si="296"/>
        <v>0.38686624879373849</v>
      </c>
      <c r="CO71" s="62">
        <f t="shared" si="297"/>
        <v>0.39227511059488862</v>
      </c>
      <c r="CP71" s="62">
        <f t="shared" si="298"/>
        <v>0.40403158653045906</v>
      </c>
      <c r="CQ71" s="62">
        <f t="shared" si="299"/>
        <v>0.42211191910629897</v>
      </c>
      <c r="CR71" s="62">
        <f t="shared" si="300"/>
        <v>0.44593419549743829</v>
      </c>
      <c r="CV71" s="54">
        <v>66</v>
      </c>
      <c r="CW71" s="62">
        <f t="shared" si="301"/>
        <v>0.11605987463812156</v>
      </c>
      <c r="CX71" s="62">
        <f t="shared" si="302"/>
        <v>0.11768253317846661</v>
      </c>
      <c r="CY71" s="62">
        <f t="shared" si="303"/>
        <v>0.12120947595913774</v>
      </c>
      <c r="CZ71" s="62">
        <f t="shared" si="304"/>
        <v>0.12663357573188971</v>
      </c>
      <c r="DA71" s="62">
        <f t="shared" si="305"/>
        <v>0.13378025864923151</v>
      </c>
      <c r="DE71" s="168">
        <v>66</v>
      </c>
      <c r="DF71" s="62">
        <f t="shared" si="306"/>
        <v>0.11605987463812156</v>
      </c>
      <c r="DG71" s="62">
        <f t="shared" si="307"/>
        <v>0.11768253317846661</v>
      </c>
      <c r="DH71" s="62">
        <f t="shared" si="308"/>
        <v>0.12120947595913774</v>
      </c>
      <c r="DI71" s="62">
        <f t="shared" si="309"/>
        <v>0.12663357573188971</v>
      </c>
      <c r="DJ71" s="62">
        <f t="shared" si="310"/>
        <v>0.13378025864923151</v>
      </c>
      <c r="DN71" s="54">
        <v>66</v>
      </c>
      <c r="DO71" s="62">
        <f t="shared" si="311"/>
        <v>7.7373249758747709E-2</v>
      </c>
      <c r="DP71" s="62">
        <f t="shared" si="312"/>
        <v>7.845502211897773E-2</v>
      </c>
      <c r="DQ71" s="62">
        <f t="shared" si="313"/>
        <v>8.0806317306091821E-2</v>
      </c>
      <c r="DR71" s="62">
        <f t="shared" si="314"/>
        <v>8.44223838212598E-2</v>
      </c>
      <c r="DS71" s="62">
        <f t="shared" si="315"/>
        <v>8.9186839099487658E-2</v>
      </c>
      <c r="DW71" s="168">
        <v>66</v>
      </c>
      <c r="DX71" s="62">
        <f t="shared" si="316"/>
        <v>0.11605987463812154</v>
      </c>
      <c r="DY71" s="62">
        <f t="shared" si="317"/>
        <v>0.11768253317846658</v>
      </c>
      <c r="DZ71" s="62">
        <f t="shared" si="318"/>
        <v>0.12120947595913771</v>
      </c>
      <c r="EA71" s="62">
        <f t="shared" si="319"/>
        <v>0.12663357573188969</v>
      </c>
      <c r="EB71" s="62">
        <f t="shared" si="320"/>
        <v>0.13378025864923149</v>
      </c>
      <c r="EF71" s="54">
        <v>66</v>
      </c>
      <c r="EG71" s="62">
        <f t="shared" si="321"/>
        <v>7.7373249758747709E-2</v>
      </c>
      <c r="EH71" s="62">
        <f t="shared" si="322"/>
        <v>7.845502211897773E-2</v>
      </c>
      <c r="EI71" s="62">
        <f t="shared" si="323"/>
        <v>8.0806317306091821E-2</v>
      </c>
      <c r="EJ71" s="62">
        <f t="shared" si="324"/>
        <v>8.44223838212598E-2</v>
      </c>
      <c r="EK71" s="62">
        <f t="shared" si="325"/>
        <v>8.9186839099487658E-2</v>
      </c>
      <c r="EO71" s="168">
        <v>66</v>
      </c>
      <c r="EP71" s="62">
        <f t="shared" si="326"/>
        <v>3.8686624879373854E-2</v>
      </c>
      <c r="EQ71" s="62">
        <f t="shared" si="327"/>
        <v>3.9227511059488865E-2</v>
      </c>
      <c r="ER71" s="62">
        <f t="shared" si="328"/>
        <v>4.0403158653045911E-2</v>
      </c>
      <c r="ES71" s="62">
        <f t="shared" si="329"/>
        <v>4.22111919106299E-2</v>
      </c>
      <c r="ET71" s="62">
        <f t="shared" si="330"/>
        <v>4.4593419549743829E-2</v>
      </c>
      <c r="EX71" s="54">
        <v>66</v>
      </c>
      <c r="EY71" s="62">
        <f t="shared" ref="EY71:EY134" si="401">$P105*AJ73</f>
        <v>0.15474649951749542</v>
      </c>
      <c r="EZ71" s="62">
        <f t="shared" ref="EZ71:EZ134" si="402">$P105*AK73</f>
        <v>0.15691004423795546</v>
      </c>
      <c r="FA71" s="62">
        <f t="shared" ref="FA71:FA134" si="403">$P105*AL73</f>
        <v>0.16161263461218364</v>
      </c>
      <c r="FB71" s="62">
        <f t="shared" ref="FB71:FB134" si="404">$P105*AM73</f>
        <v>0.1688447676425196</v>
      </c>
      <c r="FC71" s="62">
        <f t="shared" ref="FC71:FC134" si="405">$P105*AN73</f>
        <v>0.17837367819897532</v>
      </c>
      <c r="FG71" s="54">
        <v>66</v>
      </c>
      <c r="FH71" s="67">
        <f>$Q105*AJ73*'[1]资源-士兵训练时间'!AB71+FH70</f>
        <v>592983.97060702927</v>
      </c>
      <c r="FI71" s="67">
        <f>$Q105*AK73*'[1]资源-士兵训练时间'!AC71+FI70</f>
        <v>877212.29518706782</v>
      </c>
      <c r="FJ71" s="67">
        <f>$Q105*AL73*'[1]资源-士兵训练时间'!AD71+FJ70</f>
        <v>1248648.4195234547</v>
      </c>
      <c r="FK71" s="67">
        <f>$Q105*AM73*'[1]资源-士兵训练时间'!AE71+FK70</f>
        <v>1732459.282684427</v>
      </c>
      <c r="FL71" s="67">
        <f>$Q105*AN73*'[1]资源-士兵训练时间'!AF71+FL70</f>
        <v>2731029.3648309908</v>
      </c>
      <c r="FP71" s="54">
        <v>66</v>
      </c>
      <c r="FQ71" s="62">
        <f t="shared" si="331"/>
        <v>0.11605987463812154</v>
      </c>
      <c r="FR71" s="62">
        <f t="shared" si="332"/>
        <v>0.11768253317846658</v>
      </c>
      <c r="FS71" s="62">
        <f t="shared" si="333"/>
        <v>0.12120947595913771</v>
      </c>
      <c r="FT71" s="62">
        <f t="shared" si="334"/>
        <v>0.12663357573188969</v>
      </c>
      <c r="FU71" s="62">
        <f t="shared" si="335"/>
        <v>0.13378025864923149</v>
      </c>
      <c r="FV71" s="61">
        <f>FQ71*[4]兵营招募!AX70+FV70</f>
        <v>1468349.0684119372</v>
      </c>
      <c r="FW71" s="61">
        <f>FR71*[4]兵营招募!AY70+FW70</f>
        <v>1508303.7796547085</v>
      </c>
      <c r="FX71" s="61">
        <f>FS71*[4]兵营招募!AZ70+FX70</f>
        <v>1460341.48228507</v>
      </c>
      <c r="FY71" s="61">
        <f>FT71*[4]兵营招募!BA70+FY70</f>
        <v>1397108.1545082885</v>
      </c>
      <c r="FZ71" s="61">
        <f>FU71*[4]兵营招募!BB70+FZ70</f>
        <v>984363.47987229249</v>
      </c>
      <c r="GD71" s="54">
        <v>66</v>
      </c>
      <c r="GE71" s="62">
        <f t="shared" si="336"/>
        <v>0</v>
      </c>
      <c r="GF71" s="62">
        <f t="shared" si="337"/>
        <v>0</v>
      </c>
      <c r="GG71" s="62">
        <f t="shared" si="338"/>
        <v>0</v>
      </c>
      <c r="GH71" s="62">
        <f t="shared" si="339"/>
        <v>0</v>
      </c>
      <c r="GI71" s="62">
        <f t="shared" si="340"/>
        <v>0</v>
      </c>
      <c r="GM71" s="54">
        <v>66</v>
      </c>
      <c r="GN71" s="62">
        <f t="shared" si="341"/>
        <v>0.15474649951749542</v>
      </c>
      <c r="GO71" s="62">
        <f t="shared" si="342"/>
        <v>0.15691004423795546</v>
      </c>
      <c r="GP71" s="62">
        <f t="shared" si="343"/>
        <v>0.16161263461218364</v>
      </c>
      <c r="GQ71" s="62">
        <f t="shared" si="344"/>
        <v>0.1688447676425196</v>
      </c>
      <c r="GR71" s="62">
        <f t="shared" si="345"/>
        <v>0.17837367819897532</v>
      </c>
      <c r="GV71" s="168">
        <v>66</v>
      </c>
      <c r="GW71" s="62">
        <f t="shared" si="346"/>
        <v>0.15474649951749542</v>
      </c>
      <c r="GX71" s="62">
        <f t="shared" si="347"/>
        <v>0.15691004423795546</v>
      </c>
      <c r="GY71" s="62">
        <f t="shared" si="348"/>
        <v>0.16161263461218364</v>
      </c>
      <c r="GZ71" s="62">
        <f t="shared" si="349"/>
        <v>0.1688447676425196</v>
      </c>
      <c r="HA71" s="62">
        <f t="shared" si="350"/>
        <v>0.17837367819897532</v>
      </c>
      <c r="HE71" s="54">
        <v>66</v>
      </c>
      <c r="HF71" s="62">
        <f t="shared" si="351"/>
        <v>1.1605987463812155</v>
      </c>
      <c r="HG71" s="62">
        <f t="shared" si="352"/>
        <v>1.176825331784666</v>
      </c>
      <c r="HH71" s="62">
        <f t="shared" si="353"/>
        <v>1.2120947595913771</v>
      </c>
      <c r="HI71" s="62">
        <f t="shared" si="354"/>
        <v>1.2663357573188969</v>
      </c>
      <c r="HJ71" s="62">
        <f t="shared" si="355"/>
        <v>1.3378025864923149</v>
      </c>
      <c r="HN71" s="54">
        <v>66</v>
      </c>
      <c r="HO71" s="62">
        <f t="shared" si="356"/>
        <v>0.23211974927624307</v>
      </c>
      <c r="HP71" s="62">
        <f t="shared" si="357"/>
        <v>0.23536506635693316</v>
      </c>
      <c r="HQ71" s="62">
        <f t="shared" si="358"/>
        <v>0.24241895191827542</v>
      </c>
      <c r="HR71" s="62">
        <f t="shared" si="359"/>
        <v>0.25326715146377937</v>
      </c>
      <c r="HS71" s="62">
        <f t="shared" si="360"/>
        <v>0.26756051729846297</v>
      </c>
      <c r="HW71" s="54">
        <v>66</v>
      </c>
      <c r="HX71" s="62">
        <f t="shared" si="361"/>
        <v>0</v>
      </c>
      <c r="HY71" s="62">
        <f t="shared" si="362"/>
        <v>0</v>
      </c>
      <c r="HZ71" s="62">
        <f t="shared" si="363"/>
        <v>0</v>
      </c>
      <c r="IA71" s="62">
        <f t="shared" si="364"/>
        <v>0</v>
      </c>
      <c r="IB71" s="62">
        <f t="shared" si="365"/>
        <v>0</v>
      </c>
      <c r="IF71" s="54">
        <v>66</v>
      </c>
      <c r="IG71" s="62">
        <f t="shared" si="366"/>
        <v>0.58029937319060776</v>
      </c>
      <c r="IH71" s="62">
        <f t="shared" si="367"/>
        <v>0.58841266589233299</v>
      </c>
      <c r="II71" s="62">
        <f t="shared" si="368"/>
        <v>0.60604737979568857</v>
      </c>
      <c r="IJ71" s="62">
        <f t="shared" si="369"/>
        <v>0.63316787865944846</v>
      </c>
      <c r="IK71" s="62">
        <f t="shared" si="370"/>
        <v>0.66890129324615744</v>
      </c>
      <c r="IO71" s="54">
        <v>66</v>
      </c>
      <c r="IP71" s="62">
        <f t="shared" si="371"/>
        <v>0.15474649951749542</v>
      </c>
      <c r="IQ71" s="62">
        <f t="shared" si="372"/>
        <v>0.15691004423795546</v>
      </c>
      <c r="IR71" s="62">
        <f t="shared" si="373"/>
        <v>0.16161263461218364</v>
      </c>
      <c r="IS71" s="62">
        <f t="shared" si="374"/>
        <v>0.1688447676425196</v>
      </c>
      <c r="IT71" s="62">
        <f t="shared" si="375"/>
        <v>0.17837367819897532</v>
      </c>
      <c r="IX71" s="54">
        <v>66</v>
      </c>
      <c r="IY71" s="62">
        <f t="shared" si="376"/>
        <v>0</v>
      </c>
      <c r="IZ71" s="62">
        <f t="shared" si="377"/>
        <v>0</v>
      </c>
      <c r="JA71" s="62">
        <f t="shared" si="378"/>
        <v>0</v>
      </c>
      <c r="JB71" s="62">
        <f t="shared" si="379"/>
        <v>0</v>
      </c>
      <c r="JC71" s="62">
        <f t="shared" si="380"/>
        <v>0</v>
      </c>
      <c r="JD71" s="67"/>
      <c r="JE71" s="67"/>
      <c r="JF71" s="67"/>
      <c r="JJ71" s="54">
        <v>66</v>
      </c>
      <c r="JK71" s="68">
        <f t="shared" si="381"/>
        <v>5.8029937319060781E-2</v>
      </c>
      <c r="JL71" s="68">
        <f t="shared" si="382"/>
        <v>5.8841266589233304E-2</v>
      </c>
      <c r="JM71" s="68">
        <f t="shared" si="383"/>
        <v>6.0604737979568869E-2</v>
      </c>
      <c r="JN71" s="68">
        <f t="shared" si="384"/>
        <v>6.3316787865944857E-2</v>
      </c>
      <c r="JO71" s="68">
        <f t="shared" si="385"/>
        <v>6.6890129324615757E-2</v>
      </c>
      <c r="JP71" s="61">
        <f>JK71*('[1]功能-城建'!CW70-'[1]功能-城建'!CW69)+JP70</f>
        <v>760019.80231314024</v>
      </c>
      <c r="JQ71" s="61">
        <f>JL71*('[1]功能-城建'!CX70-'[1]功能-城建'!CX69)+JQ70</f>
        <v>837762.77379039163</v>
      </c>
      <c r="JR71" s="61">
        <f>JM71*('[1]功能-城建'!CY70-'[1]功能-城建'!CY69)+JR70</f>
        <v>853545.36689457297</v>
      </c>
      <c r="JS71" s="61">
        <f>JN71*('[1]功能-城建'!CZ70-'[1]功能-城建'!CZ69)+JS70</f>
        <v>872198.08843187522</v>
      </c>
      <c r="JT71" s="61">
        <f>JO71*('[1]功能-城建'!DA70-'[1]功能-城建'!DA69)+JT70</f>
        <v>522760.07144497219</v>
      </c>
      <c r="JX71" s="159">
        <v>66</v>
      </c>
      <c r="JY71" s="68">
        <f t="shared" si="386"/>
        <v>0</v>
      </c>
      <c r="JZ71" s="68">
        <f t="shared" si="387"/>
        <v>0</v>
      </c>
      <c r="KA71" s="68">
        <f t="shared" si="388"/>
        <v>0</v>
      </c>
      <c r="KB71" s="68">
        <f t="shared" si="389"/>
        <v>0</v>
      </c>
      <c r="KC71" s="68">
        <f t="shared" si="390"/>
        <v>0</v>
      </c>
      <c r="KG71" s="168">
        <v>66</v>
      </c>
      <c r="KH71" s="68">
        <f t="shared" si="391"/>
        <v>0.11605987463812156</v>
      </c>
      <c r="KI71" s="68">
        <f t="shared" si="392"/>
        <v>0.11768253317846661</v>
      </c>
      <c r="KJ71" s="68">
        <f t="shared" si="393"/>
        <v>0.12120947595913774</v>
      </c>
      <c r="KK71" s="68">
        <f t="shared" si="394"/>
        <v>0.12663357573188971</v>
      </c>
      <c r="KL71" s="68">
        <f t="shared" si="395"/>
        <v>0.13378025864923151</v>
      </c>
      <c r="KP71" s="168">
        <v>66</v>
      </c>
      <c r="KQ71" s="68">
        <f t="shared" si="396"/>
        <v>0.17408981195718229</v>
      </c>
      <c r="KR71" s="68">
        <f t="shared" si="397"/>
        <v>0.17652379976769986</v>
      </c>
      <c r="KS71" s="68">
        <f t="shared" si="398"/>
        <v>0.18181421393870656</v>
      </c>
      <c r="KT71" s="68">
        <f t="shared" si="399"/>
        <v>0.18995036359783452</v>
      </c>
      <c r="KU71" s="68">
        <f t="shared" si="400"/>
        <v>0.2006703879738472</v>
      </c>
    </row>
    <row r="72" spans="2:307" x14ac:dyDescent="0.15">
      <c r="B72" s="54">
        <v>33</v>
      </c>
      <c r="C72" s="63">
        <f>IFERROR(INDEX(C$8:C$37,MATCH(圣人研究设计!AA106,$B$8:$B$37,0)),0)</f>
        <v>0.60000000000000009</v>
      </c>
      <c r="D72" s="63">
        <f>IFERROR(INDEX(D$8:D$37,MATCH(圣人研究设计!AB106,$B$8:$B$37,0)),0)</f>
        <v>0</v>
      </c>
      <c r="E72" s="63">
        <f>IFERROR(INDEX(E$8:E$37,MATCH(圣人研究设计!AC106,$B$8:$B$37,0)),0)</f>
        <v>0</v>
      </c>
      <c r="F72" s="63">
        <f>IFERROR(INDEX(F$8:F$37,MATCH(圣人研究设计!AD106,$B$8:$B$37,0)),0)</f>
        <v>0</v>
      </c>
      <c r="G72" s="63">
        <f>IFERROR(INDEX(G$8:G$37,MATCH(圣人研究设计!AE106,$B$8:$B$37,0)),0)</f>
        <v>0.4</v>
      </c>
      <c r="H72" s="63">
        <f>IFERROR(INDEX(H$8:H$37,MATCH(圣人研究设计!AF106,$B$8:$B$37,0)),0)</f>
        <v>0</v>
      </c>
      <c r="I72" s="63">
        <f>IFERROR(INDEX(I$8:I$37,MATCH(圣人研究设计!AG106,$B$8:$B$37,0)),0)</f>
        <v>0.4</v>
      </c>
      <c r="J72" s="63">
        <f>IFERROR(INDEX(J$8:J$37,MATCH(圣人研究设计!AH106,$B$8:$B$37,0)),0)</f>
        <v>0</v>
      </c>
      <c r="K72" s="63">
        <f>IFERROR(INDEX(K$8:K$37,MATCH(圣人研究设计!AI106,$B$8:$B$37,0)),0)</f>
        <v>0</v>
      </c>
      <c r="L72" s="63">
        <f>IFERROR(INDEX(L$8:L$37,MATCH(圣人研究设计!AJ106,$B$8:$B$37,0)),0)</f>
        <v>0</v>
      </c>
      <c r="M72" s="63">
        <f>IFERROR(INDEX(M$8:M$37,MATCH(圣人研究设计!AK106,$B$8:$B$37,0)),0)</f>
        <v>0</v>
      </c>
      <c r="N72" s="63">
        <f>IFERROR(INDEX(N$8:N$37,MATCH(圣人研究设计!AL106,$B$8:$B$37,0)),0)</f>
        <v>0</v>
      </c>
      <c r="O72" s="63">
        <f>IFERROR(INDEX(O$8:O$37,MATCH(圣人研究设计!AM106,$B$8:$B$37,0)),0)</f>
        <v>0</v>
      </c>
      <c r="P72" s="63">
        <f>IFERROR(INDEX(P$8:P$37,MATCH(圣人研究设计!AN106,$B$8:$B$37,0)),0)</f>
        <v>0.16000000000000003</v>
      </c>
      <c r="Q72" s="63">
        <f>IFERROR(INDEX(Q$8:Q$37,MATCH(圣人研究设计!AO106,$B$8:$B$37,0)),0)</f>
        <v>0</v>
      </c>
      <c r="R72" s="63">
        <f>IFERROR(INDEX(R$8:R$37,MATCH(圣人研究设计!AP106,$B$8:$B$37,0)),0)</f>
        <v>0</v>
      </c>
      <c r="S72" s="63">
        <f>IFERROR(INDEX(S$8:S$37,MATCH(圣人研究设计!AQ106,$B$8:$B$37,0)),0)</f>
        <v>0</v>
      </c>
      <c r="T72" s="63">
        <f>IFERROR(INDEX(T$8:T$37,MATCH(圣人研究设计!AR106,$B$8:$B$37,0)),0)</f>
        <v>0.16000000000000003</v>
      </c>
      <c r="U72" s="63">
        <f>IFERROR(INDEX(U$8:U$37,MATCH(圣人研究设计!AS106,$B$8:$B$37,0)),0)</f>
        <v>0</v>
      </c>
      <c r="V72" s="63">
        <f>IFERROR(INDEX(V$8:V$37,MATCH(圣人研究设计!AT106,$B$8:$B$37,0)),0)</f>
        <v>0</v>
      </c>
      <c r="W72" s="63">
        <f>IFERROR(INDEX(W$8:W$37,MATCH(圣人研究设计!AU106,$B$8:$B$37,0)),0)</f>
        <v>0.24</v>
      </c>
      <c r="X72" s="63">
        <f>IFERROR(INDEX(X$8:X$37,MATCH(圣人研究设计!AV106,$B$8:$B$37,0)),0)</f>
        <v>0</v>
      </c>
      <c r="Y72" s="63">
        <f>IFERROR(INDEX(Y$8:Y$37,MATCH(圣人研究设计!AW106,$B$8:$B$37,0)),0)</f>
        <v>0.4</v>
      </c>
      <c r="Z72" s="63">
        <f>IFERROR(INDEX(Z$8:Z$37,MATCH(圣人研究设计!AX106,$B$8:$B$37,0)),0)</f>
        <v>0</v>
      </c>
      <c r="AA72" s="63">
        <f>IFERROR(INDEX(AA$8:AA$37,MATCH(圣人研究设计!AY106,$B$8:$B$37,0)),0)</f>
        <v>0</v>
      </c>
      <c r="AB72" s="63">
        <f>IFERROR(INDEX(AB$8:AB$37,MATCH(圣人研究设计!AZ106,$B$8:$B$37,0)),0)</f>
        <v>0</v>
      </c>
      <c r="AC72" s="63">
        <f>IFERROR(INDEX(AC$8:AC$37,MATCH(圣人研究设计!BA106,$B$8:$B$37,0)),0)</f>
        <v>0</v>
      </c>
      <c r="AD72" s="63">
        <f>IFERROR(INDEX(AD$8:AD$37,MATCH(圣人研究设计!BB106,$B$8:$B$37,0)),0)</f>
        <v>0.12</v>
      </c>
      <c r="AE72" s="63"/>
      <c r="AI72" s="103">
        <v>65</v>
      </c>
      <c r="AJ72" s="60">
        <f>IF(总纲!BM69&lt;INT('功能-圣人研究'!$E$8),0,求节点('功能-圣人研究'!$E$8:$E$27,'功能-圣人研究'!K$8:K$27,总纲!BM69))</f>
        <v>0.77609070869276919</v>
      </c>
      <c r="AK72" s="60">
        <f>IF(总纲!BN69&lt;INT('功能-圣人研究'!$E$8),0,求节点('功能-圣人研究'!$E$8:$E$27,'功能-圣人研究'!L$8:L$27,总纲!BN69))</f>
        <v>0.7870165412536857</v>
      </c>
      <c r="AL72" s="60">
        <f>IF(总纲!BO69&lt;INT('功能-圣人研究'!$E$8),0,求节点('功能-圣人研究'!$E$8:$E$27,'功能-圣人研究'!M$8:M$27,总纲!BO69))</f>
        <v>0.81087700747255931</v>
      </c>
      <c r="AM72" s="60">
        <f>IF(总纲!BP69&lt;INT('功能-圣人研究'!$E$8),0,求节点('功能-圣人研究'!$E$8:$E$27,'功能-圣人研究'!N$8:N$27,总纲!BP69))</f>
        <v>0.84706263960828698</v>
      </c>
      <c r="AN72" s="60">
        <f>IF(总纲!BQ69&lt;INT('功能-圣人研究'!$E$8),0,求节点('功能-圣人研究'!$E$8:$E$27,'功能-圣人研究'!O$8:O$27,总纲!BQ69))</f>
        <v>0.89533327801984885</v>
      </c>
      <c r="AS72" s="81"/>
      <c r="AT72" s="54">
        <v>67</v>
      </c>
      <c r="AU72" s="68">
        <f t="shared" si="271"/>
        <v>0.86780576227923478</v>
      </c>
      <c r="AV72" s="68">
        <f t="shared" si="272"/>
        <v>0.87979062101529371</v>
      </c>
      <c r="AW72" s="68">
        <f t="shared" si="273"/>
        <v>0.90620588989798867</v>
      </c>
      <c r="AX72" s="68">
        <f t="shared" si="274"/>
        <v>0.94634156867295893</v>
      </c>
      <c r="AY72" s="68">
        <f t="shared" si="275"/>
        <v>0.99952125145843485</v>
      </c>
      <c r="BB72" s="81"/>
      <c r="BC72" s="54">
        <v>67</v>
      </c>
      <c r="BD72" s="68">
        <f t="shared" si="276"/>
        <v>0.86780576227923478</v>
      </c>
      <c r="BE72" s="68">
        <f t="shared" si="277"/>
        <v>0.87979062101529371</v>
      </c>
      <c r="BF72" s="68">
        <f t="shared" si="278"/>
        <v>0.90620588989798867</v>
      </c>
      <c r="BG72" s="68">
        <f t="shared" si="279"/>
        <v>0.94634156867295893</v>
      </c>
      <c r="BH72" s="68">
        <f t="shared" si="280"/>
        <v>0.99952125145843485</v>
      </c>
      <c r="BL72" s="54">
        <v>67</v>
      </c>
      <c r="BM72" s="68">
        <f t="shared" si="281"/>
        <v>0</v>
      </c>
      <c r="BN72" s="68">
        <f t="shared" si="282"/>
        <v>0</v>
      </c>
      <c r="BO72" s="68">
        <f t="shared" si="283"/>
        <v>0</v>
      </c>
      <c r="BP72" s="68">
        <f t="shared" si="284"/>
        <v>0</v>
      </c>
      <c r="BQ72" s="68">
        <f t="shared" si="285"/>
        <v>0</v>
      </c>
      <c r="BU72" s="54">
        <v>67</v>
      </c>
      <c r="BV72" s="62">
        <f t="shared" si="286"/>
        <v>0.57853717485282319</v>
      </c>
      <c r="BW72" s="62">
        <f t="shared" si="287"/>
        <v>0.58652708067686254</v>
      </c>
      <c r="BX72" s="62">
        <f t="shared" si="288"/>
        <v>0.60413725993199241</v>
      </c>
      <c r="BY72" s="62">
        <f t="shared" si="289"/>
        <v>0.63089437911530588</v>
      </c>
      <c r="BZ72" s="62">
        <f t="shared" si="290"/>
        <v>0.6663475009722899</v>
      </c>
      <c r="CD72" s="168">
        <v>67</v>
      </c>
      <c r="CE72" s="62">
        <f t="shared" si="291"/>
        <v>0.57853717485282319</v>
      </c>
      <c r="CF72" s="62">
        <f t="shared" si="292"/>
        <v>0.58652708067686254</v>
      </c>
      <c r="CG72" s="62">
        <f t="shared" si="293"/>
        <v>0.60413725993199241</v>
      </c>
      <c r="CH72" s="62">
        <f t="shared" si="294"/>
        <v>0.63089437911530588</v>
      </c>
      <c r="CI72" s="62">
        <f t="shared" si="295"/>
        <v>0.6663475009722899</v>
      </c>
      <c r="CM72" s="54">
        <v>67</v>
      </c>
      <c r="CN72" s="62">
        <f t="shared" si="296"/>
        <v>0.57853717485282319</v>
      </c>
      <c r="CO72" s="62">
        <f t="shared" si="297"/>
        <v>0.58652708067686254</v>
      </c>
      <c r="CP72" s="62">
        <f t="shared" si="298"/>
        <v>0.60413725993199241</v>
      </c>
      <c r="CQ72" s="62">
        <f t="shared" si="299"/>
        <v>0.63089437911530588</v>
      </c>
      <c r="CR72" s="62">
        <f t="shared" si="300"/>
        <v>0.6663475009722899</v>
      </c>
      <c r="CV72" s="54">
        <v>67</v>
      </c>
      <c r="CW72" s="62">
        <f t="shared" si="301"/>
        <v>0.11570743497056465</v>
      </c>
      <c r="CX72" s="62">
        <f t="shared" si="302"/>
        <v>0.11730541613537251</v>
      </c>
      <c r="CY72" s="62">
        <f t="shared" si="303"/>
        <v>0.12082745198639851</v>
      </c>
      <c r="CZ72" s="62">
        <f t="shared" si="304"/>
        <v>0.1261788758230612</v>
      </c>
      <c r="DA72" s="62">
        <f t="shared" si="305"/>
        <v>0.13326950019445799</v>
      </c>
      <c r="DE72" s="168">
        <v>67</v>
      </c>
      <c r="DF72" s="62">
        <f t="shared" si="306"/>
        <v>0.11570743497056465</v>
      </c>
      <c r="DG72" s="62">
        <f t="shared" si="307"/>
        <v>0.11730541613537251</v>
      </c>
      <c r="DH72" s="62">
        <f t="shared" si="308"/>
        <v>0.12082745198639851</v>
      </c>
      <c r="DI72" s="62">
        <f t="shared" si="309"/>
        <v>0.1261788758230612</v>
      </c>
      <c r="DJ72" s="62">
        <f t="shared" si="310"/>
        <v>0.13326950019445799</v>
      </c>
      <c r="DN72" s="54">
        <v>67</v>
      </c>
      <c r="DO72" s="62">
        <f t="shared" si="311"/>
        <v>7.7138289980376432E-2</v>
      </c>
      <c r="DP72" s="62">
        <f t="shared" si="312"/>
        <v>7.820361075691501E-2</v>
      </c>
      <c r="DQ72" s="62">
        <f t="shared" si="313"/>
        <v>8.0551634657599E-2</v>
      </c>
      <c r="DR72" s="62">
        <f t="shared" si="314"/>
        <v>8.4119250548707461E-2</v>
      </c>
      <c r="DS72" s="62">
        <f t="shared" si="315"/>
        <v>8.8846333462971994E-2</v>
      </c>
      <c r="DW72" s="168">
        <v>67</v>
      </c>
      <c r="DX72" s="62">
        <f t="shared" si="316"/>
        <v>0.17356115245584694</v>
      </c>
      <c r="DY72" s="62">
        <f t="shared" si="317"/>
        <v>0.17595812420305873</v>
      </c>
      <c r="DZ72" s="62">
        <f t="shared" si="318"/>
        <v>0.18124117797959771</v>
      </c>
      <c r="EA72" s="62">
        <f t="shared" si="319"/>
        <v>0.18926831373459177</v>
      </c>
      <c r="EB72" s="62">
        <f t="shared" si="320"/>
        <v>0.19990425029168693</v>
      </c>
      <c r="EF72" s="54">
        <v>67</v>
      </c>
      <c r="EG72" s="62">
        <f t="shared" si="321"/>
        <v>0.11570743497056465</v>
      </c>
      <c r="EH72" s="62">
        <f t="shared" si="322"/>
        <v>0.11730541613537251</v>
      </c>
      <c r="EI72" s="62">
        <f t="shared" si="323"/>
        <v>0.12082745198639851</v>
      </c>
      <c r="EJ72" s="62">
        <f t="shared" si="324"/>
        <v>0.1261788758230612</v>
      </c>
      <c r="EK72" s="62">
        <f t="shared" si="325"/>
        <v>0.13326950019445799</v>
      </c>
      <c r="EO72" s="168">
        <v>67</v>
      </c>
      <c r="EP72" s="62">
        <f t="shared" si="326"/>
        <v>3.8569144990188216E-2</v>
      </c>
      <c r="EQ72" s="62">
        <f t="shared" si="327"/>
        <v>3.9101805378457505E-2</v>
      </c>
      <c r="ER72" s="62">
        <f t="shared" si="328"/>
        <v>4.02758173287995E-2</v>
      </c>
      <c r="ES72" s="62">
        <f t="shared" si="329"/>
        <v>4.205962527435373E-2</v>
      </c>
      <c r="ET72" s="62">
        <f t="shared" si="330"/>
        <v>4.4423166731485997E-2</v>
      </c>
      <c r="EX72" s="54">
        <v>67</v>
      </c>
      <c r="EY72" s="62">
        <f t="shared" si="401"/>
        <v>0.23141486994112931</v>
      </c>
      <c r="EZ72" s="62">
        <f t="shared" si="402"/>
        <v>0.23461083227074503</v>
      </c>
      <c r="FA72" s="62">
        <f t="shared" si="403"/>
        <v>0.24165490397279701</v>
      </c>
      <c r="FB72" s="62">
        <f t="shared" si="404"/>
        <v>0.2523577516461224</v>
      </c>
      <c r="FC72" s="62">
        <f t="shared" si="405"/>
        <v>0.26653900038891598</v>
      </c>
      <c r="FG72" s="54">
        <v>67</v>
      </c>
      <c r="FH72" s="67">
        <f>$Q106*AJ74*'[1]资源-士兵训练时间'!AB72+FH71</f>
        <v>643954.54213677091</v>
      </c>
      <c r="FI72" s="67">
        <f>$Q106*AK74*'[1]资源-士兵训练时间'!AC72+FI71</f>
        <v>952473.97468475392</v>
      </c>
      <c r="FJ72" s="67">
        <f>$Q106*AL74*'[1]资源-士兵训练时间'!AD72+FJ71</f>
        <v>1351009.2155678407</v>
      </c>
      <c r="FK72" s="67">
        <f>$Q106*AM74*'[1]资源-士兵训练时间'!AE72+FK71</f>
        <v>1871394.9387544561</v>
      </c>
      <c r="FL72" s="67">
        <f>$Q106*AN74*'[1]资源-士兵训练时间'!AF72+FL71</f>
        <v>2948798.6930349381</v>
      </c>
      <c r="FP72" s="54">
        <v>67</v>
      </c>
      <c r="FQ72" s="62">
        <f t="shared" si="331"/>
        <v>0.11570743497056464</v>
      </c>
      <c r="FR72" s="62">
        <f t="shared" si="332"/>
        <v>0.11730541613537249</v>
      </c>
      <c r="FS72" s="62">
        <f t="shared" si="333"/>
        <v>0.12082745198639848</v>
      </c>
      <c r="FT72" s="62">
        <f t="shared" si="334"/>
        <v>0.12617887582306117</v>
      </c>
      <c r="FU72" s="62">
        <f t="shared" si="335"/>
        <v>0.13326950019445796</v>
      </c>
      <c r="FV72" s="61">
        <f>FQ72*[4]兵营招募!AX71+FV71</f>
        <v>1588416.7093067488</v>
      </c>
      <c r="FW72" s="61">
        <f>FR72*[4]兵营招募!AY71+FW71</f>
        <v>1633070.0577223515</v>
      </c>
      <c r="FX72" s="61">
        <f>FS72*[4]兵营招募!AZ71+FX71</f>
        <v>1575647.7374268135</v>
      </c>
      <c r="FY72" s="61">
        <f>FT72*[4]兵营招募!BA71+FY71</f>
        <v>1505643.1238420927</v>
      </c>
      <c r="FZ72" s="61">
        <f>FU72*[4]兵营招募!BB71+FZ71</f>
        <v>1061736.9176945554</v>
      </c>
      <c r="GD72" s="54">
        <v>67</v>
      </c>
      <c r="GE72" s="62">
        <f t="shared" si="336"/>
        <v>0</v>
      </c>
      <c r="GF72" s="62">
        <f t="shared" si="337"/>
        <v>0</v>
      </c>
      <c r="GG72" s="62">
        <f t="shared" si="338"/>
        <v>0</v>
      </c>
      <c r="GH72" s="62">
        <f t="shared" si="339"/>
        <v>0</v>
      </c>
      <c r="GI72" s="62">
        <f t="shared" si="340"/>
        <v>0</v>
      </c>
      <c r="GM72" s="54">
        <v>67</v>
      </c>
      <c r="GN72" s="62">
        <f t="shared" si="341"/>
        <v>0.23141486994112931</v>
      </c>
      <c r="GO72" s="62">
        <f t="shared" si="342"/>
        <v>0.23461083227074503</v>
      </c>
      <c r="GP72" s="62">
        <f t="shared" si="343"/>
        <v>0.24165490397279701</v>
      </c>
      <c r="GQ72" s="62">
        <f t="shared" si="344"/>
        <v>0.2523577516461224</v>
      </c>
      <c r="GR72" s="62">
        <f t="shared" si="345"/>
        <v>0.26653900038891598</v>
      </c>
      <c r="GV72" s="168">
        <v>67</v>
      </c>
      <c r="GW72" s="62">
        <f t="shared" si="346"/>
        <v>0.15427657996075286</v>
      </c>
      <c r="GX72" s="62">
        <f t="shared" si="347"/>
        <v>0.15640722151383002</v>
      </c>
      <c r="GY72" s="62">
        <f t="shared" si="348"/>
        <v>0.161103269315198</v>
      </c>
      <c r="GZ72" s="62">
        <f t="shared" si="349"/>
        <v>0.16823850109741492</v>
      </c>
      <c r="HA72" s="62">
        <f t="shared" si="350"/>
        <v>0.17769266692594399</v>
      </c>
      <c r="HE72" s="54">
        <v>67</v>
      </c>
      <c r="HF72" s="62">
        <f t="shared" si="351"/>
        <v>1.7356115245584696</v>
      </c>
      <c r="HG72" s="62">
        <f t="shared" si="352"/>
        <v>1.7595812420305874</v>
      </c>
      <c r="HH72" s="62">
        <f t="shared" si="353"/>
        <v>1.8124117797959773</v>
      </c>
      <c r="HI72" s="62">
        <f t="shared" si="354"/>
        <v>1.8926831373459179</v>
      </c>
      <c r="HJ72" s="62">
        <f t="shared" si="355"/>
        <v>1.9990425029168697</v>
      </c>
      <c r="HN72" s="54">
        <v>67</v>
      </c>
      <c r="HO72" s="62">
        <f t="shared" si="356"/>
        <v>0.34712230491169388</v>
      </c>
      <c r="HP72" s="62">
        <f t="shared" si="357"/>
        <v>0.35191624840611746</v>
      </c>
      <c r="HQ72" s="62">
        <f t="shared" si="358"/>
        <v>0.36248235595919542</v>
      </c>
      <c r="HR72" s="62">
        <f t="shared" si="359"/>
        <v>0.37853662746918354</v>
      </c>
      <c r="HS72" s="62">
        <f t="shared" si="360"/>
        <v>0.39980850058337386</v>
      </c>
      <c r="HW72" s="54">
        <v>67</v>
      </c>
      <c r="HX72" s="62">
        <f t="shared" si="361"/>
        <v>0</v>
      </c>
      <c r="HY72" s="62">
        <f t="shared" si="362"/>
        <v>0</v>
      </c>
      <c r="HZ72" s="62">
        <f t="shared" si="363"/>
        <v>0</v>
      </c>
      <c r="IA72" s="62">
        <f t="shared" si="364"/>
        <v>0</v>
      </c>
      <c r="IB72" s="62">
        <f t="shared" si="365"/>
        <v>0</v>
      </c>
      <c r="IF72" s="54">
        <v>67</v>
      </c>
      <c r="IG72" s="62">
        <f t="shared" si="366"/>
        <v>0.57853717485282319</v>
      </c>
      <c r="IH72" s="62">
        <f t="shared" si="367"/>
        <v>0.58652708067686254</v>
      </c>
      <c r="II72" s="62">
        <f t="shared" si="368"/>
        <v>0.60413725993199241</v>
      </c>
      <c r="IJ72" s="62">
        <f t="shared" si="369"/>
        <v>0.63089437911530588</v>
      </c>
      <c r="IK72" s="62">
        <f t="shared" si="370"/>
        <v>0.6663475009722899</v>
      </c>
      <c r="IO72" s="54">
        <v>67</v>
      </c>
      <c r="IP72" s="62">
        <f t="shared" si="371"/>
        <v>0.23141486994112931</v>
      </c>
      <c r="IQ72" s="62">
        <f t="shared" si="372"/>
        <v>0.23461083227074503</v>
      </c>
      <c r="IR72" s="62">
        <f t="shared" si="373"/>
        <v>0.24165490397279701</v>
      </c>
      <c r="IS72" s="62">
        <f t="shared" si="374"/>
        <v>0.2523577516461224</v>
      </c>
      <c r="IT72" s="62">
        <f t="shared" si="375"/>
        <v>0.26653900038891598</v>
      </c>
      <c r="IX72" s="54">
        <v>67</v>
      </c>
      <c r="IY72" s="62">
        <f t="shared" si="376"/>
        <v>0</v>
      </c>
      <c r="IZ72" s="62">
        <f t="shared" si="377"/>
        <v>0</v>
      </c>
      <c r="JA72" s="62">
        <f t="shared" si="378"/>
        <v>0</v>
      </c>
      <c r="JB72" s="62">
        <f t="shared" si="379"/>
        <v>0</v>
      </c>
      <c r="JC72" s="62">
        <f t="shared" si="380"/>
        <v>0</v>
      </c>
      <c r="JD72" s="67"/>
      <c r="JE72" s="67"/>
      <c r="JF72" s="67"/>
      <c r="JJ72" s="54">
        <v>67</v>
      </c>
      <c r="JK72" s="68">
        <f t="shared" si="381"/>
        <v>5.7853717485282327E-2</v>
      </c>
      <c r="JL72" s="68">
        <f t="shared" si="382"/>
        <v>5.8652708067686257E-2</v>
      </c>
      <c r="JM72" s="68">
        <f t="shared" si="383"/>
        <v>6.0413725993199253E-2</v>
      </c>
      <c r="JN72" s="68">
        <f t="shared" si="384"/>
        <v>6.3089437911530599E-2</v>
      </c>
      <c r="JO72" s="68">
        <f t="shared" si="385"/>
        <v>6.6634750097228995E-2</v>
      </c>
      <c r="JP72" s="61">
        <f>JK72*('[1]功能-城建'!CW71-'[1]功能-城建'!CW70)+JP71</f>
        <v>829847.24721350905</v>
      </c>
      <c r="JQ72" s="61">
        <f>JL72*('[1]功能-城建'!CX71-'[1]功能-城建'!CX70)+JQ71</f>
        <v>915510.14427922724</v>
      </c>
      <c r="JR72" s="61">
        <f>JM72*('[1]功能-城建'!CY71-'[1]功能-城建'!CY70)+JR71</f>
        <v>929119.37662933883</v>
      </c>
      <c r="JS72" s="61">
        <f>JN72*('[1]功能-城建'!CZ71-'[1]功能-城建'!CZ70)+JS71</f>
        <v>948231.95168521116</v>
      </c>
      <c r="JT72" s="61">
        <f>JO72*('[1]功能-城建'!DA71-'[1]功能-城建'!DA70)+JT71</f>
        <v>568503.66701189789</v>
      </c>
      <c r="JX72" s="159">
        <v>67</v>
      </c>
      <c r="JY72" s="68">
        <f t="shared" si="386"/>
        <v>0</v>
      </c>
      <c r="JZ72" s="68">
        <f t="shared" si="387"/>
        <v>0</v>
      </c>
      <c r="KA72" s="68">
        <f t="shared" si="388"/>
        <v>0</v>
      </c>
      <c r="KB72" s="68">
        <f t="shared" si="389"/>
        <v>0</v>
      </c>
      <c r="KC72" s="68">
        <f t="shared" si="390"/>
        <v>0</v>
      </c>
      <c r="KG72" s="168">
        <v>67</v>
      </c>
      <c r="KH72" s="68">
        <f t="shared" si="391"/>
        <v>0.11570743497056465</v>
      </c>
      <c r="KI72" s="68">
        <f t="shared" si="392"/>
        <v>0.11730541613537251</v>
      </c>
      <c r="KJ72" s="68">
        <f t="shared" si="393"/>
        <v>0.12082745198639851</v>
      </c>
      <c r="KK72" s="68">
        <f t="shared" si="394"/>
        <v>0.1261788758230612</v>
      </c>
      <c r="KL72" s="68">
        <f t="shared" si="395"/>
        <v>0.13326950019445799</v>
      </c>
      <c r="KP72" s="168">
        <v>67</v>
      </c>
      <c r="KQ72" s="68">
        <f t="shared" si="396"/>
        <v>0.17356115245584694</v>
      </c>
      <c r="KR72" s="68">
        <f t="shared" si="397"/>
        <v>0.17595812420305873</v>
      </c>
      <c r="KS72" s="68">
        <f t="shared" si="398"/>
        <v>0.18124117797959771</v>
      </c>
      <c r="KT72" s="68">
        <f t="shared" si="399"/>
        <v>0.18926831373459177</v>
      </c>
      <c r="KU72" s="68">
        <f t="shared" si="400"/>
        <v>0.19990425029168693</v>
      </c>
    </row>
    <row r="73" spans="2:307" x14ac:dyDescent="0.15">
      <c r="B73" s="54">
        <v>34</v>
      </c>
      <c r="C73" s="63">
        <f>IFERROR(INDEX(C$8:C$37,MATCH(圣人研究设计!AA107,$B$8:$B$37,0)),0)</f>
        <v>0.60000000000000009</v>
      </c>
      <c r="D73" s="63">
        <f>IFERROR(INDEX(D$8:D$37,MATCH(圣人研究设计!AB107,$B$8:$B$37,0)),0)</f>
        <v>0</v>
      </c>
      <c r="E73" s="63">
        <f>IFERROR(INDEX(E$8:E$37,MATCH(圣人研究设计!AC107,$B$8:$B$37,0)),0)</f>
        <v>0</v>
      </c>
      <c r="F73" s="63">
        <f>IFERROR(INDEX(F$8:F$37,MATCH(圣人研究设计!AD107,$B$8:$B$37,0)),0)</f>
        <v>0</v>
      </c>
      <c r="G73" s="63">
        <f>IFERROR(INDEX(G$8:G$37,MATCH(圣人研究设计!AE107,$B$8:$B$37,0)),0)</f>
        <v>0.4</v>
      </c>
      <c r="H73" s="63">
        <f>IFERROR(INDEX(H$8:H$37,MATCH(圣人研究设计!AF107,$B$8:$B$37,0)),0)</f>
        <v>0</v>
      </c>
      <c r="I73" s="63">
        <f>IFERROR(INDEX(I$8:I$37,MATCH(圣人研究设计!AG107,$B$8:$B$37,0)),0)</f>
        <v>0.4</v>
      </c>
      <c r="J73" s="63">
        <f>IFERROR(INDEX(J$8:J$37,MATCH(圣人研究设计!AH107,$B$8:$B$37,0)),0)</f>
        <v>0</v>
      </c>
      <c r="K73" s="63">
        <f>IFERROR(INDEX(K$8:K$37,MATCH(圣人研究设计!AI107,$B$8:$B$37,0)),0)</f>
        <v>0</v>
      </c>
      <c r="L73" s="63">
        <f>IFERROR(INDEX(L$8:L$37,MATCH(圣人研究设计!AJ107,$B$8:$B$37,0)),0)</f>
        <v>0</v>
      </c>
      <c r="M73" s="63">
        <f>IFERROR(INDEX(M$8:M$37,MATCH(圣人研究设计!AK107,$B$8:$B$37,0)),0)</f>
        <v>0</v>
      </c>
      <c r="N73" s="63">
        <f>IFERROR(INDEX(N$8:N$37,MATCH(圣人研究设计!AL107,$B$8:$B$37,0)),0)</f>
        <v>0</v>
      </c>
      <c r="O73" s="63">
        <f>IFERROR(INDEX(O$8:O$37,MATCH(圣人研究设计!AM107,$B$8:$B$37,0)),0)</f>
        <v>0</v>
      </c>
      <c r="P73" s="63">
        <f>IFERROR(INDEX(P$8:P$37,MATCH(圣人研究设计!AN107,$B$8:$B$37,0)),0)</f>
        <v>0.16000000000000003</v>
      </c>
      <c r="Q73" s="63">
        <f>IFERROR(INDEX(Q$8:Q$37,MATCH(圣人研究设计!AO107,$B$8:$B$37,0)),0)</f>
        <v>0</v>
      </c>
      <c r="R73" s="63">
        <f>IFERROR(INDEX(R$8:R$37,MATCH(圣人研究设计!AP107,$B$8:$B$37,0)),0)</f>
        <v>0</v>
      </c>
      <c r="S73" s="63">
        <f>IFERROR(INDEX(S$8:S$37,MATCH(圣人研究设计!AQ107,$B$8:$B$37,0)),0)</f>
        <v>0</v>
      </c>
      <c r="T73" s="63">
        <f>IFERROR(INDEX(T$8:T$37,MATCH(圣人研究设计!AR107,$B$8:$B$37,0)),0)</f>
        <v>0.16000000000000003</v>
      </c>
      <c r="U73" s="63">
        <f>IFERROR(INDEX(U$8:U$37,MATCH(圣人研究设计!AS107,$B$8:$B$37,0)),0)</f>
        <v>0</v>
      </c>
      <c r="V73" s="63">
        <f>IFERROR(INDEX(V$8:V$37,MATCH(圣人研究设计!AT107,$B$8:$B$37,0)),0)</f>
        <v>0</v>
      </c>
      <c r="W73" s="63">
        <f>IFERROR(INDEX(W$8:W$37,MATCH(圣人研究设计!AU107,$B$8:$B$37,0)),0)</f>
        <v>0.24</v>
      </c>
      <c r="X73" s="63">
        <f>IFERROR(INDEX(X$8:X$37,MATCH(圣人研究设计!AV107,$B$8:$B$37,0)),0)</f>
        <v>0</v>
      </c>
      <c r="Y73" s="63">
        <f>IFERROR(INDEX(Y$8:Y$37,MATCH(圣人研究设计!AW107,$B$8:$B$37,0)),0)</f>
        <v>0.4</v>
      </c>
      <c r="Z73" s="63">
        <f>IFERROR(INDEX(Z$8:Z$37,MATCH(圣人研究设计!AX107,$B$8:$B$37,0)),0)</f>
        <v>0</v>
      </c>
      <c r="AA73" s="63">
        <f>IFERROR(INDEX(AA$8:AA$37,MATCH(圣人研究设计!AY107,$B$8:$B$37,0)),0)</f>
        <v>0</v>
      </c>
      <c r="AB73" s="63">
        <f>IFERROR(INDEX(AB$8:AB$37,MATCH(圣人研究设计!AZ107,$B$8:$B$37,0)),0)</f>
        <v>0</v>
      </c>
      <c r="AC73" s="63">
        <f>IFERROR(INDEX(AC$8:AC$37,MATCH(圣人研究设计!BA107,$B$8:$B$37,0)),0)</f>
        <v>0</v>
      </c>
      <c r="AD73" s="63">
        <f>IFERROR(INDEX(AD$8:AD$37,MATCH(圣人研究设计!BB107,$B$8:$B$37,0)),0)</f>
        <v>0.12</v>
      </c>
      <c r="AE73" s="63"/>
      <c r="AI73" s="103">
        <v>66</v>
      </c>
      <c r="AJ73" s="60">
        <f>IF(总纲!BM70&lt;INT('功能-圣人研究'!$E$8),0,求节点('功能-圣人研究'!$E$8:$E$27,'功能-圣人研究'!K$8:K$27,总纲!BM70))</f>
        <v>0.77373249758747698</v>
      </c>
      <c r="AK73" s="60">
        <f>IF(总纲!BN70&lt;INT('功能-圣人研究'!$E$8),0,求节点('功能-圣人研究'!$E$8:$E$27,'功能-圣人研究'!L$8:L$27,总纲!BN70))</f>
        <v>0.78455022118977724</v>
      </c>
      <c r="AL73" s="60">
        <f>IF(总纲!BO70&lt;INT('功能-圣人研究'!$E$8),0,求节点('功能-圣人研究'!$E$8:$E$27,'功能-圣人研究'!M$8:M$27,总纲!BO70))</f>
        <v>0.80806317306091813</v>
      </c>
      <c r="AM73" s="60">
        <f>IF(总纲!BP70&lt;INT('功能-圣人研究'!$E$8),0,求节点('功能-圣人研究'!$E$8:$E$27,'功能-圣人研究'!N$8:N$27,总纲!BP70))</f>
        <v>0.84422383821259794</v>
      </c>
      <c r="AN73" s="60">
        <f>IF(总纲!BQ70&lt;INT('功能-圣人研究'!$E$8),0,求节点('功能-圣人研究'!$E$8:$E$27,'功能-圣人研究'!O$8:O$27,总纲!BQ70))</f>
        <v>0.89186839099487658</v>
      </c>
      <c r="AS73" s="81"/>
      <c r="AT73" s="54">
        <v>68</v>
      </c>
      <c r="AU73" s="68">
        <f t="shared" si="271"/>
        <v>0.86517686596984589</v>
      </c>
      <c r="AV73" s="68">
        <f t="shared" si="272"/>
        <v>0.87707325459348451</v>
      </c>
      <c r="AW73" s="68">
        <f t="shared" si="273"/>
        <v>0.90331754425647093</v>
      </c>
      <c r="AX73" s="68">
        <f t="shared" si="274"/>
        <v>0.94311414911165792</v>
      </c>
      <c r="AY73" s="68">
        <f t="shared" si="275"/>
        <v>0.9956836063460357</v>
      </c>
      <c r="BB73" s="81"/>
      <c r="BC73" s="54">
        <v>68</v>
      </c>
      <c r="BD73" s="68">
        <f t="shared" si="276"/>
        <v>0.86517686596984589</v>
      </c>
      <c r="BE73" s="68">
        <f t="shared" si="277"/>
        <v>0.87707325459348451</v>
      </c>
      <c r="BF73" s="68">
        <f t="shared" si="278"/>
        <v>0.90331754425647093</v>
      </c>
      <c r="BG73" s="68">
        <f t="shared" si="279"/>
        <v>0.94311414911165792</v>
      </c>
      <c r="BH73" s="68">
        <f t="shared" si="280"/>
        <v>0.9956836063460357</v>
      </c>
      <c r="BL73" s="54">
        <v>68</v>
      </c>
      <c r="BM73" s="68">
        <f t="shared" si="281"/>
        <v>0</v>
      </c>
      <c r="BN73" s="68">
        <f t="shared" si="282"/>
        <v>0</v>
      </c>
      <c r="BO73" s="68">
        <f t="shared" si="283"/>
        <v>0</v>
      </c>
      <c r="BP73" s="68">
        <f t="shared" si="284"/>
        <v>0</v>
      </c>
      <c r="BQ73" s="68">
        <f t="shared" si="285"/>
        <v>0</v>
      </c>
      <c r="BU73" s="54">
        <v>68</v>
      </c>
      <c r="BV73" s="62">
        <f t="shared" si="286"/>
        <v>0.57678457731323052</v>
      </c>
      <c r="BW73" s="62">
        <f t="shared" si="287"/>
        <v>0.58471550306232301</v>
      </c>
      <c r="BX73" s="62">
        <f t="shared" si="288"/>
        <v>0.60221169617098058</v>
      </c>
      <c r="BY73" s="62">
        <f t="shared" si="289"/>
        <v>0.62874276607443869</v>
      </c>
      <c r="BZ73" s="62">
        <f t="shared" si="290"/>
        <v>0.66378907089735706</v>
      </c>
      <c r="CD73" s="168">
        <v>68</v>
      </c>
      <c r="CE73" s="62">
        <f t="shared" si="291"/>
        <v>0.57678457731323052</v>
      </c>
      <c r="CF73" s="62">
        <f t="shared" si="292"/>
        <v>0.58471550306232301</v>
      </c>
      <c r="CG73" s="62">
        <f t="shared" si="293"/>
        <v>0.60221169617098058</v>
      </c>
      <c r="CH73" s="62">
        <f t="shared" si="294"/>
        <v>0.62874276607443869</v>
      </c>
      <c r="CI73" s="62">
        <f t="shared" si="295"/>
        <v>0.66378907089735706</v>
      </c>
      <c r="CM73" s="54">
        <v>68</v>
      </c>
      <c r="CN73" s="62">
        <f t="shared" si="296"/>
        <v>0.57678457731323052</v>
      </c>
      <c r="CO73" s="62">
        <f t="shared" si="297"/>
        <v>0.58471550306232301</v>
      </c>
      <c r="CP73" s="62">
        <f t="shared" si="298"/>
        <v>0.60221169617098058</v>
      </c>
      <c r="CQ73" s="62">
        <f t="shared" si="299"/>
        <v>0.62874276607443869</v>
      </c>
      <c r="CR73" s="62">
        <f t="shared" si="300"/>
        <v>0.66378907089735706</v>
      </c>
      <c r="CV73" s="54">
        <v>68</v>
      </c>
      <c r="CW73" s="62">
        <f t="shared" si="301"/>
        <v>0.11535691546264613</v>
      </c>
      <c r="CX73" s="62">
        <f t="shared" si="302"/>
        <v>0.11694310061246463</v>
      </c>
      <c r="CY73" s="62">
        <f t="shared" si="303"/>
        <v>0.12044233923419614</v>
      </c>
      <c r="CZ73" s="62">
        <f t="shared" si="304"/>
        <v>0.12574855321488773</v>
      </c>
      <c r="DA73" s="62">
        <f t="shared" si="305"/>
        <v>0.13275781417947144</v>
      </c>
      <c r="DE73" s="168">
        <v>68</v>
      </c>
      <c r="DF73" s="62">
        <f t="shared" si="306"/>
        <v>0.11535691546264613</v>
      </c>
      <c r="DG73" s="62">
        <f t="shared" si="307"/>
        <v>0.11694310061246463</v>
      </c>
      <c r="DH73" s="62">
        <f t="shared" si="308"/>
        <v>0.12044233923419614</v>
      </c>
      <c r="DI73" s="62">
        <f t="shared" si="309"/>
        <v>0.12574855321488773</v>
      </c>
      <c r="DJ73" s="62">
        <f t="shared" si="310"/>
        <v>0.13275781417947144</v>
      </c>
      <c r="DN73" s="54">
        <v>68</v>
      </c>
      <c r="DO73" s="62">
        <f t="shared" si="311"/>
        <v>7.6904610308430751E-2</v>
      </c>
      <c r="DP73" s="62">
        <f t="shared" si="312"/>
        <v>7.796206707497641E-2</v>
      </c>
      <c r="DQ73" s="62">
        <f t="shared" si="313"/>
        <v>8.029489282279742E-2</v>
      </c>
      <c r="DR73" s="62">
        <f t="shared" si="314"/>
        <v>8.3832368809925159E-2</v>
      </c>
      <c r="DS73" s="62">
        <f t="shared" si="315"/>
        <v>8.850520945298096E-2</v>
      </c>
      <c r="DW73" s="168">
        <v>68</v>
      </c>
      <c r="DX73" s="62">
        <f t="shared" si="316"/>
        <v>0.17303537319396917</v>
      </c>
      <c r="DY73" s="62">
        <f t="shared" si="317"/>
        <v>0.1754146509186969</v>
      </c>
      <c r="DZ73" s="62">
        <f t="shared" si="318"/>
        <v>0.18066350885129417</v>
      </c>
      <c r="EA73" s="62">
        <f t="shared" si="319"/>
        <v>0.18862282982233158</v>
      </c>
      <c r="EB73" s="62">
        <f t="shared" si="320"/>
        <v>0.19913672126920712</v>
      </c>
      <c r="EF73" s="54">
        <v>68</v>
      </c>
      <c r="EG73" s="62">
        <f t="shared" si="321"/>
        <v>0.11535691546264613</v>
      </c>
      <c r="EH73" s="62">
        <f t="shared" si="322"/>
        <v>0.11694310061246463</v>
      </c>
      <c r="EI73" s="62">
        <f t="shared" si="323"/>
        <v>0.12044233923419614</v>
      </c>
      <c r="EJ73" s="62">
        <f t="shared" si="324"/>
        <v>0.12574855321488773</v>
      </c>
      <c r="EK73" s="62">
        <f t="shared" si="325"/>
        <v>0.13275781417947144</v>
      </c>
      <c r="EO73" s="168">
        <v>68</v>
      </c>
      <c r="EP73" s="62">
        <f t="shared" si="326"/>
        <v>3.8452305154215376E-2</v>
      </c>
      <c r="EQ73" s="62">
        <f t="shared" si="327"/>
        <v>3.8981033537488205E-2</v>
      </c>
      <c r="ER73" s="62">
        <f t="shared" si="328"/>
        <v>4.014744641139871E-2</v>
      </c>
      <c r="ES73" s="62">
        <f t="shared" si="329"/>
        <v>4.191618440496258E-2</v>
      </c>
      <c r="ET73" s="62">
        <f t="shared" si="330"/>
        <v>4.425260472649048E-2</v>
      </c>
      <c r="EX73" s="54">
        <v>68</v>
      </c>
      <c r="EY73" s="62">
        <f t="shared" si="401"/>
        <v>0.23071383092529227</v>
      </c>
      <c r="EZ73" s="62">
        <f t="shared" si="402"/>
        <v>0.23388620122492926</v>
      </c>
      <c r="FA73" s="62">
        <f t="shared" si="403"/>
        <v>0.24088467846839229</v>
      </c>
      <c r="FB73" s="62">
        <f t="shared" si="404"/>
        <v>0.25149710642977546</v>
      </c>
      <c r="FC73" s="62">
        <f t="shared" si="405"/>
        <v>0.26551562835894288</v>
      </c>
      <c r="FG73" s="54">
        <v>68</v>
      </c>
      <c r="FH73" s="67">
        <f>$Q107*AJ75*'[1]资源-士兵训练时间'!AB73+FH72</f>
        <v>698127.93944395834</v>
      </c>
      <c r="FI73" s="67">
        <f>$Q107*AK75*'[1]资源-士兵训练时间'!AC73+FI72</f>
        <v>1030982.0182283378</v>
      </c>
      <c r="FJ73" s="67">
        <f>$Q107*AL75*'[1]资源-士兵训练时间'!AD73+FJ72</f>
        <v>1456527.7452817836</v>
      </c>
      <c r="FK73" s="67">
        <f>$Q107*AM75*'[1]资源-士兵训练时间'!AE73+FK72</f>
        <v>2021210.4251796207</v>
      </c>
      <c r="FL73" s="67">
        <f>$Q107*AN75*'[1]资源-士兵训练时间'!AF73+FL72</f>
        <v>3179205.4469792708</v>
      </c>
      <c r="FP73" s="54">
        <v>68</v>
      </c>
      <c r="FQ73" s="62">
        <f t="shared" si="331"/>
        <v>0.11535691546264611</v>
      </c>
      <c r="FR73" s="62">
        <f t="shared" si="332"/>
        <v>0.1169431006124646</v>
      </c>
      <c r="FS73" s="62">
        <f t="shared" si="333"/>
        <v>0.12044233923419612</v>
      </c>
      <c r="FT73" s="62">
        <f t="shared" si="334"/>
        <v>0.12574855321488773</v>
      </c>
      <c r="FU73" s="62">
        <f t="shared" si="335"/>
        <v>0.13275781417947141</v>
      </c>
      <c r="FV73" s="61">
        <f>FQ73*[4]兵营招募!AX72+FV72</f>
        <v>1716712.1863563608</v>
      </c>
      <c r="FW73" s="61">
        <f>FR73*[4]兵营招募!AY72+FW72</f>
        <v>1762443.5614109668</v>
      </c>
      <c r="FX73" s="61">
        <f>FS73*[4]兵营招募!AZ72+FX72</f>
        <v>1694318.5955820752</v>
      </c>
      <c r="FY73" s="61">
        <f>FT73*[4]兵营招募!BA72+FY72</f>
        <v>1623930.7665952188</v>
      </c>
      <c r="FZ73" s="61">
        <f>FU73*[4]兵营招募!BB72+FZ72</f>
        <v>1143262.6226684034</v>
      </c>
      <c r="GD73" s="54">
        <v>68</v>
      </c>
      <c r="GE73" s="62">
        <f t="shared" si="336"/>
        <v>0</v>
      </c>
      <c r="GF73" s="62">
        <f t="shared" si="337"/>
        <v>0</v>
      </c>
      <c r="GG73" s="62">
        <f t="shared" si="338"/>
        <v>0</v>
      </c>
      <c r="GH73" s="62">
        <f t="shared" si="339"/>
        <v>0</v>
      </c>
      <c r="GI73" s="62">
        <f t="shared" si="340"/>
        <v>0</v>
      </c>
      <c r="GM73" s="54">
        <v>68</v>
      </c>
      <c r="GN73" s="62">
        <f t="shared" si="341"/>
        <v>0.23071383092529227</v>
      </c>
      <c r="GO73" s="62">
        <f t="shared" si="342"/>
        <v>0.23388620122492926</v>
      </c>
      <c r="GP73" s="62">
        <f t="shared" si="343"/>
        <v>0.24088467846839229</v>
      </c>
      <c r="GQ73" s="62">
        <f t="shared" si="344"/>
        <v>0.25149710642977546</v>
      </c>
      <c r="GR73" s="62">
        <f t="shared" si="345"/>
        <v>0.26551562835894288</v>
      </c>
      <c r="GV73" s="168">
        <v>68</v>
      </c>
      <c r="GW73" s="62">
        <f t="shared" si="346"/>
        <v>0.1538092206168615</v>
      </c>
      <c r="GX73" s="62">
        <f t="shared" si="347"/>
        <v>0.15592413414995282</v>
      </c>
      <c r="GY73" s="62">
        <f t="shared" si="348"/>
        <v>0.16058978564559484</v>
      </c>
      <c r="GZ73" s="62">
        <f t="shared" si="349"/>
        <v>0.16766473761985032</v>
      </c>
      <c r="HA73" s="62">
        <f t="shared" si="350"/>
        <v>0.17701041890596192</v>
      </c>
      <c r="HE73" s="54">
        <v>68</v>
      </c>
      <c r="HF73" s="62">
        <f t="shared" si="351"/>
        <v>1.7303537319396918</v>
      </c>
      <c r="HG73" s="62">
        <f t="shared" si="352"/>
        <v>1.754146509186969</v>
      </c>
      <c r="HH73" s="62">
        <f t="shared" si="353"/>
        <v>1.8066350885129419</v>
      </c>
      <c r="HI73" s="62">
        <f t="shared" si="354"/>
        <v>1.8862282982233158</v>
      </c>
      <c r="HJ73" s="62">
        <f t="shared" si="355"/>
        <v>1.9913672126920714</v>
      </c>
      <c r="HN73" s="54">
        <v>68</v>
      </c>
      <c r="HO73" s="62">
        <f t="shared" si="356"/>
        <v>0.34607074638793833</v>
      </c>
      <c r="HP73" s="62">
        <f t="shared" si="357"/>
        <v>0.3508293018373938</v>
      </c>
      <c r="HQ73" s="62">
        <f t="shared" si="358"/>
        <v>0.36132701770258835</v>
      </c>
      <c r="HR73" s="62">
        <f t="shared" si="359"/>
        <v>0.37724565964466317</v>
      </c>
      <c r="HS73" s="62">
        <f t="shared" si="360"/>
        <v>0.39827344253841424</v>
      </c>
      <c r="HW73" s="54">
        <v>68</v>
      </c>
      <c r="HX73" s="62">
        <f t="shared" si="361"/>
        <v>0</v>
      </c>
      <c r="HY73" s="62">
        <f t="shared" si="362"/>
        <v>0</v>
      </c>
      <c r="HZ73" s="62">
        <f t="shared" si="363"/>
        <v>0</v>
      </c>
      <c r="IA73" s="62">
        <f t="shared" si="364"/>
        <v>0</v>
      </c>
      <c r="IB73" s="62">
        <f t="shared" si="365"/>
        <v>0</v>
      </c>
      <c r="IF73" s="54">
        <v>68</v>
      </c>
      <c r="IG73" s="62">
        <f t="shared" si="366"/>
        <v>0.57678457731323052</v>
      </c>
      <c r="IH73" s="62">
        <f t="shared" si="367"/>
        <v>0.58471550306232301</v>
      </c>
      <c r="II73" s="62">
        <f t="shared" si="368"/>
        <v>0.60221169617098058</v>
      </c>
      <c r="IJ73" s="62">
        <f t="shared" si="369"/>
        <v>0.62874276607443869</v>
      </c>
      <c r="IK73" s="62">
        <f t="shared" si="370"/>
        <v>0.66378907089735706</v>
      </c>
      <c r="IO73" s="54">
        <v>68</v>
      </c>
      <c r="IP73" s="62">
        <f t="shared" si="371"/>
        <v>0.23071383092529227</v>
      </c>
      <c r="IQ73" s="62">
        <f t="shared" si="372"/>
        <v>0.23388620122492926</v>
      </c>
      <c r="IR73" s="62">
        <f t="shared" si="373"/>
        <v>0.24088467846839229</v>
      </c>
      <c r="IS73" s="62">
        <f t="shared" si="374"/>
        <v>0.25149710642977546</v>
      </c>
      <c r="IT73" s="62">
        <f t="shared" si="375"/>
        <v>0.26551562835894288</v>
      </c>
      <c r="IX73" s="54">
        <v>68</v>
      </c>
      <c r="IY73" s="62">
        <f t="shared" si="376"/>
        <v>0</v>
      </c>
      <c r="IZ73" s="62">
        <f t="shared" si="377"/>
        <v>0</v>
      </c>
      <c r="JA73" s="62">
        <f t="shared" si="378"/>
        <v>0</v>
      </c>
      <c r="JB73" s="62">
        <f t="shared" si="379"/>
        <v>0</v>
      </c>
      <c r="JC73" s="62">
        <f t="shared" si="380"/>
        <v>0</v>
      </c>
      <c r="JD73" s="67"/>
      <c r="JE73" s="67"/>
      <c r="JF73" s="67"/>
      <c r="JJ73" s="54">
        <v>68</v>
      </c>
      <c r="JK73" s="68">
        <f t="shared" si="381"/>
        <v>5.7678457731323067E-2</v>
      </c>
      <c r="JL73" s="68">
        <f t="shared" si="382"/>
        <v>5.8471550306232314E-2</v>
      </c>
      <c r="JM73" s="68">
        <f t="shared" si="383"/>
        <v>6.0221169617098072E-2</v>
      </c>
      <c r="JN73" s="68">
        <f t="shared" si="384"/>
        <v>6.2874276607443866E-2</v>
      </c>
      <c r="JO73" s="68">
        <f t="shared" si="385"/>
        <v>6.637890708973572E-2</v>
      </c>
      <c r="JP73" s="61">
        <f>JK73*('[1]功能-城建'!CW72-'[1]功能-城建'!CW71)+JP72</f>
        <v>904383.17620445893</v>
      </c>
      <c r="JQ73" s="61">
        <f>JL73*('[1]功能-城建'!CX72-'[1]功能-城建'!CX71)+JQ72</f>
        <v>996133.61978013208</v>
      </c>
      <c r="JR73" s="61">
        <f>JM73*('[1]功能-城建'!CY72-'[1]功能-城建'!CY71)+JR72</f>
        <v>1006900.6191263743</v>
      </c>
      <c r="JS73" s="61">
        <f>JN73*('[1]功能-城建'!CZ72-'[1]功能-城建'!CZ71)+JS72</f>
        <v>1031101.7569254021</v>
      </c>
      <c r="JT73" s="61">
        <f>JO73*('[1]功能-城建'!DA72-'[1]功能-城建'!DA71)+JT72</f>
        <v>616719.36121600843</v>
      </c>
      <c r="JX73" s="159">
        <v>68</v>
      </c>
      <c r="JY73" s="68">
        <f t="shared" si="386"/>
        <v>0</v>
      </c>
      <c r="JZ73" s="68">
        <f t="shared" si="387"/>
        <v>0</v>
      </c>
      <c r="KA73" s="68">
        <f t="shared" si="388"/>
        <v>0</v>
      </c>
      <c r="KB73" s="68">
        <f t="shared" si="389"/>
        <v>0</v>
      </c>
      <c r="KC73" s="68">
        <f t="shared" si="390"/>
        <v>0</v>
      </c>
      <c r="KG73" s="168">
        <v>68</v>
      </c>
      <c r="KH73" s="68">
        <f t="shared" si="391"/>
        <v>0.11535691546264613</v>
      </c>
      <c r="KI73" s="68">
        <f t="shared" si="392"/>
        <v>0.11694310061246463</v>
      </c>
      <c r="KJ73" s="68">
        <f t="shared" si="393"/>
        <v>0.12044233923419614</v>
      </c>
      <c r="KK73" s="68">
        <f t="shared" si="394"/>
        <v>0.12574855321488773</v>
      </c>
      <c r="KL73" s="68">
        <f t="shared" si="395"/>
        <v>0.13275781417947144</v>
      </c>
      <c r="KP73" s="168">
        <v>68</v>
      </c>
      <c r="KQ73" s="68">
        <f t="shared" si="396"/>
        <v>0.17303537319396917</v>
      </c>
      <c r="KR73" s="68">
        <f t="shared" si="397"/>
        <v>0.1754146509186969</v>
      </c>
      <c r="KS73" s="68">
        <f t="shared" si="398"/>
        <v>0.18066350885129417</v>
      </c>
      <c r="KT73" s="68">
        <f t="shared" si="399"/>
        <v>0.18862282982233158</v>
      </c>
      <c r="KU73" s="68">
        <f t="shared" si="400"/>
        <v>0.19913672126920712</v>
      </c>
    </row>
    <row r="74" spans="2:307" x14ac:dyDescent="0.15">
      <c r="B74" s="54">
        <v>35</v>
      </c>
      <c r="C74" s="63">
        <f>IFERROR(INDEX(C$8:C$37,MATCH(圣人研究设计!AA108,$B$8:$B$37,0)),0)</f>
        <v>0.60000000000000009</v>
      </c>
      <c r="D74" s="63">
        <f>IFERROR(INDEX(D$8:D$37,MATCH(圣人研究设计!AB108,$B$8:$B$37,0)),0)</f>
        <v>0</v>
      </c>
      <c r="E74" s="63">
        <f>IFERROR(INDEX(E$8:E$37,MATCH(圣人研究设计!AC108,$B$8:$B$37,0)),0)</f>
        <v>0</v>
      </c>
      <c r="F74" s="63">
        <f>IFERROR(INDEX(F$8:F$37,MATCH(圣人研究设计!AD108,$B$8:$B$37,0)),0)</f>
        <v>0</v>
      </c>
      <c r="G74" s="63">
        <f>IFERROR(INDEX(G$8:G$37,MATCH(圣人研究设计!AE108,$B$8:$B$37,0)),0)</f>
        <v>0.4</v>
      </c>
      <c r="H74" s="63">
        <f>IFERROR(INDEX(H$8:H$37,MATCH(圣人研究设计!AF108,$B$8:$B$37,0)),0)</f>
        <v>0</v>
      </c>
      <c r="I74" s="63">
        <f>IFERROR(INDEX(I$8:I$37,MATCH(圣人研究设计!AG108,$B$8:$B$37,0)),0)</f>
        <v>0.4</v>
      </c>
      <c r="J74" s="63">
        <f>IFERROR(INDEX(J$8:J$37,MATCH(圣人研究设计!AH108,$B$8:$B$37,0)),0)</f>
        <v>0</v>
      </c>
      <c r="K74" s="63">
        <f>IFERROR(INDEX(K$8:K$37,MATCH(圣人研究设计!AI108,$B$8:$B$37,0)),0)</f>
        <v>0</v>
      </c>
      <c r="L74" s="63">
        <f>IFERROR(INDEX(L$8:L$37,MATCH(圣人研究设计!AJ108,$B$8:$B$37,0)),0)</f>
        <v>0</v>
      </c>
      <c r="M74" s="63">
        <f>IFERROR(INDEX(M$8:M$37,MATCH(圣人研究设计!AK108,$B$8:$B$37,0)),0)</f>
        <v>0</v>
      </c>
      <c r="N74" s="63">
        <f>IFERROR(INDEX(N$8:N$37,MATCH(圣人研究设计!AL108,$B$8:$B$37,0)),0)</f>
        <v>0</v>
      </c>
      <c r="O74" s="63">
        <f>IFERROR(INDEX(O$8:O$37,MATCH(圣人研究设计!AM108,$B$8:$B$37,0)),0)</f>
        <v>0</v>
      </c>
      <c r="P74" s="63">
        <f>IFERROR(INDEX(P$8:P$37,MATCH(圣人研究设计!AN108,$B$8:$B$37,0)),0)</f>
        <v>0.16000000000000003</v>
      </c>
      <c r="Q74" s="63">
        <f>IFERROR(INDEX(Q$8:Q$37,MATCH(圣人研究设计!AO108,$B$8:$B$37,0)),0)</f>
        <v>0</v>
      </c>
      <c r="R74" s="63">
        <f>IFERROR(INDEX(R$8:R$37,MATCH(圣人研究设计!AP108,$B$8:$B$37,0)),0)</f>
        <v>0</v>
      </c>
      <c r="S74" s="63">
        <f>IFERROR(INDEX(S$8:S$37,MATCH(圣人研究设计!AQ108,$B$8:$B$37,0)),0)</f>
        <v>0</v>
      </c>
      <c r="T74" s="63">
        <f>IFERROR(INDEX(T$8:T$37,MATCH(圣人研究设计!AR108,$B$8:$B$37,0)),0)</f>
        <v>0.16000000000000003</v>
      </c>
      <c r="U74" s="63">
        <f>IFERROR(INDEX(U$8:U$37,MATCH(圣人研究设计!AS108,$B$8:$B$37,0)),0)</f>
        <v>0</v>
      </c>
      <c r="V74" s="63">
        <f>IFERROR(INDEX(V$8:V$37,MATCH(圣人研究设计!AT108,$B$8:$B$37,0)),0)</f>
        <v>0</v>
      </c>
      <c r="W74" s="63">
        <f>IFERROR(INDEX(W$8:W$37,MATCH(圣人研究设计!AU108,$B$8:$B$37,0)),0)</f>
        <v>0.24</v>
      </c>
      <c r="X74" s="63">
        <f>IFERROR(INDEX(X$8:X$37,MATCH(圣人研究设计!AV108,$B$8:$B$37,0)),0)</f>
        <v>0</v>
      </c>
      <c r="Y74" s="63">
        <f>IFERROR(INDEX(Y$8:Y$37,MATCH(圣人研究设计!AW108,$B$8:$B$37,0)),0)</f>
        <v>0.4</v>
      </c>
      <c r="Z74" s="63">
        <f>IFERROR(INDEX(Z$8:Z$37,MATCH(圣人研究设计!AX108,$B$8:$B$37,0)),0)</f>
        <v>0</v>
      </c>
      <c r="AA74" s="63">
        <f>IFERROR(INDEX(AA$8:AA$37,MATCH(圣人研究设计!AY108,$B$8:$B$37,0)),0)</f>
        <v>0</v>
      </c>
      <c r="AB74" s="63">
        <f>IFERROR(INDEX(AB$8:AB$37,MATCH(圣人研究设计!AZ108,$B$8:$B$37,0)),0)</f>
        <v>0</v>
      </c>
      <c r="AC74" s="63">
        <f>IFERROR(INDEX(AC$8:AC$37,MATCH(圣人研究设计!BA108,$B$8:$B$37,0)),0)</f>
        <v>0</v>
      </c>
      <c r="AD74" s="63">
        <f>IFERROR(INDEX(AD$8:AD$37,MATCH(圣人研究设计!BB108,$B$8:$B$37,0)),0)</f>
        <v>0.12</v>
      </c>
      <c r="AE74" s="63"/>
      <c r="AI74" s="103">
        <v>67</v>
      </c>
      <c r="AJ74" s="60">
        <f>IF(总纲!BM71&lt;INT('功能-圣人研究'!$E$8),0,求节点('功能-圣人研究'!$E$8:$E$27,'功能-圣人研究'!K$8:K$27,总纲!BM71))</f>
        <v>0.77138289980376429</v>
      </c>
      <c r="AK74" s="60">
        <f>IF(总纲!BN71&lt;INT('功能-圣人研究'!$E$8),0,求节点('功能-圣人研究'!$E$8:$E$27,'功能-圣人研究'!L$8:L$27,总纲!BN71))</f>
        <v>0.78203610756914999</v>
      </c>
      <c r="AL74" s="60">
        <f>IF(总纲!BO71&lt;INT('功能-圣人研究'!$E$8),0,求节点('功能-圣人研究'!$E$8:$E$27,'功能-圣人研究'!M$8:M$27,总纲!BO71))</f>
        <v>0.80551634657598992</v>
      </c>
      <c r="AM74" s="60">
        <f>IF(总纲!BP71&lt;INT('功能-圣人研究'!$E$8),0,求节点('功能-圣人研究'!$E$8:$E$27,'功能-圣人研究'!N$8:N$27,总纲!BP71))</f>
        <v>0.84119250548707458</v>
      </c>
      <c r="AN74" s="60">
        <f>IF(总纲!BQ71&lt;INT('功能-圣人研究'!$E$8),0,求节点('功能-圣人研究'!$E$8:$E$27,'功能-圣人研究'!O$8:O$27,总纲!BQ71))</f>
        <v>0.88846333462971983</v>
      </c>
      <c r="AS74" s="81"/>
      <c r="AT74" s="54">
        <v>69</v>
      </c>
      <c r="AU74" s="68">
        <f t="shared" si="271"/>
        <v>0.86250730036388212</v>
      </c>
      <c r="AV74" s="68">
        <f t="shared" si="272"/>
        <v>0.87440855093664815</v>
      </c>
      <c r="AW74" s="68">
        <f t="shared" si="273"/>
        <v>0.90031527058146976</v>
      </c>
      <c r="AX74" s="68">
        <f t="shared" si="274"/>
        <v>0.93960071727422678</v>
      </c>
      <c r="AY74" s="68">
        <f t="shared" si="275"/>
        <v>0.99194881131563228</v>
      </c>
      <c r="BB74" s="81"/>
      <c r="BC74" s="54">
        <v>69</v>
      </c>
      <c r="BD74" s="68">
        <f t="shared" si="276"/>
        <v>0.86250730036388212</v>
      </c>
      <c r="BE74" s="68">
        <f t="shared" si="277"/>
        <v>0.87440855093664815</v>
      </c>
      <c r="BF74" s="68">
        <f t="shared" si="278"/>
        <v>0.90031527058146976</v>
      </c>
      <c r="BG74" s="68">
        <f t="shared" si="279"/>
        <v>0.93960071727422678</v>
      </c>
      <c r="BH74" s="68">
        <f t="shared" si="280"/>
        <v>0.99194881131563228</v>
      </c>
      <c r="BL74" s="54">
        <v>69</v>
      </c>
      <c r="BM74" s="68">
        <f t="shared" si="281"/>
        <v>0</v>
      </c>
      <c r="BN74" s="68">
        <f t="shared" si="282"/>
        <v>0</v>
      </c>
      <c r="BO74" s="68">
        <f t="shared" si="283"/>
        <v>0</v>
      </c>
      <c r="BP74" s="68">
        <f t="shared" si="284"/>
        <v>0</v>
      </c>
      <c r="BQ74" s="68">
        <f t="shared" si="285"/>
        <v>0</v>
      </c>
      <c r="BU74" s="54">
        <v>69</v>
      </c>
      <c r="BV74" s="62">
        <f t="shared" si="286"/>
        <v>0.57500486690925467</v>
      </c>
      <c r="BW74" s="62">
        <f t="shared" si="287"/>
        <v>0.58293903395776547</v>
      </c>
      <c r="BX74" s="62">
        <f t="shared" si="288"/>
        <v>0.60021018038764651</v>
      </c>
      <c r="BY74" s="62">
        <f t="shared" si="289"/>
        <v>0.62640047818281785</v>
      </c>
      <c r="BZ74" s="62">
        <f t="shared" si="290"/>
        <v>0.66129920754375482</v>
      </c>
      <c r="CD74" s="168">
        <v>69</v>
      </c>
      <c r="CE74" s="62">
        <f t="shared" si="291"/>
        <v>0.57500486690925467</v>
      </c>
      <c r="CF74" s="62">
        <f t="shared" si="292"/>
        <v>0.58293903395776547</v>
      </c>
      <c r="CG74" s="62">
        <f t="shared" si="293"/>
        <v>0.60021018038764651</v>
      </c>
      <c r="CH74" s="62">
        <f t="shared" si="294"/>
        <v>0.62640047818281785</v>
      </c>
      <c r="CI74" s="62">
        <f t="shared" si="295"/>
        <v>0.66129920754375482</v>
      </c>
      <c r="CM74" s="54">
        <v>69</v>
      </c>
      <c r="CN74" s="62">
        <f t="shared" si="296"/>
        <v>0.57500486690925467</v>
      </c>
      <c r="CO74" s="62">
        <f t="shared" si="297"/>
        <v>0.58293903395776547</v>
      </c>
      <c r="CP74" s="62">
        <f t="shared" si="298"/>
        <v>0.60021018038764651</v>
      </c>
      <c r="CQ74" s="62">
        <f t="shared" si="299"/>
        <v>0.62640047818281785</v>
      </c>
      <c r="CR74" s="62">
        <f t="shared" si="300"/>
        <v>0.66129920754375482</v>
      </c>
      <c r="CV74" s="54">
        <v>69</v>
      </c>
      <c r="CW74" s="62">
        <f t="shared" si="301"/>
        <v>0.11500097338185096</v>
      </c>
      <c r="CX74" s="62">
        <f t="shared" si="302"/>
        <v>0.11658780679155312</v>
      </c>
      <c r="CY74" s="62">
        <f t="shared" si="303"/>
        <v>0.12004203607752931</v>
      </c>
      <c r="CZ74" s="62">
        <f t="shared" si="304"/>
        <v>0.12528009563656359</v>
      </c>
      <c r="DA74" s="62">
        <f t="shared" si="305"/>
        <v>0.13225984150875097</v>
      </c>
      <c r="DE74" s="168">
        <v>69</v>
      </c>
      <c r="DF74" s="62">
        <f t="shared" si="306"/>
        <v>0.11500097338185096</v>
      </c>
      <c r="DG74" s="62">
        <f t="shared" si="307"/>
        <v>0.11658780679155312</v>
      </c>
      <c r="DH74" s="62">
        <f t="shared" si="308"/>
        <v>0.12004203607752931</v>
      </c>
      <c r="DI74" s="62">
        <f t="shared" si="309"/>
        <v>0.12528009563656359</v>
      </c>
      <c r="DJ74" s="62">
        <f t="shared" si="310"/>
        <v>0.13225984150875097</v>
      </c>
      <c r="DN74" s="54">
        <v>69</v>
      </c>
      <c r="DO74" s="62">
        <f t="shared" si="311"/>
        <v>7.6667315587900631E-2</v>
      </c>
      <c r="DP74" s="62">
        <f t="shared" si="312"/>
        <v>7.7725204527702069E-2</v>
      </c>
      <c r="DQ74" s="62">
        <f t="shared" si="313"/>
        <v>8.00280240516862E-2</v>
      </c>
      <c r="DR74" s="62">
        <f t="shared" si="314"/>
        <v>8.3520063757709054E-2</v>
      </c>
      <c r="DS74" s="62">
        <f t="shared" si="315"/>
        <v>8.8173227672500645E-2</v>
      </c>
      <c r="DW74" s="168">
        <v>69</v>
      </c>
      <c r="DX74" s="62">
        <f t="shared" si="316"/>
        <v>0.17250146007277639</v>
      </c>
      <c r="DY74" s="62">
        <f t="shared" si="317"/>
        <v>0.17488171018732962</v>
      </c>
      <c r="DZ74" s="62">
        <f t="shared" si="318"/>
        <v>0.18006305411629392</v>
      </c>
      <c r="EA74" s="62">
        <f t="shared" si="319"/>
        <v>0.18792014345484534</v>
      </c>
      <c r="EB74" s="62">
        <f t="shared" si="320"/>
        <v>0.19838976226312643</v>
      </c>
      <c r="EF74" s="54">
        <v>69</v>
      </c>
      <c r="EG74" s="62">
        <f t="shared" si="321"/>
        <v>0.11500097338185096</v>
      </c>
      <c r="EH74" s="62">
        <f t="shared" si="322"/>
        <v>0.11658780679155312</v>
      </c>
      <c r="EI74" s="62">
        <f t="shared" si="323"/>
        <v>0.12004203607752931</v>
      </c>
      <c r="EJ74" s="62">
        <f t="shared" si="324"/>
        <v>0.12528009563656359</v>
      </c>
      <c r="EK74" s="62">
        <f t="shared" si="325"/>
        <v>0.13225984150875097</v>
      </c>
      <c r="EO74" s="168">
        <v>69</v>
      </c>
      <c r="EP74" s="62">
        <f t="shared" si="326"/>
        <v>3.8333657793950315E-2</v>
      </c>
      <c r="EQ74" s="62">
        <f t="shared" si="327"/>
        <v>3.8862602263851034E-2</v>
      </c>
      <c r="ER74" s="62">
        <f t="shared" si="328"/>
        <v>4.00140120258431E-2</v>
      </c>
      <c r="ES74" s="62">
        <f t="shared" si="329"/>
        <v>4.1760031878854527E-2</v>
      </c>
      <c r="ET74" s="62">
        <f t="shared" si="330"/>
        <v>4.4086613836250323E-2</v>
      </c>
      <c r="EX74" s="54">
        <v>69</v>
      </c>
      <c r="EY74" s="62">
        <f t="shared" si="401"/>
        <v>0.23000194676370192</v>
      </c>
      <c r="EZ74" s="62">
        <f t="shared" si="402"/>
        <v>0.23317561358310623</v>
      </c>
      <c r="FA74" s="62">
        <f t="shared" si="403"/>
        <v>0.24008407215505861</v>
      </c>
      <c r="FB74" s="62">
        <f t="shared" si="404"/>
        <v>0.25056019127312718</v>
      </c>
      <c r="FC74" s="62">
        <f t="shared" si="405"/>
        <v>0.26451968301750195</v>
      </c>
      <c r="FG74" s="54">
        <v>69</v>
      </c>
      <c r="FH74" s="67">
        <f>$Q108*AJ76*'[1]资源-士兵训练时间'!AB74+FH73</f>
        <v>756248.89149590267</v>
      </c>
      <c r="FI74" s="67">
        <f>$Q108*AK76*'[1]资源-士兵训练时间'!AC74+FI73</f>
        <v>1113547.9649763147</v>
      </c>
      <c r="FJ74" s="67">
        <f>$Q108*AL76*'[1]资源-士兵训练时间'!AD74+FJ73</f>
        <v>1575411.9233031389</v>
      </c>
      <c r="FK74" s="67">
        <f>$Q108*AM76*'[1]资源-士兵训练时间'!AE74+FK73</f>
        <v>2183694.9083667262</v>
      </c>
      <c r="FL74" s="67">
        <f>$Q108*AN76*'[1]资源-士兵训练时间'!AF74+FL73</f>
        <v>3426027.0088416757</v>
      </c>
      <c r="FP74" s="54">
        <v>69</v>
      </c>
      <c r="FQ74" s="62">
        <f t="shared" si="331"/>
        <v>0.11500097338185095</v>
      </c>
      <c r="FR74" s="62">
        <f t="shared" si="332"/>
        <v>0.11658780679155309</v>
      </c>
      <c r="FS74" s="62">
        <f t="shared" si="333"/>
        <v>0.12004203607752929</v>
      </c>
      <c r="FT74" s="62">
        <f t="shared" si="334"/>
        <v>0.12528009563656356</v>
      </c>
      <c r="FU74" s="62">
        <f t="shared" si="335"/>
        <v>0.13225984150875095</v>
      </c>
      <c r="FV74" s="61">
        <f>FQ74*[4]兵营招募!AX73+FV73</f>
        <v>1853791.5964781875</v>
      </c>
      <c r="FW74" s="61">
        <f>FR74*[4]兵营招募!AY73+FW73</f>
        <v>1897860.5399715605</v>
      </c>
      <c r="FX74" s="61">
        <f>FS74*[4]兵营招募!AZ73+FX73</f>
        <v>1828943.3874449711</v>
      </c>
      <c r="FY74" s="61">
        <f>FT74*[4]兵营招募!BA73+FY73</f>
        <v>1752221.2855447617</v>
      </c>
      <c r="FZ74" s="61">
        <f>FU74*[4]兵营招募!BB73+FZ73</f>
        <v>1230025.639833262</v>
      </c>
      <c r="GD74" s="54">
        <v>69</v>
      </c>
      <c r="GE74" s="62">
        <f t="shared" si="336"/>
        <v>0</v>
      </c>
      <c r="GF74" s="62">
        <f t="shared" si="337"/>
        <v>0</v>
      </c>
      <c r="GG74" s="62">
        <f t="shared" si="338"/>
        <v>0</v>
      </c>
      <c r="GH74" s="62">
        <f t="shared" si="339"/>
        <v>0</v>
      </c>
      <c r="GI74" s="62">
        <f t="shared" si="340"/>
        <v>0</v>
      </c>
      <c r="GM74" s="54">
        <v>69</v>
      </c>
      <c r="GN74" s="62">
        <f t="shared" si="341"/>
        <v>0.23000194676370192</v>
      </c>
      <c r="GO74" s="62">
        <f t="shared" si="342"/>
        <v>0.23317561358310623</v>
      </c>
      <c r="GP74" s="62">
        <f t="shared" si="343"/>
        <v>0.24008407215505861</v>
      </c>
      <c r="GQ74" s="62">
        <f t="shared" si="344"/>
        <v>0.25056019127312718</v>
      </c>
      <c r="GR74" s="62">
        <f t="shared" si="345"/>
        <v>0.26451968301750195</v>
      </c>
      <c r="GV74" s="168">
        <v>69</v>
      </c>
      <c r="GW74" s="62">
        <f t="shared" si="346"/>
        <v>0.15333463117580126</v>
      </c>
      <c r="GX74" s="62">
        <f t="shared" si="347"/>
        <v>0.15545040905540414</v>
      </c>
      <c r="GY74" s="62">
        <f t="shared" si="348"/>
        <v>0.1600560481033724</v>
      </c>
      <c r="GZ74" s="62">
        <f t="shared" si="349"/>
        <v>0.16704012751541811</v>
      </c>
      <c r="HA74" s="62">
        <f t="shared" si="350"/>
        <v>0.17634645534500129</v>
      </c>
      <c r="HE74" s="54">
        <v>69</v>
      </c>
      <c r="HF74" s="62">
        <f t="shared" si="351"/>
        <v>1.7250146007277642</v>
      </c>
      <c r="HG74" s="62">
        <f t="shared" si="352"/>
        <v>1.7488171018732963</v>
      </c>
      <c r="HH74" s="62">
        <f t="shared" si="353"/>
        <v>1.8006305411629395</v>
      </c>
      <c r="HI74" s="62">
        <f t="shared" si="354"/>
        <v>1.8792014345484536</v>
      </c>
      <c r="HJ74" s="62">
        <f t="shared" si="355"/>
        <v>1.9838976226312646</v>
      </c>
      <c r="HN74" s="54">
        <v>69</v>
      </c>
      <c r="HO74" s="62">
        <f t="shared" si="356"/>
        <v>0.34500292014555278</v>
      </c>
      <c r="HP74" s="62">
        <f t="shared" si="357"/>
        <v>0.34976342037465924</v>
      </c>
      <c r="HQ74" s="62">
        <f t="shared" si="358"/>
        <v>0.36012610823258784</v>
      </c>
      <c r="HR74" s="62">
        <f t="shared" si="359"/>
        <v>0.37584028690969068</v>
      </c>
      <c r="HS74" s="62">
        <f t="shared" si="360"/>
        <v>0.39677952452625287</v>
      </c>
      <c r="HW74" s="54">
        <v>69</v>
      </c>
      <c r="HX74" s="62">
        <f t="shared" si="361"/>
        <v>0</v>
      </c>
      <c r="HY74" s="62">
        <f t="shared" si="362"/>
        <v>0</v>
      </c>
      <c r="HZ74" s="62">
        <f t="shared" si="363"/>
        <v>0</v>
      </c>
      <c r="IA74" s="62">
        <f t="shared" si="364"/>
        <v>0</v>
      </c>
      <c r="IB74" s="62">
        <f t="shared" si="365"/>
        <v>0</v>
      </c>
      <c r="IF74" s="54">
        <v>69</v>
      </c>
      <c r="IG74" s="62">
        <f t="shared" si="366"/>
        <v>0.57500486690925467</v>
      </c>
      <c r="IH74" s="62">
        <f t="shared" si="367"/>
        <v>0.58293903395776547</v>
      </c>
      <c r="II74" s="62">
        <f t="shared" si="368"/>
        <v>0.60021018038764651</v>
      </c>
      <c r="IJ74" s="62">
        <f t="shared" si="369"/>
        <v>0.62640047818281785</v>
      </c>
      <c r="IK74" s="62">
        <f t="shared" si="370"/>
        <v>0.66129920754375482</v>
      </c>
      <c r="IO74" s="54">
        <v>69</v>
      </c>
      <c r="IP74" s="62">
        <f t="shared" si="371"/>
        <v>0.23000194676370192</v>
      </c>
      <c r="IQ74" s="62">
        <f t="shared" si="372"/>
        <v>0.23317561358310623</v>
      </c>
      <c r="IR74" s="62">
        <f t="shared" si="373"/>
        <v>0.24008407215505861</v>
      </c>
      <c r="IS74" s="62">
        <f t="shared" si="374"/>
        <v>0.25056019127312718</v>
      </c>
      <c r="IT74" s="62">
        <f t="shared" si="375"/>
        <v>0.26451968301750195</v>
      </c>
      <c r="IX74" s="54">
        <v>69</v>
      </c>
      <c r="IY74" s="62">
        <f t="shared" si="376"/>
        <v>0</v>
      </c>
      <c r="IZ74" s="62">
        <f t="shared" si="377"/>
        <v>0</v>
      </c>
      <c r="JA74" s="62">
        <f t="shared" si="378"/>
        <v>0</v>
      </c>
      <c r="JB74" s="62">
        <f t="shared" si="379"/>
        <v>0</v>
      </c>
      <c r="JC74" s="62">
        <f t="shared" si="380"/>
        <v>0</v>
      </c>
      <c r="JD74" s="67"/>
      <c r="JE74" s="67"/>
      <c r="JF74" s="67"/>
      <c r="JJ74" s="54">
        <v>69</v>
      </c>
      <c r="JK74" s="68">
        <f t="shared" si="381"/>
        <v>5.750048669092548E-2</v>
      </c>
      <c r="JL74" s="68">
        <f t="shared" si="382"/>
        <v>5.8293903395776558E-2</v>
      </c>
      <c r="JM74" s="68">
        <f t="shared" si="383"/>
        <v>6.0021018038764654E-2</v>
      </c>
      <c r="JN74" s="68">
        <f t="shared" si="384"/>
        <v>6.2640047818281794E-2</v>
      </c>
      <c r="JO74" s="68">
        <f t="shared" si="385"/>
        <v>6.6129920754375487E-2</v>
      </c>
      <c r="JP74" s="61">
        <f>JK74*('[1]功能-城建'!CW73-'[1]功能-城建'!CW72)+JP73</f>
        <v>984024.64620125038</v>
      </c>
      <c r="JQ74" s="61">
        <f>JL74*('[1]功能-城建'!CX73-'[1]功能-城建'!CX72)+JQ73</f>
        <v>1080527.5872823065</v>
      </c>
      <c r="JR74" s="61">
        <f>JM74*('[1]功能-城建'!CY73-'[1]功能-城建'!CY72)+JR73</f>
        <v>1095140.4885495275</v>
      </c>
      <c r="JS74" s="61">
        <f>JN74*('[1]功能-城建'!CZ73-'[1]功能-城建'!CZ72)+JS73</f>
        <v>1120979.3643581592</v>
      </c>
      <c r="JT74" s="61">
        <f>JO74*('[1]功能-城建'!DA73-'[1]功能-城建'!DA72)+JT73</f>
        <v>668061.76948354754</v>
      </c>
      <c r="JX74" s="159">
        <v>69</v>
      </c>
      <c r="JY74" s="68">
        <f t="shared" si="386"/>
        <v>0</v>
      </c>
      <c r="JZ74" s="68">
        <f t="shared" si="387"/>
        <v>0</v>
      </c>
      <c r="KA74" s="68">
        <f t="shared" si="388"/>
        <v>0</v>
      </c>
      <c r="KB74" s="68">
        <f t="shared" si="389"/>
        <v>0</v>
      </c>
      <c r="KC74" s="68">
        <f t="shared" si="390"/>
        <v>0</v>
      </c>
      <c r="KG74" s="168">
        <v>69</v>
      </c>
      <c r="KH74" s="68">
        <f t="shared" si="391"/>
        <v>0.11500097338185096</v>
      </c>
      <c r="KI74" s="68">
        <f t="shared" si="392"/>
        <v>0.11658780679155312</v>
      </c>
      <c r="KJ74" s="68">
        <f t="shared" si="393"/>
        <v>0.12004203607752931</v>
      </c>
      <c r="KK74" s="68">
        <f t="shared" si="394"/>
        <v>0.12528009563656359</v>
      </c>
      <c r="KL74" s="68">
        <f t="shared" si="395"/>
        <v>0.13225984150875097</v>
      </c>
      <c r="KP74" s="168">
        <v>69</v>
      </c>
      <c r="KQ74" s="68">
        <f t="shared" si="396"/>
        <v>0.17250146007277639</v>
      </c>
      <c r="KR74" s="68">
        <f t="shared" si="397"/>
        <v>0.17488171018732962</v>
      </c>
      <c r="KS74" s="68">
        <f t="shared" si="398"/>
        <v>0.18006305411629392</v>
      </c>
      <c r="KT74" s="68">
        <f t="shared" si="399"/>
        <v>0.18792014345484534</v>
      </c>
      <c r="KU74" s="68">
        <f t="shared" si="400"/>
        <v>0.19838976226312643</v>
      </c>
    </row>
    <row r="75" spans="2:307" x14ac:dyDescent="0.15">
      <c r="B75" s="54">
        <v>36</v>
      </c>
      <c r="C75" s="63">
        <f>IFERROR(INDEX(C$8:C$37,MATCH(圣人研究设计!AA109,$B$8:$B$37,0)),0)</f>
        <v>0.60000000000000009</v>
      </c>
      <c r="D75" s="63">
        <f>IFERROR(INDEX(D$8:D$37,MATCH(圣人研究设计!AB109,$B$8:$B$37,0)),0)</f>
        <v>0</v>
      </c>
      <c r="E75" s="63">
        <f>IFERROR(INDEX(E$8:E$37,MATCH(圣人研究设计!AC109,$B$8:$B$37,0)),0)</f>
        <v>0</v>
      </c>
      <c r="F75" s="63">
        <f>IFERROR(INDEX(F$8:F$37,MATCH(圣人研究设计!AD109,$B$8:$B$37,0)),0)</f>
        <v>0</v>
      </c>
      <c r="G75" s="63">
        <f>IFERROR(INDEX(G$8:G$37,MATCH(圣人研究设计!AE109,$B$8:$B$37,0)),0)</f>
        <v>0.4</v>
      </c>
      <c r="H75" s="63">
        <f>IFERROR(INDEX(H$8:H$37,MATCH(圣人研究设计!AF109,$B$8:$B$37,0)),0)</f>
        <v>0</v>
      </c>
      <c r="I75" s="63">
        <f>IFERROR(INDEX(I$8:I$37,MATCH(圣人研究设计!AG109,$B$8:$B$37,0)),0)</f>
        <v>0.4</v>
      </c>
      <c r="J75" s="63">
        <f>IFERROR(INDEX(J$8:J$37,MATCH(圣人研究设计!AH109,$B$8:$B$37,0)),0)</f>
        <v>0</v>
      </c>
      <c r="K75" s="63">
        <f>IFERROR(INDEX(K$8:K$37,MATCH(圣人研究设计!AI109,$B$8:$B$37,0)),0)</f>
        <v>0</v>
      </c>
      <c r="L75" s="63">
        <f>IFERROR(INDEX(L$8:L$37,MATCH(圣人研究设计!AJ109,$B$8:$B$37,0)),0)</f>
        <v>0.05</v>
      </c>
      <c r="M75" s="63">
        <f>IFERROR(INDEX(M$8:M$37,MATCH(圣人研究设计!AK109,$B$8:$B$37,0)),0)</f>
        <v>0</v>
      </c>
      <c r="N75" s="63">
        <f>IFERROR(INDEX(N$8:N$37,MATCH(圣人研究设计!AL109,$B$8:$B$37,0)),0)</f>
        <v>0</v>
      </c>
      <c r="O75" s="63">
        <f>IFERROR(INDEX(O$8:O$37,MATCH(圣人研究设计!AM109,$B$8:$B$37,0)),0)</f>
        <v>2.5000000000000001E-2</v>
      </c>
      <c r="P75" s="63">
        <f>IFERROR(INDEX(P$8:P$37,MATCH(圣人研究设计!AN109,$B$8:$B$37,0)),0)</f>
        <v>0.16000000000000003</v>
      </c>
      <c r="Q75" s="63">
        <f>IFERROR(INDEX(Q$8:Q$37,MATCH(圣人研究设计!AO109,$B$8:$B$37,0)),0)</f>
        <v>2.5000000000000001E-2</v>
      </c>
      <c r="R75" s="63">
        <f>IFERROR(INDEX(R$8:R$37,MATCH(圣人研究设计!AP109,$B$8:$B$37,0)),0)</f>
        <v>7.4999999999999997E-2</v>
      </c>
      <c r="S75" s="63">
        <f>IFERROR(INDEX(S$8:S$37,MATCH(圣人研究设计!AQ109,$B$8:$B$37,0)),0)</f>
        <v>0</v>
      </c>
      <c r="T75" s="63">
        <f>IFERROR(INDEX(T$8:T$37,MATCH(圣人研究设计!AR109,$B$8:$B$37,0)),0)</f>
        <v>0.16000000000000003</v>
      </c>
      <c r="U75" s="63">
        <f>IFERROR(INDEX(U$8:U$37,MATCH(圣人研究设计!AS109,$B$8:$B$37,0)),0)</f>
        <v>0.1</v>
      </c>
      <c r="V75" s="63">
        <f>IFERROR(INDEX(V$8:V$37,MATCH(圣人研究设计!AT109,$B$8:$B$37,0)),0)</f>
        <v>0</v>
      </c>
      <c r="W75" s="63">
        <f>IFERROR(INDEX(W$8:W$37,MATCH(圣人研究设计!AU109,$B$8:$B$37,0)),0)</f>
        <v>0.24</v>
      </c>
      <c r="X75" s="63">
        <f>IFERROR(INDEX(X$8:X$37,MATCH(圣人研究设计!AV109,$B$8:$B$37,0)),0)</f>
        <v>0</v>
      </c>
      <c r="Y75" s="63">
        <f>IFERROR(INDEX(Y$8:Y$37,MATCH(圣人研究设计!AW109,$B$8:$B$37,0)),0)</f>
        <v>0.4</v>
      </c>
      <c r="Z75" s="63">
        <f>IFERROR(INDEX(Z$8:Z$37,MATCH(圣人研究设计!AX109,$B$8:$B$37,0)),0)</f>
        <v>0</v>
      </c>
      <c r="AA75" s="63">
        <f>IFERROR(INDEX(AA$8:AA$37,MATCH(圣人研究设计!AY109,$B$8:$B$37,0)),0)</f>
        <v>0</v>
      </c>
      <c r="AB75" s="63">
        <f>IFERROR(INDEX(AB$8:AB$37,MATCH(圣人研究设计!AZ109,$B$8:$B$37,0)),0)</f>
        <v>0</v>
      </c>
      <c r="AC75" s="63">
        <f>IFERROR(INDEX(AC$8:AC$37,MATCH(圣人研究设计!BA109,$B$8:$B$37,0)),0)</f>
        <v>0</v>
      </c>
      <c r="AD75" s="63">
        <f>IFERROR(INDEX(AD$8:AD$37,MATCH(圣人研究设计!BB109,$B$8:$B$37,0)),0)</f>
        <v>0.12</v>
      </c>
      <c r="AE75" s="63"/>
      <c r="AI75" s="103">
        <v>68</v>
      </c>
      <c r="AJ75" s="60">
        <f>IF(总纲!BM72&lt;INT('功能-圣人研究'!$E$8),0,求节点('功能-圣人研究'!$E$8:$E$27,'功能-圣人研究'!K$8:K$27,总纲!BM72))</f>
        <v>0.76904610308430743</v>
      </c>
      <c r="AK75" s="60">
        <f>IF(总纲!BN72&lt;INT('功能-圣人研究'!$E$8),0,求节点('功能-圣人研究'!$E$8:$E$27,'功能-圣人研究'!L$8:L$27,总纲!BN72))</f>
        <v>0.77962067074976404</v>
      </c>
      <c r="AL75" s="60">
        <f>IF(总纲!BO72&lt;INT('功能-圣人研究'!$E$8),0,求节点('功能-圣人研究'!$E$8:$E$27,'功能-圣人研究'!M$8:M$27,总纲!BO72))</f>
        <v>0.80294892822797415</v>
      </c>
      <c r="AM75" s="60">
        <f>IF(总纲!BP72&lt;INT('功能-圣人研究'!$E$8),0,求节点('功能-圣人研究'!$E$8:$E$27,'功能-圣人研究'!N$8:N$27,总纲!BP72))</f>
        <v>0.83832368809925151</v>
      </c>
      <c r="AN75" s="60">
        <f>IF(总纲!BQ72&lt;INT('功能-圣人研究'!$E$8),0,求节点('功能-圣人研究'!$E$8:$E$27,'功能-圣人研究'!O$8:O$27,总纲!BQ72))</f>
        <v>0.88505209452980949</v>
      </c>
      <c r="AS75" s="81"/>
      <c r="AT75" s="54">
        <v>70</v>
      </c>
      <c r="AU75" s="68">
        <f t="shared" si="271"/>
        <v>0.85990204607991383</v>
      </c>
      <c r="AV75" s="68">
        <f t="shared" si="272"/>
        <v>0.87159056714510019</v>
      </c>
      <c r="AW75" s="68">
        <f t="shared" si="273"/>
        <v>0.8971930642438859</v>
      </c>
      <c r="AX75" s="68">
        <f t="shared" si="274"/>
        <v>0.93630256282350555</v>
      </c>
      <c r="AY75" s="68">
        <f t="shared" si="275"/>
        <v>0.987915947590983</v>
      </c>
      <c r="BB75" s="81"/>
      <c r="BC75" s="54">
        <v>70</v>
      </c>
      <c r="BD75" s="68">
        <f t="shared" si="276"/>
        <v>0.85990204607991383</v>
      </c>
      <c r="BE75" s="68">
        <f t="shared" si="277"/>
        <v>0.87159056714510019</v>
      </c>
      <c r="BF75" s="68">
        <f t="shared" si="278"/>
        <v>0.8971930642438859</v>
      </c>
      <c r="BG75" s="68">
        <f t="shared" si="279"/>
        <v>0.93630256282350555</v>
      </c>
      <c r="BH75" s="68">
        <f t="shared" si="280"/>
        <v>0.987915947590983</v>
      </c>
      <c r="BL75" s="54">
        <v>70</v>
      </c>
      <c r="BM75" s="68">
        <f t="shared" si="281"/>
        <v>0</v>
      </c>
      <c r="BN75" s="68">
        <f t="shared" si="282"/>
        <v>0</v>
      </c>
      <c r="BO75" s="68">
        <f t="shared" si="283"/>
        <v>0</v>
      </c>
      <c r="BP75" s="68">
        <f t="shared" si="284"/>
        <v>0</v>
      </c>
      <c r="BQ75" s="68">
        <f t="shared" si="285"/>
        <v>0</v>
      </c>
      <c r="BU75" s="54">
        <v>70</v>
      </c>
      <c r="BV75" s="62">
        <f t="shared" si="286"/>
        <v>0.57326803071994259</v>
      </c>
      <c r="BW75" s="62">
        <f t="shared" si="287"/>
        <v>0.58106037809673339</v>
      </c>
      <c r="BX75" s="62">
        <f t="shared" si="288"/>
        <v>0.59812870949592389</v>
      </c>
      <c r="BY75" s="62">
        <f t="shared" si="289"/>
        <v>0.6242017085490037</v>
      </c>
      <c r="BZ75" s="62">
        <f t="shared" si="290"/>
        <v>0.65861063172732204</v>
      </c>
      <c r="CD75" s="168">
        <v>70</v>
      </c>
      <c r="CE75" s="62">
        <f t="shared" si="291"/>
        <v>0.57326803071994259</v>
      </c>
      <c r="CF75" s="62">
        <f t="shared" si="292"/>
        <v>0.58106037809673339</v>
      </c>
      <c r="CG75" s="62">
        <f t="shared" si="293"/>
        <v>0.59812870949592389</v>
      </c>
      <c r="CH75" s="62">
        <f t="shared" si="294"/>
        <v>0.6242017085490037</v>
      </c>
      <c r="CI75" s="62">
        <f t="shared" si="295"/>
        <v>0.65861063172732204</v>
      </c>
      <c r="CM75" s="54">
        <v>70</v>
      </c>
      <c r="CN75" s="62">
        <f t="shared" si="296"/>
        <v>0.57326803071994259</v>
      </c>
      <c r="CO75" s="62">
        <f t="shared" si="297"/>
        <v>0.58106037809673339</v>
      </c>
      <c r="CP75" s="62">
        <f t="shared" si="298"/>
        <v>0.59812870949592389</v>
      </c>
      <c r="CQ75" s="62">
        <f t="shared" si="299"/>
        <v>0.6242017085490037</v>
      </c>
      <c r="CR75" s="62">
        <f t="shared" si="300"/>
        <v>0.65861063172732204</v>
      </c>
      <c r="CV75" s="54">
        <v>70</v>
      </c>
      <c r="CW75" s="62">
        <f t="shared" si="301"/>
        <v>0.11465360614398853</v>
      </c>
      <c r="CX75" s="62">
        <f t="shared" si="302"/>
        <v>0.11621207561934671</v>
      </c>
      <c r="CY75" s="62">
        <f t="shared" si="303"/>
        <v>0.1196257418991848</v>
      </c>
      <c r="CZ75" s="62">
        <f t="shared" si="304"/>
        <v>0.12484034170980077</v>
      </c>
      <c r="DA75" s="62">
        <f t="shared" si="305"/>
        <v>0.13172212634546443</v>
      </c>
      <c r="DE75" s="168">
        <v>70</v>
      </c>
      <c r="DF75" s="62">
        <f t="shared" si="306"/>
        <v>0.11465360614398853</v>
      </c>
      <c r="DG75" s="62">
        <f t="shared" si="307"/>
        <v>0.11621207561934671</v>
      </c>
      <c r="DH75" s="62">
        <f t="shared" si="308"/>
        <v>0.1196257418991848</v>
      </c>
      <c r="DI75" s="62">
        <f t="shared" si="309"/>
        <v>0.12484034170980077</v>
      </c>
      <c r="DJ75" s="62">
        <f t="shared" si="310"/>
        <v>0.13172212634546443</v>
      </c>
      <c r="DN75" s="54">
        <v>70</v>
      </c>
      <c r="DO75" s="62">
        <f t="shared" si="311"/>
        <v>7.643573742932569E-2</v>
      </c>
      <c r="DP75" s="62">
        <f t="shared" si="312"/>
        <v>7.7474717079564465E-2</v>
      </c>
      <c r="DQ75" s="62">
        <f t="shared" si="313"/>
        <v>7.9750494599456531E-2</v>
      </c>
      <c r="DR75" s="62">
        <f t="shared" si="314"/>
        <v>8.3226894473200502E-2</v>
      </c>
      <c r="DS75" s="62">
        <f t="shared" si="315"/>
        <v>8.7814750896976268E-2</v>
      </c>
      <c r="DW75" s="168">
        <v>70</v>
      </c>
      <c r="DX75" s="62">
        <f t="shared" si="316"/>
        <v>0.17198040921598276</v>
      </c>
      <c r="DY75" s="62">
        <f t="shared" si="317"/>
        <v>0.17431811342902001</v>
      </c>
      <c r="DZ75" s="62">
        <f t="shared" si="318"/>
        <v>0.17943861284877716</v>
      </c>
      <c r="EA75" s="62">
        <f t="shared" si="319"/>
        <v>0.18726051256470111</v>
      </c>
      <c r="EB75" s="62">
        <f t="shared" si="320"/>
        <v>0.19758318951819659</v>
      </c>
      <c r="EF75" s="54">
        <v>70</v>
      </c>
      <c r="EG75" s="62">
        <f t="shared" si="321"/>
        <v>0.11465360614398853</v>
      </c>
      <c r="EH75" s="62">
        <f t="shared" si="322"/>
        <v>0.11621207561934671</v>
      </c>
      <c r="EI75" s="62">
        <f t="shared" si="323"/>
        <v>0.1196257418991848</v>
      </c>
      <c r="EJ75" s="62">
        <f t="shared" si="324"/>
        <v>0.12484034170980077</v>
      </c>
      <c r="EK75" s="62">
        <f t="shared" si="325"/>
        <v>0.13172212634546443</v>
      </c>
      <c r="EO75" s="168">
        <v>70</v>
      </c>
      <c r="EP75" s="62">
        <f t="shared" si="326"/>
        <v>3.8217868714662845E-2</v>
      </c>
      <c r="EQ75" s="62">
        <f t="shared" si="327"/>
        <v>3.8737358539782232E-2</v>
      </c>
      <c r="ER75" s="62">
        <f t="shared" si="328"/>
        <v>3.9875247299728266E-2</v>
      </c>
      <c r="ES75" s="62">
        <f t="shared" si="329"/>
        <v>4.1613447236600251E-2</v>
      </c>
      <c r="ET75" s="62">
        <f t="shared" si="330"/>
        <v>4.3907375448488134E-2</v>
      </c>
      <c r="EX75" s="54">
        <v>70</v>
      </c>
      <c r="EY75" s="62">
        <f t="shared" si="401"/>
        <v>0.22930721228797707</v>
      </c>
      <c r="EZ75" s="62">
        <f t="shared" si="402"/>
        <v>0.23242415123869342</v>
      </c>
      <c r="FA75" s="62">
        <f t="shared" si="403"/>
        <v>0.23925148379836961</v>
      </c>
      <c r="FB75" s="62">
        <f t="shared" si="404"/>
        <v>0.24968068341960153</v>
      </c>
      <c r="FC75" s="62">
        <f t="shared" si="405"/>
        <v>0.26344425269092886</v>
      </c>
      <c r="FG75" s="54">
        <v>70</v>
      </c>
      <c r="FH75" s="67">
        <f>$Q109*AJ77*'[1]资源-士兵训练时间'!AB75+FH74</f>
        <v>818764.33473831729</v>
      </c>
      <c r="FI75" s="67">
        <f>$Q109*AK77*'[1]资源-士兵训练时间'!AC75+FI74</f>
        <v>1205049.3335844905</v>
      </c>
      <c r="FJ75" s="67">
        <f>$Q109*AL77*'[1]资源-士兵训练时间'!AD75+FJ74</f>
        <v>1705293.8719477251</v>
      </c>
      <c r="FK75" s="67">
        <f>$Q109*AM77*'[1]资源-士兵训练时间'!AE75+FK74</f>
        <v>2357733.2245705789</v>
      </c>
      <c r="FL75" s="67">
        <f>$Q109*AN77*'[1]资源-士兵训练时间'!AF75+FL74</f>
        <v>3697990.5931555452</v>
      </c>
      <c r="FP75" s="54">
        <v>70</v>
      </c>
      <c r="FQ75" s="62">
        <f t="shared" si="331"/>
        <v>0.11465360614398851</v>
      </c>
      <c r="FR75" s="62">
        <f t="shared" si="332"/>
        <v>0.11621207561934668</v>
      </c>
      <c r="FS75" s="62">
        <f t="shared" si="333"/>
        <v>0.11962574189918478</v>
      </c>
      <c r="FT75" s="62">
        <f t="shared" si="334"/>
        <v>0.12484034170980074</v>
      </c>
      <c r="FU75" s="62">
        <f t="shared" si="335"/>
        <v>0.1317221263454644</v>
      </c>
      <c r="FV75" s="61">
        <f>FQ75*[4]兵营招募!AX74+FV74</f>
        <v>2000265.8957798898</v>
      </c>
      <c r="FW75" s="61">
        <f>FR75*[4]兵营招募!AY74+FW74</f>
        <v>2048560.5853807593</v>
      </c>
      <c r="FX75" s="61">
        <f>FS75*[4]兵营招募!AZ74+FX74</f>
        <v>1976613.9592092321</v>
      </c>
      <c r="FY75" s="61">
        <f>FT75*[4]兵营招募!BA74+FY74</f>
        <v>1888368.9426463789</v>
      </c>
      <c r="FZ75" s="61">
        <f>FU75*[4]兵营招募!BB74+FZ74</f>
        <v>1325822.9835953172</v>
      </c>
      <c r="GD75" s="54">
        <v>70</v>
      </c>
      <c r="GE75" s="62">
        <f t="shared" si="336"/>
        <v>0</v>
      </c>
      <c r="GF75" s="62">
        <f t="shared" si="337"/>
        <v>0</v>
      </c>
      <c r="GG75" s="62">
        <f t="shared" si="338"/>
        <v>0</v>
      </c>
      <c r="GH75" s="62">
        <f t="shared" si="339"/>
        <v>0</v>
      </c>
      <c r="GI75" s="62">
        <f t="shared" si="340"/>
        <v>0</v>
      </c>
      <c r="GM75" s="54">
        <v>70</v>
      </c>
      <c r="GN75" s="62">
        <f t="shared" si="341"/>
        <v>0.22930721228797707</v>
      </c>
      <c r="GO75" s="62">
        <f t="shared" si="342"/>
        <v>0.23242415123869342</v>
      </c>
      <c r="GP75" s="62">
        <f t="shared" si="343"/>
        <v>0.23925148379836961</v>
      </c>
      <c r="GQ75" s="62">
        <f t="shared" si="344"/>
        <v>0.24968068341960153</v>
      </c>
      <c r="GR75" s="62">
        <f t="shared" si="345"/>
        <v>0.26344425269092886</v>
      </c>
      <c r="GV75" s="168">
        <v>70</v>
      </c>
      <c r="GW75" s="62">
        <f t="shared" si="346"/>
        <v>0.15287147485865138</v>
      </c>
      <c r="GX75" s="62">
        <f t="shared" si="347"/>
        <v>0.15494943415912893</v>
      </c>
      <c r="GY75" s="62">
        <f t="shared" si="348"/>
        <v>0.15950098919891306</v>
      </c>
      <c r="GZ75" s="62">
        <f t="shared" si="349"/>
        <v>0.166453788946401</v>
      </c>
      <c r="HA75" s="62">
        <f t="shared" si="350"/>
        <v>0.17562950179395254</v>
      </c>
      <c r="HE75" s="54">
        <v>70</v>
      </c>
      <c r="HF75" s="62">
        <f t="shared" si="351"/>
        <v>1.7198040921598277</v>
      </c>
      <c r="HG75" s="62">
        <f t="shared" si="352"/>
        <v>1.7431811342902004</v>
      </c>
      <c r="HH75" s="62">
        <f t="shared" si="353"/>
        <v>1.7943861284877718</v>
      </c>
      <c r="HI75" s="62">
        <f t="shared" si="354"/>
        <v>1.8726051256470111</v>
      </c>
      <c r="HJ75" s="62">
        <f t="shared" si="355"/>
        <v>1.975831895181966</v>
      </c>
      <c r="HN75" s="54">
        <v>70</v>
      </c>
      <c r="HO75" s="62">
        <f t="shared" si="356"/>
        <v>0.34396081843196552</v>
      </c>
      <c r="HP75" s="62">
        <f t="shared" si="357"/>
        <v>0.34863622685804002</v>
      </c>
      <c r="HQ75" s="62">
        <f t="shared" si="358"/>
        <v>0.35887722569755431</v>
      </c>
      <c r="HR75" s="62">
        <f t="shared" si="359"/>
        <v>0.37452102512940222</v>
      </c>
      <c r="HS75" s="62">
        <f t="shared" si="360"/>
        <v>0.39516637903639318</v>
      </c>
      <c r="HW75" s="54">
        <v>70</v>
      </c>
      <c r="HX75" s="62">
        <f t="shared" si="361"/>
        <v>0</v>
      </c>
      <c r="HY75" s="62">
        <f t="shared" si="362"/>
        <v>0</v>
      </c>
      <c r="HZ75" s="62">
        <f t="shared" si="363"/>
        <v>0</v>
      </c>
      <c r="IA75" s="62">
        <f t="shared" si="364"/>
        <v>0</v>
      </c>
      <c r="IB75" s="62">
        <f t="shared" si="365"/>
        <v>0</v>
      </c>
      <c r="IF75" s="54">
        <v>70</v>
      </c>
      <c r="IG75" s="62">
        <f t="shared" si="366"/>
        <v>0.57326803071994259</v>
      </c>
      <c r="IH75" s="62">
        <f t="shared" si="367"/>
        <v>0.58106037809673339</v>
      </c>
      <c r="II75" s="62">
        <f t="shared" si="368"/>
        <v>0.59812870949592389</v>
      </c>
      <c r="IJ75" s="62">
        <f t="shared" si="369"/>
        <v>0.6242017085490037</v>
      </c>
      <c r="IK75" s="62">
        <f t="shared" si="370"/>
        <v>0.65861063172732204</v>
      </c>
      <c r="IO75" s="54">
        <v>70</v>
      </c>
      <c r="IP75" s="62">
        <f t="shared" si="371"/>
        <v>0.22930721228797707</v>
      </c>
      <c r="IQ75" s="62">
        <f t="shared" si="372"/>
        <v>0.23242415123869342</v>
      </c>
      <c r="IR75" s="62">
        <f t="shared" si="373"/>
        <v>0.23925148379836961</v>
      </c>
      <c r="IS75" s="62">
        <f t="shared" si="374"/>
        <v>0.24968068341960153</v>
      </c>
      <c r="IT75" s="62">
        <f t="shared" si="375"/>
        <v>0.26344425269092886</v>
      </c>
      <c r="IX75" s="54">
        <v>70</v>
      </c>
      <c r="IY75" s="62">
        <f t="shared" si="376"/>
        <v>0</v>
      </c>
      <c r="IZ75" s="62">
        <f t="shared" si="377"/>
        <v>0</v>
      </c>
      <c r="JA75" s="62">
        <f t="shared" si="378"/>
        <v>0</v>
      </c>
      <c r="JB75" s="62">
        <f t="shared" si="379"/>
        <v>0</v>
      </c>
      <c r="JC75" s="62">
        <f t="shared" si="380"/>
        <v>0</v>
      </c>
      <c r="JD75" s="67"/>
      <c r="JE75" s="67"/>
      <c r="JF75" s="67"/>
      <c r="JJ75" s="54">
        <v>70</v>
      </c>
      <c r="JK75" s="68">
        <f t="shared" si="381"/>
        <v>5.7326803071994267E-2</v>
      </c>
      <c r="JL75" s="68">
        <f t="shared" si="382"/>
        <v>5.8106037809673355E-2</v>
      </c>
      <c r="JM75" s="68">
        <f t="shared" si="383"/>
        <v>5.9812870949592402E-2</v>
      </c>
      <c r="JN75" s="68">
        <f t="shared" si="384"/>
        <v>6.2420170854900384E-2</v>
      </c>
      <c r="JO75" s="68">
        <f t="shared" si="385"/>
        <v>6.5861063172732215E-2</v>
      </c>
      <c r="JP75" s="61">
        <f>JK75*('[1]功能-城建'!CW74-'[1]功能-城建'!CW73)+JP74</f>
        <v>1069128.4526286901</v>
      </c>
      <c r="JQ75" s="61">
        <f>JL75*('[1]功能-城建'!CX74-'[1]功能-城建'!CX73)+JQ74</f>
        <v>1174447.0018439288</v>
      </c>
      <c r="JR75" s="61">
        <f>JM75*('[1]功能-城建'!CY74-'[1]功能-城建'!CY73)+JR74</f>
        <v>1191932.387003825</v>
      </c>
      <c r="JS75" s="61">
        <f>JN75*('[1]功能-城建'!CZ74-'[1]功能-城建'!CZ73)+JS74</f>
        <v>1216389.2145564901</v>
      </c>
      <c r="JT75" s="61">
        <f>JO75*('[1]功能-城建'!DA74-'[1]功能-城建'!DA73)+JT74</f>
        <v>724642.50723810447</v>
      </c>
      <c r="JX75" s="159">
        <v>70</v>
      </c>
      <c r="JY75" s="68">
        <f t="shared" si="386"/>
        <v>0</v>
      </c>
      <c r="JZ75" s="68">
        <f t="shared" si="387"/>
        <v>0</v>
      </c>
      <c r="KA75" s="68">
        <f t="shared" si="388"/>
        <v>0</v>
      </c>
      <c r="KB75" s="68">
        <f t="shared" si="389"/>
        <v>0</v>
      </c>
      <c r="KC75" s="68">
        <f t="shared" si="390"/>
        <v>0</v>
      </c>
      <c r="KG75" s="168">
        <v>70</v>
      </c>
      <c r="KH75" s="68">
        <f t="shared" si="391"/>
        <v>0.11465360614398853</v>
      </c>
      <c r="KI75" s="68">
        <f t="shared" si="392"/>
        <v>0.11621207561934671</v>
      </c>
      <c r="KJ75" s="68">
        <f t="shared" si="393"/>
        <v>0.1196257418991848</v>
      </c>
      <c r="KK75" s="68">
        <f t="shared" si="394"/>
        <v>0.12484034170980077</v>
      </c>
      <c r="KL75" s="68">
        <f t="shared" si="395"/>
        <v>0.13172212634546443</v>
      </c>
      <c r="KP75" s="168">
        <v>70</v>
      </c>
      <c r="KQ75" s="68">
        <f t="shared" si="396"/>
        <v>0.17198040921598276</v>
      </c>
      <c r="KR75" s="68">
        <f t="shared" si="397"/>
        <v>0.17431811342902001</v>
      </c>
      <c r="KS75" s="68">
        <f t="shared" si="398"/>
        <v>0.17943861284877716</v>
      </c>
      <c r="KT75" s="68">
        <f t="shared" si="399"/>
        <v>0.18726051256470111</v>
      </c>
      <c r="KU75" s="68">
        <f t="shared" si="400"/>
        <v>0.19758318951819659</v>
      </c>
    </row>
    <row r="76" spans="2:307" x14ac:dyDescent="0.15">
      <c r="B76" s="54">
        <v>37</v>
      </c>
      <c r="C76" s="63">
        <f>IFERROR(INDEX(C$8:C$37,MATCH(圣人研究设计!AA110,$B$8:$B$37,0)),0)</f>
        <v>0.60000000000000009</v>
      </c>
      <c r="D76" s="63">
        <f>IFERROR(INDEX(D$8:D$37,MATCH(圣人研究设计!AB110,$B$8:$B$37,0)),0)</f>
        <v>0</v>
      </c>
      <c r="E76" s="63">
        <f>IFERROR(INDEX(E$8:E$37,MATCH(圣人研究设计!AC110,$B$8:$B$37,0)),0)</f>
        <v>0</v>
      </c>
      <c r="F76" s="63">
        <f>IFERROR(INDEX(F$8:F$37,MATCH(圣人研究设计!AD110,$B$8:$B$37,0)),0)</f>
        <v>0</v>
      </c>
      <c r="G76" s="63">
        <f>IFERROR(INDEX(G$8:G$37,MATCH(圣人研究设计!AE110,$B$8:$B$37,0)),0)</f>
        <v>0.4</v>
      </c>
      <c r="H76" s="63">
        <f>IFERROR(INDEX(H$8:H$37,MATCH(圣人研究设计!AF110,$B$8:$B$37,0)),0)</f>
        <v>0</v>
      </c>
      <c r="I76" s="63">
        <f>IFERROR(INDEX(I$8:I$37,MATCH(圣人研究设计!AG110,$B$8:$B$37,0)),0)</f>
        <v>0.4</v>
      </c>
      <c r="J76" s="63">
        <f>IFERROR(INDEX(J$8:J$37,MATCH(圣人研究设计!AH110,$B$8:$B$37,0)),0)</f>
        <v>0</v>
      </c>
      <c r="K76" s="63">
        <f>IFERROR(INDEX(K$8:K$37,MATCH(圣人研究设计!AI110,$B$8:$B$37,0)),0)</f>
        <v>0</v>
      </c>
      <c r="L76" s="63">
        <f>IFERROR(INDEX(L$8:L$37,MATCH(圣人研究设计!AJ110,$B$8:$B$37,0)),0)</f>
        <v>0.05</v>
      </c>
      <c r="M76" s="63">
        <f>IFERROR(INDEX(M$8:M$37,MATCH(圣人研究设计!AK110,$B$8:$B$37,0)),0)</f>
        <v>0</v>
      </c>
      <c r="N76" s="63">
        <f>IFERROR(INDEX(N$8:N$37,MATCH(圣人研究设计!AL110,$B$8:$B$37,0)),0)</f>
        <v>0</v>
      </c>
      <c r="O76" s="63">
        <f>IFERROR(INDEX(O$8:O$37,MATCH(圣人研究设计!AM110,$B$8:$B$37,0)),0)</f>
        <v>2.5000000000000001E-2</v>
      </c>
      <c r="P76" s="63">
        <f>IFERROR(INDEX(P$8:P$37,MATCH(圣人研究设计!AN110,$B$8:$B$37,0)),0)</f>
        <v>0.16000000000000003</v>
      </c>
      <c r="Q76" s="63">
        <f>IFERROR(INDEX(Q$8:Q$37,MATCH(圣人研究设计!AO110,$B$8:$B$37,0)),0)</f>
        <v>2.5000000000000001E-2</v>
      </c>
      <c r="R76" s="63">
        <f>IFERROR(INDEX(R$8:R$37,MATCH(圣人研究设计!AP110,$B$8:$B$37,0)),0)</f>
        <v>7.4999999999999997E-2</v>
      </c>
      <c r="S76" s="63">
        <f>IFERROR(INDEX(S$8:S$37,MATCH(圣人研究设计!AQ110,$B$8:$B$37,0)),0)</f>
        <v>0</v>
      </c>
      <c r="T76" s="63">
        <f>IFERROR(INDEX(T$8:T$37,MATCH(圣人研究设计!AR110,$B$8:$B$37,0)),0)</f>
        <v>0.16000000000000003</v>
      </c>
      <c r="U76" s="63">
        <f>IFERROR(INDEX(U$8:U$37,MATCH(圣人研究设计!AS110,$B$8:$B$37,0)),0)</f>
        <v>0.1</v>
      </c>
      <c r="V76" s="63">
        <f>IFERROR(INDEX(V$8:V$37,MATCH(圣人研究设计!AT110,$B$8:$B$37,0)),0)</f>
        <v>0</v>
      </c>
      <c r="W76" s="63">
        <f>IFERROR(INDEX(W$8:W$37,MATCH(圣人研究设计!AU110,$B$8:$B$37,0)),0)</f>
        <v>0.24</v>
      </c>
      <c r="X76" s="63">
        <f>IFERROR(INDEX(X$8:X$37,MATCH(圣人研究设计!AV110,$B$8:$B$37,0)),0)</f>
        <v>0</v>
      </c>
      <c r="Y76" s="63">
        <f>IFERROR(INDEX(Y$8:Y$37,MATCH(圣人研究设计!AW110,$B$8:$B$37,0)),0)</f>
        <v>0.4</v>
      </c>
      <c r="Z76" s="63">
        <f>IFERROR(INDEX(Z$8:Z$37,MATCH(圣人研究设计!AX110,$B$8:$B$37,0)),0)</f>
        <v>0</v>
      </c>
      <c r="AA76" s="63">
        <f>IFERROR(INDEX(AA$8:AA$37,MATCH(圣人研究设计!AY110,$B$8:$B$37,0)),0)</f>
        <v>0</v>
      </c>
      <c r="AB76" s="63">
        <f>IFERROR(INDEX(AB$8:AB$37,MATCH(圣人研究设计!AZ110,$B$8:$B$37,0)),0)</f>
        <v>0</v>
      </c>
      <c r="AC76" s="63">
        <f>IFERROR(INDEX(AC$8:AC$37,MATCH(圣人研究设计!BA110,$B$8:$B$37,0)),0)</f>
        <v>0</v>
      </c>
      <c r="AD76" s="63">
        <f>IFERROR(INDEX(AD$8:AD$37,MATCH(圣人研究设计!BB110,$B$8:$B$37,0)),0)</f>
        <v>0.12</v>
      </c>
      <c r="AE76" s="63"/>
      <c r="AI76" s="103">
        <v>69</v>
      </c>
      <c r="AJ76" s="60">
        <f>IF(总纲!BM73&lt;INT('功能-圣人研究'!$E$8),0,求节点('功能-圣人研究'!$E$8:$E$27,'功能-圣人研究'!K$8:K$27,总纲!BM73))</f>
        <v>0.76667315587900631</v>
      </c>
      <c r="AK76" s="60">
        <f>IF(总纲!BN73&lt;INT('功能-圣人研究'!$E$8),0,求节点('功能-圣人研究'!$E$8:$E$27,'功能-圣人研究'!L$8:L$27,总纲!BN73))</f>
        <v>0.77725204527702063</v>
      </c>
      <c r="AL76" s="60">
        <f>IF(总纲!BO73&lt;INT('功能-圣人研究'!$E$8),0,求节点('功能-圣人研究'!$E$8:$E$27,'功能-圣人研究'!M$8:M$27,总纲!BO73))</f>
        <v>0.80028024051686197</v>
      </c>
      <c r="AM76" s="60">
        <f>IF(总纲!BP73&lt;INT('功能-圣人研究'!$E$8),0,求节点('功能-圣人研究'!$E$8:$E$27,'功能-圣人研究'!N$8:N$27,总纲!BP73))</f>
        <v>0.83520063757709051</v>
      </c>
      <c r="AN76" s="60">
        <f>IF(总纲!BQ73&lt;INT('功能-圣人研究'!$E$8),0,求节点('功能-圣人研究'!$E$8:$E$27,'功能-圣人研究'!O$8:O$27,总纲!BQ73))</f>
        <v>0.88173227672500643</v>
      </c>
      <c r="AS76" s="81"/>
      <c r="AT76" s="54">
        <v>71</v>
      </c>
      <c r="AU76" s="68">
        <f t="shared" si="271"/>
        <v>0.85720621655597395</v>
      </c>
      <c r="AV76" s="68">
        <f t="shared" si="272"/>
        <v>0.86881510186715682</v>
      </c>
      <c r="AW76" s="68">
        <f t="shared" si="273"/>
        <v>0.89417103249895891</v>
      </c>
      <c r="AX76" s="68">
        <f t="shared" si="274"/>
        <v>0.93285561895564117</v>
      </c>
      <c r="AY76" s="68">
        <f t="shared" si="275"/>
        <v>0.98406925351495689</v>
      </c>
      <c r="BB76" s="81"/>
      <c r="BC76" s="54">
        <v>71</v>
      </c>
      <c r="BD76" s="68">
        <f t="shared" si="276"/>
        <v>0.85720621655597395</v>
      </c>
      <c r="BE76" s="68">
        <f t="shared" si="277"/>
        <v>0.86881510186715682</v>
      </c>
      <c r="BF76" s="68">
        <f t="shared" si="278"/>
        <v>0.89417103249895891</v>
      </c>
      <c r="BG76" s="68">
        <f t="shared" si="279"/>
        <v>0.93285561895564117</v>
      </c>
      <c r="BH76" s="68">
        <f t="shared" si="280"/>
        <v>0.98406925351495689</v>
      </c>
      <c r="BL76" s="54">
        <v>71</v>
      </c>
      <c r="BM76" s="68">
        <f t="shared" si="281"/>
        <v>0</v>
      </c>
      <c r="BN76" s="68">
        <f t="shared" si="282"/>
        <v>0</v>
      </c>
      <c r="BO76" s="68">
        <f t="shared" si="283"/>
        <v>0</v>
      </c>
      <c r="BP76" s="68">
        <f t="shared" si="284"/>
        <v>0</v>
      </c>
      <c r="BQ76" s="68">
        <f t="shared" si="285"/>
        <v>0</v>
      </c>
      <c r="BU76" s="54">
        <v>71</v>
      </c>
      <c r="BV76" s="62">
        <f t="shared" si="286"/>
        <v>0.5714708110373159</v>
      </c>
      <c r="BW76" s="62">
        <f t="shared" si="287"/>
        <v>0.57921006791143781</v>
      </c>
      <c r="BX76" s="62">
        <f t="shared" si="288"/>
        <v>0.5961140216659726</v>
      </c>
      <c r="BY76" s="62">
        <f t="shared" si="289"/>
        <v>0.62190374597042752</v>
      </c>
      <c r="BZ76" s="62">
        <f t="shared" si="290"/>
        <v>0.65604616900997126</v>
      </c>
      <c r="CD76" s="168">
        <v>71</v>
      </c>
      <c r="CE76" s="62">
        <f t="shared" si="291"/>
        <v>0.5714708110373159</v>
      </c>
      <c r="CF76" s="62">
        <f t="shared" si="292"/>
        <v>0.57921006791143781</v>
      </c>
      <c r="CG76" s="62">
        <f t="shared" si="293"/>
        <v>0.5961140216659726</v>
      </c>
      <c r="CH76" s="62">
        <f t="shared" si="294"/>
        <v>0.62190374597042752</v>
      </c>
      <c r="CI76" s="62">
        <f t="shared" si="295"/>
        <v>0.65604616900997126</v>
      </c>
      <c r="CM76" s="54">
        <v>71</v>
      </c>
      <c r="CN76" s="62">
        <f t="shared" si="296"/>
        <v>0.5714708110373159</v>
      </c>
      <c r="CO76" s="62">
        <f t="shared" si="297"/>
        <v>0.57921006791143781</v>
      </c>
      <c r="CP76" s="62">
        <f t="shared" si="298"/>
        <v>0.5961140216659726</v>
      </c>
      <c r="CQ76" s="62">
        <f t="shared" si="299"/>
        <v>0.62190374597042752</v>
      </c>
      <c r="CR76" s="62">
        <f t="shared" si="300"/>
        <v>0.65604616900997126</v>
      </c>
      <c r="CV76" s="54">
        <v>71</v>
      </c>
      <c r="CW76" s="62">
        <f t="shared" si="301"/>
        <v>0.1142941622074632</v>
      </c>
      <c r="CX76" s="62">
        <f t="shared" si="302"/>
        <v>0.11584201358228759</v>
      </c>
      <c r="CY76" s="62">
        <f t="shared" si="303"/>
        <v>0.11922280433319454</v>
      </c>
      <c r="CZ76" s="62">
        <f t="shared" si="304"/>
        <v>0.12438074919408551</v>
      </c>
      <c r="DA76" s="62">
        <f t="shared" si="305"/>
        <v>0.13120923380199426</v>
      </c>
      <c r="DE76" s="168">
        <v>71</v>
      </c>
      <c r="DF76" s="62">
        <f t="shared" si="306"/>
        <v>0.1142941622074632</v>
      </c>
      <c r="DG76" s="62">
        <f t="shared" si="307"/>
        <v>0.11584201358228759</v>
      </c>
      <c r="DH76" s="62">
        <f t="shared" si="308"/>
        <v>0.11922280433319454</v>
      </c>
      <c r="DI76" s="62">
        <f t="shared" si="309"/>
        <v>0.12438074919408551</v>
      </c>
      <c r="DJ76" s="62">
        <f t="shared" si="310"/>
        <v>0.13120923380199426</v>
      </c>
      <c r="DN76" s="54">
        <v>71</v>
      </c>
      <c r="DO76" s="62">
        <f t="shared" si="311"/>
        <v>7.6196108138308793E-2</v>
      </c>
      <c r="DP76" s="62">
        <f t="shared" si="312"/>
        <v>7.7228009054858382E-2</v>
      </c>
      <c r="DQ76" s="62">
        <f t="shared" si="313"/>
        <v>7.9481869555463019E-2</v>
      </c>
      <c r="DR76" s="62">
        <f t="shared" si="314"/>
        <v>8.2920499462723674E-2</v>
      </c>
      <c r="DS76" s="62">
        <f t="shared" si="315"/>
        <v>8.7472822534662834E-2</v>
      </c>
      <c r="DW76" s="168">
        <v>71</v>
      </c>
      <c r="DX76" s="62">
        <f t="shared" si="316"/>
        <v>0.17144124331119476</v>
      </c>
      <c r="DY76" s="62">
        <f t="shared" si="317"/>
        <v>0.17376302037343133</v>
      </c>
      <c r="DZ76" s="62">
        <f t="shared" si="318"/>
        <v>0.17883420649979176</v>
      </c>
      <c r="EA76" s="62">
        <f t="shared" si="319"/>
        <v>0.18657112379112822</v>
      </c>
      <c r="EB76" s="62">
        <f t="shared" si="320"/>
        <v>0.19681385070299134</v>
      </c>
      <c r="EF76" s="54">
        <v>71</v>
      </c>
      <c r="EG76" s="62">
        <f t="shared" si="321"/>
        <v>0.1142941622074632</v>
      </c>
      <c r="EH76" s="62">
        <f t="shared" si="322"/>
        <v>0.11584201358228759</v>
      </c>
      <c r="EI76" s="62">
        <f t="shared" si="323"/>
        <v>0.11922280433319454</v>
      </c>
      <c r="EJ76" s="62">
        <f t="shared" si="324"/>
        <v>0.12438074919408551</v>
      </c>
      <c r="EK76" s="62">
        <f t="shared" si="325"/>
        <v>0.13120923380199426</v>
      </c>
      <c r="EO76" s="168">
        <v>71</v>
      </c>
      <c r="EP76" s="62">
        <f t="shared" si="326"/>
        <v>3.8098054069154397E-2</v>
      </c>
      <c r="EQ76" s="62">
        <f t="shared" si="327"/>
        <v>3.8614004527429191E-2</v>
      </c>
      <c r="ER76" s="62">
        <f t="shared" si="328"/>
        <v>3.974093477773151E-2</v>
      </c>
      <c r="ES76" s="62">
        <f t="shared" si="329"/>
        <v>4.1460249731361837E-2</v>
      </c>
      <c r="ET76" s="62">
        <f t="shared" si="330"/>
        <v>4.3736411267331417E-2</v>
      </c>
      <c r="EX76" s="54">
        <v>71</v>
      </c>
      <c r="EY76" s="62">
        <f t="shared" si="401"/>
        <v>0.22858832441492641</v>
      </c>
      <c r="EZ76" s="62">
        <f t="shared" si="402"/>
        <v>0.23168402716457517</v>
      </c>
      <c r="FA76" s="62">
        <f t="shared" si="403"/>
        <v>0.23844560866638909</v>
      </c>
      <c r="FB76" s="62">
        <f t="shared" si="404"/>
        <v>0.24876149838817102</v>
      </c>
      <c r="FC76" s="62">
        <f t="shared" si="405"/>
        <v>0.26241846760398851</v>
      </c>
      <c r="FG76" s="54">
        <v>71</v>
      </c>
      <c r="FH76" s="67">
        <f>$Q110*AJ78*'[1]资源-士兵训练时间'!AB76+FH75</f>
        <v>885374.60272812424</v>
      </c>
      <c r="FI76" s="67">
        <f>$Q110*AK78*'[1]资源-士兵训练时间'!AC76+FI75</f>
        <v>1303012.5363549965</v>
      </c>
      <c r="FJ76" s="67">
        <f>$Q110*AL78*'[1]资源-士兵训练时间'!AD76+FJ75</f>
        <v>1841027.2863649891</v>
      </c>
      <c r="FK76" s="67">
        <f>$Q110*AM78*'[1]资源-士兵训练时间'!AE76+FK75</f>
        <v>2543122.6146592665</v>
      </c>
      <c r="FL76" s="67">
        <f>$Q110*AN78*'[1]资源-士兵训练时间'!AF76+FL75</f>
        <v>3987086.546346853</v>
      </c>
      <c r="FP76" s="54">
        <v>71</v>
      </c>
      <c r="FQ76" s="62">
        <f t="shared" si="331"/>
        <v>0.11429416220746319</v>
      </c>
      <c r="FR76" s="62">
        <f t="shared" si="332"/>
        <v>0.11584201358228757</v>
      </c>
      <c r="FS76" s="62">
        <f t="shared" si="333"/>
        <v>0.11922280433319452</v>
      </c>
      <c r="FT76" s="62">
        <f t="shared" si="334"/>
        <v>0.12438074919408548</v>
      </c>
      <c r="FU76" s="62">
        <f t="shared" si="335"/>
        <v>0.13120923380199423</v>
      </c>
      <c r="FV76" s="61">
        <f>FQ76*[4]兵营招募!AX75+FV75</f>
        <v>2156761.0009496314</v>
      </c>
      <c r="FW76" s="61">
        <f>FR76*[4]兵营招募!AY75+FW75</f>
        <v>2210990.0970315584</v>
      </c>
      <c r="FX76" s="61">
        <f>FS76*[4]兵营招募!AZ75+FX75</f>
        <v>2130074.4008778855</v>
      </c>
      <c r="FY76" s="61">
        <f>FT76*[4]兵营招募!BA75+FY75</f>
        <v>2033187.3982957667</v>
      </c>
      <c r="FZ76" s="61">
        <f>FU76*[4]兵营招募!BB75+FZ75</f>
        <v>1428556.4668097694</v>
      </c>
      <c r="GD76" s="54">
        <v>71</v>
      </c>
      <c r="GE76" s="62">
        <f t="shared" si="336"/>
        <v>0.15239221627661759</v>
      </c>
      <c r="GF76" s="62">
        <f t="shared" si="337"/>
        <v>0.15445601810971676</v>
      </c>
      <c r="GG76" s="62">
        <f t="shared" si="338"/>
        <v>0.15896373911092604</v>
      </c>
      <c r="GH76" s="62">
        <f t="shared" si="339"/>
        <v>0.16584099892544735</v>
      </c>
      <c r="GI76" s="62">
        <f t="shared" si="340"/>
        <v>0.17494564506932567</v>
      </c>
      <c r="GM76" s="54">
        <v>71</v>
      </c>
      <c r="GN76" s="62">
        <f t="shared" si="341"/>
        <v>0.22858832441492641</v>
      </c>
      <c r="GO76" s="62">
        <f t="shared" si="342"/>
        <v>0.23168402716457517</v>
      </c>
      <c r="GP76" s="62">
        <f t="shared" si="343"/>
        <v>0.23844560866638909</v>
      </c>
      <c r="GQ76" s="62">
        <f t="shared" si="344"/>
        <v>0.24876149838817102</v>
      </c>
      <c r="GR76" s="62">
        <f t="shared" si="345"/>
        <v>0.26241846760398851</v>
      </c>
      <c r="GV76" s="168">
        <v>71</v>
      </c>
      <c r="GW76" s="62">
        <f t="shared" si="346"/>
        <v>0.15239221627661759</v>
      </c>
      <c r="GX76" s="62">
        <f t="shared" si="347"/>
        <v>0.15445601810971676</v>
      </c>
      <c r="GY76" s="62">
        <f t="shared" si="348"/>
        <v>0.15896373911092604</v>
      </c>
      <c r="GZ76" s="62">
        <f t="shared" si="349"/>
        <v>0.16584099892544735</v>
      </c>
      <c r="HA76" s="62">
        <f t="shared" si="350"/>
        <v>0.17494564506932567</v>
      </c>
      <c r="HE76" s="54">
        <v>71</v>
      </c>
      <c r="HF76" s="62">
        <f t="shared" si="351"/>
        <v>1.7144124331119479</v>
      </c>
      <c r="HG76" s="62">
        <f t="shared" si="352"/>
        <v>1.7376302037343136</v>
      </c>
      <c r="HH76" s="62">
        <f t="shared" si="353"/>
        <v>1.7883420649979178</v>
      </c>
      <c r="HI76" s="62">
        <f t="shared" si="354"/>
        <v>1.8657112379112823</v>
      </c>
      <c r="HJ76" s="62">
        <f t="shared" si="355"/>
        <v>1.9681385070299138</v>
      </c>
      <c r="HN76" s="54">
        <v>71</v>
      </c>
      <c r="HO76" s="62">
        <f t="shared" si="356"/>
        <v>0.34288248662238952</v>
      </c>
      <c r="HP76" s="62">
        <f t="shared" si="357"/>
        <v>0.34752604074686266</v>
      </c>
      <c r="HQ76" s="62">
        <f t="shared" si="358"/>
        <v>0.35766841299958352</v>
      </c>
      <c r="HR76" s="62">
        <f t="shared" si="359"/>
        <v>0.37314224758225645</v>
      </c>
      <c r="HS76" s="62">
        <f t="shared" si="360"/>
        <v>0.39362770140598269</v>
      </c>
      <c r="HW76" s="54">
        <v>71</v>
      </c>
      <c r="HX76" s="62">
        <f t="shared" si="361"/>
        <v>0.15239221627661759</v>
      </c>
      <c r="HY76" s="62">
        <f t="shared" si="362"/>
        <v>0.15445601810971676</v>
      </c>
      <c r="HZ76" s="62">
        <f t="shared" si="363"/>
        <v>0.15896373911092604</v>
      </c>
      <c r="IA76" s="62">
        <f t="shared" si="364"/>
        <v>0.16584099892544735</v>
      </c>
      <c r="IB76" s="62">
        <f t="shared" si="365"/>
        <v>0.17494564506932567</v>
      </c>
      <c r="IF76" s="54">
        <v>71</v>
      </c>
      <c r="IG76" s="62">
        <f t="shared" si="366"/>
        <v>0.5714708110373159</v>
      </c>
      <c r="IH76" s="62">
        <f t="shared" si="367"/>
        <v>0.57921006791143781</v>
      </c>
      <c r="II76" s="62">
        <f t="shared" si="368"/>
        <v>0.5961140216659726</v>
      </c>
      <c r="IJ76" s="62">
        <f t="shared" si="369"/>
        <v>0.62190374597042752</v>
      </c>
      <c r="IK76" s="62">
        <f t="shared" si="370"/>
        <v>0.65604616900997126</v>
      </c>
      <c r="IO76" s="54">
        <v>71</v>
      </c>
      <c r="IP76" s="62">
        <f t="shared" si="371"/>
        <v>0.22858832441492641</v>
      </c>
      <c r="IQ76" s="62">
        <f t="shared" si="372"/>
        <v>0.23168402716457517</v>
      </c>
      <c r="IR76" s="62">
        <f t="shared" si="373"/>
        <v>0.23844560866638909</v>
      </c>
      <c r="IS76" s="62">
        <f t="shared" si="374"/>
        <v>0.24876149838817102</v>
      </c>
      <c r="IT76" s="62">
        <f t="shared" si="375"/>
        <v>0.26241846760398851</v>
      </c>
      <c r="IX76" s="54">
        <v>71</v>
      </c>
      <c r="IY76" s="62">
        <f t="shared" si="376"/>
        <v>0</v>
      </c>
      <c r="IZ76" s="62">
        <f t="shared" si="377"/>
        <v>0</v>
      </c>
      <c r="JA76" s="62">
        <f t="shared" si="378"/>
        <v>0</v>
      </c>
      <c r="JB76" s="62">
        <f t="shared" si="379"/>
        <v>0</v>
      </c>
      <c r="JC76" s="62">
        <f t="shared" si="380"/>
        <v>0</v>
      </c>
      <c r="JD76" s="67"/>
      <c r="JE76" s="67"/>
      <c r="JF76" s="67"/>
      <c r="JJ76" s="54">
        <v>71</v>
      </c>
      <c r="JK76" s="68">
        <f t="shared" si="381"/>
        <v>5.7147081103731602E-2</v>
      </c>
      <c r="JL76" s="68">
        <f t="shared" si="382"/>
        <v>5.7921006791143793E-2</v>
      </c>
      <c r="JM76" s="68">
        <f t="shared" si="383"/>
        <v>5.9611402166597272E-2</v>
      </c>
      <c r="JN76" s="68">
        <f t="shared" si="384"/>
        <v>6.2190374597042755E-2</v>
      </c>
      <c r="JO76" s="68">
        <f t="shared" si="385"/>
        <v>6.5604616900997129E-2</v>
      </c>
      <c r="JP76" s="61">
        <f>JK76*('[1]功能-城建'!CW75-'[1]功能-城建'!CW74)+JP75</f>
        <v>1160054.8394065206</v>
      </c>
      <c r="JQ76" s="61">
        <f>JL76*('[1]功能-城建'!CX75-'[1]功能-城建'!CX74)+JQ75</f>
        <v>1275677.8471313938</v>
      </c>
      <c r="JR76" s="61">
        <f>JM76*('[1]功能-城建'!CY75-'[1]功能-城建'!CY74)+JR75</f>
        <v>1292531.898998457</v>
      </c>
      <c r="JS76" s="61">
        <f>JN76*('[1]功能-城建'!CZ75-'[1]功能-城建'!CZ74)+JS75</f>
        <v>1317880.0233165529</v>
      </c>
      <c r="JT76" s="61">
        <f>JO76*('[1]功能-城建'!DA75-'[1]功能-城建'!DA74)+JT75</f>
        <v>784826.24789934559</v>
      </c>
      <c r="JX76" s="159">
        <v>71</v>
      </c>
      <c r="JY76" s="68">
        <f t="shared" si="386"/>
        <v>7.6196108138308793E-2</v>
      </c>
      <c r="JZ76" s="68">
        <f t="shared" si="387"/>
        <v>7.7228009054858382E-2</v>
      </c>
      <c r="KA76" s="68">
        <f t="shared" si="388"/>
        <v>7.9481869555463019E-2</v>
      </c>
      <c r="KB76" s="68">
        <f t="shared" si="389"/>
        <v>8.2920499462723674E-2</v>
      </c>
      <c r="KC76" s="68">
        <f t="shared" si="390"/>
        <v>8.7472822534662834E-2</v>
      </c>
      <c r="KG76" s="168">
        <v>71</v>
      </c>
      <c r="KH76" s="68">
        <f t="shared" si="391"/>
        <v>0.1142941622074632</v>
      </c>
      <c r="KI76" s="68">
        <f t="shared" si="392"/>
        <v>0.11584201358228759</v>
      </c>
      <c r="KJ76" s="68">
        <f t="shared" si="393"/>
        <v>0.11922280433319454</v>
      </c>
      <c r="KK76" s="68">
        <f t="shared" si="394"/>
        <v>0.12438074919408551</v>
      </c>
      <c r="KL76" s="68">
        <f t="shared" si="395"/>
        <v>0.13120923380199426</v>
      </c>
      <c r="KP76" s="168">
        <v>71</v>
      </c>
      <c r="KQ76" s="68">
        <f t="shared" si="396"/>
        <v>0.17144124331119476</v>
      </c>
      <c r="KR76" s="68">
        <f t="shared" si="397"/>
        <v>0.17376302037343133</v>
      </c>
      <c r="KS76" s="68">
        <f t="shared" si="398"/>
        <v>0.17883420649979176</v>
      </c>
      <c r="KT76" s="68">
        <f t="shared" si="399"/>
        <v>0.18657112379112822</v>
      </c>
      <c r="KU76" s="68">
        <f t="shared" si="400"/>
        <v>0.19681385070299134</v>
      </c>
    </row>
    <row r="77" spans="2:307" x14ac:dyDescent="0.15">
      <c r="B77" s="54">
        <v>38</v>
      </c>
      <c r="C77" s="63">
        <f>IFERROR(INDEX(C$8:C$37,MATCH(圣人研究设计!AA111,$B$8:$B$37,0)),0)</f>
        <v>0.60000000000000009</v>
      </c>
      <c r="D77" s="63">
        <f>IFERROR(INDEX(D$8:D$37,MATCH(圣人研究设计!AB111,$B$8:$B$37,0)),0)</f>
        <v>0</v>
      </c>
      <c r="E77" s="63">
        <f>IFERROR(INDEX(E$8:E$37,MATCH(圣人研究设计!AC111,$B$8:$B$37,0)),0)</f>
        <v>0</v>
      </c>
      <c r="F77" s="63">
        <f>IFERROR(INDEX(F$8:F$37,MATCH(圣人研究设计!AD111,$B$8:$B$37,0)),0)</f>
        <v>0</v>
      </c>
      <c r="G77" s="63">
        <f>IFERROR(INDEX(G$8:G$37,MATCH(圣人研究设计!AE111,$B$8:$B$37,0)),0)</f>
        <v>0.4</v>
      </c>
      <c r="H77" s="63">
        <f>IFERROR(INDEX(H$8:H$37,MATCH(圣人研究设计!AF111,$B$8:$B$37,0)),0)</f>
        <v>0</v>
      </c>
      <c r="I77" s="63">
        <f>IFERROR(INDEX(I$8:I$37,MATCH(圣人研究设计!AG111,$B$8:$B$37,0)),0)</f>
        <v>0.4</v>
      </c>
      <c r="J77" s="63">
        <f>IFERROR(INDEX(J$8:J$37,MATCH(圣人研究设计!AH111,$B$8:$B$37,0)),0)</f>
        <v>0</v>
      </c>
      <c r="K77" s="63">
        <f>IFERROR(INDEX(K$8:K$37,MATCH(圣人研究设计!AI111,$B$8:$B$37,0)),0)</f>
        <v>0</v>
      </c>
      <c r="L77" s="63">
        <f>IFERROR(INDEX(L$8:L$37,MATCH(圣人研究设计!AJ111,$B$8:$B$37,0)),0)</f>
        <v>0.05</v>
      </c>
      <c r="M77" s="63">
        <f>IFERROR(INDEX(M$8:M$37,MATCH(圣人研究设计!AK111,$B$8:$B$37,0)),0)</f>
        <v>0</v>
      </c>
      <c r="N77" s="63">
        <f>IFERROR(INDEX(N$8:N$37,MATCH(圣人研究设计!AL111,$B$8:$B$37,0)),0)</f>
        <v>0</v>
      </c>
      <c r="O77" s="63">
        <f>IFERROR(INDEX(O$8:O$37,MATCH(圣人研究设计!AM111,$B$8:$B$37,0)),0)</f>
        <v>2.5000000000000001E-2</v>
      </c>
      <c r="P77" s="63">
        <f>IFERROR(INDEX(P$8:P$37,MATCH(圣人研究设计!AN111,$B$8:$B$37,0)),0)</f>
        <v>0.16000000000000003</v>
      </c>
      <c r="Q77" s="63">
        <f>IFERROR(INDEX(Q$8:Q$37,MATCH(圣人研究设计!AO111,$B$8:$B$37,0)),0)</f>
        <v>2.5000000000000001E-2</v>
      </c>
      <c r="R77" s="63">
        <f>IFERROR(INDEX(R$8:R$37,MATCH(圣人研究设计!AP111,$B$8:$B$37,0)),0)</f>
        <v>7.4999999999999997E-2</v>
      </c>
      <c r="S77" s="63">
        <f>IFERROR(INDEX(S$8:S$37,MATCH(圣人研究设计!AQ111,$B$8:$B$37,0)),0)</f>
        <v>0</v>
      </c>
      <c r="T77" s="63">
        <f>IFERROR(INDEX(T$8:T$37,MATCH(圣人研究设计!AR111,$B$8:$B$37,0)),0)</f>
        <v>0.16000000000000003</v>
      </c>
      <c r="U77" s="63">
        <f>IFERROR(INDEX(U$8:U$37,MATCH(圣人研究设计!AS111,$B$8:$B$37,0)),0)</f>
        <v>0.1</v>
      </c>
      <c r="V77" s="63">
        <f>IFERROR(INDEX(V$8:V$37,MATCH(圣人研究设计!AT111,$B$8:$B$37,0)),0)</f>
        <v>0</v>
      </c>
      <c r="W77" s="63">
        <f>IFERROR(INDEX(W$8:W$37,MATCH(圣人研究设计!AU111,$B$8:$B$37,0)),0)</f>
        <v>0.24</v>
      </c>
      <c r="X77" s="63">
        <f>IFERROR(INDEX(X$8:X$37,MATCH(圣人研究设计!AV111,$B$8:$B$37,0)),0)</f>
        <v>0</v>
      </c>
      <c r="Y77" s="63">
        <f>IFERROR(INDEX(Y$8:Y$37,MATCH(圣人研究设计!AW111,$B$8:$B$37,0)),0)</f>
        <v>0.4</v>
      </c>
      <c r="Z77" s="63">
        <f>IFERROR(INDEX(Z$8:Z$37,MATCH(圣人研究设计!AX111,$B$8:$B$37,0)),0)</f>
        <v>0</v>
      </c>
      <c r="AA77" s="63">
        <f>IFERROR(INDEX(AA$8:AA$37,MATCH(圣人研究设计!AY111,$B$8:$B$37,0)),0)</f>
        <v>0</v>
      </c>
      <c r="AB77" s="63">
        <f>IFERROR(INDEX(AB$8:AB$37,MATCH(圣人研究设计!AZ111,$B$8:$B$37,0)),0)</f>
        <v>0</v>
      </c>
      <c r="AC77" s="63">
        <f>IFERROR(INDEX(AC$8:AC$37,MATCH(圣人研究设计!BA111,$B$8:$B$37,0)),0)</f>
        <v>0</v>
      </c>
      <c r="AD77" s="63">
        <f>IFERROR(INDEX(AD$8:AD$37,MATCH(圣人研究设计!BB111,$B$8:$B$37,0)),0)</f>
        <v>0.12</v>
      </c>
      <c r="AE77" s="63"/>
      <c r="AI77" s="103">
        <v>70</v>
      </c>
      <c r="AJ77" s="60">
        <f>IF(总纲!BM74&lt;INT('功能-圣人研究'!$E$8),0,求节点('功能-圣人研究'!$E$8:$E$27,'功能-圣人研究'!K$8:K$27,总纲!BM74))</f>
        <v>0.76435737429325679</v>
      </c>
      <c r="AK77" s="60">
        <f>IF(总纲!BN74&lt;INT('功能-圣人研究'!$E$8),0,求节点('功能-圣人研究'!$E$8:$E$27,'功能-圣人研究'!L$8:L$27,总纲!BN74))</f>
        <v>0.77474717079564459</v>
      </c>
      <c r="AL77" s="60">
        <f>IF(总纲!BO74&lt;INT('功能-圣人研究'!$E$8),0,求节点('功能-圣人研究'!$E$8:$E$27,'功能-圣人研究'!M$8:M$27,总纲!BO74))</f>
        <v>0.79750494599456523</v>
      </c>
      <c r="AM77" s="60">
        <f>IF(总纲!BP74&lt;INT('功能-圣人研究'!$E$8),0,求节点('功能-圣人研究'!$E$8:$E$27,'功能-圣人研究'!N$8:N$27,总纲!BP74))</f>
        <v>0.83226894473200497</v>
      </c>
      <c r="AN77" s="60">
        <f>IF(总纲!BQ74&lt;INT('功能-圣人研究'!$E$8),0,求节点('功能-圣人研究'!$E$8:$E$27,'功能-圣人研究'!O$8:O$27,总纲!BQ74))</f>
        <v>0.87814750896976268</v>
      </c>
      <c r="AS77" s="81"/>
      <c r="AT77" s="54">
        <v>72</v>
      </c>
      <c r="AU77" s="68">
        <f t="shared" si="271"/>
        <v>0.85462416954766718</v>
      </c>
      <c r="AV77" s="68">
        <f t="shared" si="272"/>
        <v>0.86598245135119389</v>
      </c>
      <c r="AW77" s="68">
        <f t="shared" si="273"/>
        <v>0.89125022446581126</v>
      </c>
      <c r="AX77" s="68">
        <f t="shared" si="274"/>
        <v>0.92955195112365108</v>
      </c>
      <c r="AY77" s="68">
        <f t="shared" si="275"/>
        <v>0.98003182907121067</v>
      </c>
      <c r="BB77" s="81"/>
      <c r="BC77" s="54">
        <v>72</v>
      </c>
      <c r="BD77" s="68">
        <f t="shared" si="276"/>
        <v>0.85462416954766718</v>
      </c>
      <c r="BE77" s="68">
        <f t="shared" si="277"/>
        <v>0.86598245135119389</v>
      </c>
      <c r="BF77" s="68">
        <f t="shared" si="278"/>
        <v>0.89125022446581126</v>
      </c>
      <c r="BG77" s="68">
        <f t="shared" si="279"/>
        <v>0.92955195112365108</v>
      </c>
      <c r="BH77" s="68">
        <f t="shared" si="280"/>
        <v>0.98003182907121067</v>
      </c>
      <c r="BL77" s="54">
        <v>72</v>
      </c>
      <c r="BM77" s="68">
        <f t="shared" si="281"/>
        <v>0</v>
      </c>
      <c r="BN77" s="68">
        <f t="shared" si="282"/>
        <v>0</v>
      </c>
      <c r="BO77" s="68">
        <f t="shared" si="283"/>
        <v>0</v>
      </c>
      <c r="BP77" s="68">
        <f t="shared" si="284"/>
        <v>0</v>
      </c>
      <c r="BQ77" s="68">
        <f t="shared" si="285"/>
        <v>0</v>
      </c>
      <c r="BU77" s="54">
        <v>72</v>
      </c>
      <c r="BV77" s="62">
        <f t="shared" si="286"/>
        <v>0.56974944636511138</v>
      </c>
      <c r="BW77" s="62">
        <f t="shared" si="287"/>
        <v>0.5773216342341293</v>
      </c>
      <c r="BX77" s="62">
        <f t="shared" si="288"/>
        <v>0.5941668163105408</v>
      </c>
      <c r="BY77" s="62">
        <f t="shared" si="289"/>
        <v>0.61970130074910068</v>
      </c>
      <c r="BZ77" s="62">
        <f t="shared" si="290"/>
        <v>0.65335455271414045</v>
      </c>
      <c r="CD77" s="168">
        <v>72</v>
      </c>
      <c r="CE77" s="62">
        <f t="shared" si="291"/>
        <v>0.56974944636511138</v>
      </c>
      <c r="CF77" s="62">
        <f t="shared" si="292"/>
        <v>0.5773216342341293</v>
      </c>
      <c r="CG77" s="62">
        <f t="shared" si="293"/>
        <v>0.5941668163105408</v>
      </c>
      <c r="CH77" s="62">
        <f t="shared" si="294"/>
        <v>0.61970130074910068</v>
      </c>
      <c r="CI77" s="62">
        <f t="shared" si="295"/>
        <v>0.65335455271414045</v>
      </c>
      <c r="CM77" s="54">
        <v>72</v>
      </c>
      <c r="CN77" s="62">
        <f t="shared" si="296"/>
        <v>0.56974944636511138</v>
      </c>
      <c r="CO77" s="62">
        <f t="shared" si="297"/>
        <v>0.5773216342341293</v>
      </c>
      <c r="CP77" s="62">
        <f t="shared" si="298"/>
        <v>0.5941668163105408</v>
      </c>
      <c r="CQ77" s="62">
        <f t="shared" si="299"/>
        <v>0.61970130074910068</v>
      </c>
      <c r="CR77" s="62">
        <f t="shared" si="300"/>
        <v>0.65335455271414045</v>
      </c>
      <c r="CV77" s="54">
        <v>72</v>
      </c>
      <c r="CW77" s="62">
        <f t="shared" si="301"/>
        <v>0.1139498892730223</v>
      </c>
      <c r="CX77" s="62">
        <f t="shared" si="302"/>
        <v>0.11546432684682587</v>
      </c>
      <c r="CY77" s="62">
        <f t="shared" si="303"/>
        <v>0.11883336326210818</v>
      </c>
      <c r="CZ77" s="62">
        <f t="shared" si="304"/>
        <v>0.12394026014982017</v>
      </c>
      <c r="DA77" s="62">
        <f t="shared" si="305"/>
        <v>0.13067091054282809</v>
      </c>
      <c r="DE77" s="168">
        <v>72</v>
      </c>
      <c r="DF77" s="62">
        <f t="shared" si="306"/>
        <v>0.1139498892730223</v>
      </c>
      <c r="DG77" s="62">
        <f t="shared" si="307"/>
        <v>0.11546432684682587</v>
      </c>
      <c r="DH77" s="62">
        <f t="shared" si="308"/>
        <v>0.11883336326210818</v>
      </c>
      <c r="DI77" s="62">
        <f t="shared" si="309"/>
        <v>0.12394026014982017</v>
      </c>
      <c r="DJ77" s="62">
        <f t="shared" si="310"/>
        <v>0.13067091054282809</v>
      </c>
      <c r="DN77" s="54">
        <v>72</v>
      </c>
      <c r="DO77" s="62">
        <f t="shared" si="311"/>
        <v>7.5966592848681527E-2</v>
      </c>
      <c r="DP77" s="62">
        <f t="shared" si="312"/>
        <v>7.6976217897883906E-2</v>
      </c>
      <c r="DQ77" s="62">
        <f t="shared" si="313"/>
        <v>7.9222242174738777E-2</v>
      </c>
      <c r="DR77" s="62">
        <f t="shared" si="314"/>
        <v>8.2626840099880097E-2</v>
      </c>
      <c r="DS77" s="62">
        <f t="shared" si="315"/>
        <v>8.7113940361885397E-2</v>
      </c>
      <c r="DW77" s="168">
        <v>72</v>
      </c>
      <c r="DX77" s="62">
        <f t="shared" si="316"/>
        <v>0.17092483390953342</v>
      </c>
      <c r="DY77" s="62">
        <f t="shared" si="317"/>
        <v>0.17319649027023876</v>
      </c>
      <c r="DZ77" s="62">
        <f t="shared" si="318"/>
        <v>0.17825004489316223</v>
      </c>
      <c r="EA77" s="62">
        <f t="shared" si="319"/>
        <v>0.18591039022473019</v>
      </c>
      <c r="EB77" s="62">
        <f t="shared" si="320"/>
        <v>0.19600636581424211</v>
      </c>
      <c r="EF77" s="54">
        <v>72</v>
      </c>
      <c r="EG77" s="62">
        <f t="shared" si="321"/>
        <v>0.1139498892730223</v>
      </c>
      <c r="EH77" s="62">
        <f t="shared" si="322"/>
        <v>0.11546432684682587</v>
      </c>
      <c r="EI77" s="62">
        <f t="shared" si="323"/>
        <v>0.11883336326210818</v>
      </c>
      <c r="EJ77" s="62">
        <f t="shared" si="324"/>
        <v>0.12394026014982017</v>
      </c>
      <c r="EK77" s="62">
        <f t="shared" si="325"/>
        <v>0.13067091054282809</v>
      </c>
      <c r="EO77" s="168">
        <v>72</v>
      </c>
      <c r="EP77" s="62">
        <f t="shared" si="326"/>
        <v>3.7983296424340764E-2</v>
      </c>
      <c r="EQ77" s="62">
        <f t="shared" si="327"/>
        <v>3.8488108948941953E-2</v>
      </c>
      <c r="ER77" s="62">
        <f t="shared" si="328"/>
        <v>3.9611121087369389E-2</v>
      </c>
      <c r="ES77" s="62">
        <f t="shared" si="329"/>
        <v>4.1313420049940049E-2</v>
      </c>
      <c r="ET77" s="62">
        <f t="shared" si="330"/>
        <v>4.3556970180942699E-2</v>
      </c>
      <c r="EX77" s="54">
        <v>72</v>
      </c>
      <c r="EY77" s="62">
        <f t="shared" si="401"/>
        <v>0.2278997785460446</v>
      </c>
      <c r="EZ77" s="62">
        <f t="shared" si="402"/>
        <v>0.23092865369365173</v>
      </c>
      <c r="FA77" s="62">
        <f t="shared" si="403"/>
        <v>0.23766672652421636</v>
      </c>
      <c r="FB77" s="62">
        <f t="shared" si="404"/>
        <v>0.24788052029964033</v>
      </c>
      <c r="FC77" s="62">
        <f t="shared" si="405"/>
        <v>0.26134182108565618</v>
      </c>
      <c r="FG77" s="54">
        <v>72</v>
      </c>
      <c r="FH77" s="67">
        <f>$Q111*AJ79*'[1]资源-士兵训练时间'!AB77+FH76</f>
        <v>955972.16311938548</v>
      </c>
      <c r="FI77" s="67">
        <f>$Q111*AK79*'[1]资源-士兵训练时间'!AC77+FI76</f>
        <v>1406825.0356138744</v>
      </c>
      <c r="FJ77" s="67">
        <f>$Q111*AL79*'[1]资源-士兵训练时间'!AD77+FJ76</f>
        <v>1982412.2307206013</v>
      </c>
      <c r="FK77" s="67">
        <f>$Q111*AM79*'[1]资源-士兵训练时间'!AE77+FK76</f>
        <v>2737657.1255039982</v>
      </c>
      <c r="FL77" s="67">
        <f>$Q111*AN79*'[1]资源-士兵训练时间'!AF77+FL76</f>
        <v>4290865.8657232253</v>
      </c>
      <c r="FP77" s="54">
        <v>72</v>
      </c>
      <c r="FQ77" s="62">
        <f t="shared" si="331"/>
        <v>0.11394988927302228</v>
      </c>
      <c r="FR77" s="62">
        <f t="shared" si="332"/>
        <v>0.11546432684682585</v>
      </c>
      <c r="FS77" s="62">
        <f t="shared" si="333"/>
        <v>0.11883336326210817</v>
      </c>
      <c r="FT77" s="62">
        <f t="shared" si="334"/>
        <v>0.12394026014982014</v>
      </c>
      <c r="FU77" s="62">
        <f t="shared" si="335"/>
        <v>0.13067091054282809</v>
      </c>
      <c r="FV77" s="61">
        <f>FQ77*[4]兵营招募!AX76+FV76</f>
        <v>2323983.0792954862</v>
      </c>
      <c r="FW77" s="61">
        <f>FR77*[4]兵营招募!AY76+FW76</f>
        <v>2382617.1174587989</v>
      </c>
      <c r="FX77" s="61">
        <f>FS77*[4]兵营招募!AZ76+FX76</f>
        <v>2289113.7880227347</v>
      </c>
      <c r="FY77" s="61">
        <f>FT77*[4]兵营招募!BA76+FY76</f>
        <v>2186318.3200088283</v>
      </c>
      <c r="FZ77" s="61">
        <f>FU77*[4]兵营招募!BB76+FZ76</f>
        <v>1536466.6937760869</v>
      </c>
      <c r="GD77" s="54">
        <v>72</v>
      </c>
      <c r="GE77" s="62">
        <f t="shared" si="336"/>
        <v>0.15193318569736305</v>
      </c>
      <c r="GF77" s="62">
        <f t="shared" si="337"/>
        <v>0.15395243579576781</v>
      </c>
      <c r="GG77" s="62">
        <f t="shared" si="338"/>
        <v>0.15844448434947755</v>
      </c>
      <c r="GH77" s="62">
        <f t="shared" si="339"/>
        <v>0.16525368019976019</v>
      </c>
      <c r="GI77" s="62">
        <f t="shared" si="340"/>
        <v>0.17422788072377079</v>
      </c>
      <c r="GM77" s="54">
        <v>72</v>
      </c>
      <c r="GN77" s="62">
        <f t="shared" si="341"/>
        <v>0.2278997785460446</v>
      </c>
      <c r="GO77" s="62">
        <f t="shared" si="342"/>
        <v>0.23092865369365173</v>
      </c>
      <c r="GP77" s="62">
        <f t="shared" si="343"/>
        <v>0.23766672652421636</v>
      </c>
      <c r="GQ77" s="62">
        <f t="shared" si="344"/>
        <v>0.24788052029964033</v>
      </c>
      <c r="GR77" s="62">
        <f t="shared" si="345"/>
        <v>0.26134182108565618</v>
      </c>
      <c r="GV77" s="168">
        <v>72</v>
      </c>
      <c r="GW77" s="62">
        <f t="shared" si="346"/>
        <v>0.15193318569736305</v>
      </c>
      <c r="GX77" s="62">
        <f t="shared" si="347"/>
        <v>0.15395243579576781</v>
      </c>
      <c r="GY77" s="62">
        <f t="shared" si="348"/>
        <v>0.15844448434947755</v>
      </c>
      <c r="GZ77" s="62">
        <f t="shared" si="349"/>
        <v>0.16525368019976019</v>
      </c>
      <c r="HA77" s="62">
        <f t="shared" si="350"/>
        <v>0.17422788072377079</v>
      </c>
      <c r="HE77" s="54">
        <v>72</v>
      </c>
      <c r="HF77" s="62">
        <f t="shared" si="351"/>
        <v>1.7092483390953344</v>
      </c>
      <c r="HG77" s="62">
        <f t="shared" si="352"/>
        <v>1.7319649027023878</v>
      </c>
      <c r="HH77" s="62">
        <f t="shared" si="353"/>
        <v>1.7825004489316225</v>
      </c>
      <c r="HI77" s="62">
        <f t="shared" si="354"/>
        <v>1.8591039022473022</v>
      </c>
      <c r="HJ77" s="62">
        <f t="shared" si="355"/>
        <v>1.9600636581424213</v>
      </c>
      <c r="HN77" s="54">
        <v>72</v>
      </c>
      <c r="HO77" s="62">
        <f t="shared" si="356"/>
        <v>0.34184966781906684</v>
      </c>
      <c r="HP77" s="62">
        <f t="shared" si="357"/>
        <v>0.34639298054047751</v>
      </c>
      <c r="HQ77" s="62">
        <f t="shared" si="358"/>
        <v>0.35650008978632447</v>
      </c>
      <c r="HR77" s="62">
        <f t="shared" si="359"/>
        <v>0.37182078044946038</v>
      </c>
      <c r="HS77" s="62">
        <f t="shared" si="360"/>
        <v>0.39201273162848421</v>
      </c>
      <c r="HW77" s="54">
        <v>72</v>
      </c>
      <c r="HX77" s="62">
        <f t="shared" si="361"/>
        <v>0.15193318569736305</v>
      </c>
      <c r="HY77" s="62">
        <f t="shared" si="362"/>
        <v>0.15395243579576781</v>
      </c>
      <c r="HZ77" s="62">
        <f t="shared" si="363"/>
        <v>0.15844448434947755</v>
      </c>
      <c r="IA77" s="62">
        <f t="shared" si="364"/>
        <v>0.16525368019976019</v>
      </c>
      <c r="IB77" s="62">
        <f t="shared" si="365"/>
        <v>0.17422788072377079</v>
      </c>
      <c r="IF77" s="54">
        <v>72</v>
      </c>
      <c r="IG77" s="62">
        <f t="shared" si="366"/>
        <v>0.56974944636511138</v>
      </c>
      <c r="IH77" s="62">
        <f t="shared" si="367"/>
        <v>0.5773216342341293</v>
      </c>
      <c r="II77" s="62">
        <f t="shared" si="368"/>
        <v>0.5941668163105408</v>
      </c>
      <c r="IJ77" s="62">
        <f t="shared" si="369"/>
        <v>0.61970130074910068</v>
      </c>
      <c r="IK77" s="62">
        <f t="shared" si="370"/>
        <v>0.65335455271414045</v>
      </c>
      <c r="IO77" s="54">
        <v>72</v>
      </c>
      <c r="IP77" s="62">
        <f t="shared" si="371"/>
        <v>0.2278997785460446</v>
      </c>
      <c r="IQ77" s="62">
        <f t="shared" si="372"/>
        <v>0.23092865369365173</v>
      </c>
      <c r="IR77" s="62">
        <f t="shared" si="373"/>
        <v>0.23766672652421636</v>
      </c>
      <c r="IS77" s="62">
        <f t="shared" si="374"/>
        <v>0.24788052029964033</v>
      </c>
      <c r="IT77" s="62">
        <f t="shared" si="375"/>
        <v>0.26134182108565618</v>
      </c>
      <c r="IX77" s="54">
        <v>72</v>
      </c>
      <c r="IY77" s="62">
        <f t="shared" si="376"/>
        <v>0</v>
      </c>
      <c r="IZ77" s="62">
        <f t="shared" si="377"/>
        <v>0</v>
      </c>
      <c r="JA77" s="62">
        <f t="shared" si="378"/>
        <v>0</v>
      </c>
      <c r="JB77" s="62">
        <f t="shared" si="379"/>
        <v>0</v>
      </c>
      <c r="JC77" s="62">
        <f t="shared" si="380"/>
        <v>0</v>
      </c>
      <c r="JD77" s="67"/>
      <c r="JE77" s="67"/>
      <c r="JF77" s="67"/>
      <c r="JJ77" s="54">
        <v>72</v>
      </c>
      <c r="JK77" s="68">
        <f t="shared" si="381"/>
        <v>5.6974944636511149E-2</v>
      </c>
      <c r="JL77" s="68">
        <f t="shared" si="382"/>
        <v>5.7732163423412933E-2</v>
      </c>
      <c r="JM77" s="68">
        <f t="shared" si="383"/>
        <v>5.941668163105409E-2</v>
      </c>
      <c r="JN77" s="68">
        <f t="shared" si="384"/>
        <v>6.1970130074910083E-2</v>
      </c>
      <c r="JO77" s="68">
        <f t="shared" si="385"/>
        <v>6.5335455271414045E-2</v>
      </c>
      <c r="JP77" s="61">
        <f>JK77*('[1]功能-城建'!CW76-'[1]功能-城建'!CW75)+JP76</f>
        <v>1257214.8619109318</v>
      </c>
      <c r="JQ77" s="61">
        <f>JL77*('[1]功能-城建'!CX76-'[1]功能-城建'!CX75)+JQ76</f>
        <v>1382645.5508573484</v>
      </c>
      <c r="JR77" s="61">
        <f>JM77*('[1]功能-城建'!CY76-'[1]功能-城建'!CY75)+JR76</f>
        <v>1396800.5330971552</v>
      </c>
      <c r="JS77" s="61">
        <f>JN77*('[1]功能-城建'!CZ76-'[1]功能-城建'!CZ75)+JS76</f>
        <v>1424921.4385642153</v>
      </c>
      <c r="JT77" s="61">
        <f>JO77*('[1]功能-城建'!DA76-'[1]功能-城建'!DA75)+JT76</f>
        <v>848051.57711032929</v>
      </c>
      <c r="JX77" s="159">
        <v>72</v>
      </c>
      <c r="JY77" s="68">
        <f t="shared" si="386"/>
        <v>7.5966592848681527E-2</v>
      </c>
      <c r="JZ77" s="68">
        <f t="shared" si="387"/>
        <v>7.6976217897883906E-2</v>
      </c>
      <c r="KA77" s="68">
        <f t="shared" si="388"/>
        <v>7.9222242174738777E-2</v>
      </c>
      <c r="KB77" s="68">
        <f t="shared" si="389"/>
        <v>8.2626840099880097E-2</v>
      </c>
      <c r="KC77" s="68">
        <f t="shared" si="390"/>
        <v>8.7113940361885397E-2</v>
      </c>
      <c r="KG77" s="168">
        <v>72</v>
      </c>
      <c r="KH77" s="68">
        <f t="shared" si="391"/>
        <v>0.1139498892730223</v>
      </c>
      <c r="KI77" s="68">
        <f t="shared" si="392"/>
        <v>0.11546432684682587</v>
      </c>
      <c r="KJ77" s="68">
        <f t="shared" si="393"/>
        <v>0.11883336326210818</v>
      </c>
      <c r="KK77" s="68">
        <f t="shared" si="394"/>
        <v>0.12394026014982017</v>
      </c>
      <c r="KL77" s="68">
        <f t="shared" si="395"/>
        <v>0.13067091054282809</v>
      </c>
      <c r="KP77" s="168">
        <v>72</v>
      </c>
      <c r="KQ77" s="68">
        <f t="shared" si="396"/>
        <v>0.17092483390953342</v>
      </c>
      <c r="KR77" s="68">
        <f t="shared" si="397"/>
        <v>0.17319649027023876</v>
      </c>
      <c r="KS77" s="68">
        <f t="shared" si="398"/>
        <v>0.17825004489316223</v>
      </c>
      <c r="KT77" s="68">
        <f t="shared" si="399"/>
        <v>0.18591039022473019</v>
      </c>
      <c r="KU77" s="68">
        <f t="shared" si="400"/>
        <v>0.19600636581424211</v>
      </c>
    </row>
    <row r="78" spans="2:307" x14ac:dyDescent="0.15">
      <c r="B78" s="54">
        <v>39</v>
      </c>
      <c r="C78" s="63">
        <f>IFERROR(INDEX(C$8:C$37,MATCH(圣人研究设计!AA112,$B$8:$B$37,0)),0)</f>
        <v>0.60000000000000009</v>
      </c>
      <c r="D78" s="63">
        <f>IFERROR(INDEX(D$8:D$37,MATCH(圣人研究设计!AB112,$B$8:$B$37,0)),0)</f>
        <v>0</v>
      </c>
      <c r="E78" s="63">
        <f>IFERROR(INDEX(E$8:E$37,MATCH(圣人研究设计!AC112,$B$8:$B$37,0)),0)</f>
        <v>0</v>
      </c>
      <c r="F78" s="63">
        <f>IFERROR(INDEX(F$8:F$37,MATCH(圣人研究设计!AD112,$B$8:$B$37,0)),0)</f>
        <v>0</v>
      </c>
      <c r="G78" s="63">
        <f>IFERROR(INDEX(G$8:G$37,MATCH(圣人研究设计!AE112,$B$8:$B$37,0)),0)</f>
        <v>0.4</v>
      </c>
      <c r="H78" s="63">
        <f>IFERROR(INDEX(H$8:H$37,MATCH(圣人研究设计!AF112,$B$8:$B$37,0)),0)</f>
        <v>0</v>
      </c>
      <c r="I78" s="63">
        <f>IFERROR(INDEX(I$8:I$37,MATCH(圣人研究设计!AG112,$B$8:$B$37,0)),0)</f>
        <v>0.4</v>
      </c>
      <c r="J78" s="63">
        <f>IFERROR(INDEX(J$8:J$37,MATCH(圣人研究设计!AH112,$B$8:$B$37,0)),0)</f>
        <v>0</v>
      </c>
      <c r="K78" s="63">
        <f>IFERROR(INDEX(K$8:K$37,MATCH(圣人研究设计!AI112,$B$8:$B$37,0)),0)</f>
        <v>0</v>
      </c>
      <c r="L78" s="63">
        <f>IFERROR(INDEX(L$8:L$37,MATCH(圣人研究设计!AJ112,$B$8:$B$37,0)),0)</f>
        <v>0.05</v>
      </c>
      <c r="M78" s="63">
        <f>IFERROR(INDEX(M$8:M$37,MATCH(圣人研究设计!AK112,$B$8:$B$37,0)),0)</f>
        <v>0</v>
      </c>
      <c r="N78" s="63">
        <f>IFERROR(INDEX(N$8:N$37,MATCH(圣人研究设计!AL112,$B$8:$B$37,0)),0)</f>
        <v>0</v>
      </c>
      <c r="O78" s="63">
        <f>IFERROR(INDEX(O$8:O$37,MATCH(圣人研究设计!AM112,$B$8:$B$37,0)),0)</f>
        <v>2.5000000000000001E-2</v>
      </c>
      <c r="P78" s="63">
        <f>IFERROR(INDEX(P$8:P$37,MATCH(圣人研究设计!AN112,$B$8:$B$37,0)),0)</f>
        <v>0.16000000000000003</v>
      </c>
      <c r="Q78" s="63">
        <f>IFERROR(INDEX(Q$8:Q$37,MATCH(圣人研究设计!AO112,$B$8:$B$37,0)),0)</f>
        <v>2.5000000000000001E-2</v>
      </c>
      <c r="R78" s="63">
        <f>IFERROR(INDEX(R$8:R$37,MATCH(圣人研究设计!AP112,$B$8:$B$37,0)),0)</f>
        <v>7.4999999999999997E-2</v>
      </c>
      <c r="S78" s="63">
        <f>IFERROR(INDEX(S$8:S$37,MATCH(圣人研究设计!AQ112,$B$8:$B$37,0)),0)</f>
        <v>0</v>
      </c>
      <c r="T78" s="63">
        <f>IFERROR(INDEX(T$8:T$37,MATCH(圣人研究设计!AR112,$B$8:$B$37,0)),0)</f>
        <v>0.16000000000000003</v>
      </c>
      <c r="U78" s="63">
        <f>IFERROR(INDEX(U$8:U$37,MATCH(圣人研究设计!AS112,$B$8:$B$37,0)),0)</f>
        <v>0.1</v>
      </c>
      <c r="V78" s="63">
        <f>IFERROR(INDEX(V$8:V$37,MATCH(圣人研究设计!AT112,$B$8:$B$37,0)),0)</f>
        <v>0</v>
      </c>
      <c r="W78" s="63">
        <f>IFERROR(INDEX(W$8:W$37,MATCH(圣人研究设计!AU112,$B$8:$B$37,0)),0)</f>
        <v>0.24</v>
      </c>
      <c r="X78" s="63">
        <f>IFERROR(INDEX(X$8:X$37,MATCH(圣人研究设计!AV112,$B$8:$B$37,0)),0)</f>
        <v>0</v>
      </c>
      <c r="Y78" s="63">
        <f>IFERROR(INDEX(Y$8:Y$37,MATCH(圣人研究设计!AW112,$B$8:$B$37,0)),0)</f>
        <v>0.4</v>
      </c>
      <c r="Z78" s="63">
        <f>IFERROR(INDEX(Z$8:Z$37,MATCH(圣人研究设计!AX112,$B$8:$B$37,0)),0)</f>
        <v>0</v>
      </c>
      <c r="AA78" s="63">
        <f>IFERROR(INDEX(AA$8:AA$37,MATCH(圣人研究设计!AY112,$B$8:$B$37,0)),0)</f>
        <v>0</v>
      </c>
      <c r="AB78" s="63">
        <f>IFERROR(INDEX(AB$8:AB$37,MATCH(圣人研究设计!AZ112,$B$8:$B$37,0)),0)</f>
        <v>0</v>
      </c>
      <c r="AC78" s="63">
        <f>IFERROR(INDEX(AC$8:AC$37,MATCH(圣人研究设计!BA112,$B$8:$B$37,0)),0)</f>
        <v>0</v>
      </c>
      <c r="AD78" s="63">
        <f>IFERROR(INDEX(AD$8:AD$37,MATCH(圣人研究设计!BB112,$B$8:$B$37,0)),0)</f>
        <v>0.12</v>
      </c>
      <c r="AE78" s="63"/>
      <c r="AI78" s="103">
        <v>71</v>
      </c>
      <c r="AJ78" s="60">
        <f>IF(总纲!BM75&lt;INT('功能-圣人研究'!$E$8),0,求节点('功能-圣人研究'!$E$8:$E$27,'功能-圣人研究'!K$8:K$27,总纲!BM75))</f>
        <v>0.76196108138308793</v>
      </c>
      <c r="AK78" s="60">
        <f>IF(总纲!BN75&lt;INT('功能-圣人研究'!$E$8),0,求节点('功能-圣人研究'!$E$8:$E$27,'功能-圣人研究'!L$8:L$27,总纲!BN75))</f>
        <v>0.77228009054858382</v>
      </c>
      <c r="AL78" s="60">
        <f>IF(总纲!BO75&lt;INT('功能-圣人研究'!$E$8),0,求节点('功能-圣人研究'!$E$8:$E$27,'功能-圣人研究'!M$8:M$27,总纲!BO75))</f>
        <v>0.79481869555463014</v>
      </c>
      <c r="AM78" s="60">
        <f>IF(总纲!BP75&lt;INT('功能-圣人研究'!$E$8),0,求节点('功能-圣人研究'!$E$8:$E$27,'功能-圣人研究'!N$8:N$27,总纲!BP75))</f>
        <v>0.82920499462723662</v>
      </c>
      <c r="AN78" s="60">
        <f>IF(总纲!BQ75&lt;INT('功能-圣人研究'!$E$8),0,求节点('功能-圣人研究'!$E$8:$E$27,'功能-圣人研究'!O$8:O$27,总纲!BQ75))</f>
        <v>0.87472822534662831</v>
      </c>
      <c r="AS78" s="81"/>
      <c r="AT78" s="54">
        <v>73</v>
      </c>
      <c r="AU78" s="68">
        <f t="shared" si="271"/>
        <v>0.85190214958789701</v>
      </c>
      <c r="AV78" s="68">
        <f t="shared" si="272"/>
        <v>0.86335883273113734</v>
      </c>
      <c r="AW78" s="68">
        <f t="shared" si="273"/>
        <v>0.88824730046831535</v>
      </c>
      <c r="AX78" s="68">
        <f t="shared" si="274"/>
        <v>0.9261452486889532</v>
      </c>
      <c r="AY78" s="68">
        <f t="shared" si="275"/>
        <v>0.97626473266256653</v>
      </c>
      <c r="BB78" s="81"/>
      <c r="BC78" s="54">
        <v>73</v>
      </c>
      <c r="BD78" s="68">
        <f t="shared" si="276"/>
        <v>0.85190214958789701</v>
      </c>
      <c r="BE78" s="68">
        <f t="shared" si="277"/>
        <v>0.86335883273113734</v>
      </c>
      <c r="BF78" s="68">
        <f t="shared" si="278"/>
        <v>0.88824730046831535</v>
      </c>
      <c r="BG78" s="68">
        <f t="shared" si="279"/>
        <v>0.9261452486889532</v>
      </c>
      <c r="BH78" s="68">
        <f t="shared" si="280"/>
        <v>0.97626473266256653</v>
      </c>
      <c r="BL78" s="54">
        <v>73</v>
      </c>
      <c r="BM78" s="68">
        <f t="shared" si="281"/>
        <v>0</v>
      </c>
      <c r="BN78" s="68">
        <f t="shared" si="282"/>
        <v>0</v>
      </c>
      <c r="BO78" s="68">
        <f t="shared" si="283"/>
        <v>0</v>
      </c>
      <c r="BP78" s="68">
        <f t="shared" si="284"/>
        <v>0</v>
      </c>
      <c r="BQ78" s="68">
        <f t="shared" si="285"/>
        <v>0</v>
      </c>
      <c r="BU78" s="54">
        <v>73</v>
      </c>
      <c r="BV78" s="62">
        <f t="shared" si="286"/>
        <v>0.5679347663919313</v>
      </c>
      <c r="BW78" s="62">
        <f t="shared" si="287"/>
        <v>0.57557255515409156</v>
      </c>
      <c r="BX78" s="62">
        <f t="shared" si="288"/>
        <v>0.59216486697887682</v>
      </c>
      <c r="BY78" s="62">
        <f t="shared" si="289"/>
        <v>0.61743016579263543</v>
      </c>
      <c r="BZ78" s="62">
        <f t="shared" si="290"/>
        <v>0.65084315510837765</v>
      </c>
      <c r="CD78" s="168">
        <v>73</v>
      </c>
      <c r="CE78" s="62">
        <f t="shared" si="291"/>
        <v>0.5679347663919313</v>
      </c>
      <c r="CF78" s="62">
        <f t="shared" si="292"/>
        <v>0.57557255515409156</v>
      </c>
      <c r="CG78" s="62">
        <f t="shared" si="293"/>
        <v>0.59216486697887682</v>
      </c>
      <c r="CH78" s="62">
        <f t="shared" si="294"/>
        <v>0.61743016579263543</v>
      </c>
      <c r="CI78" s="62">
        <f t="shared" si="295"/>
        <v>0.65084315510837765</v>
      </c>
      <c r="CM78" s="54">
        <v>73</v>
      </c>
      <c r="CN78" s="62">
        <f t="shared" si="296"/>
        <v>0.5679347663919313</v>
      </c>
      <c r="CO78" s="62">
        <f t="shared" si="297"/>
        <v>0.57557255515409156</v>
      </c>
      <c r="CP78" s="62">
        <f t="shared" si="298"/>
        <v>0.59216486697887682</v>
      </c>
      <c r="CQ78" s="62">
        <f t="shared" si="299"/>
        <v>0.61743016579263543</v>
      </c>
      <c r="CR78" s="62">
        <f t="shared" si="300"/>
        <v>0.65084315510837765</v>
      </c>
      <c r="CV78" s="54">
        <v>73</v>
      </c>
      <c r="CW78" s="62">
        <f t="shared" si="301"/>
        <v>0.11358695327838628</v>
      </c>
      <c r="CX78" s="62">
        <f t="shared" si="302"/>
        <v>0.11511451103081834</v>
      </c>
      <c r="CY78" s="62">
        <f t="shared" si="303"/>
        <v>0.1184329733957754</v>
      </c>
      <c r="CZ78" s="62">
        <f t="shared" si="304"/>
        <v>0.1234860331585271</v>
      </c>
      <c r="DA78" s="62">
        <f t="shared" si="305"/>
        <v>0.13016863102167556</v>
      </c>
      <c r="DE78" s="168">
        <v>73</v>
      </c>
      <c r="DF78" s="62">
        <f t="shared" si="306"/>
        <v>0.11358695327838628</v>
      </c>
      <c r="DG78" s="62">
        <f t="shared" si="307"/>
        <v>0.11511451103081834</v>
      </c>
      <c r="DH78" s="62">
        <f t="shared" si="308"/>
        <v>0.1184329733957754</v>
      </c>
      <c r="DI78" s="62">
        <f t="shared" si="309"/>
        <v>0.1234860331585271</v>
      </c>
      <c r="DJ78" s="62">
        <f t="shared" si="310"/>
        <v>0.13016863102167556</v>
      </c>
      <c r="DN78" s="54">
        <v>73</v>
      </c>
      <c r="DO78" s="62">
        <f t="shared" si="311"/>
        <v>7.572463551892418E-2</v>
      </c>
      <c r="DP78" s="62">
        <f t="shared" si="312"/>
        <v>7.6743007353878887E-2</v>
      </c>
      <c r="DQ78" s="62">
        <f t="shared" si="313"/>
        <v>7.8955315597183592E-2</v>
      </c>
      <c r="DR78" s="62">
        <f t="shared" si="314"/>
        <v>8.2324022105684735E-2</v>
      </c>
      <c r="DS78" s="62">
        <f t="shared" si="315"/>
        <v>8.6779087347783695E-2</v>
      </c>
      <c r="DW78" s="168">
        <v>73</v>
      </c>
      <c r="DX78" s="62">
        <f t="shared" si="316"/>
        <v>0.17038042991757937</v>
      </c>
      <c r="DY78" s="62">
        <f t="shared" si="317"/>
        <v>0.17267176654622746</v>
      </c>
      <c r="DZ78" s="62">
        <f t="shared" si="318"/>
        <v>0.17764946009366306</v>
      </c>
      <c r="EA78" s="62">
        <f t="shared" si="319"/>
        <v>0.18522904973779061</v>
      </c>
      <c r="EB78" s="62">
        <f t="shared" si="320"/>
        <v>0.19525294653251329</v>
      </c>
      <c r="EF78" s="54">
        <v>73</v>
      </c>
      <c r="EG78" s="62">
        <f t="shared" si="321"/>
        <v>0.11358695327838628</v>
      </c>
      <c r="EH78" s="62">
        <f t="shared" si="322"/>
        <v>0.11511451103081834</v>
      </c>
      <c r="EI78" s="62">
        <f t="shared" si="323"/>
        <v>0.1184329733957754</v>
      </c>
      <c r="EJ78" s="62">
        <f t="shared" si="324"/>
        <v>0.1234860331585271</v>
      </c>
      <c r="EK78" s="62">
        <f t="shared" si="325"/>
        <v>0.13016863102167556</v>
      </c>
      <c r="EO78" s="168">
        <v>73</v>
      </c>
      <c r="EP78" s="62">
        <f t="shared" si="326"/>
        <v>3.786231775946209E-2</v>
      </c>
      <c r="EQ78" s="62">
        <f t="shared" si="327"/>
        <v>3.8371503676939443E-2</v>
      </c>
      <c r="ER78" s="62">
        <f t="shared" si="328"/>
        <v>3.9477657798591796E-2</v>
      </c>
      <c r="ES78" s="62">
        <f t="shared" si="329"/>
        <v>4.1162011052842368E-2</v>
      </c>
      <c r="ET78" s="62">
        <f t="shared" si="330"/>
        <v>4.3389543673891848E-2</v>
      </c>
      <c r="EX78" s="54">
        <v>73</v>
      </c>
      <c r="EY78" s="62">
        <f t="shared" si="401"/>
        <v>0.22717390655677255</v>
      </c>
      <c r="EZ78" s="62">
        <f t="shared" si="402"/>
        <v>0.23022902206163667</v>
      </c>
      <c r="FA78" s="62">
        <f t="shared" si="403"/>
        <v>0.23686594679155079</v>
      </c>
      <c r="FB78" s="62">
        <f t="shared" si="404"/>
        <v>0.24697206631705421</v>
      </c>
      <c r="FC78" s="62">
        <f t="shared" si="405"/>
        <v>0.26033726204335111</v>
      </c>
      <c r="FG78" s="54">
        <v>73</v>
      </c>
      <c r="FH78" s="67">
        <f>$Q112*AJ80*'[1]资源-士兵训练时间'!AB78+FH77</f>
        <v>1031492.6477789903</v>
      </c>
      <c r="FI78" s="67">
        <f>$Q112*AK80*'[1]资源-士兵训练时间'!AC78+FI77</f>
        <v>1514618.1619130836</v>
      </c>
      <c r="FJ78" s="67">
        <f>$Q112*AL80*'[1]资源-士兵训练时间'!AD78+FJ77</f>
        <v>2133808.3194606192</v>
      </c>
      <c r="FK78" s="67">
        <f>$Q112*AM80*'[1]资源-士兵训练时间'!AE78+FK77</f>
        <v>2946178.7861806317</v>
      </c>
      <c r="FL78" s="67">
        <f>$Q112*AN80*'[1]资源-士兵训练时间'!AF78+FL77</f>
        <v>4619811.9582756171</v>
      </c>
      <c r="FP78" s="54">
        <v>73</v>
      </c>
      <c r="FQ78" s="62">
        <f t="shared" si="331"/>
        <v>0.11358695327838626</v>
      </c>
      <c r="FR78" s="62">
        <f t="shared" si="332"/>
        <v>0.11511451103081831</v>
      </c>
      <c r="FS78" s="62">
        <f t="shared" si="333"/>
        <v>0.11843297339577537</v>
      </c>
      <c r="FT78" s="62">
        <f t="shared" si="334"/>
        <v>0.12348603315852708</v>
      </c>
      <c r="FU78" s="62">
        <f t="shared" si="335"/>
        <v>0.13016863102167553</v>
      </c>
      <c r="FV78" s="61">
        <f>FQ78*[4]兵营招募!AX77+FV77</f>
        <v>2502636.4273809567</v>
      </c>
      <c r="FW78" s="61">
        <f>FR78*[4]兵营招募!AY77+FW77</f>
        <v>2559444.4512824141</v>
      </c>
      <c r="FX78" s="61">
        <f>FS78*[4]兵营招募!AZ77+FX77</f>
        <v>2460042.6742206905</v>
      </c>
      <c r="FY78" s="61">
        <f>FT78*[4]兵营招募!BA77+FY77</f>
        <v>2350986.1119881198</v>
      </c>
      <c r="FZ78" s="61">
        <f>FU78*[4]兵营招募!BB77+FZ77</f>
        <v>1652120.1147454414</v>
      </c>
      <c r="GD78" s="54">
        <v>73</v>
      </c>
      <c r="GE78" s="62">
        <f t="shared" si="336"/>
        <v>0.15144927103784836</v>
      </c>
      <c r="GF78" s="62">
        <f t="shared" si="337"/>
        <v>0.15348601470775777</v>
      </c>
      <c r="GG78" s="62">
        <f t="shared" si="338"/>
        <v>0.15791063119436718</v>
      </c>
      <c r="GH78" s="62">
        <f t="shared" si="339"/>
        <v>0.16464804421136947</v>
      </c>
      <c r="GI78" s="62">
        <f t="shared" si="340"/>
        <v>0.17355817469556739</v>
      </c>
      <c r="GM78" s="54">
        <v>73</v>
      </c>
      <c r="GN78" s="62">
        <f t="shared" si="341"/>
        <v>0.22717390655677255</v>
      </c>
      <c r="GO78" s="62">
        <f t="shared" si="342"/>
        <v>0.23022902206163667</v>
      </c>
      <c r="GP78" s="62">
        <f t="shared" si="343"/>
        <v>0.23686594679155079</v>
      </c>
      <c r="GQ78" s="62">
        <f t="shared" si="344"/>
        <v>0.24697206631705421</v>
      </c>
      <c r="GR78" s="62">
        <f t="shared" si="345"/>
        <v>0.26033726204335111</v>
      </c>
      <c r="GV78" s="168">
        <v>73</v>
      </c>
      <c r="GW78" s="62">
        <f t="shared" si="346"/>
        <v>0.15144927103784836</v>
      </c>
      <c r="GX78" s="62">
        <f t="shared" si="347"/>
        <v>0.15348601470775777</v>
      </c>
      <c r="GY78" s="62">
        <f t="shared" si="348"/>
        <v>0.15791063119436718</v>
      </c>
      <c r="GZ78" s="62">
        <f t="shared" si="349"/>
        <v>0.16464804421136947</v>
      </c>
      <c r="HA78" s="62">
        <f t="shared" si="350"/>
        <v>0.17355817469556739</v>
      </c>
      <c r="HE78" s="54">
        <v>73</v>
      </c>
      <c r="HF78" s="62">
        <f t="shared" si="351"/>
        <v>1.703804299175794</v>
      </c>
      <c r="HG78" s="62">
        <f t="shared" si="352"/>
        <v>1.7267176654622747</v>
      </c>
      <c r="HH78" s="62">
        <f t="shared" si="353"/>
        <v>1.7764946009366307</v>
      </c>
      <c r="HI78" s="62">
        <f t="shared" si="354"/>
        <v>1.8522904973779064</v>
      </c>
      <c r="HJ78" s="62">
        <f t="shared" si="355"/>
        <v>1.9525294653251331</v>
      </c>
      <c r="HN78" s="54">
        <v>73</v>
      </c>
      <c r="HO78" s="62">
        <f t="shared" si="356"/>
        <v>0.34076085983515875</v>
      </c>
      <c r="HP78" s="62">
        <f t="shared" si="357"/>
        <v>0.34534353309245491</v>
      </c>
      <c r="HQ78" s="62">
        <f t="shared" si="358"/>
        <v>0.35529892018732612</v>
      </c>
      <c r="HR78" s="62">
        <f t="shared" si="359"/>
        <v>0.37045809947558123</v>
      </c>
      <c r="HS78" s="62">
        <f t="shared" si="360"/>
        <v>0.39050589306502659</v>
      </c>
      <c r="HW78" s="54">
        <v>73</v>
      </c>
      <c r="HX78" s="62">
        <f t="shared" si="361"/>
        <v>0.15144927103784836</v>
      </c>
      <c r="HY78" s="62">
        <f t="shared" si="362"/>
        <v>0.15348601470775777</v>
      </c>
      <c r="HZ78" s="62">
        <f t="shared" si="363"/>
        <v>0.15791063119436718</v>
      </c>
      <c r="IA78" s="62">
        <f t="shared" si="364"/>
        <v>0.16464804421136947</v>
      </c>
      <c r="IB78" s="62">
        <f t="shared" si="365"/>
        <v>0.17355817469556739</v>
      </c>
      <c r="IF78" s="54">
        <v>73</v>
      </c>
      <c r="IG78" s="62">
        <f t="shared" si="366"/>
        <v>0.5679347663919313</v>
      </c>
      <c r="IH78" s="62">
        <f t="shared" si="367"/>
        <v>0.57557255515409156</v>
      </c>
      <c r="II78" s="62">
        <f t="shared" si="368"/>
        <v>0.59216486697887682</v>
      </c>
      <c r="IJ78" s="62">
        <f t="shared" si="369"/>
        <v>0.61743016579263543</v>
      </c>
      <c r="IK78" s="62">
        <f t="shared" si="370"/>
        <v>0.65084315510837765</v>
      </c>
      <c r="IO78" s="54">
        <v>73</v>
      </c>
      <c r="IP78" s="62">
        <f t="shared" si="371"/>
        <v>0.22717390655677255</v>
      </c>
      <c r="IQ78" s="62">
        <f t="shared" si="372"/>
        <v>0.23022902206163667</v>
      </c>
      <c r="IR78" s="62">
        <f t="shared" si="373"/>
        <v>0.23686594679155079</v>
      </c>
      <c r="IS78" s="62">
        <f t="shared" si="374"/>
        <v>0.24697206631705421</v>
      </c>
      <c r="IT78" s="62">
        <f t="shared" si="375"/>
        <v>0.26033726204335111</v>
      </c>
      <c r="IX78" s="54">
        <v>73</v>
      </c>
      <c r="IY78" s="62">
        <f t="shared" si="376"/>
        <v>0</v>
      </c>
      <c r="IZ78" s="62">
        <f t="shared" si="377"/>
        <v>0</v>
      </c>
      <c r="JA78" s="62">
        <f t="shared" si="378"/>
        <v>0</v>
      </c>
      <c r="JB78" s="62">
        <f t="shared" si="379"/>
        <v>0</v>
      </c>
      <c r="JC78" s="62">
        <f t="shared" si="380"/>
        <v>0</v>
      </c>
      <c r="JD78" s="67"/>
      <c r="JE78" s="67"/>
      <c r="JF78" s="67"/>
      <c r="JJ78" s="54">
        <v>73</v>
      </c>
      <c r="JK78" s="68">
        <f t="shared" si="381"/>
        <v>5.6793476639193138E-2</v>
      </c>
      <c r="JL78" s="68">
        <f t="shared" si="382"/>
        <v>5.7557255515409168E-2</v>
      </c>
      <c r="JM78" s="68">
        <f t="shared" si="383"/>
        <v>5.9216486697887698E-2</v>
      </c>
      <c r="JN78" s="68">
        <f t="shared" si="384"/>
        <v>6.1743016579263552E-2</v>
      </c>
      <c r="JO78" s="68">
        <f t="shared" si="385"/>
        <v>6.5084315510837779E-2</v>
      </c>
      <c r="JP78" s="61">
        <f>JK78*('[1]功能-城建'!CW77-'[1]功能-城建'!CW76)+JP77</f>
        <v>1361018.0650004263</v>
      </c>
      <c r="JQ78" s="61">
        <f>JL78*('[1]功能-城建'!CX77-'[1]功能-城建'!CX76)+JQ77</f>
        <v>1492867.3763566052</v>
      </c>
      <c r="JR78" s="61">
        <f>JM78*('[1]功能-城建'!CY77-'[1]功能-城建'!CY76)+JR77</f>
        <v>1508765.5834398677</v>
      </c>
      <c r="JS78" s="61">
        <f>JN78*('[1]功能-城建'!CZ77-'[1]功能-城建'!CZ76)+JS77</f>
        <v>1539904.4128689037</v>
      </c>
      <c r="JT78" s="61">
        <f>JO78*('[1]功能-城建'!DA77-'[1]功能-城建'!DA76)+JT77</f>
        <v>916073.39537087514</v>
      </c>
      <c r="JX78" s="159">
        <v>73</v>
      </c>
      <c r="JY78" s="68">
        <f t="shared" si="386"/>
        <v>7.572463551892418E-2</v>
      </c>
      <c r="JZ78" s="68">
        <f t="shared" si="387"/>
        <v>7.6743007353878887E-2</v>
      </c>
      <c r="KA78" s="68">
        <f t="shared" si="388"/>
        <v>7.8955315597183592E-2</v>
      </c>
      <c r="KB78" s="68">
        <f t="shared" si="389"/>
        <v>8.2324022105684735E-2</v>
      </c>
      <c r="KC78" s="68">
        <f t="shared" si="390"/>
        <v>8.6779087347783695E-2</v>
      </c>
      <c r="KG78" s="168">
        <v>73</v>
      </c>
      <c r="KH78" s="68">
        <f t="shared" si="391"/>
        <v>0.11358695327838628</v>
      </c>
      <c r="KI78" s="68">
        <f t="shared" si="392"/>
        <v>0.11511451103081834</v>
      </c>
      <c r="KJ78" s="68">
        <f t="shared" si="393"/>
        <v>0.1184329733957754</v>
      </c>
      <c r="KK78" s="68">
        <f t="shared" si="394"/>
        <v>0.1234860331585271</v>
      </c>
      <c r="KL78" s="68">
        <f t="shared" si="395"/>
        <v>0.13016863102167556</v>
      </c>
      <c r="KP78" s="168">
        <v>73</v>
      </c>
      <c r="KQ78" s="68">
        <f t="shared" si="396"/>
        <v>0.17038042991757937</v>
      </c>
      <c r="KR78" s="68">
        <f t="shared" si="397"/>
        <v>0.17267176654622746</v>
      </c>
      <c r="KS78" s="68">
        <f t="shared" si="398"/>
        <v>0.17764946009366306</v>
      </c>
      <c r="KT78" s="68">
        <f t="shared" si="399"/>
        <v>0.18522904973779061</v>
      </c>
      <c r="KU78" s="68">
        <f t="shared" si="400"/>
        <v>0.19525294653251329</v>
      </c>
    </row>
    <row r="79" spans="2:307" x14ac:dyDescent="0.15">
      <c r="B79" s="54">
        <v>40</v>
      </c>
      <c r="C79" s="63">
        <f>IFERROR(INDEX(C$8:C$37,MATCH(圣人研究设计!AA113,$B$8:$B$37,0)),0)</f>
        <v>0.60000000000000009</v>
      </c>
      <c r="D79" s="63">
        <f>IFERROR(INDEX(D$8:D$37,MATCH(圣人研究设计!AB113,$B$8:$B$37,0)),0)</f>
        <v>0</v>
      </c>
      <c r="E79" s="63">
        <f>IFERROR(INDEX(E$8:E$37,MATCH(圣人研究设计!AC113,$B$8:$B$37,0)),0)</f>
        <v>0</v>
      </c>
      <c r="F79" s="63">
        <f>IFERROR(INDEX(F$8:F$37,MATCH(圣人研究设计!AD113,$B$8:$B$37,0)),0)</f>
        <v>0</v>
      </c>
      <c r="G79" s="63">
        <f>IFERROR(INDEX(G$8:G$37,MATCH(圣人研究设计!AE113,$B$8:$B$37,0)),0)</f>
        <v>0.4</v>
      </c>
      <c r="H79" s="63">
        <f>IFERROR(INDEX(H$8:H$37,MATCH(圣人研究设计!AF113,$B$8:$B$37,0)),0)</f>
        <v>0</v>
      </c>
      <c r="I79" s="63">
        <f>IFERROR(INDEX(I$8:I$37,MATCH(圣人研究设计!AG113,$B$8:$B$37,0)),0)</f>
        <v>0.4</v>
      </c>
      <c r="J79" s="63">
        <f>IFERROR(INDEX(J$8:J$37,MATCH(圣人研究设计!AH113,$B$8:$B$37,0)),0)</f>
        <v>0</v>
      </c>
      <c r="K79" s="63">
        <f>IFERROR(INDEX(K$8:K$37,MATCH(圣人研究设计!AI113,$B$8:$B$37,0)),0)</f>
        <v>0</v>
      </c>
      <c r="L79" s="63">
        <f>IFERROR(INDEX(L$8:L$37,MATCH(圣人研究设计!AJ113,$B$8:$B$37,0)),0)</f>
        <v>8.0000000000000016E-2</v>
      </c>
      <c r="M79" s="63">
        <f>IFERROR(INDEX(M$8:M$37,MATCH(圣人研究设计!AK113,$B$8:$B$37,0)),0)</f>
        <v>0</v>
      </c>
      <c r="N79" s="63">
        <f>IFERROR(INDEX(N$8:N$37,MATCH(圣人研究设计!AL113,$B$8:$B$37,0)),0)</f>
        <v>0</v>
      </c>
      <c r="O79" s="63">
        <f>IFERROR(INDEX(O$8:O$37,MATCH(圣人研究设计!AM113,$B$8:$B$37,0)),0)</f>
        <v>4.0000000000000008E-2</v>
      </c>
      <c r="P79" s="63">
        <f>IFERROR(INDEX(P$8:P$37,MATCH(圣人研究设计!AN113,$B$8:$B$37,0)),0)</f>
        <v>0.16000000000000003</v>
      </c>
      <c r="Q79" s="63">
        <f>IFERROR(INDEX(Q$8:Q$37,MATCH(圣人研究设计!AO113,$B$8:$B$37,0)),0)</f>
        <v>4.0000000000000008E-2</v>
      </c>
      <c r="R79" s="63">
        <f>IFERROR(INDEX(R$8:R$37,MATCH(圣人研究设计!AP113,$B$8:$B$37,0)),0)</f>
        <v>0.12</v>
      </c>
      <c r="S79" s="63">
        <f>IFERROR(INDEX(S$8:S$37,MATCH(圣人研究设计!AQ113,$B$8:$B$37,0)),0)</f>
        <v>0</v>
      </c>
      <c r="T79" s="63">
        <f>IFERROR(INDEX(T$8:T$37,MATCH(圣人研究设计!AR113,$B$8:$B$37,0)),0)</f>
        <v>0.16000000000000003</v>
      </c>
      <c r="U79" s="63">
        <f>IFERROR(INDEX(U$8:U$37,MATCH(圣人研究设计!AS113,$B$8:$B$37,0)),0)</f>
        <v>0.16000000000000003</v>
      </c>
      <c r="V79" s="63">
        <f>IFERROR(INDEX(V$8:V$37,MATCH(圣人研究设计!AT113,$B$8:$B$37,0)),0)</f>
        <v>0</v>
      </c>
      <c r="W79" s="63">
        <f>IFERROR(INDEX(W$8:W$37,MATCH(圣人研究设计!AU113,$B$8:$B$37,0)),0)</f>
        <v>0.24</v>
      </c>
      <c r="X79" s="63">
        <f>IFERROR(INDEX(X$8:X$37,MATCH(圣人研究设计!AV113,$B$8:$B$37,0)),0)</f>
        <v>0</v>
      </c>
      <c r="Y79" s="63">
        <f>IFERROR(INDEX(Y$8:Y$37,MATCH(圣人研究设计!AW113,$B$8:$B$37,0)),0)</f>
        <v>0.4</v>
      </c>
      <c r="Z79" s="63">
        <f>IFERROR(INDEX(Z$8:Z$37,MATCH(圣人研究设计!AX113,$B$8:$B$37,0)),0)</f>
        <v>0</v>
      </c>
      <c r="AA79" s="63">
        <f>IFERROR(INDEX(AA$8:AA$37,MATCH(圣人研究设计!AY113,$B$8:$B$37,0)),0)</f>
        <v>0</v>
      </c>
      <c r="AB79" s="63">
        <f>IFERROR(INDEX(AB$8:AB$37,MATCH(圣人研究设计!AZ113,$B$8:$B$37,0)),0)</f>
        <v>0</v>
      </c>
      <c r="AC79" s="63">
        <f>IFERROR(INDEX(AC$8:AC$37,MATCH(圣人研究设计!BA113,$B$8:$B$37,0)),0)</f>
        <v>0</v>
      </c>
      <c r="AD79" s="63">
        <f>IFERROR(INDEX(AD$8:AD$37,MATCH(圣人研究设计!BB113,$B$8:$B$37,0)),0)</f>
        <v>0.12</v>
      </c>
      <c r="AE79" s="63"/>
      <c r="AI79" s="103">
        <v>72</v>
      </c>
      <c r="AJ79" s="60">
        <f>IF(总纲!BM76&lt;INT('功能-圣人研究'!$E$8),0,求节点('功能-圣人研究'!$E$8:$E$27,'功能-圣人研究'!K$8:K$27,总纲!BM76))</f>
        <v>0.75966592848681525</v>
      </c>
      <c r="AK79" s="60">
        <f>IF(总纲!BN76&lt;INT('功能-圣人研究'!$E$8),0,求节点('功能-圣人研究'!$E$8:$E$27,'功能-圣人研究'!L$8:L$27,总纲!BN76))</f>
        <v>0.76976217897883903</v>
      </c>
      <c r="AL79" s="60">
        <f>IF(总纲!BO76&lt;INT('功能-圣人研究'!$E$8),0,求节点('功能-圣人研究'!$E$8:$E$27,'功能-圣人研究'!M$8:M$27,总纲!BO76))</f>
        <v>0.79222242174738777</v>
      </c>
      <c r="AM79" s="60">
        <f>IF(总纲!BP76&lt;INT('功能-圣人研究'!$E$8),0,求节点('功能-圣人研究'!$E$8:$E$27,'功能-圣人研究'!N$8:N$27,总纲!BP76))</f>
        <v>0.82626840099880094</v>
      </c>
      <c r="AN79" s="60">
        <f>IF(总纲!BQ76&lt;INT('功能-圣人研究'!$E$8),0,求节点('功能-圣人研究'!$E$8:$E$27,'功能-圣人研究'!O$8:O$27,总纲!BQ76))</f>
        <v>0.87113940361885389</v>
      </c>
      <c r="AS79" s="81"/>
      <c r="AT79" s="54">
        <v>74</v>
      </c>
      <c r="AU79" s="68">
        <f t="shared" si="271"/>
        <v>0.84934288866916341</v>
      </c>
      <c r="AV79" s="68">
        <f t="shared" si="272"/>
        <v>0.8605052687557474</v>
      </c>
      <c r="AW79" s="68">
        <f t="shared" si="273"/>
        <v>0.88520773749980697</v>
      </c>
      <c r="AX79" s="68">
        <f t="shared" si="274"/>
        <v>0.92267634657871489</v>
      </c>
      <c r="AY79" s="68">
        <f t="shared" si="275"/>
        <v>0.97210425866963746</v>
      </c>
      <c r="BB79" s="81"/>
      <c r="BC79" s="54">
        <v>74</v>
      </c>
      <c r="BD79" s="68">
        <f t="shared" si="276"/>
        <v>0.84934288866916341</v>
      </c>
      <c r="BE79" s="68">
        <f t="shared" si="277"/>
        <v>0.8605052687557474</v>
      </c>
      <c r="BF79" s="68">
        <f t="shared" si="278"/>
        <v>0.88520773749980697</v>
      </c>
      <c r="BG79" s="68">
        <f t="shared" si="279"/>
        <v>0.92267634657871489</v>
      </c>
      <c r="BH79" s="68">
        <f t="shared" si="280"/>
        <v>0.97210425866963746</v>
      </c>
      <c r="BL79" s="54">
        <v>74</v>
      </c>
      <c r="BM79" s="68">
        <f t="shared" si="281"/>
        <v>0</v>
      </c>
      <c r="BN79" s="68">
        <f t="shared" si="282"/>
        <v>0</v>
      </c>
      <c r="BO79" s="68">
        <f t="shared" si="283"/>
        <v>0</v>
      </c>
      <c r="BP79" s="68">
        <f t="shared" si="284"/>
        <v>0</v>
      </c>
      <c r="BQ79" s="68">
        <f t="shared" si="285"/>
        <v>0</v>
      </c>
      <c r="BU79" s="54">
        <v>74</v>
      </c>
      <c r="BV79" s="62">
        <f t="shared" si="286"/>
        <v>0.5662285924461089</v>
      </c>
      <c r="BW79" s="62">
        <f t="shared" si="287"/>
        <v>0.57367017917049823</v>
      </c>
      <c r="BX79" s="62">
        <f t="shared" si="288"/>
        <v>0.59013849166653798</v>
      </c>
      <c r="BY79" s="62">
        <f t="shared" si="289"/>
        <v>0.61511756438580989</v>
      </c>
      <c r="BZ79" s="62">
        <f t="shared" si="290"/>
        <v>0.6480695057797583</v>
      </c>
      <c r="CD79" s="168">
        <v>74</v>
      </c>
      <c r="CE79" s="62">
        <f t="shared" si="291"/>
        <v>0.5662285924461089</v>
      </c>
      <c r="CF79" s="62">
        <f t="shared" si="292"/>
        <v>0.57367017917049823</v>
      </c>
      <c r="CG79" s="62">
        <f t="shared" si="293"/>
        <v>0.59013849166653798</v>
      </c>
      <c r="CH79" s="62">
        <f t="shared" si="294"/>
        <v>0.61511756438580989</v>
      </c>
      <c r="CI79" s="62">
        <f t="shared" si="295"/>
        <v>0.6480695057797583</v>
      </c>
      <c r="CM79" s="54">
        <v>74</v>
      </c>
      <c r="CN79" s="62">
        <f t="shared" si="296"/>
        <v>0.5662285924461089</v>
      </c>
      <c r="CO79" s="62">
        <f t="shared" si="297"/>
        <v>0.57367017917049823</v>
      </c>
      <c r="CP79" s="62">
        <f t="shared" si="298"/>
        <v>0.59013849166653798</v>
      </c>
      <c r="CQ79" s="62">
        <f t="shared" si="299"/>
        <v>0.61511756438580989</v>
      </c>
      <c r="CR79" s="62">
        <f t="shared" si="300"/>
        <v>0.6480695057797583</v>
      </c>
      <c r="CV79" s="54">
        <v>74</v>
      </c>
      <c r="CW79" s="62">
        <f t="shared" si="301"/>
        <v>0.1132457184892218</v>
      </c>
      <c r="CX79" s="62">
        <f t="shared" si="302"/>
        <v>0.11473403583409966</v>
      </c>
      <c r="CY79" s="62">
        <f t="shared" si="303"/>
        <v>0.11802769833330762</v>
      </c>
      <c r="CZ79" s="62">
        <f t="shared" si="304"/>
        <v>0.123023512877162</v>
      </c>
      <c r="DA79" s="62">
        <f t="shared" si="305"/>
        <v>0.12961390115595167</v>
      </c>
      <c r="DE79" s="168">
        <v>74</v>
      </c>
      <c r="DF79" s="62">
        <f t="shared" si="306"/>
        <v>0.1132457184892218</v>
      </c>
      <c r="DG79" s="62">
        <f t="shared" si="307"/>
        <v>0.11473403583409966</v>
      </c>
      <c r="DH79" s="62">
        <f t="shared" si="308"/>
        <v>0.11802769833330762</v>
      </c>
      <c r="DI79" s="62">
        <f t="shared" si="309"/>
        <v>0.123023512877162</v>
      </c>
      <c r="DJ79" s="62">
        <f t="shared" si="310"/>
        <v>0.12961390115595167</v>
      </c>
      <c r="DN79" s="54">
        <v>74</v>
      </c>
      <c r="DO79" s="62">
        <f t="shared" si="311"/>
        <v>7.5497145659481193E-2</v>
      </c>
      <c r="DP79" s="62">
        <f t="shared" si="312"/>
        <v>7.6489357222733104E-2</v>
      </c>
      <c r="DQ79" s="62">
        <f t="shared" si="313"/>
        <v>7.8685132222205079E-2</v>
      </c>
      <c r="DR79" s="62">
        <f t="shared" si="314"/>
        <v>8.2015675251441322E-2</v>
      </c>
      <c r="DS79" s="62">
        <f t="shared" si="315"/>
        <v>8.640926743730111E-2</v>
      </c>
      <c r="DW79" s="168">
        <v>74</v>
      </c>
      <c r="DX79" s="62">
        <f t="shared" si="316"/>
        <v>0.16986857773383265</v>
      </c>
      <c r="DY79" s="62">
        <f t="shared" si="317"/>
        <v>0.17210105375114945</v>
      </c>
      <c r="DZ79" s="62">
        <f t="shared" si="318"/>
        <v>0.17704154749996137</v>
      </c>
      <c r="EA79" s="62">
        <f t="shared" si="319"/>
        <v>0.18453526931574296</v>
      </c>
      <c r="EB79" s="62">
        <f t="shared" si="320"/>
        <v>0.19442085173392748</v>
      </c>
      <c r="EF79" s="54">
        <v>74</v>
      </c>
      <c r="EG79" s="62">
        <f t="shared" si="321"/>
        <v>0.1132457184892218</v>
      </c>
      <c r="EH79" s="62">
        <f t="shared" si="322"/>
        <v>0.11473403583409966</v>
      </c>
      <c r="EI79" s="62">
        <f t="shared" si="323"/>
        <v>0.11802769833330762</v>
      </c>
      <c r="EJ79" s="62">
        <f t="shared" si="324"/>
        <v>0.123023512877162</v>
      </c>
      <c r="EK79" s="62">
        <f t="shared" si="325"/>
        <v>0.12961390115595167</v>
      </c>
      <c r="EO79" s="168">
        <v>74</v>
      </c>
      <c r="EP79" s="62">
        <f t="shared" si="326"/>
        <v>3.7748572829740597E-2</v>
      </c>
      <c r="EQ79" s="62">
        <f t="shared" si="327"/>
        <v>3.8244678611366552E-2</v>
      </c>
      <c r="ER79" s="62">
        <f t="shared" si="328"/>
        <v>3.9342566111102539E-2</v>
      </c>
      <c r="ES79" s="62">
        <f t="shared" si="329"/>
        <v>4.1007837625720661E-2</v>
      </c>
      <c r="ET79" s="62">
        <f t="shared" si="330"/>
        <v>4.3204633718650555E-2</v>
      </c>
      <c r="EX79" s="54">
        <v>74</v>
      </c>
      <c r="EY79" s="62">
        <f t="shared" si="401"/>
        <v>0.22649143697844359</v>
      </c>
      <c r="EZ79" s="62">
        <f t="shared" si="402"/>
        <v>0.22946807166819932</v>
      </c>
      <c r="FA79" s="62">
        <f t="shared" si="403"/>
        <v>0.23605539666661524</v>
      </c>
      <c r="FB79" s="62">
        <f t="shared" si="404"/>
        <v>0.24604702575432399</v>
      </c>
      <c r="FC79" s="62">
        <f t="shared" si="405"/>
        <v>0.25922780231190334</v>
      </c>
      <c r="FG79" s="54">
        <v>74</v>
      </c>
      <c r="FH79" s="67">
        <f>$Q113*AJ81*'[1]资源-士兵训练时间'!AB79+FH78</f>
        <v>1112953.1735970427</v>
      </c>
      <c r="FI79" s="67">
        <f>$Q113*AK81*'[1]资源-士兵训练时间'!AC79+FI78</f>
        <v>1633031.1243842321</v>
      </c>
      <c r="FJ79" s="67">
        <f>$Q113*AL81*'[1]资源-士兵训练时间'!AD79+FJ78</f>
        <v>2301325.1637697285</v>
      </c>
      <c r="FK79" s="67">
        <f>$Q113*AM81*'[1]资源-士兵训练时间'!AE79+FK78</f>
        <v>3176421.8799608359</v>
      </c>
      <c r="FL79" s="67">
        <f>$Q113*AN81*'[1]资源-士兵训练时间'!AF79+FL78</f>
        <v>4981559.8872845694</v>
      </c>
      <c r="FP79" s="54">
        <v>74</v>
      </c>
      <c r="FQ79" s="62">
        <f t="shared" si="331"/>
        <v>0.11324571848922178</v>
      </c>
      <c r="FR79" s="62">
        <f t="shared" si="332"/>
        <v>0.11473403583409965</v>
      </c>
      <c r="FS79" s="62">
        <f t="shared" si="333"/>
        <v>0.11802769833330759</v>
      </c>
      <c r="FT79" s="62">
        <f t="shared" si="334"/>
        <v>0.12302351287716198</v>
      </c>
      <c r="FU79" s="62">
        <f t="shared" si="335"/>
        <v>0.12961390115595164</v>
      </c>
      <c r="FV79" s="61">
        <f>FQ79*[4]兵营招募!AX78+FV78</f>
        <v>2693537.1181871649</v>
      </c>
      <c r="FW79" s="61">
        <f>FR79*[4]兵营招募!AY78+FW78</f>
        <v>2753911.9146526712</v>
      </c>
      <c r="FX79" s="61">
        <f>FS79*[4]兵营招募!AZ78+FX78</f>
        <v>2650535.4290087675</v>
      </c>
      <c r="FY79" s="61">
        <f>FT79*[4]兵营招募!BA78+FY78</f>
        <v>2531733.7186424532</v>
      </c>
      <c r="FZ79" s="61">
        <f>FU79*[4]兵营招募!BB78+FZ78</f>
        <v>1779306.2600309374</v>
      </c>
      <c r="GD79" s="54">
        <v>74</v>
      </c>
      <c r="GE79" s="62">
        <f t="shared" si="336"/>
        <v>0.15099429131896239</v>
      </c>
      <c r="GF79" s="62">
        <f t="shared" si="337"/>
        <v>0.15297871444546621</v>
      </c>
      <c r="GG79" s="62">
        <f t="shared" si="338"/>
        <v>0.15737026444441016</v>
      </c>
      <c r="GH79" s="62">
        <f t="shared" si="339"/>
        <v>0.16403135050288264</v>
      </c>
      <c r="GI79" s="62">
        <f t="shared" si="340"/>
        <v>0.17281853487460222</v>
      </c>
      <c r="GM79" s="54">
        <v>74</v>
      </c>
      <c r="GN79" s="62">
        <f t="shared" si="341"/>
        <v>0.22649143697844359</v>
      </c>
      <c r="GO79" s="62">
        <f t="shared" si="342"/>
        <v>0.22946807166819932</v>
      </c>
      <c r="GP79" s="62">
        <f t="shared" si="343"/>
        <v>0.23605539666661524</v>
      </c>
      <c r="GQ79" s="62">
        <f t="shared" si="344"/>
        <v>0.24604702575432399</v>
      </c>
      <c r="GR79" s="62">
        <f t="shared" si="345"/>
        <v>0.25922780231190334</v>
      </c>
      <c r="GV79" s="168">
        <v>74</v>
      </c>
      <c r="GW79" s="62">
        <f t="shared" si="346"/>
        <v>0.15099429131896239</v>
      </c>
      <c r="GX79" s="62">
        <f t="shared" si="347"/>
        <v>0.15297871444546621</v>
      </c>
      <c r="GY79" s="62">
        <f t="shared" si="348"/>
        <v>0.15737026444441016</v>
      </c>
      <c r="GZ79" s="62">
        <f t="shared" si="349"/>
        <v>0.16403135050288264</v>
      </c>
      <c r="HA79" s="62">
        <f t="shared" si="350"/>
        <v>0.17281853487460222</v>
      </c>
      <c r="HE79" s="54">
        <v>74</v>
      </c>
      <c r="HF79" s="62">
        <f t="shared" si="351"/>
        <v>1.6986857773383268</v>
      </c>
      <c r="HG79" s="62">
        <f t="shared" si="352"/>
        <v>1.7210105375114948</v>
      </c>
      <c r="HH79" s="62">
        <f t="shared" si="353"/>
        <v>1.7704154749996139</v>
      </c>
      <c r="HI79" s="62">
        <f t="shared" si="354"/>
        <v>1.8453526931574298</v>
      </c>
      <c r="HJ79" s="62">
        <f t="shared" si="355"/>
        <v>1.9442085173392749</v>
      </c>
      <c r="HN79" s="54">
        <v>74</v>
      </c>
      <c r="HO79" s="62">
        <f t="shared" si="356"/>
        <v>0.33973715546766531</v>
      </c>
      <c r="HP79" s="62">
        <f t="shared" si="357"/>
        <v>0.3442021075022989</v>
      </c>
      <c r="HQ79" s="62">
        <f t="shared" si="358"/>
        <v>0.35408309499992274</v>
      </c>
      <c r="HR79" s="62">
        <f t="shared" si="359"/>
        <v>0.36907053863148592</v>
      </c>
      <c r="HS79" s="62">
        <f t="shared" si="360"/>
        <v>0.38884170346785496</v>
      </c>
      <c r="HW79" s="54">
        <v>74</v>
      </c>
      <c r="HX79" s="62">
        <f t="shared" si="361"/>
        <v>0.15099429131896239</v>
      </c>
      <c r="HY79" s="62">
        <f t="shared" si="362"/>
        <v>0.15297871444546621</v>
      </c>
      <c r="HZ79" s="62">
        <f t="shared" si="363"/>
        <v>0.15737026444441016</v>
      </c>
      <c r="IA79" s="62">
        <f t="shared" si="364"/>
        <v>0.16403135050288264</v>
      </c>
      <c r="IB79" s="62">
        <f t="shared" si="365"/>
        <v>0.17281853487460222</v>
      </c>
      <c r="IF79" s="54">
        <v>74</v>
      </c>
      <c r="IG79" s="62">
        <f t="shared" si="366"/>
        <v>0.5662285924461089</v>
      </c>
      <c r="IH79" s="62">
        <f t="shared" si="367"/>
        <v>0.57367017917049823</v>
      </c>
      <c r="II79" s="62">
        <f t="shared" si="368"/>
        <v>0.59013849166653798</v>
      </c>
      <c r="IJ79" s="62">
        <f t="shared" si="369"/>
        <v>0.61511756438580989</v>
      </c>
      <c r="IK79" s="62">
        <f t="shared" si="370"/>
        <v>0.6480695057797583</v>
      </c>
      <c r="IO79" s="54">
        <v>74</v>
      </c>
      <c r="IP79" s="62">
        <f t="shared" si="371"/>
        <v>0.22649143697844359</v>
      </c>
      <c r="IQ79" s="62">
        <f t="shared" si="372"/>
        <v>0.22946807166819932</v>
      </c>
      <c r="IR79" s="62">
        <f t="shared" si="373"/>
        <v>0.23605539666661524</v>
      </c>
      <c r="IS79" s="62">
        <f t="shared" si="374"/>
        <v>0.24604702575432399</v>
      </c>
      <c r="IT79" s="62">
        <f t="shared" si="375"/>
        <v>0.25922780231190334</v>
      </c>
      <c r="IX79" s="54">
        <v>74</v>
      </c>
      <c r="IY79" s="62">
        <f t="shared" si="376"/>
        <v>0</v>
      </c>
      <c r="IZ79" s="62">
        <f t="shared" si="377"/>
        <v>0</v>
      </c>
      <c r="JA79" s="62">
        <f t="shared" si="378"/>
        <v>0</v>
      </c>
      <c r="JB79" s="62">
        <f t="shared" si="379"/>
        <v>0</v>
      </c>
      <c r="JC79" s="62">
        <f t="shared" si="380"/>
        <v>0</v>
      </c>
      <c r="JD79" s="67"/>
      <c r="JE79" s="67"/>
      <c r="JF79" s="67"/>
      <c r="JJ79" s="54">
        <v>74</v>
      </c>
      <c r="JK79" s="68">
        <f t="shared" si="381"/>
        <v>5.6622859244610899E-2</v>
      </c>
      <c r="JL79" s="68">
        <f t="shared" si="382"/>
        <v>5.7367017917049831E-2</v>
      </c>
      <c r="JM79" s="68">
        <f t="shared" si="383"/>
        <v>5.9013849166653809E-2</v>
      </c>
      <c r="JN79" s="68">
        <f t="shared" si="384"/>
        <v>6.1511756438580999E-2</v>
      </c>
      <c r="JO79" s="68">
        <f t="shared" si="385"/>
        <v>6.4806950577975836E-2</v>
      </c>
      <c r="JP79" s="61">
        <f>JK79*('[1]功能-城建'!CW78-'[1]功能-城建'!CW77)+JP78</f>
        <v>1471947.9071107928</v>
      </c>
      <c r="JQ79" s="61">
        <f>JL79*('[1]功能-城建'!CX78-'[1]功能-城建'!CX77)+JQ78</f>
        <v>1614062.7512334106</v>
      </c>
      <c r="JR79" s="61">
        <f>JM79*('[1]功能-城建'!CY78-'[1]功能-城建'!CY77)+JR78</f>
        <v>1633332.7447908048</v>
      </c>
      <c r="JS79" s="61">
        <f>JN79*('[1]功能-城建'!CZ78-'[1]功能-城建'!CZ77)+JS78</f>
        <v>1666215.2744523461</v>
      </c>
      <c r="JT79" s="61">
        <f>JO79*('[1]功能-城建'!DA78-'[1]功能-城建'!DA77)+JT78</f>
        <v>990878.21123673534</v>
      </c>
      <c r="JX79" s="159">
        <v>74</v>
      </c>
      <c r="JY79" s="68">
        <f t="shared" si="386"/>
        <v>7.5497145659481193E-2</v>
      </c>
      <c r="JZ79" s="68">
        <f t="shared" si="387"/>
        <v>7.6489357222733104E-2</v>
      </c>
      <c r="KA79" s="68">
        <f t="shared" si="388"/>
        <v>7.8685132222205079E-2</v>
      </c>
      <c r="KB79" s="68">
        <f t="shared" si="389"/>
        <v>8.2015675251441322E-2</v>
      </c>
      <c r="KC79" s="68">
        <f t="shared" si="390"/>
        <v>8.640926743730111E-2</v>
      </c>
      <c r="KG79" s="168">
        <v>74</v>
      </c>
      <c r="KH79" s="68">
        <f t="shared" si="391"/>
        <v>0.1132457184892218</v>
      </c>
      <c r="KI79" s="68">
        <f t="shared" si="392"/>
        <v>0.11473403583409966</v>
      </c>
      <c r="KJ79" s="68">
        <f t="shared" si="393"/>
        <v>0.11802769833330762</v>
      </c>
      <c r="KK79" s="68">
        <f t="shared" si="394"/>
        <v>0.123023512877162</v>
      </c>
      <c r="KL79" s="68">
        <f t="shared" si="395"/>
        <v>0.12961390115595167</v>
      </c>
      <c r="KP79" s="168">
        <v>74</v>
      </c>
      <c r="KQ79" s="68">
        <f t="shared" si="396"/>
        <v>0.16986857773383265</v>
      </c>
      <c r="KR79" s="68">
        <f t="shared" si="397"/>
        <v>0.17210105375114945</v>
      </c>
      <c r="KS79" s="68">
        <f t="shared" si="398"/>
        <v>0.17704154749996137</v>
      </c>
      <c r="KT79" s="68">
        <f t="shared" si="399"/>
        <v>0.18453526931574296</v>
      </c>
      <c r="KU79" s="68">
        <f t="shared" si="400"/>
        <v>0.19442085173392748</v>
      </c>
    </row>
    <row r="80" spans="2:307" x14ac:dyDescent="0.15">
      <c r="B80" s="54">
        <v>41</v>
      </c>
      <c r="C80" s="63">
        <f>IFERROR(INDEX(C$8:C$37,MATCH(圣人研究设计!AA114,$B$8:$B$37,0)),0)</f>
        <v>0.60000000000000009</v>
      </c>
      <c r="D80" s="63">
        <f>IFERROR(INDEX(D$8:D$37,MATCH(圣人研究设计!AB114,$B$8:$B$37,0)),0)</f>
        <v>0</v>
      </c>
      <c r="E80" s="63">
        <f>IFERROR(INDEX(E$8:E$37,MATCH(圣人研究设计!AC114,$B$8:$B$37,0)),0)</f>
        <v>0</v>
      </c>
      <c r="F80" s="63">
        <f>IFERROR(INDEX(F$8:F$37,MATCH(圣人研究设计!AD114,$B$8:$B$37,0)),0)</f>
        <v>0</v>
      </c>
      <c r="G80" s="63">
        <f>IFERROR(INDEX(G$8:G$37,MATCH(圣人研究设计!AE114,$B$8:$B$37,0)),0)</f>
        <v>0.4</v>
      </c>
      <c r="H80" s="63">
        <f>IFERROR(INDEX(H$8:H$37,MATCH(圣人研究设计!AF114,$B$8:$B$37,0)),0)</f>
        <v>0</v>
      </c>
      <c r="I80" s="63">
        <f>IFERROR(INDEX(I$8:I$37,MATCH(圣人研究设计!AG114,$B$8:$B$37,0)),0)</f>
        <v>0.4</v>
      </c>
      <c r="J80" s="63">
        <f>IFERROR(INDEX(J$8:J$37,MATCH(圣人研究设计!AH114,$B$8:$B$37,0)),0)</f>
        <v>0</v>
      </c>
      <c r="K80" s="63">
        <f>IFERROR(INDEX(K$8:K$37,MATCH(圣人研究设计!AI114,$B$8:$B$37,0)),0)</f>
        <v>0</v>
      </c>
      <c r="L80" s="63">
        <f>IFERROR(INDEX(L$8:L$37,MATCH(圣人研究设计!AJ114,$B$8:$B$37,0)),0)</f>
        <v>8.0000000000000016E-2</v>
      </c>
      <c r="M80" s="63">
        <f>IFERROR(INDEX(M$8:M$37,MATCH(圣人研究设计!AK114,$B$8:$B$37,0)),0)</f>
        <v>0</v>
      </c>
      <c r="N80" s="63">
        <f>IFERROR(INDEX(N$8:N$37,MATCH(圣人研究设计!AL114,$B$8:$B$37,0)),0)</f>
        <v>0</v>
      </c>
      <c r="O80" s="63">
        <f>IFERROR(INDEX(O$8:O$37,MATCH(圣人研究设计!AM114,$B$8:$B$37,0)),0)</f>
        <v>4.0000000000000008E-2</v>
      </c>
      <c r="P80" s="63">
        <f>IFERROR(INDEX(P$8:P$37,MATCH(圣人研究设计!AN114,$B$8:$B$37,0)),0)</f>
        <v>0.16000000000000003</v>
      </c>
      <c r="Q80" s="63">
        <f>IFERROR(INDEX(Q$8:Q$37,MATCH(圣人研究设计!AO114,$B$8:$B$37,0)),0)</f>
        <v>4.0000000000000008E-2</v>
      </c>
      <c r="R80" s="63">
        <f>IFERROR(INDEX(R$8:R$37,MATCH(圣人研究设计!AP114,$B$8:$B$37,0)),0)</f>
        <v>0.12</v>
      </c>
      <c r="S80" s="63">
        <f>IFERROR(INDEX(S$8:S$37,MATCH(圣人研究设计!AQ114,$B$8:$B$37,0)),0)</f>
        <v>0</v>
      </c>
      <c r="T80" s="63">
        <f>IFERROR(INDEX(T$8:T$37,MATCH(圣人研究设计!AR114,$B$8:$B$37,0)),0)</f>
        <v>0.16000000000000003</v>
      </c>
      <c r="U80" s="63">
        <f>IFERROR(INDEX(U$8:U$37,MATCH(圣人研究设计!AS114,$B$8:$B$37,0)),0)</f>
        <v>0.16000000000000003</v>
      </c>
      <c r="V80" s="63">
        <f>IFERROR(INDEX(V$8:V$37,MATCH(圣人研究设计!AT114,$B$8:$B$37,0)),0)</f>
        <v>0</v>
      </c>
      <c r="W80" s="63">
        <f>IFERROR(INDEX(W$8:W$37,MATCH(圣人研究设计!AU114,$B$8:$B$37,0)),0)</f>
        <v>0.24</v>
      </c>
      <c r="X80" s="63">
        <f>IFERROR(INDEX(X$8:X$37,MATCH(圣人研究设计!AV114,$B$8:$B$37,0)),0)</f>
        <v>0</v>
      </c>
      <c r="Y80" s="63">
        <f>IFERROR(INDEX(Y$8:Y$37,MATCH(圣人研究设计!AW114,$B$8:$B$37,0)),0)</f>
        <v>0.4</v>
      </c>
      <c r="Z80" s="63">
        <f>IFERROR(INDEX(Z$8:Z$37,MATCH(圣人研究设计!AX114,$B$8:$B$37,0)),0)</f>
        <v>0</v>
      </c>
      <c r="AA80" s="63">
        <f>IFERROR(INDEX(AA$8:AA$37,MATCH(圣人研究设计!AY114,$B$8:$B$37,0)),0)</f>
        <v>0</v>
      </c>
      <c r="AB80" s="63">
        <f>IFERROR(INDEX(AB$8:AB$37,MATCH(圣人研究设计!AZ114,$B$8:$B$37,0)),0)</f>
        <v>0</v>
      </c>
      <c r="AC80" s="63">
        <f>IFERROR(INDEX(AC$8:AC$37,MATCH(圣人研究设计!BA114,$B$8:$B$37,0)),0)</f>
        <v>0</v>
      </c>
      <c r="AD80" s="63">
        <f>IFERROR(INDEX(AD$8:AD$37,MATCH(圣人研究设计!BB114,$B$8:$B$37,0)),0)</f>
        <v>0.12</v>
      </c>
      <c r="AE80" s="63"/>
      <c r="AI80" s="103">
        <v>73</v>
      </c>
      <c r="AJ80" s="60">
        <f>IF(总纲!BM77&lt;INT('功能-圣人研究'!$E$8),0,求节点('功能-圣人研究'!$E$8:$E$27,'功能-圣人研究'!K$8:K$27,总纲!BM77))</f>
        <v>0.75724635518924177</v>
      </c>
      <c r="AK80" s="60">
        <f>IF(总纲!BN77&lt;INT('功能-圣人研究'!$E$8),0,求节点('功能-圣人研究'!$E$8:$E$27,'功能-圣人研究'!L$8:L$27,总纲!BN77))</f>
        <v>0.76743007353878878</v>
      </c>
      <c r="AL80" s="60">
        <f>IF(总纲!BO77&lt;INT('功能-圣人研究'!$E$8),0,求节点('功能-圣人研究'!$E$8:$E$27,'功能-圣人研究'!M$8:M$27,总纲!BO77))</f>
        <v>0.78955315597183584</v>
      </c>
      <c r="AM80" s="60">
        <f>IF(总纲!BP77&lt;INT('功能-圣人研究'!$E$8),0,求节点('功能-圣人研究'!$E$8:$E$27,'功能-圣人研究'!N$8:N$27,总纲!BP77))</f>
        <v>0.82324022105684724</v>
      </c>
      <c r="AN80" s="60">
        <f>IF(总纲!BQ77&lt;INT('功能-圣人研究'!$E$8),0,求节点('功能-圣人研究'!$E$8:$E$27,'功能-圣人研究'!O$8:O$27,总纲!BQ77))</f>
        <v>0.8677908734778369</v>
      </c>
      <c r="AS80" s="81"/>
      <c r="AT80" s="54">
        <v>75</v>
      </c>
      <c r="AU80" s="68">
        <f t="shared" si="271"/>
        <v>0.84659994073275846</v>
      </c>
      <c r="AV80" s="68">
        <f t="shared" si="272"/>
        <v>0.85779155061348389</v>
      </c>
      <c r="AW80" s="68">
        <f t="shared" si="273"/>
        <v>0.88206166278989961</v>
      </c>
      <c r="AX80" s="68">
        <f t="shared" si="274"/>
        <v>0.9192019499273989</v>
      </c>
      <c r="AY80" s="68">
        <f t="shared" si="275"/>
        <v>0.96814005008728798</v>
      </c>
      <c r="BB80" s="81"/>
      <c r="BC80" s="54">
        <v>75</v>
      </c>
      <c r="BD80" s="68">
        <f t="shared" si="276"/>
        <v>0.84659994073275846</v>
      </c>
      <c r="BE80" s="68">
        <f t="shared" si="277"/>
        <v>0.85779155061348389</v>
      </c>
      <c r="BF80" s="68">
        <f t="shared" si="278"/>
        <v>0.88206166278989961</v>
      </c>
      <c r="BG80" s="68">
        <f t="shared" si="279"/>
        <v>0.9192019499273989</v>
      </c>
      <c r="BH80" s="68">
        <f t="shared" si="280"/>
        <v>0.96814005008728798</v>
      </c>
      <c r="BL80" s="54">
        <v>75</v>
      </c>
      <c r="BM80" s="68">
        <f t="shared" si="281"/>
        <v>0</v>
      </c>
      <c r="BN80" s="68">
        <f t="shared" si="282"/>
        <v>0</v>
      </c>
      <c r="BO80" s="68">
        <f t="shared" si="283"/>
        <v>0</v>
      </c>
      <c r="BP80" s="68">
        <f t="shared" si="284"/>
        <v>0</v>
      </c>
      <c r="BQ80" s="68">
        <f t="shared" si="285"/>
        <v>0</v>
      </c>
      <c r="BU80" s="54">
        <v>75</v>
      </c>
      <c r="BV80" s="62">
        <f t="shared" si="286"/>
        <v>0.5643999604885056</v>
      </c>
      <c r="BW80" s="62">
        <f t="shared" si="287"/>
        <v>0.57186103374232267</v>
      </c>
      <c r="BX80" s="62">
        <f t="shared" si="288"/>
        <v>0.58804110852659974</v>
      </c>
      <c r="BY80" s="62">
        <f t="shared" si="289"/>
        <v>0.61280129995159927</v>
      </c>
      <c r="BZ80" s="62">
        <f t="shared" si="290"/>
        <v>0.64542670005819203</v>
      </c>
      <c r="CD80" s="168">
        <v>75</v>
      </c>
      <c r="CE80" s="62">
        <f t="shared" si="291"/>
        <v>0.5643999604885056</v>
      </c>
      <c r="CF80" s="62">
        <f t="shared" si="292"/>
        <v>0.57186103374232267</v>
      </c>
      <c r="CG80" s="62">
        <f t="shared" si="293"/>
        <v>0.58804110852659974</v>
      </c>
      <c r="CH80" s="62">
        <f t="shared" si="294"/>
        <v>0.61280129995159927</v>
      </c>
      <c r="CI80" s="62">
        <f t="shared" si="295"/>
        <v>0.64542670005819203</v>
      </c>
      <c r="CM80" s="54">
        <v>75</v>
      </c>
      <c r="CN80" s="62">
        <f t="shared" si="296"/>
        <v>0.5643999604885056</v>
      </c>
      <c r="CO80" s="62">
        <f t="shared" si="297"/>
        <v>0.57186103374232267</v>
      </c>
      <c r="CP80" s="62">
        <f t="shared" si="298"/>
        <v>0.58804110852659974</v>
      </c>
      <c r="CQ80" s="62">
        <f t="shared" si="299"/>
        <v>0.61280129995159927</v>
      </c>
      <c r="CR80" s="62">
        <f t="shared" si="300"/>
        <v>0.64542670005819203</v>
      </c>
      <c r="CV80" s="54">
        <v>75</v>
      </c>
      <c r="CW80" s="62">
        <f t="shared" si="301"/>
        <v>0.11287999209770114</v>
      </c>
      <c r="CX80" s="62">
        <f t="shared" si="302"/>
        <v>0.11437220674846454</v>
      </c>
      <c r="CY80" s="62">
        <f t="shared" si="303"/>
        <v>0.11760822170531995</v>
      </c>
      <c r="CZ80" s="62">
        <f t="shared" si="304"/>
        <v>0.12256025999031987</v>
      </c>
      <c r="DA80" s="62">
        <f t="shared" si="305"/>
        <v>0.12908534001163841</v>
      </c>
      <c r="DE80" s="168">
        <v>75</v>
      </c>
      <c r="DF80" s="62">
        <f t="shared" si="306"/>
        <v>0.11287999209770114</v>
      </c>
      <c r="DG80" s="62">
        <f t="shared" si="307"/>
        <v>0.11437220674846454</v>
      </c>
      <c r="DH80" s="62">
        <f t="shared" si="308"/>
        <v>0.11760822170531995</v>
      </c>
      <c r="DI80" s="62">
        <f t="shared" si="309"/>
        <v>0.12256025999031987</v>
      </c>
      <c r="DJ80" s="62">
        <f t="shared" si="310"/>
        <v>0.12908534001163841</v>
      </c>
      <c r="DN80" s="54">
        <v>75</v>
      </c>
      <c r="DO80" s="62">
        <f t="shared" si="311"/>
        <v>7.5253328065134087E-2</v>
      </c>
      <c r="DP80" s="62">
        <f t="shared" si="312"/>
        <v>7.6248137832309687E-2</v>
      </c>
      <c r="DQ80" s="62">
        <f t="shared" si="313"/>
        <v>7.8405481136879965E-2</v>
      </c>
      <c r="DR80" s="62">
        <f t="shared" si="314"/>
        <v>8.1706839993546568E-2</v>
      </c>
      <c r="DS80" s="62">
        <f t="shared" si="315"/>
        <v>8.6056893341092275E-2</v>
      </c>
      <c r="DW80" s="168">
        <v>75</v>
      </c>
      <c r="DX80" s="62">
        <f t="shared" si="316"/>
        <v>0.16931998814655166</v>
      </c>
      <c r="DY80" s="62">
        <f t="shared" si="317"/>
        <v>0.17155831012269676</v>
      </c>
      <c r="DZ80" s="62">
        <f t="shared" si="318"/>
        <v>0.17641233255797989</v>
      </c>
      <c r="EA80" s="62">
        <f t="shared" si="319"/>
        <v>0.18384038998547975</v>
      </c>
      <c r="EB80" s="62">
        <f t="shared" si="320"/>
        <v>0.19362801001745758</v>
      </c>
      <c r="EF80" s="54">
        <v>75</v>
      </c>
      <c r="EG80" s="62">
        <f t="shared" si="321"/>
        <v>0.11287999209770114</v>
      </c>
      <c r="EH80" s="62">
        <f t="shared" si="322"/>
        <v>0.11437220674846454</v>
      </c>
      <c r="EI80" s="62">
        <f t="shared" si="323"/>
        <v>0.11760822170531995</v>
      </c>
      <c r="EJ80" s="62">
        <f t="shared" si="324"/>
        <v>0.12256025999031987</v>
      </c>
      <c r="EK80" s="62">
        <f t="shared" si="325"/>
        <v>0.12908534001163841</v>
      </c>
      <c r="EO80" s="168">
        <v>75</v>
      </c>
      <c r="EP80" s="62">
        <f t="shared" si="326"/>
        <v>3.7626664032567043E-2</v>
      </c>
      <c r="EQ80" s="62">
        <f t="shared" si="327"/>
        <v>3.8124068916154844E-2</v>
      </c>
      <c r="ER80" s="62">
        <f t="shared" si="328"/>
        <v>3.9202740568439982E-2</v>
      </c>
      <c r="ES80" s="62">
        <f t="shared" si="329"/>
        <v>4.0853419996773284E-2</v>
      </c>
      <c r="ET80" s="62">
        <f t="shared" si="330"/>
        <v>4.3028446670546137E-2</v>
      </c>
      <c r="EX80" s="54">
        <v>75</v>
      </c>
      <c r="EY80" s="62">
        <f t="shared" si="401"/>
        <v>0.22575998419540227</v>
      </c>
      <c r="EZ80" s="62">
        <f t="shared" si="402"/>
        <v>0.22874441349692909</v>
      </c>
      <c r="FA80" s="62">
        <f t="shared" si="403"/>
        <v>0.23521644341063991</v>
      </c>
      <c r="FB80" s="62">
        <f t="shared" si="404"/>
        <v>0.24512051998063975</v>
      </c>
      <c r="FC80" s="62">
        <f t="shared" si="405"/>
        <v>0.25817068002327681</v>
      </c>
      <c r="FG80" s="54">
        <v>75</v>
      </c>
      <c r="FH80" s="67">
        <f>$Q114*AJ82*'[1]资源-士兵训练时间'!AB80+FH79</f>
        <v>1199978.4452204008</v>
      </c>
      <c r="FI80" s="67">
        <f>$Q114*AK82*'[1]资源-士兵训练时间'!AC80+FI79</f>
        <v>1760014.5875956302</v>
      </c>
      <c r="FJ80" s="67">
        <f>$Q114*AL82*'[1]资源-士兵训练时间'!AD80+FJ79</f>
        <v>2480125.7965000435</v>
      </c>
      <c r="FK80" s="67">
        <f>$Q114*AM82*'[1]资源-士兵训练时间'!AE80+FK79</f>
        <v>3423622.6965521392</v>
      </c>
      <c r="FL80" s="67">
        <f>$Q114*AN82*'[1]资源-士兵训练时间'!AF80+FL79</f>
        <v>5370130.260859523</v>
      </c>
      <c r="FP80" s="54">
        <v>75</v>
      </c>
      <c r="FQ80" s="62">
        <f t="shared" si="331"/>
        <v>0.11287999209770112</v>
      </c>
      <c r="FR80" s="62">
        <f t="shared" si="332"/>
        <v>0.11437220674846452</v>
      </c>
      <c r="FS80" s="62">
        <f t="shared" si="333"/>
        <v>0.11760822170531994</v>
      </c>
      <c r="FT80" s="62">
        <f t="shared" si="334"/>
        <v>0.12256025999031984</v>
      </c>
      <c r="FU80" s="62">
        <f t="shared" si="335"/>
        <v>0.12908534001163841</v>
      </c>
      <c r="FV80" s="61">
        <f>FQ80*[4]兵营招募!AX79+FV79</f>
        <v>2897478.6506492035</v>
      </c>
      <c r="FW80" s="61">
        <f>FR80*[4]兵营招募!AY79+FW79</f>
        <v>2964495.2253639507</v>
      </c>
      <c r="FX80" s="61">
        <f>FS80*[4]兵营招募!AZ79+FX79</f>
        <v>2853361.436432186</v>
      </c>
      <c r="FY80" s="61">
        <f>FT80*[4]兵营招募!BA79+FY79</f>
        <v>2724873.2346941684</v>
      </c>
      <c r="FZ80" s="61">
        <f>FU80*[4]兵营招募!BB79+FZ79</f>
        <v>1917283.8910235618</v>
      </c>
      <c r="GD80" s="54">
        <v>75</v>
      </c>
      <c r="GE80" s="62">
        <f t="shared" si="336"/>
        <v>0.15050665613026817</v>
      </c>
      <c r="GF80" s="62">
        <f t="shared" si="337"/>
        <v>0.15249627566461937</v>
      </c>
      <c r="GG80" s="62">
        <f t="shared" si="338"/>
        <v>0.15681096227375993</v>
      </c>
      <c r="GH80" s="62">
        <f t="shared" si="339"/>
        <v>0.16341367998709314</v>
      </c>
      <c r="GI80" s="62">
        <f t="shared" si="340"/>
        <v>0.17211378668218455</v>
      </c>
      <c r="GM80" s="54">
        <v>75</v>
      </c>
      <c r="GN80" s="62">
        <f t="shared" si="341"/>
        <v>0.22575998419540227</v>
      </c>
      <c r="GO80" s="62">
        <f t="shared" si="342"/>
        <v>0.22874441349692909</v>
      </c>
      <c r="GP80" s="62">
        <f t="shared" si="343"/>
        <v>0.23521644341063991</v>
      </c>
      <c r="GQ80" s="62">
        <f t="shared" si="344"/>
        <v>0.24512051998063975</v>
      </c>
      <c r="GR80" s="62">
        <f t="shared" si="345"/>
        <v>0.25817068002327681</v>
      </c>
      <c r="GV80" s="168">
        <v>75</v>
      </c>
      <c r="GW80" s="62">
        <f t="shared" si="346"/>
        <v>0.15050665613026817</v>
      </c>
      <c r="GX80" s="62">
        <f t="shared" si="347"/>
        <v>0.15249627566461937</v>
      </c>
      <c r="GY80" s="62">
        <f t="shared" si="348"/>
        <v>0.15681096227375993</v>
      </c>
      <c r="GZ80" s="62">
        <f t="shared" si="349"/>
        <v>0.16341367998709314</v>
      </c>
      <c r="HA80" s="62">
        <f t="shared" si="350"/>
        <v>0.17211378668218455</v>
      </c>
      <c r="HE80" s="54">
        <v>75</v>
      </c>
      <c r="HF80" s="62">
        <f t="shared" si="351"/>
        <v>1.6931998814655169</v>
      </c>
      <c r="HG80" s="62">
        <f t="shared" si="352"/>
        <v>1.7155831012269678</v>
      </c>
      <c r="HH80" s="62">
        <f t="shared" si="353"/>
        <v>1.7641233255797992</v>
      </c>
      <c r="HI80" s="62">
        <f t="shared" si="354"/>
        <v>1.8384038998547978</v>
      </c>
      <c r="HJ80" s="62">
        <f t="shared" si="355"/>
        <v>1.936280100174576</v>
      </c>
      <c r="HN80" s="54">
        <v>75</v>
      </c>
      <c r="HO80" s="62">
        <f t="shared" si="356"/>
        <v>0.33863997629310333</v>
      </c>
      <c r="HP80" s="62">
        <f t="shared" si="357"/>
        <v>0.34311662024539352</v>
      </c>
      <c r="HQ80" s="62">
        <f t="shared" si="358"/>
        <v>0.35282466511595978</v>
      </c>
      <c r="HR80" s="62">
        <f t="shared" si="359"/>
        <v>0.36768077997095949</v>
      </c>
      <c r="HS80" s="62">
        <f t="shared" si="360"/>
        <v>0.38725602003491516</v>
      </c>
      <c r="HW80" s="54">
        <v>75</v>
      </c>
      <c r="HX80" s="62">
        <f t="shared" si="361"/>
        <v>0.15050665613026817</v>
      </c>
      <c r="HY80" s="62">
        <f t="shared" si="362"/>
        <v>0.15249627566461937</v>
      </c>
      <c r="HZ80" s="62">
        <f t="shared" si="363"/>
        <v>0.15681096227375993</v>
      </c>
      <c r="IA80" s="62">
        <f t="shared" si="364"/>
        <v>0.16341367998709314</v>
      </c>
      <c r="IB80" s="62">
        <f t="shared" si="365"/>
        <v>0.17211378668218455</v>
      </c>
      <c r="IF80" s="54">
        <v>75</v>
      </c>
      <c r="IG80" s="62">
        <f t="shared" si="366"/>
        <v>0.5643999604885056</v>
      </c>
      <c r="IH80" s="62">
        <f t="shared" si="367"/>
        <v>0.57186103374232267</v>
      </c>
      <c r="II80" s="62">
        <f t="shared" si="368"/>
        <v>0.58804110852659974</v>
      </c>
      <c r="IJ80" s="62">
        <f t="shared" si="369"/>
        <v>0.61280129995159927</v>
      </c>
      <c r="IK80" s="62">
        <f t="shared" si="370"/>
        <v>0.64542670005819203</v>
      </c>
      <c r="IO80" s="54">
        <v>75</v>
      </c>
      <c r="IP80" s="62">
        <f t="shared" si="371"/>
        <v>0.22575998419540227</v>
      </c>
      <c r="IQ80" s="62">
        <f t="shared" si="372"/>
        <v>0.22874441349692909</v>
      </c>
      <c r="IR80" s="62">
        <f t="shared" si="373"/>
        <v>0.23521644341063991</v>
      </c>
      <c r="IS80" s="62">
        <f t="shared" si="374"/>
        <v>0.24512051998063975</v>
      </c>
      <c r="IT80" s="62">
        <f t="shared" si="375"/>
        <v>0.25817068002327681</v>
      </c>
      <c r="IX80" s="54">
        <v>75</v>
      </c>
      <c r="IY80" s="62">
        <f t="shared" si="376"/>
        <v>0</v>
      </c>
      <c r="IZ80" s="62">
        <f t="shared" si="377"/>
        <v>0</v>
      </c>
      <c r="JA80" s="62">
        <f t="shared" si="378"/>
        <v>0</v>
      </c>
      <c r="JB80" s="62">
        <f t="shared" si="379"/>
        <v>0</v>
      </c>
      <c r="JC80" s="62">
        <f t="shared" si="380"/>
        <v>0</v>
      </c>
      <c r="JD80" s="67"/>
      <c r="JE80" s="67"/>
      <c r="JF80" s="67"/>
      <c r="JJ80" s="54">
        <v>75</v>
      </c>
      <c r="JK80" s="68">
        <f t="shared" si="381"/>
        <v>5.6439996048850569E-2</v>
      </c>
      <c r="JL80" s="68">
        <f t="shared" si="382"/>
        <v>5.7186103374232272E-2</v>
      </c>
      <c r="JM80" s="68">
        <f t="shared" si="383"/>
        <v>5.8804110852659977E-2</v>
      </c>
      <c r="JN80" s="68">
        <f t="shared" si="384"/>
        <v>6.1280129995159936E-2</v>
      </c>
      <c r="JO80" s="68">
        <f t="shared" si="385"/>
        <v>6.4542670005819203E-2</v>
      </c>
      <c r="JP80" s="61">
        <f>JK80*('[1]功能-城建'!CW79-'[1]功能-城建'!CW78)+JP79</f>
        <v>1590455.6081579616</v>
      </c>
      <c r="JQ80" s="61">
        <f>JL80*('[1]功能-城建'!CX79-'[1]功能-城建'!CX78)+JQ79</f>
        <v>1745096.3140088061</v>
      </c>
      <c r="JR80" s="61">
        <f>JM80*('[1]功能-城建'!CY79-'[1]功能-城建'!CY78)+JR79</f>
        <v>1765995.7527532096</v>
      </c>
      <c r="JS80" s="61">
        <f>JN80*('[1]功能-城建'!CZ79-'[1]功能-城建'!CZ78)+JS79</f>
        <v>1801271.9850530368</v>
      </c>
      <c r="JT80" s="61">
        <f>JO80*('[1]功能-城建'!DA79-'[1]功能-城建'!DA78)+JT79</f>
        <v>1071539.2090763943</v>
      </c>
      <c r="JX80" s="159">
        <v>75</v>
      </c>
      <c r="JY80" s="68">
        <f t="shared" si="386"/>
        <v>7.5253328065134087E-2</v>
      </c>
      <c r="JZ80" s="68">
        <f t="shared" si="387"/>
        <v>7.6248137832309687E-2</v>
      </c>
      <c r="KA80" s="68">
        <f t="shared" si="388"/>
        <v>7.8405481136879965E-2</v>
      </c>
      <c r="KB80" s="68">
        <f t="shared" si="389"/>
        <v>8.1706839993546568E-2</v>
      </c>
      <c r="KC80" s="68">
        <f t="shared" si="390"/>
        <v>8.6056893341092275E-2</v>
      </c>
      <c r="KG80" s="168">
        <v>75</v>
      </c>
      <c r="KH80" s="68">
        <f t="shared" si="391"/>
        <v>0.11287999209770114</v>
      </c>
      <c r="KI80" s="68">
        <f t="shared" si="392"/>
        <v>0.11437220674846454</v>
      </c>
      <c r="KJ80" s="68">
        <f t="shared" si="393"/>
        <v>0.11760822170531995</v>
      </c>
      <c r="KK80" s="68">
        <f t="shared" si="394"/>
        <v>0.12256025999031987</v>
      </c>
      <c r="KL80" s="68">
        <f t="shared" si="395"/>
        <v>0.12908534001163841</v>
      </c>
      <c r="KP80" s="168">
        <v>75</v>
      </c>
      <c r="KQ80" s="68">
        <f t="shared" si="396"/>
        <v>0.16931998814655166</v>
      </c>
      <c r="KR80" s="68">
        <f t="shared" si="397"/>
        <v>0.17155831012269676</v>
      </c>
      <c r="KS80" s="68">
        <f t="shared" si="398"/>
        <v>0.17641233255797989</v>
      </c>
      <c r="KT80" s="68">
        <f t="shared" si="399"/>
        <v>0.18384038998547975</v>
      </c>
      <c r="KU80" s="68">
        <f t="shared" si="400"/>
        <v>0.19362801001745758</v>
      </c>
    </row>
    <row r="81" spans="2:307" x14ac:dyDescent="0.15">
      <c r="B81" s="54">
        <v>42</v>
      </c>
      <c r="C81" s="63">
        <f>IFERROR(INDEX(C$8:C$37,MATCH(圣人研究设计!AA115,$B$8:$B$37,0)),0)</f>
        <v>0.60000000000000009</v>
      </c>
      <c r="D81" s="63">
        <f>IFERROR(INDEX(D$8:D$37,MATCH(圣人研究设计!AB115,$B$8:$B$37,0)),0)</f>
        <v>0</v>
      </c>
      <c r="E81" s="63">
        <f>IFERROR(INDEX(E$8:E$37,MATCH(圣人研究设计!AC115,$B$8:$B$37,0)),0)</f>
        <v>0</v>
      </c>
      <c r="F81" s="63">
        <f>IFERROR(INDEX(F$8:F$37,MATCH(圣人研究设计!AD115,$B$8:$B$37,0)),0)</f>
        <v>0</v>
      </c>
      <c r="G81" s="63">
        <f>IFERROR(INDEX(G$8:G$37,MATCH(圣人研究设计!AE115,$B$8:$B$37,0)),0)</f>
        <v>0.4</v>
      </c>
      <c r="H81" s="63">
        <f>IFERROR(INDEX(H$8:H$37,MATCH(圣人研究设计!AF115,$B$8:$B$37,0)),0)</f>
        <v>0</v>
      </c>
      <c r="I81" s="63">
        <f>IFERROR(INDEX(I$8:I$37,MATCH(圣人研究设计!AG115,$B$8:$B$37,0)),0)</f>
        <v>0.4</v>
      </c>
      <c r="J81" s="63">
        <f>IFERROR(INDEX(J$8:J$37,MATCH(圣人研究设计!AH115,$B$8:$B$37,0)),0)</f>
        <v>0</v>
      </c>
      <c r="K81" s="63">
        <f>IFERROR(INDEX(K$8:K$37,MATCH(圣人研究设计!AI115,$B$8:$B$37,0)),0)</f>
        <v>0</v>
      </c>
      <c r="L81" s="63">
        <f>IFERROR(INDEX(L$8:L$37,MATCH(圣人研究设计!AJ115,$B$8:$B$37,0)),0)</f>
        <v>8.0000000000000016E-2</v>
      </c>
      <c r="M81" s="63">
        <f>IFERROR(INDEX(M$8:M$37,MATCH(圣人研究设计!AK115,$B$8:$B$37,0)),0)</f>
        <v>0</v>
      </c>
      <c r="N81" s="63">
        <f>IFERROR(INDEX(N$8:N$37,MATCH(圣人研究设计!AL115,$B$8:$B$37,0)),0)</f>
        <v>0</v>
      </c>
      <c r="O81" s="63">
        <f>IFERROR(INDEX(O$8:O$37,MATCH(圣人研究设计!AM115,$B$8:$B$37,0)),0)</f>
        <v>4.0000000000000008E-2</v>
      </c>
      <c r="P81" s="63">
        <f>IFERROR(INDEX(P$8:P$37,MATCH(圣人研究设计!AN115,$B$8:$B$37,0)),0)</f>
        <v>0.16000000000000003</v>
      </c>
      <c r="Q81" s="63">
        <f>IFERROR(INDEX(Q$8:Q$37,MATCH(圣人研究设计!AO115,$B$8:$B$37,0)),0)</f>
        <v>4.0000000000000008E-2</v>
      </c>
      <c r="R81" s="63">
        <f>IFERROR(INDEX(R$8:R$37,MATCH(圣人研究设计!AP115,$B$8:$B$37,0)),0)</f>
        <v>0.12</v>
      </c>
      <c r="S81" s="63">
        <f>IFERROR(INDEX(S$8:S$37,MATCH(圣人研究设计!AQ115,$B$8:$B$37,0)),0)</f>
        <v>0</v>
      </c>
      <c r="T81" s="63">
        <f>IFERROR(INDEX(T$8:T$37,MATCH(圣人研究设计!AR115,$B$8:$B$37,0)),0)</f>
        <v>0.16000000000000003</v>
      </c>
      <c r="U81" s="63">
        <f>IFERROR(INDEX(U$8:U$37,MATCH(圣人研究设计!AS115,$B$8:$B$37,0)),0)</f>
        <v>0.16000000000000003</v>
      </c>
      <c r="V81" s="63">
        <f>IFERROR(INDEX(V$8:V$37,MATCH(圣人研究设计!AT115,$B$8:$B$37,0)),0)</f>
        <v>0</v>
      </c>
      <c r="W81" s="63">
        <f>IFERROR(INDEX(W$8:W$37,MATCH(圣人研究设计!AU115,$B$8:$B$37,0)),0)</f>
        <v>0.24</v>
      </c>
      <c r="X81" s="63">
        <f>IFERROR(INDEX(X$8:X$37,MATCH(圣人研究设计!AV115,$B$8:$B$37,0)),0)</f>
        <v>0</v>
      </c>
      <c r="Y81" s="63">
        <f>IFERROR(INDEX(Y$8:Y$37,MATCH(圣人研究设计!AW115,$B$8:$B$37,0)),0)</f>
        <v>0.4</v>
      </c>
      <c r="Z81" s="63">
        <f>IFERROR(INDEX(Z$8:Z$37,MATCH(圣人研究设计!AX115,$B$8:$B$37,0)),0)</f>
        <v>0</v>
      </c>
      <c r="AA81" s="63">
        <f>IFERROR(INDEX(AA$8:AA$37,MATCH(圣人研究设计!AY115,$B$8:$B$37,0)),0)</f>
        <v>0</v>
      </c>
      <c r="AB81" s="63">
        <f>IFERROR(INDEX(AB$8:AB$37,MATCH(圣人研究设计!AZ115,$B$8:$B$37,0)),0)</f>
        <v>0</v>
      </c>
      <c r="AC81" s="63">
        <f>IFERROR(INDEX(AC$8:AC$37,MATCH(圣人研究设计!BA115,$B$8:$B$37,0)),0)</f>
        <v>0</v>
      </c>
      <c r="AD81" s="63">
        <f>IFERROR(INDEX(AD$8:AD$37,MATCH(圣人研究设计!BB115,$B$8:$B$37,0)),0)</f>
        <v>0.12</v>
      </c>
      <c r="AE81" s="63"/>
      <c r="AI81" s="103">
        <v>74</v>
      </c>
      <c r="AJ81" s="60">
        <f>IF(总纲!BM78&lt;INT('功能-圣人研究'!$E$8),0,求节点('功能-圣人研究'!$E$8:$E$27,'功能-圣人研究'!K$8:K$27,总纲!BM78))</f>
        <v>0.75497145659481191</v>
      </c>
      <c r="AK81" s="60">
        <f>IF(总纲!BN78&lt;INT('功能-圣人研究'!$E$8),0,求节点('功能-圣人研究'!$E$8:$E$27,'功能-圣人研究'!L$8:L$27,总纲!BN78))</f>
        <v>0.76489357222733101</v>
      </c>
      <c r="AL81" s="60">
        <f>IF(总纲!BO78&lt;INT('功能-圣人研究'!$E$8),0,求节点('功能-圣人研究'!$E$8:$E$27,'功能-圣人研究'!M$8:M$27,总纲!BO78))</f>
        <v>0.78685132222205068</v>
      </c>
      <c r="AM81" s="60">
        <f>IF(总纲!BP78&lt;INT('功能-圣人研究'!$E$8),0,求节点('功能-圣人研究'!$E$8:$E$27,'功能-圣人研究'!N$8:N$27,总纲!BP78))</f>
        <v>0.82015675251441322</v>
      </c>
      <c r="AN81" s="60">
        <f>IF(总纲!BQ78&lt;INT('功能-圣人研究'!$E$8),0,求节点('功能-圣人研究'!$E$8:$E$27,'功能-圣人研究'!O$8:O$27,总纲!BQ78))</f>
        <v>0.86409267437301107</v>
      </c>
      <c r="AS81" s="81"/>
      <c r="AT81" s="54">
        <v>76</v>
      </c>
      <c r="AU81" s="68">
        <f t="shared" si="271"/>
        <v>0.84405792584159467</v>
      </c>
      <c r="AV81" s="68">
        <f t="shared" si="272"/>
        <v>0.85491567592001094</v>
      </c>
      <c r="AW81" s="68">
        <f t="shared" si="273"/>
        <v>0.87911109603580606</v>
      </c>
      <c r="AX81" s="68">
        <f t="shared" si="274"/>
        <v>0.91569636036488433</v>
      </c>
      <c r="AY81" s="68">
        <f t="shared" si="275"/>
        <v>0.96387618118166385</v>
      </c>
      <c r="BB81" s="81"/>
      <c r="BC81" s="54">
        <v>76</v>
      </c>
      <c r="BD81" s="68">
        <f t="shared" si="276"/>
        <v>0.84405792584159467</v>
      </c>
      <c r="BE81" s="68">
        <f t="shared" si="277"/>
        <v>0.85491567592001094</v>
      </c>
      <c r="BF81" s="68">
        <f t="shared" si="278"/>
        <v>0.87911109603580606</v>
      </c>
      <c r="BG81" s="68">
        <f t="shared" si="279"/>
        <v>0.91569636036488433</v>
      </c>
      <c r="BH81" s="68">
        <f t="shared" si="280"/>
        <v>0.96387618118166385</v>
      </c>
      <c r="BL81" s="54">
        <v>76</v>
      </c>
      <c r="BM81" s="68">
        <f t="shared" si="281"/>
        <v>0</v>
      </c>
      <c r="BN81" s="68">
        <f t="shared" si="282"/>
        <v>0</v>
      </c>
      <c r="BO81" s="68">
        <f t="shared" si="283"/>
        <v>0</v>
      </c>
      <c r="BP81" s="68">
        <f t="shared" si="284"/>
        <v>0</v>
      </c>
      <c r="BQ81" s="68">
        <f t="shared" si="285"/>
        <v>0</v>
      </c>
      <c r="BU81" s="54">
        <v>76</v>
      </c>
      <c r="BV81" s="62">
        <f t="shared" si="286"/>
        <v>0.56270528389439645</v>
      </c>
      <c r="BW81" s="62">
        <f t="shared" si="287"/>
        <v>0.56994378394667389</v>
      </c>
      <c r="BX81" s="62">
        <f t="shared" si="288"/>
        <v>0.58607406402387074</v>
      </c>
      <c r="BY81" s="62">
        <f t="shared" si="289"/>
        <v>0.61046424024325618</v>
      </c>
      <c r="BZ81" s="62">
        <f t="shared" si="290"/>
        <v>0.64258412078777583</v>
      </c>
      <c r="CD81" s="168">
        <v>76</v>
      </c>
      <c r="CE81" s="62">
        <f t="shared" si="291"/>
        <v>0.56270528389439645</v>
      </c>
      <c r="CF81" s="62">
        <f t="shared" si="292"/>
        <v>0.56994378394667389</v>
      </c>
      <c r="CG81" s="62">
        <f t="shared" si="293"/>
        <v>0.58607406402387074</v>
      </c>
      <c r="CH81" s="62">
        <f t="shared" si="294"/>
        <v>0.61046424024325618</v>
      </c>
      <c r="CI81" s="62">
        <f t="shared" si="295"/>
        <v>0.64258412078777583</v>
      </c>
      <c r="CM81" s="54">
        <v>76</v>
      </c>
      <c r="CN81" s="62">
        <f t="shared" si="296"/>
        <v>0.56270528389439645</v>
      </c>
      <c r="CO81" s="62">
        <f t="shared" si="297"/>
        <v>0.56994378394667389</v>
      </c>
      <c r="CP81" s="62">
        <f t="shared" si="298"/>
        <v>0.58607406402387074</v>
      </c>
      <c r="CQ81" s="62">
        <f t="shared" si="299"/>
        <v>0.61046424024325618</v>
      </c>
      <c r="CR81" s="62">
        <f t="shared" si="300"/>
        <v>0.64258412078777583</v>
      </c>
      <c r="CV81" s="54">
        <v>76</v>
      </c>
      <c r="CW81" s="62">
        <f t="shared" si="301"/>
        <v>0.11254105677887929</v>
      </c>
      <c r="CX81" s="62">
        <f t="shared" si="302"/>
        <v>0.1139887567893348</v>
      </c>
      <c r="CY81" s="62">
        <f t="shared" si="303"/>
        <v>0.11721481280477417</v>
      </c>
      <c r="CZ81" s="62">
        <f t="shared" si="304"/>
        <v>0.12209284804865127</v>
      </c>
      <c r="DA81" s="62">
        <f t="shared" si="305"/>
        <v>0.12851682415755519</v>
      </c>
      <c r="DE81" s="168">
        <v>76</v>
      </c>
      <c r="DF81" s="62">
        <f t="shared" si="306"/>
        <v>0.11254105677887929</v>
      </c>
      <c r="DG81" s="62">
        <f t="shared" si="307"/>
        <v>0.1139887567893348</v>
      </c>
      <c r="DH81" s="62">
        <f t="shared" si="308"/>
        <v>0.11721481280477417</v>
      </c>
      <c r="DI81" s="62">
        <f t="shared" si="309"/>
        <v>0.12209284804865127</v>
      </c>
      <c r="DJ81" s="62">
        <f t="shared" si="310"/>
        <v>0.12851682415755519</v>
      </c>
      <c r="DN81" s="54">
        <v>76</v>
      </c>
      <c r="DO81" s="62">
        <f t="shared" si="311"/>
        <v>0.11254105677887929</v>
      </c>
      <c r="DP81" s="62">
        <f t="shared" si="312"/>
        <v>0.1139887567893348</v>
      </c>
      <c r="DQ81" s="62">
        <f t="shared" si="313"/>
        <v>0.11721481280477417</v>
      </c>
      <c r="DR81" s="62">
        <f t="shared" si="314"/>
        <v>0.12209284804865127</v>
      </c>
      <c r="DS81" s="62">
        <f t="shared" si="315"/>
        <v>0.12851682415755519</v>
      </c>
      <c r="DW81" s="168">
        <v>76</v>
      </c>
      <c r="DX81" s="62">
        <f t="shared" si="316"/>
        <v>0.1688115851683189</v>
      </c>
      <c r="DY81" s="62">
        <f t="shared" si="317"/>
        <v>0.17098313518400216</v>
      </c>
      <c r="DZ81" s="62">
        <f t="shared" si="318"/>
        <v>0.17582221920716121</v>
      </c>
      <c r="EA81" s="62">
        <f t="shared" si="319"/>
        <v>0.18313927207297684</v>
      </c>
      <c r="EB81" s="62">
        <f t="shared" si="320"/>
        <v>0.19277523623633275</v>
      </c>
      <c r="EF81" s="54">
        <v>76</v>
      </c>
      <c r="EG81" s="62">
        <f t="shared" si="321"/>
        <v>0.11254105677887929</v>
      </c>
      <c r="EH81" s="62">
        <f t="shared" si="322"/>
        <v>0.1139887567893348</v>
      </c>
      <c r="EI81" s="62">
        <f t="shared" si="323"/>
        <v>0.11721481280477417</v>
      </c>
      <c r="EJ81" s="62">
        <f t="shared" si="324"/>
        <v>0.12209284804865127</v>
      </c>
      <c r="EK81" s="62">
        <f t="shared" si="325"/>
        <v>0.12851682415755519</v>
      </c>
      <c r="EO81" s="168">
        <v>76</v>
      </c>
      <c r="EP81" s="62">
        <f t="shared" si="326"/>
        <v>5.6270528389439647E-2</v>
      </c>
      <c r="EQ81" s="62">
        <f t="shared" si="327"/>
        <v>5.6994378394667401E-2</v>
      </c>
      <c r="ER81" s="62">
        <f t="shared" si="328"/>
        <v>5.8607406402387083E-2</v>
      </c>
      <c r="ES81" s="62">
        <f t="shared" si="329"/>
        <v>6.1046424024325634E-2</v>
      </c>
      <c r="ET81" s="62">
        <f t="shared" si="330"/>
        <v>6.4258412078777596E-2</v>
      </c>
      <c r="EX81" s="54">
        <v>76</v>
      </c>
      <c r="EY81" s="62">
        <f t="shared" si="401"/>
        <v>0.22508211355775859</v>
      </c>
      <c r="EZ81" s="62">
        <f t="shared" si="402"/>
        <v>0.2279775135786696</v>
      </c>
      <c r="FA81" s="62">
        <f t="shared" si="403"/>
        <v>0.23442962560954833</v>
      </c>
      <c r="FB81" s="62">
        <f t="shared" si="404"/>
        <v>0.24418569609730253</v>
      </c>
      <c r="FC81" s="62">
        <f t="shared" si="405"/>
        <v>0.25703364831511039</v>
      </c>
      <c r="FG81" s="54">
        <v>76</v>
      </c>
      <c r="FH81" s="67">
        <f>$Q115*AJ83*'[1]资源-士兵训练时间'!AB81+FH80</f>
        <v>1337977.346958935</v>
      </c>
      <c r="FI81" s="67">
        <f>$Q115*AK83*'[1]资源-士兵训练时间'!AC81+FI80</f>
        <v>1961194.7544382752</v>
      </c>
      <c r="FJ81" s="67">
        <f>$Q115*AL83*'[1]资源-士兵训练时间'!AD81+FJ80</f>
        <v>2763829.0377900987</v>
      </c>
      <c r="FK81" s="67">
        <f>$Q115*AM83*'[1]资源-士兵训练时间'!AE81+FK80</f>
        <v>3819011.1984261139</v>
      </c>
      <c r="FL81" s="67">
        <f>$Q115*AN83*'[1]资源-士兵训练时间'!AF81+FL80</f>
        <v>6002120.9033278972</v>
      </c>
      <c r="FP81" s="54">
        <v>76</v>
      </c>
      <c r="FQ81" s="62">
        <f t="shared" si="331"/>
        <v>0.1688115851683189</v>
      </c>
      <c r="FR81" s="62">
        <f t="shared" si="332"/>
        <v>0.17098313518400216</v>
      </c>
      <c r="FS81" s="62">
        <f t="shared" si="333"/>
        <v>0.17582221920716121</v>
      </c>
      <c r="FT81" s="62">
        <f t="shared" si="334"/>
        <v>0.18313927207297684</v>
      </c>
      <c r="FU81" s="62">
        <f t="shared" si="335"/>
        <v>0.19277523623633275</v>
      </c>
      <c r="FV81" s="61">
        <f>FQ81*[4]兵营招募!AX80+FV80</f>
        <v>3224362.8703558324</v>
      </c>
      <c r="FW81" s="61">
        <f>FR81*[4]兵营招募!AY80+FW80</f>
        <v>3298122.805772935</v>
      </c>
      <c r="FX81" s="61">
        <f>FS81*[4]兵营招募!AZ80+FX80</f>
        <v>3172550.5182973323</v>
      </c>
      <c r="FY81" s="61">
        <f>FT81*[4]兵营招募!BA80+FY80</f>
        <v>3035307.5422495808</v>
      </c>
      <c r="FZ81" s="61">
        <f>FU81*[4]兵营招募!BB80+FZ80</f>
        <v>2141905.7909314958</v>
      </c>
      <c r="GD81" s="54">
        <v>76</v>
      </c>
      <c r="GE81" s="62">
        <f t="shared" si="336"/>
        <v>0.22508211355775859</v>
      </c>
      <c r="GF81" s="62">
        <f t="shared" si="337"/>
        <v>0.2279775135786696</v>
      </c>
      <c r="GG81" s="62">
        <f t="shared" si="338"/>
        <v>0.23442962560954833</v>
      </c>
      <c r="GH81" s="62">
        <f t="shared" si="339"/>
        <v>0.24418569609730253</v>
      </c>
      <c r="GI81" s="62">
        <f t="shared" si="340"/>
        <v>0.25703364831511039</v>
      </c>
      <c r="GM81" s="54">
        <v>76</v>
      </c>
      <c r="GN81" s="62">
        <f t="shared" si="341"/>
        <v>0.22508211355775859</v>
      </c>
      <c r="GO81" s="62">
        <f t="shared" si="342"/>
        <v>0.2279775135786696</v>
      </c>
      <c r="GP81" s="62">
        <f t="shared" si="343"/>
        <v>0.23442962560954833</v>
      </c>
      <c r="GQ81" s="62">
        <f t="shared" si="344"/>
        <v>0.24418569609730253</v>
      </c>
      <c r="GR81" s="62">
        <f t="shared" si="345"/>
        <v>0.25703364831511039</v>
      </c>
      <c r="GV81" s="168">
        <v>76</v>
      </c>
      <c r="GW81" s="62">
        <f t="shared" si="346"/>
        <v>0.22508211355775859</v>
      </c>
      <c r="GX81" s="62">
        <f t="shared" si="347"/>
        <v>0.2279775135786696</v>
      </c>
      <c r="GY81" s="62">
        <f t="shared" si="348"/>
        <v>0.23442962560954833</v>
      </c>
      <c r="GZ81" s="62">
        <f t="shared" si="349"/>
        <v>0.24418569609730253</v>
      </c>
      <c r="HA81" s="62">
        <f t="shared" si="350"/>
        <v>0.25703364831511039</v>
      </c>
      <c r="HE81" s="54">
        <v>76</v>
      </c>
      <c r="HF81" s="62">
        <f t="shared" si="351"/>
        <v>1.6881158516831893</v>
      </c>
      <c r="HG81" s="62">
        <f t="shared" si="352"/>
        <v>1.7098313518400219</v>
      </c>
      <c r="HH81" s="62">
        <f t="shared" si="353"/>
        <v>1.7582221920716121</v>
      </c>
      <c r="HI81" s="62">
        <f t="shared" si="354"/>
        <v>1.8313927207297687</v>
      </c>
      <c r="HJ81" s="62">
        <f t="shared" si="355"/>
        <v>1.9277523623633277</v>
      </c>
      <c r="HN81" s="54">
        <v>76</v>
      </c>
      <c r="HO81" s="62">
        <f t="shared" si="356"/>
        <v>0.3376231703366378</v>
      </c>
      <c r="HP81" s="62">
        <f t="shared" si="357"/>
        <v>0.34196627036800431</v>
      </c>
      <c r="HQ81" s="62">
        <f t="shared" si="358"/>
        <v>0.35164443841432241</v>
      </c>
      <c r="HR81" s="62">
        <f t="shared" si="359"/>
        <v>0.36627854414595368</v>
      </c>
      <c r="HS81" s="62">
        <f t="shared" si="360"/>
        <v>0.3855504724726655</v>
      </c>
      <c r="HW81" s="54">
        <v>76</v>
      </c>
      <c r="HX81" s="62">
        <f t="shared" si="361"/>
        <v>0.22508211355775859</v>
      </c>
      <c r="HY81" s="62">
        <f t="shared" si="362"/>
        <v>0.2279775135786696</v>
      </c>
      <c r="HZ81" s="62">
        <f t="shared" si="363"/>
        <v>0.23442962560954833</v>
      </c>
      <c r="IA81" s="62">
        <f t="shared" si="364"/>
        <v>0.24418569609730253</v>
      </c>
      <c r="IB81" s="62">
        <f t="shared" si="365"/>
        <v>0.25703364831511039</v>
      </c>
      <c r="IF81" s="54">
        <v>76</v>
      </c>
      <c r="IG81" s="62">
        <f t="shared" si="366"/>
        <v>0.56270528389439645</v>
      </c>
      <c r="IH81" s="62">
        <f t="shared" si="367"/>
        <v>0.56994378394667389</v>
      </c>
      <c r="II81" s="62">
        <f t="shared" si="368"/>
        <v>0.58607406402387074</v>
      </c>
      <c r="IJ81" s="62">
        <f t="shared" si="369"/>
        <v>0.61046424024325618</v>
      </c>
      <c r="IK81" s="62">
        <f t="shared" si="370"/>
        <v>0.64258412078777583</v>
      </c>
      <c r="IO81" s="54">
        <v>76</v>
      </c>
      <c r="IP81" s="62">
        <f t="shared" si="371"/>
        <v>0.22508211355775859</v>
      </c>
      <c r="IQ81" s="62">
        <f t="shared" si="372"/>
        <v>0.2279775135786696</v>
      </c>
      <c r="IR81" s="62">
        <f t="shared" si="373"/>
        <v>0.23442962560954833</v>
      </c>
      <c r="IS81" s="62">
        <f t="shared" si="374"/>
        <v>0.24418569609730253</v>
      </c>
      <c r="IT81" s="62">
        <f t="shared" si="375"/>
        <v>0.25703364831511039</v>
      </c>
      <c r="IX81" s="54">
        <v>76</v>
      </c>
      <c r="IY81" s="62">
        <f t="shared" si="376"/>
        <v>0</v>
      </c>
      <c r="IZ81" s="62">
        <f t="shared" si="377"/>
        <v>0</v>
      </c>
      <c r="JA81" s="62">
        <f t="shared" si="378"/>
        <v>0</v>
      </c>
      <c r="JB81" s="62">
        <f t="shared" si="379"/>
        <v>0</v>
      </c>
      <c r="JC81" s="62">
        <f t="shared" si="380"/>
        <v>0</v>
      </c>
      <c r="JD81" s="67"/>
      <c r="JE81" s="67"/>
      <c r="JF81" s="67"/>
      <c r="JJ81" s="54">
        <v>76</v>
      </c>
      <c r="JK81" s="68">
        <f t="shared" si="381"/>
        <v>5.6270528389439647E-2</v>
      </c>
      <c r="JL81" s="68">
        <f t="shared" si="382"/>
        <v>5.6994378394667401E-2</v>
      </c>
      <c r="JM81" s="68">
        <f t="shared" si="383"/>
        <v>5.8607406402387083E-2</v>
      </c>
      <c r="JN81" s="68">
        <f t="shared" si="384"/>
        <v>6.1046424024325634E-2</v>
      </c>
      <c r="JO81" s="68">
        <f t="shared" si="385"/>
        <v>6.4258412078777596E-2</v>
      </c>
      <c r="JP81" s="61">
        <f>JK81*('[1]功能-城建'!CW80-'[1]功能-城建'!CW79)+JP80</f>
        <v>1716941.823385566</v>
      </c>
      <c r="JQ81" s="61">
        <f>JL81*('[1]功能-城建'!CX80-'[1]功能-城建'!CX79)+JQ80</f>
        <v>1883494.1460543578</v>
      </c>
      <c r="JR81" s="61">
        <f>JM81*('[1]功能-城建'!CY80-'[1]功能-城建'!CY79)+JR80</f>
        <v>1905286.8760755386</v>
      </c>
      <c r="JS81" s="61">
        <f>JN81*('[1]功能-城建'!CZ80-'[1]功能-城建'!CZ79)+JS80</f>
        <v>1945834.2026964051</v>
      </c>
      <c r="JT81" s="61">
        <f>JO81*('[1]功能-城建'!DA80-'[1]功能-城建'!DA79)+JT80</f>
        <v>1159031.5344618792</v>
      </c>
      <c r="JX81" s="159">
        <v>76</v>
      </c>
      <c r="JY81" s="68">
        <f t="shared" si="386"/>
        <v>0.11254105677887929</v>
      </c>
      <c r="JZ81" s="68">
        <f t="shared" si="387"/>
        <v>0.1139887567893348</v>
      </c>
      <c r="KA81" s="68">
        <f t="shared" si="388"/>
        <v>0.11721481280477417</v>
      </c>
      <c r="KB81" s="68">
        <f t="shared" si="389"/>
        <v>0.12209284804865127</v>
      </c>
      <c r="KC81" s="68">
        <f t="shared" si="390"/>
        <v>0.12851682415755519</v>
      </c>
      <c r="KG81" s="168">
        <v>76</v>
      </c>
      <c r="KH81" s="68">
        <f t="shared" si="391"/>
        <v>0.11254105677887929</v>
      </c>
      <c r="KI81" s="68">
        <f t="shared" si="392"/>
        <v>0.1139887567893348</v>
      </c>
      <c r="KJ81" s="68">
        <f t="shared" si="393"/>
        <v>0.11721481280477417</v>
      </c>
      <c r="KK81" s="68">
        <f t="shared" si="394"/>
        <v>0.12209284804865127</v>
      </c>
      <c r="KL81" s="68">
        <f t="shared" si="395"/>
        <v>0.12851682415755519</v>
      </c>
      <c r="KP81" s="168">
        <v>76</v>
      </c>
      <c r="KQ81" s="68">
        <f t="shared" si="396"/>
        <v>0.1688115851683189</v>
      </c>
      <c r="KR81" s="68">
        <f t="shared" si="397"/>
        <v>0.17098313518400216</v>
      </c>
      <c r="KS81" s="68">
        <f t="shared" si="398"/>
        <v>0.17582221920716121</v>
      </c>
      <c r="KT81" s="68">
        <f t="shared" si="399"/>
        <v>0.18313927207297684</v>
      </c>
      <c r="KU81" s="68">
        <f t="shared" si="400"/>
        <v>0.19277523623633275</v>
      </c>
    </row>
    <row r="82" spans="2:307" x14ac:dyDescent="0.15">
      <c r="B82" s="54">
        <v>43</v>
      </c>
      <c r="C82" s="63">
        <f>IFERROR(INDEX(C$8:C$37,MATCH(圣人研究设计!AA116,$B$8:$B$37,0)),0)</f>
        <v>0.60000000000000009</v>
      </c>
      <c r="D82" s="63">
        <f>IFERROR(INDEX(D$8:D$37,MATCH(圣人研究设计!AB116,$B$8:$B$37,0)),0)</f>
        <v>0</v>
      </c>
      <c r="E82" s="63">
        <f>IFERROR(INDEX(E$8:E$37,MATCH(圣人研究设计!AC116,$B$8:$B$37,0)),0)</f>
        <v>0</v>
      </c>
      <c r="F82" s="63">
        <f>IFERROR(INDEX(F$8:F$37,MATCH(圣人研究设计!AD116,$B$8:$B$37,0)),0)</f>
        <v>0</v>
      </c>
      <c r="G82" s="63">
        <f>IFERROR(INDEX(G$8:G$37,MATCH(圣人研究设计!AE116,$B$8:$B$37,0)),0)</f>
        <v>0.4</v>
      </c>
      <c r="H82" s="63">
        <f>IFERROR(INDEX(H$8:H$37,MATCH(圣人研究设计!AF116,$B$8:$B$37,0)),0)</f>
        <v>0</v>
      </c>
      <c r="I82" s="63">
        <f>IFERROR(INDEX(I$8:I$37,MATCH(圣人研究设计!AG116,$B$8:$B$37,0)),0)</f>
        <v>0.4</v>
      </c>
      <c r="J82" s="63">
        <f>IFERROR(INDEX(J$8:J$37,MATCH(圣人研究设计!AH116,$B$8:$B$37,0)),0)</f>
        <v>0</v>
      </c>
      <c r="K82" s="63">
        <f>IFERROR(INDEX(K$8:K$37,MATCH(圣人研究设计!AI116,$B$8:$B$37,0)),0)</f>
        <v>0</v>
      </c>
      <c r="L82" s="63">
        <f>IFERROR(INDEX(L$8:L$37,MATCH(圣人研究设计!AJ116,$B$8:$B$37,0)),0)</f>
        <v>8.0000000000000016E-2</v>
      </c>
      <c r="M82" s="63">
        <f>IFERROR(INDEX(M$8:M$37,MATCH(圣人研究设计!AK116,$B$8:$B$37,0)),0)</f>
        <v>0</v>
      </c>
      <c r="N82" s="63">
        <f>IFERROR(INDEX(N$8:N$37,MATCH(圣人研究设计!AL116,$B$8:$B$37,0)),0)</f>
        <v>0</v>
      </c>
      <c r="O82" s="63">
        <f>IFERROR(INDEX(O$8:O$37,MATCH(圣人研究设计!AM116,$B$8:$B$37,0)),0)</f>
        <v>4.0000000000000008E-2</v>
      </c>
      <c r="P82" s="63">
        <f>IFERROR(INDEX(P$8:P$37,MATCH(圣人研究设计!AN116,$B$8:$B$37,0)),0)</f>
        <v>0.16000000000000003</v>
      </c>
      <c r="Q82" s="63">
        <f>IFERROR(INDEX(Q$8:Q$37,MATCH(圣人研究设计!AO116,$B$8:$B$37,0)),0)</f>
        <v>4.0000000000000008E-2</v>
      </c>
      <c r="R82" s="63">
        <f>IFERROR(INDEX(R$8:R$37,MATCH(圣人研究设计!AP116,$B$8:$B$37,0)),0)</f>
        <v>0.12</v>
      </c>
      <c r="S82" s="63">
        <f>IFERROR(INDEX(S$8:S$37,MATCH(圣人研究设计!AQ116,$B$8:$B$37,0)),0)</f>
        <v>0</v>
      </c>
      <c r="T82" s="63">
        <f>IFERROR(INDEX(T$8:T$37,MATCH(圣人研究设计!AR116,$B$8:$B$37,0)),0)</f>
        <v>0.16000000000000003</v>
      </c>
      <c r="U82" s="63">
        <f>IFERROR(INDEX(U$8:U$37,MATCH(圣人研究设计!AS116,$B$8:$B$37,0)),0)</f>
        <v>0.16000000000000003</v>
      </c>
      <c r="V82" s="63">
        <f>IFERROR(INDEX(V$8:V$37,MATCH(圣人研究设计!AT116,$B$8:$B$37,0)),0)</f>
        <v>0</v>
      </c>
      <c r="W82" s="63">
        <f>IFERROR(INDEX(W$8:W$37,MATCH(圣人研究设计!AU116,$B$8:$B$37,0)),0)</f>
        <v>0.24</v>
      </c>
      <c r="X82" s="63">
        <f>IFERROR(INDEX(X$8:X$37,MATCH(圣人研究设计!AV116,$B$8:$B$37,0)),0)</f>
        <v>0</v>
      </c>
      <c r="Y82" s="63">
        <f>IFERROR(INDEX(Y$8:Y$37,MATCH(圣人研究设计!AW116,$B$8:$B$37,0)),0)</f>
        <v>0.4</v>
      </c>
      <c r="Z82" s="63">
        <f>IFERROR(INDEX(Z$8:Z$37,MATCH(圣人研究设计!AX116,$B$8:$B$37,0)),0)</f>
        <v>0</v>
      </c>
      <c r="AA82" s="63">
        <f>IFERROR(INDEX(AA$8:AA$37,MATCH(圣人研究设计!AY116,$B$8:$B$37,0)),0)</f>
        <v>0</v>
      </c>
      <c r="AB82" s="63">
        <f>IFERROR(INDEX(AB$8:AB$37,MATCH(圣人研究设计!AZ116,$B$8:$B$37,0)),0)</f>
        <v>0</v>
      </c>
      <c r="AC82" s="63">
        <f>IFERROR(INDEX(AC$8:AC$37,MATCH(圣人研究设计!BA116,$B$8:$B$37,0)),0)</f>
        <v>0</v>
      </c>
      <c r="AD82" s="63">
        <f>IFERROR(INDEX(AD$8:AD$37,MATCH(圣人研究设计!BB116,$B$8:$B$37,0)),0)</f>
        <v>0.12</v>
      </c>
      <c r="AE82" s="63"/>
      <c r="AI82" s="103">
        <v>75</v>
      </c>
      <c r="AJ82" s="60">
        <f>IF(总纲!BM79&lt;INT('功能-圣人研究'!$E$8),0,求节点('功能-圣人研究'!$E$8:$E$27,'功能-圣人研究'!K$8:K$27,总纲!BM79))</f>
        <v>0.75253328065134084</v>
      </c>
      <c r="AK82" s="60">
        <f>IF(总纲!BN79&lt;INT('功能-圣人研究'!$E$8),0,求节点('功能-圣人研究'!$E$8:$E$27,'功能-圣人研究'!L$8:L$27,总纲!BN79))</f>
        <v>0.76248137832309681</v>
      </c>
      <c r="AL82" s="60">
        <f>IF(总纲!BO79&lt;INT('功能-圣人研究'!$E$8),0,求节点('功能-圣人研究'!$E$8:$E$27,'功能-圣人研究'!M$8:M$27,总纲!BO79))</f>
        <v>0.78405481136879962</v>
      </c>
      <c r="AM82" s="60">
        <f>IF(总纲!BP79&lt;INT('功能-圣人研究'!$E$8),0,求节点('功能-圣人研究'!$E$8:$E$27,'功能-圣人研究'!N$8:N$27,总纲!BP79))</f>
        <v>0.81706839993546565</v>
      </c>
      <c r="AN82" s="60">
        <f>IF(总纲!BQ79&lt;INT('功能-圣人研究'!$E$8),0,求节点('功能-圣人研究'!$E$8:$E$27,'功能-圣人研究'!O$8:O$27,总纲!BQ79))</f>
        <v>0.86056893341092267</v>
      </c>
      <c r="AS82" s="81"/>
      <c r="AT82" s="54">
        <v>77</v>
      </c>
      <c r="AU82" s="68">
        <f t="shared" si="271"/>
        <v>0.84133896173632072</v>
      </c>
      <c r="AV82" s="68">
        <f t="shared" si="272"/>
        <v>0.85222077583155009</v>
      </c>
      <c r="AW82" s="68">
        <f t="shared" si="273"/>
        <v>0.87592558285701516</v>
      </c>
      <c r="AX82" s="68">
        <f t="shared" si="274"/>
        <v>0.91220672311947171</v>
      </c>
      <c r="AY82" s="68">
        <f t="shared" si="275"/>
        <v>0.96015015921207281</v>
      </c>
      <c r="BB82" s="81"/>
      <c r="BC82" s="54">
        <v>77</v>
      </c>
      <c r="BD82" s="68">
        <f t="shared" si="276"/>
        <v>0.84133896173632072</v>
      </c>
      <c r="BE82" s="68">
        <f t="shared" si="277"/>
        <v>0.85222077583155009</v>
      </c>
      <c r="BF82" s="68">
        <f t="shared" si="278"/>
        <v>0.87592558285701516</v>
      </c>
      <c r="BG82" s="68">
        <f t="shared" si="279"/>
        <v>0.91220672311947171</v>
      </c>
      <c r="BH82" s="68">
        <f t="shared" si="280"/>
        <v>0.96015015921207281</v>
      </c>
      <c r="BL82" s="54">
        <v>77</v>
      </c>
      <c r="BM82" s="68">
        <f t="shared" si="281"/>
        <v>0</v>
      </c>
      <c r="BN82" s="68">
        <f t="shared" si="282"/>
        <v>0</v>
      </c>
      <c r="BO82" s="68">
        <f t="shared" si="283"/>
        <v>0</v>
      </c>
      <c r="BP82" s="68">
        <f t="shared" si="284"/>
        <v>0</v>
      </c>
      <c r="BQ82" s="68">
        <f t="shared" si="285"/>
        <v>0</v>
      </c>
      <c r="BU82" s="54">
        <v>77</v>
      </c>
      <c r="BV82" s="62">
        <f t="shared" si="286"/>
        <v>0.56089264115754711</v>
      </c>
      <c r="BW82" s="62">
        <f t="shared" si="287"/>
        <v>0.56814718388770002</v>
      </c>
      <c r="BX82" s="62">
        <f t="shared" si="288"/>
        <v>0.5839503885713434</v>
      </c>
      <c r="BY82" s="62">
        <f t="shared" si="289"/>
        <v>0.60813781541298106</v>
      </c>
      <c r="BZ82" s="62">
        <f t="shared" si="290"/>
        <v>0.64010010614138191</v>
      </c>
      <c r="CD82" s="168">
        <v>77</v>
      </c>
      <c r="CE82" s="62">
        <f t="shared" si="291"/>
        <v>0.56089264115754711</v>
      </c>
      <c r="CF82" s="62">
        <f t="shared" si="292"/>
        <v>0.56814718388770002</v>
      </c>
      <c r="CG82" s="62">
        <f t="shared" si="293"/>
        <v>0.5839503885713434</v>
      </c>
      <c r="CH82" s="62">
        <f t="shared" si="294"/>
        <v>0.60813781541298106</v>
      </c>
      <c r="CI82" s="62">
        <f t="shared" si="295"/>
        <v>0.64010010614138191</v>
      </c>
      <c r="CM82" s="54">
        <v>77</v>
      </c>
      <c r="CN82" s="62">
        <f t="shared" si="296"/>
        <v>0.56089264115754711</v>
      </c>
      <c r="CO82" s="62">
        <f t="shared" si="297"/>
        <v>0.56814718388770002</v>
      </c>
      <c r="CP82" s="62">
        <f t="shared" si="298"/>
        <v>0.5839503885713434</v>
      </c>
      <c r="CQ82" s="62">
        <f t="shared" si="299"/>
        <v>0.60813781541298106</v>
      </c>
      <c r="CR82" s="62">
        <f t="shared" si="300"/>
        <v>0.64010010614138191</v>
      </c>
      <c r="CV82" s="54">
        <v>77</v>
      </c>
      <c r="CW82" s="62">
        <f t="shared" si="301"/>
        <v>0.11217852823150944</v>
      </c>
      <c r="CX82" s="62">
        <f t="shared" si="302"/>
        <v>0.11362943677754002</v>
      </c>
      <c r="CY82" s="62">
        <f t="shared" si="303"/>
        <v>0.11679007771426869</v>
      </c>
      <c r="CZ82" s="62">
        <f t="shared" si="304"/>
        <v>0.12162756308259624</v>
      </c>
      <c r="DA82" s="62">
        <f t="shared" si="305"/>
        <v>0.12802002122827638</v>
      </c>
      <c r="DE82" s="168">
        <v>77</v>
      </c>
      <c r="DF82" s="62">
        <f t="shared" si="306"/>
        <v>0.11217852823150944</v>
      </c>
      <c r="DG82" s="62">
        <f t="shared" si="307"/>
        <v>0.11362943677754002</v>
      </c>
      <c r="DH82" s="62">
        <f t="shared" si="308"/>
        <v>0.11679007771426869</v>
      </c>
      <c r="DI82" s="62">
        <f t="shared" si="309"/>
        <v>0.12162756308259624</v>
      </c>
      <c r="DJ82" s="62">
        <f t="shared" si="310"/>
        <v>0.12802002122827638</v>
      </c>
      <c r="DN82" s="54">
        <v>77</v>
      </c>
      <c r="DO82" s="62">
        <f t="shared" si="311"/>
        <v>0.11217852823150944</v>
      </c>
      <c r="DP82" s="62">
        <f t="shared" si="312"/>
        <v>0.11362943677754002</v>
      </c>
      <c r="DQ82" s="62">
        <f t="shared" si="313"/>
        <v>0.11679007771426869</v>
      </c>
      <c r="DR82" s="62">
        <f t="shared" si="314"/>
        <v>0.12162756308259624</v>
      </c>
      <c r="DS82" s="62">
        <f t="shared" si="315"/>
        <v>0.12802002122827638</v>
      </c>
      <c r="DW82" s="168">
        <v>77</v>
      </c>
      <c r="DX82" s="62">
        <f t="shared" si="316"/>
        <v>0.16826779234726411</v>
      </c>
      <c r="DY82" s="62">
        <f t="shared" si="317"/>
        <v>0.17044415516630998</v>
      </c>
      <c r="DZ82" s="62">
        <f t="shared" si="318"/>
        <v>0.17518511657140301</v>
      </c>
      <c r="EA82" s="62">
        <f t="shared" si="319"/>
        <v>0.18244134462389433</v>
      </c>
      <c r="EB82" s="62">
        <f t="shared" si="320"/>
        <v>0.19203003184241454</v>
      </c>
      <c r="EF82" s="54">
        <v>77</v>
      </c>
      <c r="EG82" s="62">
        <f t="shared" si="321"/>
        <v>0.11217852823150944</v>
      </c>
      <c r="EH82" s="62">
        <f t="shared" si="322"/>
        <v>0.11362943677754002</v>
      </c>
      <c r="EI82" s="62">
        <f t="shared" si="323"/>
        <v>0.11679007771426869</v>
      </c>
      <c r="EJ82" s="62">
        <f t="shared" si="324"/>
        <v>0.12162756308259624</v>
      </c>
      <c r="EK82" s="62">
        <f t="shared" si="325"/>
        <v>0.12802002122827638</v>
      </c>
      <c r="EO82" s="168">
        <v>77</v>
      </c>
      <c r="EP82" s="62">
        <f t="shared" si="326"/>
        <v>5.6089264115754718E-2</v>
      </c>
      <c r="EQ82" s="62">
        <f t="shared" si="327"/>
        <v>5.6814718388770009E-2</v>
      </c>
      <c r="ER82" s="62">
        <f t="shared" si="328"/>
        <v>5.8395038857134346E-2</v>
      </c>
      <c r="ES82" s="62">
        <f t="shared" si="329"/>
        <v>6.0813781541298122E-2</v>
      </c>
      <c r="ET82" s="62">
        <f t="shared" si="330"/>
        <v>6.4010010614138191E-2</v>
      </c>
      <c r="EX82" s="54">
        <v>77</v>
      </c>
      <c r="EY82" s="62">
        <f t="shared" si="401"/>
        <v>0.22435705646301887</v>
      </c>
      <c r="EZ82" s="62">
        <f t="shared" si="402"/>
        <v>0.22725887355508004</v>
      </c>
      <c r="FA82" s="62">
        <f t="shared" si="403"/>
        <v>0.23358015542853738</v>
      </c>
      <c r="FB82" s="62">
        <f t="shared" si="404"/>
        <v>0.24325512616519249</v>
      </c>
      <c r="FC82" s="62">
        <f t="shared" si="405"/>
        <v>0.25604004245655276</v>
      </c>
      <c r="FG82" s="54">
        <v>77</v>
      </c>
      <c r="FH82" s="67">
        <f>$Q116*AJ84*'[1]资源-士兵训练时间'!AB82+FH81</f>
        <v>1485383.9581940994</v>
      </c>
      <c r="FI82" s="67">
        <f>$Q116*AK84*'[1]资源-士兵训练时间'!AC82+FI81</f>
        <v>2180616.8106292598</v>
      </c>
      <c r="FJ82" s="67">
        <f>$Q116*AL84*'[1]资源-士兵训练时间'!AD82+FJ81</f>
        <v>3073336.8098669341</v>
      </c>
      <c r="FK82" s="67">
        <f>$Q116*AM84*'[1]资源-士兵训练时间'!AE82+FK81</f>
        <v>4242623.2220118959</v>
      </c>
      <c r="FL82" s="67">
        <f>$Q116*AN84*'[1]资源-士兵训练时间'!AF82+FL81</f>
        <v>6640733.426916861</v>
      </c>
      <c r="FP82" s="54">
        <v>77</v>
      </c>
      <c r="FQ82" s="62">
        <f t="shared" si="331"/>
        <v>0.16826779234726411</v>
      </c>
      <c r="FR82" s="62">
        <f t="shared" si="332"/>
        <v>0.17044415516630998</v>
      </c>
      <c r="FS82" s="62">
        <f t="shared" si="333"/>
        <v>0.17518511657140301</v>
      </c>
      <c r="FT82" s="62">
        <f t="shared" si="334"/>
        <v>0.18244134462389433</v>
      </c>
      <c r="FU82" s="62">
        <f t="shared" si="335"/>
        <v>0.19203003184241454</v>
      </c>
      <c r="FV82" s="61">
        <f>FQ82*[4]兵营招募!AX81+FV81</f>
        <v>3573580.1332024876</v>
      </c>
      <c r="FW82" s="61">
        <f>FR82*[4]兵营招募!AY81+FW81</f>
        <v>3658207.1214516545</v>
      </c>
      <c r="FX82" s="61">
        <f>FS82*[4]兵营招募!AZ81+FX81</f>
        <v>3521187.5564434715</v>
      </c>
      <c r="FY82" s="61">
        <f>FT82*[4]兵营招募!BA81+FY81</f>
        <v>3369885.4129670057</v>
      </c>
      <c r="FZ82" s="61">
        <f>FU82*[4]兵营招募!BB81+FZ81</f>
        <v>2363487.8177421638</v>
      </c>
      <c r="GD82" s="54">
        <v>77</v>
      </c>
      <c r="GE82" s="62">
        <f t="shared" si="336"/>
        <v>0.22435705646301887</v>
      </c>
      <c r="GF82" s="62">
        <f t="shared" si="337"/>
        <v>0.22725887355508004</v>
      </c>
      <c r="GG82" s="62">
        <f t="shared" si="338"/>
        <v>0.23358015542853738</v>
      </c>
      <c r="GH82" s="62">
        <f t="shared" si="339"/>
        <v>0.24325512616519249</v>
      </c>
      <c r="GI82" s="62">
        <f t="shared" si="340"/>
        <v>0.25604004245655276</v>
      </c>
      <c r="GM82" s="54">
        <v>77</v>
      </c>
      <c r="GN82" s="62">
        <f t="shared" si="341"/>
        <v>0.22435705646301887</v>
      </c>
      <c r="GO82" s="62">
        <f t="shared" si="342"/>
        <v>0.22725887355508004</v>
      </c>
      <c r="GP82" s="62">
        <f t="shared" si="343"/>
        <v>0.23358015542853738</v>
      </c>
      <c r="GQ82" s="62">
        <f t="shared" si="344"/>
        <v>0.24325512616519249</v>
      </c>
      <c r="GR82" s="62">
        <f t="shared" si="345"/>
        <v>0.25604004245655276</v>
      </c>
      <c r="GV82" s="168">
        <v>77</v>
      </c>
      <c r="GW82" s="62">
        <f t="shared" si="346"/>
        <v>0.22435705646301887</v>
      </c>
      <c r="GX82" s="62">
        <f t="shared" si="347"/>
        <v>0.22725887355508004</v>
      </c>
      <c r="GY82" s="62">
        <f t="shared" si="348"/>
        <v>0.23358015542853738</v>
      </c>
      <c r="GZ82" s="62">
        <f t="shared" si="349"/>
        <v>0.24325512616519249</v>
      </c>
      <c r="HA82" s="62">
        <f t="shared" si="350"/>
        <v>0.25604004245655276</v>
      </c>
      <c r="HE82" s="54">
        <v>77</v>
      </c>
      <c r="HF82" s="62">
        <f t="shared" si="351"/>
        <v>1.6826779234726414</v>
      </c>
      <c r="HG82" s="62">
        <f t="shared" si="352"/>
        <v>1.7044415516631002</v>
      </c>
      <c r="HH82" s="62">
        <f t="shared" si="353"/>
        <v>1.7518511657140303</v>
      </c>
      <c r="HI82" s="62">
        <f t="shared" si="354"/>
        <v>1.8244134462389434</v>
      </c>
      <c r="HJ82" s="62">
        <f t="shared" si="355"/>
        <v>1.9203003184241456</v>
      </c>
      <c r="HN82" s="54">
        <v>77</v>
      </c>
      <c r="HO82" s="62">
        <f t="shared" si="356"/>
        <v>0.33653558469452821</v>
      </c>
      <c r="HP82" s="62">
        <f t="shared" si="357"/>
        <v>0.34088831033261996</v>
      </c>
      <c r="HQ82" s="62">
        <f t="shared" si="358"/>
        <v>0.35037023314280602</v>
      </c>
      <c r="HR82" s="62">
        <f t="shared" si="359"/>
        <v>0.36488268924778866</v>
      </c>
      <c r="HS82" s="62">
        <f t="shared" si="360"/>
        <v>0.38406006368482909</v>
      </c>
      <c r="HW82" s="54">
        <v>77</v>
      </c>
      <c r="HX82" s="62">
        <f t="shared" si="361"/>
        <v>0.22435705646301887</v>
      </c>
      <c r="HY82" s="62">
        <f t="shared" si="362"/>
        <v>0.22725887355508004</v>
      </c>
      <c r="HZ82" s="62">
        <f t="shared" si="363"/>
        <v>0.23358015542853738</v>
      </c>
      <c r="IA82" s="62">
        <f t="shared" si="364"/>
        <v>0.24325512616519249</v>
      </c>
      <c r="IB82" s="62">
        <f t="shared" si="365"/>
        <v>0.25604004245655276</v>
      </c>
      <c r="IF82" s="54">
        <v>77</v>
      </c>
      <c r="IG82" s="62">
        <f t="shared" si="366"/>
        <v>0.56089264115754711</v>
      </c>
      <c r="IH82" s="62">
        <f t="shared" si="367"/>
        <v>0.56814718388770002</v>
      </c>
      <c r="II82" s="62">
        <f t="shared" si="368"/>
        <v>0.5839503885713434</v>
      </c>
      <c r="IJ82" s="62">
        <f t="shared" si="369"/>
        <v>0.60813781541298106</v>
      </c>
      <c r="IK82" s="62">
        <f t="shared" si="370"/>
        <v>0.64010010614138191</v>
      </c>
      <c r="IO82" s="54">
        <v>77</v>
      </c>
      <c r="IP82" s="62">
        <f t="shared" si="371"/>
        <v>0.22435705646301887</v>
      </c>
      <c r="IQ82" s="62">
        <f t="shared" si="372"/>
        <v>0.22725887355508004</v>
      </c>
      <c r="IR82" s="62">
        <f t="shared" si="373"/>
        <v>0.23358015542853738</v>
      </c>
      <c r="IS82" s="62">
        <f t="shared" si="374"/>
        <v>0.24325512616519249</v>
      </c>
      <c r="IT82" s="62">
        <f t="shared" si="375"/>
        <v>0.25604004245655276</v>
      </c>
      <c r="IX82" s="54">
        <v>77</v>
      </c>
      <c r="IY82" s="62">
        <f t="shared" si="376"/>
        <v>0</v>
      </c>
      <c r="IZ82" s="62">
        <f t="shared" si="377"/>
        <v>0</v>
      </c>
      <c r="JA82" s="62">
        <f t="shared" si="378"/>
        <v>0</v>
      </c>
      <c r="JB82" s="62">
        <f t="shared" si="379"/>
        <v>0</v>
      </c>
      <c r="JC82" s="62">
        <f t="shared" si="380"/>
        <v>0</v>
      </c>
      <c r="JD82" s="67"/>
      <c r="JE82" s="67"/>
      <c r="JF82" s="67"/>
      <c r="JJ82" s="54">
        <v>77</v>
      </c>
      <c r="JK82" s="68">
        <f t="shared" si="381"/>
        <v>5.6089264115754718E-2</v>
      </c>
      <c r="JL82" s="68">
        <f t="shared" si="382"/>
        <v>5.6814718388770009E-2</v>
      </c>
      <c r="JM82" s="68">
        <f t="shared" si="383"/>
        <v>5.8395038857134346E-2</v>
      </c>
      <c r="JN82" s="68">
        <f t="shared" si="384"/>
        <v>6.0813781541298122E-2</v>
      </c>
      <c r="JO82" s="68">
        <f t="shared" si="385"/>
        <v>6.4010010614138191E-2</v>
      </c>
      <c r="JP82" s="61">
        <f>JK82*('[1]功能-城建'!CW81-'[1]功能-城建'!CW80)+JP81</f>
        <v>1852067.688431798</v>
      </c>
      <c r="JQ82" s="61">
        <f>JL82*('[1]功能-城建'!CX81-'[1]功能-城建'!CX80)+JQ81</f>
        <v>2032967.754551986</v>
      </c>
      <c r="JR82" s="61">
        <f>JM82*('[1]功能-城建'!CY81-'[1]功能-城建'!CY80)+JR81</f>
        <v>2057400.2501710416</v>
      </c>
      <c r="JS82" s="61">
        <f>JN82*('[1]功能-城建'!CZ81-'[1]功能-城建'!CZ80)+JS81</f>
        <v>2101436.0704853847</v>
      </c>
      <c r="JT82" s="61">
        <f>JO82*('[1]功能-城建'!DA81-'[1]功能-城建'!DA80)+JT81</f>
        <v>1245410.3549089476</v>
      </c>
      <c r="JX82" s="159">
        <v>77</v>
      </c>
      <c r="JY82" s="68">
        <f t="shared" si="386"/>
        <v>0.11217852823150944</v>
      </c>
      <c r="JZ82" s="68">
        <f t="shared" si="387"/>
        <v>0.11362943677754002</v>
      </c>
      <c r="KA82" s="68">
        <f t="shared" si="388"/>
        <v>0.11679007771426869</v>
      </c>
      <c r="KB82" s="68">
        <f t="shared" si="389"/>
        <v>0.12162756308259624</v>
      </c>
      <c r="KC82" s="68">
        <f t="shared" si="390"/>
        <v>0.12802002122827638</v>
      </c>
      <c r="KG82" s="168">
        <v>77</v>
      </c>
      <c r="KH82" s="68">
        <f t="shared" si="391"/>
        <v>0.11217852823150944</v>
      </c>
      <c r="KI82" s="68">
        <f t="shared" si="392"/>
        <v>0.11362943677754002</v>
      </c>
      <c r="KJ82" s="68">
        <f t="shared" si="393"/>
        <v>0.11679007771426869</v>
      </c>
      <c r="KK82" s="68">
        <f t="shared" si="394"/>
        <v>0.12162756308259624</v>
      </c>
      <c r="KL82" s="68">
        <f t="shared" si="395"/>
        <v>0.12802002122827638</v>
      </c>
      <c r="KP82" s="168">
        <v>77</v>
      </c>
      <c r="KQ82" s="68">
        <f t="shared" si="396"/>
        <v>0.16826779234726411</v>
      </c>
      <c r="KR82" s="68">
        <f t="shared" si="397"/>
        <v>0.17044415516630998</v>
      </c>
      <c r="KS82" s="68">
        <f t="shared" si="398"/>
        <v>0.17518511657140301</v>
      </c>
      <c r="KT82" s="68">
        <f t="shared" si="399"/>
        <v>0.18244134462389433</v>
      </c>
      <c r="KU82" s="68">
        <f t="shared" si="400"/>
        <v>0.19203003184241454</v>
      </c>
    </row>
    <row r="83" spans="2:307" x14ac:dyDescent="0.15">
      <c r="B83" s="54">
        <v>44</v>
      </c>
      <c r="C83" s="63">
        <f>IFERROR(INDEX(C$8:C$37,MATCH(圣人研究设计!AA117,$B$8:$B$37,0)),0)</f>
        <v>0.60000000000000009</v>
      </c>
      <c r="D83" s="63">
        <f>IFERROR(INDEX(D$8:D$37,MATCH(圣人研究设计!AB117,$B$8:$B$37,0)),0)</f>
        <v>0</v>
      </c>
      <c r="E83" s="63">
        <f>IFERROR(INDEX(E$8:E$37,MATCH(圣人研究设计!AC117,$B$8:$B$37,0)),0)</f>
        <v>0</v>
      </c>
      <c r="F83" s="63">
        <f>IFERROR(INDEX(F$8:F$37,MATCH(圣人研究设计!AD117,$B$8:$B$37,0)),0)</f>
        <v>0</v>
      </c>
      <c r="G83" s="63">
        <f>IFERROR(INDEX(G$8:G$37,MATCH(圣人研究设计!AE117,$B$8:$B$37,0)),0)</f>
        <v>0.4</v>
      </c>
      <c r="H83" s="63">
        <f>IFERROR(INDEX(H$8:H$37,MATCH(圣人研究设计!AF117,$B$8:$B$37,0)),0)</f>
        <v>0</v>
      </c>
      <c r="I83" s="63">
        <f>IFERROR(INDEX(I$8:I$37,MATCH(圣人研究设计!AG117,$B$8:$B$37,0)),0)</f>
        <v>0.4</v>
      </c>
      <c r="J83" s="63">
        <f>IFERROR(INDEX(J$8:J$37,MATCH(圣人研究设计!AH117,$B$8:$B$37,0)),0)</f>
        <v>0</v>
      </c>
      <c r="K83" s="63">
        <f>IFERROR(INDEX(K$8:K$37,MATCH(圣人研究设计!AI117,$B$8:$B$37,0)),0)</f>
        <v>0</v>
      </c>
      <c r="L83" s="63">
        <f>IFERROR(INDEX(L$8:L$37,MATCH(圣人研究设计!AJ117,$B$8:$B$37,0)),0)</f>
        <v>8.0000000000000016E-2</v>
      </c>
      <c r="M83" s="63">
        <f>IFERROR(INDEX(M$8:M$37,MATCH(圣人研究设计!AK117,$B$8:$B$37,0)),0)</f>
        <v>0</v>
      </c>
      <c r="N83" s="63">
        <f>IFERROR(INDEX(N$8:N$37,MATCH(圣人研究设计!AL117,$B$8:$B$37,0)),0)</f>
        <v>0</v>
      </c>
      <c r="O83" s="63">
        <f>IFERROR(INDEX(O$8:O$37,MATCH(圣人研究设计!AM117,$B$8:$B$37,0)),0)</f>
        <v>4.0000000000000008E-2</v>
      </c>
      <c r="P83" s="63">
        <f>IFERROR(INDEX(P$8:P$37,MATCH(圣人研究设计!AN117,$B$8:$B$37,0)),0)</f>
        <v>0.16000000000000003</v>
      </c>
      <c r="Q83" s="63">
        <f>IFERROR(INDEX(Q$8:Q$37,MATCH(圣人研究设计!AO117,$B$8:$B$37,0)),0)</f>
        <v>4.0000000000000008E-2</v>
      </c>
      <c r="R83" s="63">
        <f>IFERROR(INDEX(R$8:R$37,MATCH(圣人研究设计!AP117,$B$8:$B$37,0)),0)</f>
        <v>0.12</v>
      </c>
      <c r="S83" s="63">
        <f>IFERROR(INDEX(S$8:S$37,MATCH(圣人研究设计!AQ117,$B$8:$B$37,0)),0)</f>
        <v>0</v>
      </c>
      <c r="T83" s="63">
        <f>IFERROR(INDEX(T$8:T$37,MATCH(圣人研究设计!AR117,$B$8:$B$37,0)),0)</f>
        <v>0.16000000000000003</v>
      </c>
      <c r="U83" s="63">
        <f>IFERROR(INDEX(U$8:U$37,MATCH(圣人研究设计!AS117,$B$8:$B$37,0)),0)</f>
        <v>0.16000000000000003</v>
      </c>
      <c r="V83" s="63">
        <f>IFERROR(INDEX(V$8:V$37,MATCH(圣人研究设计!AT117,$B$8:$B$37,0)),0)</f>
        <v>0</v>
      </c>
      <c r="W83" s="63">
        <f>IFERROR(INDEX(W$8:W$37,MATCH(圣人研究设计!AU117,$B$8:$B$37,0)),0)</f>
        <v>0.24</v>
      </c>
      <c r="X83" s="63">
        <f>IFERROR(INDEX(X$8:X$37,MATCH(圣人研究设计!AV117,$B$8:$B$37,0)),0)</f>
        <v>0</v>
      </c>
      <c r="Y83" s="63">
        <f>IFERROR(INDEX(Y$8:Y$37,MATCH(圣人研究设计!AW117,$B$8:$B$37,0)),0)</f>
        <v>0.4</v>
      </c>
      <c r="Z83" s="63">
        <f>IFERROR(INDEX(Z$8:Z$37,MATCH(圣人研究设计!AX117,$B$8:$B$37,0)),0)</f>
        <v>0</v>
      </c>
      <c r="AA83" s="63">
        <f>IFERROR(INDEX(AA$8:AA$37,MATCH(圣人研究设计!AY117,$B$8:$B$37,0)),0)</f>
        <v>0</v>
      </c>
      <c r="AB83" s="63">
        <f>IFERROR(INDEX(AB$8:AB$37,MATCH(圣人研究设计!AZ117,$B$8:$B$37,0)),0)</f>
        <v>0</v>
      </c>
      <c r="AC83" s="63">
        <f>IFERROR(INDEX(AC$8:AC$37,MATCH(圣人研究设计!BA117,$B$8:$B$37,0)),0)</f>
        <v>0</v>
      </c>
      <c r="AD83" s="63">
        <f>IFERROR(INDEX(AD$8:AD$37,MATCH(圣人研究设计!BB117,$B$8:$B$37,0)),0)</f>
        <v>0.12</v>
      </c>
      <c r="AE83" s="63"/>
      <c r="AI83" s="103">
        <v>76</v>
      </c>
      <c r="AJ83" s="60">
        <f>IF(总纲!BM80&lt;INT('功能-圣人研究'!$E$8),0,求节点('功能-圣人研究'!$E$8:$E$27,'功能-圣人研究'!K$8:K$27,总纲!BM80))</f>
        <v>0.75027371185919522</v>
      </c>
      <c r="AK83" s="60">
        <f>IF(总纲!BN80&lt;INT('功能-圣人研究'!$E$8),0,求节点('功能-圣人研究'!$E$8:$E$27,'功能-圣人研究'!L$8:L$27,总纲!BN80))</f>
        <v>0.75992504526223192</v>
      </c>
      <c r="AL83" s="60">
        <f>IF(总纲!BO80&lt;INT('功能-圣人研究'!$E$8),0,求节点('功能-圣人研究'!$E$8:$E$27,'功能-圣人研究'!M$8:M$27,总纲!BO80))</f>
        <v>0.78143208536516096</v>
      </c>
      <c r="AM83" s="60">
        <f>IF(总纲!BP80&lt;INT('功能-圣人研究'!$E$8),0,求节点('功能-圣人研究'!$E$8:$E$27,'功能-圣人研究'!N$8:N$27,总纲!BP80))</f>
        <v>0.81395232032434162</v>
      </c>
      <c r="AN83" s="60">
        <f>IF(总纲!BQ80&lt;INT('功能-圣人研究'!$E$8),0,求节点('功能-圣人研究'!$E$8:$E$27,'功能-圣人研究'!O$8:O$27,总纲!BQ80))</f>
        <v>0.85677882771703451</v>
      </c>
      <c r="AS83" s="81"/>
      <c r="AT83" s="54">
        <v>78</v>
      </c>
      <c r="AU83" s="68">
        <f t="shared" si="271"/>
        <v>0.83876906269914342</v>
      </c>
      <c r="AV83" s="68">
        <f t="shared" si="272"/>
        <v>0.84936359592208377</v>
      </c>
      <c r="AW83" s="68">
        <f t="shared" si="273"/>
        <v>0.87294262617571738</v>
      </c>
      <c r="AX83" s="68">
        <f t="shared" si="274"/>
        <v>0.90872261294392787</v>
      </c>
      <c r="AY83" s="68">
        <f t="shared" si="275"/>
        <v>0.95627474483513697</v>
      </c>
      <c r="BB83" s="81"/>
      <c r="BC83" s="54">
        <v>78</v>
      </c>
      <c r="BD83" s="68">
        <f t="shared" si="276"/>
        <v>0.83876906269914342</v>
      </c>
      <c r="BE83" s="68">
        <f t="shared" si="277"/>
        <v>0.84936359592208377</v>
      </c>
      <c r="BF83" s="68">
        <f t="shared" si="278"/>
        <v>0.87294262617571738</v>
      </c>
      <c r="BG83" s="68">
        <f t="shared" si="279"/>
        <v>0.90872261294392787</v>
      </c>
      <c r="BH83" s="68">
        <f t="shared" si="280"/>
        <v>0.95627474483513697</v>
      </c>
      <c r="BL83" s="54">
        <v>78</v>
      </c>
      <c r="BM83" s="68">
        <f t="shared" si="281"/>
        <v>0</v>
      </c>
      <c r="BN83" s="68">
        <f t="shared" si="282"/>
        <v>0</v>
      </c>
      <c r="BO83" s="68">
        <f t="shared" si="283"/>
        <v>0</v>
      </c>
      <c r="BP83" s="68">
        <f t="shared" si="284"/>
        <v>0</v>
      </c>
      <c r="BQ83" s="68">
        <f t="shared" si="285"/>
        <v>0</v>
      </c>
      <c r="BU83" s="54">
        <v>78</v>
      </c>
      <c r="BV83" s="62">
        <f t="shared" si="286"/>
        <v>0.55917937513276228</v>
      </c>
      <c r="BW83" s="62">
        <f t="shared" si="287"/>
        <v>0.56624239728138914</v>
      </c>
      <c r="BX83" s="62">
        <f t="shared" si="288"/>
        <v>0.58196175078381163</v>
      </c>
      <c r="BY83" s="62">
        <f t="shared" si="289"/>
        <v>0.60581507529595191</v>
      </c>
      <c r="BZ83" s="62">
        <f t="shared" si="290"/>
        <v>0.63751649655675802</v>
      </c>
      <c r="CD83" s="168">
        <v>78</v>
      </c>
      <c r="CE83" s="62">
        <f t="shared" si="291"/>
        <v>0.55917937513276228</v>
      </c>
      <c r="CF83" s="62">
        <f t="shared" si="292"/>
        <v>0.56624239728138914</v>
      </c>
      <c r="CG83" s="62">
        <f t="shared" si="293"/>
        <v>0.58196175078381163</v>
      </c>
      <c r="CH83" s="62">
        <f t="shared" si="294"/>
        <v>0.60581507529595191</v>
      </c>
      <c r="CI83" s="62">
        <f t="shared" si="295"/>
        <v>0.63751649655675802</v>
      </c>
      <c r="CM83" s="54">
        <v>78</v>
      </c>
      <c r="CN83" s="62">
        <f t="shared" si="296"/>
        <v>0.55917937513276228</v>
      </c>
      <c r="CO83" s="62">
        <f t="shared" si="297"/>
        <v>0.56624239728138914</v>
      </c>
      <c r="CP83" s="62">
        <f t="shared" si="298"/>
        <v>0.58196175078381163</v>
      </c>
      <c r="CQ83" s="62">
        <f t="shared" si="299"/>
        <v>0.60581507529595191</v>
      </c>
      <c r="CR83" s="62">
        <f t="shared" si="300"/>
        <v>0.63751649655675802</v>
      </c>
      <c r="CV83" s="54">
        <v>78</v>
      </c>
      <c r="CW83" s="62">
        <f t="shared" si="301"/>
        <v>0.11183587502655247</v>
      </c>
      <c r="CX83" s="62">
        <f t="shared" si="302"/>
        <v>0.11324847945627785</v>
      </c>
      <c r="CY83" s="62">
        <f t="shared" si="303"/>
        <v>0.11639235015676233</v>
      </c>
      <c r="CZ83" s="62">
        <f t="shared" si="304"/>
        <v>0.12116301505919039</v>
      </c>
      <c r="DA83" s="62">
        <f t="shared" si="305"/>
        <v>0.12750329931135163</v>
      </c>
      <c r="DE83" s="168">
        <v>78</v>
      </c>
      <c r="DF83" s="62">
        <f t="shared" si="306"/>
        <v>0.11183587502655247</v>
      </c>
      <c r="DG83" s="62">
        <f t="shared" si="307"/>
        <v>0.11324847945627785</v>
      </c>
      <c r="DH83" s="62">
        <f t="shared" si="308"/>
        <v>0.11639235015676233</v>
      </c>
      <c r="DI83" s="62">
        <f t="shared" si="309"/>
        <v>0.12116301505919039</v>
      </c>
      <c r="DJ83" s="62">
        <f t="shared" si="310"/>
        <v>0.12750329931135163</v>
      </c>
      <c r="DN83" s="54">
        <v>78</v>
      </c>
      <c r="DO83" s="62">
        <f t="shared" si="311"/>
        <v>0.11183587502655247</v>
      </c>
      <c r="DP83" s="62">
        <f t="shared" si="312"/>
        <v>0.11324847945627785</v>
      </c>
      <c r="DQ83" s="62">
        <f t="shared" si="313"/>
        <v>0.11639235015676233</v>
      </c>
      <c r="DR83" s="62">
        <f t="shared" si="314"/>
        <v>0.12116301505919039</v>
      </c>
      <c r="DS83" s="62">
        <f t="shared" si="315"/>
        <v>0.12750329931135163</v>
      </c>
      <c r="DW83" s="168">
        <v>78</v>
      </c>
      <c r="DX83" s="62">
        <f t="shared" si="316"/>
        <v>0.16775381253982866</v>
      </c>
      <c r="DY83" s="62">
        <f t="shared" si="317"/>
        <v>0.16987271918441674</v>
      </c>
      <c r="DZ83" s="62">
        <f t="shared" si="318"/>
        <v>0.17458852523514345</v>
      </c>
      <c r="EA83" s="62">
        <f t="shared" si="319"/>
        <v>0.18174452258878554</v>
      </c>
      <c r="EB83" s="62">
        <f t="shared" si="320"/>
        <v>0.19125494896702738</v>
      </c>
      <c r="EF83" s="54">
        <v>78</v>
      </c>
      <c r="EG83" s="62">
        <f t="shared" si="321"/>
        <v>0.11183587502655247</v>
      </c>
      <c r="EH83" s="62">
        <f t="shared" si="322"/>
        <v>0.11324847945627785</v>
      </c>
      <c r="EI83" s="62">
        <f t="shared" si="323"/>
        <v>0.11639235015676233</v>
      </c>
      <c r="EJ83" s="62">
        <f t="shared" si="324"/>
        <v>0.12116301505919039</v>
      </c>
      <c r="EK83" s="62">
        <f t="shared" si="325"/>
        <v>0.12750329931135163</v>
      </c>
      <c r="EO83" s="168">
        <v>78</v>
      </c>
      <c r="EP83" s="62">
        <f t="shared" si="326"/>
        <v>5.5917937513276235E-2</v>
      </c>
      <c r="EQ83" s="62">
        <f t="shared" si="327"/>
        <v>5.6624239728138924E-2</v>
      </c>
      <c r="ER83" s="62">
        <f t="shared" si="328"/>
        <v>5.8196175078381165E-2</v>
      </c>
      <c r="ES83" s="62">
        <f t="shared" si="329"/>
        <v>6.0581507529595194E-2</v>
      </c>
      <c r="ET83" s="62">
        <f t="shared" si="330"/>
        <v>6.3751649655675813E-2</v>
      </c>
      <c r="EX83" s="54">
        <v>78</v>
      </c>
      <c r="EY83" s="62">
        <f t="shared" si="401"/>
        <v>0.22367175005310494</v>
      </c>
      <c r="EZ83" s="62">
        <f t="shared" si="402"/>
        <v>0.2264969589125557</v>
      </c>
      <c r="FA83" s="62">
        <f t="shared" si="403"/>
        <v>0.23278470031352466</v>
      </c>
      <c r="FB83" s="62">
        <f t="shared" si="404"/>
        <v>0.24232603011838078</v>
      </c>
      <c r="FC83" s="62">
        <f t="shared" si="405"/>
        <v>0.25500659862270325</v>
      </c>
      <c r="FG83" s="54">
        <v>78</v>
      </c>
      <c r="FH83" s="67">
        <f>$Q117*AJ85*'[1]资源-士兵训练时间'!AB83+FH82</f>
        <v>1644345.4150062827</v>
      </c>
      <c r="FI83" s="67">
        <f>$Q117*AK85*'[1]资源-士兵训练时间'!AC83+FI82</f>
        <v>2413182.0753384186</v>
      </c>
      <c r="FJ83" s="67">
        <f>$Q117*AL85*'[1]资源-士兵训练时间'!AD83+FJ82</f>
        <v>3399767.9932053173</v>
      </c>
      <c r="FK83" s="67">
        <f>$Q117*AM85*'[1]资源-士兵训练时间'!AE83+FK82</f>
        <v>4689896.2065063417</v>
      </c>
      <c r="FL83" s="67">
        <f>$Q117*AN85*'[1]资源-士兵训练时间'!AF83+FL82</f>
        <v>7319684.4085505195</v>
      </c>
      <c r="FP83" s="54">
        <v>78</v>
      </c>
      <c r="FQ83" s="62">
        <f t="shared" si="331"/>
        <v>0.16775381253982866</v>
      </c>
      <c r="FR83" s="62">
        <f t="shared" si="332"/>
        <v>0.16987271918441674</v>
      </c>
      <c r="FS83" s="62">
        <f t="shared" si="333"/>
        <v>0.17458852523514345</v>
      </c>
      <c r="FT83" s="62">
        <f t="shared" si="334"/>
        <v>0.18174452258878554</v>
      </c>
      <c r="FU83" s="62">
        <f t="shared" si="335"/>
        <v>0.19125494896702738</v>
      </c>
      <c r="FV83" s="61">
        <f>FQ83*[4]兵营招募!AX82+FV82</f>
        <v>3946718.6714578313</v>
      </c>
      <c r="FW83" s="61">
        <f>FR83*[4]兵营招募!AY82+FW82</f>
        <v>4039786.9273805283</v>
      </c>
      <c r="FX83" s="61">
        <f>FS83*[4]兵营招募!AZ82+FX82</f>
        <v>3892451.7501247311</v>
      </c>
      <c r="FY83" s="61">
        <f>FT83*[4]兵营招募!BA82+FY82</f>
        <v>3719636.2932133977</v>
      </c>
      <c r="FZ83" s="61">
        <f>FU83*[4]兵营招募!BB82+FZ82</f>
        <v>2598151.7449144255</v>
      </c>
      <c r="GD83" s="54">
        <v>78</v>
      </c>
      <c r="GE83" s="62">
        <f t="shared" si="336"/>
        <v>0.22367175005310494</v>
      </c>
      <c r="GF83" s="62">
        <f t="shared" si="337"/>
        <v>0.2264969589125557</v>
      </c>
      <c r="GG83" s="62">
        <f t="shared" si="338"/>
        <v>0.23278470031352466</v>
      </c>
      <c r="GH83" s="62">
        <f t="shared" si="339"/>
        <v>0.24232603011838078</v>
      </c>
      <c r="GI83" s="62">
        <f t="shared" si="340"/>
        <v>0.25500659862270325</v>
      </c>
      <c r="GM83" s="54">
        <v>78</v>
      </c>
      <c r="GN83" s="62">
        <f t="shared" si="341"/>
        <v>0.22367175005310494</v>
      </c>
      <c r="GO83" s="62">
        <f t="shared" si="342"/>
        <v>0.2264969589125557</v>
      </c>
      <c r="GP83" s="62">
        <f t="shared" si="343"/>
        <v>0.23278470031352466</v>
      </c>
      <c r="GQ83" s="62">
        <f t="shared" si="344"/>
        <v>0.24232603011838078</v>
      </c>
      <c r="GR83" s="62">
        <f t="shared" si="345"/>
        <v>0.25500659862270325</v>
      </c>
      <c r="GV83" s="168">
        <v>78</v>
      </c>
      <c r="GW83" s="62">
        <f t="shared" si="346"/>
        <v>0.22367175005310494</v>
      </c>
      <c r="GX83" s="62">
        <f t="shared" si="347"/>
        <v>0.2264969589125557</v>
      </c>
      <c r="GY83" s="62">
        <f t="shared" si="348"/>
        <v>0.23278470031352466</v>
      </c>
      <c r="GZ83" s="62">
        <f t="shared" si="349"/>
        <v>0.24232603011838078</v>
      </c>
      <c r="HA83" s="62">
        <f t="shared" si="350"/>
        <v>0.25500659862270325</v>
      </c>
      <c r="HE83" s="54">
        <v>78</v>
      </c>
      <c r="HF83" s="62">
        <f t="shared" si="351"/>
        <v>1.6775381253982868</v>
      </c>
      <c r="HG83" s="62">
        <f t="shared" si="352"/>
        <v>1.6987271918441675</v>
      </c>
      <c r="HH83" s="62">
        <f t="shared" si="353"/>
        <v>1.7458852523514348</v>
      </c>
      <c r="HI83" s="62">
        <f t="shared" si="354"/>
        <v>1.8174452258878557</v>
      </c>
      <c r="HJ83" s="62">
        <f t="shared" si="355"/>
        <v>1.9125494896702739</v>
      </c>
      <c r="HN83" s="54">
        <v>78</v>
      </c>
      <c r="HO83" s="62">
        <f t="shared" si="356"/>
        <v>0.33550762507965731</v>
      </c>
      <c r="HP83" s="62">
        <f t="shared" si="357"/>
        <v>0.33974543836883347</v>
      </c>
      <c r="HQ83" s="62">
        <f t="shared" si="358"/>
        <v>0.34917705047028691</v>
      </c>
      <c r="HR83" s="62">
        <f t="shared" si="359"/>
        <v>0.36348904517757108</v>
      </c>
      <c r="HS83" s="62">
        <f t="shared" si="360"/>
        <v>0.38250989793405477</v>
      </c>
      <c r="HW83" s="54">
        <v>78</v>
      </c>
      <c r="HX83" s="62">
        <f t="shared" si="361"/>
        <v>0.22367175005310494</v>
      </c>
      <c r="HY83" s="62">
        <f t="shared" si="362"/>
        <v>0.2264969589125557</v>
      </c>
      <c r="HZ83" s="62">
        <f t="shared" si="363"/>
        <v>0.23278470031352466</v>
      </c>
      <c r="IA83" s="62">
        <f t="shared" si="364"/>
        <v>0.24232603011838078</v>
      </c>
      <c r="IB83" s="62">
        <f t="shared" si="365"/>
        <v>0.25500659862270325</v>
      </c>
      <c r="IF83" s="54">
        <v>78</v>
      </c>
      <c r="IG83" s="62">
        <f t="shared" si="366"/>
        <v>0.55917937513276228</v>
      </c>
      <c r="IH83" s="62">
        <f t="shared" si="367"/>
        <v>0.56624239728138914</v>
      </c>
      <c r="II83" s="62">
        <f t="shared" si="368"/>
        <v>0.58196175078381163</v>
      </c>
      <c r="IJ83" s="62">
        <f t="shared" si="369"/>
        <v>0.60581507529595191</v>
      </c>
      <c r="IK83" s="62">
        <f t="shared" si="370"/>
        <v>0.63751649655675802</v>
      </c>
      <c r="IO83" s="54">
        <v>78</v>
      </c>
      <c r="IP83" s="62">
        <f t="shared" si="371"/>
        <v>0.22367175005310494</v>
      </c>
      <c r="IQ83" s="62">
        <f t="shared" si="372"/>
        <v>0.2264969589125557</v>
      </c>
      <c r="IR83" s="62">
        <f t="shared" si="373"/>
        <v>0.23278470031352466</v>
      </c>
      <c r="IS83" s="62">
        <f t="shared" si="374"/>
        <v>0.24232603011838078</v>
      </c>
      <c r="IT83" s="62">
        <f t="shared" si="375"/>
        <v>0.25500659862270325</v>
      </c>
      <c r="IX83" s="54">
        <v>78</v>
      </c>
      <c r="IY83" s="62">
        <f t="shared" si="376"/>
        <v>0</v>
      </c>
      <c r="IZ83" s="62">
        <f t="shared" si="377"/>
        <v>0</v>
      </c>
      <c r="JA83" s="62">
        <f t="shared" si="378"/>
        <v>0</v>
      </c>
      <c r="JB83" s="62">
        <f t="shared" si="379"/>
        <v>0</v>
      </c>
      <c r="JC83" s="62">
        <f t="shared" si="380"/>
        <v>0</v>
      </c>
      <c r="JD83" s="67"/>
      <c r="JE83" s="67"/>
      <c r="JF83" s="67"/>
      <c r="JJ83" s="54">
        <v>78</v>
      </c>
      <c r="JK83" s="68">
        <f t="shared" si="381"/>
        <v>5.5917937513276235E-2</v>
      </c>
      <c r="JL83" s="68">
        <f t="shared" si="382"/>
        <v>5.6624239728138924E-2</v>
      </c>
      <c r="JM83" s="68">
        <f t="shared" si="383"/>
        <v>5.8196175078381165E-2</v>
      </c>
      <c r="JN83" s="68">
        <f t="shared" si="384"/>
        <v>6.0581507529595194E-2</v>
      </c>
      <c r="JO83" s="68">
        <f t="shared" si="385"/>
        <v>6.3751649655675813E-2</v>
      </c>
      <c r="JP83" s="61">
        <f>JK83*('[1]功能-城建'!CW82-'[1]功能-城建'!CW81)+JP82</f>
        <v>1996506.7057490831</v>
      </c>
      <c r="JQ83" s="61">
        <f>JL83*('[1]功能-城建'!CX82-'[1]功能-城建'!CX81)+JQ82</f>
        <v>2191366.2637768383</v>
      </c>
      <c r="JR83" s="61">
        <f>JM83*('[1]功能-城建'!CY82-'[1]功能-城建'!CY81)+JR82</f>
        <v>2219141.4992160429</v>
      </c>
      <c r="JS83" s="61">
        <f>JN83*('[1]功能-城建'!CZ82-'[1]功能-城建'!CZ81)+JS82</f>
        <v>2264114.1438278281</v>
      </c>
      <c r="JT83" s="61">
        <f>JO83*('[1]功能-城建'!DA82-'[1]功能-城建'!DA81)+JT82</f>
        <v>1336901.1172198562</v>
      </c>
      <c r="JX83" s="159">
        <v>78</v>
      </c>
      <c r="JY83" s="68">
        <f t="shared" si="386"/>
        <v>0.11183587502655247</v>
      </c>
      <c r="JZ83" s="68">
        <f t="shared" si="387"/>
        <v>0.11324847945627785</v>
      </c>
      <c r="KA83" s="68">
        <f t="shared" si="388"/>
        <v>0.11639235015676233</v>
      </c>
      <c r="KB83" s="68">
        <f t="shared" si="389"/>
        <v>0.12116301505919039</v>
      </c>
      <c r="KC83" s="68">
        <f t="shared" si="390"/>
        <v>0.12750329931135163</v>
      </c>
      <c r="KG83" s="168">
        <v>78</v>
      </c>
      <c r="KH83" s="68">
        <f t="shared" si="391"/>
        <v>0.11183587502655247</v>
      </c>
      <c r="KI83" s="68">
        <f t="shared" si="392"/>
        <v>0.11324847945627785</v>
      </c>
      <c r="KJ83" s="68">
        <f t="shared" si="393"/>
        <v>0.11639235015676233</v>
      </c>
      <c r="KK83" s="68">
        <f t="shared" si="394"/>
        <v>0.12116301505919039</v>
      </c>
      <c r="KL83" s="68">
        <f t="shared" si="395"/>
        <v>0.12750329931135163</v>
      </c>
      <c r="KP83" s="168">
        <v>78</v>
      </c>
      <c r="KQ83" s="68">
        <f t="shared" si="396"/>
        <v>0.16775381253982866</v>
      </c>
      <c r="KR83" s="68">
        <f t="shared" si="397"/>
        <v>0.16987271918441674</v>
      </c>
      <c r="KS83" s="68">
        <f t="shared" si="398"/>
        <v>0.17458852523514345</v>
      </c>
      <c r="KT83" s="68">
        <f t="shared" si="399"/>
        <v>0.18174452258878554</v>
      </c>
      <c r="KU83" s="68">
        <f t="shared" si="400"/>
        <v>0.19125494896702738</v>
      </c>
    </row>
    <row r="84" spans="2:307" x14ac:dyDescent="0.15">
      <c r="B84" s="54">
        <v>45</v>
      </c>
      <c r="C84" s="63">
        <f>IFERROR(INDEX(C$8:C$37,MATCH(圣人研究设计!AA118,$B$8:$B$37,0)),0)</f>
        <v>0.75</v>
      </c>
      <c r="D84" s="63">
        <f>IFERROR(INDEX(D$8:D$37,MATCH(圣人研究设计!AB118,$B$8:$B$37,0)),0)</f>
        <v>0</v>
      </c>
      <c r="E84" s="63">
        <f>IFERROR(INDEX(E$8:E$37,MATCH(圣人研究设计!AC118,$B$8:$B$37,0)),0)</f>
        <v>0</v>
      </c>
      <c r="F84" s="63">
        <f>IFERROR(INDEX(F$8:F$37,MATCH(圣人研究设计!AD118,$B$8:$B$37,0)),0)</f>
        <v>0.05</v>
      </c>
      <c r="G84" s="63">
        <f>IFERROR(INDEX(G$8:G$37,MATCH(圣人研究设计!AE118,$B$8:$B$37,0)),0)</f>
        <v>0.5</v>
      </c>
      <c r="H84" s="63">
        <f>IFERROR(INDEX(H$8:H$37,MATCH(圣人研究设计!AF118,$B$8:$B$37,0)),0)</f>
        <v>0</v>
      </c>
      <c r="I84" s="63">
        <f>IFERROR(INDEX(I$8:I$37,MATCH(圣人研究设计!AG118,$B$8:$B$37,0)),0)</f>
        <v>0.5</v>
      </c>
      <c r="J84" s="63">
        <f>IFERROR(INDEX(J$8:J$37,MATCH(圣人研究设计!AH118,$B$8:$B$37,0)),0)</f>
        <v>0</v>
      </c>
      <c r="K84" s="63">
        <f>IFERROR(INDEX(K$8:K$37,MATCH(圣人研究设计!AI118,$B$8:$B$37,0)),0)</f>
        <v>0.1</v>
      </c>
      <c r="L84" s="63">
        <f>IFERROR(INDEX(L$8:L$37,MATCH(圣人研究设计!AJ118,$B$8:$B$37,0)),0)</f>
        <v>0.1</v>
      </c>
      <c r="M84" s="63">
        <f>IFERROR(INDEX(M$8:M$37,MATCH(圣人研究设计!AK118,$B$8:$B$37,0)),0)</f>
        <v>0</v>
      </c>
      <c r="N84" s="63">
        <f>IFERROR(INDEX(N$8:N$37,MATCH(圣人研究设计!AL118,$B$8:$B$37,0)),0)</f>
        <v>0</v>
      </c>
      <c r="O84" s="63">
        <f>IFERROR(INDEX(O$8:O$37,MATCH(圣人研究设计!AM118,$B$8:$B$37,0)),0)</f>
        <v>0.05</v>
      </c>
      <c r="P84" s="63">
        <f>IFERROR(INDEX(P$8:P$37,MATCH(圣人研究设计!AN118,$B$8:$B$37,0)),0)</f>
        <v>0.2</v>
      </c>
      <c r="Q84" s="63">
        <f>IFERROR(INDEX(Q$8:Q$37,MATCH(圣人研究设计!AO118,$B$8:$B$37,0)),0)</f>
        <v>0.05</v>
      </c>
      <c r="R84" s="63">
        <f>IFERROR(INDEX(R$8:R$37,MATCH(圣人研究设计!AP118,$B$8:$B$37,0)),0)</f>
        <v>0.15</v>
      </c>
      <c r="S84" s="63">
        <f>IFERROR(INDEX(S$8:S$37,MATCH(圣人研究设计!AQ118,$B$8:$B$37,0)),0)</f>
        <v>0</v>
      </c>
      <c r="T84" s="63">
        <f>IFERROR(INDEX(T$8:T$37,MATCH(圣人研究设计!AR118,$B$8:$B$37,0)),0)</f>
        <v>0.2</v>
      </c>
      <c r="U84" s="63">
        <f>IFERROR(INDEX(U$8:U$37,MATCH(圣人研究设计!AS118,$B$8:$B$37,0)),0)</f>
        <v>0.2</v>
      </c>
      <c r="V84" s="63">
        <f>IFERROR(INDEX(V$8:V$37,MATCH(圣人研究设计!AT118,$B$8:$B$37,0)),0)</f>
        <v>0</v>
      </c>
      <c r="W84" s="63">
        <f>IFERROR(INDEX(W$8:W$37,MATCH(圣人研究设计!AU118,$B$8:$B$37,0)),0)</f>
        <v>0.3</v>
      </c>
      <c r="X84" s="63">
        <f>IFERROR(INDEX(X$8:X$37,MATCH(圣人研究设计!AV118,$B$8:$B$37,0)),0)</f>
        <v>0</v>
      </c>
      <c r="Y84" s="63">
        <f>IFERROR(INDEX(Y$8:Y$37,MATCH(圣人研究设计!AW118,$B$8:$B$37,0)),0)</f>
        <v>0.5</v>
      </c>
      <c r="Z84" s="63">
        <f>IFERROR(INDEX(Z$8:Z$37,MATCH(圣人研究设计!AX118,$B$8:$B$37,0)),0)</f>
        <v>0</v>
      </c>
      <c r="AA84" s="63">
        <f>IFERROR(INDEX(AA$8:AA$37,MATCH(圣人研究设计!AY118,$B$8:$B$37,0)),0)</f>
        <v>0</v>
      </c>
      <c r="AB84" s="63">
        <f>IFERROR(INDEX(AB$8:AB$37,MATCH(圣人研究设计!AZ118,$B$8:$B$37,0)),0)</f>
        <v>0</v>
      </c>
      <c r="AC84" s="63">
        <f>IFERROR(INDEX(AC$8:AC$37,MATCH(圣人研究设计!BA118,$B$8:$B$37,0)),0)</f>
        <v>0</v>
      </c>
      <c r="AD84" s="63">
        <f>IFERROR(INDEX(AD$8:AD$37,MATCH(圣人研究设计!BB118,$B$8:$B$37,0)),0)</f>
        <v>0.15</v>
      </c>
      <c r="AE84" s="63"/>
      <c r="AI84" s="103">
        <v>77</v>
      </c>
      <c r="AJ84" s="60">
        <f>IF(总纲!BM81&lt;INT('功能-圣人研究'!$E$8),0,求节点('功能-圣人研究'!$E$8:$E$27,'功能-圣人研究'!K$8:K$27,总纲!BM81))</f>
        <v>0.74785685487672948</v>
      </c>
      <c r="AK84" s="60">
        <f>IF(总纲!BN81&lt;INT('功能-圣人研究'!$E$8),0,求节点('功能-圣人研究'!$E$8:$E$27,'功能-圣人研究'!L$8:L$27,总纲!BN81))</f>
        <v>0.75752957851693337</v>
      </c>
      <c r="AL84" s="60">
        <f>IF(总纲!BO81&lt;INT('功能-圣人研究'!$E$8),0,求节点('功能-圣人研究'!$E$8:$E$27,'功能-圣人研究'!M$8:M$27,总纲!BO81))</f>
        <v>0.77860051809512454</v>
      </c>
      <c r="AM84" s="60">
        <f>IF(总纲!BP81&lt;INT('功能-圣人研究'!$E$8),0,求节点('功能-圣人研究'!$E$8:$E$27,'功能-圣人研究'!N$8:N$27,总纲!BP81))</f>
        <v>0.81085042055064149</v>
      </c>
      <c r="AN84" s="60">
        <f>IF(总纲!BQ81&lt;INT('功能-圣人研究'!$E$8),0,求节点('功能-圣人研究'!$E$8:$E$27,'功能-圣人研究'!O$8:O$27,总纲!BQ81))</f>
        <v>0.85346680818850917</v>
      </c>
      <c r="AS84" s="81"/>
      <c r="AT84" s="54">
        <v>79</v>
      </c>
      <c r="AU84" s="68">
        <f t="shared" si="271"/>
        <v>0.83607365771308784</v>
      </c>
      <c r="AV84" s="68">
        <f t="shared" si="272"/>
        <v>0.84662811906614976</v>
      </c>
      <c r="AW84" s="68">
        <f t="shared" si="273"/>
        <v>0.86974027432995682</v>
      </c>
      <c r="AX84" s="68">
        <f t="shared" si="274"/>
        <v>0.90548060379751449</v>
      </c>
      <c r="AY84" s="68">
        <f t="shared" si="275"/>
        <v>0.95244606741327442</v>
      </c>
      <c r="BB84" s="81"/>
      <c r="BC84" s="54">
        <v>79</v>
      </c>
      <c r="BD84" s="68">
        <f t="shared" si="276"/>
        <v>0.83607365771308784</v>
      </c>
      <c r="BE84" s="68">
        <f t="shared" si="277"/>
        <v>0.84662811906614976</v>
      </c>
      <c r="BF84" s="68">
        <f t="shared" si="278"/>
        <v>0.86974027432995682</v>
      </c>
      <c r="BG84" s="68">
        <f t="shared" si="279"/>
        <v>0.90548060379751449</v>
      </c>
      <c r="BH84" s="68">
        <f t="shared" si="280"/>
        <v>0.95244606741327442</v>
      </c>
      <c r="BL84" s="54">
        <v>79</v>
      </c>
      <c r="BM84" s="68">
        <f t="shared" si="281"/>
        <v>0</v>
      </c>
      <c r="BN84" s="68">
        <f t="shared" si="282"/>
        <v>0</v>
      </c>
      <c r="BO84" s="68">
        <f t="shared" si="283"/>
        <v>0</v>
      </c>
      <c r="BP84" s="68">
        <f t="shared" si="284"/>
        <v>0</v>
      </c>
      <c r="BQ84" s="68">
        <f t="shared" si="285"/>
        <v>0</v>
      </c>
      <c r="BU84" s="54">
        <v>79</v>
      </c>
      <c r="BV84" s="62">
        <f t="shared" si="286"/>
        <v>0.55738243847539182</v>
      </c>
      <c r="BW84" s="62">
        <f t="shared" si="287"/>
        <v>0.56441874604409981</v>
      </c>
      <c r="BX84" s="62">
        <f t="shared" si="288"/>
        <v>0.57982684955330455</v>
      </c>
      <c r="BY84" s="62">
        <f t="shared" si="289"/>
        <v>0.60365373586500959</v>
      </c>
      <c r="BZ84" s="62">
        <f t="shared" si="290"/>
        <v>0.63496404494218295</v>
      </c>
      <c r="CD84" s="168">
        <v>79</v>
      </c>
      <c r="CE84" s="62">
        <f t="shared" si="291"/>
        <v>0.55738243847539182</v>
      </c>
      <c r="CF84" s="62">
        <f t="shared" si="292"/>
        <v>0.56441874604409981</v>
      </c>
      <c r="CG84" s="62">
        <f t="shared" si="293"/>
        <v>0.57982684955330455</v>
      </c>
      <c r="CH84" s="62">
        <f t="shared" si="294"/>
        <v>0.60365373586500959</v>
      </c>
      <c r="CI84" s="62">
        <f t="shared" si="295"/>
        <v>0.63496404494218295</v>
      </c>
      <c r="CM84" s="54">
        <v>79</v>
      </c>
      <c r="CN84" s="62">
        <f t="shared" si="296"/>
        <v>0.55738243847539182</v>
      </c>
      <c r="CO84" s="62">
        <f t="shared" si="297"/>
        <v>0.56441874604409981</v>
      </c>
      <c r="CP84" s="62">
        <f t="shared" si="298"/>
        <v>0.57982684955330455</v>
      </c>
      <c r="CQ84" s="62">
        <f t="shared" si="299"/>
        <v>0.60365373586500959</v>
      </c>
      <c r="CR84" s="62">
        <f t="shared" si="300"/>
        <v>0.63496404494218295</v>
      </c>
      <c r="CV84" s="54">
        <v>79</v>
      </c>
      <c r="CW84" s="62">
        <f t="shared" si="301"/>
        <v>0.1114764876950784</v>
      </c>
      <c r="CX84" s="62">
        <f t="shared" si="302"/>
        <v>0.11288374920881998</v>
      </c>
      <c r="CY84" s="62">
        <f t="shared" si="303"/>
        <v>0.11596536991066092</v>
      </c>
      <c r="CZ84" s="62">
        <f t="shared" si="304"/>
        <v>0.12073074717300195</v>
      </c>
      <c r="DA84" s="62">
        <f t="shared" si="305"/>
        <v>0.1269928089884366</v>
      </c>
      <c r="DE84" s="168">
        <v>79</v>
      </c>
      <c r="DF84" s="62">
        <f t="shared" si="306"/>
        <v>0.1114764876950784</v>
      </c>
      <c r="DG84" s="62">
        <f t="shared" si="307"/>
        <v>0.11288374920881998</v>
      </c>
      <c r="DH84" s="62">
        <f t="shared" si="308"/>
        <v>0.11596536991066092</v>
      </c>
      <c r="DI84" s="62">
        <f t="shared" si="309"/>
        <v>0.12073074717300195</v>
      </c>
      <c r="DJ84" s="62">
        <f t="shared" si="310"/>
        <v>0.1269928089884366</v>
      </c>
      <c r="DN84" s="54">
        <v>79</v>
      </c>
      <c r="DO84" s="62">
        <f t="shared" si="311"/>
        <v>0.1114764876950784</v>
      </c>
      <c r="DP84" s="62">
        <f t="shared" si="312"/>
        <v>0.11288374920881998</v>
      </c>
      <c r="DQ84" s="62">
        <f t="shared" si="313"/>
        <v>0.11596536991066092</v>
      </c>
      <c r="DR84" s="62">
        <f t="shared" si="314"/>
        <v>0.12073074717300195</v>
      </c>
      <c r="DS84" s="62">
        <f t="shared" si="315"/>
        <v>0.1269928089884366</v>
      </c>
      <c r="DW84" s="168">
        <v>79</v>
      </c>
      <c r="DX84" s="62">
        <f t="shared" si="316"/>
        <v>0.16721473154261754</v>
      </c>
      <c r="DY84" s="62">
        <f t="shared" si="317"/>
        <v>0.16932562381322994</v>
      </c>
      <c r="DZ84" s="62">
        <f t="shared" si="318"/>
        <v>0.17394805486599133</v>
      </c>
      <c r="EA84" s="62">
        <f t="shared" si="319"/>
        <v>0.18109612075950288</v>
      </c>
      <c r="EB84" s="62">
        <f t="shared" si="320"/>
        <v>0.19048921348265488</v>
      </c>
      <c r="EF84" s="54">
        <v>79</v>
      </c>
      <c r="EG84" s="62">
        <f t="shared" si="321"/>
        <v>0.1114764876950784</v>
      </c>
      <c r="EH84" s="62">
        <f t="shared" si="322"/>
        <v>0.11288374920881998</v>
      </c>
      <c r="EI84" s="62">
        <f t="shared" si="323"/>
        <v>0.11596536991066092</v>
      </c>
      <c r="EJ84" s="62">
        <f t="shared" si="324"/>
        <v>0.12073074717300195</v>
      </c>
      <c r="EK84" s="62">
        <f t="shared" si="325"/>
        <v>0.1269928089884366</v>
      </c>
      <c r="EO84" s="168">
        <v>79</v>
      </c>
      <c r="EP84" s="62">
        <f t="shared" si="326"/>
        <v>5.5738243847539198E-2</v>
      </c>
      <c r="EQ84" s="62">
        <f t="shared" si="327"/>
        <v>5.644187460440999E-2</v>
      </c>
      <c r="ER84" s="62">
        <f t="shared" si="328"/>
        <v>5.798268495533046E-2</v>
      </c>
      <c r="ES84" s="62">
        <f t="shared" si="329"/>
        <v>6.0365373586500973E-2</v>
      </c>
      <c r="ET84" s="62">
        <f t="shared" si="330"/>
        <v>6.3496404494218298E-2</v>
      </c>
      <c r="EX84" s="54">
        <v>79</v>
      </c>
      <c r="EY84" s="62">
        <f t="shared" si="401"/>
        <v>0.22295297539015679</v>
      </c>
      <c r="EZ84" s="62">
        <f t="shared" si="402"/>
        <v>0.22576749841763996</v>
      </c>
      <c r="FA84" s="62">
        <f t="shared" si="403"/>
        <v>0.23193073982132184</v>
      </c>
      <c r="FB84" s="62">
        <f t="shared" si="404"/>
        <v>0.24146149434600389</v>
      </c>
      <c r="FC84" s="62">
        <f t="shared" si="405"/>
        <v>0.25398561797687319</v>
      </c>
      <c r="FG84" s="54">
        <v>79</v>
      </c>
      <c r="FH84" s="67">
        <f>$Q118*AJ86*'[1]资源-士兵训练时间'!AB84+FH83</f>
        <v>1814417.3878932311</v>
      </c>
      <c r="FI84" s="67">
        <f>$Q118*AK86*'[1]资源-士兵训练时间'!AC84+FI83</f>
        <v>2662694.7375375628</v>
      </c>
      <c r="FJ84" s="67">
        <f>$Q118*AL86*'[1]资源-士兵训练时间'!AD84+FJ83</f>
        <v>3749451.4612504421</v>
      </c>
      <c r="FK84" s="67">
        <f>$Q118*AM86*'[1]资源-士兵训练时间'!AE84+FK83</f>
        <v>5155310.9597537182</v>
      </c>
      <c r="FL84" s="67">
        <f>$Q118*AN86*'[1]资源-士兵训练时间'!AF84+FL83</f>
        <v>8054970.3886656826</v>
      </c>
      <c r="FP84" s="54">
        <v>79</v>
      </c>
      <c r="FQ84" s="62">
        <f t="shared" si="331"/>
        <v>0.16721473154261754</v>
      </c>
      <c r="FR84" s="62">
        <f t="shared" si="332"/>
        <v>0.16932562381322994</v>
      </c>
      <c r="FS84" s="62">
        <f t="shared" si="333"/>
        <v>0.17394805486599133</v>
      </c>
      <c r="FT84" s="62">
        <f t="shared" si="334"/>
        <v>0.18109612075950288</v>
      </c>
      <c r="FU84" s="62">
        <f t="shared" si="335"/>
        <v>0.19048921348265488</v>
      </c>
      <c r="FV84" s="61">
        <f>FQ84*[4]兵营招募!AX83+FV83</f>
        <v>4345353.5019202158</v>
      </c>
      <c r="FW84" s="61">
        <f>FR84*[4]兵营招募!AY83+FW83</f>
        <v>4453039.3499943987</v>
      </c>
      <c r="FX84" s="61">
        <f>FS84*[4]兵营招募!AZ83+FX83</f>
        <v>4290058.5764498953</v>
      </c>
      <c r="FY84" s="61">
        <f>FT84*[4]兵营招募!BA83+FY83</f>
        <v>4077102.9561335943</v>
      </c>
      <c r="FZ84" s="61">
        <f>FU84*[4]兵营招募!BB83+FZ83</f>
        <v>2851973.2139850655</v>
      </c>
      <c r="GD84" s="54">
        <v>79</v>
      </c>
      <c r="GE84" s="62">
        <f t="shared" si="336"/>
        <v>0.22295297539015679</v>
      </c>
      <c r="GF84" s="62">
        <f t="shared" si="337"/>
        <v>0.22576749841763996</v>
      </c>
      <c r="GG84" s="62">
        <f t="shared" si="338"/>
        <v>0.23193073982132184</v>
      </c>
      <c r="GH84" s="62">
        <f t="shared" si="339"/>
        <v>0.24146149434600389</v>
      </c>
      <c r="GI84" s="62">
        <f t="shared" si="340"/>
        <v>0.25398561797687319</v>
      </c>
      <c r="GM84" s="54">
        <v>79</v>
      </c>
      <c r="GN84" s="62">
        <f t="shared" si="341"/>
        <v>0.22295297539015679</v>
      </c>
      <c r="GO84" s="62">
        <f t="shared" si="342"/>
        <v>0.22576749841763996</v>
      </c>
      <c r="GP84" s="62">
        <f t="shared" si="343"/>
        <v>0.23193073982132184</v>
      </c>
      <c r="GQ84" s="62">
        <f t="shared" si="344"/>
        <v>0.24146149434600389</v>
      </c>
      <c r="GR84" s="62">
        <f t="shared" si="345"/>
        <v>0.25398561797687319</v>
      </c>
      <c r="GV84" s="168">
        <v>79</v>
      </c>
      <c r="GW84" s="62">
        <f t="shared" si="346"/>
        <v>0.22295297539015679</v>
      </c>
      <c r="GX84" s="62">
        <f t="shared" si="347"/>
        <v>0.22576749841763996</v>
      </c>
      <c r="GY84" s="62">
        <f t="shared" si="348"/>
        <v>0.23193073982132184</v>
      </c>
      <c r="GZ84" s="62">
        <f t="shared" si="349"/>
        <v>0.24146149434600389</v>
      </c>
      <c r="HA84" s="62">
        <f t="shared" si="350"/>
        <v>0.25398561797687319</v>
      </c>
      <c r="HE84" s="54">
        <v>79</v>
      </c>
      <c r="HF84" s="62">
        <f t="shared" si="351"/>
        <v>1.6721473154261757</v>
      </c>
      <c r="HG84" s="62">
        <f t="shared" si="352"/>
        <v>1.6932562381322995</v>
      </c>
      <c r="HH84" s="62">
        <f t="shared" si="353"/>
        <v>1.7394805486599136</v>
      </c>
      <c r="HI84" s="62">
        <f t="shared" si="354"/>
        <v>1.810961207595029</v>
      </c>
      <c r="HJ84" s="62">
        <f t="shared" si="355"/>
        <v>1.9048921348265488</v>
      </c>
      <c r="HN84" s="54">
        <v>79</v>
      </c>
      <c r="HO84" s="62">
        <f t="shared" si="356"/>
        <v>0.33442946308523508</v>
      </c>
      <c r="HP84" s="62">
        <f t="shared" si="357"/>
        <v>0.33865124762645987</v>
      </c>
      <c r="HQ84" s="62">
        <f t="shared" si="358"/>
        <v>0.34789610973198265</v>
      </c>
      <c r="HR84" s="62">
        <f t="shared" si="359"/>
        <v>0.36219224151900575</v>
      </c>
      <c r="HS84" s="62">
        <f t="shared" si="360"/>
        <v>0.38097842696530976</v>
      </c>
      <c r="HW84" s="54">
        <v>79</v>
      </c>
      <c r="HX84" s="62">
        <f t="shared" si="361"/>
        <v>0.22295297539015679</v>
      </c>
      <c r="HY84" s="62">
        <f t="shared" si="362"/>
        <v>0.22576749841763996</v>
      </c>
      <c r="HZ84" s="62">
        <f t="shared" si="363"/>
        <v>0.23193073982132184</v>
      </c>
      <c r="IA84" s="62">
        <f t="shared" si="364"/>
        <v>0.24146149434600389</v>
      </c>
      <c r="IB84" s="62">
        <f t="shared" si="365"/>
        <v>0.25398561797687319</v>
      </c>
      <c r="IF84" s="54">
        <v>79</v>
      </c>
      <c r="IG84" s="62">
        <f t="shared" si="366"/>
        <v>0.55738243847539182</v>
      </c>
      <c r="IH84" s="62">
        <f t="shared" si="367"/>
        <v>0.56441874604409981</v>
      </c>
      <c r="II84" s="62">
        <f t="shared" si="368"/>
        <v>0.57982684955330455</v>
      </c>
      <c r="IJ84" s="62">
        <f t="shared" si="369"/>
        <v>0.60365373586500959</v>
      </c>
      <c r="IK84" s="62">
        <f t="shared" si="370"/>
        <v>0.63496404494218295</v>
      </c>
      <c r="IO84" s="54">
        <v>79</v>
      </c>
      <c r="IP84" s="62">
        <f t="shared" si="371"/>
        <v>0.22295297539015679</v>
      </c>
      <c r="IQ84" s="62">
        <f t="shared" si="372"/>
        <v>0.22576749841763996</v>
      </c>
      <c r="IR84" s="62">
        <f t="shared" si="373"/>
        <v>0.23193073982132184</v>
      </c>
      <c r="IS84" s="62">
        <f t="shared" si="374"/>
        <v>0.24146149434600389</v>
      </c>
      <c r="IT84" s="62">
        <f t="shared" si="375"/>
        <v>0.25398561797687319</v>
      </c>
      <c r="IX84" s="54">
        <v>79</v>
      </c>
      <c r="IY84" s="62">
        <f t="shared" si="376"/>
        <v>0</v>
      </c>
      <c r="IZ84" s="62">
        <f t="shared" si="377"/>
        <v>0</v>
      </c>
      <c r="JA84" s="62">
        <f t="shared" si="378"/>
        <v>0</v>
      </c>
      <c r="JB84" s="62">
        <f t="shared" si="379"/>
        <v>0</v>
      </c>
      <c r="JC84" s="62">
        <f t="shared" si="380"/>
        <v>0</v>
      </c>
      <c r="JD84" s="67"/>
      <c r="JE84" s="67"/>
      <c r="JF84" s="67"/>
      <c r="JJ84" s="54">
        <v>79</v>
      </c>
      <c r="JK84" s="68">
        <f t="shared" si="381"/>
        <v>5.5738243847539198E-2</v>
      </c>
      <c r="JL84" s="68">
        <f t="shared" si="382"/>
        <v>5.644187460440999E-2</v>
      </c>
      <c r="JM84" s="68">
        <f t="shared" si="383"/>
        <v>5.798268495533046E-2</v>
      </c>
      <c r="JN84" s="68">
        <f t="shared" si="384"/>
        <v>6.0365373586500973E-2</v>
      </c>
      <c r="JO84" s="68">
        <f t="shared" si="385"/>
        <v>6.3496404494218298E-2</v>
      </c>
      <c r="JP84" s="61">
        <f>JK84*('[1]功能-城建'!CW83-'[1]功能-城建'!CW82)+JP83</f>
        <v>2150824.8806956741</v>
      </c>
      <c r="JQ84" s="61">
        <f>JL84*('[1]功能-城建'!CX83-'[1]功能-城建'!CX82)+JQ83</f>
        <v>2362741.7305377284</v>
      </c>
      <c r="JR84" s="61">
        <f>JM84*('[1]功能-城建'!CY83-'[1]功能-城建'!CY82)+JR83</f>
        <v>2392359.3020647364</v>
      </c>
      <c r="JS84" s="61">
        <f>JN84*('[1]功能-城建'!CZ83-'[1]功能-城建'!CZ82)+JS83</f>
        <v>2430417.6648511952</v>
      </c>
      <c r="JT84" s="61">
        <f>JO84*('[1]功能-城建'!DA83-'[1]功能-城建'!DA82)+JT83</f>
        <v>1435820.8498767216</v>
      </c>
      <c r="JX84" s="159">
        <v>79</v>
      </c>
      <c r="JY84" s="68">
        <f t="shared" si="386"/>
        <v>0.1114764876950784</v>
      </c>
      <c r="JZ84" s="68">
        <f t="shared" si="387"/>
        <v>0.11288374920881998</v>
      </c>
      <c r="KA84" s="68">
        <f t="shared" si="388"/>
        <v>0.11596536991066092</v>
      </c>
      <c r="KB84" s="68">
        <f t="shared" si="389"/>
        <v>0.12073074717300195</v>
      </c>
      <c r="KC84" s="68">
        <f t="shared" si="390"/>
        <v>0.1269928089884366</v>
      </c>
      <c r="KG84" s="168">
        <v>79</v>
      </c>
      <c r="KH84" s="68">
        <f t="shared" si="391"/>
        <v>0.1114764876950784</v>
      </c>
      <c r="KI84" s="68">
        <f t="shared" si="392"/>
        <v>0.11288374920881998</v>
      </c>
      <c r="KJ84" s="68">
        <f t="shared" si="393"/>
        <v>0.11596536991066092</v>
      </c>
      <c r="KK84" s="68">
        <f t="shared" si="394"/>
        <v>0.12073074717300195</v>
      </c>
      <c r="KL84" s="68">
        <f t="shared" si="395"/>
        <v>0.1269928089884366</v>
      </c>
      <c r="KP84" s="168">
        <v>79</v>
      </c>
      <c r="KQ84" s="68">
        <f t="shared" si="396"/>
        <v>0.16721473154261754</v>
      </c>
      <c r="KR84" s="68">
        <f t="shared" si="397"/>
        <v>0.16932562381322994</v>
      </c>
      <c r="KS84" s="68">
        <f t="shared" si="398"/>
        <v>0.17394805486599133</v>
      </c>
      <c r="KT84" s="68">
        <f t="shared" si="399"/>
        <v>0.18109612075950288</v>
      </c>
      <c r="KU84" s="68">
        <f t="shared" si="400"/>
        <v>0.19048921348265488</v>
      </c>
    </row>
    <row r="85" spans="2:307" x14ac:dyDescent="0.15">
      <c r="B85" s="54">
        <v>46</v>
      </c>
      <c r="C85" s="63">
        <f>IFERROR(INDEX(C$8:C$37,MATCH(圣人研究设计!AA119,$B$8:$B$37,0)),0)</f>
        <v>0.75</v>
      </c>
      <c r="D85" s="63">
        <f>IFERROR(INDEX(D$8:D$37,MATCH(圣人研究设计!AB119,$B$8:$B$37,0)),0)</f>
        <v>0</v>
      </c>
      <c r="E85" s="63">
        <f>IFERROR(INDEX(E$8:E$37,MATCH(圣人研究设计!AC119,$B$8:$B$37,0)),0)</f>
        <v>0</v>
      </c>
      <c r="F85" s="63">
        <f>IFERROR(INDEX(F$8:F$37,MATCH(圣人研究设计!AD119,$B$8:$B$37,0)),0)</f>
        <v>0.05</v>
      </c>
      <c r="G85" s="63">
        <f>IFERROR(INDEX(G$8:G$37,MATCH(圣人研究设计!AE119,$B$8:$B$37,0)),0)</f>
        <v>0.5</v>
      </c>
      <c r="H85" s="63">
        <f>IFERROR(INDEX(H$8:H$37,MATCH(圣人研究设计!AF119,$B$8:$B$37,0)),0)</f>
        <v>0</v>
      </c>
      <c r="I85" s="63">
        <f>IFERROR(INDEX(I$8:I$37,MATCH(圣人研究设计!AG119,$B$8:$B$37,0)),0)</f>
        <v>0.5</v>
      </c>
      <c r="J85" s="63">
        <f>IFERROR(INDEX(J$8:J$37,MATCH(圣人研究设计!AH119,$B$8:$B$37,0)),0)</f>
        <v>0</v>
      </c>
      <c r="K85" s="63">
        <f>IFERROR(INDEX(K$8:K$37,MATCH(圣人研究设计!AI119,$B$8:$B$37,0)),0)</f>
        <v>0.1</v>
      </c>
      <c r="L85" s="63">
        <f>IFERROR(INDEX(L$8:L$37,MATCH(圣人研究设计!AJ119,$B$8:$B$37,0)),0)</f>
        <v>0.1</v>
      </c>
      <c r="M85" s="63">
        <f>IFERROR(INDEX(M$8:M$37,MATCH(圣人研究设计!AK119,$B$8:$B$37,0)),0)</f>
        <v>0</v>
      </c>
      <c r="N85" s="63">
        <f>IFERROR(INDEX(N$8:N$37,MATCH(圣人研究设计!AL119,$B$8:$B$37,0)),0)</f>
        <v>0</v>
      </c>
      <c r="O85" s="63">
        <f>IFERROR(INDEX(O$8:O$37,MATCH(圣人研究设计!AM119,$B$8:$B$37,0)),0)</f>
        <v>0.05</v>
      </c>
      <c r="P85" s="63">
        <f>IFERROR(INDEX(P$8:P$37,MATCH(圣人研究设计!AN119,$B$8:$B$37,0)),0)</f>
        <v>0.2</v>
      </c>
      <c r="Q85" s="63">
        <f>IFERROR(INDEX(Q$8:Q$37,MATCH(圣人研究设计!AO119,$B$8:$B$37,0)),0)</f>
        <v>0.05</v>
      </c>
      <c r="R85" s="63">
        <f>IFERROR(INDEX(R$8:R$37,MATCH(圣人研究设计!AP119,$B$8:$B$37,0)),0)</f>
        <v>0.15</v>
      </c>
      <c r="S85" s="63">
        <f>IFERROR(INDEX(S$8:S$37,MATCH(圣人研究设计!AQ119,$B$8:$B$37,0)),0)</f>
        <v>0</v>
      </c>
      <c r="T85" s="63">
        <f>IFERROR(INDEX(T$8:T$37,MATCH(圣人研究设计!AR119,$B$8:$B$37,0)),0)</f>
        <v>0.2</v>
      </c>
      <c r="U85" s="63">
        <f>IFERROR(INDEX(U$8:U$37,MATCH(圣人研究设计!AS119,$B$8:$B$37,0)),0)</f>
        <v>0.2</v>
      </c>
      <c r="V85" s="63">
        <f>IFERROR(INDEX(V$8:V$37,MATCH(圣人研究设计!AT119,$B$8:$B$37,0)),0)</f>
        <v>0</v>
      </c>
      <c r="W85" s="63">
        <f>IFERROR(INDEX(W$8:W$37,MATCH(圣人研究设计!AU119,$B$8:$B$37,0)),0)</f>
        <v>0.3</v>
      </c>
      <c r="X85" s="63">
        <f>IFERROR(INDEX(X$8:X$37,MATCH(圣人研究设计!AV119,$B$8:$B$37,0)),0)</f>
        <v>0</v>
      </c>
      <c r="Y85" s="63">
        <f>IFERROR(INDEX(Y$8:Y$37,MATCH(圣人研究设计!AW119,$B$8:$B$37,0)),0)</f>
        <v>0.5</v>
      </c>
      <c r="Z85" s="63">
        <f>IFERROR(INDEX(Z$8:Z$37,MATCH(圣人研究设计!AX119,$B$8:$B$37,0)),0)</f>
        <v>0</v>
      </c>
      <c r="AA85" s="63">
        <f>IFERROR(INDEX(AA$8:AA$37,MATCH(圣人研究设计!AY119,$B$8:$B$37,0)),0)</f>
        <v>0</v>
      </c>
      <c r="AB85" s="63">
        <f>IFERROR(INDEX(AB$8:AB$37,MATCH(圣人研究设计!AZ119,$B$8:$B$37,0)),0)</f>
        <v>0</v>
      </c>
      <c r="AC85" s="63">
        <f>IFERROR(INDEX(AC$8:AC$37,MATCH(圣人研究设计!BA119,$B$8:$B$37,0)),0)</f>
        <v>0</v>
      </c>
      <c r="AD85" s="63">
        <f>IFERROR(INDEX(AD$8:AD$37,MATCH(圣人研究设计!BB119,$B$8:$B$37,0)),0)</f>
        <v>0.15</v>
      </c>
      <c r="AE85" s="63"/>
      <c r="AI85" s="103">
        <v>78</v>
      </c>
      <c r="AJ85" s="60">
        <f>IF(总纲!BM82&lt;INT('功能-圣人研究'!$E$8),0,求节点('功能-圣人研究'!$E$8:$E$27,'功能-圣人研究'!K$8:K$27,总纲!BM82))</f>
        <v>0.74557250017701637</v>
      </c>
      <c r="AK85" s="60">
        <f>IF(总纲!BN82&lt;INT('功能-圣人研究'!$E$8),0,求节点('功能-圣人研究'!$E$8:$E$27,'功能-圣人研究'!L$8:L$27,总纲!BN82))</f>
        <v>0.75498986304185223</v>
      </c>
      <c r="AL85" s="60">
        <f>IF(总纲!BO82&lt;INT('功能-圣人研究'!$E$8),0,求节点('功能-圣人研究'!$E$8:$E$27,'功能-圣人研究'!M$8:M$27,总纲!BO82))</f>
        <v>0.77594900104508213</v>
      </c>
      <c r="AM85" s="60">
        <f>IF(总纲!BP82&lt;INT('功能-圣人研究'!$E$8),0,求节点('功能-圣人研究'!$E$8:$E$27,'功能-圣人研究'!N$8:N$27,总纲!BP82))</f>
        <v>0.80775343372793584</v>
      </c>
      <c r="AN85" s="60">
        <f>IF(总纲!BQ82&lt;INT('功能-圣人研究'!$E$8),0,求节点('功能-圣人研究'!$E$8:$E$27,'功能-圣人研究'!O$8:O$27,总纲!BQ82))</f>
        <v>0.85002199540901069</v>
      </c>
      <c r="AS85" s="81"/>
      <c r="AT85" s="54">
        <v>80</v>
      </c>
      <c r="AU85" s="68">
        <f t="shared" si="271"/>
        <v>1.1113015078216248</v>
      </c>
      <c r="AV85" s="68">
        <f t="shared" si="272"/>
        <v>1.1250182021335755</v>
      </c>
      <c r="AW85" s="68">
        <f t="shared" si="273"/>
        <v>1.1559321543719046</v>
      </c>
      <c r="AX85" s="68">
        <f t="shared" si="274"/>
        <v>1.2027944581202117</v>
      </c>
      <c r="AY85" s="68">
        <f t="shared" si="275"/>
        <v>1.2648840139562967</v>
      </c>
      <c r="BB85" s="81"/>
      <c r="BC85" s="54">
        <v>80</v>
      </c>
      <c r="BD85" s="68">
        <f t="shared" si="276"/>
        <v>0.83347613086621863</v>
      </c>
      <c r="BE85" s="68">
        <f t="shared" si="277"/>
        <v>0.84376365160018152</v>
      </c>
      <c r="BF85" s="68">
        <f t="shared" si="278"/>
        <v>0.86694911577892841</v>
      </c>
      <c r="BG85" s="68">
        <f t="shared" si="279"/>
        <v>0.90209584359015871</v>
      </c>
      <c r="BH85" s="68">
        <f t="shared" si="280"/>
        <v>0.94866301046722246</v>
      </c>
      <c r="BL85" s="54">
        <v>80</v>
      </c>
      <c r="BM85" s="68">
        <f t="shared" si="281"/>
        <v>0</v>
      </c>
      <c r="BN85" s="68">
        <f t="shared" si="282"/>
        <v>0</v>
      </c>
      <c r="BO85" s="68">
        <f t="shared" si="283"/>
        <v>0</v>
      </c>
      <c r="BP85" s="68">
        <f t="shared" si="284"/>
        <v>0</v>
      </c>
      <c r="BQ85" s="68">
        <f t="shared" si="285"/>
        <v>0</v>
      </c>
      <c r="BU85" s="54">
        <v>80</v>
      </c>
      <c r="BV85" s="62">
        <f t="shared" si="286"/>
        <v>0.55565075391081242</v>
      </c>
      <c r="BW85" s="62">
        <f t="shared" si="287"/>
        <v>0.56250910106678775</v>
      </c>
      <c r="BX85" s="62">
        <f t="shared" si="288"/>
        <v>0.57796607718595228</v>
      </c>
      <c r="BY85" s="62">
        <f t="shared" si="289"/>
        <v>0.60139722906010584</v>
      </c>
      <c r="BZ85" s="62">
        <f t="shared" si="290"/>
        <v>0.63244200697814834</v>
      </c>
      <c r="CD85" s="168">
        <v>80</v>
      </c>
      <c r="CE85" s="62">
        <f t="shared" si="291"/>
        <v>0.55565075391081242</v>
      </c>
      <c r="CF85" s="62">
        <f t="shared" si="292"/>
        <v>0.56250910106678775</v>
      </c>
      <c r="CG85" s="62">
        <f t="shared" si="293"/>
        <v>0.57796607718595228</v>
      </c>
      <c r="CH85" s="62">
        <f t="shared" si="294"/>
        <v>0.60139722906010584</v>
      </c>
      <c r="CI85" s="62">
        <f t="shared" si="295"/>
        <v>0.63244200697814834</v>
      </c>
      <c r="CM85" s="54">
        <v>80</v>
      </c>
      <c r="CN85" s="62">
        <f t="shared" si="296"/>
        <v>0.55565075391081242</v>
      </c>
      <c r="CO85" s="62">
        <f t="shared" si="297"/>
        <v>0.56250910106678775</v>
      </c>
      <c r="CP85" s="62">
        <f t="shared" si="298"/>
        <v>0.57796607718595228</v>
      </c>
      <c r="CQ85" s="62">
        <f t="shared" si="299"/>
        <v>0.60139722906010584</v>
      </c>
      <c r="CR85" s="62">
        <f t="shared" si="300"/>
        <v>0.63244200697814834</v>
      </c>
      <c r="CV85" s="54">
        <v>80</v>
      </c>
      <c r="CW85" s="62">
        <f t="shared" si="301"/>
        <v>0.11113015078216251</v>
      </c>
      <c r="CX85" s="62">
        <f t="shared" si="302"/>
        <v>0.11250182021335756</v>
      </c>
      <c r="CY85" s="62">
        <f t="shared" si="303"/>
        <v>0.11559321543719046</v>
      </c>
      <c r="CZ85" s="62">
        <f t="shared" si="304"/>
        <v>0.12027944581202119</v>
      </c>
      <c r="DA85" s="62">
        <f t="shared" si="305"/>
        <v>0.12648840139562967</v>
      </c>
      <c r="DE85" s="168">
        <v>80</v>
      </c>
      <c r="DF85" s="62">
        <f t="shared" si="306"/>
        <v>0.14817353437621666</v>
      </c>
      <c r="DG85" s="62">
        <f t="shared" si="307"/>
        <v>0.15000242695114341</v>
      </c>
      <c r="DH85" s="62">
        <f t="shared" si="308"/>
        <v>0.15412428724958727</v>
      </c>
      <c r="DI85" s="62">
        <f t="shared" si="309"/>
        <v>0.16037259441602825</v>
      </c>
      <c r="DJ85" s="62">
        <f t="shared" si="310"/>
        <v>0.16865120186083957</v>
      </c>
      <c r="DN85" s="54">
        <v>80</v>
      </c>
      <c r="DO85" s="62">
        <f t="shared" si="311"/>
        <v>0.11113015078216251</v>
      </c>
      <c r="DP85" s="62">
        <f t="shared" si="312"/>
        <v>0.11250182021335756</v>
      </c>
      <c r="DQ85" s="62">
        <f t="shared" si="313"/>
        <v>0.11559321543719046</v>
      </c>
      <c r="DR85" s="62">
        <f t="shared" si="314"/>
        <v>0.12027944581202119</v>
      </c>
      <c r="DS85" s="62">
        <f t="shared" si="315"/>
        <v>0.12648840139562967</v>
      </c>
      <c r="DW85" s="168">
        <v>80</v>
      </c>
      <c r="DX85" s="62">
        <f t="shared" si="316"/>
        <v>0.16669522617324373</v>
      </c>
      <c r="DY85" s="62">
        <f t="shared" si="317"/>
        <v>0.16875273032003629</v>
      </c>
      <c r="DZ85" s="62">
        <f t="shared" si="318"/>
        <v>0.17338982315578566</v>
      </c>
      <c r="EA85" s="62">
        <f t="shared" si="319"/>
        <v>0.18041916871803174</v>
      </c>
      <c r="EB85" s="62">
        <f t="shared" si="320"/>
        <v>0.18973260209344447</v>
      </c>
      <c r="EF85" s="54">
        <v>80</v>
      </c>
      <c r="EG85" s="62">
        <f t="shared" si="321"/>
        <v>0.11113015078216251</v>
      </c>
      <c r="EH85" s="62">
        <f t="shared" si="322"/>
        <v>0.11250182021335756</v>
      </c>
      <c r="EI85" s="62">
        <f t="shared" si="323"/>
        <v>0.11559321543719046</v>
      </c>
      <c r="EJ85" s="62">
        <f t="shared" si="324"/>
        <v>0.12027944581202119</v>
      </c>
      <c r="EK85" s="62">
        <f t="shared" si="325"/>
        <v>0.12648840139562967</v>
      </c>
      <c r="EO85" s="168">
        <v>80</v>
      </c>
      <c r="EP85" s="62">
        <f t="shared" si="326"/>
        <v>5.5565075391081256E-2</v>
      </c>
      <c r="EQ85" s="62">
        <f t="shared" si="327"/>
        <v>5.6250910106678778E-2</v>
      </c>
      <c r="ER85" s="62">
        <f t="shared" si="328"/>
        <v>5.7796607718595232E-2</v>
      </c>
      <c r="ES85" s="62">
        <f t="shared" si="329"/>
        <v>6.0139722906010593E-2</v>
      </c>
      <c r="ET85" s="62">
        <f t="shared" si="330"/>
        <v>6.3244200697814834E-2</v>
      </c>
      <c r="EX85" s="54">
        <v>80</v>
      </c>
      <c r="EY85" s="62">
        <f t="shared" si="401"/>
        <v>0.22226030156432502</v>
      </c>
      <c r="EZ85" s="62">
        <f t="shared" si="402"/>
        <v>0.22500364042671511</v>
      </c>
      <c r="FA85" s="62">
        <f t="shared" si="403"/>
        <v>0.23118643087438093</v>
      </c>
      <c r="FB85" s="62">
        <f t="shared" si="404"/>
        <v>0.24055889162404237</v>
      </c>
      <c r="FC85" s="62">
        <f t="shared" si="405"/>
        <v>0.25297680279125934</v>
      </c>
      <c r="FG85" s="54">
        <v>80</v>
      </c>
      <c r="FH85" s="67">
        <f>$Q119*AJ87*'[1]资源-士兵训练时间'!AB85+FH84</f>
        <v>1994686.7919525683</v>
      </c>
      <c r="FI85" s="67">
        <f>$Q119*AK87*'[1]资源-士兵训练时间'!AC85+FI84</f>
        <v>2928168.8801177214</v>
      </c>
      <c r="FJ85" s="67">
        <f>$Q119*AL87*'[1]资源-士兵训练时间'!AD85+FJ84</f>
        <v>4110852.2861210774</v>
      </c>
      <c r="FK85" s="67">
        <f>$Q119*AM87*'[1]资源-士兵训练时间'!AE85+FK84</f>
        <v>5649405.7804513499</v>
      </c>
      <c r="FL85" s="67">
        <f>$Q119*AN87*'[1]资源-士兵训练时间'!AF85+FL84</f>
        <v>8818085.7325632833</v>
      </c>
      <c r="FP85" s="54">
        <v>80</v>
      </c>
      <c r="FQ85" s="62">
        <f t="shared" si="331"/>
        <v>0.16669522617324373</v>
      </c>
      <c r="FR85" s="62">
        <f t="shared" si="332"/>
        <v>0.16875273032003629</v>
      </c>
      <c r="FS85" s="62">
        <f t="shared" si="333"/>
        <v>0.17338982315578566</v>
      </c>
      <c r="FT85" s="62">
        <f t="shared" si="334"/>
        <v>0.18041916871803174</v>
      </c>
      <c r="FU85" s="62">
        <f t="shared" si="335"/>
        <v>0.18973260209344447</v>
      </c>
      <c r="FV85" s="61">
        <f>FQ85*[4]兵营招募!AX84+FV84</f>
        <v>4771272.3591082031</v>
      </c>
      <c r="FW85" s="61">
        <f>FR85*[4]兵营招募!AY84+FW84</f>
        <v>4893361.4222212676</v>
      </c>
      <c r="FX85" s="61">
        <f>FS85*[4]兵营招募!AZ84+FX84</f>
        <v>4689770.4337901836</v>
      </c>
      <c r="FY85" s="61">
        <f>FT85*[4]兵营招募!BA84+FY84</f>
        <v>4456493.9957519909</v>
      </c>
      <c r="FZ85" s="61">
        <f>FU85*[4]兵营招募!BB84+FZ84</f>
        <v>3115234.1700286805</v>
      </c>
      <c r="GD85" s="54">
        <v>80</v>
      </c>
      <c r="GE85" s="62">
        <f t="shared" si="336"/>
        <v>0.22226030156432502</v>
      </c>
      <c r="GF85" s="62">
        <f t="shared" si="337"/>
        <v>0.22500364042671511</v>
      </c>
      <c r="GG85" s="62">
        <f t="shared" si="338"/>
        <v>0.23118643087438093</v>
      </c>
      <c r="GH85" s="62">
        <f t="shared" si="339"/>
        <v>0.24055889162404237</v>
      </c>
      <c r="GI85" s="62">
        <f t="shared" si="340"/>
        <v>0.25297680279125934</v>
      </c>
      <c r="GM85" s="54">
        <v>80</v>
      </c>
      <c r="GN85" s="62">
        <f t="shared" si="341"/>
        <v>0.22226030156432502</v>
      </c>
      <c r="GO85" s="62">
        <f t="shared" si="342"/>
        <v>0.22500364042671511</v>
      </c>
      <c r="GP85" s="62">
        <f t="shared" si="343"/>
        <v>0.23118643087438093</v>
      </c>
      <c r="GQ85" s="62">
        <f t="shared" si="344"/>
        <v>0.24055889162404237</v>
      </c>
      <c r="GR85" s="62">
        <f t="shared" si="345"/>
        <v>0.25297680279125934</v>
      </c>
      <c r="GV85" s="168">
        <v>80</v>
      </c>
      <c r="GW85" s="62">
        <f t="shared" si="346"/>
        <v>0.22226030156432502</v>
      </c>
      <c r="GX85" s="62">
        <f t="shared" si="347"/>
        <v>0.22500364042671511</v>
      </c>
      <c r="GY85" s="62">
        <f t="shared" si="348"/>
        <v>0.23118643087438093</v>
      </c>
      <c r="GZ85" s="62">
        <f t="shared" si="349"/>
        <v>0.24055889162404237</v>
      </c>
      <c r="HA85" s="62">
        <f t="shared" si="350"/>
        <v>0.25297680279125934</v>
      </c>
      <c r="HE85" s="54">
        <v>80</v>
      </c>
      <c r="HF85" s="62">
        <f t="shared" si="351"/>
        <v>1.6669522617324373</v>
      </c>
      <c r="HG85" s="62">
        <f t="shared" si="352"/>
        <v>1.687527303200363</v>
      </c>
      <c r="HH85" s="62">
        <f t="shared" si="353"/>
        <v>1.7338982315578568</v>
      </c>
      <c r="HI85" s="62">
        <f t="shared" si="354"/>
        <v>1.8041916871803174</v>
      </c>
      <c r="HJ85" s="62">
        <f t="shared" si="355"/>
        <v>1.8973260209344449</v>
      </c>
      <c r="HN85" s="54">
        <v>80</v>
      </c>
      <c r="HO85" s="62">
        <f t="shared" si="356"/>
        <v>0.33339045234648745</v>
      </c>
      <c r="HP85" s="62">
        <f t="shared" si="357"/>
        <v>0.33750546064007259</v>
      </c>
      <c r="HQ85" s="62">
        <f t="shared" si="358"/>
        <v>0.34677964631157132</v>
      </c>
      <c r="HR85" s="62">
        <f t="shared" si="359"/>
        <v>0.36083833743606347</v>
      </c>
      <c r="HS85" s="62">
        <f t="shared" si="360"/>
        <v>0.37946520418688895</v>
      </c>
      <c r="HW85" s="54">
        <v>80</v>
      </c>
      <c r="HX85" s="62">
        <f t="shared" si="361"/>
        <v>0.22226030156432502</v>
      </c>
      <c r="HY85" s="62">
        <f t="shared" si="362"/>
        <v>0.22500364042671511</v>
      </c>
      <c r="HZ85" s="62">
        <f t="shared" si="363"/>
        <v>0.23118643087438093</v>
      </c>
      <c r="IA85" s="62">
        <f t="shared" si="364"/>
        <v>0.24055889162404237</v>
      </c>
      <c r="IB85" s="62">
        <f t="shared" si="365"/>
        <v>0.25297680279125934</v>
      </c>
      <c r="IF85" s="54">
        <v>80</v>
      </c>
      <c r="IG85" s="62">
        <f t="shared" si="366"/>
        <v>0.74086767188108327</v>
      </c>
      <c r="IH85" s="62">
        <f t="shared" si="367"/>
        <v>0.75001213475571693</v>
      </c>
      <c r="II85" s="62">
        <f t="shared" si="368"/>
        <v>0.77062143624793633</v>
      </c>
      <c r="IJ85" s="62">
        <f t="shared" si="369"/>
        <v>0.80186297208014112</v>
      </c>
      <c r="IK85" s="62">
        <f t="shared" si="370"/>
        <v>0.84325600930419775</v>
      </c>
      <c r="IO85" s="54">
        <v>80</v>
      </c>
      <c r="IP85" s="62">
        <f t="shared" si="371"/>
        <v>0.22226030156432502</v>
      </c>
      <c r="IQ85" s="62">
        <f t="shared" si="372"/>
        <v>0.22500364042671511</v>
      </c>
      <c r="IR85" s="62">
        <f t="shared" si="373"/>
        <v>0.23118643087438093</v>
      </c>
      <c r="IS85" s="62">
        <f t="shared" si="374"/>
        <v>0.24055889162404237</v>
      </c>
      <c r="IT85" s="62">
        <f t="shared" si="375"/>
        <v>0.25297680279125934</v>
      </c>
      <c r="IX85" s="54">
        <v>80</v>
      </c>
      <c r="IY85" s="62">
        <f t="shared" si="376"/>
        <v>0</v>
      </c>
      <c r="IZ85" s="62">
        <f t="shared" si="377"/>
        <v>0</v>
      </c>
      <c r="JA85" s="62">
        <f t="shared" si="378"/>
        <v>0</v>
      </c>
      <c r="JB85" s="62">
        <f t="shared" si="379"/>
        <v>0</v>
      </c>
      <c r="JC85" s="62">
        <f t="shared" si="380"/>
        <v>0</v>
      </c>
      <c r="JD85" s="67"/>
      <c r="JE85" s="67"/>
      <c r="JF85" s="67"/>
      <c r="JJ85" s="54">
        <v>80</v>
      </c>
      <c r="JK85" s="68">
        <f t="shared" si="381"/>
        <v>7.4086767188108332E-2</v>
      </c>
      <c r="JL85" s="68">
        <f t="shared" si="382"/>
        <v>7.5001213475571704E-2</v>
      </c>
      <c r="JM85" s="68">
        <f t="shared" si="383"/>
        <v>7.7062143624793633E-2</v>
      </c>
      <c r="JN85" s="68">
        <f t="shared" si="384"/>
        <v>8.0186297208014123E-2</v>
      </c>
      <c r="JO85" s="68">
        <f t="shared" si="385"/>
        <v>8.4325600930419783E-2</v>
      </c>
      <c r="JP85" s="61">
        <f>JK85*('[1]功能-城建'!CW84-'[1]功能-城建'!CW83)+JP84</f>
        <v>2370541.3387420964</v>
      </c>
      <c r="JQ85" s="61">
        <f>JL85*('[1]功能-城建'!CX84-'[1]功能-城建'!CX83)+JQ84</f>
        <v>2606173.0771690463</v>
      </c>
      <c r="JR85" s="61">
        <f>JM85*('[1]功能-城建'!CY84-'[1]功能-城建'!CY83)+JR84</f>
        <v>2624595.0370274181</v>
      </c>
      <c r="JS85" s="61">
        <f>JN85*('[1]功能-城建'!CZ84-'[1]功能-城建'!CZ83)+JS84</f>
        <v>2665747.8805210521</v>
      </c>
      <c r="JT85" s="61">
        <f>JO85*('[1]功能-城建'!DA84-'[1]功能-城建'!DA83)+JT84</f>
        <v>1572590.2369870325</v>
      </c>
      <c r="JX85" s="159">
        <v>80</v>
      </c>
      <c r="JY85" s="68">
        <f t="shared" si="386"/>
        <v>0.11113015078216251</v>
      </c>
      <c r="JZ85" s="68">
        <f t="shared" si="387"/>
        <v>0.11250182021335756</v>
      </c>
      <c r="KA85" s="68">
        <f t="shared" si="388"/>
        <v>0.11559321543719046</v>
      </c>
      <c r="KB85" s="68">
        <f t="shared" si="389"/>
        <v>0.12027944581202119</v>
      </c>
      <c r="KC85" s="68">
        <f t="shared" si="390"/>
        <v>0.12648840139562967</v>
      </c>
      <c r="KG85" s="168">
        <v>80</v>
      </c>
      <c r="KH85" s="68">
        <f t="shared" si="391"/>
        <v>0.11113015078216251</v>
      </c>
      <c r="KI85" s="68">
        <f t="shared" si="392"/>
        <v>0.11250182021335756</v>
      </c>
      <c r="KJ85" s="68">
        <f t="shared" si="393"/>
        <v>0.11559321543719046</v>
      </c>
      <c r="KK85" s="68">
        <f t="shared" si="394"/>
        <v>0.12027944581202119</v>
      </c>
      <c r="KL85" s="68">
        <f t="shared" si="395"/>
        <v>0.12648840139562967</v>
      </c>
      <c r="KP85" s="168">
        <v>80</v>
      </c>
      <c r="KQ85" s="68">
        <f t="shared" si="396"/>
        <v>0.22226030156432497</v>
      </c>
      <c r="KR85" s="68">
        <f t="shared" si="397"/>
        <v>0.22500364042671506</v>
      </c>
      <c r="KS85" s="68">
        <f t="shared" si="398"/>
        <v>0.2311864308743809</v>
      </c>
      <c r="KT85" s="68">
        <f t="shared" si="399"/>
        <v>0.24055889162404231</v>
      </c>
      <c r="KU85" s="68">
        <f t="shared" si="400"/>
        <v>0.25297680279125934</v>
      </c>
    </row>
    <row r="86" spans="2:307" x14ac:dyDescent="0.15">
      <c r="B86" s="54">
        <v>47</v>
      </c>
      <c r="C86" s="63">
        <f>IFERROR(INDEX(C$8:C$37,MATCH(圣人研究设计!AA120,$B$8:$B$37,0)),0)</f>
        <v>0.75</v>
      </c>
      <c r="D86" s="63">
        <f>IFERROR(INDEX(D$8:D$37,MATCH(圣人研究设计!AB120,$B$8:$B$37,0)),0)</f>
        <v>0</v>
      </c>
      <c r="E86" s="63">
        <f>IFERROR(INDEX(E$8:E$37,MATCH(圣人研究设计!AC120,$B$8:$B$37,0)),0)</f>
        <v>0</v>
      </c>
      <c r="F86" s="63">
        <f>IFERROR(INDEX(F$8:F$37,MATCH(圣人研究设计!AD120,$B$8:$B$37,0)),0)</f>
        <v>0.05</v>
      </c>
      <c r="G86" s="63">
        <f>IFERROR(INDEX(G$8:G$37,MATCH(圣人研究设计!AE120,$B$8:$B$37,0)),0)</f>
        <v>0.5</v>
      </c>
      <c r="H86" s="63">
        <f>IFERROR(INDEX(H$8:H$37,MATCH(圣人研究设计!AF120,$B$8:$B$37,0)),0)</f>
        <v>0</v>
      </c>
      <c r="I86" s="63">
        <f>IFERROR(INDEX(I$8:I$37,MATCH(圣人研究设计!AG120,$B$8:$B$37,0)),0)</f>
        <v>0.5</v>
      </c>
      <c r="J86" s="63">
        <f>IFERROR(INDEX(J$8:J$37,MATCH(圣人研究设计!AH120,$B$8:$B$37,0)),0)</f>
        <v>0</v>
      </c>
      <c r="K86" s="63">
        <f>IFERROR(INDEX(K$8:K$37,MATCH(圣人研究设计!AI120,$B$8:$B$37,0)),0)</f>
        <v>0.1</v>
      </c>
      <c r="L86" s="63">
        <f>IFERROR(INDEX(L$8:L$37,MATCH(圣人研究设计!AJ120,$B$8:$B$37,0)),0)</f>
        <v>0.1</v>
      </c>
      <c r="M86" s="63">
        <f>IFERROR(INDEX(M$8:M$37,MATCH(圣人研究设计!AK120,$B$8:$B$37,0)),0)</f>
        <v>0</v>
      </c>
      <c r="N86" s="63">
        <f>IFERROR(INDEX(N$8:N$37,MATCH(圣人研究设计!AL120,$B$8:$B$37,0)),0)</f>
        <v>0</v>
      </c>
      <c r="O86" s="63">
        <f>IFERROR(INDEX(O$8:O$37,MATCH(圣人研究设计!AM120,$B$8:$B$37,0)),0)</f>
        <v>0.05</v>
      </c>
      <c r="P86" s="63">
        <f>IFERROR(INDEX(P$8:P$37,MATCH(圣人研究设计!AN120,$B$8:$B$37,0)),0)</f>
        <v>0.2</v>
      </c>
      <c r="Q86" s="63">
        <f>IFERROR(INDEX(Q$8:Q$37,MATCH(圣人研究设计!AO120,$B$8:$B$37,0)),0)</f>
        <v>0.05</v>
      </c>
      <c r="R86" s="63">
        <f>IFERROR(INDEX(R$8:R$37,MATCH(圣人研究设计!AP120,$B$8:$B$37,0)),0)</f>
        <v>0.15</v>
      </c>
      <c r="S86" s="63">
        <f>IFERROR(INDEX(S$8:S$37,MATCH(圣人研究设计!AQ120,$B$8:$B$37,0)),0)</f>
        <v>0</v>
      </c>
      <c r="T86" s="63">
        <f>IFERROR(INDEX(T$8:T$37,MATCH(圣人研究设计!AR120,$B$8:$B$37,0)),0)</f>
        <v>0.2</v>
      </c>
      <c r="U86" s="63">
        <f>IFERROR(INDEX(U$8:U$37,MATCH(圣人研究设计!AS120,$B$8:$B$37,0)),0)</f>
        <v>0.2</v>
      </c>
      <c r="V86" s="63">
        <f>IFERROR(INDEX(V$8:V$37,MATCH(圣人研究设计!AT120,$B$8:$B$37,0)),0)</f>
        <v>0</v>
      </c>
      <c r="W86" s="63">
        <f>IFERROR(INDEX(W$8:W$37,MATCH(圣人研究设计!AU120,$B$8:$B$37,0)),0)</f>
        <v>0.3</v>
      </c>
      <c r="X86" s="63">
        <f>IFERROR(INDEX(X$8:X$37,MATCH(圣人研究设计!AV120,$B$8:$B$37,0)),0)</f>
        <v>0</v>
      </c>
      <c r="Y86" s="63">
        <f>IFERROR(INDEX(Y$8:Y$37,MATCH(圣人研究设计!AW120,$B$8:$B$37,0)),0)</f>
        <v>0.5</v>
      </c>
      <c r="Z86" s="63">
        <f>IFERROR(INDEX(Z$8:Z$37,MATCH(圣人研究设计!AX120,$B$8:$B$37,0)),0)</f>
        <v>0</v>
      </c>
      <c r="AA86" s="63">
        <f>IFERROR(INDEX(AA$8:AA$37,MATCH(圣人研究设计!AY120,$B$8:$B$37,0)),0)</f>
        <v>0</v>
      </c>
      <c r="AB86" s="63">
        <f>IFERROR(INDEX(AB$8:AB$37,MATCH(圣人研究设计!AZ120,$B$8:$B$37,0)),0)</f>
        <v>0</v>
      </c>
      <c r="AC86" s="63">
        <f>IFERROR(INDEX(AC$8:AC$37,MATCH(圣人研究设计!BA120,$B$8:$B$37,0)),0)</f>
        <v>0</v>
      </c>
      <c r="AD86" s="63">
        <f>IFERROR(INDEX(AD$8:AD$37,MATCH(圣人研究设计!BB120,$B$8:$B$37,0)),0)</f>
        <v>0.15</v>
      </c>
      <c r="AE86" s="63"/>
      <c r="AI86" s="103">
        <v>79</v>
      </c>
      <c r="AJ86" s="60">
        <f>IF(总纲!BM83&lt;INT('功能-圣人研究'!$E$8),0,求节点('功能-圣人研究'!$E$8:$E$27,'功能-圣人研究'!K$8:K$27,总纲!BM83))</f>
        <v>0.74317658463385583</v>
      </c>
      <c r="AK86" s="60">
        <f>IF(总纲!BN83&lt;INT('功能-圣人研究'!$E$8),0,求节点('功能-圣人研究'!$E$8:$E$27,'功能-圣人研究'!L$8:L$27,总纲!BN83))</f>
        <v>0.75255832805879974</v>
      </c>
      <c r="AL86" s="60">
        <f>IF(总纲!BO83&lt;INT('功能-圣人研究'!$E$8),0,求节点('功能-圣人研究'!$E$8:$E$27,'功能-圣人研究'!M$8:M$27,总纲!BO83))</f>
        <v>0.77310246607107269</v>
      </c>
      <c r="AM86" s="60">
        <f>IF(总纲!BP83&lt;INT('功能-圣人研究'!$E$8),0,求节点('功能-圣人研究'!$E$8:$E$27,'功能-圣人研究'!N$8:N$27,总纲!BP83))</f>
        <v>0.80487164782001286</v>
      </c>
      <c r="AN86" s="60">
        <f>IF(总纲!BQ83&lt;INT('功能-圣人研究'!$E$8),0,求节点('功能-圣人研究'!$E$8:$E$27,'功能-圣人研究'!O$8:O$27,总纲!BQ83))</f>
        <v>0.84661872658957726</v>
      </c>
      <c r="AS86" s="81"/>
      <c r="AT86" s="54">
        <v>81</v>
      </c>
      <c r="AU86" s="68">
        <f t="shared" si="271"/>
        <v>1.1077384968008528</v>
      </c>
      <c r="AV86" s="68">
        <f t="shared" si="272"/>
        <v>1.1215319486701081</v>
      </c>
      <c r="AW86" s="68">
        <f t="shared" si="273"/>
        <v>1.1519740599504382</v>
      </c>
      <c r="AX86" s="68">
        <f t="shared" si="274"/>
        <v>1.1984837581870267</v>
      </c>
      <c r="AY86" s="68">
        <f t="shared" si="275"/>
        <v>1.2597206316519236</v>
      </c>
      <c r="BB86" s="81"/>
      <c r="BC86" s="54">
        <v>81</v>
      </c>
      <c r="BD86" s="68">
        <f t="shared" si="276"/>
        <v>0.83080387260063948</v>
      </c>
      <c r="BE86" s="68">
        <f t="shared" si="277"/>
        <v>0.84114896150258101</v>
      </c>
      <c r="BF86" s="68">
        <f t="shared" si="278"/>
        <v>0.86398054496282861</v>
      </c>
      <c r="BG86" s="68">
        <f t="shared" si="279"/>
        <v>0.89886281864027007</v>
      </c>
      <c r="BH86" s="68">
        <f t="shared" si="280"/>
        <v>0.94479047373894265</v>
      </c>
      <c r="BL86" s="54">
        <v>81</v>
      </c>
      <c r="BM86" s="68">
        <f t="shared" si="281"/>
        <v>0</v>
      </c>
      <c r="BN86" s="68">
        <f t="shared" si="282"/>
        <v>0</v>
      </c>
      <c r="BO86" s="68">
        <f t="shared" si="283"/>
        <v>0</v>
      </c>
      <c r="BP86" s="68">
        <f t="shared" si="284"/>
        <v>0</v>
      </c>
      <c r="BQ86" s="68">
        <f t="shared" si="285"/>
        <v>0</v>
      </c>
      <c r="BU86" s="54">
        <v>81</v>
      </c>
      <c r="BV86" s="62">
        <f t="shared" si="286"/>
        <v>0.55386924840042639</v>
      </c>
      <c r="BW86" s="62">
        <f t="shared" si="287"/>
        <v>0.56076597433505404</v>
      </c>
      <c r="BX86" s="62">
        <f t="shared" si="288"/>
        <v>0.57598702997521911</v>
      </c>
      <c r="BY86" s="62">
        <f t="shared" si="289"/>
        <v>0.59924187909351334</v>
      </c>
      <c r="BZ86" s="62">
        <f t="shared" si="290"/>
        <v>0.6298603158259618</v>
      </c>
      <c r="CD86" s="168">
        <v>81</v>
      </c>
      <c r="CE86" s="62">
        <f t="shared" si="291"/>
        <v>0.55386924840042639</v>
      </c>
      <c r="CF86" s="62">
        <f t="shared" si="292"/>
        <v>0.56076597433505404</v>
      </c>
      <c r="CG86" s="62">
        <f t="shared" si="293"/>
        <v>0.57598702997521911</v>
      </c>
      <c r="CH86" s="62">
        <f t="shared" si="294"/>
        <v>0.59924187909351334</v>
      </c>
      <c r="CI86" s="62">
        <f t="shared" si="295"/>
        <v>0.6298603158259618</v>
      </c>
      <c r="CM86" s="54">
        <v>81</v>
      </c>
      <c r="CN86" s="62">
        <f t="shared" si="296"/>
        <v>0.55386924840042639</v>
      </c>
      <c r="CO86" s="62">
        <f t="shared" si="297"/>
        <v>0.56076597433505404</v>
      </c>
      <c r="CP86" s="62">
        <f t="shared" si="298"/>
        <v>0.57598702997521911</v>
      </c>
      <c r="CQ86" s="62">
        <f t="shared" si="299"/>
        <v>0.59924187909351334</v>
      </c>
      <c r="CR86" s="62">
        <f t="shared" si="300"/>
        <v>0.6298603158259618</v>
      </c>
      <c r="CV86" s="54">
        <v>81</v>
      </c>
      <c r="CW86" s="62">
        <f t="shared" si="301"/>
        <v>0.11077384968008529</v>
      </c>
      <c r="CX86" s="62">
        <f t="shared" si="302"/>
        <v>0.11215319486701082</v>
      </c>
      <c r="CY86" s="62">
        <f t="shared" si="303"/>
        <v>0.11519740599504383</v>
      </c>
      <c r="CZ86" s="62">
        <f t="shared" si="304"/>
        <v>0.11984837581870268</v>
      </c>
      <c r="DA86" s="62">
        <f t="shared" si="305"/>
        <v>0.12597206316519238</v>
      </c>
      <c r="DE86" s="168">
        <v>81</v>
      </c>
      <c r="DF86" s="62">
        <f t="shared" si="306"/>
        <v>0.14769846624011371</v>
      </c>
      <c r="DG86" s="62">
        <f t="shared" si="307"/>
        <v>0.14953759315601442</v>
      </c>
      <c r="DH86" s="62">
        <f t="shared" si="308"/>
        <v>0.15359654132672509</v>
      </c>
      <c r="DI86" s="62">
        <f t="shared" si="309"/>
        <v>0.15979783442493689</v>
      </c>
      <c r="DJ86" s="62">
        <f t="shared" si="310"/>
        <v>0.16796275088692314</v>
      </c>
      <c r="DN86" s="54">
        <v>81</v>
      </c>
      <c r="DO86" s="62">
        <f t="shared" si="311"/>
        <v>0.11077384968008529</v>
      </c>
      <c r="DP86" s="62">
        <f t="shared" si="312"/>
        <v>0.11215319486701082</v>
      </c>
      <c r="DQ86" s="62">
        <f t="shared" si="313"/>
        <v>0.11519740599504383</v>
      </c>
      <c r="DR86" s="62">
        <f t="shared" si="314"/>
        <v>0.11984837581870268</v>
      </c>
      <c r="DS86" s="62">
        <f t="shared" si="315"/>
        <v>0.12597206316519238</v>
      </c>
      <c r="DW86" s="168">
        <v>81</v>
      </c>
      <c r="DX86" s="62">
        <f t="shared" si="316"/>
        <v>0.1661607745201279</v>
      </c>
      <c r="DY86" s="62">
        <f t="shared" si="317"/>
        <v>0.16822979230051618</v>
      </c>
      <c r="DZ86" s="62">
        <f t="shared" si="318"/>
        <v>0.1727961089925657</v>
      </c>
      <c r="EA86" s="62">
        <f t="shared" si="319"/>
        <v>0.17977256372805397</v>
      </c>
      <c r="EB86" s="62">
        <f t="shared" si="320"/>
        <v>0.18895809474778852</v>
      </c>
      <c r="EF86" s="54">
        <v>81</v>
      </c>
      <c r="EG86" s="62">
        <f t="shared" si="321"/>
        <v>0.11077384968008529</v>
      </c>
      <c r="EH86" s="62">
        <f t="shared" si="322"/>
        <v>0.11215319486701082</v>
      </c>
      <c r="EI86" s="62">
        <f t="shared" si="323"/>
        <v>0.11519740599504383</v>
      </c>
      <c r="EJ86" s="62">
        <f t="shared" si="324"/>
        <v>0.11984837581870268</v>
      </c>
      <c r="EK86" s="62">
        <f t="shared" si="325"/>
        <v>0.12597206316519238</v>
      </c>
      <c r="EO86" s="168">
        <v>81</v>
      </c>
      <c r="EP86" s="62">
        <f t="shared" si="326"/>
        <v>5.5386924840042644E-2</v>
      </c>
      <c r="EQ86" s="62">
        <f t="shared" si="327"/>
        <v>5.6076597433505411E-2</v>
      </c>
      <c r="ER86" s="62">
        <f t="shared" si="328"/>
        <v>5.7598702997521914E-2</v>
      </c>
      <c r="ES86" s="62">
        <f t="shared" si="329"/>
        <v>5.9924187909351341E-2</v>
      </c>
      <c r="ET86" s="62">
        <f t="shared" si="330"/>
        <v>6.2986031582596191E-2</v>
      </c>
      <c r="EX86" s="54">
        <v>81</v>
      </c>
      <c r="EY86" s="62">
        <f t="shared" si="401"/>
        <v>0.22154769936017057</v>
      </c>
      <c r="EZ86" s="62">
        <f t="shared" si="402"/>
        <v>0.22430638973402164</v>
      </c>
      <c r="FA86" s="62">
        <f t="shared" si="403"/>
        <v>0.23039481199008766</v>
      </c>
      <c r="FB86" s="62">
        <f t="shared" si="404"/>
        <v>0.23969675163740536</v>
      </c>
      <c r="FC86" s="62">
        <f t="shared" si="405"/>
        <v>0.25194412633038477</v>
      </c>
      <c r="FG86" s="54">
        <v>81</v>
      </c>
      <c r="FH86" s="67">
        <f>$Q120*AJ88*'[1]资源-士兵训练时间'!AB86+FH85</f>
        <v>2186723.8411424821</v>
      </c>
      <c r="FI86" s="67">
        <f>$Q120*AK88*'[1]资源-士兵训练时间'!AC86+FI85</f>
        <v>3203302.5358391083</v>
      </c>
      <c r="FJ86" s="67">
        <f>$Q120*AL88*'[1]资源-士兵训练时间'!AD86+FJ85</f>
        <v>4493908.4023652291</v>
      </c>
      <c r="FK86" s="67">
        <f>$Q120*AM88*'[1]资源-士兵训练时间'!AE86+FK85</f>
        <v>6184151.0883298516</v>
      </c>
      <c r="FL86" s="67">
        <f>$Q120*AN88*'[1]资源-士兵训练时间'!AF86+FL85</f>
        <v>9596062.0757066682</v>
      </c>
      <c r="FP86" s="54">
        <v>81</v>
      </c>
      <c r="FQ86" s="62">
        <f t="shared" si="331"/>
        <v>0.1661607745201279</v>
      </c>
      <c r="FR86" s="62">
        <f t="shared" si="332"/>
        <v>0.16822979230051618</v>
      </c>
      <c r="FS86" s="62">
        <f t="shared" si="333"/>
        <v>0.1727961089925657</v>
      </c>
      <c r="FT86" s="62">
        <f t="shared" si="334"/>
        <v>0.17977256372805397</v>
      </c>
      <c r="FU86" s="62">
        <f t="shared" si="335"/>
        <v>0.18895809474778852</v>
      </c>
      <c r="FV86" s="61">
        <f>FQ86*[4]兵营招募!AX85+FV85</f>
        <v>5226297.311938474</v>
      </c>
      <c r="FW86" s="61">
        <f>FR86*[4]兵营招募!AY85+FW85</f>
        <v>5340158.2127677854</v>
      </c>
      <c r="FX86" s="61">
        <f>FS86*[4]兵营招募!AZ85+FX85</f>
        <v>5113433.1958890641</v>
      </c>
      <c r="FY86" s="61">
        <f>FT86*[4]兵营招募!BA85+FY85</f>
        <v>4866443.8505520476</v>
      </c>
      <c r="FZ86" s="61">
        <f>FU86*[4]兵营招募!BB85+FZ85</f>
        <v>3401358.6112359157</v>
      </c>
      <c r="GD86" s="54">
        <v>81</v>
      </c>
      <c r="GE86" s="62">
        <f t="shared" si="336"/>
        <v>0.22154769936017057</v>
      </c>
      <c r="GF86" s="62">
        <f t="shared" si="337"/>
        <v>0.22430638973402164</v>
      </c>
      <c r="GG86" s="62">
        <f t="shared" si="338"/>
        <v>0.23039481199008766</v>
      </c>
      <c r="GH86" s="62">
        <f t="shared" si="339"/>
        <v>0.23969675163740536</v>
      </c>
      <c r="GI86" s="62">
        <f t="shared" si="340"/>
        <v>0.25194412633038477</v>
      </c>
      <c r="GM86" s="54">
        <v>81</v>
      </c>
      <c r="GN86" s="62">
        <f t="shared" si="341"/>
        <v>0.22154769936017057</v>
      </c>
      <c r="GO86" s="62">
        <f t="shared" si="342"/>
        <v>0.22430638973402164</v>
      </c>
      <c r="GP86" s="62">
        <f t="shared" si="343"/>
        <v>0.23039481199008766</v>
      </c>
      <c r="GQ86" s="62">
        <f t="shared" si="344"/>
        <v>0.23969675163740536</v>
      </c>
      <c r="GR86" s="62">
        <f t="shared" si="345"/>
        <v>0.25194412633038477</v>
      </c>
      <c r="GV86" s="168">
        <v>81</v>
      </c>
      <c r="GW86" s="62">
        <f t="shared" si="346"/>
        <v>0.22154769936017057</v>
      </c>
      <c r="GX86" s="62">
        <f t="shared" si="347"/>
        <v>0.22430638973402164</v>
      </c>
      <c r="GY86" s="62">
        <f t="shared" si="348"/>
        <v>0.23039481199008766</v>
      </c>
      <c r="GZ86" s="62">
        <f t="shared" si="349"/>
        <v>0.23969675163740536</v>
      </c>
      <c r="HA86" s="62">
        <f t="shared" si="350"/>
        <v>0.25194412633038477</v>
      </c>
      <c r="HE86" s="54">
        <v>81</v>
      </c>
      <c r="HF86" s="62">
        <f t="shared" si="351"/>
        <v>1.661607745201279</v>
      </c>
      <c r="HG86" s="62">
        <f t="shared" si="352"/>
        <v>1.682297923005162</v>
      </c>
      <c r="HH86" s="62">
        <f t="shared" si="353"/>
        <v>1.7279610899256572</v>
      </c>
      <c r="HI86" s="62">
        <f t="shared" si="354"/>
        <v>1.7977256372805401</v>
      </c>
      <c r="HJ86" s="62">
        <f t="shared" si="355"/>
        <v>1.8895809474778853</v>
      </c>
      <c r="HN86" s="54">
        <v>81</v>
      </c>
      <c r="HO86" s="62">
        <f t="shared" si="356"/>
        <v>0.33232154904025579</v>
      </c>
      <c r="HP86" s="62">
        <f t="shared" si="357"/>
        <v>0.33645958460103237</v>
      </c>
      <c r="HQ86" s="62">
        <f t="shared" si="358"/>
        <v>0.3455922179851314</v>
      </c>
      <c r="HR86" s="62">
        <f t="shared" si="359"/>
        <v>0.35954512745610795</v>
      </c>
      <c r="HS86" s="62">
        <f t="shared" si="360"/>
        <v>0.37791618949557704</v>
      </c>
      <c r="HW86" s="54">
        <v>81</v>
      </c>
      <c r="HX86" s="62">
        <f t="shared" si="361"/>
        <v>0.22154769936017057</v>
      </c>
      <c r="HY86" s="62">
        <f t="shared" si="362"/>
        <v>0.22430638973402164</v>
      </c>
      <c r="HZ86" s="62">
        <f t="shared" si="363"/>
        <v>0.23039481199008766</v>
      </c>
      <c r="IA86" s="62">
        <f t="shared" si="364"/>
        <v>0.23969675163740536</v>
      </c>
      <c r="IB86" s="62">
        <f t="shared" si="365"/>
        <v>0.25194412633038477</v>
      </c>
      <c r="IF86" s="54">
        <v>81</v>
      </c>
      <c r="IG86" s="62">
        <f t="shared" si="366"/>
        <v>0.73849233120056845</v>
      </c>
      <c r="IH86" s="62">
        <f t="shared" si="367"/>
        <v>0.74768796578007202</v>
      </c>
      <c r="II86" s="62">
        <f t="shared" si="368"/>
        <v>0.76798270663362544</v>
      </c>
      <c r="IJ86" s="62">
        <f t="shared" si="369"/>
        <v>0.79898917212468445</v>
      </c>
      <c r="IK86" s="62">
        <f t="shared" si="370"/>
        <v>0.8398137544346157</v>
      </c>
      <c r="IO86" s="54">
        <v>81</v>
      </c>
      <c r="IP86" s="62">
        <f t="shared" si="371"/>
        <v>0.22154769936017057</v>
      </c>
      <c r="IQ86" s="62">
        <f t="shared" si="372"/>
        <v>0.22430638973402164</v>
      </c>
      <c r="IR86" s="62">
        <f t="shared" si="373"/>
        <v>0.23039481199008766</v>
      </c>
      <c r="IS86" s="62">
        <f t="shared" si="374"/>
        <v>0.23969675163740536</v>
      </c>
      <c r="IT86" s="62">
        <f t="shared" si="375"/>
        <v>0.25194412633038477</v>
      </c>
      <c r="IX86" s="54">
        <v>81</v>
      </c>
      <c r="IY86" s="62">
        <f t="shared" si="376"/>
        <v>0</v>
      </c>
      <c r="IZ86" s="62">
        <f t="shared" si="377"/>
        <v>0</v>
      </c>
      <c r="JA86" s="62">
        <f t="shared" si="378"/>
        <v>0</v>
      </c>
      <c r="JB86" s="62">
        <f t="shared" si="379"/>
        <v>0</v>
      </c>
      <c r="JC86" s="62">
        <f t="shared" si="380"/>
        <v>0</v>
      </c>
      <c r="JD86" s="67"/>
      <c r="JE86" s="67"/>
      <c r="JF86" s="67"/>
      <c r="JJ86" s="54">
        <v>81</v>
      </c>
      <c r="JK86" s="68">
        <f t="shared" si="381"/>
        <v>7.3849233120056854E-2</v>
      </c>
      <c r="JL86" s="68">
        <f t="shared" si="382"/>
        <v>7.476879657800721E-2</v>
      </c>
      <c r="JM86" s="68">
        <f t="shared" si="383"/>
        <v>7.6798270663362547E-2</v>
      </c>
      <c r="JN86" s="68">
        <f t="shared" si="384"/>
        <v>7.9898917212468445E-2</v>
      </c>
      <c r="JO86" s="68">
        <f t="shared" si="385"/>
        <v>8.398137544346157E-2</v>
      </c>
      <c r="JP86" s="61">
        <f>JK86*('[1]功能-城建'!CW85-'[1]功能-城建'!CW84)+JP85</f>
        <v>2605225.2448925106</v>
      </c>
      <c r="JQ86" s="61">
        <f>JL86*('[1]功能-城建'!CX85-'[1]功能-城建'!CX84)+JQ85</f>
        <v>2853214.5457710065</v>
      </c>
      <c r="JR86" s="61">
        <f>JM86*('[1]功能-城建'!CY85-'[1]功能-城建'!CY84)+JR85</f>
        <v>2870746.4361553928</v>
      </c>
      <c r="JS86" s="61">
        <f>JN86*('[1]功能-城建'!CZ85-'[1]功能-城建'!CZ84)+JS85</f>
        <v>2919985.2711555315</v>
      </c>
      <c r="JT86" s="61">
        <f>JO86*('[1]功能-城建'!DA85-'[1]功能-城建'!DA84)+JT85</f>
        <v>1721230.322950983</v>
      </c>
      <c r="JX86" s="159">
        <v>81</v>
      </c>
      <c r="JY86" s="68">
        <f t="shared" si="386"/>
        <v>0.11077384968008529</v>
      </c>
      <c r="JZ86" s="68">
        <f t="shared" si="387"/>
        <v>0.11215319486701082</v>
      </c>
      <c r="KA86" s="68">
        <f t="shared" si="388"/>
        <v>0.11519740599504383</v>
      </c>
      <c r="KB86" s="68">
        <f t="shared" si="389"/>
        <v>0.11984837581870268</v>
      </c>
      <c r="KC86" s="68">
        <f t="shared" si="390"/>
        <v>0.12597206316519238</v>
      </c>
      <c r="KG86" s="168">
        <v>81</v>
      </c>
      <c r="KH86" s="68">
        <f t="shared" si="391"/>
        <v>0.11077384968008529</v>
      </c>
      <c r="KI86" s="68">
        <f t="shared" si="392"/>
        <v>0.11215319486701082</v>
      </c>
      <c r="KJ86" s="68">
        <f t="shared" si="393"/>
        <v>0.11519740599504383</v>
      </c>
      <c r="KK86" s="68">
        <f t="shared" si="394"/>
        <v>0.11984837581870268</v>
      </c>
      <c r="KL86" s="68">
        <f t="shared" si="395"/>
        <v>0.12597206316519238</v>
      </c>
      <c r="KP86" s="168">
        <v>81</v>
      </c>
      <c r="KQ86" s="68">
        <f t="shared" si="396"/>
        <v>0.22154769936017052</v>
      </c>
      <c r="KR86" s="68">
        <f t="shared" si="397"/>
        <v>0.22430638973402159</v>
      </c>
      <c r="KS86" s="68">
        <f t="shared" si="398"/>
        <v>0.23039481199008763</v>
      </c>
      <c r="KT86" s="68">
        <f t="shared" si="399"/>
        <v>0.23969675163740534</v>
      </c>
      <c r="KU86" s="68">
        <f t="shared" si="400"/>
        <v>0.25194412633038471</v>
      </c>
    </row>
    <row r="87" spans="2:307" x14ac:dyDescent="0.15">
      <c r="B87" s="54">
        <v>48</v>
      </c>
      <c r="C87" s="63">
        <f>IFERROR(INDEX(C$8:C$37,MATCH(圣人研究设计!AA121,$B$8:$B$37,0)),0)</f>
        <v>0.75</v>
      </c>
      <c r="D87" s="63">
        <f>IFERROR(INDEX(D$8:D$37,MATCH(圣人研究设计!AB121,$B$8:$B$37,0)),0)</f>
        <v>0</v>
      </c>
      <c r="E87" s="63">
        <f>IFERROR(INDEX(E$8:E$37,MATCH(圣人研究设计!AC121,$B$8:$B$37,0)),0)</f>
        <v>0</v>
      </c>
      <c r="F87" s="63">
        <f>IFERROR(INDEX(F$8:F$37,MATCH(圣人研究设计!AD121,$B$8:$B$37,0)),0)</f>
        <v>0.05</v>
      </c>
      <c r="G87" s="63">
        <f>IFERROR(INDEX(G$8:G$37,MATCH(圣人研究设计!AE121,$B$8:$B$37,0)),0)</f>
        <v>0.5</v>
      </c>
      <c r="H87" s="63">
        <f>IFERROR(INDEX(H$8:H$37,MATCH(圣人研究设计!AF121,$B$8:$B$37,0)),0)</f>
        <v>0</v>
      </c>
      <c r="I87" s="63">
        <f>IFERROR(INDEX(I$8:I$37,MATCH(圣人研究设计!AG121,$B$8:$B$37,0)),0)</f>
        <v>0.5</v>
      </c>
      <c r="J87" s="63">
        <f>IFERROR(INDEX(J$8:J$37,MATCH(圣人研究设计!AH121,$B$8:$B$37,0)),0)</f>
        <v>0</v>
      </c>
      <c r="K87" s="63">
        <f>IFERROR(INDEX(K$8:K$37,MATCH(圣人研究设计!AI121,$B$8:$B$37,0)),0)</f>
        <v>0.1</v>
      </c>
      <c r="L87" s="63">
        <f>IFERROR(INDEX(L$8:L$37,MATCH(圣人研究设计!AJ121,$B$8:$B$37,0)),0)</f>
        <v>0.1</v>
      </c>
      <c r="M87" s="63">
        <f>IFERROR(INDEX(M$8:M$37,MATCH(圣人研究设计!AK121,$B$8:$B$37,0)),0)</f>
        <v>0</v>
      </c>
      <c r="N87" s="63">
        <f>IFERROR(INDEX(N$8:N$37,MATCH(圣人研究设计!AL121,$B$8:$B$37,0)),0)</f>
        <v>0</v>
      </c>
      <c r="O87" s="63">
        <f>IFERROR(INDEX(O$8:O$37,MATCH(圣人研究设计!AM121,$B$8:$B$37,0)),0)</f>
        <v>0.05</v>
      </c>
      <c r="P87" s="63">
        <f>IFERROR(INDEX(P$8:P$37,MATCH(圣人研究设计!AN121,$B$8:$B$37,0)),0)</f>
        <v>0.2</v>
      </c>
      <c r="Q87" s="63">
        <f>IFERROR(INDEX(Q$8:Q$37,MATCH(圣人研究设计!AO121,$B$8:$B$37,0)),0)</f>
        <v>0.05</v>
      </c>
      <c r="R87" s="63">
        <f>IFERROR(INDEX(R$8:R$37,MATCH(圣人研究设计!AP121,$B$8:$B$37,0)),0)</f>
        <v>0.15</v>
      </c>
      <c r="S87" s="63">
        <f>IFERROR(INDEX(S$8:S$37,MATCH(圣人研究设计!AQ121,$B$8:$B$37,0)),0)</f>
        <v>0</v>
      </c>
      <c r="T87" s="63">
        <f>IFERROR(INDEX(T$8:T$37,MATCH(圣人研究设计!AR121,$B$8:$B$37,0)),0)</f>
        <v>0.2</v>
      </c>
      <c r="U87" s="63">
        <f>IFERROR(INDEX(U$8:U$37,MATCH(圣人研究设计!AS121,$B$8:$B$37,0)),0)</f>
        <v>0.2</v>
      </c>
      <c r="V87" s="63">
        <f>IFERROR(INDEX(V$8:V$37,MATCH(圣人研究设计!AT121,$B$8:$B$37,0)),0)</f>
        <v>0</v>
      </c>
      <c r="W87" s="63">
        <f>IFERROR(INDEX(W$8:W$37,MATCH(圣人研究设计!AU121,$B$8:$B$37,0)),0)</f>
        <v>0.3</v>
      </c>
      <c r="X87" s="63">
        <f>IFERROR(INDEX(X$8:X$37,MATCH(圣人研究设计!AV121,$B$8:$B$37,0)),0)</f>
        <v>0</v>
      </c>
      <c r="Y87" s="63">
        <f>IFERROR(INDEX(Y$8:Y$37,MATCH(圣人研究设计!AW121,$B$8:$B$37,0)),0)</f>
        <v>0.5</v>
      </c>
      <c r="Z87" s="63">
        <f>IFERROR(INDEX(Z$8:Z$37,MATCH(圣人研究设计!AX121,$B$8:$B$37,0)),0)</f>
        <v>0</v>
      </c>
      <c r="AA87" s="63">
        <f>IFERROR(INDEX(AA$8:AA$37,MATCH(圣人研究设计!AY121,$B$8:$B$37,0)),0)</f>
        <v>0</v>
      </c>
      <c r="AB87" s="63">
        <f>IFERROR(INDEX(AB$8:AB$37,MATCH(圣人研究设计!AZ121,$B$8:$B$37,0)),0)</f>
        <v>0</v>
      </c>
      <c r="AC87" s="63">
        <f>IFERROR(INDEX(AC$8:AC$37,MATCH(圣人研究设计!BA121,$B$8:$B$37,0)),0)</f>
        <v>0</v>
      </c>
      <c r="AD87" s="63">
        <f>IFERROR(INDEX(AD$8:AD$37,MATCH(圣人研究设计!BB121,$B$8:$B$37,0)),0)</f>
        <v>0.15</v>
      </c>
      <c r="AE87" s="63"/>
      <c r="AI87" s="103">
        <v>80</v>
      </c>
      <c r="AJ87" s="60">
        <f>IF(总纲!BM84&lt;INT('功能-圣人研究'!$E$8),0,求节点('功能-圣人研究'!$E$8:$E$27,'功能-圣人研究'!K$8:K$27,总纲!BM84))</f>
        <v>0.74086767188108327</v>
      </c>
      <c r="AK87" s="60">
        <f>IF(总纲!BN84&lt;INT('功能-圣人研究'!$E$8),0,求节点('功能-圣人研究'!$E$8:$E$27,'功能-圣人研究'!L$8:L$27,总纲!BN84))</f>
        <v>0.75001213475571693</v>
      </c>
      <c r="AL87" s="60">
        <f>IF(总纲!BO84&lt;INT('功能-圣人研究'!$E$8),0,求节点('功能-圣人研究'!$E$8:$E$27,'功能-圣人研究'!M$8:M$27,总纲!BO84))</f>
        <v>0.77062143624793633</v>
      </c>
      <c r="AM87" s="60">
        <f>IF(总纲!BP84&lt;INT('功能-圣人研究'!$E$8),0,求节点('功能-圣人研究'!$E$8:$E$27,'功能-圣人研究'!N$8:N$27,总纲!BP84))</f>
        <v>0.80186297208014112</v>
      </c>
      <c r="AN87" s="60">
        <f>IF(总纲!BQ84&lt;INT('功能-圣人研究'!$E$8),0,求节点('功能-圣人研究'!$E$8:$E$27,'功能-圣人研究'!O$8:O$27,总纲!BQ84))</f>
        <v>0.84325600930419775</v>
      </c>
      <c r="AS87" s="81"/>
      <c r="AT87" s="54">
        <v>82</v>
      </c>
      <c r="AU87" s="68">
        <f t="shared" si="271"/>
        <v>1.1042386721178459</v>
      </c>
      <c r="AV87" s="68">
        <f t="shared" si="272"/>
        <v>1.1178430696516344</v>
      </c>
      <c r="AW87" s="68">
        <f t="shared" si="273"/>
        <v>1.148054546472181</v>
      </c>
      <c r="AX87" s="68">
        <f t="shared" si="274"/>
        <v>1.1937637829265271</v>
      </c>
      <c r="AY87" s="68">
        <f t="shared" si="275"/>
        <v>1.2546935361932614</v>
      </c>
      <c r="BB87" s="81"/>
      <c r="BC87" s="54">
        <v>82</v>
      </c>
      <c r="BD87" s="68">
        <f t="shared" si="276"/>
        <v>0.82817900408838452</v>
      </c>
      <c r="BE87" s="68">
        <f t="shared" si="277"/>
        <v>0.83838230223872567</v>
      </c>
      <c r="BF87" s="68">
        <f t="shared" si="278"/>
        <v>0.86104090985413573</v>
      </c>
      <c r="BG87" s="68">
        <f t="shared" si="279"/>
        <v>0.89532283719489525</v>
      </c>
      <c r="BH87" s="68">
        <f t="shared" si="280"/>
        <v>0.94102015214494616</v>
      </c>
      <c r="BL87" s="54">
        <v>82</v>
      </c>
      <c r="BM87" s="68">
        <f t="shared" si="281"/>
        <v>0</v>
      </c>
      <c r="BN87" s="68">
        <f t="shared" si="282"/>
        <v>0</v>
      </c>
      <c r="BO87" s="68">
        <f t="shared" si="283"/>
        <v>0</v>
      </c>
      <c r="BP87" s="68">
        <f t="shared" si="284"/>
        <v>0</v>
      </c>
      <c r="BQ87" s="68">
        <f t="shared" si="285"/>
        <v>0</v>
      </c>
      <c r="BU87" s="54">
        <v>82</v>
      </c>
      <c r="BV87" s="62">
        <f t="shared" si="286"/>
        <v>0.55211933605892294</v>
      </c>
      <c r="BW87" s="62">
        <f t="shared" si="287"/>
        <v>0.55892153482581719</v>
      </c>
      <c r="BX87" s="62">
        <f t="shared" si="288"/>
        <v>0.57402727323609049</v>
      </c>
      <c r="BY87" s="62">
        <f t="shared" si="289"/>
        <v>0.59688189146326354</v>
      </c>
      <c r="BZ87" s="62">
        <f t="shared" si="290"/>
        <v>0.6273467680966307</v>
      </c>
      <c r="CD87" s="168">
        <v>82</v>
      </c>
      <c r="CE87" s="62">
        <f t="shared" si="291"/>
        <v>0.55211933605892294</v>
      </c>
      <c r="CF87" s="62">
        <f t="shared" si="292"/>
        <v>0.55892153482581719</v>
      </c>
      <c r="CG87" s="62">
        <f t="shared" si="293"/>
        <v>0.57402727323609049</v>
      </c>
      <c r="CH87" s="62">
        <f t="shared" si="294"/>
        <v>0.59688189146326354</v>
      </c>
      <c r="CI87" s="62">
        <f t="shared" si="295"/>
        <v>0.6273467680966307</v>
      </c>
      <c r="CM87" s="54">
        <v>82</v>
      </c>
      <c r="CN87" s="62">
        <f t="shared" si="296"/>
        <v>0.55211933605892294</v>
      </c>
      <c r="CO87" s="62">
        <f t="shared" si="297"/>
        <v>0.55892153482581719</v>
      </c>
      <c r="CP87" s="62">
        <f t="shared" si="298"/>
        <v>0.57402727323609049</v>
      </c>
      <c r="CQ87" s="62">
        <f t="shared" si="299"/>
        <v>0.59688189146326354</v>
      </c>
      <c r="CR87" s="62">
        <f t="shared" si="300"/>
        <v>0.6273467680966307</v>
      </c>
      <c r="CV87" s="54">
        <v>82</v>
      </c>
      <c r="CW87" s="62">
        <f t="shared" si="301"/>
        <v>0.11042386721178461</v>
      </c>
      <c r="CX87" s="62">
        <f t="shared" si="302"/>
        <v>0.11178430696516345</v>
      </c>
      <c r="CY87" s="62">
        <f t="shared" si="303"/>
        <v>0.11480545464721811</v>
      </c>
      <c r="CZ87" s="62">
        <f t="shared" si="304"/>
        <v>0.11937637829265271</v>
      </c>
      <c r="DA87" s="62">
        <f t="shared" si="305"/>
        <v>0.12546935361932618</v>
      </c>
      <c r="DE87" s="168">
        <v>82</v>
      </c>
      <c r="DF87" s="62">
        <f t="shared" si="306"/>
        <v>0.14723182294904613</v>
      </c>
      <c r="DG87" s="62">
        <f t="shared" si="307"/>
        <v>0.14904574262021791</v>
      </c>
      <c r="DH87" s="62">
        <f t="shared" si="308"/>
        <v>0.15307393952962414</v>
      </c>
      <c r="DI87" s="62">
        <f t="shared" si="309"/>
        <v>0.15916850439020361</v>
      </c>
      <c r="DJ87" s="62">
        <f t="shared" si="310"/>
        <v>0.16729247149243487</v>
      </c>
      <c r="DN87" s="54">
        <v>82</v>
      </c>
      <c r="DO87" s="62">
        <f t="shared" si="311"/>
        <v>0.11042386721178461</v>
      </c>
      <c r="DP87" s="62">
        <f t="shared" si="312"/>
        <v>0.11178430696516345</v>
      </c>
      <c r="DQ87" s="62">
        <f t="shared" si="313"/>
        <v>0.11480545464721811</v>
      </c>
      <c r="DR87" s="62">
        <f t="shared" si="314"/>
        <v>0.11937637829265271</v>
      </c>
      <c r="DS87" s="62">
        <f t="shared" si="315"/>
        <v>0.12546935361932618</v>
      </c>
      <c r="DW87" s="168">
        <v>82</v>
      </c>
      <c r="DX87" s="62">
        <f t="shared" si="316"/>
        <v>0.16563580081767687</v>
      </c>
      <c r="DY87" s="62">
        <f t="shared" si="317"/>
        <v>0.16767646044774512</v>
      </c>
      <c r="DZ87" s="62">
        <f t="shared" si="318"/>
        <v>0.17220818197082713</v>
      </c>
      <c r="EA87" s="62">
        <f t="shared" si="319"/>
        <v>0.17906456743897903</v>
      </c>
      <c r="EB87" s="62">
        <f t="shared" si="320"/>
        <v>0.1882040304289892</v>
      </c>
      <c r="EF87" s="54">
        <v>82</v>
      </c>
      <c r="EG87" s="62">
        <f t="shared" si="321"/>
        <v>0.11042386721178461</v>
      </c>
      <c r="EH87" s="62">
        <f t="shared" si="322"/>
        <v>0.11178430696516345</v>
      </c>
      <c r="EI87" s="62">
        <f t="shared" si="323"/>
        <v>0.11480545464721811</v>
      </c>
      <c r="EJ87" s="62">
        <f t="shared" si="324"/>
        <v>0.11937637829265271</v>
      </c>
      <c r="EK87" s="62">
        <f t="shared" si="325"/>
        <v>0.12546935361932618</v>
      </c>
      <c r="EO87" s="168">
        <v>82</v>
      </c>
      <c r="EP87" s="62">
        <f t="shared" si="326"/>
        <v>5.5211933605892306E-2</v>
      </c>
      <c r="EQ87" s="62">
        <f t="shared" si="327"/>
        <v>5.5892153482581725E-2</v>
      </c>
      <c r="ER87" s="62">
        <f t="shared" si="328"/>
        <v>5.7402727323609057E-2</v>
      </c>
      <c r="ES87" s="62">
        <f t="shared" si="329"/>
        <v>5.9688189146326356E-2</v>
      </c>
      <c r="ET87" s="62">
        <f t="shared" si="330"/>
        <v>6.273467680966309E-2</v>
      </c>
      <c r="EX87" s="54">
        <v>82</v>
      </c>
      <c r="EY87" s="62">
        <f t="shared" si="401"/>
        <v>0.22084773442356923</v>
      </c>
      <c r="EZ87" s="62">
        <f t="shared" si="402"/>
        <v>0.2235686139303269</v>
      </c>
      <c r="FA87" s="62">
        <f t="shared" si="403"/>
        <v>0.22961090929443623</v>
      </c>
      <c r="FB87" s="62">
        <f t="shared" si="404"/>
        <v>0.23875275658530543</v>
      </c>
      <c r="FC87" s="62">
        <f t="shared" si="405"/>
        <v>0.25093870723865236</v>
      </c>
      <c r="FG87" s="54">
        <v>82</v>
      </c>
      <c r="FH87" s="67">
        <f>$Q121*AJ89*'[1]资源-士兵训练时间'!AB87+FH86</f>
        <v>2395440.9234600244</v>
      </c>
      <c r="FI87" s="67">
        <f>$Q121*AK89*'[1]资源-士兵训练时间'!AC87+FI86</f>
        <v>3506836.5254307552</v>
      </c>
      <c r="FJ87" s="67">
        <f>$Q121*AL89*'[1]资源-士兵训练时间'!AD87+FJ86</f>
        <v>4918544.038843872</v>
      </c>
      <c r="FK87" s="67">
        <f>$Q121*AM89*'[1]资源-士兵训练时间'!AE87+FK86</f>
        <v>6767361.3516835188</v>
      </c>
      <c r="FL87" s="67">
        <f>$Q121*AN89*'[1]资源-士兵训练时间'!AF87+FL86</f>
        <v>10350481.148517501</v>
      </c>
      <c r="FP87" s="54">
        <v>82</v>
      </c>
      <c r="FQ87" s="62">
        <f t="shared" si="331"/>
        <v>0.16563580081767687</v>
      </c>
      <c r="FR87" s="62">
        <f t="shared" si="332"/>
        <v>0.16767646044774512</v>
      </c>
      <c r="FS87" s="62">
        <f t="shared" si="333"/>
        <v>0.17220818197082713</v>
      </c>
      <c r="FT87" s="62">
        <f t="shared" si="334"/>
        <v>0.17906456743897903</v>
      </c>
      <c r="FU87" s="62">
        <f t="shared" si="335"/>
        <v>0.1882040304289892</v>
      </c>
      <c r="FV87" s="61">
        <f>FQ87*[4]兵营招募!AX86+FV86</f>
        <v>5712440.1776826922</v>
      </c>
      <c r="FW87" s="61">
        <f>FR87*[4]兵营招募!AY86+FW86</f>
        <v>5829736.3607072989</v>
      </c>
      <c r="FX87" s="61">
        <f>FS87*[4]兵营招募!AZ86+FX86</f>
        <v>5582387.8568732766</v>
      </c>
      <c r="FY87" s="61">
        <f>FT87*[4]兵营招募!BA86+FY86</f>
        <v>5313548.2182897832</v>
      </c>
      <c r="FZ87" s="61">
        <f>FU87*[4]兵营招募!BB86+FZ86</f>
        <v>3702841.9475369505</v>
      </c>
      <c r="GD87" s="54">
        <v>82</v>
      </c>
      <c r="GE87" s="62">
        <f t="shared" si="336"/>
        <v>0.22084773442356923</v>
      </c>
      <c r="GF87" s="62">
        <f t="shared" si="337"/>
        <v>0.2235686139303269</v>
      </c>
      <c r="GG87" s="62">
        <f t="shared" si="338"/>
        <v>0.22961090929443623</v>
      </c>
      <c r="GH87" s="62">
        <f t="shared" si="339"/>
        <v>0.23875275658530543</v>
      </c>
      <c r="GI87" s="62">
        <f t="shared" si="340"/>
        <v>0.25093870723865236</v>
      </c>
      <c r="GM87" s="54">
        <v>82</v>
      </c>
      <c r="GN87" s="62">
        <f t="shared" si="341"/>
        <v>0.22084773442356923</v>
      </c>
      <c r="GO87" s="62">
        <f t="shared" si="342"/>
        <v>0.2235686139303269</v>
      </c>
      <c r="GP87" s="62">
        <f t="shared" si="343"/>
        <v>0.22961090929443623</v>
      </c>
      <c r="GQ87" s="62">
        <f t="shared" si="344"/>
        <v>0.23875275658530543</v>
      </c>
      <c r="GR87" s="62">
        <f t="shared" si="345"/>
        <v>0.25093870723865236</v>
      </c>
      <c r="GV87" s="168">
        <v>82</v>
      </c>
      <c r="GW87" s="62">
        <f t="shared" si="346"/>
        <v>0.22084773442356923</v>
      </c>
      <c r="GX87" s="62">
        <f t="shared" si="347"/>
        <v>0.2235686139303269</v>
      </c>
      <c r="GY87" s="62">
        <f t="shared" si="348"/>
        <v>0.22961090929443623</v>
      </c>
      <c r="GZ87" s="62">
        <f t="shared" si="349"/>
        <v>0.23875275658530543</v>
      </c>
      <c r="HA87" s="62">
        <f t="shared" si="350"/>
        <v>0.25093870723865236</v>
      </c>
      <c r="HE87" s="54">
        <v>82</v>
      </c>
      <c r="HF87" s="62">
        <f t="shared" si="351"/>
        <v>1.656358008176769</v>
      </c>
      <c r="HG87" s="62">
        <f t="shared" si="352"/>
        <v>1.6767646044774513</v>
      </c>
      <c r="HH87" s="62">
        <f t="shared" si="353"/>
        <v>1.7220818197082715</v>
      </c>
      <c r="HI87" s="62">
        <f t="shared" si="354"/>
        <v>1.7906456743897905</v>
      </c>
      <c r="HJ87" s="62">
        <f t="shared" si="355"/>
        <v>1.8820403042898923</v>
      </c>
      <c r="HN87" s="54">
        <v>82</v>
      </c>
      <c r="HO87" s="62">
        <f t="shared" si="356"/>
        <v>0.33127160163535374</v>
      </c>
      <c r="HP87" s="62">
        <f t="shared" si="357"/>
        <v>0.33535292089549024</v>
      </c>
      <c r="HQ87" s="62">
        <f t="shared" si="358"/>
        <v>0.34441636394165426</v>
      </c>
      <c r="HR87" s="62">
        <f t="shared" si="359"/>
        <v>0.35812913487795806</v>
      </c>
      <c r="HS87" s="62">
        <f t="shared" si="360"/>
        <v>0.3764080608579784</v>
      </c>
      <c r="HW87" s="54">
        <v>82</v>
      </c>
      <c r="HX87" s="62">
        <f t="shared" si="361"/>
        <v>0.22084773442356923</v>
      </c>
      <c r="HY87" s="62">
        <f t="shared" si="362"/>
        <v>0.2235686139303269</v>
      </c>
      <c r="HZ87" s="62">
        <f t="shared" si="363"/>
        <v>0.22961090929443623</v>
      </c>
      <c r="IA87" s="62">
        <f t="shared" si="364"/>
        <v>0.23875275658530543</v>
      </c>
      <c r="IB87" s="62">
        <f t="shared" si="365"/>
        <v>0.25093870723865236</v>
      </c>
      <c r="IF87" s="54">
        <v>82</v>
      </c>
      <c r="IG87" s="62">
        <f t="shared" si="366"/>
        <v>0.73615911474523066</v>
      </c>
      <c r="IH87" s="62">
        <f t="shared" si="367"/>
        <v>0.74522871310108951</v>
      </c>
      <c r="II87" s="62">
        <f t="shared" si="368"/>
        <v>0.76536969764812068</v>
      </c>
      <c r="IJ87" s="62">
        <f t="shared" si="369"/>
        <v>0.79584252195101801</v>
      </c>
      <c r="IK87" s="62">
        <f t="shared" si="370"/>
        <v>0.83646235746217434</v>
      </c>
      <c r="IO87" s="54">
        <v>82</v>
      </c>
      <c r="IP87" s="62">
        <f t="shared" si="371"/>
        <v>0.22084773442356923</v>
      </c>
      <c r="IQ87" s="62">
        <f t="shared" si="372"/>
        <v>0.2235686139303269</v>
      </c>
      <c r="IR87" s="62">
        <f t="shared" si="373"/>
        <v>0.22961090929443623</v>
      </c>
      <c r="IS87" s="62">
        <f t="shared" si="374"/>
        <v>0.23875275658530543</v>
      </c>
      <c r="IT87" s="62">
        <f t="shared" si="375"/>
        <v>0.25093870723865236</v>
      </c>
      <c r="IX87" s="54">
        <v>82</v>
      </c>
      <c r="IY87" s="62">
        <f t="shared" si="376"/>
        <v>0</v>
      </c>
      <c r="IZ87" s="62">
        <f t="shared" si="377"/>
        <v>0</v>
      </c>
      <c r="JA87" s="62">
        <f t="shared" si="378"/>
        <v>0</v>
      </c>
      <c r="JB87" s="62">
        <f t="shared" si="379"/>
        <v>0</v>
      </c>
      <c r="JC87" s="62">
        <f t="shared" si="380"/>
        <v>0</v>
      </c>
      <c r="JD87" s="67"/>
      <c r="JE87" s="67"/>
      <c r="JF87" s="67"/>
      <c r="JJ87" s="54">
        <v>82</v>
      </c>
      <c r="JK87" s="68">
        <f t="shared" si="381"/>
        <v>7.3615911474523066E-2</v>
      </c>
      <c r="JL87" s="68">
        <f t="shared" si="382"/>
        <v>7.4522871310108957E-2</v>
      </c>
      <c r="JM87" s="68">
        <f t="shared" si="383"/>
        <v>7.6536969764812071E-2</v>
      </c>
      <c r="JN87" s="68">
        <f t="shared" si="384"/>
        <v>7.9584252195101804E-2</v>
      </c>
      <c r="JO87" s="68">
        <f t="shared" si="385"/>
        <v>8.3646235746217434E-2</v>
      </c>
      <c r="JP87" s="61">
        <f>JK87*('[1]功能-城建'!CW86-'[1]功能-城建'!CW85)+JP86</f>
        <v>2855975.2959238356</v>
      </c>
      <c r="JQ87" s="61">
        <f>JL87*('[1]功能-城建'!CX86-'[1]功能-城建'!CX85)+JQ86</f>
        <v>3123921.471705588</v>
      </c>
      <c r="JR87" s="61">
        <f>JM87*('[1]功能-城建'!CY86-'[1]功能-城建'!CY85)+JR86</f>
        <v>3143178.8276195489</v>
      </c>
      <c r="JS87" s="61">
        <f>JN87*('[1]功能-城建'!CZ86-'[1]功能-城建'!CZ85)+JS86</f>
        <v>3197264.6663400009</v>
      </c>
      <c r="JT87" s="61">
        <f>JO87*('[1]功能-城建'!DA86-'[1]功能-城建'!DA85)+JT86</f>
        <v>1877839.9412231066</v>
      </c>
      <c r="JX87" s="159">
        <v>82</v>
      </c>
      <c r="JY87" s="68">
        <f t="shared" si="386"/>
        <v>0.11042386721178461</v>
      </c>
      <c r="JZ87" s="68">
        <f t="shared" si="387"/>
        <v>0.11178430696516345</v>
      </c>
      <c r="KA87" s="68">
        <f t="shared" si="388"/>
        <v>0.11480545464721811</v>
      </c>
      <c r="KB87" s="68">
        <f t="shared" si="389"/>
        <v>0.11937637829265271</v>
      </c>
      <c r="KC87" s="68">
        <f t="shared" si="390"/>
        <v>0.12546935361932618</v>
      </c>
      <c r="KG87" s="168">
        <v>82</v>
      </c>
      <c r="KH87" s="68">
        <f t="shared" si="391"/>
        <v>0.11042386721178461</v>
      </c>
      <c r="KI87" s="68">
        <f t="shared" si="392"/>
        <v>0.11178430696516345</v>
      </c>
      <c r="KJ87" s="68">
        <f t="shared" si="393"/>
        <v>0.11480545464721811</v>
      </c>
      <c r="KK87" s="68">
        <f t="shared" si="394"/>
        <v>0.11937637829265271</v>
      </c>
      <c r="KL87" s="68">
        <f t="shared" si="395"/>
        <v>0.12546935361932618</v>
      </c>
      <c r="KP87" s="168">
        <v>82</v>
      </c>
      <c r="KQ87" s="68">
        <f t="shared" si="396"/>
        <v>0.2208477344235692</v>
      </c>
      <c r="KR87" s="68">
        <f t="shared" si="397"/>
        <v>0.22356861393032684</v>
      </c>
      <c r="KS87" s="68">
        <f t="shared" si="398"/>
        <v>0.2296109092944362</v>
      </c>
      <c r="KT87" s="68">
        <f t="shared" si="399"/>
        <v>0.2387527565853054</v>
      </c>
      <c r="KU87" s="68">
        <f t="shared" si="400"/>
        <v>0.2509387072386523</v>
      </c>
    </row>
    <row r="88" spans="2:307" x14ac:dyDescent="0.15">
      <c r="B88" s="54">
        <v>49</v>
      </c>
      <c r="C88" s="63">
        <f>IFERROR(INDEX(C$8:C$37,MATCH(圣人研究设计!AA122,$B$8:$B$37,0)),0)</f>
        <v>1.125</v>
      </c>
      <c r="D88" s="63">
        <f>IFERROR(INDEX(D$8:D$37,MATCH(圣人研究设计!AB122,$B$8:$B$37,0)),0)</f>
        <v>0</v>
      </c>
      <c r="E88" s="63">
        <f>IFERROR(INDEX(E$8:E$37,MATCH(圣人研究设计!AC122,$B$8:$B$37,0)),0)</f>
        <v>0</v>
      </c>
      <c r="F88" s="63">
        <f>IFERROR(INDEX(F$8:F$37,MATCH(圣人研究设计!AD122,$B$8:$B$37,0)),0)</f>
        <v>7.5000000000000011E-2</v>
      </c>
      <c r="G88" s="63">
        <f>IFERROR(INDEX(G$8:G$37,MATCH(圣人研究设计!AE122,$B$8:$B$37,0)),0)</f>
        <v>0.5</v>
      </c>
      <c r="H88" s="63">
        <f>IFERROR(INDEX(H$8:H$37,MATCH(圣人研究设计!AF122,$B$8:$B$37,0)),0)</f>
        <v>0</v>
      </c>
      <c r="I88" s="63">
        <f>IFERROR(INDEX(I$8:I$37,MATCH(圣人研究设计!AG122,$B$8:$B$37,0)),0)</f>
        <v>0.5</v>
      </c>
      <c r="J88" s="63">
        <f>IFERROR(INDEX(J$8:J$37,MATCH(圣人研究设计!AH122,$B$8:$B$37,0)),0)</f>
        <v>0</v>
      </c>
      <c r="K88" s="63">
        <f>IFERROR(INDEX(K$8:K$37,MATCH(圣人研究设计!AI122,$B$8:$B$37,0)),0)</f>
        <v>0.15000000000000002</v>
      </c>
      <c r="L88" s="63">
        <f>IFERROR(INDEX(L$8:L$37,MATCH(圣人研究设计!AJ122,$B$8:$B$37,0)),0)</f>
        <v>0.1</v>
      </c>
      <c r="M88" s="63">
        <f>IFERROR(INDEX(M$8:M$37,MATCH(圣人研究设计!AK122,$B$8:$B$37,0)),0)</f>
        <v>0</v>
      </c>
      <c r="N88" s="63">
        <f>IFERROR(INDEX(N$8:N$37,MATCH(圣人研究设计!AL122,$B$8:$B$37,0)),0)</f>
        <v>0</v>
      </c>
      <c r="O88" s="63">
        <f>IFERROR(INDEX(O$8:O$37,MATCH(圣人研究设计!AM122,$B$8:$B$37,0)),0)</f>
        <v>0.05</v>
      </c>
      <c r="P88" s="63">
        <f>IFERROR(INDEX(P$8:P$37,MATCH(圣人研究设计!AN122,$B$8:$B$37,0)),0)</f>
        <v>0.2</v>
      </c>
      <c r="Q88" s="63">
        <f>IFERROR(INDEX(Q$8:Q$37,MATCH(圣人研究设计!AO122,$B$8:$B$37,0)),0)</f>
        <v>0.05</v>
      </c>
      <c r="R88" s="63">
        <f>IFERROR(INDEX(R$8:R$37,MATCH(圣人研究设计!AP122,$B$8:$B$37,0)),0)</f>
        <v>0.15</v>
      </c>
      <c r="S88" s="63">
        <f>IFERROR(INDEX(S$8:S$37,MATCH(圣人研究设计!AQ122,$B$8:$B$37,0)),0)</f>
        <v>0</v>
      </c>
      <c r="T88" s="63">
        <f>IFERROR(INDEX(T$8:T$37,MATCH(圣人研究设计!AR122,$B$8:$B$37,0)),0)</f>
        <v>0.2</v>
      </c>
      <c r="U88" s="63">
        <f>IFERROR(INDEX(U$8:U$37,MATCH(圣人研究设计!AS122,$B$8:$B$37,0)),0)</f>
        <v>0.2</v>
      </c>
      <c r="V88" s="63">
        <f>IFERROR(INDEX(V$8:V$37,MATCH(圣人研究设计!AT122,$B$8:$B$37,0)),0)</f>
        <v>0</v>
      </c>
      <c r="W88" s="63">
        <f>IFERROR(INDEX(W$8:W$37,MATCH(圣人研究设计!AU122,$B$8:$B$37,0)),0)</f>
        <v>0.3</v>
      </c>
      <c r="X88" s="63">
        <f>IFERROR(INDEX(X$8:X$37,MATCH(圣人研究设计!AV122,$B$8:$B$37,0)),0)</f>
        <v>0</v>
      </c>
      <c r="Y88" s="63">
        <f>IFERROR(INDEX(Y$8:Y$37,MATCH(圣人研究设计!AW122,$B$8:$B$37,0)),0)</f>
        <v>0.75</v>
      </c>
      <c r="Z88" s="63">
        <f>IFERROR(INDEX(Z$8:Z$37,MATCH(圣人研究设计!AX122,$B$8:$B$37,0)),0)</f>
        <v>0</v>
      </c>
      <c r="AA88" s="63">
        <f>IFERROR(INDEX(AA$8:AA$37,MATCH(圣人研究设计!AY122,$B$8:$B$37,0)),0)</f>
        <v>0</v>
      </c>
      <c r="AB88" s="63">
        <f>IFERROR(INDEX(AB$8:AB$37,MATCH(圣人研究设计!AZ122,$B$8:$B$37,0)),0)</f>
        <v>0</v>
      </c>
      <c r="AC88" s="63">
        <f>IFERROR(INDEX(AC$8:AC$37,MATCH(圣人研究设计!BA122,$B$8:$B$37,0)),0)</f>
        <v>0</v>
      </c>
      <c r="AD88" s="63">
        <f>IFERROR(INDEX(AD$8:AD$37,MATCH(圣人研究设计!BB122,$B$8:$B$37,0)),0)</f>
        <v>0.22499999999999998</v>
      </c>
      <c r="AE88" s="63"/>
      <c r="AI88" s="103">
        <v>81</v>
      </c>
      <c r="AJ88" s="60">
        <f>IF(总纲!BM85&lt;INT('功能-圣人研究'!$E$8),0,求节点('功能-圣人研究'!$E$8:$E$27,'功能-圣人研究'!K$8:K$27,总纲!BM85))</f>
        <v>0.73849233120056845</v>
      </c>
      <c r="AK88" s="60">
        <f>IF(总纲!BN85&lt;INT('功能-圣人研究'!$E$8),0,求节点('功能-圣人研究'!$E$8:$E$27,'功能-圣人研究'!L$8:L$27,总纲!BN85))</f>
        <v>0.74768796578007202</v>
      </c>
      <c r="AL88" s="60">
        <f>IF(总纲!BO85&lt;INT('功能-圣人研究'!$E$8),0,求节点('功能-圣人研究'!$E$8:$E$27,'功能-圣人研究'!M$8:M$27,总纲!BO85))</f>
        <v>0.76798270663362544</v>
      </c>
      <c r="AM88" s="60">
        <f>IF(总纲!BP85&lt;INT('功能-圣人研究'!$E$8),0,求节点('功能-圣人研究'!$E$8:$E$27,'功能-圣人研究'!N$8:N$27,总纲!BP85))</f>
        <v>0.79898917212468445</v>
      </c>
      <c r="AN88" s="60">
        <f>IF(总纲!BQ85&lt;INT('功能-圣人研究'!$E$8),0,求节点('功能-圣人研究'!$E$8:$E$27,'功能-圣人研究'!O$8:O$27,总纲!BQ85))</f>
        <v>0.8398137544346157</v>
      </c>
      <c r="AS88" s="81"/>
      <c r="AT88" s="54">
        <v>83</v>
      </c>
      <c r="AU88" s="68">
        <f t="shared" si="271"/>
        <v>1.100705989129803</v>
      </c>
      <c r="AV88" s="68">
        <f t="shared" si="272"/>
        <v>1.1141295551612527</v>
      </c>
      <c r="AW88" s="68">
        <f t="shared" si="273"/>
        <v>1.1438516800246914</v>
      </c>
      <c r="AX88" s="68">
        <f t="shared" si="274"/>
        <v>1.1893803305081283</v>
      </c>
      <c r="AY88" s="68">
        <f t="shared" si="275"/>
        <v>1.2493220234357811</v>
      </c>
      <c r="BB88" s="81"/>
      <c r="BC88" s="54">
        <v>83</v>
      </c>
      <c r="BD88" s="68">
        <f t="shared" si="276"/>
        <v>0.82552949184735225</v>
      </c>
      <c r="BE88" s="68">
        <f t="shared" si="277"/>
        <v>0.8355971663709395</v>
      </c>
      <c r="BF88" s="68">
        <f t="shared" si="278"/>
        <v>0.85788876001851855</v>
      </c>
      <c r="BG88" s="68">
        <f t="shared" si="279"/>
        <v>0.89203524788109623</v>
      </c>
      <c r="BH88" s="68">
        <f t="shared" si="280"/>
        <v>0.93699151757683585</v>
      </c>
      <c r="BL88" s="54">
        <v>83</v>
      </c>
      <c r="BM88" s="68">
        <f t="shared" si="281"/>
        <v>0</v>
      </c>
      <c r="BN88" s="68">
        <f t="shared" si="282"/>
        <v>0</v>
      </c>
      <c r="BO88" s="68">
        <f t="shared" si="283"/>
        <v>0</v>
      </c>
      <c r="BP88" s="68">
        <f t="shared" si="284"/>
        <v>0</v>
      </c>
      <c r="BQ88" s="68">
        <f t="shared" si="285"/>
        <v>0</v>
      </c>
      <c r="BU88" s="54">
        <v>83</v>
      </c>
      <c r="BV88" s="62">
        <f t="shared" si="286"/>
        <v>0.5503529945649015</v>
      </c>
      <c r="BW88" s="62">
        <f t="shared" si="287"/>
        <v>0.55706477758062634</v>
      </c>
      <c r="BX88" s="62">
        <f t="shared" si="288"/>
        <v>0.5719258400123457</v>
      </c>
      <c r="BY88" s="62">
        <f t="shared" si="289"/>
        <v>0.59469016525406415</v>
      </c>
      <c r="BZ88" s="62">
        <f t="shared" si="290"/>
        <v>0.62466101171789057</v>
      </c>
      <c r="CD88" s="168">
        <v>83</v>
      </c>
      <c r="CE88" s="62">
        <f t="shared" si="291"/>
        <v>0.5503529945649015</v>
      </c>
      <c r="CF88" s="62">
        <f t="shared" si="292"/>
        <v>0.55706477758062634</v>
      </c>
      <c r="CG88" s="62">
        <f t="shared" si="293"/>
        <v>0.5719258400123457</v>
      </c>
      <c r="CH88" s="62">
        <f t="shared" si="294"/>
        <v>0.59469016525406415</v>
      </c>
      <c r="CI88" s="62">
        <f t="shared" si="295"/>
        <v>0.62466101171789057</v>
      </c>
      <c r="CM88" s="54">
        <v>83</v>
      </c>
      <c r="CN88" s="62">
        <f t="shared" si="296"/>
        <v>0.5503529945649015</v>
      </c>
      <c r="CO88" s="62">
        <f t="shared" si="297"/>
        <v>0.55706477758062634</v>
      </c>
      <c r="CP88" s="62">
        <f t="shared" si="298"/>
        <v>0.5719258400123457</v>
      </c>
      <c r="CQ88" s="62">
        <f t="shared" si="299"/>
        <v>0.59469016525406415</v>
      </c>
      <c r="CR88" s="62">
        <f t="shared" si="300"/>
        <v>0.62466101171789057</v>
      </c>
      <c r="CV88" s="54">
        <v>83</v>
      </c>
      <c r="CW88" s="62">
        <f t="shared" si="301"/>
        <v>0.11007059891298031</v>
      </c>
      <c r="CX88" s="62">
        <f t="shared" si="302"/>
        <v>0.11141295551612529</v>
      </c>
      <c r="CY88" s="62">
        <f t="shared" si="303"/>
        <v>0.11438516800246916</v>
      </c>
      <c r="CZ88" s="62">
        <f t="shared" si="304"/>
        <v>0.11893803305081285</v>
      </c>
      <c r="DA88" s="62">
        <f t="shared" si="305"/>
        <v>0.12493220234357814</v>
      </c>
      <c r="DE88" s="168">
        <v>83</v>
      </c>
      <c r="DF88" s="62">
        <f t="shared" si="306"/>
        <v>0.14676079855064039</v>
      </c>
      <c r="DG88" s="62">
        <f t="shared" si="307"/>
        <v>0.14855060735483369</v>
      </c>
      <c r="DH88" s="62">
        <f t="shared" si="308"/>
        <v>0.15251355733662553</v>
      </c>
      <c r="DI88" s="62">
        <f t="shared" si="309"/>
        <v>0.15858404406775045</v>
      </c>
      <c r="DJ88" s="62">
        <f t="shared" si="310"/>
        <v>0.1665762697914375</v>
      </c>
      <c r="DN88" s="54">
        <v>83</v>
      </c>
      <c r="DO88" s="62">
        <f t="shared" si="311"/>
        <v>0.11007059891298031</v>
      </c>
      <c r="DP88" s="62">
        <f t="shared" si="312"/>
        <v>0.11141295551612529</v>
      </c>
      <c r="DQ88" s="62">
        <f t="shared" si="313"/>
        <v>0.11438516800246916</v>
      </c>
      <c r="DR88" s="62">
        <f t="shared" si="314"/>
        <v>0.11893803305081285</v>
      </c>
      <c r="DS88" s="62">
        <f t="shared" si="315"/>
        <v>0.12493220234357814</v>
      </c>
      <c r="DW88" s="168">
        <v>83</v>
      </c>
      <c r="DX88" s="62">
        <f t="shared" si="316"/>
        <v>0.16510589836947043</v>
      </c>
      <c r="DY88" s="62">
        <f t="shared" si="317"/>
        <v>0.16711943327418791</v>
      </c>
      <c r="DZ88" s="62">
        <f t="shared" si="318"/>
        <v>0.1715777520037037</v>
      </c>
      <c r="EA88" s="62">
        <f t="shared" si="319"/>
        <v>0.17840704957621922</v>
      </c>
      <c r="EB88" s="62">
        <f t="shared" si="320"/>
        <v>0.18739830351536715</v>
      </c>
      <c r="EF88" s="54">
        <v>83</v>
      </c>
      <c r="EG88" s="62">
        <f t="shared" si="321"/>
        <v>0.11007059891298031</v>
      </c>
      <c r="EH88" s="62">
        <f t="shared" si="322"/>
        <v>0.11141295551612529</v>
      </c>
      <c r="EI88" s="62">
        <f t="shared" si="323"/>
        <v>0.11438516800246916</v>
      </c>
      <c r="EJ88" s="62">
        <f t="shared" si="324"/>
        <v>0.11893803305081285</v>
      </c>
      <c r="EK88" s="62">
        <f t="shared" si="325"/>
        <v>0.12493220234357814</v>
      </c>
      <c r="EO88" s="168">
        <v>83</v>
      </c>
      <c r="EP88" s="62">
        <f t="shared" si="326"/>
        <v>5.5035299456490154E-2</v>
      </c>
      <c r="EQ88" s="62">
        <f t="shared" si="327"/>
        <v>5.5706477758062645E-2</v>
      </c>
      <c r="ER88" s="62">
        <f t="shared" si="328"/>
        <v>5.719258400123458E-2</v>
      </c>
      <c r="ES88" s="62">
        <f t="shared" si="329"/>
        <v>5.9469016525406426E-2</v>
      </c>
      <c r="ET88" s="62">
        <f t="shared" si="330"/>
        <v>6.2466101171789072E-2</v>
      </c>
      <c r="EX88" s="54">
        <v>83</v>
      </c>
      <c r="EY88" s="62">
        <f t="shared" si="401"/>
        <v>0.22014119782596062</v>
      </c>
      <c r="EZ88" s="62">
        <f t="shared" si="402"/>
        <v>0.22282591103225058</v>
      </c>
      <c r="FA88" s="62">
        <f t="shared" si="403"/>
        <v>0.22877033600493832</v>
      </c>
      <c r="FB88" s="62">
        <f t="shared" si="404"/>
        <v>0.2378760661016257</v>
      </c>
      <c r="FC88" s="62">
        <f t="shared" si="405"/>
        <v>0.24986440468715629</v>
      </c>
      <c r="FG88" s="54">
        <v>83</v>
      </c>
      <c r="FH88" s="67">
        <f>$Q122*AJ90*'[1]资源-士兵训练时间'!AB88+FH87</f>
        <v>2620843.3766029049</v>
      </c>
      <c r="FI88" s="67">
        <f>$Q122*AK90*'[1]资源-士兵训练时间'!AC88+FI87</f>
        <v>3838494.2252814979</v>
      </c>
      <c r="FJ88" s="67">
        <f>$Q122*AL90*'[1]资源-士兵训练时间'!AD88+FJ87</f>
        <v>5387299.7877704324</v>
      </c>
      <c r="FK88" s="67">
        <f>$Q122*AM90*'[1]资源-士兵训练时间'!AE88+FK87</f>
        <v>7307001.2921113418</v>
      </c>
      <c r="FL88" s="67">
        <f>$Q122*AN90*'[1]资源-士兵训练时间'!AF88+FL87</f>
        <v>11156186.854273953</v>
      </c>
      <c r="FP88" s="54">
        <v>83</v>
      </c>
      <c r="FQ88" s="62">
        <f t="shared" si="331"/>
        <v>0.16510589836947043</v>
      </c>
      <c r="FR88" s="62">
        <f t="shared" si="332"/>
        <v>0.16711943327418791</v>
      </c>
      <c r="FS88" s="62">
        <f t="shared" si="333"/>
        <v>0.1715777520037037</v>
      </c>
      <c r="FT88" s="62">
        <f t="shared" si="334"/>
        <v>0.17840704957621922</v>
      </c>
      <c r="FU88" s="62">
        <f t="shared" si="335"/>
        <v>0.18739830351536715</v>
      </c>
      <c r="FV88" s="61">
        <f>FQ88*[4]兵营招募!AX87+FV87</f>
        <v>6231808.3037045896</v>
      </c>
      <c r="FW88" s="61">
        <f>FR88*[4]兵营招募!AY87+FW87</f>
        <v>6364086.0821895236</v>
      </c>
      <c r="FX88" s="61">
        <f>FS88*[4]兵营招募!AZ87+FX87</f>
        <v>6099867.0037946124</v>
      </c>
      <c r="FY88" s="61">
        <f>FT88*[4]兵营招募!BA87+FY87</f>
        <v>5790701.6726249279</v>
      </c>
      <c r="FZ88" s="61">
        <f>FU88*[4]兵营招募!BB87+FZ87</f>
        <v>4035918.7853977643</v>
      </c>
      <c r="GD88" s="54">
        <v>83</v>
      </c>
      <c r="GE88" s="62">
        <f t="shared" si="336"/>
        <v>0.22014119782596062</v>
      </c>
      <c r="GF88" s="62">
        <f t="shared" si="337"/>
        <v>0.22282591103225058</v>
      </c>
      <c r="GG88" s="62">
        <f t="shared" si="338"/>
        <v>0.22877033600493832</v>
      </c>
      <c r="GH88" s="62">
        <f t="shared" si="339"/>
        <v>0.2378760661016257</v>
      </c>
      <c r="GI88" s="62">
        <f t="shared" si="340"/>
        <v>0.24986440468715629</v>
      </c>
      <c r="GM88" s="54">
        <v>83</v>
      </c>
      <c r="GN88" s="62">
        <f t="shared" si="341"/>
        <v>0.22014119782596062</v>
      </c>
      <c r="GO88" s="62">
        <f t="shared" si="342"/>
        <v>0.22282591103225058</v>
      </c>
      <c r="GP88" s="62">
        <f t="shared" si="343"/>
        <v>0.22877033600493832</v>
      </c>
      <c r="GQ88" s="62">
        <f t="shared" si="344"/>
        <v>0.2378760661016257</v>
      </c>
      <c r="GR88" s="62">
        <f t="shared" si="345"/>
        <v>0.24986440468715629</v>
      </c>
      <c r="GV88" s="168">
        <v>83</v>
      </c>
      <c r="GW88" s="62">
        <f t="shared" si="346"/>
        <v>0.22014119782596062</v>
      </c>
      <c r="GX88" s="62">
        <f t="shared" si="347"/>
        <v>0.22282591103225058</v>
      </c>
      <c r="GY88" s="62">
        <f t="shared" si="348"/>
        <v>0.22877033600493832</v>
      </c>
      <c r="GZ88" s="62">
        <f t="shared" si="349"/>
        <v>0.2378760661016257</v>
      </c>
      <c r="HA88" s="62">
        <f t="shared" si="350"/>
        <v>0.24986440468715629</v>
      </c>
      <c r="HE88" s="54">
        <v>83</v>
      </c>
      <c r="HF88" s="62">
        <f t="shared" si="351"/>
        <v>1.6510589836947045</v>
      </c>
      <c r="HG88" s="62">
        <f t="shared" si="352"/>
        <v>1.671194332741879</v>
      </c>
      <c r="HH88" s="62">
        <f t="shared" si="353"/>
        <v>1.7157775200370371</v>
      </c>
      <c r="HI88" s="62">
        <f t="shared" si="354"/>
        <v>1.7840704957621925</v>
      </c>
      <c r="HJ88" s="62">
        <f t="shared" si="355"/>
        <v>1.8739830351536717</v>
      </c>
      <c r="HN88" s="54">
        <v>83</v>
      </c>
      <c r="HO88" s="62">
        <f t="shared" si="356"/>
        <v>0.33021179673894085</v>
      </c>
      <c r="HP88" s="62">
        <f t="shared" si="357"/>
        <v>0.33423886654837581</v>
      </c>
      <c r="HQ88" s="62">
        <f t="shared" si="358"/>
        <v>0.34315550400740741</v>
      </c>
      <c r="HR88" s="62">
        <f t="shared" si="359"/>
        <v>0.35681409915243845</v>
      </c>
      <c r="HS88" s="62">
        <f t="shared" si="360"/>
        <v>0.37479660703073431</v>
      </c>
      <c r="HW88" s="54">
        <v>83</v>
      </c>
      <c r="HX88" s="62">
        <f t="shared" si="361"/>
        <v>0.22014119782596062</v>
      </c>
      <c r="HY88" s="62">
        <f t="shared" si="362"/>
        <v>0.22282591103225058</v>
      </c>
      <c r="HZ88" s="62">
        <f t="shared" si="363"/>
        <v>0.22877033600493832</v>
      </c>
      <c r="IA88" s="62">
        <f t="shared" si="364"/>
        <v>0.2378760661016257</v>
      </c>
      <c r="IB88" s="62">
        <f t="shared" si="365"/>
        <v>0.24986440468715629</v>
      </c>
      <c r="IF88" s="54">
        <v>83</v>
      </c>
      <c r="IG88" s="62">
        <f t="shared" si="366"/>
        <v>0.73380399275320196</v>
      </c>
      <c r="IH88" s="62">
        <f t="shared" si="367"/>
        <v>0.74275303677416848</v>
      </c>
      <c r="II88" s="62">
        <f t="shared" si="368"/>
        <v>0.76256778668312764</v>
      </c>
      <c r="IJ88" s="62">
        <f t="shared" si="369"/>
        <v>0.7929202203387522</v>
      </c>
      <c r="IK88" s="62">
        <f t="shared" si="370"/>
        <v>0.83288134895718746</v>
      </c>
      <c r="IO88" s="54">
        <v>83</v>
      </c>
      <c r="IP88" s="62">
        <f t="shared" si="371"/>
        <v>0.22014119782596062</v>
      </c>
      <c r="IQ88" s="62">
        <f t="shared" si="372"/>
        <v>0.22282591103225058</v>
      </c>
      <c r="IR88" s="62">
        <f t="shared" si="373"/>
        <v>0.22877033600493832</v>
      </c>
      <c r="IS88" s="62">
        <f t="shared" si="374"/>
        <v>0.2378760661016257</v>
      </c>
      <c r="IT88" s="62">
        <f t="shared" si="375"/>
        <v>0.24986440468715629</v>
      </c>
      <c r="IX88" s="54">
        <v>83</v>
      </c>
      <c r="IY88" s="62">
        <f t="shared" si="376"/>
        <v>0</v>
      </c>
      <c r="IZ88" s="62">
        <f t="shared" si="377"/>
        <v>0</v>
      </c>
      <c r="JA88" s="62">
        <f t="shared" si="378"/>
        <v>0</v>
      </c>
      <c r="JB88" s="62">
        <f t="shared" si="379"/>
        <v>0</v>
      </c>
      <c r="JC88" s="62">
        <f t="shared" si="380"/>
        <v>0</v>
      </c>
      <c r="JD88" s="67"/>
      <c r="JE88" s="67"/>
      <c r="JF88" s="67"/>
      <c r="JJ88" s="54">
        <v>83</v>
      </c>
      <c r="JK88" s="68">
        <f t="shared" si="381"/>
        <v>7.3380399275320196E-2</v>
      </c>
      <c r="JL88" s="68">
        <f t="shared" si="382"/>
        <v>7.4275303677416846E-2</v>
      </c>
      <c r="JM88" s="68">
        <f t="shared" si="383"/>
        <v>7.6256778668312764E-2</v>
      </c>
      <c r="JN88" s="68">
        <f t="shared" si="384"/>
        <v>7.9292022033875226E-2</v>
      </c>
      <c r="JO88" s="68">
        <f t="shared" si="385"/>
        <v>8.3288134895718749E-2</v>
      </c>
      <c r="JP88" s="61">
        <f>JK88*('[1]功能-城建'!CW87-'[1]功能-城建'!CW86)+JP87</f>
        <v>3123874.2028945577</v>
      </c>
      <c r="JQ88" s="61">
        <f>JL88*('[1]功能-城建'!CX87-'[1]功能-城建'!CX86)+JQ87</f>
        <v>3419365.8336003562</v>
      </c>
      <c r="JR88" s="61">
        <f>JM88*('[1]功能-城建'!CY87-'[1]功能-城建'!CY86)+JR87</f>
        <v>3443791.011405658</v>
      </c>
      <c r="JS88" s="61">
        <f>JN88*('[1]功能-城建'!CZ87-'[1]功能-城建'!CZ86)+JS87</f>
        <v>3493168.2555831177</v>
      </c>
      <c r="JT88" s="61">
        <f>JO88*('[1]功能-城建'!DA87-'[1]功能-城建'!DA86)+JT87</f>
        <v>2050688.3780511236</v>
      </c>
      <c r="JX88" s="159">
        <v>83</v>
      </c>
      <c r="JY88" s="68">
        <f t="shared" si="386"/>
        <v>0.11007059891298031</v>
      </c>
      <c r="JZ88" s="68">
        <f t="shared" si="387"/>
        <v>0.11141295551612529</v>
      </c>
      <c r="KA88" s="68">
        <f t="shared" si="388"/>
        <v>0.11438516800246916</v>
      </c>
      <c r="KB88" s="68">
        <f t="shared" si="389"/>
        <v>0.11893803305081285</v>
      </c>
      <c r="KC88" s="68">
        <f t="shared" si="390"/>
        <v>0.12493220234357814</v>
      </c>
      <c r="KG88" s="168">
        <v>83</v>
      </c>
      <c r="KH88" s="68">
        <f t="shared" si="391"/>
        <v>0.11007059891298031</v>
      </c>
      <c r="KI88" s="68">
        <f t="shared" si="392"/>
        <v>0.11141295551612529</v>
      </c>
      <c r="KJ88" s="68">
        <f t="shared" si="393"/>
        <v>0.11438516800246916</v>
      </c>
      <c r="KK88" s="68">
        <f t="shared" si="394"/>
        <v>0.11893803305081285</v>
      </c>
      <c r="KL88" s="68">
        <f t="shared" si="395"/>
        <v>0.12493220234357814</v>
      </c>
      <c r="KP88" s="168">
        <v>83</v>
      </c>
      <c r="KQ88" s="68">
        <f t="shared" si="396"/>
        <v>0.22014119782596059</v>
      </c>
      <c r="KR88" s="68">
        <f t="shared" si="397"/>
        <v>0.22282591103225055</v>
      </c>
      <c r="KS88" s="68">
        <f t="shared" si="398"/>
        <v>0.22877033600493829</v>
      </c>
      <c r="KT88" s="68">
        <f t="shared" si="399"/>
        <v>0.23787606610162565</v>
      </c>
      <c r="KU88" s="68">
        <f t="shared" si="400"/>
        <v>0.24986440468715623</v>
      </c>
    </row>
    <row r="89" spans="2:307" x14ac:dyDescent="0.15">
      <c r="B89" s="54">
        <v>50</v>
      </c>
      <c r="C89" s="63">
        <f>IFERROR(INDEX(C$8:C$37,MATCH(圣人研究设计!AA123,$B$8:$B$37,0)),0)</f>
        <v>1.125</v>
      </c>
      <c r="D89" s="63">
        <f>IFERROR(INDEX(D$8:D$37,MATCH(圣人研究设计!AB123,$B$8:$B$37,0)),0)</f>
        <v>0</v>
      </c>
      <c r="E89" s="63">
        <f>IFERROR(INDEX(E$8:E$37,MATCH(圣人研究设计!AC123,$B$8:$B$37,0)),0)</f>
        <v>0</v>
      </c>
      <c r="F89" s="63">
        <f>IFERROR(INDEX(F$8:F$37,MATCH(圣人研究设计!AD123,$B$8:$B$37,0)),0)</f>
        <v>7.5000000000000011E-2</v>
      </c>
      <c r="G89" s="63">
        <f>IFERROR(INDEX(G$8:G$37,MATCH(圣人研究设计!AE123,$B$8:$B$37,0)),0)</f>
        <v>0.5</v>
      </c>
      <c r="H89" s="63">
        <f>IFERROR(INDEX(H$8:H$37,MATCH(圣人研究设计!AF123,$B$8:$B$37,0)),0)</f>
        <v>0</v>
      </c>
      <c r="I89" s="63">
        <f>IFERROR(INDEX(I$8:I$37,MATCH(圣人研究设计!AG123,$B$8:$B$37,0)),0)</f>
        <v>0.5</v>
      </c>
      <c r="J89" s="63">
        <f>IFERROR(INDEX(J$8:J$37,MATCH(圣人研究设计!AH123,$B$8:$B$37,0)),0)</f>
        <v>0</v>
      </c>
      <c r="K89" s="63">
        <f>IFERROR(INDEX(K$8:K$37,MATCH(圣人研究设计!AI123,$B$8:$B$37,0)),0)</f>
        <v>0.15000000000000002</v>
      </c>
      <c r="L89" s="63">
        <f>IFERROR(INDEX(L$8:L$37,MATCH(圣人研究设计!AJ123,$B$8:$B$37,0)),0)</f>
        <v>0.1</v>
      </c>
      <c r="M89" s="63">
        <f>IFERROR(INDEX(M$8:M$37,MATCH(圣人研究设计!AK123,$B$8:$B$37,0)),0)</f>
        <v>0</v>
      </c>
      <c r="N89" s="63">
        <f>IFERROR(INDEX(N$8:N$37,MATCH(圣人研究设计!AL123,$B$8:$B$37,0)),0)</f>
        <v>0</v>
      </c>
      <c r="O89" s="63">
        <f>IFERROR(INDEX(O$8:O$37,MATCH(圣人研究设计!AM123,$B$8:$B$37,0)),0)</f>
        <v>0.05</v>
      </c>
      <c r="P89" s="63">
        <f>IFERROR(INDEX(P$8:P$37,MATCH(圣人研究设计!AN123,$B$8:$B$37,0)),0)</f>
        <v>0.2</v>
      </c>
      <c r="Q89" s="63">
        <f>IFERROR(INDEX(Q$8:Q$37,MATCH(圣人研究设计!AO123,$B$8:$B$37,0)),0)</f>
        <v>0.05</v>
      </c>
      <c r="R89" s="63">
        <f>IFERROR(INDEX(R$8:R$37,MATCH(圣人研究设计!AP123,$B$8:$B$37,0)),0)</f>
        <v>0.15</v>
      </c>
      <c r="S89" s="63">
        <f>IFERROR(INDEX(S$8:S$37,MATCH(圣人研究设计!AQ123,$B$8:$B$37,0)),0)</f>
        <v>0</v>
      </c>
      <c r="T89" s="63">
        <f>IFERROR(INDEX(T$8:T$37,MATCH(圣人研究设计!AR123,$B$8:$B$37,0)),0)</f>
        <v>0.2</v>
      </c>
      <c r="U89" s="63">
        <f>IFERROR(INDEX(U$8:U$37,MATCH(圣人研究设计!AS123,$B$8:$B$37,0)),0)</f>
        <v>0.2</v>
      </c>
      <c r="V89" s="63">
        <f>IFERROR(INDEX(V$8:V$37,MATCH(圣人研究设计!AT123,$B$8:$B$37,0)),0)</f>
        <v>0</v>
      </c>
      <c r="W89" s="63">
        <f>IFERROR(INDEX(W$8:W$37,MATCH(圣人研究设计!AU123,$B$8:$B$37,0)),0)</f>
        <v>0.3</v>
      </c>
      <c r="X89" s="63">
        <f>IFERROR(INDEX(X$8:X$37,MATCH(圣人研究设计!AV123,$B$8:$B$37,0)),0)</f>
        <v>0</v>
      </c>
      <c r="Y89" s="63">
        <f>IFERROR(INDEX(Y$8:Y$37,MATCH(圣人研究设计!AW123,$B$8:$B$37,0)),0)</f>
        <v>0.75</v>
      </c>
      <c r="Z89" s="63">
        <f>IFERROR(INDEX(Z$8:Z$37,MATCH(圣人研究设计!AX123,$B$8:$B$37,0)),0)</f>
        <v>0</v>
      </c>
      <c r="AA89" s="63">
        <f>IFERROR(INDEX(AA$8:AA$37,MATCH(圣人研究设计!AY123,$B$8:$B$37,0)),0)</f>
        <v>0</v>
      </c>
      <c r="AB89" s="63">
        <f>IFERROR(INDEX(AB$8:AB$37,MATCH(圣人研究设计!AZ123,$B$8:$B$37,0)),0)</f>
        <v>0</v>
      </c>
      <c r="AC89" s="63">
        <f>IFERROR(INDEX(AC$8:AC$37,MATCH(圣人研究设计!BA123,$B$8:$B$37,0)),0)</f>
        <v>0</v>
      </c>
      <c r="AD89" s="63">
        <f>IFERROR(INDEX(AD$8:AD$37,MATCH(圣人研究设计!BB123,$B$8:$B$37,0)),0)</f>
        <v>0.22499999999999998</v>
      </c>
      <c r="AE89" s="63"/>
      <c r="AI89" s="103">
        <v>82</v>
      </c>
      <c r="AJ89" s="60">
        <f>IF(总纲!BM86&lt;INT('功能-圣人研究'!$E$8),0,求节点('功能-圣人研究'!$E$8:$E$27,'功能-圣人研究'!K$8:K$27,总纲!BM86))</f>
        <v>0.73615911474523066</v>
      </c>
      <c r="AK89" s="60">
        <f>IF(总纲!BN86&lt;INT('功能-圣人研究'!$E$8),0,求节点('功能-圣人研究'!$E$8:$E$27,'功能-圣人研究'!L$8:L$27,总纲!BN86))</f>
        <v>0.74522871310108951</v>
      </c>
      <c r="AL89" s="60">
        <f>IF(总纲!BO86&lt;INT('功能-圣人研究'!$E$8),0,求节点('功能-圣人研究'!$E$8:$E$27,'功能-圣人研究'!M$8:M$27,总纲!BO86))</f>
        <v>0.76536969764812068</v>
      </c>
      <c r="AM89" s="60">
        <f>IF(总纲!BP86&lt;INT('功能-圣人研究'!$E$8),0,求节点('功能-圣人研究'!$E$8:$E$27,'功能-圣人研究'!N$8:N$27,总纲!BP86))</f>
        <v>0.79584252195101801</v>
      </c>
      <c r="AN89" s="60">
        <f>IF(总纲!BQ86&lt;INT('功能-圣人研究'!$E$8),0,求节点('功能-圣人研究'!$E$8:$E$27,'功能-圣人研究'!O$8:O$27,总纲!BQ86))</f>
        <v>0.83646235746217434</v>
      </c>
      <c r="AS89" s="81"/>
      <c r="AT89" s="54">
        <v>84</v>
      </c>
      <c r="AU89" s="68">
        <f t="shared" si="271"/>
        <v>1.0971701220493979</v>
      </c>
      <c r="AV89" s="68">
        <f t="shared" si="272"/>
        <v>1.1103900858888178</v>
      </c>
      <c r="AW89" s="68">
        <f t="shared" si="273"/>
        <v>1.1399011549321267</v>
      </c>
      <c r="AX89" s="68">
        <f t="shared" si="274"/>
        <v>1.1847599689200983</v>
      </c>
      <c r="AY89" s="68">
        <f t="shared" si="275"/>
        <v>1.2442866961696173</v>
      </c>
      <c r="BB89" s="81"/>
      <c r="BC89" s="54">
        <v>84</v>
      </c>
      <c r="BD89" s="68">
        <f t="shared" si="276"/>
        <v>1.0971701220493979</v>
      </c>
      <c r="BE89" s="68">
        <f t="shared" si="277"/>
        <v>1.1103900858888178</v>
      </c>
      <c r="BF89" s="68">
        <f t="shared" si="278"/>
        <v>1.1399011549321267</v>
      </c>
      <c r="BG89" s="68">
        <f t="shared" si="279"/>
        <v>1.1847599689200983</v>
      </c>
      <c r="BH89" s="68">
        <f t="shared" si="280"/>
        <v>1.2442866961696173</v>
      </c>
      <c r="BL89" s="54">
        <v>84</v>
      </c>
      <c r="BM89" s="68">
        <f t="shared" si="281"/>
        <v>0</v>
      </c>
      <c r="BN89" s="68">
        <f t="shared" si="282"/>
        <v>0</v>
      </c>
      <c r="BO89" s="68">
        <f t="shared" si="283"/>
        <v>0</v>
      </c>
      <c r="BP89" s="68">
        <f t="shared" si="284"/>
        <v>0</v>
      </c>
      <c r="BQ89" s="68">
        <f t="shared" si="285"/>
        <v>0</v>
      </c>
      <c r="BU89" s="54">
        <v>84</v>
      </c>
      <c r="BV89" s="62">
        <f t="shared" si="286"/>
        <v>0.73144674803293197</v>
      </c>
      <c r="BW89" s="62">
        <f t="shared" si="287"/>
        <v>0.74026005725921185</v>
      </c>
      <c r="BX89" s="62">
        <f t="shared" si="288"/>
        <v>0.75993410328808453</v>
      </c>
      <c r="BY89" s="62">
        <f t="shared" si="289"/>
        <v>0.78983997928006555</v>
      </c>
      <c r="BZ89" s="62">
        <f t="shared" si="290"/>
        <v>0.82952446411307812</v>
      </c>
      <c r="CD89" s="168">
        <v>84</v>
      </c>
      <c r="CE89" s="62">
        <f t="shared" si="291"/>
        <v>0.73144674803293197</v>
      </c>
      <c r="CF89" s="62">
        <f t="shared" si="292"/>
        <v>0.74026005725921185</v>
      </c>
      <c r="CG89" s="62">
        <f t="shared" si="293"/>
        <v>0.75993410328808453</v>
      </c>
      <c r="CH89" s="62">
        <f t="shared" si="294"/>
        <v>0.78983997928006555</v>
      </c>
      <c r="CI89" s="62">
        <f t="shared" si="295"/>
        <v>0.82952446411307812</v>
      </c>
      <c r="CM89" s="54">
        <v>84</v>
      </c>
      <c r="CN89" s="62">
        <f t="shared" si="296"/>
        <v>0.54858506102469895</v>
      </c>
      <c r="CO89" s="62">
        <f t="shared" si="297"/>
        <v>0.55519504294440891</v>
      </c>
      <c r="CP89" s="62">
        <f t="shared" si="298"/>
        <v>0.56995057746606337</v>
      </c>
      <c r="CQ89" s="62">
        <f t="shared" si="299"/>
        <v>0.59237998446004914</v>
      </c>
      <c r="CR89" s="62">
        <f t="shared" si="300"/>
        <v>0.62214334808480865</v>
      </c>
      <c r="CV89" s="54">
        <v>84</v>
      </c>
      <c r="CW89" s="62">
        <f t="shared" si="301"/>
        <v>0.14628934960658641</v>
      </c>
      <c r="CX89" s="62">
        <f t="shared" si="302"/>
        <v>0.14805201145184238</v>
      </c>
      <c r="CY89" s="62">
        <f t="shared" si="303"/>
        <v>0.15198682065761693</v>
      </c>
      <c r="CZ89" s="62">
        <f t="shared" si="304"/>
        <v>0.15796799585601312</v>
      </c>
      <c r="DA89" s="62">
        <f t="shared" si="305"/>
        <v>0.16590489282261564</v>
      </c>
      <c r="DE89" s="168">
        <v>84</v>
      </c>
      <c r="DF89" s="62">
        <f t="shared" si="306"/>
        <v>0.14628934960658641</v>
      </c>
      <c r="DG89" s="62">
        <f t="shared" si="307"/>
        <v>0.14805201145184238</v>
      </c>
      <c r="DH89" s="62">
        <f t="shared" si="308"/>
        <v>0.15198682065761693</v>
      </c>
      <c r="DI89" s="62">
        <f t="shared" si="309"/>
        <v>0.15796799585601312</v>
      </c>
      <c r="DJ89" s="62">
        <f t="shared" si="310"/>
        <v>0.16590489282261564</v>
      </c>
      <c r="DN89" s="54">
        <v>84</v>
      </c>
      <c r="DO89" s="62">
        <f t="shared" si="311"/>
        <v>0.10971701220493982</v>
      </c>
      <c r="DP89" s="62">
        <f t="shared" si="312"/>
        <v>0.1110390085888818</v>
      </c>
      <c r="DQ89" s="62">
        <f t="shared" si="313"/>
        <v>0.1139901154932127</v>
      </c>
      <c r="DR89" s="62">
        <f t="shared" si="314"/>
        <v>0.11847599689200985</v>
      </c>
      <c r="DS89" s="62">
        <f t="shared" si="315"/>
        <v>0.12442866961696174</v>
      </c>
      <c r="DW89" s="168">
        <v>84</v>
      </c>
      <c r="DX89" s="62">
        <f t="shared" si="316"/>
        <v>0.16457551830740969</v>
      </c>
      <c r="DY89" s="62">
        <f t="shared" si="317"/>
        <v>0.16655851288332266</v>
      </c>
      <c r="DZ89" s="62">
        <f t="shared" si="318"/>
        <v>0.17098517323981899</v>
      </c>
      <c r="EA89" s="62">
        <f t="shared" si="319"/>
        <v>0.17771399533801474</v>
      </c>
      <c r="EB89" s="62">
        <f t="shared" si="320"/>
        <v>0.18664300442544257</v>
      </c>
      <c r="EF89" s="54">
        <v>84</v>
      </c>
      <c r="EG89" s="62">
        <f t="shared" si="321"/>
        <v>0.10971701220493982</v>
      </c>
      <c r="EH89" s="62">
        <f t="shared" si="322"/>
        <v>0.1110390085888818</v>
      </c>
      <c r="EI89" s="62">
        <f t="shared" si="323"/>
        <v>0.1139901154932127</v>
      </c>
      <c r="EJ89" s="62">
        <f t="shared" si="324"/>
        <v>0.11847599689200985</v>
      </c>
      <c r="EK89" s="62">
        <f t="shared" si="325"/>
        <v>0.12442866961696174</v>
      </c>
      <c r="EO89" s="168">
        <v>84</v>
      </c>
      <c r="EP89" s="62">
        <f t="shared" si="326"/>
        <v>5.4858506102469909E-2</v>
      </c>
      <c r="EQ89" s="62">
        <f t="shared" si="327"/>
        <v>5.55195042944409E-2</v>
      </c>
      <c r="ER89" s="62">
        <f t="shared" si="328"/>
        <v>5.6995057746606348E-2</v>
      </c>
      <c r="ES89" s="62">
        <f t="shared" si="329"/>
        <v>5.9237998446004927E-2</v>
      </c>
      <c r="ET89" s="62">
        <f t="shared" si="330"/>
        <v>6.2214334808480869E-2</v>
      </c>
      <c r="EX89" s="54">
        <v>84</v>
      </c>
      <c r="EY89" s="62">
        <f t="shared" si="401"/>
        <v>0.21943402440987964</v>
      </c>
      <c r="EZ89" s="62">
        <f t="shared" si="402"/>
        <v>0.2220780171777636</v>
      </c>
      <c r="FA89" s="62">
        <f t="shared" si="403"/>
        <v>0.22798023098642539</v>
      </c>
      <c r="FB89" s="62">
        <f t="shared" si="404"/>
        <v>0.23695199378401971</v>
      </c>
      <c r="FC89" s="62">
        <f t="shared" si="405"/>
        <v>0.24885733923392347</v>
      </c>
      <c r="FG89" s="54">
        <v>84</v>
      </c>
      <c r="FH89" s="67">
        <f>$Q123*AJ91*'[1]资源-士兵训练时间'!AB89+FH88</f>
        <v>2861865.4485449954</v>
      </c>
      <c r="FI89" s="67">
        <f>$Q123*AK91*'[1]资源-士兵训练时间'!AC89+FI88</f>
        <v>4193238.4840972982</v>
      </c>
      <c r="FJ89" s="67">
        <f>$Q123*AL91*'[1]资源-士兵训练时间'!AD89+FJ88</f>
        <v>5826389.55999815</v>
      </c>
      <c r="FK89" s="67">
        <f>$Q123*AM91*'[1]资源-士兵训练时间'!AE89+FK88</f>
        <v>7873597.1212160634</v>
      </c>
      <c r="FL89" s="67">
        <f>$Q123*AN91*'[1]资源-士兵训练时间'!AF89+FL88</f>
        <v>11944271.159860369</v>
      </c>
      <c r="FP89" s="54">
        <v>84</v>
      </c>
      <c r="FQ89" s="62">
        <f t="shared" si="331"/>
        <v>0.16457551830740969</v>
      </c>
      <c r="FR89" s="62">
        <f t="shared" si="332"/>
        <v>0.16655851288332266</v>
      </c>
      <c r="FS89" s="62">
        <f t="shared" si="333"/>
        <v>0.17098517323981899</v>
      </c>
      <c r="FT89" s="62">
        <f t="shared" si="334"/>
        <v>0.17771399533801474</v>
      </c>
      <c r="FU89" s="62">
        <f t="shared" si="335"/>
        <v>0.18664300442544257</v>
      </c>
      <c r="FV89" s="61">
        <f>FQ89*[4]兵营招募!AX88+FV88</f>
        <v>6786665.1327981167</v>
      </c>
      <c r="FW89" s="61">
        <f>FR89*[4]兵营招募!AY88+FW88</f>
        <v>6935194.3201210657</v>
      </c>
      <c r="FX89" s="61">
        <f>FS89*[4]兵营招募!AZ88+FX88</f>
        <v>6633888.78905237</v>
      </c>
      <c r="FY89" s="61">
        <f>FT89*[4]兵营招募!BA88+FY88</f>
        <v>6293867.9337744219</v>
      </c>
      <c r="FZ89" s="61">
        <f>FU89*[4]兵营招募!BB88+FZ88</f>
        <v>4395084.1262398157</v>
      </c>
      <c r="GD89" s="54">
        <v>84</v>
      </c>
      <c r="GE89" s="62">
        <f t="shared" si="336"/>
        <v>0.21943402440987964</v>
      </c>
      <c r="GF89" s="62">
        <f t="shared" si="337"/>
        <v>0.2220780171777636</v>
      </c>
      <c r="GG89" s="62">
        <f t="shared" si="338"/>
        <v>0.22798023098642539</v>
      </c>
      <c r="GH89" s="62">
        <f t="shared" si="339"/>
        <v>0.23695199378401971</v>
      </c>
      <c r="GI89" s="62">
        <f t="shared" si="340"/>
        <v>0.24885733923392347</v>
      </c>
      <c r="GM89" s="54">
        <v>84</v>
      </c>
      <c r="GN89" s="62">
        <f t="shared" si="341"/>
        <v>0.21943402440987964</v>
      </c>
      <c r="GO89" s="62">
        <f t="shared" si="342"/>
        <v>0.2220780171777636</v>
      </c>
      <c r="GP89" s="62">
        <f t="shared" si="343"/>
        <v>0.22798023098642539</v>
      </c>
      <c r="GQ89" s="62">
        <f t="shared" si="344"/>
        <v>0.23695199378401971</v>
      </c>
      <c r="GR89" s="62">
        <f t="shared" si="345"/>
        <v>0.24885733923392347</v>
      </c>
      <c r="GV89" s="168">
        <v>84</v>
      </c>
      <c r="GW89" s="62">
        <f t="shared" si="346"/>
        <v>0.21943402440987964</v>
      </c>
      <c r="GX89" s="62">
        <f t="shared" si="347"/>
        <v>0.2220780171777636</v>
      </c>
      <c r="GY89" s="62">
        <f t="shared" si="348"/>
        <v>0.22798023098642539</v>
      </c>
      <c r="GZ89" s="62">
        <f t="shared" si="349"/>
        <v>0.23695199378401971</v>
      </c>
      <c r="HA89" s="62">
        <f t="shared" si="350"/>
        <v>0.24885733923392347</v>
      </c>
      <c r="HE89" s="54">
        <v>84</v>
      </c>
      <c r="HF89" s="62">
        <f t="shared" si="351"/>
        <v>1.6457551830740969</v>
      </c>
      <c r="HG89" s="62">
        <f t="shared" si="352"/>
        <v>1.6655851288332266</v>
      </c>
      <c r="HH89" s="62">
        <f t="shared" si="353"/>
        <v>1.7098517323981901</v>
      </c>
      <c r="HI89" s="62">
        <f t="shared" si="354"/>
        <v>1.7771399533801475</v>
      </c>
      <c r="HJ89" s="62">
        <f t="shared" si="355"/>
        <v>1.8664300442544257</v>
      </c>
      <c r="HN89" s="54">
        <v>84</v>
      </c>
      <c r="HO89" s="62">
        <f t="shared" si="356"/>
        <v>0.32915103661481937</v>
      </c>
      <c r="HP89" s="62">
        <f t="shared" si="357"/>
        <v>0.33311702576664531</v>
      </c>
      <c r="HQ89" s="62">
        <f t="shared" si="358"/>
        <v>0.34197034647963798</v>
      </c>
      <c r="HR89" s="62">
        <f t="shared" si="359"/>
        <v>0.35542799067602948</v>
      </c>
      <c r="HS89" s="62">
        <f t="shared" si="360"/>
        <v>0.37328600885088514</v>
      </c>
      <c r="HW89" s="54">
        <v>84</v>
      </c>
      <c r="HX89" s="62">
        <f t="shared" si="361"/>
        <v>0.21943402440987964</v>
      </c>
      <c r="HY89" s="62">
        <f t="shared" si="362"/>
        <v>0.2220780171777636</v>
      </c>
      <c r="HZ89" s="62">
        <f t="shared" si="363"/>
        <v>0.22798023098642539</v>
      </c>
      <c r="IA89" s="62">
        <f t="shared" si="364"/>
        <v>0.23695199378401971</v>
      </c>
      <c r="IB89" s="62">
        <f t="shared" si="365"/>
        <v>0.24885733923392347</v>
      </c>
      <c r="IF89" s="54">
        <v>84</v>
      </c>
      <c r="IG89" s="62">
        <f t="shared" si="366"/>
        <v>0.73144674803293197</v>
      </c>
      <c r="IH89" s="62">
        <f t="shared" si="367"/>
        <v>0.74026005725921185</v>
      </c>
      <c r="II89" s="62">
        <f t="shared" si="368"/>
        <v>0.75993410328808453</v>
      </c>
      <c r="IJ89" s="62">
        <f t="shared" si="369"/>
        <v>0.78983997928006555</v>
      </c>
      <c r="IK89" s="62">
        <f t="shared" si="370"/>
        <v>0.82952446411307812</v>
      </c>
      <c r="IO89" s="54">
        <v>84</v>
      </c>
      <c r="IP89" s="62">
        <f t="shared" si="371"/>
        <v>0.21943402440987964</v>
      </c>
      <c r="IQ89" s="62">
        <f t="shared" si="372"/>
        <v>0.2220780171777636</v>
      </c>
      <c r="IR89" s="62">
        <f t="shared" si="373"/>
        <v>0.22798023098642539</v>
      </c>
      <c r="IS89" s="62">
        <f t="shared" si="374"/>
        <v>0.23695199378401971</v>
      </c>
      <c r="IT89" s="62">
        <f t="shared" si="375"/>
        <v>0.24885733923392347</v>
      </c>
      <c r="IX89" s="54">
        <v>84</v>
      </c>
      <c r="IY89" s="62">
        <f t="shared" si="376"/>
        <v>0</v>
      </c>
      <c r="IZ89" s="62">
        <f t="shared" si="377"/>
        <v>0</v>
      </c>
      <c r="JA89" s="62">
        <f t="shared" si="378"/>
        <v>0</v>
      </c>
      <c r="JB89" s="62">
        <f t="shared" si="379"/>
        <v>0</v>
      </c>
      <c r="JC89" s="62">
        <f t="shared" si="380"/>
        <v>0</v>
      </c>
      <c r="JD89" s="67"/>
      <c r="JE89" s="67"/>
      <c r="JF89" s="67"/>
      <c r="JJ89" s="54">
        <v>84</v>
      </c>
      <c r="JK89" s="68">
        <f t="shared" si="381"/>
        <v>7.3144674803293203E-2</v>
      </c>
      <c r="JL89" s="68">
        <f t="shared" si="382"/>
        <v>7.402600572592119E-2</v>
      </c>
      <c r="JM89" s="68">
        <f t="shared" si="383"/>
        <v>7.5993410328808464E-2</v>
      </c>
      <c r="JN89" s="68">
        <f t="shared" si="384"/>
        <v>7.8983997928006561E-2</v>
      </c>
      <c r="JO89" s="68">
        <f t="shared" si="385"/>
        <v>8.295244641130782E-2</v>
      </c>
      <c r="JP89" s="61">
        <f>JK89*('[1]功能-城建'!CW88-'[1]功能-城建'!CW87)+JP88</f>
        <v>3410068.9852047851</v>
      </c>
      <c r="JQ89" s="61">
        <f>JL89*('[1]功能-城建'!CX88-'[1]功能-城建'!CX87)+JQ88</f>
        <v>3735120.3989113495</v>
      </c>
      <c r="JR89" s="61">
        <f>JM89*('[1]功能-城建'!CY88-'[1]功能-城建'!CY87)+JR88</f>
        <v>3754007.2558816932</v>
      </c>
      <c r="JS89" s="61">
        <f>JN89*('[1]功能-城建'!CZ88-'[1]功能-城建'!CZ87)+JS88</f>
        <v>3805203.1814629063</v>
      </c>
      <c r="JT89" s="61">
        <f>JO89*('[1]功能-城建'!DA88-'[1]功能-城建'!DA87)+JT88</f>
        <v>2236572.8321851334</v>
      </c>
      <c r="JX89" s="159">
        <v>84</v>
      </c>
      <c r="JY89" s="68">
        <f t="shared" si="386"/>
        <v>0.10971701220493982</v>
      </c>
      <c r="JZ89" s="68">
        <f t="shared" si="387"/>
        <v>0.1110390085888818</v>
      </c>
      <c r="KA89" s="68">
        <f t="shared" si="388"/>
        <v>0.1139901154932127</v>
      </c>
      <c r="KB89" s="68">
        <f t="shared" si="389"/>
        <v>0.11847599689200985</v>
      </c>
      <c r="KC89" s="68">
        <f t="shared" si="390"/>
        <v>0.12442866961696174</v>
      </c>
      <c r="KG89" s="168">
        <v>84</v>
      </c>
      <c r="KH89" s="68">
        <f t="shared" si="391"/>
        <v>0.14628934960658641</v>
      </c>
      <c r="KI89" s="68">
        <f t="shared" si="392"/>
        <v>0.14805201145184238</v>
      </c>
      <c r="KJ89" s="68">
        <f t="shared" si="393"/>
        <v>0.15198682065761693</v>
      </c>
      <c r="KK89" s="68">
        <f t="shared" si="394"/>
        <v>0.15796799585601312</v>
      </c>
      <c r="KL89" s="68">
        <f t="shared" si="395"/>
        <v>0.16590489282261564</v>
      </c>
      <c r="KP89" s="168">
        <v>84</v>
      </c>
      <c r="KQ89" s="68">
        <f t="shared" si="396"/>
        <v>0.21943402440987958</v>
      </c>
      <c r="KR89" s="68">
        <f t="shared" si="397"/>
        <v>0.22207801717776354</v>
      </c>
      <c r="KS89" s="68">
        <f t="shared" si="398"/>
        <v>0.22798023098642534</v>
      </c>
      <c r="KT89" s="68">
        <f t="shared" si="399"/>
        <v>0.23695199378401965</v>
      </c>
      <c r="KU89" s="68">
        <f t="shared" si="400"/>
        <v>0.24885733923392342</v>
      </c>
    </row>
    <row r="90" spans="2:307" x14ac:dyDescent="0.15">
      <c r="B90" s="54">
        <v>51</v>
      </c>
      <c r="C90" s="63">
        <f>IFERROR(INDEX(C$8:C$37,MATCH(圣人研究设计!AA124,$B$8:$B$37,0)),0)</f>
        <v>1.125</v>
      </c>
      <c r="D90" s="63">
        <f>IFERROR(INDEX(D$8:D$37,MATCH(圣人研究设计!AB124,$B$8:$B$37,0)),0)</f>
        <v>0</v>
      </c>
      <c r="E90" s="63">
        <f>IFERROR(INDEX(E$8:E$37,MATCH(圣人研究设计!AC124,$B$8:$B$37,0)),0)</f>
        <v>0</v>
      </c>
      <c r="F90" s="63">
        <f>IFERROR(INDEX(F$8:F$37,MATCH(圣人研究设计!AD124,$B$8:$B$37,0)),0)</f>
        <v>7.5000000000000011E-2</v>
      </c>
      <c r="G90" s="63">
        <f>IFERROR(INDEX(G$8:G$37,MATCH(圣人研究设计!AE124,$B$8:$B$37,0)),0)</f>
        <v>0.5</v>
      </c>
      <c r="H90" s="63">
        <f>IFERROR(INDEX(H$8:H$37,MATCH(圣人研究设计!AF124,$B$8:$B$37,0)),0)</f>
        <v>0</v>
      </c>
      <c r="I90" s="63">
        <f>IFERROR(INDEX(I$8:I$37,MATCH(圣人研究设计!AG124,$B$8:$B$37,0)),0)</f>
        <v>0.5</v>
      </c>
      <c r="J90" s="63">
        <f>IFERROR(INDEX(J$8:J$37,MATCH(圣人研究设计!AH124,$B$8:$B$37,0)),0)</f>
        <v>0</v>
      </c>
      <c r="K90" s="63">
        <f>IFERROR(INDEX(K$8:K$37,MATCH(圣人研究设计!AI124,$B$8:$B$37,0)),0)</f>
        <v>0.15000000000000002</v>
      </c>
      <c r="L90" s="63">
        <f>IFERROR(INDEX(L$8:L$37,MATCH(圣人研究设计!AJ124,$B$8:$B$37,0)),0)</f>
        <v>0.1</v>
      </c>
      <c r="M90" s="63">
        <f>IFERROR(INDEX(M$8:M$37,MATCH(圣人研究设计!AK124,$B$8:$B$37,0)),0)</f>
        <v>0</v>
      </c>
      <c r="N90" s="63">
        <f>IFERROR(INDEX(N$8:N$37,MATCH(圣人研究设计!AL124,$B$8:$B$37,0)),0)</f>
        <v>0</v>
      </c>
      <c r="O90" s="63">
        <f>IFERROR(INDEX(O$8:O$37,MATCH(圣人研究设计!AM124,$B$8:$B$37,0)),0)</f>
        <v>0.05</v>
      </c>
      <c r="P90" s="63">
        <f>IFERROR(INDEX(P$8:P$37,MATCH(圣人研究设计!AN124,$B$8:$B$37,0)),0)</f>
        <v>0.2</v>
      </c>
      <c r="Q90" s="63">
        <f>IFERROR(INDEX(Q$8:Q$37,MATCH(圣人研究设计!AO124,$B$8:$B$37,0)),0)</f>
        <v>0.05</v>
      </c>
      <c r="R90" s="63">
        <f>IFERROR(INDEX(R$8:R$37,MATCH(圣人研究设计!AP124,$B$8:$B$37,0)),0)</f>
        <v>0.15</v>
      </c>
      <c r="S90" s="63">
        <f>IFERROR(INDEX(S$8:S$37,MATCH(圣人研究设计!AQ124,$B$8:$B$37,0)),0)</f>
        <v>0</v>
      </c>
      <c r="T90" s="63">
        <f>IFERROR(INDEX(T$8:T$37,MATCH(圣人研究设计!AR124,$B$8:$B$37,0)),0)</f>
        <v>0.2</v>
      </c>
      <c r="U90" s="63">
        <f>IFERROR(INDEX(U$8:U$37,MATCH(圣人研究设计!AS124,$B$8:$B$37,0)),0)</f>
        <v>0.2</v>
      </c>
      <c r="V90" s="63">
        <f>IFERROR(INDEX(V$8:V$37,MATCH(圣人研究设计!AT124,$B$8:$B$37,0)),0)</f>
        <v>0</v>
      </c>
      <c r="W90" s="63">
        <f>IFERROR(INDEX(W$8:W$37,MATCH(圣人研究设计!AU124,$B$8:$B$37,0)),0)</f>
        <v>0.3</v>
      </c>
      <c r="X90" s="63">
        <f>IFERROR(INDEX(X$8:X$37,MATCH(圣人研究设计!AV124,$B$8:$B$37,0)),0)</f>
        <v>0</v>
      </c>
      <c r="Y90" s="63">
        <f>IFERROR(INDEX(Y$8:Y$37,MATCH(圣人研究设计!AW124,$B$8:$B$37,0)),0)</f>
        <v>0.75</v>
      </c>
      <c r="Z90" s="63">
        <f>IFERROR(INDEX(Z$8:Z$37,MATCH(圣人研究设计!AX124,$B$8:$B$37,0)),0)</f>
        <v>0</v>
      </c>
      <c r="AA90" s="63">
        <f>IFERROR(INDEX(AA$8:AA$37,MATCH(圣人研究设计!AY124,$B$8:$B$37,0)),0)</f>
        <v>0</v>
      </c>
      <c r="AB90" s="63">
        <f>IFERROR(INDEX(AB$8:AB$37,MATCH(圣人研究设计!AZ124,$B$8:$B$37,0)),0)</f>
        <v>0</v>
      </c>
      <c r="AC90" s="63">
        <f>IFERROR(INDEX(AC$8:AC$37,MATCH(圣人研究设计!BA124,$B$8:$B$37,0)),0)</f>
        <v>0</v>
      </c>
      <c r="AD90" s="63">
        <f>IFERROR(INDEX(AD$8:AD$37,MATCH(圣人研究设计!BB124,$B$8:$B$37,0)),0)</f>
        <v>0.22499999999999998</v>
      </c>
      <c r="AE90" s="63"/>
      <c r="AI90" s="103">
        <v>83</v>
      </c>
      <c r="AJ90" s="60">
        <f>IF(总纲!BM87&lt;INT('功能-圣人研究'!$E$8),0,求节点('功能-圣人研究'!$E$8:$E$27,'功能-圣人研究'!K$8:K$27,总纲!BM87))</f>
        <v>0.73380399275320196</v>
      </c>
      <c r="AK90" s="60">
        <f>IF(总纲!BN87&lt;INT('功能-圣人研究'!$E$8),0,求节点('功能-圣人研究'!$E$8:$E$27,'功能-圣人研究'!L$8:L$27,总纲!BN87))</f>
        <v>0.74275303677416848</v>
      </c>
      <c r="AL90" s="60">
        <f>IF(总纲!BO87&lt;INT('功能-圣人研究'!$E$8),0,求节点('功能-圣人研究'!$E$8:$E$27,'功能-圣人研究'!M$8:M$27,总纲!BO87))</f>
        <v>0.76256778668312764</v>
      </c>
      <c r="AM90" s="60">
        <f>IF(总纲!BP87&lt;INT('功能-圣人研究'!$E$8),0,求节点('功能-圣人研究'!$E$8:$E$27,'功能-圣人研究'!N$8:N$27,总纲!BP87))</f>
        <v>0.7929202203387522</v>
      </c>
      <c r="AN90" s="60">
        <f>IF(总纲!BQ87&lt;INT('功能-圣人研究'!$E$8),0,求节点('功能-圣人研究'!$E$8:$E$27,'功能-圣人研究'!O$8:O$27,总纲!BQ87))</f>
        <v>0.83288134895718746</v>
      </c>
      <c r="AS90" s="81"/>
      <c r="AT90" s="54">
        <v>85</v>
      </c>
      <c r="AU90" s="68">
        <f t="shared" si="271"/>
        <v>1.0936672476924025</v>
      </c>
      <c r="AV90" s="68">
        <f t="shared" si="272"/>
        <v>1.1067564576571183</v>
      </c>
      <c r="AW90" s="68">
        <f t="shared" si="273"/>
        <v>1.1359215525579636</v>
      </c>
      <c r="AX90" s="68">
        <f t="shared" si="274"/>
        <v>1.1802308016762639</v>
      </c>
      <c r="AY90" s="68">
        <f t="shared" si="275"/>
        <v>1.2399285796099901</v>
      </c>
      <c r="BB90" s="81"/>
      <c r="BC90" s="54">
        <v>85</v>
      </c>
      <c r="BD90" s="68">
        <f t="shared" si="276"/>
        <v>1.0936672476924025</v>
      </c>
      <c r="BE90" s="68">
        <f t="shared" si="277"/>
        <v>1.1067564576571183</v>
      </c>
      <c r="BF90" s="68">
        <f t="shared" si="278"/>
        <v>1.1359215525579636</v>
      </c>
      <c r="BG90" s="68">
        <f t="shared" si="279"/>
        <v>1.1802308016762639</v>
      </c>
      <c r="BH90" s="68">
        <f t="shared" si="280"/>
        <v>1.2399285796099901</v>
      </c>
      <c r="BL90" s="54">
        <v>85</v>
      </c>
      <c r="BM90" s="68">
        <f t="shared" si="281"/>
        <v>0</v>
      </c>
      <c r="BN90" s="68">
        <f t="shared" si="282"/>
        <v>0</v>
      </c>
      <c r="BO90" s="68">
        <f t="shared" si="283"/>
        <v>0</v>
      </c>
      <c r="BP90" s="68">
        <f t="shared" si="284"/>
        <v>0</v>
      </c>
      <c r="BQ90" s="68">
        <f t="shared" si="285"/>
        <v>0</v>
      </c>
      <c r="BU90" s="54">
        <v>85</v>
      </c>
      <c r="BV90" s="62">
        <f t="shared" si="286"/>
        <v>0.72911149846160173</v>
      </c>
      <c r="BW90" s="62">
        <f t="shared" si="287"/>
        <v>0.73783763843807881</v>
      </c>
      <c r="BX90" s="62">
        <f t="shared" si="288"/>
        <v>0.7572810350386423</v>
      </c>
      <c r="BY90" s="62">
        <f t="shared" si="289"/>
        <v>0.78682053445084266</v>
      </c>
      <c r="BZ90" s="62">
        <f>$G124*AN92</f>
        <v>0.82661905307332684</v>
      </c>
      <c r="CD90" s="168">
        <v>85</v>
      </c>
      <c r="CE90" s="62">
        <f t="shared" si="291"/>
        <v>0.72911149846160173</v>
      </c>
      <c r="CF90" s="62">
        <f t="shared" si="292"/>
        <v>0.73783763843807881</v>
      </c>
      <c r="CG90" s="62">
        <f t="shared" si="293"/>
        <v>0.7572810350386423</v>
      </c>
      <c r="CH90" s="62">
        <f t="shared" si="294"/>
        <v>0.78682053445084266</v>
      </c>
      <c r="CI90" s="62">
        <f t="shared" si="295"/>
        <v>0.82661905307332684</v>
      </c>
      <c r="CM90" s="54">
        <v>85</v>
      </c>
      <c r="CN90" s="62">
        <f t="shared" si="296"/>
        <v>0.54683362384620127</v>
      </c>
      <c r="CO90" s="62">
        <f t="shared" si="297"/>
        <v>0.55337822882855914</v>
      </c>
      <c r="CP90" s="62">
        <f t="shared" si="298"/>
        <v>0.56796077627898178</v>
      </c>
      <c r="CQ90" s="62">
        <f t="shared" si="299"/>
        <v>0.59011540083813196</v>
      </c>
      <c r="CR90" s="62">
        <f t="shared" si="300"/>
        <v>0.61996428980499507</v>
      </c>
      <c r="CV90" s="54">
        <v>85</v>
      </c>
      <c r="CW90" s="62">
        <f t="shared" si="301"/>
        <v>0.14582229969232036</v>
      </c>
      <c r="CX90" s="62">
        <f t="shared" si="302"/>
        <v>0.14756752768761577</v>
      </c>
      <c r="CY90" s="62">
        <f t="shared" si="303"/>
        <v>0.15145620700772847</v>
      </c>
      <c r="CZ90" s="62">
        <f t="shared" si="304"/>
        <v>0.15736410689016855</v>
      </c>
      <c r="DA90" s="62">
        <f t="shared" si="305"/>
        <v>0.16532381061466539</v>
      </c>
      <c r="DE90" s="168">
        <v>85</v>
      </c>
      <c r="DF90" s="62">
        <f t="shared" si="306"/>
        <v>0.14582229969232036</v>
      </c>
      <c r="DG90" s="62">
        <f t="shared" si="307"/>
        <v>0.14756752768761577</v>
      </c>
      <c r="DH90" s="62">
        <f t="shared" si="308"/>
        <v>0.15145620700772847</v>
      </c>
      <c r="DI90" s="62">
        <f t="shared" si="309"/>
        <v>0.15736410689016855</v>
      </c>
      <c r="DJ90" s="62">
        <f t="shared" si="310"/>
        <v>0.16532381061466539</v>
      </c>
      <c r="DN90" s="54">
        <v>85</v>
      </c>
      <c r="DO90" s="62">
        <f t="shared" si="311"/>
        <v>0.10936672476924028</v>
      </c>
      <c r="DP90" s="62">
        <f t="shared" si="312"/>
        <v>0.11067564576571184</v>
      </c>
      <c r="DQ90" s="62">
        <f t="shared" si="313"/>
        <v>0.11359215525579636</v>
      </c>
      <c r="DR90" s="62">
        <f t="shared" si="314"/>
        <v>0.11802308016762642</v>
      </c>
      <c r="DS90" s="62">
        <f t="shared" si="315"/>
        <v>0.12399285796099904</v>
      </c>
      <c r="DW90" s="168">
        <v>85</v>
      </c>
      <c r="DX90" s="62">
        <f t="shared" si="316"/>
        <v>0.16405008715386038</v>
      </c>
      <c r="DY90" s="62">
        <f t="shared" si="317"/>
        <v>0.16601346864856772</v>
      </c>
      <c r="DZ90" s="62">
        <f t="shared" si="318"/>
        <v>0.17038823288369451</v>
      </c>
      <c r="EA90" s="62">
        <f t="shared" si="319"/>
        <v>0.17703462025143957</v>
      </c>
      <c r="EB90" s="62">
        <f t="shared" si="320"/>
        <v>0.18598928694149852</v>
      </c>
      <c r="EF90" s="54">
        <v>85</v>
      </c>
      <c r="EG90" s="62">
        <f t="shared" si="321"/>
        <v>0.10936672476924028</v>
      </c>
      <c r="EH90" s="62">
        <f t="shared" si="322"/>
        <v>0.11067564576571184</v>
      </c>
      <c r="EI90" s="62">
        <f t="shared" si="323"/>
        <v>0.11359215525579636</v>
      </c>
      <c r="EJ90" s="62">
        <f t="shared" si="324"/>
        <v>0.11802308016762642</v>
      </c>
      <c r="EK90" s="62">
        <f t="shared" si="325"/>
        <v>0.12399285796099904</v>
      </c>
      <c r="EO90" s="168">
        <v>85</v>
      </c>
      <c r="EP90" s="62">
        <f t="shared" si="326"/>
        <v>5.4683362384620141E-2</v>
      </c>
      <c r="EQ90" s="62">
        <f t="shared" si="327"/>
        <v>5.5337822882855922E-2</v>
      </c>
      <c r="ER90" s="62">
        <f t="shared" si="328"/>
        <v>5.6796077627898178E-2</v>
      </c>
      <c r="ES90" s="62">
        <f t="shared" si="329"/>
        <v>5.9011540083813208E-2</v>
      </c>
      <c r="ET90" s="62">
        <f t="shared" si="330"/>
        <v>6.1996428980499521E-2</v>
      </c>
      <c r="EX90" s="54">
        <v>85</v>
      </c>
      <c r="EY90" s="62">
        <f t="shared" si="401"/>
        <v>0.21873344953848056</v>
      </c>
      <c r="EZ90" s="62">
        <f t="shared" si="402"/>
        <v>0.22135129153142369</v>
      </c>
      <c r="FA90" s="62">
        <f t="shared" si="403"/>
        <v>0.22718431051159271</v>
      </c>
      <c r="FB90" s="62">
        <f t="shared" si="404"/>
        <v>0.23604616033525283</v>
      </c>
      <c r="FC90" s="62">
        <f t="shared" si="405"/>
        <v>0.24798571592199808</v>
      </c>
      <c r="FG90" s="54">
        <v>85</v>
      </c>
      <c r="FH90" s="67">
        <f>$Q124*AJ92*'[1]资源-士兵训练时间'!AB90+FH89</f>
        <v>3119610.3956544166</v>
      </c>
      <c r="FI90" s="67">
        <f>$Q124*AK92*'[1]资源-士兵训练时间'!AC90+FI89</f>
        <v>4536814.1421064548</v>
      </c>
      <c r="FJ90" s="67">
        <f>$Q124*AL92*'[1]资源-士兵训练时间'!AD90+FJ89</f>
        <v>6267166.9651291277</v>
      </c>
      <c r="FK90" s="67">
        <f>$Q124*AM92*'[1]资源-士兵训练时间'!AE90+FK89</f>
        <v>8433862.0546526592</v>
      </c>
      <c r="FL90" s="67">
        <f>$Q124*AN92*'[1]资源-士兵训练时间'!AF90+FL89</f>
        <v>12764841.101703595</v>
      </c>
      <c r="FP90" s="54">
        <v>85</v>
      </c>
      <c r="FQ90" s="62">
        <f t="shared" si="331"/>
        <v>0.16405008715386038</v>
      </c>
      <c r="FR90" s="62">
        <f t="shared" si="332"/>
        <v>0.16601346864856772</v>
      </c>
      <c r="FS90" s="62">
        <f t="shared" si="333"/>
        <v>0.17038823288369451</v>
      </c>
      <c r="FT90" s="62">
        <f t="shared" si="334"/>
        <v>0.17703462025143957</v>
      </c>
      <c r="FU90" s="62">
        <f t="shared" si="335"/>
        <v>0.18598928694149852</v>
      </c>
      <c r="FV90" s="61">
        <f>FQ90*[4]兵营招募!AX89+FV89</f>
        <v>7379447.3531535463</v>
      </c>
      <c r="FW90" s="61">
        <f>FR90*[4]兵营招募!AY89+FW89</f>
        <v>7525839.3131223414</v>
      </c>
      <c r="FX90" s="61">
        <f>FS90*[4]兵营招募!AZ89+FX89</f>
        <v>7197552.3440359896</v>
      </c>
      <c r="FY90" s="61">
        <f>FT90*[4]兵营招募!BA89+FY89</f>
        <v>6847802.5636478821</v>
      </c>
      <c r="FZ90" s="61">
        <f>FU90*[4]兵营招募!BB89+FZ89</f>
        <v>4776812.9629173232</v>
      </c>
      <c r="GD90" s="54">
        <v>85</v>
      </c>
      <c r="GE90" s="62">
        <f t="shared" si="336"/>
        <v>0.21873344953848056</v>
      </c>
      <c r="GF90" s="62">
        <f t="shared" si="337"/>
        <v>0.22135129153142369</v>
      </c>
      <c r="GG90" s="62">
        <f t="shared" si="338"/>
        <v>0.22718431051159271</v>
      </c>
      <c r="GH90" s="62">
        <f t="shared" si="339"/>
        <v>0.23604616033525283</v>
      </c>
      <c r="GI90" s="62">
        <f t="shared" si="340"/>
        <v>0.24798571592199808</v>
      </c>
      <c r="GM90" s="54">
        <v>85</v>
      </c>
      <c r="GN90" s="62">
        <f t="shared" si="341"/>
        <v>0.21873344953848056</v>
      </c>
      <c r="GO90" s="62">
        <f t="shared" si="342"/>
        <v>0.22135129153142369</v>
      </c>
      <c r="GP90" s="62">
        <f t="shared" si="343"/>
        <v>0.22718431051159271</v>
      </c>
      <c r="GQ90" s="62">
        <f t="shared" si="344"/>
        <v>0.23604616033525283</v>
      </c>
      <c r="GR90" s="62">
        <f t="shared" si="345"/>
        <v>0.24798571592199808</v>
      </c>
      <c r="GV90" s="168">
        <v>85</v>
      </c>
      <c r="GW90" s="62">
        <f t="shared" si="346"/>
        <v>0.21873344953848056</v>
      </c>
      <c r="GX90" s="62">
        <f t="shared" si="347"/>
        <v>0.22135129153142369</v>
      </c>
      <c r="GY90" s="62">
        <f t="shared" si="348"/>
        <v>0.22718431051159271</v>
      </c>
      <c r="GZ90" s="62">
        <f t="shared" si="349"/>
        <v>0.23604616033525283</v>
      </c>
      <c r="HA90" s="62">
        <f t="shared" si="350"/>
        <v>0.24798571592199808</v>
      </c>
      <c r="HE90" s="54">
        <v>85</v>
      </c>
      <c r="HF90" s="62">
        <f t="shared" si="351"/>
        <v>1.6405008715386038</v>
      </c>
      <c r="HG90" s="62">
        <f t="shared" si="352"/>
        <v>1.6601346864856774</v>
      </c>
      <c r="HH90" s="62">
        <f t="shared" si="353"/>
        <v>1.7038823288369451</v>
      </c>
      <c r="HI90" s="62">
        <f t="shared" si="354"/>
        <v>1.7703462025143959</v>
      </c>
      <c r="HJ90" s="62">
        <f t="shared" si="355"/>
        <v>1.8598928694149854</v>
      </c>
      <c r="HN90" s="54">
        <v>85</v>
      </c>
      <c r="HO90" s="62">
        <f t="shared" si="356"/>
        <v>0.32810017430772076</v>
      </c>
      <c r="HP90" s="62">
        <f t="shared" si="357"/>
        <v>0.33202693729713545</v>
      </c>
      <c r="HQ90" s="62">
        <f t="shared" si="358"/>
        <v>0.34077646576738901</v>
      </c>
      <c r="HR90" s="62">
        <f t="shared" si="359"/>
        <v>0.35406924050287913</v>
      </c>
      <c r="HS90" s="62">
        <f t="shared" si="360"/>
        <v>0.37197857388299704</v>
      </c>
      <c r="HW90" s="54">
        <v>85</v>
      </c>
      <c r="HX90" s="62">
        <f t="shared" si="361"/>
        <v>0.21873344953848056</v>
      </c>
      <c r="HY90" s="62">
        <f t="shared" si="362"/>
        <v>0.22135129153142369</v>
      </c>
      <c r="HZ90" s="62">
        <f t="shared" si="363"/>
        <v>0.22718431051159271</v>
      </c>
      <c r="IA90" s="62">
        <f t="shared" si="364"/>
        <v>0.23604616033525283</v>
      </c>
      <c r="IB90" s="62">
        <f t="shared" si="365"/>
        <v>0.24798571592199808</v>
      </c>
      <c r="IF90" s="54">
        <v>85</v>
      </c>
      <c r="IG90" s="62">
        <f t="shared" si="366"/>
        <v>0.72911149846160173</v>
      </c>
      <c r="IH90" s="62">
        <f t="shared" si="367"/>
        <v>0.73783763843807881</v>
      </c>
      <c r="II90" s="62">
        <f t="shared" si="368"/>
        <v>0.7572810350386423</v>
      </c>
      <c r="IJ90" s="62">
        <f t="shared" si="369"/>
        <v>0.78682053445084266</v>
      </c>
      <c r="IK90" s="62">
        <f t="shared" si="370"/>
        <v>0.82661905307332684</v>
      </c>
      <c r="IO90" s="54">
        <v>85</v>
      </c>
      <c r="IP90" s="62">
        <f t="shared" si="371"/>
        <v>0.21873344953848056</v>
      </c>
      <c r="IQ90" s="62">
        <f t="shared" si="372"/>
        <v>0.22135129153142369</v>
      </c>
      <c r="IR90" s="62">
        <f t="shared" si="373"/>
        <v>0.22718431051159271</v>
      </c>
      <c r="IS90" s="62">
        <f t="shared" si="374"/>
        <v>0.23604616033525283</v>
      </c>
      <c r="IT90" s="62">
        <f t="shared" si="375"/>
        <v>0.24798571592199808</v>
      </c>
      <c r="IX90" s="54">
        <v>85</v>
      </c>
      <c r="IY90" s="62">
        <f t="shared" si="376"/>
        <v>0</v>
      </c>
      <c r="IZ90" s="62">
        <f t="shared" si="377"/>
        <v>0</v>
      </c>
      <c r="JA90" s="62">
        <f t="shared" si="378"/>
        <v>0</v>
      </c>
      <c r="JB90" s="62">
        <f t="shared" si="379"/>
        <v>0</v>
      </c>
      <c r="JC90" s="62">
        <f t="shared" si="380"/>
        <v>0</v>
      </c>
      <c r="JD90" s="67"/>
      <c r="JE90" s="67"/>
      <c r="JF90" s="67"/>
      <c r="JJ90" s="54">
        <v>85</v>
      </c>
      <c r="JK90" s="68">
        <f t="shared" si="381"/>
        <v>7.2911149846160178E-2</v>
      </c>
      <c r="JL90" s="68">
        <f t="shared" si="382"/>
        <v>7.3783763843807887E-2</v>
      </c>
      <c r="JM90" s="68">
        <f t="shared" si="383"/>
        <v>7.5728103503864233E-2</v>
      </c>
      <c r="JN90" s="68">
        <f t="shared" si="384"/>
        <v>7.8682053445084277E-2</v>
      </c>
      <c r="JO90" s="68">
        <f t="shared" si="385"/>
        <v>8.2661905307332695E-2</v>
      </c>
      <c r="JP90" s="61">
        <f>JK90*('[1]功能-城建'!CW89-'[1]功能-城建'!CW88)+JP89</f>
        <v>3715814.4688537661</v>
      </c>
      <c r="JQ90" s="61">
        <f>JL90*('[1]功能-城建'!CX89-'[1]功能-城建'!CX88)+JQ89</f>
        <v>4061673.6005315511</v>
      </c>
      <c r="JR90" s="61">
        <f>JM90*('[1]功能-城建'!CY89-'[1]功能-城建'!CY88)+JR89</f>
        <v>4081439.6078278502</v>
      </c>
      <c r="JS90" s="61">
        <f>JN90*('[1]功能-城建'!CZ89-'[1]功能-城建'!CZ88)+JS89</f>
        <v>4148345.3351760251</v>
      </c>
      <c r="JT90" s="61">
        <f>JO90*('[1]功能-城建'!DA89-'[1]功能-城建'!DA88)+JT89</f>
        <v>2434139.529316776</v>
      </c>
      <c r="JX90" s="159">
        <v>85</v>
      </c>
      <c r="JY90" s="68">
        <f t="shared" si="386"/>
        <v>0.10936672476924028</v>
      </c>
      <c r="JZ90" s="68">
        <f t="shared" si="387"/>
        <v>0.11067564576571184</v>
      </c>
      <c r="KA90" s="68">
        <f t="shared" si="388"/>
        <v>0.11359215525579636</v>
      </c>
      <c r="KB90" s="68">
        <f t="shared" si="389"/>
        <v>0.11802308016762642</v>
      </c>
      <c r="KC90" s="68">
        <f t="shared" si="390"/>
        <v>0.12399285796099904</v>
      </c>
      <c r="KG90" s="168">
        <v>85</v>
      </c>
      <c r="KH90" s="68">
        <f t="shared" si="391"/>
        <v>0.14582229969232036</v>
      </c>
      <c r="KI90" s="68">
        <f t="shared" si="392"/>
        <v>0.14756752768761577</v>
      </c>
      <c r="KJ90" s="68">
        <f t="shared" si="393"/>
        <v>0.15145620700772847</v>
      </c>
      <c r="KK90" s="68">
        <f t="shared" si="394"/>
        <v>0.15736410689016855</v>
      </c>
      <c r="KL90" s="68">
        <f t="shared" si="395"/>
        <v>0.16532381061466539</v>
      </c>
      <c r="KP90" s="168">
        <v>85</v>
      </c>
      <c r="KQ90" s="68">
        <f t="shared" si="396"/>
        <v>0.21873344953848051</v>
      </c>
      <c r="KR90" s="68">
        <f t="shared" si="397"/>
        <v>0.22135129153142363</v>
      </c>
      <c r="KS90" s="68">
        <f t="shared" si="398"/>
        <v>0.22718431051159269</v>
      </c>
      <c r="KT90" s="68">
        <f t="shared" si="399"/>
        <v>0.23604616033525277</v>
      </c>
      <c r="KU90" s="68">
        <f t="shared" si="400"/>
        <v>0.24798571592199803</v>
      </c>
    </row>
    <row r="91" spans="2:307" x14ac:dyDescent="0.15">
      <c r="B91" s="54">
        <v>52</v>
      </c>
      <c r="C91" s="63">
        <f>IFERROR(INDEX(C$8:C$37,MATCH(圣人研究设计!AA125,$B$8:$B$37,0)),0)</f>
        <v>1.125</v>
      </c>
      <c r="D91" s="63">
        <f>IFERROR(INDEX(D$8:D$37,MATCH(圣人研究设计!AB125,$B$8:$B$37,0)),0)</f>
        <v>0</v>
      </c>
      <c r="E91" s="63">
        <f>IFERROR(INDEX(E$8:E$37,MATCH(圣人研究设计!AC125,$B$8:$B$37,0)),0)</f>
        <v>0</v>
      </c>
      <c r="F91" s="63">
        <f>IFERROR(INDEX(F$8:F$37,MATCH(圣人研究设计!AD125,$B$8:$B$37,0)),0)</f>
        <v>7.5000000000000011E-2</v>
      </c>
      <c r="G91" s="63">
        <f>IFERROR(INDEX(G$8:G$37,MATCH(圣人研究设计!AE125,$B$8:$B$37,0)),0)</f>
        <v>0.5</v>
      </c>
      <c r="H91" s="63">
        <f>IFERROR(INDEX(H$8:H$37,MATCH(圣人研究设计!AF125,$B$8:$B$37,0)),0)</f>
        <v>0</v>
      </c>
      <c r="I91" s="63">
        <f>IFERROR(INDEX(I$8:I$37,MATCH(圣人研究设计!AG125,$B$8:$B$37,0)),0)</f>
        <v>0.5</v>
      </c>
      <c r="J91" s="63">
        <f>IFERROR(INDEX(J$8:J$37,MATCH(圣人研究设计!AH125,$B$8:$B$37,0)),0)</f>
        <v>0</v>
      </c>
      <c r="K91" s="63">
        <f>IFERROR(INDEX(K$8:K$37,MATCH(圣人研究设计!AI125,$B$8:$B$37,0)),0)</f>
        <v>0.15000000000000002</v>
      </c>
      <c r="L91" s="63">
        <f>IFERROR(INDEX(L$8:L$37,MATCH(圣人研究设计!AJ125,$B$8:$B$37,0)),0)</f>
        <v>0.1</v>
      </c>
      <c r="M91" s="63">
        <f>IFERROR(INDEX(M$8:M$37,MATCH(圣人研究设计!AK125,$B$8:$B$37,0)),0)</f>
        <v>0</v>
      </c>
      <c r="N91" s="63">
        <f>IFERROR(INDEX(N$8:N$37,MATCH(圣人研究设计!AL125,$B$8:$B$37,0)),0)</f>
        <v>0</v>
      </c>
      <c r="O91" s="63">
        <f>IFERROR(INDEX(O$8:O$37,MATCH(圣人研究设计!AM125,$B$8:$B$37,0)),0)</f>
        <v>0.05</v>
      </c>
      <c r="P91" s="63">
        <f>IFERROR(INDEX(P$8:P$37,MATCH(圣人研究设计!AN125,$B$8:$B$37,0)),0)</f>
        <v>0.2</v>
      </c>
      <c r="Q91" s="63">
        <f>IFERROR(INDEX(Q$8:Q$37,MATCH(圣人研究设计!AO125,$B$8:$B$37,0)),0)</f>
        <v>0.05</v>
      </c>
      <c r="R91" s="63">
        <f>IFERROR(INDEX(R$8:R$37,MATCH(圣人研究设计!AP125,$B$8:$B$37,0)),0)</f>
        <v>0.15</v>
      </c>
      <c r="S91" s="63">
        <f>IFERROR(INDEX(S$8:S$37,MATCH(圣人研究设计!AQ125,$B$8:$B$37,0)),0)</f>
        <v>0</v>
      </c>
      <c r="T91" s="63">
        <f>IFERROR(INDEX(T$8:T$37,MATCH(圣人研究设计!AR125,$B$8:$B$37,0)),0)</f>
        <v>0.2</v>
      </c>
      <c r="U91" s="63">
        <f>IFERROR(INDEX(U$8:U$37,MATCH(圣人研究设计!AS125,$B$8:$B$37,0)),0)</f>
        <v>0.2</v>
      </c>
      <c r="V91" s="63">
        <f>IFERROR(INDEX(V$8:V$37,MATCH(圣人研究设计!AT125,$B$8:$B$37,0)),0)</f>
        <v>0</v>
      </c>
      <c r="W91" s="63">
        <f>IFERROR(INDEX(W$8:W$37,MATCH(圣人研究设计!AU125,$B$8:$B$37,0)),0)</f>
        <v>0.3</v>
      </c>
      <c r="X91" s="63">
        <f>IFERROR(INDEX(X$8:X$37,MATCH(圣人研究设计!AV125,$B$8:$B$37,0)),0)</f>
        <v>0</v>
      </c>
      <c r="Y91" s="63">
        <f>IFERROR(INDEX(Y$8:Y$37,MATCH(圣人研究设计!AW125,$B$8:$B$37,0)),0)</f>
        <v>0.75</v>
      </c>
      <c r="Z91" s="63">
        <f>IFERROR(INDEX(Z$8:Z$37,MATCH(圣人研究设计!AX125,$B$8:$B$37,0)),0)</f>
        <v>0</v>
      </c>
      <c r="AA91" s="63">
        <f>IFERROR(INDEX(AA$8:AA$37,MATCH(圣人研究设计!AY125,$B$8:$B$37,0)),0)</f>
        <v>0</v>
      </c>
      <c r="AB91" s="63">
        <f>IFERROR(INDEX(AB$8:AB$37,MATCH(圣人研究设计!AZ125,$B$8:$B$37,0)),0)</f>
        <v>0</v>
      </c>
      <c r="AC91" s="63">
        <f>IFERROR(INDEX(AC$8:AC$37,MATCH(圣人研究设计!BA125,$B$8:$B$37,0)),0)</f>
        <v>0</v>
      </c>
      <c r="AD91" s="63">
        <f>IFERROR(INDEX(AD$8:AD$37,MATCH(圣人研究设计!BB125,$B$8:$B$37,0)),0)</f>
        <v>0.22499999999999998</v>
      </c>
      <c r="AE91" s="63"/>
      <c r="AI91" s="103">
        <v>84</v>
      </c>
      <c r="AJ91" s="60">
        <f>IF(总纲!BM88&lt;INT('功能-圣人研究'!$E$8),0,求节点('功能-圣人研究'!$E$8:$E$27,'功能-圣人研究'!K$8:K$27,总纲!BM88))</f>
        <v>0.73144674803293197</v>
      </c>
      <c r="AK91" s="60">
        <f>IF(总纲!BN88&lt;INT('功能-圣人研究'!$E$8),0,求节点('功能-圣人研究'!$E$8:$E$27,'功能-圣人研究'!L$8:L$27,总纲!BN88))</f>
        <v>0.74026005725921185</v>
      </c>
      <c r="AL91" s="60">
        <f>IF(总纲!BO88&lt;INT('功能-圣人研究'!$E$8),0,求节点('功能-圣人研究'!$E$8:$E$27,'功能-圣人研究'!M$8:M$27,总纲!BO88))</f>
        <v>0.75993410328808453</v>
      </c>
      <c r="AM91" s="60">
        <f>IF(总纲!BP88&lt;INT('功能-圣人研究'!$E$8),0,求节点('功能-圣人研究'!$E$8:$E$27,'功能-圣人研究'!N$8:N$27,总纲!BP88))</f>
        <v>0.78983997928006555</v>
      </c>
      <c r="AN91" s="60">
        <f>IF(总纲!BQ88&lt;INT('功能-圣人研究'!$E$8),0,求节点('功能-圣人研究'!$E$8:$E$27,'功能-圣人研究'!O$8:O$27,总纲!BQ88))</f>
        <v>0.82952446411307812</v>
      </c>
      <c r="AS91" s="81"/>
      <c r="AT91" s="54">
        <v>86</v>
      </c>
      <c r="AU91" s="68">
        <f t="shared" si="271"/>
        <v>1.0900957761524306</v>
      </c>
      <c r="AV91" s="68">
        <f t="shared" si="272"/>
        <v>1.1031091080543245</v>
      </c>
      <c r="AW91" s="68">
        <f t="shared" si="273"/>
        <v>1.1318536207426564</v>
      </c>
      <c r="AX91" s="68">
        <f t="shared" si="274"/>
        <v>1.1761153517140599</v>
      </c>
      <c r="AY91" s="68">
        <f t="shared" si="275"/>
        <v>1.2363518114304215</v>
      </c>
      <c r="BB91" s="81"/>
      <c r="BC91" s="54">
        <v>86</v>
      </c>
      <c r="BD91" s="68">
        <f t="shared" si="276"/>
        <v>1.0900957761524306</v>
      </c>
      <c r="BE91" s="68">
        <f t="shared" si="277"/>
        <v>1.1031091080543245</v>
      </c>
      <c r="BF91" s="68">
        <f t="shared" si="278"/>
        <v>1.1318536207426564</v>
      </c>
      <c r="BG91" s="68">
        <f t="shared" si="279"/>
        <v>1.1761153517140599</v>
      </c>
      <c r="BH91" s="68">
        <f t="shared" si="280"/>
        <v>1.2363518114304215</v>
      </c>
      <c r="BL91" s="54">
        <v>86</v>
      </c>
      <c r="BM91" s="68">
        <f t="shared" si="281"/>
        <v>0</v>
      </c>
      <c r="BN91" s="68">
        <f t="shared" si="282"/>
        <v>0</v>
      </c>
      <c r="BO91" s="68">
        <f t="shared" si="283"/>
        <v>0</v>
      </c>
      <c r="BP91" s="68">
        <f t="shared" si="284"/>
        <v>0</v>
      </c>
      <c r="BQ91" s="68">
        <f t="shared" si="285"/>
        <v>0</v>
      </c>
      <c r="BU91" s="54">
        <v>86</v>
      </c>
      <c r="BV91" s="62">
        <f t="shared" si="286"/>
        <v>0.72673051743495376</v>
      </c>
      <c r="BW91" s="62">
        <f t="shared" si="287"/>
        <v>0.73540607203621633</v>
      </c>
      <c r="BX91" s="62">
        <f t="shared" si="288"/>
        <v>0.75456908049510429</v>
      </c>
      <c r="BY91" s="62">
        <f t="shared" si="289"/>
        <v>0.78407690114270667</v>
      </c>
      <c r="BZ91" s="62">
        <f t="shared" si="290"/>
        <v>0.82423454095361426</v>
      </c>
      <c r="CD91" s="168">
        <v>86</v>
      </c>
      <c r="CE91" s="62">
        <f t="shared" si="291"/>
        <v>0.72673051743495376</v>
      </c>
      <c r="CF91" s="62">
        <f t="shared" si="292"/>
        <v>0.73540607203621633</v>
      </c>
      <c r="CG91" s="62">
        <f t="shared" si="293"/>
        <v>0.75456908049510429</v>
      </c>
      <c r="CH91" s="62">
        <f t="shared" si="294"/>
        <v>0.78407690114270667</v>
      </c>
      <c r="CI91" s="62">
        <f t="shared" si="295"/>
        <v>0.82423454095361426</v>
      </c>
      <c r="CM91" s="54">
        <v>86</v>
      </c>
      <c r="CN91" s="62">
        <f t="shared" si="296"/>
        <v>0.54504788807621529</v>
      </c>
      <c r="CO91" s="62">
        <f t="shared" si="297"/>
        <v>0.55155455402716225</v>
      </c>
      <c r="CP91" s="62">
        <f t="shared" si="298"/>
        <v>0.56592681037132819</v>
      </c>
      <c r="CQ91" s="62">
        <f t="shared" si="299"/>
        <v>0.58805767585702995</v>
      </c>
      <c r="CR91" s="62">
        <f t="shared" si="300"/>
        <v>0.61817590571521075</v>
      </c>
      <c r="CV91" s="54">
        <v>86</v>
      </c>
      <c r="CW91" s="62">
        <f t="shared" si="301"/>
        <v>0.14534610348699076</v>
      </c>
      <c r="CX91" s="62">
        <f t="shared" si="302"/>
        <v>0.14708121440724328</v>
      </c>
      <c r="CY91" s="62">
        <f t="shared" si="303"/>
        <v>0.15091381609902088</v>
      </c>
      <c r="CZ91" s="62">
        <f t="shared" si="304"/>
        <v>0.15681538022854136</v>
      </c>
      <c r="DA91" s="62">
        <f t="shared" si="305"/>
        <v>0.16484690819072287</v>
      </c>
      <c r="DE91" s="168">
        <v>86</v>
      </c>
      <c r="DF91" s="62">
        <f t="shared" si="306"/>
        <v>0.14534610348699076</v>
      </c>
      <c r="DG91" s="62">
        <f t="shared" si="307"/>
        <v>0.14708121440724328</v>
      </c>
      <c r="DH91" s="62">
        <f t="shared" si="308"/>
        <v>0.15091381609902088</v>
      </c>
      <c r="DI91" s="62">
        <f t="shared" si="309"/>
        <v>0.15681538022854136</v>
      </c>
      <c r="DJ91" s="62">
        <f t="shared" si="310"/>
        <v>0.16484690819072287</v>
      </c>
      <c r="DN91" s="54">
        <v>86</v>
      </c>
      <c r="DO91" s="62">
        <f t="shared" si="311"/>
        <v>0.10900957761524308</v>
      </c>
      <c r="DP91" s="62">
        <f t="shared" si="312"/>
        <v>0.11031091080543247</v>
      </c>
      <c r="DQ91" s="62">
        <f t="shared" si="313"/>
        <v>0.11318536207426566</v>
      </c>
      <c r="DR91" s="62">
        <f t="shared" si="314"/>
        <v>0.11761153517140602</v>
      </c>
      <c r="DS91" s="62">
        <f t="shared" si="315"/>
        <v>0.12363518114304216</v>
      </c>
      <c r="DW91" s="168">
        <v>86</v>
      </c>
      <c r="DX91" s="62">
        <f t="shared" si="316"/>
        <v>0.16351436642286457</v>
      </c>
      <c r="DY91" s="62">
        <f t="shared" si="317"/>
        <v>0.16546636620814867</v>
      </c>
      <c r="DZ91" s="62">
        <f t="shared" si="318"/>
        <v>0.16977804311139844</v>
      </c>
      <c r="EA91" s="62">
        <f t="shared" si="319"/>
        <v>0.17641730275710898</v>
      </c>
      <c r="EB91" s="62">
        <f t="shared" si="320"/>
        <v>0.1854527717145632</v>
      </c>
      <c r="EF91" s="54">
        <v>86</v>
      </c>
      <c r="EG91" s="62">
        <f t="shared" si="321"/>
        <v>0.10900957761524308</v>
      </c>
      <c r="EH91" s="62">
        <f t="shared" si="322"/>
        <v>0.11031091080543247</v>
      </c>
      <c r="EI91" s="62">
        <f t="shared" si="323"/>
        <v>0.11318536207426566</v>
      </c>
      <c r="EJ91" s="62">
        <f t="shared" si="324"/>
        <v>0.11761153517140602</v>
      </c>
      <c r="EK91" s="62">
        <f t="shared" si="325"/>
        <v>0.12363518114304216</v>
      </c>
      <c r="EO91" s="168">
        <v>86</v>
      </c>
      <c r="EP91" s="62">
        <f t="shared" si="326"/>
        <v>5.4504788807621538E-2</v>
      </c>
      <c r="EQ91" s="62">
        <f t="shared" si="327"/>
        <v>5.5155455402716234E-2</v>
      </c>
      <c r="ER91" s="62">
        <f t="shared" si="328"/>
        <v>5.659268103713283E-2</v>
      </c>
      <c r="ES91" s="62">
        <f t="shared" si="329"/>
        <v>5.8805767585703009E-2</v>
      </c>
      <c r="ET91" s="62">
        <f t="shared" si="330"/>
        <v>6.1817590571521079E-2</v>
      </c>
      <c r="EX91" s="54">
        <v>86</v>
      </c>
      <c r="EY91" s="62">
        <f t="shared" si="401"/>
        <v>0.21801915523048615</v>
      </c>
      <c r="EZ91" s="62">
        <f t="shared" si="402"/>
        <v>0.22062182161086494</v>
      </c>
      <c r="FA91" s="62">
        <f t="shared" si="403"/>
        <v>0.22637072414853132</v>
      </c>
      <c r="FB91" s="62">
        <f t="shared" si="404"/>
        <v>0.23522307034281204</v>
      </c>
      <c r="FC91" s="62">
        <f t="shared" si="405"/>
        <v>0.24727036228608432</v>
      </c>
      <c r="FG91" s="54">
        <v>86</v>
      </c>
      <c r="FH91" s="67">
        <f>$Q125*AJ93*'[1]资源-士兵训练时间'!AB91+FH90</f>
        <v>3381544.6182162398</v>
      </c>
      <c r="FI91" s="67">
        <f>$Q125*AK93*'[1]资源-士兵训练时间'!AC91+FI90</f>
        <v>4880550.6768655088</v>
      </c>
      <c r="FJ91" s="67">
        <f>$Q125*AL93*'[1]资源-士兵训练时间'!AD91+FJ90</f>
        <v>6719501.5681369016</v>
      </c>
      <c r="FK91" s="67">
        <f>$Q125*AM93*'[1]资源-士兵训练时间'!AE91+FK90</f>
        <v>9031874.7730818</v>
      </c>
      <c r="FL91" s="67">
        <f>$Q125*AN93*'[1]资源-士兵训练时间'!AF91+FL90</f>
        <v>13436351.829603394</v>
      </c>
      <c r="FP91" s="54">
        <v>86</v>
      </c>
      <c r="FQ91" s="62">
        <f t="shared" si="331"/>
        <v>0.16351436642286457</v>
      </c>
      <c r="FR91" s="62">
        <f t="shared" si="332"/>
        <v>0.16546636620814867</v>
      </c>
      <c r="FS91" s="62">
        <f t="shared" si="333"/>
        <v>0.16977804311139844</v>
      </c>
      <c r="FT91" s="62">
        <f t="shared" si="334"/>
        <v>0.17641730275710898</v>
      </c>
      <c r="FU91" s="62">
        <f t="shared" si="335"/>
        <v>0.1854527717145632</v>
      </c>
      <c r="FV91" s="61">
        <f>FQ91*[4]兵营招募!AX90+FV90</f>
        <v>8012700.8828288633</v>
      </c>
      <c r="FW91" s="61">
        <f>FR91*[4]兵营招募!AY90+FW90</f>
        <v>8166876.3594165519</v>
      </c>
      <c r="FX91" s="61">
        <f>FS91*[4]兵营招募!AZ90+FX90</f>
        <v>7815428.3662834549</v>
      </c>
      <c r="FY91" s="61">
        <f>FT91*[4]兵营招募!BA90+FY90</f>
        <v>7453449.6733400701</v>
      </c>
      <c r="FZ91" s="61">
        <f>FU91*[4]兵营招募!BB90+FZ90</f>
        <v>5131273.2000588421</v>
      </c>
      <c r="GD91" s="54">
        <v>86</v>
      </c>
      <c r="GE91" s="62">
        <f t="shared" si="336"/>
        <v>0.21801915523048615</v>
      </c>
      <c r="GF91" s="62">
        <f t="shared" si="337"/>
        <v>0.22062182161086494</v>
      </c>
      <c r="GG91" s="62">
        <f t="shared" si="338"/>
        <v>0.22637072414853132</v>
      </c>
      <c r="GH91" s="62">
        <f t="shared" si="339"/>
        <v>0.23522307034281204</v>
      </c>
      <c r="GI91" s="62">
        <f t="shared" si="340"/>
        <v>0.24727036228608432</v>
      </c>
      <c r="GM91" s="54">
        <v>86</v>
      </c>
      <c r="GN91" s="62">
        <f t="shared" si="341"/>
        <v>0.21801915523048615</v>
      </c>
      <c r="GO91" s="62">
        <f t="shared" si="342"/>
        <v>0.22062182161086494</v>
      </c>
      <c r="GP91" s="62">
        <f t="shared" si="343"/>
        <v>0.22637072414853132</v>
      </c>
      <c r="GQ91" s="62">
        <f t="shared" si="344"/>
        <v>0.23522307034281204</v>
      </c>
      <c r="GR91" s="62">
        <f t="shared" si="345"/>
        <v>0.24727036228608432</v>
      </c>
      <c r="GV91" s="168">
        <v>86</v>
      </c>
      <c r="GW91" s="62">
        <f t="shared" si="346"/>
        <v>0.21801915523048615</v>
      </c>
      <c r="GX91" s="62">
        <f t="shared" si="347"/>
        <v>0.22062182161086494</v>
      </c>
      <c r="GY91" s="62">
        <f t="shared" si="348"/>
        <v>0.22637072414853132</v>
      </c>
      <c r="GZ91" s="62">
        <f t="shared" si="349"/>
        <v>0.23522307034281204</v>
      </c>
      <c r="HA91" s="62">
        <f t="shared" si="350"/>
        <v>0.24727036228608432</v>
      </c>
      <c r="HE91" s="54">
        <v>86</v>
      </c>
      <c r="HF91" s="62">
        <f t="shared" si="351"/>
        <v>1.6351436642286459</v>
      </c>
      <c r="HG91" s="62">
        <f t="shared" si="352"/>
        <v>1.6546636620814867</v>
      </c>
      <c r="HH91" s="62">
        <f t="shared" si="353"/>
        <v>1.6977804311139846</v>
      </c>
      <c r="HI91" s="62">
        <f t="shared" si="354"/>
        <v>1.7641730275710901</v>
      </c>
      <c r="HJ91" s="62">
        <f t="shared" si="355"/>
        <v>1.854527717145632</v>
      </c>
      <c r="HN91" s="54">
        <v>86</v>
      </c>
      <c r="HO91" s="62">
        <f t="shared" si="356"/>
        <v>0.32702873284572914</v>
      </c>
      <c r="HP91" s="62">
        <f t="shared" si="357"/>
        <v>0.33093273241629734</v>
      </c>
      <c r="HQ91" s="62">
        <f t="shared" si="358"/>
        <v>0.33955608622279687</v>
      </c>
      <c r="HR91" s="62">
        <f t="shared" si="359"/>
        <v>0.35283460551421797</v>
      </c>
      <c r="HS91" s="62">
        <f t="shared" si="360"/>
        <v>0.37090554342912641</v>
      </c>
      <c r="HW91" s="54">
        <v>86</v>
      </c>
      <c r="HX91" s="62">
        <f t="shared" si="361"/>
        <v>0.21801915523048615</v>
      </c>
      <c r="HY91" s="62">
        <f t="shared" si="362"/>
        <v>0.22062182161086494</v>
      </c>
      <c r="HZ91" s="62">
        <f t="shared" si="363"/>
        <v>0.22637072414853132</v>
      </c>
      <c r="IA91" s="62">
        <f t="shared" si="364"/>
        <v>0.23522307034281204</v>
      </c>
      <c r="IB91" s="62">
        <f t="shared" si="365"/>
        <v>0.24727036228608432</v>
      </c>
      <c r="IF91" s="54">
        <v>86</v>
      </c>
      <c r="IG91" s="62">
        <f t="shared" si="366"/>
        <v>0.72673051743495376</v>
      </c>
      <c r="IH91" s="62">
        <f t="shared" si="367"/>
        <v>0.73540607203621633</v>
      </c>
      <c r="II91" s="62">
        <f t="shared" si="368"/>
        <v>0.75456908049510429</v>
      </c>
      <c r="IJ91" s="62">
        <f t="shared" si="369"/>
        <v>0.78407690114270667</v>
      </c>
      <c r="IK91" s="62">
        <f t="shared" si="370"/>
        <v>0.82423454095361426</v>
      </c>
      <c r="IO91" s="54">
        <v>86</v>
      </c>
      <c r="IP91" s="62">
        <f t="shared" si="371"/>
        <v>0.21801915523048615</v>
      </c>
      <c r="IQ91" s="62">
        <f t="shared" si="372"/>
        <v>0.22062182161086494</v>
      </c>
      <c r="IR91" s="62">
        <f t="shared" si="373"/>
        <v>0.22637072414853132</v>
      </c>
      <c r="IS91" s="62">
        <f t="shared" si="374"/>
        <v>0.23522307034281204</v>
      </c>
      <c r="IT91" s="62">
        <f t="shared" si="375"/>
        <v>0.24727036228608432</v>
      </c>
      <c r="IX91" s="54">
        <v>86</v>
      </c>
      <c r="IY91" s="62">
        <f t="shared" si="376"/>
        <v>0</v>
      </c>
      <c r="IZ91" s="62">
        <f t="shared" si="377"/>
        <v>0</v>
      </c>
      <c r="JA91" s="62">
        <f t="shared" si="378"/>
        <v>0</v>
      </c>
      <c r="JB91" s="62">
        <f t="shared" si="379"/>
        <v>0</v>
      </c>
      <c r="JC91" s="62">
        <f t="shared" si="380"/>
        <v>0</v>
      </c>
      <c r="JD91" s="67"/>
      <c r="JE91" s="67"/>
      <c r="JF91" s="67"/>
      <c r="JJ91" s="54">
        <v>86</v>
      </c>
      <c r="JK91" s="68">
        <f t="shared" si="381"/>
        <v>7.2673051743495379E-2</v>
      </c>
      <c r="JL91" s="68">
        <f t="shared" si="382"/>
        <v>7.3540607203621641E-2</v>
      </c>
      <c r="JM91" s="68">
        <f t="shared" si="383"/>
        <v>7.5456908049510441E-2</v>
      </c>
      <c r="JN91" s="68">
        <f t="shared" si="384"/>
        <v>7.8407690114270678E-2</v>
      </c>
      <c r="JO91" s="68">
        <f t="shared" si="385"/>
        <v>8.2423454095361434E-2</v>
      </c>
      <c r="JP91" s="61">
        <f>JK91*('[1]功能-城建'!CW90-'[1]功能-城建'!CW89)+JP90</f>
        <v>4042432.803703397</v>
      </c>
      <c r="JQ91" s="61">
        <f>JL91*('[1]功能-城建'!CX90-'[1]功能-城建'!CX89)+JQ90</f>
        <v>4416083.7694417676</v>
      </c>
      <c r="JR91" s="61">
        <f>JM91*('[1]功能-城建'!CY90-'[1]功能-城建'!CY89)+JR90</f>
        <v>4440188.5215127366</v>
      </c>
      <c r="JS91" s="61">
        <f>JN91*('[1]功能-城建'!CZ90-'[1]功能-城建'!CZ89)+JS90</f>
        <v>4523435.1875353027</v>
      </c>
      <c r="JT91" s="61">
        <f>JO91*('[1]功能-城建'!DA90-'[1]功能-城建'!DA89)+JT90</f>
        <v>2617617.6143355435</v>
      </c>
      <c r="JX91" s="159">
        <v>86</v>
      </c>
      <c r="JY91" s="68">
        <f t="shared" si="386"/>
        <v>0.10900957761524308</v>
      </c>
      <c r="JZ91" s="68">
        <f t="shared" si="387"/>
        <v>0.11031091080543247</v>
      </c>
      <c r="KA91" s="68">
        <f t="shared" si="388"/>
        <v>0.11318536207426566</v>
      </c>
      <c r="KB91" s="68">
        <f t="shared" si="389"/>
        <v>0.11761153517140602</v>
      </c>
      <c r="KC91" s="68">
        <f t="shared" si="390"/>
        <v>0.12363518114304216</v>
      </c>
      <c r="KG91" s="168">
        <v>86</v>
      </c>
      <c r="KH91" s="68">
        <f t="shared" si="391"/>
        <v>0.14534610348699076</v>
      </c>
      <c r="KI91" s="68">
        <f t="shared" si="392"/>
        <v>0.14708121440724328</v>
      </c>
      <c r="KJ91" s="68">
        <f t="shared" si="393"/>
        <v>0.15091381609902088</v>
      </c>
      <c r="KK91" s="68">
        <f t="shared" si="394"/>
        <v>0.15681538022854136</v>
      </c>
      <c r="KL91" s="68">
        <f t="shared" si="395"/>
        <v>0.16484690819072287</v>
      </c>
      <c r="KP91" s="168">
        <v>86</v>
      </c>
      <c r="KQ91" s="68">
        <f t="shared" si="396"/>
        <v>0.21801915523048612</v>
      </c>
      <c r="KR91" s="68">
        <f t="shared" si="397"/>
        <v>0.22062182161086488</v>
      </c>
      <c r="KS91" s="68">
        <f t="shared" si="398"/>
        <v>0.22637072414853127</v>
      </c>
      <c r="KT91" s="68">
        <f t="shared" si="399"/>
        <v>0.23522307034281198</v>
      </c>
      <c r="KU91" s="68">
        <f t="shared" si="400"/>
        <v>0.24727036228608426</v>
      </c>
    </row>
    <row r="92" spans="2:307" x14ac:dyDescent="0.15">
      <c r="B92" s="54">
        <v>53</v>
      </c>
      <c r="C92" s="63">
        <f>IFERROR(INDEX(C$8:C$37,MATCH(圣人研究设计!AA126,$B$8:$B$37,0)),0)</f>
        <v>1.125</v>
      </c>
      <c r="D92" s="63">
        <f>IFERROR(INDEX(D$8:D$37,MATCH(圣人研究设计!AB126,$B$8:$B$37,0)),0)</f>
        <v>0</v>
      </c>
      <c r="E92" s="63">
        <f>IFERROR(INDEX(E$8:E$37,MATCH(圣人研究设计!AC126,$B$8:$B$37,0)),0)</f>
        <v>0</v>
      </c>
      <c r="F92" s="63">
        <f>IFERROR(INDEX(F$8:F$37,MATCH(圣人研究设计!AD126,$B$8:$B$37,0)),0)</f>
        <v>7.5000000000000011E-2</v>
      </c>
      <c r="G92" s="63">
        <f>IFERROR(INDEX(G$8:G$37,MATCH(圣人研究设计!AE126,$B$8:$B$37,0)),0)</f>
        <v>0.5</v>
      </c>
      <c r="H92" s="63">
        <f>IFERROR(INDEX(H$8:H$37,MATCH(圣人研究设计!AF126,$B$8:$B$37,0)),0)</f>
        <v>0</v>
      </c>
      <c r="I92" s="63">
        <f>IFERROR(INDEX(I$8:I$37,MATCH(圣人研究设计!AG126,$B$8:$B$37,0)),0)</f>
        <v>0.5</v>
      </c>
      <c r="J92" s="63">
        <f>IFERROR(INDEX(J$8:J$37,MATCH(圣人研究设计!AH126,$B$8:$B$37,0)),0)</f>
        <v>0</v>
      </c>
      <c r="K92" s="63">
        <f>IFERROR(INDEX(K$8:K$37,MATCH(圣人研究设计!AI126,$B$8:$B$37,0)),0)</f>
        <v>0.15000000000000002</v>
      </c>
      <c r="L92" s="63">
        <f>IFERROR(INDEX(L$8:L$37,MATCH(圣人研究设计!AJ126,$B$8:$B$37,0)),0)</f>
        <v>0.1</v>
      </c>
      <c r="M92" s="63">
        <f>IFERROR(INDEX(M$8:M$37,MATCH(圣人研究设计!AK126,$B$8:$B$37,0)),0)</f>
        <v>0</v>
      </c>
      <c r="N92" s="63">
        <f>IFERROR(INDEX(N$8:N$37,MATCH(圣人研究设计!AL126,$B$8:$B$37,0)),0)</f>
        <v>0</v>
      </c>
      <c r="O92" s="63">
        <f>IFERROR(INDEX(O$8:O$37,MATCH(圣人研究设计!AM126,$B$8:$B$37,0)),0)</f>
        <v>0.05</v>
      </c>
      <c r="P92" s="63">
        <f>IFERROR(INDEX(P$8:P$37,MATCH(圣人研究设计!AN126,$B$8:$B$37,0)),0)</f>
        <v>0.2</v>
      </c>
      <c r="Q92" s="63">
        <f>IFERROR(INDEX(Q$8:Q$37,MATCH(圣人研究设计!AO126,$B$8:$B$37,0)),0)</f>
        <v>0.05</v>
      </c>
      <c r="R92" s="63">
        <f>IFERROR(INDEX(R$8:R$37,MATCH(圣人研究设计!AP126,$B$8:$B$37,0)),0)</f>
        <v>0.15</v>
      </c>
      <c r="S92" s="63">
        <f>IFERROR(INDEX(S$8:S$37,MATCH(圣人研究设计!AQ126,$B$8:$B$37,0)),0)</f>
        <v>0</v>
      </c>
      <c r="T92" s="63">
        <f>IFERROR(INDEX(T$8:T$37,MATCH(圣人研究设计!AR126,$B$8:$B$37,0)),0)</f>
        <v>0.2</v>
      </c>
      <c r="U92" s="63">
        <f>IFERROR(INDEX(U$8:U$37,MATCH(圣人研究设计!AS126,$B$8:$B$37,0)),0)</f>
        <v>0.2</v>
      </c>
      <c r="V92" s="63">
        <f>IFERROR(INDEX(V$8:V$37,MATCH(圣人研究设计!AT126,$B$8:$B$37,0)),0)</f>
        <v>0</v>
      </c>
      <c r="W92" s="63">
        <f>IFERROR(INDEX(W$8:W$37,MATCH(圣人研究设计!AU126,$B$8:$B$37,0)),0)</f>
        <v>0.3</v>
      </c>
      <c r="X92" s="63">
        <f>IFERROR(INDEX(X$8:X$37,MATCH(圣人研究设计!AV126,$B$8:$B$37,0)),0)</f>
        <v>0</v>
      </c>
      <c r="Y92" s="63">
        <f>IFERROR(INDEX(Y$8:Y$37,MATCH(圣人研究设计!AW126,$B$8:$B$37,0)),0)</f>
        <v>0.75</v>
      </c>
      <c r="Z92" s="63">
        <f>IFERROR(INDEX(Z$8:Z$37,MATCH(圣人研究设计!AX126,$B$8:$B$37,0)),0)</f>
        <v>0</v>
      </c>
      <c r="AA92" s="63">
        <f>IFERROR(INDEX(AA$8:AA$37,MATCH(圣人研究设计!AY126,$B$8:$B$37,0)),0)</f>
        <v>0</v>
      </c>
      <c r="AB92" s="63">
        <f>IFERROR(INDEX(AB$8:AB$37,MATCH(圣人研究设计!AZ126,$B$8:$B$37,0)),0)</f>
        <v>0</v>
      </c>
      <c r="AC92" s="63">
        <f>IFERROR(INDEX(AC$8:AC$37,MATCH(圣人研究设计!BA126,$B$8:$B$37,0)),0)</f>
        <v>0</v>
      </c>
      <c r="AD92" s="63">
        <f>IFERROR(INDEX(AD$8:AD$37,MATCH(圣人研究设计!BB126,$B$8:$B$37,0)),0)</f>
        <v>0.22499999999999998</v>
      </c>
      <c r="AE92" s="63"/>
      <c r="AI92" s="103">
        <v>85</v>
      </c>
      <c r="AJ92" s="60">
        <f>IF(总纲!BM89&lt;INT('功能-圣人研究'!$E$8),0,求节点('功能-圣人研究'!$E$8:$E$27,'功能-圣人研究'!K$8:K$27,总纲!BM89))</f>
        <v>0.72911149846160173</v>
      </c>
      <c r="AK92" s="60">
        <f>IF(总纲!BN89&lt;INT('功能-圣人研究'!$E$8),0,求节点('功能-圣人研究'!$E$8:$E$27,'功能-圣人研究'!L$8:L$27,总纲!BN89))</f>
        <v>0.73783763843807881</v>
      </c>
      <c r="AL92" s="60">
        <f>IF(总纲!BO89&lt;INT('功能-圣人研究'!$E$8),0,求节点('功能-圣人研究'!$E$8:$E$27,'功能-圣人研究'!M$8:M$27,总纲!BO89))</f>
        <v>0.7572810350386423</v>
      </c>
      <c r="AM92" s="60">
        <f>IF(总纲!BP89&lt;INT('功能-圣人研究'!$E$8),0,求节点('功能-圣人研究'!$E$8:$E$27,'功能-圣人研究'!N$8:N$27,总纲!BP89))</f>
        <v>0.78682053445084266</v>
      </c>
      <c r="AN92" s="60">
        <f>IF(总纲!BQ89&lt;INT('功能-圣人研究'!$E$8),0,求节点('功能-圣人研究'!$E$8:$E$27,'功能-圣人研究'!O$8:O$27,总纲!BQ89))</f>
        <v>0.82661905307332684</v>
      </c>
      <c r="AS92" s="81"/>
      <c r="AT92" s="54">
        <v>87</v>
      </c>
      <c r="AU92" s="68">
        <f t="shared" si="271"/>
        <v>1.0866222052013825</v>
      </c>
      <c r="AV92" s="68">
        <f t="shared" si="272"/>
        <v>1.0993120532982317</v>
      </c>
      <c r="AW92" s="68">
        <f t="shared" si="273"/>
        <v>1.1280526125282226</v>
      </c>
      <c r="AX92" s="68">
        <f t="shared" si="274"/>
        <v>1.1727891961516115</v>
      </c>
      <c r="AY92" s="68">
        <f t="shared" si="275"/>
        <v>1.2325572638080087</v>
      </c>
      <c r="BB92" s="81"/>
      <c r="BC92" s="54">
        <v>87</v>
      </c>
      <c r="BD92" s="68">
        <f t="shared" si="276"/>
        <v>1.0866222052013825</v>
      </c>
      <c r="BE92" s="68">
        <f t="shared" si="277"/>
        <v>1.0993120532982317</v>
      </c>
      <c r="BF92" s="68">
        <f t="shared" si="278"/>
        <v>1.1280526125282226</v>
      </c>
      <c r="BG92" s="68">
        <f t="shared" si="279"/>
        <v>1.1727891961516115</v>
      </c>
      <c r="BH92" s="68">
        <f t="shared" si="280"/>
        <v>1.2325572638080087</v>
      </c>
      <c r="BL92" s="54">
        <v>87</v>
      </c>
      <c r="BM92" s="68">
        <f t="shared" si="281"/>
        <v>0</v>
      </c>
      <c r="BN92" s="68">
        <f t="shared" si="282"/>
        <v>0</v>
      </c>
      <c r="BO92" s="68">
        <f t="shared" si="283"/>
        <v>0</v>
      </c>
      <c r="BP92" s="68">
        <f t="shared" si="284"/>
        <v>0</v>
      </c>
      <c r="BQ92" s="68">
        <f t="shared" si="285"/>
        <v>0</v>
      </c>
      <c r="BU92" s="54">
        <v>87</v>
      </c>
      <c r="BV92" s="62">
        <f t="shared" si="286"/>
        <v>0.72441480346758835</v>
      </c>
      <c r="BW92" s="62">
        <f t="shared" si="287"/>
        <v>0.73287470219882112</v>
      </c>
      <c r="BX92" s="62">
        <f t="shared" si="288"/>
        <v>0.75203507501881506</v>
      </c>
      <c r="BY92" s="62">
        <f t="shared" si="289"/>
        <v>0.78185946410107432</v>
      </c>
      <c r="BZ92" s="62">
        <f t="shared" si="290"/>
        <v>0.82170484253867238</v>
      </c>
      <c r="CD92" s="168">
        <v>87</v>
      </c>
      <c r="CE92" s="62">
        <f t="shared" si="291"/>
        <v>0.72441480346758835</v>
      </c>
      <c r="CF92" s="62">
        <f t="shared" si="292"/>
        <v>0.73287470219882112</v>
      </c>
      <c r="CG92" s="62">
        <f t="shared" si="293"/>
        <v>0.75203507501881506</v>
      </c>
      <c r="CH92" s="62">
        <f t="shared" si="294"/>
        <v>0.78185946410107432</v>
      </c>
      <c r="CI92" s="62">
        <f t="shared" si="295"/>
        <v>0.82170484253867238</v>
      </c>
      <c r="CM92" s="54">
        <v>87</v>
      </c>
      <c r="CN92" s="62">
        <f t="shared" si="296"/>
        <v>0.54331110260069126</v>
      </c>
      <c r="CO92" s="62">
        <f t="shared" si="297"/>
        <v>0.54965602664911584</v>
      </c>
      <c r="CP92" s="62">
        <f t="shared" si="298"/>
        <v>0.56402630626411132</v>
      </c>
      <c r="CQ92" s="62">
        <f t="shared" si="299"/>
        <v>0.58639459807580574</v>
      </c>
      <c r="CR92" s="62">
        <f t="shared" si="300"/>
        <v>0.61627863190400434</v>
      </c>
      <c r="CV92" s="54">
        <v>87</v>
      </c>
      <c r="CW92" s="62">
        <f t="shared" si="301"/>
        <v>0.14488296069351767</v>
      </c>
      <c r="CX92" s="62">
        <f t="shared" si="302"/>
        <v>0.14657494043976424</v>
      </c>
      <c r="CY92" s="62">
        <f t="shared" si="303"/>
        <v>0.15040701500376302</v>
      </c>
      <c r="CZ92" s="62">
        <f t="shared" si="304"/>
        <v>0.15637189282021488</v>
      </c>
      <c r="DA92" s="62">
        <f t="shared" si="305"/>
        <v>0.1643409685077345</v>
      </c>
      <c r="DE92" s="168">
        <v>87</v>
      </c>
      <c r="DF92" s="62">
        <f t="shared" si="306"/>
        <v>0.14488296069351767</v>
      </c>
      <c r="DG92" s="62">
        <f t="shared" si="307"/>
        <v>0.14657494043976424</v>
      </c>
      <c r="DH92" s="62">
        <f t="shared" si="308"/>
        <v>0.15040701500376302</v>
      </c>
      <c r="DI92" s="62">
        <f t="shared" si="309"/>
        <v>0.15637189282021488</v>
      </c>
      <c r="DJ92" s="62">
        <f t="shared" si="310"/>
        <v>0.1643409685077345</v>
      </c>
      <c r="DN92" s="54">
        <v>87</v>
      </c>
      <c r="DO92" s="62">
        <f t="shared" si="311"/>
        <v>0.10866222052013827</v>
      </c>
      <c r="DP92" s="62">
        <f t="shared" si="312"/>
        <v>0.10993120532982319</v>
      </c>
      <c r="DQ92" s="62">
        <f t="shared" si="313"/>
        <v>0.11280526125282228</v>
      </c>
      <c r="DR92" s="62">
        <f t="shared" si="314"/>
        <v>0.11727891961516117</v>
      </c>
      <c r="DS92" s="62">
        <f t="shared" si="315"/>
        <v>0.12325572638080087</v>
      </c>
      <c r="DW92" s="168">
        <v>87</v>
      </c>
      <c r="DX92" s="62">
        <f t="shared" si="316"/>
        <v>0.16299333078020736</v>
      </c>
      <c r="DY92" s="62">
        <f t="shared" si="317"/>
        <v>0.16489680799473475</v>
      </c>
      <c r="DZ92" s="62">
        <f t="shared" si="318"/>
        <v>0.16920789187923338</v>
      </c>
      <c r="EA92" s="62">
        <f t="shared" si="319"/>
        <v>0.17591837942274172</v>
      </c>
      <c r="EB92" s="62">
        <f t="shared" si="320"/>
        <v>0.18488358957120127</v>
      </c>
      <c r="EF92" s="54">
        <v>87</v>
      </c>
      <c r="EG92" s="62">
        <f t="shared" si="321"/>
        <v>0.10866222052013827</v>
      </c>
      <c r="EH92" s="62">
        <f t="shared" si="322"/>
        <v>0.10993120532982319</v>
      </c>
      <c r="EI92" s="62">
        <f t="shared" si="323"/>
        <v>0.11280526125282228</v>
      </c>
      <c r="EJ92" s="62">
        <f t="shared" si="324"/>
        <v>0.11727891961516117</v>
      </c>
      <c r="EK92" s="62">
        <f t="shared" si="325"/>
        <v>0.12325572638080087</v>
      </c>
      <c r="EO92" s="168">
        <v>87</v>
      </c>
      <c r="EP92" s="62">
        <f t="shared" si="326"/>
        <v>5.4331110260069135E-2</v>
      </c>
      <c r="EQ92" s="62">
        <f t="shared" si="327"/>
        <v>5.4965602664911593E-2</v>
      </c>
      <c r="ER92" s="62">
        <f t="shared" si="328"/>
        <v>5.640263062641114E-2</v>
      </c>
      <c r="ES92" s="62">
        <f t="shared" si="329"/>
        <v>5.8639459807580584E-2</v>
      </c>
      <c r="ET92" s="62">
        <f t="shared" si="330"/>
        <v>6.1627863190400436E-2</v>
      </c>
      <c r="EX92" s="54">
        <v>87</v>
      </c>
      <c r="EY92" s="62">
        <f t="shared" si="401"/>
        <v>0.21732444104027654</v>
      </c>
      <c r="EZ92" s="62">
        <f t="shared" si="402"/>
        <v>0.21986241065964637</v>
      </c>
      <c r="FA92" s="62">
        <f t="shared" si="403"/>
        <v>0.22561052250564456</v>
      </c>
      <c r="FB92" s="62">
        <f t="shared" si="404"/>
        <v>0.23455783923032233</v>
      </c>
      <c r="FC92" s="62">
        <f t="shared" si="405"/>
        <v>0.24651145276160175</v>
      </c>
      <c r="FG92" s="54">
        <v>87</v>
      </c>
      <c r="FH92" s="67">
        <f>$Q126*AJ94*'[1]资源-士兵训练时间'!AB92+FH91</f>
        <v>3635486.9735391797</v>
      </c>
      <c r="FI92" s="67">
        <f>$Q126*AK94*'[1]资源-士兵训练时间'!AC92+FI91</f>
        <v>5238820.3156586383</v>
      </c>
      <c r="FJ92" s="67">
        <f>$Q126*AL94*'[1]资源-士兵训练时间'!AD92+FJ91</f>
        <v>7184556.4029228268</v>
      </c>
      <c r="FK92" s="67">
        <f>$Q126*AM94*'[1]资源-士兵训练时间'!AE92+FK91</f>
        <v>9544490.3232187591</v>
      </c>
      <c r="FL92" s="67">
        <f>$Q126*AN94*'[1]资源-士兵训练时间'!AF92+FL91</f>
        <v>14146562.520824432</v>
      </c>
      <c r="FP92" s="54">
        <v>87</v>
      </c>
      <c r="FQ92" s="62">
        <f t="shared" si="331"/>
        <v>0.16299333078020736</v>
      </c>
      <c r="FR92" s="62">
        <f t="shared" si="332"/>
        <v>0.16489680799473475</v>
      </c>
      <c r="FS92" s="62">
        <f t="shared" si="333"/>
        <v>0.16920789187923338</v>
      </c>
      <c r="FT92" s="62">
        <f t="shared" si="334"/>
        <v>0.17591837942274172</v>
      </c>
      <c r="FU92" s="62">
        <f t="shared" si="335"/>
        <v>0.18488358957120127</v>
      </c>
      <c r="FV92" s="61">
        <f>FQ92*[4]兵营招募!AX91+FV91</f>
        <v>8689242.5316294078</v>
      </c>
      <c r="FW92" s="61">
        <f>FR92*[4]兵营招募!AY91+FW91</f>
        <v>8863133.0668057073</v>
      </c>
      <c r="FX92" s="61">
        <f>FS92*[4]兵营招募!AZ91+FX91</f>
        <v>8493656.6301871426</v>
      </c>
      <c r="FY92" s="61">
        <f>FT92*[4]兵营招募!BA91+FY91</f>
        <v>8029677.830274499</v>
      </c>
      <c r="FZ92" s="61">
        <f>FU92*[4]兵营招募!BB91+FZ91</f>
        <v>5506161.40298896</v>
      </c>
      <c r="GD92" s="54">
        <v>87</v>
      </c>
      <c r="GE92" s="62">
        <f t="shared" si="336"/>
        <v>0.21732444104027654</v>
      </c>
      <c r="GF92" s="62">
        <f t="shared" si="337"/>
        <v>0.21986241065964637</v>
      </c>
      <c r="GG92" s="62">
        <f t="shared" si="338"/>
        <v>0.22561052250564456</v>
      </c>
      <c r="GH92" s="62">
        <f t="shared" si="339"/>
        <v>0.23455783923032233</v>
      </c>
      <c r="GI92" s="62">
        <f t="shared" si="340"/>
        <v>0.24651145276160175</v>
      </c>
      <c r="GM92" s="54">
        <v>87</v>
      </c>
      <c r="GN92" s="62">
        <f t="shared" si="341"/>
        <v>0.21732444104027654</v>
      </c>
      <c r="GO92" s="62">
        <f t="shared" si="342"/>
        <v>0.21986241065964637</v>
      </c>
      <c r="GP92" s="62">
        <f t="shared" si="343"/>
        <v>0.22561052250564456</v>
      </c>
      <c r="GQ92" s="62">
        <f t="shared" si="344"/>
        <v>0.23455783923032233</v>
      </c>
      <c r="GR92" s="62">
        <f t="shared" si="345"/>
        <v>0.24651145276160175</v>
      </c>
      <c r="GV92" s="168">
        <v>87</v>
      </c>
      <c r="GW92" s="62">
        <f t="shared" si="346"/>
        <v>0.21732444104027654</v>
      </c>
      <c r="GX92" s="62">
        <f t="shared" si="347"/>
        <v>0.21986241065964637</v>
      </c>
      <c r="GY92" s="62">
        <f t="shared" si="348"/>
        <v>0.22561052250564456</v>
      </c>
      <c r="GZ92" s="62">
        <f t="shared" si="349"/>
        <v>0.23455783923032233</v>
      </c>
      <c r="HA92" s="62">
        <f t="shared" si="350"/>
        <v>0.24651145276160175</v>
      </c>
      <c r="HE92" s="54">
        <v>87</v>
      </c>
      <c r="HF92" s="62">
        <f t="shared" si="351"/>
        <v>1.6299333078020739</v>
      </c>
      <c r="HG92" s="62">
        <f t="shared" si="352"/>
        <v>1.6489680799473474</v>
      </c>
      <c r="HH92" s="62">
        <f t="shared" si="353"/>
        <v>1.692078918792334</v>
      </c>
      <c r="HI92" s="62">
        <f t="shared" si="354"/>
        <v>1.7591837942274173</v>
      </c>
      <c r="HJ92" s="62">
        <f t="shared" si="355"/>
        <v>1.8488358957120128</v>
      </c>
      <c r="HN92" s="54">
        <v>87</v>
      </c>
      <c r="HO92" s="62">
        <f t="shared" si="356"/>
        <v>0.32598666156041473</v>
      </c>
      <c r="HP92" s="62">
        <f t="shared" si="357"/>
        <v>0.32979361598946949</v>
      </c>
      <c r="HQ92" s="62">
        <f t="shared" si="358"/>
        <v>0.33841578375846676</v>
      </c>
      <c r="HR92" s="62">
        <f t="shared" si="359"/>
        <v>0.35183675884548343</v>
      </c>
      <c r="HS92" s="62">
        <f t="shared" si="360"/>
        <v>0.36976717914240254</v>
      </c>
      <c r="HW92" s="54">
        <v>87</v>
      </c>
      <c r="HX92" s="62">
        <f t="shared" si="361"/>
        <v>0.21732444104027654</v>
      </c>
      <c r="HY92" s="62">
        <f t="shared" si="362"/>
        <v>0.21986241065964637</v>
      </c>
      <c r="HZ92" s="62">
        <f t="shared" si="363"/>
        <v>0.22561052250564456</v>
      </c>
      <c r="IA92" s="62">
        <f t="shared" si="364"/>
        <v>0.23455783923032233</v>
      </c>
      <c r="IB92" s="62">
        <f t="shared" si="365"/>
        <v>0.24651145276160175</v>
      </c>
      <c r="IF92" s="54">
        <v>87</v>
      </c>
      <c r="IG92" s="62">
        <f t="shared" si="366"/>
        <v>0.72441480346758835</v>
      </c>
      <c r="IH92" s="62">
        <f t="shared" si="367"/>
        <v>0.73287470219882112</v>
      </c>
      <c r="II92" s="62">
        <f t="shared" si="368"/>
        <v>0.75203507501881506</v>
      </c>
      <c r="IJ92" s="62">
        <f t="shared" si="369"/>
        <v>0.78185946410107432</v>
      </c>
      <c r="IK92" s="62">
        <f t="shared" si="370"/>
        <v>0.82170484253867238</v>
      </c>
      <c r="IO92" s="54">
        <v>87</v>
      </c>
      <c r="IP92" s="62">
        <f t="shared" si="371"/>
        <v>0.21732444104027654</v>
      </c>
      <c r="IQ92" s="62">
        <f t="shared" si="372"/>
        <v>0.21986241065964637</v>
      </c>
      <c r="IR92" s="62">
        <f t="shared" si="373"/>
        <v>0.22561052250564456</v>
      </c>
      <c r="IS92" s="62">
        <f t="shared" si="374"/>
        <v>0.23455783923032233</v>
      </c>
      <c r="IT92" s="62">
        <f t="shared" si="375"/>
        <v>0.24651145276160175</v>
      </c>
      <c r="IX92" s="54">
        <v>87</v>
      </c>
      <c r="IY92" s="62">
        <f t="shared" si="376"/>
        <v>0</v>
      </c>
      <c r="IZ92" s="62">
        <f t="shared" si="377"/>
        <v>0</v>
      </c>
      <c r="JA92" s="62">
        <f t="shared" si="378"/>
        <v>0</v>
      </c>
      <c r="JB92" s="62">
        <f t="shared" si="379"/>
        <v>0</v>
      </c>
      <c r="JC92" s="62">
        <f t="shared" si="380"/>
        <v>0</v>
      </c>
      <c r="JD92" s="67"/>
      <c r="JE92" s="67"/>
      <c r="JF92" s="67"/>
      <c r="JJ92" s="54">
        <v>87</v>
      </c>
      <c r="JK92" s="68">
        <f t="shared" si="381"/>
        <v>7.2441480346758833E-2</v>
      </c>
      <c r="JL92" s="68">
        <f t="shared" si="382"/>
        <v>7.328747021988212E-2</v>
      </c>
      <c r="JM92" s="68">
        <f t="shared" si="383"/>
        <v>7.5203507501881511E-2</v>
      </c>
      <c r="JN92" s="68">
        <f t="shared" si="384"/>
        <v>7.818594641010744E-2</v>
      </c>
      <c r="JO92" s="68">
        <f t="shared" si="385"/>
        <v>8.2170484253867249E-2</v>
      </c>
      <c r="JP92" s="61">
        <f>JK92*('[1]功能-城建'!CW91-'[1]功能-城建'!CW90)+JP91</f>
        <v>4391375.3862554375</v>
      </c>
      <c r="JQ92" s="61">
        <f>JL92*('[1]功能-城建'!CX91-'[1]功能-城建'!CX90)+JQ91</f>
        <v>4800942.7992294673</v>
      </c>
      <c r="JR92" s="61">
        <f>JM92*('[1]功能-城建'!CY91-'[1]功能-城建'!CY90)+JR91</f>
        <v>4833799.8902268745</v>
      </c>
      <c r="JS92" s="61">
        <f>JN92*('[1]功能-城建'!CZ91-'[1]功能-城建'!CZ90)+JS91</f>
        <v>4880319.7852386236</v>
      </c>
      <c r="JT92" s="61">
        <f>JO92*('[1]功能-城建'!DA91-'[1]功能-城建'!DA90)+JT91</f>
        <v>2811669.7599991574</v>
      </c>
      <c r="JX92" s="159">
        <v>87</v>
      </c>
      <c r="JY92" s="68">
        <f t="shared" si="386"/>
        <v>0.10866222052013827</v>
      </c>
      <c r="JZ92" s="68">
        <f t="shared" si="387"/>
        <v>0.10993120532982319</v>
      </c>
      <c r="KA92" s="68">
        <f t="shared" si="388"/>
        <v>0.11280526125282228</v>
      </c>
      <c r="KB92" s="68">
        <f t="shared" si="389"/>
        <v>0.11727891961516117</v>
      </c>
      <c r="KC92" s="68">
        <f t="shared" si="390"/>
        <v>0.12325572638080087</v>
      </c>
      <c r="KG92" s="168">
        <v>87</v>
      </c>
      <c r="KH92" s="68">
        <f t="shared" si="391"/>
        <v>0.14488296069351767</v>
      </c>
      <c r="KI92" s="68">
        <f t="shared" si="392"/>
        <v>0.14657494043976424</v>
      </c>
      <c r="KJ92" s="68">
        <f t="shared" si="393"/>
        <v>0.15040701500376302</v>
      </c>
      <c r="KK92" s="68">
        <f t="shared" si="394"/>
        <v>0.15637189282021488</v>
      </c>
      <c r="KL92" s="68">
        <f t="shared" si="395"/>
        <v>0.1643409685077345</v>
      </c>
      <c r="KP92" s="168">
        <v>87</v>
      </c>
      <c r="KQ92" s="68">
        <f t="shared" si="396"/>
        <v>0.21732444104027651</v>
      </c>
      <c r="KR92" s="68">
        <f t="shared" si="397"/>
        <v>0.21986241065964632</v>
      </c>
      <c r="KS92" s="68">
        <f t="shared" si="398"/>
        <v>0.22561052250564451</v>
      </c>
      <c r="KT92" s="68">
        <f t="shared" si="399"/>
        <v>0.23455783923032228</v>
      </c>
      <c r="KU92" s="68">
        <f t="shared" si="400"/>
        <v>0.24651145276160169</v>
      </c>
    </row>
    <row r="93" spans="2:307" x14ac:dyDescent="0.15">
      <c r="B93" s="54">
        <v>54</v>
      </c>
      <c r="C93" s="63">
        <f>IFERROR(INDEX(C$8:C$37,MATCH(圣人研究设计!AA127,$B$8:$B$37,0)),0)</f>
        <v>1.125</v>
      </c>
      <c r="D93" s="63">
        <f>IFERROR(INDEX(D$8:D$37,MATCH(圣人研究设计!AB127,$B$8:$B$37,0)),0)</f>
        <v>0.75</v>
      </c>
      <c r="E93" s="63">
        <f>IFERROR(INDEX(E$8:E$37,MATCH(圣人研究设计!AC127,$B$8:$B$37,0)),0)</f>
        <v>0</v>
      </c>
      <c r="F93" s="63">
        <f>IFERROR(INDEX(F$8:F$37,MATCH(圣人研究设计!AD127,$B$8:$B$37,0)),0)</f>
        <v>7.5000000000000011E-2</v>
      </c>
      <c r="G93" s="63">
        <f>IFERROR(INDEX(G$8:G$37,MATCH(圣人研究设计!AE127,$B$8:$B$37,0)),0)</f>
        <v>0.5</v>
      </c>
      <c r="H93" s="63">
        <f>IFERROR(INDEX(H$8:H$37,MATCH(圣人研究设计!AF127,$B$8:$B$37,0)),0)</f>
        <v>0.5</v>
      </c>
      <c r="I93" s="63">
        <f>IFERROR(INDEX(I$8:I$37,MATCH(圣人研究设计!AG127,$B$8:$B$37,0)),0)</f>
        <v>0.5</v>
      </c>
      <c r="J93" s="63">
        <f>IFERROR(INDEX(J$8:J$37,MATCH(圣人研究设计!AH127,$B$8:$B$37,0)),0)</f>
        <v>0.1</v>
      </c>
      <c r="K93" s="63">
        <f>IFERROR(INDEX(K$8:K$37,MATCH(圣人研究设计!AI127,$B$8:$B$37,0)),0)</f>
        <v>0.15000000000000002</v>
      </c>
      <c r="L93" s="63">
        <f>IFERROR(INDEX(L$8:L$37,MATCH(圣人研究设计!AJ127,$B$8:$B$37,0)),0)</f>
        <v>0.1</v>
      </c>
      <c r="M93" s="63">
        <f>IFERROR(INDEX(M$8:M$37,MATCH(圣人研究设计!AK127,$B$8:$B$37,0)),0)</f>
        <v>0</v>
      </c>
      <c r="N93" s="63">
        <f>IFERROR(INDEX(N$8:N$37,MATCH(圣人研究设计!AL127,$B$8:$B$37,0)),0)</f>
        <v>0</v>
      </c>
      <c r="O93" s="63">
        <f>IFERROR(INDEX(O$8:O$37,MATCH(圣人研究设计!AM127,$B$8:$B$37,0)),0)</f>
        <v>0.05</v>
      </c>
      <c r="P93" s="63">
        <f>IFERROR(INDEX(P$8:P$37,MATCH(圣人研究设计!AN127,$B$8:$B$37,0)),0)</f>
        <v>0.2</v>
      </c>
      <c r="Q93" s="63">
        <f>IFERROR(INDEX(Q$8:Q$37,MATCH(圣人研究设计!AO127,$B$8:$B$37,0)),0)</f>
        <v>0.05</v>
      </c>
      <c r="R93" s="63">
        <f>IFERROR(INDEX(R$8:R$37,MATCH(圣人研究设计!AP127,$B$8:$B$37,0)),0)</f>
        <v>0.15</v>
      </c>
      <c r="S93" s="63">
        <f>IFERROR(INDEX(S$8:S$37,MATCH(圣人研究设计!AQ127,$B$8:$B$37,0)),0)</f>
        <v>0</v>
      </c>
      <c r="T93" s="63">
        <f>IFERROR(INDEX(T$8:T$37,MATCH(圣人研究设计!AR127,$B$8:$B$37,0)),0)</f>
        <v>0.2</v>
      </c>
      <c r="U93" s="63">
        <f>IFERROR(INDEX(U$8:U$37,MATCH(圣人研究设计!AS127,$B$8:$B$37,0)),0)</f>
        <v>0.2</v>
      </c>
      <c r="V93" s="63">
        <f>IFERROR(INDEX(V$8:V$37,MATCH(圣人研究设计!AT127,$B$8:$B$37,0)),0)</f>
        <v>0</v>
      </c>
      <c r="W93" s="63">
        <f>IFERROR(INDEX(W$8:W$37,MATCH(圣人研究设计!AU127,$B$8:$B$37,0)),0)</f>
        <v>0.3</v>
      </c>
      <c r="X93" s="63">
        <f>IFERROR(INDEX(X$8:X$37,MATCH(圣人研究设计!AV127,$B$8:$B$37,0)),0)</f>
        <v>0</v>
      </c>
      <c r="Y93" s="63">
        <f>IFERROR(INDEX(Y$8:Y$37,MATCH(圣人研究设计!AW127,$B$8:$B$37,0)),0)</f>
        <v>0.75</v>
      </c>
      <c r="Z93" s="63">
        <f>IFERROR(INDEX(Z$8:Z$37,MATCH(圣人研究设计!AX127,$B$8:$B$37,0)),0)</f>
        <v>0</v>
      </c>
      <c r="AA93" s="63">
        <f>IFERROR(INDEX(AA$8:AA$37,MATCH(圣人研究设计!AY127,$B$8:$B$37,0)),0)</f>
        <v>0</v>
      </c>
      <c r="AB93" s="63">
        <f>IFERROR(INDEX(AB$8:AB$37,MATCH(圣人研究设计!AZ127,$B$8:$B$37,0)),0)</f>
        <v>0</v>
      </c>
      <c r="AC93" s="63">
        <f>IFERROR(INDEX(AC$8:AC$37,MATCH(圣人研究设计!BA127,$B$8:$B$37,0)),0)</f>
        <v>0.1</v>
      </c>
      <c r="AD93" s="63">
        <f>IFERROR(INDEX(AD$8:AD$37,MATCH(圣人研究设计!BB127,$B$8:$B$37,0)),0)</f>
        <v>0.22499999999999998</v>
      </c>
      <c r="AE93" s="63"/>
      <c r="AI93" s="103">
        <v>86</v>
      </c>
      <c r="AJ93" s="60">
        <f>IF(总纲!BM90&lt;INT('功能-圣人研究'!$E$8),0,求节点('功能-圣人研究'!$E$8:$E$27,'功能-圣人研究'!K$8:K$27,总纲!BM90))</f>
        <v>0.72673051743495376</v>
      </c>
      <c r="AK93" s="60">
        <f>IF(总纲!BN90&lt;INT('功能-圣人研究'!$E$8),0,求节点('功能-圣人研究'!$E$8:$E$27,'功能-圣人研究'!L$8:L$27,总纲!BN90))</f>
        <v>0.73540607203621633</v>
      </c>
      <c r="AL93" s="60">
        <f>IF(总纲!BO90&lt;INT('功能-圣人研究'!$E$8),0,求节点('功能-圣人研究'!$E$8:$E$27,'功能-圣人研究'!M$8:M$27,总纲!BO90))</f>
        <v>0.75456908049510429</v>
      </c>
      <c r="AM93" s="60">
        <f>IF(总纲!BP90&lt;INT('功能-圣人研究'!$E$8),0,求节点('功能-圣人研究'!$E$8:$E$27,'功能-圣人研究'!N$8:N$27,总纲!BP90))</f>
        <v>0.78407690114270667</v>
      </c>
      <c r="AN93" s="60">
        <f>IF(总纲!BQ90&lt;INT('功能-圣人研究'!$E$8),0,求节点('功能-圣人研究'!$E$8:$E$27,'功能-圣人研究'!O$8:O$27,总纲!BQ90))</f>
        <v>0.82423454095361426</v>
      </c>
      <c r="AS93" s="81"/>
      <c r="AT93" s="54">
        <v>88</v>
      </c>
      <c r="AU93" s="68">
        <f t="shared" si="271"/>
        <v>1.0830155861469852</v>
      </c>
      <c r="AV93" s="68">
        <f t="shared" si="272"/>
        <v>1.0957547341051106</v>
      </c>
      <c r="AW93" s="68">
        <f t="shared" si="273"/>
        <v>1.1248561873105807</v>
      </c>
      <c r="AX93" s="68">
        <f t="shared" si="274"/>
        <v>1.1695437208961148</v>
      </c>
      <c r="AY93" s="68">
        <f t="shared" si="275"/>
        <v>1.2288302629359718</v>
      </c>
      <c r="BB93" s="81"/>
      <c r="BC93" s="54">
        <v>88</v>
      </c>
      <c r="BD93" s="68">
        <f t="shared" si="276"/>
        <v>1.0830155861469852</v>
      </c>
      <c r="BE93" s="68">
        <f t="shared" si="277"/>
        <v>1.0957547341051106</v>
      </c>
      <c r="BF93" s="68">
        <f t="shared" si="278"/>
        <v>1.1248561873105807</v>
      </c>
      <c r="BG93" s="68">
        <f t="shared" si="279"/>
        <v>1.1695437208961148</v>
      </c>
      <c r="BH93" s="68">
        <f t="shared" si="280"/>
        <v>1.2288302629359718</v>
      </c>
      <c r="BL93" s="54">
        <v>88</v>
      </c>
      <c r="BM93" s="68">
        <f t="shared" si="281"/>
        <v>0</v>
      </c>
      <c r="BN93" s="68">
        <f t="shared" si="282"/>
        <v>0</v>
      </c>
      <c r="BO93" s="68">
        <f t="shared" si="283"/>
        <v>0</v>
      </c>
      <c r="BP93" s="68">
        <f t="shared" si="284"/>
        <v>0</v>
      </c>
      <c r="BQ93" s="68">
        <f t="shared" si="285"/>
        <v>0</v>
      </c>
      <c r="BU93" s="54">
        <v>88</v>
      </c>
      <c r="BV93" s="62">
        <f t="shared" si="286"/>
        <v>0.72201039076465678</v>
      </c>
      <c r="BW93" s="62">
        <f t="shared" si="287"/>
        <v>0.73050315607007377</v>
      </c>
      <c r="BX93" s="62">
        <f t="shared" si="288"/>
        <v>0.74990412487372049</v>
      </c>
      <c r="BY93" s="62">
        <f t="shared" si="289"/>
        <v>0.77969581393074328</v>
      </c>
      <c r="BZ93" s="62">
        <f t="shared" si="290"/>
        <v>0.81922017529064783</v>
      </c>
      <c r="CD93" s="168">
        <v>88</v>
      </c>
      <c r="CE93" s="62">
        <f t="shared" si="291"/>
        <v>0.72201039076465678</v>
      </c>
      <c r="CF93" s="62">
        <f t="shared" si="292"/>
        <v>0.73050315607007377</v>
      </c>
      <c r="CG93" s="62">
        <f t="shared" si="293"/>
        <v>0.74990412487372049</v>
      </c>
      <c r="CH93" s="62">
        <f t="shared" si="294"/>
        <v>0.77969581393074328</v>
      </c>
      <c r="CI93" s="62">
        <f t="shared" si="295"/>
        <v>0.81922017529064783</v>
      </c>
      <c r="CM93" s="54">
        <v>88</v>
      </c>
      <c r="CN93" s="62">
        <f t="shared" si="296"/>
        <v>0.72201039076465678</v>
      </c>
      <c r="CO93" s="62">
        <f t="shared" si="297"/>
        <v>0.73050315607007377</v>
      </c>
      <c r="CP93" s="62">
        <f t="shared" si="298"/>
        <v>0.74990412487372049</v>
      </c>
      <c r="CQ93" s="62">
        <f t="shared" si="299"/>
        <v>0.77969581393074328</v>
      </c>
      <c r="CR93" s="62">
        <f t="shared" si="300"/>
        <v>0.81922017529064783</v>
      </c>
      <c r="CV93" s="54">
        <v>88</v>
      </c>
      <c r="CW93" s="62">
        <f t="shared" si="301"/>
        <v>0.14440207815293135</v>
      </c>
      <c r="CX93" s="62">
        <f t="shared" si="302"/>
        <v>0.14610063121401476</v>
      </c>
      <c r="CY93" s="62">
        <f t="shared" si="303"/>
        <v>0.1499808249747441</v>
      </c>
      <c r="CZ93" s="62">
        <f t="shared" si="304"/>
        <v>0.15593916278614867</v>
      </c>
      <c r="DA93" s="62">
        <f t="shared" si="305"/>
        <v>0.16384403505812958</v>
      </c>
      <c r="DE93" s="168">
        <v>88</v>
      </c>
      <c r="DF93" s="62">
        <f t="shared" si="306"/>
        <v>0.14440207815293135</v>
      </c>
      <c r="DG93" s="62">
        <f t="shared" si="307"/>
        <v>0.14610063121401476</v>
      </c>
      <c r="DH93" s="62">
        <f t="shared" si="308"/>
        <v>0.1499808249747441</v>
      </c>
      <c r="DI93" s="62">
        <f t="shared" si="309"/>
        <v>0.15593916278614867</v>
      </c>
      <c r="DJ93" s="62">
        <f t="shared" si="310"/>
        <v>0.16384403505812958</v>
      </c>
      <c r="DN93" s="54">
        <v>88</v>
      </c>
      <c r="DO93" s="62">
        <f t="shared" si="311"/>
        <v>0.10830155861469853</v>
      </c>
      <c r="DP93" s="62">
        <f t="shared" si="312"/>
        <v>0.10957547341051108</v>
      </c>
      <c r="DQ93" s="62">
        <f t="shared" si="313"/>
        <v>0.11248561873105808</v>
      </c>
      <c r="DR93" s="62">
        <f t="shared" si="314"/>
        <v>0.11695437208961151</v>
      </c>
      <c r="DS93" s="62">
        <f t="shared" si="315"/>
        <v>0.12288302629359719</v>
      </c>
      <c r="DW93" s="168">
        <v>88</v>
      </c>
      <c r="DX93" s="62">
        <f t="shared" si="316"/>
        <v>0.21660311722939704</v>
      </c>
      <c r="DY93" s="62">
        <f t="shared" si="317"/>
        <v>0.21915094682102212</v>
      </c>
      <c r="DZ93" s="62">
        <f t="shared" si="318"/>
        <v>0.22497123746211614</v>
      </c>
      <c r="EA93" s="62">
        <f t="shared" si="319"/>
        <v>0.23390874417922297</v>
      </c>
      <c r="EB93" s="62">
        <f t="shared" si="320"/>
        <v>0.24576605258719433</v>
      </c>
      <c r="EF93" s="54">
        <v>88</v>
      </c>
      <c r="EG93" s="62">
        <f t="shared" si="321"/>
        <v>0.14440207815293135</v>
      </c>
      <c r="EH93" s="62">
        <f t="shared" si="322"/>
        <v>0.14610063121401476</v>
      </c>
      <c r="EI93" s="62">
        <f t="shared" si="323"/>
        <v>0.1499808249747441</v>
      </c>
      <c r="EJ93" s="62">
        <f t="shared" si="324"/>
        <v>0.15593916278614867</v>
      </c>
      <c r="EK93" s="62">
        <f t="shared" si="325"/>
        <v>0.16384403505812958</v>
      </c>
      <c r="EO93" s="168">
        <v>88</v>
      </c>
      <c r="EP93" s="62">
        <f t="shared" si="326"/>
        <v>5.4150779307349267E-2</v>
      </c>
      <c r="EQ93" s="62">
        <f t="shared" si="327"/>
        <v>5.4787736705255538E-2</v>
      </c>
      <c r="ER93" s="62">
        <f t="shared" si="328"/>
        <v>5.6242809365529042E-2</v>
      </c>
      <c r="ES93" s="62">
        <f t="shared" si="329"/>
        <v>5.8477186044805757E-2</v>
      </c>
      <c r="ET93" s="62">
        <f t="shared" si="330"/>
        <v>6.1441513146798597E-2</v>
      </c>
      <c r="EX93" s="54">
        <v>88</v>
      </c>
      <c r="EY93" s="62">
        <f t="shared" si="401"/>
        <v>0.2888041563058627</v>
      </c>
      <c r="EZ93" s="62">
        <f t="shared" si="402"/>
        <v>0.29220126242802952</v>
      </c>
      <c r="FA93" s="62">
        <f t="shared" si="403"/>
        <v>0.29996164994948821</v>
      </c>
      <c r="FB93" s="62">
        <f t="shared" si="404"/>
        <v>0.31187832557229733</v>
      </c>
      <c r="FC93" s="62">
        <f t="shared" si="405"/>
        <v>0.32768807011625917</v>
      </c>
      <c r="FG93" s="54">
        <v>88</v>
      </c>
      <c r="FH93" s="67">
        <f>$Q127*AJ95*'[1]资源-士兵训练时间'!AB93+FH92</f>
        <v>3899119.4205379304</v>
      </c>
      <c r="FI93" s="67">
        <f>$Q127*AK95*'[1]资源-士兵训练时间'!AC93+FI92</f>
        <v>5594770.2980777789</v>
      </c>
      <c r="FJ93" s="67">
        <f>$Q127*AL95*'[1]资源-士兵训练时间'!AD93+FJ92</f>
        <v>7629653.8244715733</v>
      </c>
      <c r="FK93" s="67">
        <f>$Q127*AM95*'[1]资源-士兵训练时间'!AE93+FK92</f>
        <v>10043287.545853313</v>
      </c>
      <c r="FL93" s="67">
        <f>$Q127*AN95*'[1]资源-士兵训练时间'!AF93+FL92</f>
        <v>14842021.446466837</v>
      </c>
      <c r="FP93" s="54">
        <v>88</v>
      </c>
      <c r="FQ93" s="62">
        <f t="shared" si="331"/>
        <v>0.16245233792204777</v>
      </c>
      <c r="FR93" s="62">
        <f t="shared" si="332"/>
        <v>0.16436321011576657</v>
      </c>
      <c r="FS93" s="62">
        <f t="shared" si="333"/>
        <v>0.16872842809658709</v>
      </c>
      <c r="FT93" s="62">
        <f t="shared" si="334"/>
        <v>0.17543155813441721</v>
      </c>
      <c r="FU93" s="62">
        <f t="shared" si="335"/>
        <v>0.18432453944039576</v>
      </c>
      <c r="FV93" s="61">
        <f>FQ93*[4]兵营招募!AX92+FV92</f>
        <v>9411935.2322081774</v>
      </c>
      <c r="FW93" s="61">
        <f>FR93*[4]兵营招募!AY92+FW92</f>
        <v>9620170.7517034262</v>
      </c>
      <c r="FX93" s="61">
        <f>FS93*[4]兵营招募!AZ92+FX92</f>
        <v>9181138.8168855608</v>
      </c>
      <c r="FY93" s="61">
        <f>FT93*[4]兵营招募!BA92+FY92</f>
        <v>8614772.4186564721</v>
      </c>
      <c r="FZ93" s="61">
        <f>FU93*[4]兵营招募!BB92+FZ92</f>
        <v>5914849.1326877866</v>
      </c>
      <c r="GD93" s="54">
        <v>88</v>
      </c>
      <c r="GE93" s="62">
        <f t="shared" si="336"/>
        <v>0.21660311722939707</v>
      </c>
      <c r="GF93" s="62">
        <f t="shared" si="337"/>
        <v>0.21915094682102215</v>
      </c>
      <c r="GG93" s="62">
        <f t="shared" si="338"/>
        <v>0.22497123746211617</v>
      </c>
      <c r="GH93" s="62">
        <f t="shared" si="339"/>
        <v>0.23390874417922303</v>
      </c>
      <c r="GI93" s="62">
        <f t="shared" si="340"/>
        <v>0.24576605258719439</v>
      </c>
      <c r="GM93" s="54">
        <v>88</v>
      </c>
      <c r="GN93" s="62">
        <f t="shared" si="341"/>
        <v>0.2888041563058627</v>
      </c>
      <c r="GO93" s="62">
        <f t="shared" si="342"/>
        <v>0.29220126242802952</v>
      </c>
      <c r="GP93" s="62">
        <f t="shared" si="343"/>
        <v>0.29996164994948821</v>
      </c>
      <c r="GQ93" s="62">
        <f t="shared" si="344"/>
        <v>0.31187832557229733</v>
      </c>
      <c r="GR93" s="62">
        <f t="shared" si="345"/>
        <v>0.32768807011625917</v>
      </c>
      <c r="GV93" s="168">
        <v>88</v>
      </c>
      <c r="GW93" s="62">
        <f t="shared" si="346"/>
        <v>0.21660311722939707</v>
      </c>
      <c r="GX93" s="62">
        <f t="shared" si="347"/>
        <v>0.21915094682102215</v>
      </c>
      <c r="GY93" s="62">
        <f t="shared" si="348"/>
        <v>0.22497123746211617</v>
      </c>
      <c r="GZ93" s="62">
        <f t="shared" si="349"/>
        <v>0.23390874417922303</v>
      </c>
      <c r="HA93" s="62">
        <f t="shared" si="350"/>
        <v>0.24576605258719439</v>
      </c>
      <c r="HE93" s="54">
        <v>88</v>
      </c>
      <c r="HF93" s="62">
        <f t="shared" si="351"/>
        <v>2.1660311722939705</v>
      </c>
      <c r="HG93" s="62">
        <f t="shared" si="352"/>
        <v>2.1915094682102212</v>
      </c>
      <c r="HH93" s="62">
        <f t="shared" si="353"/>
        <v>2.2497123746211614</v>
      </c>
      <c r="HI93" s="62">
        <f t="shared" si="354"/>
        <v>2.3390874417922296</v>
      </c>
      <c r="HJ93" s="62">
        <f t="shared" si="355"/>
        <v>2.4576605258719435</v>
      </c>
      <c r="HN93" s="54">
        <v>88</v>
      </c>
      <c r="HO93" s="62">
        <f t="shared" si="356"/>
        <v>0.43320623445879408</v>
      </c>
      <c r="HP93" s="62">
        <f t="shared" si="357"/>
        <v>0.43830189364204425</v>
      </c>
      <c r="HQ93" s="62">
        <f t="shared" si="358"/>
        <v>0.44994247492423228</v>
      </c>
      <c r="HR93" s="62">
        <f t="shared" si="359"/>
        <v>0.46781748835844594</v>
      </c>
      <c r="HS93" s="62">
        <f t="shared" si="360"/>
        <v>0.49153210517438867</v>
      </c>
      <c r="HW93" s="54">
        <v>88</v>
      </c>
      <c r="HX93" s="62">
        <f t="shared" si="361"/>
        <v>0.21660311722939707</v>
      </c>
      <c r="HY93" s="62">
        <f t="shared" si="362"/>
        <v>0.21915094682102215</v>
      </c>
      <c r="HZ93" s="62">
        <f t="shared" si="363"/>
        <v>0.22497123746211617</v>
      </c>
      <c r="IA93" s="62">
        <f t="shared" si="364"/>
        <v>0.23390874417922303</v>
      </c>
      <c r="IB93" s="62">
        <f t="shared" si="365"/>
        <v>0.24576605258719439</v>
      </c>
      <c r="IF93" s="54">
        <v>88</v>
      </c>
      <c r="IG93" s="62">
        <f t="shared" si="366"/>
        <v>0.72201039076465678</v>
      </c>
      <c r="IH93" s="62">
        <f t="shared" si="367"/>
        <v>0.73050315607007377</v>
      </c>
      <c r="II93" s="62">
        <f t="shared" si="368"/>
        <v>0.74990412487372049</v>
      </c>
      <c r="IJ93" s="62">
        <f t="shared" si="369"/>
        <v>0.77969581393074328</v>
      </c>
      <c r="IK93" s="62">
        <f t="shared" si="370"/>
        <v>0.81922017529064783</v>
      </c>
      <c r="IO93" s="54">
        <v>88</v>
      </c>
      <c r="IP93" s="62">
        <f t="shared" si="371"/>
        <v>0.2888041563058627</v>
      </c>
      <c r="IQ93" s="62">
        <f t="shared" si="372"/>
        <v>0.29220126242802952</v>
      </c>
      <c r="IR93" s="62">
        <f t="shared" si="373"/>
        <v>0.29996164994948821</v>
      </c>
      <c r="IS93" s="62">
        <f t="shared" si="374"/>
        <v>0.31187832557229733</v>
      </c>
      <c r="IT93" s="62">
        <f t="shared" si="375"/>
        <v>0.32768807011625917</v>
      </c>
      <c r="IX93" s="54">
        <v>88</v>
      </c>
      <c r="IY93" s="62">
        <f t="shared" si="376"/>
        <v>0</v>
      </c>
      <c r="IZ93" s="62">
        <f t="shared" si="377"/>
        <v>0</v>
      </c>
      <c r="JA93" s="62">
        <f t="shared" si="378"/>
        <v>0</v>
      </c>
      <c r="JB93" s="62">
        <f t="shared" si="379"/>
        <v>0</v>
      </c>
      <c r="JC93" s="62">
        <f t="shared" si="380"/>
        <v>0</v>
      </c>
      <c r="JD93" s="67"/>
      <c r="JE93" s="67"/>
      <c r="JF93" s="67"/>
      <c r="JJ93" s="54">
        <v>88</v>
      </c>
      <c r="JK93" s="68">
        <f t="shared" si="381"/>
        <v>7.2201039076465676E-2</v>
      </c>
      <c r="JL93" s="68">
        <f t="shared" si="382"/>
        <v>7.3050315607007379E-2</v>
      </c>
      <c r="JM93" s="68">
        <f t="shared" si="383"/>
        <v>7.4990412487372052E-2</v>
      </c>
      <c r="JN93" s="68">
        <f t="shared" si="384"/>
        <v>7.7969581393074333E-2</v>
      </c>
      <c r="JO93" s="68">
        <f t="shared" si="385"/>
        <v>8.1922017529064792E-2</v>
      </c>
      <c r="JP93" s="61">
        <f>JK93*('[1]功能-城建'!CW92-'[1]功能-城建'!CW91)+JP92</f>
        <v>4764085.2838710239</v>
      </c>
      <c r="JQ93" s="61">
        <f>JL93*('[1]功能-城建'!CX92-'[1]功能-城建'!CX91)+JQ92</f>
        <v>5219219.5559418891</v>
      </c>
      <c r="JR93" s="61">
        <f>JM93*('[1]功能-城建'!CY92-'[1]功能-城建'!CY91)+JR92</f>
        <v>5232788.2990029277</v>
      </c>
      <c r="JS93" s="61">
        <f>JN93*('[1]功能-城建'!CZ92-'[1]功能-城建'!CZ91)+JS92</f>
        <v>5242701.3628317295</v>
      </c>
      <c r="JT93" s="61">
        <f>JO93*('[1]功能-城建'!DA92-'[1]功能-城建'!DA91)+JT92</f>
        <v>3023273.6943457359</v>
      </c>
      <c r="JX93" s="159">
        <v>88</v>
      </c>
      <c r="JY93" s="68">
        <f t="shared" si="386"/>
        <v>0.10830155861469853</v>
      </c>
      <c r="JZ93" s="68">
        <f t="shared" si="387"/>
        <v>0.10957547341051108</v>
      </c>
      <c r="KA93" s="68">
        <f t="shared" si="388"/>
        <v>0.11248561873105808</v>
      </c>
      <c r="KB93" s="68">
        <f t="shared" si="389"/>
        <v>0.11695437208961151</v>
      </c>
      <c r="KC93" s="68">
        <f t="shared" si="390"/>
        <v>0.12288302629359719</v>
      </c>
      <c r="KG93" s="168">
        <v>88</v>
      </c>
      <c r="KH93" s="68">
        <f t="shared" si="391"/>
        <v>0.14440207815293135</v>
      </c>
      <c r="KI93" s="68">
        <f t="shared" si="392"/>
        <v>0.14610063121401476</v>
      </c>
      <c r="KJ93" s="68">
        <f t="shared" si="393"/>
        <v>0.1499808249747441</v>
      </c>
      <c r="KK93" s="68">
        <f t="shared" si="394"/>
        <v>0.15593916278614867</v>
      </c>
      <c r="KL93" s="68">
        <f t="shared" si="395"/>
        <v>0.16384403505812958</v>
      </c>
      <c r="KP93" s="168">
        <v>88</v>
      </c>
      <c r="KQ93" s="68">
        <f t="shared" si="396"/>
        <v>0.21660311722939704</v>
      </c>
      <c r="KR93" s="68">
        <f t="shared" si="397"/>
        <v>0.21915094682102212</v>
      </c>
      <c r="KS93" s="68">
        <f t="shared" si="398"/>
        <v>0.22497123746211614</v>
      </c>
      <c r="KT93" s="68">
        <f t="shared" si="399"/>
        <v>0.23390874417922297</v>
      </c>
      <c r="KU93" s="68">
        <f t="shared" si="400"/>
        <v>0.24576605258719433</v>
      </c>
    </row>
    <row r="94" spans="2:307" x14ac:dyDescent="0.15">
      <c r="B94" s="54">
        <v>55</v>
      </c>
      <c r="C94" s="63">
        <f>IFERROR(INDEX(C$8:C$37,MATCH(圣人研究设计!AA128,$B$8:$B$37,0)),0)</f>
        <v>1.125</v>
      </c>
      <c r="D94" s="63">
        <f>IFERROR(INDEX(D$8:D$37,MATCH(圣人研究设计!AB128,$B$8:$B$37,0)),0)</f>
        <v>0.75</v>
      </c>
      <c r="E94" s="63">
        <f>IFERROR(INDEX(E$8:E$37,MATCH(圣人研究设计!AC128,$B$8:$B$37,0)),0)</f>
        <v>0</v>
      </c>
      <c r="F94" s="63">
        <f>IFERROR(INDEX(F$8:F$37,MATCH(圣人研究设计!AD128,$B$8:$B$37,0)),0)</f>
        <v>7.5000000000000011E-2</v>
      </c>
      <c r="G94" s="63">
        <f>IFERROR(INDEX(G$8:G$37,MATCH(圣人研究设计!AE128,$B$8:$B$37,0)),0)</f>
        <v>0.5</v>
      </c>
      <c r="H94" s="63">
        <f>IFERROR(INDEX(H$8:H$37,MATCH(圣人研究设计!AF128,$B$8:$B$37,0)),0)</f>
        <v>0.5</v>
      </c>
      <c r="I94" s="63">
        <f>IFERROR(INDEX(I$8:I$37,MATCH(圣人研究设计!AG128,$B$8:$B$37,0)),0)</f>
        <v>0.5</v>
      </c>
      <c r="J94" s="63">
        <f>IFERROR(INDEX(J$8:J$37,MATCH(圣人研究设计!AH128,$B$8:$B$37,0)),0)</f>
        <v>0.1</v>
      </c>
      <c r="K94" s="63">
        <f>IFERROR(INDEX(K$8:K$37,MATCH(圣人研究设计!AI128,$B$8:$B$37,0)),0)</f>
        <v>0.15000000000000002</v>
      </c>
      <c r="L94" s="63">
        <f>IFERROR(INDEX(L$8:L$37,MATCH(圣人研究设计!AJ128,$B$8:$B$37,0)),0)</f>
        <v>0.1</v>
      </c>
      <c r="M94" s="63">
        <f>IFERROR(INDEX(M$8:M$37,MATCH(圣人研究设计!AK128,$B$8:$B$37,0)),0)</f>
        <v>0</v>
      </c>
      <c r="N94" s="63">
        <f>IFERROR(INDEX(N$8:N$37,MATCH(圣人研究设计!AL128,$B$8:$B$37,0)),0)</f>
        <v>0</v>
      </c>
      <c r="O94" s="63">
        <f>IFERROR(INDEX(O$8:O$37,MATCH(圣人研究设计!AM128,$B$8:$B$37,0)),0)</f>
        <v>0.05</v>
      </c>
      <c r="P94" s="63">
        <f>IFERROR(INDEX(P$8:P$37,MATCH(圣人研究设计!AN128,$B$8:$B$37,0)),0)</f>
        <v>0.2</v>
      </c>
      <c r="Q94" s="63">
        <f>IFERROR(INDEX(Q$8:Q$37,MATCH(圣人研究设计!AO128,$B$8:$B$37,0)),0)</f>
        <v>0.05</v>
      </c>
      <c r="R94" s="63">
        <f>IFERROR(INDEX(R$8:R$37,MATCH(圣人研究设计!AP128,$B$8:$B$37,0)),0)</f>
        <v>0.15</v>
      </c>
      <c r="S94" s="63">
        <f>IFERROR(INDEX(S$8:S$37,MATCH(圣人研究设计!AQ128,$B$8:$B$37,0)),0)</f>
        <v>0</v>
      </c>
      <c r="T94" s="63">
        <f>IFERROR(INDEX(T$8:T$37,MATCH(圣人研究设计!AR128,$B$8:$B$37,0)),0)</f>
        <v>0.2</v>
      </c>
      <c r="U94" s="63">
        <f>IFERROR(INDEX(U$8:U$37,MATCH(圣人研究设计!AS128,$B$8:$B$37,0)),0)</f>
        <v>0.2</v>
      </c>
      <c r="V94" s="63">
        <f>IFERROR(INDEX(V$8:V$37,MATCH(圣人研究设计!AT128,$B$8:$B$37,0)),0)</f>
        <v>0</v>
      </c>
      <c r="W94" s="63">
        <f>IFERROR(INDEX(W$8:W$37,MATCH(圣人研究设计!AU128,$B$8:$B$37,0)),0)</f>
        <v>0.3</v>
      </c>
      <c r="X94" s="63">
        <f>IFERROR(INDEX(X$8:X$37,MATCH(圣人研究设计!AV128,$B$8:$B$37,0)),0)</f>
        <v>0</v>
      </c>
      <c r="Y94" s="63">
        <f>IFERROR(INDEX(Y$8:Y$37,MATCH(圣人研究设计!AW128,$B$8:$B$37,0)),0)</f>
        <v>0.75</v>
      </c>
      <c r="Z94" s="63">
        <f>IFERROR(INDEX(Z$8:Z$37,MATCH(圣人研究设计!AX128,$B$8:$B$37,0)),0)</f>
        <v>0</v>
      </c>
      <c r="AA94" s="63">
        <f>IFERROR(INDEX(AA$8:AA$37,MATCH(圣人研究设计!AY128,$B$8:$B$37,0)),0)</f>
        <v>0</v>
      </c>
      <c r="AB94" s="63">
        <f>IFERROR(INDEX(AB$8:AB$37,MATCH(圣人研究设计!AZ128,$B$8:$B$37,0)),0)</f>
        <v>0</v>
      </c>
      <c r="AC94" s="63">
        <f>IFERROR(INDEX(AC$8:AC$37,MATCH(圣人研究设计!BA128,$B$8:$B$37,0)),0)</f>
        <v>0.1</v>
      </c>
      <c r="AD94" s="63">
        <f>IFERROR(INDEX(AD$8:AD$37,MATCH(圣人研究设计!BB128,$B$8:$B$37,0)),0)</f>
        <v>0.22499999999999998</v>
      </c>
      <c r="AE94" s="63"/>
      <c r="AI94" s="103">
        <v>87</v>
      </c>
      <c r="AJ94" s="60">
        <f>IF(总纲!BM91&lt;INT('功能-圣人研究'!$E$8),0,求节点('功能-圣人研究'!$E$8:$E$27,'功能-圣人研究'!K$8:K$27,总纲!BM91))</f>
        <v>0.72441480346758835</v>
      </c>
      <c r="AK94" s="60">
        <f>IF(总纲!BN91&lt;INT('功能-圣人研究'!$E$8),0,求节点('功能-圣人研究'!$E$8:$E$27,'功能-圣人研究'!L$8:L$27,总纲!BN91))</f>
        <v>0.73287470219882112</v>
      </c>
      <c r="AL94" s="60">
        <f>IF(总纲!BO91&lt;INT('功能-圣人研究'!$E$8),0,求节点('功能-圣人研究'!$E$8:$E$27,'功能-圣人研究'!M$8:M$27,总纲!BO91))</f>
        <v>0.75203507501881506</v>
      </c>
      <c r="AM94" s="60">
        <f>IF(总纲!BP91&lt;INT('功能-圣人研究'!$E$8),0,求节点('功能-圣人研究'!$E$8:$E$27,'功能-圣人研究'!N$8:N$27,总纲!BP91))</f>
        <v>0.78185946410107432</v>
      </c>
      <c r="AN94" s="60">
        <f>IF(总纲!BQ91&lt;INT('功能-圣人研究'!$E$8),0,求节点('功能-圣人研究'!$E$8:$E$27,'功能-圣人研究'!O$8:O$27,总纲!BQ91))</f>
        <v>0.82170484253867238</v>
      </c>
      <c r="AS94" s="81"/>
      <c r="AT94" s="54">
        <v>89</v>
      </c>
      <c r="AU94" s="68">
        <f t="shared" si="271"/>
        <v>1.0796566615395065</v>
      </c>
      <c r="AV94" s="68">
        <f t="shared" si="272"/>
        <v>1.0927894577661745</v>
      </c>
      <c r="AW94" s="68">
        <f t="shared" si="273"/>
        <v>1.1220484361515259</v>
      </c>
      <c r="AX94" s="68">
        <f t="shared" si="274"/>
        <v>1.166252060730598</v>
      </c>
      <c r="AY94" s="68">
        <f t="shared" si="275"/>
        <v>1.225250985653096</v>
      </c>
      <c r="BB94" s="81"/>
      <c r="BC94" s="54">
        <v>89</v>
      </c>
      <c r="BD94" s="68">
        <f t="shared" si="276"/>
        <v>1.0796566615395065</v>
      </c>
      <c r="BE94" s="68">
        <f t="shared" si="277"/>
        <v>1.0927894577661745</v>
      </c>
      <c r="BF94" s="68">
        <f t="shared" si="278"/>
        <v>1.1220484361515259</v>
      </c>
      <c r="BG94" s="68">
        <f t="shared" si="279"/>
        <v>1.166252060730598</v>
      </c>
      <c r="BH94" s="68">
        <f t="shared" si="280"/>
        <v>1.225250985653096</v>
      </c>
      <c r="BL94" s="54">
        <v>89</v>
      </c>
      <c r="BM94" s="68">
        <f t="shared" si="281"/>
        <v>0</v>
      </c>
      <c r="BN94" s="68">
        <f t="shared" si="282"/>
        <v>0</v>
      </c>
      <c r="BO94" s="68">
        <f t="shared" si="283"/>
        <v>0</v>
      </c>
      <c r="BP94" s="68">
        <f t="shared" si="284"/>
        <v>0</v>
      </c>
      <c r="BQ94" s="68">
        <f t="shared" si="285"/>
        <v>0</v>
      </c>
      <c r="BU94" s="54">
        <v>89</v>
      </c>
      <c r="BV94" s="62">
        <f t="shared" si="286"/>
        <v>0.71977110769300434</v>
      </c>
      <c r="BW94" s="62">
        <f t="shared" si="287"/>
        <v>0.72852630517744965</v>
      </c>
      <c r="BX94" s="62">
        <f t="shared" si="288"/>
        <v>0.74803229076768396</v>
      </c>
      <c r="BY94" s="62">
        <f t="shared" si="289"/>
        <v>0.77750137382039863</v>
      </c>
      <c r="BZ94" s="62">
        <f t="shared" si="290"/>
        <v>0.81683399043539728</v>
      </c>
      <c r="CD94" s="168">
        <v>89</v>
      </c>
      <c r="CE94" s="62">
        <f t="shared" si="291"/>
        <v>0.71977110769300434</v>
      </c>
      <c r="CF94" s="62">
        <f t="shared" si="292"/>
        <v>0.72852630517744965</v>
      </c>
      <c r="CG94" s="62">
        <f t="shared" si="293"/>
        <v>0.74803229076768396</v>
      </c>
      <c r="CH94" s="62">
        <f t="shared" si="294"/>
        <v>0.77750137382039863</v>
      </c>
      <c r="CI94" s="62">
        <f t="shared" si="295"/>
        <v>0.81683399043539728</v>
      </c>
      <c r="CM94" s="54">
        <v>89</v>
      </c>
      <c r="CN94" s="62">
        <f t="shared" si="296"/>
        <v>0.71977110769300434</v>
      </c>
      <c r="CO94" s="62">
        <f t="shared" si="297"/>
        <v>0.72852630517744965</v>
      </c>
      <c r="CP94" s="62">
        <f t="shared" si="298"/>
        <v>0.74803229076768396</v>
      </c>
      <c r="CQ94" s="62">
        <f t="shared" si="299"/>
        <v>0.77750137382039863</v>
      </c>
      <c r="CR94" s="62">
        <f t="shared" si="300"/>
        <v>0.81683399043539728</v>
      </c>
      <c r="CV94" s="54">
        <v>89</v>
      </c>
      <c r="CW94" s="62">
        <f t="shared" si="301"/>
        <v>0.14395422153860088</v>
      </c>
      <c r="CX94" s="62">
        <f t="shared" si="302"/>
        <v>0.14570526103548995</v>
      </c>
      <c r="CY94" s="62">
        <f t="shared" si="303"/>
        <v>0.14960645815353679</v>
      </c>
      <c r="CZ94" s="62">
        <f t="shared" si="304"/>
        <v>0.15550027476407974</v>
      </c>
      <c r="DA94" s="62">
        <f t="shared" si="305"/>
        <v>0.16336679808707946</v>
      </c>
      <c r="DE94" s="168">
        <v>89</v>
      </c>
      <c r="DF94" s="62">
        <f t="shared" si="306"/>
        <v>0.14395422153860088</v>
      </c>
      <c r="DG94" s="62">
        <f t="shared" si="307"/>
        <v>0.14570526103548995</v>
      </c>
      <c r="DH94" s="62">
        <f t="shared" si="308"/>
        <v>0.14960645815353679</v>
      </c>
      <c r="DI94" s="62">
        <f t="shared" si="309"/>
        <v>0.15550027476407974</v>
      </c>
      <c r="DJ94" s="62">
        <f t="shared" si="310"/>
        <v>0.16336679808707946</v>
      </c>
      <c r="DN94" s="54">
        <v>89</v>
      </c>
      <c r="DO94" s="62">
        <f t="shared" si="311"/>
        <v>0.10796566615395067</v>
      </c>
      <c r="DP94" s="62">
        <f t="shared" si="312"/>
        <v>0.10927894577661747</v>
      </c>
      <c r="DQ94" s="62">
        <f t="shared" si="313"/>
        <v>0.11220484361515261</v>
      </c>
      <c r="DR94" s="62">
        <f t="shared" si="314"/>
        <v>0.11662520607305982</v>
      </c>
      <c r="DS94" s="62">
        <f t="shared" si="315"/>
        <v>0.12252509856530962</v>
      </c>
      <c r="DW94" s="168">
        <v>89</v>
      </c>
      <c r="DX94" s="62">
        <f t="shared" si="316"/>
        <v>0.21593133230790129</v>
      </c>
      <c r="DY94" s="62">
        <f t="shared" si="317"/>
        <v>0.21855789155323488</v>
      </c>
      <c r="DZ94" s="62">
        <f t="shared" si="318"/>
        <v>0.22440968723030519</v>
      </c>
      <c r="EA94" s="62">
        <f t="shared" si="319"/>
        <v>0.23325041214611958</v>
      </c>
      <c r="EB94" s="62">
        <f t="shared" si="320"/>
        <v>0.24505019713061918</v>
      </c>
      <c r="EF94" s="54">
        <v>89</v>
      </c>
      <c r="EG94" s="62">
        <f t="shared" si="321"/>
        <v>0.14395422153860088</v>
      </c>
      <c r="EH94" s="62">
        <f t="shared" si="322"/>
        <v>0.14570526103548995</v>
      </c>
      <c r="EI94" s="62">
        <f t="shared" si="323"/>
        <v>0.14960645815353679</v>
      </c>
      <c r="EJ94" s="62">
        <f t="shared" si="324"/>
        <v>0.15550027476407974</v>
      </c>
      <c r="EK94" s="62">
        <f t="shared" si="325"/>
        <v>0.16336679808707946</v>
      </c>
      <c r="EO94" s="168">
        <v>89</v>
      </c>
      <c r="EP94" s="62">
        <f t="shared" si="326"/>
        <v>5.3982833076975337E-2</v>
      </c>
      <c r="EQ94" s="62">
        <f t="shared" si="327"/>
        <v>5.4639472888308734E-2</v>
      </c>
      <c r="ER94" s="62">
        <f t="shared" si="328"/>
        <v>5.6102421807576304E-2</v>
      </c>
      <c r="ES94" s="62">
        <f t="shared" si="329"/>
        <v>5.8312603036529909E-2</v>
      </c>
      <c r="ET94" s="62">
        <f t="shared" si="330"/>
        <v>6.1262549282654809E-2</v>
      </c>
      <c r="EX94" s="54">
        <v>89</v>
      </c>
      <c r="EY94" s="62">
        <f t="shared" si="401"/>
        <v>0.28790844307720176</v>
      </c>
      <c r="EZ94" s="62">
        <f t="shared" si="402"/>
        <v>0.29141052207097989</v>
      </c>
      <c r="FA94" s="62">
        <f t="shared" si="403"/>
        <v>0.29921291630707358</v>
      </c>
      <c r="FB94" s="62">
        <f t="shared" si="404"/>
        <v>0.31100054952815948</v>
      </c>
      <c r="FC94" s="62">
        <f t="shared" si="405"/>
        <v>0.32673359617415892</v>
      </c>
      <c r="FG94" s="54">
        <v>89</v>
      </c>
      <c r="FH94" s="67">
        <f>$Q128*AJ96*'[1]资源-士兵训练时间'!AB94+FH93</f>
        <v>4153261.8320802008</v>
      </c>
      <c r="FI94" s="67">
        <f>$Q128*AK96*'[1]资源-士兵训练时间'!AC94+FI93</f>
        <v>5946244.7203652589</v>
      </c>
      <c r="FJ94" s="67">
        <f>$Q128*AL96*'[1]资源-士兵训练时间'!AD94+FJ93</f>
        <v>8019653.0535836648</v>
      </c>
      <c r="FK94" s="67">
        <f>$Q128*AM96*'[1]资源-士兵训练时间'!AE94+FK93</f>
        <v>10547759.095537987</v>
      </c>
      <c r="FL94" s="67">
        <f>$Q128*AN96*'[1]资源-士兵训练时间'!AF94+FL93</f>
        <v>15507969.71968738</v>
      </c>
      <c r="FP94" s="54">
        <v>89</v>
      </c>
      <c r="FQ94" s="62">
        <f t="shared" si="331"/>
        <v>0.16194849923092597</v>
      </c>
      <c r="FR94" s="62">
        <f t="shared" si="332"/>
        <v>0.16391841866492615</v>
      </c>
      <c r="FS94" s="62">
        <f t="shared" si="333"/>
        <v>0.16830726542272886</v>
      </c>
      <c r="FT94" s="62">
        <f t="shared" si="334"/>
        <v>0.17493780910958967</v>
      </c>
      <c r="FU94" s="62">
        <f t="shared" si="335"/>
        <v>0.18378764784796436</v>
      </c>
      <c r="FV94" s="61">
        <f>FQ94*[4]兵营招募!AX93+FV93</f>
        <v>10184095.818048714</v>
      </c>
      <c r="FW94" s="61">
        <f>FR94*[4]兵营招募!AY93+FW93</f>
        <v>10390048.123050313</v>
      </c>
      <c r="FX94" s="61">
        <f>FS94*[4]兵营招募!AZ93+FX93</f>
        <v>9839900.4467093963</v>
      </c>
      <c r="FY94" s="61">
        <f>FT94*[4]兵营招募!BA93+FY93</f>
        <v>9236316.126466481</v>
      </c>
      <c r="FZ94" s="61">
        <f>FU94*[4]兵营招募!BB93+FZ93</f>
        <v>6321964.9696565727</v>
      </c>
      <c r="GD94" s="54">
        <v>89</v>
      </c>
      <c r="GE94" s="62">
        <f t="shared" si="336"/>
        <v>0.21593133230790135</v>
      </c>
      <c r="GF94" s="62">
        <f t="shared" si="337"/>
        <v>0.21855789155323493</v>
      </c>
      <c r="GG94" s="62">
        <f t="shared" si="338"/>
        <v>0.22440968723030522</v>
      </c>
      <c r="GH94" s="62">
        <f t="shared" si="339"/>
        <v>0.23325041214611963</v>
      </c>
      <c r="GI94" s="62">
        <f t="shared" si="340"/>
        <v>0.24505019713061924</v>
      </c>
      <c r="GM94" s="54">
        <v>89</v>
      </c>
      <c r="GN94" s="62">
        <f t="shared" si="341"/>
        <v>0.28790844307720176</v>
      </c>
      <c r="GO94" s="62">
        <f t="shared" si="342"/>
        <v>0.29141052207097989</v>
      </c>
      <c r="GP94" s="62">
        <f t="shared" si="343"/>
        <v>0.29921291630707358</v>
      </c>
      <c r="GQ94" s="62">
        <f t="shared" si="344"/>
        <v>0.31100054952815948</v>
      </c>
      <c r="GR94" s="62">
        <f t="shared" si="345"/>
        <v>0.32673359617415892</v>
      </c>
      <c r="GV94" s="168">
        <v>89</v>
      </c>
      <c r="GW94" s="62">
        <f t="shared" si="346"/>
        <v>0.21593133230790135</v>
      </c>
      <c r="GX94" s="62">
        <f t="shared" si="347"/>
        <v>0.21855789155323493</v>
      </c>
      <c r="GY94" s="62">
        <f t="shared" si="348"/>
        <v>0.22440968723030522</v>
      </c>
      <c r="GZ94" s="62">
        <f t="shared" si="349"/>
        <v>0.23325041214611963</v>
      </c>
      <c r="HA94" s="62">
        <f t="shared" si="350"/>
        <v>0.24505019713061924</v>
      </c>
      <c r="HE94" s="54">
        <v>89</v>
      </c>
      <c r="HF94" s="62">
        <f t="shared" si="351"/>
        <v>2.1593133230790129</v>
      </c>
      <c r="HG94" s="62">
        <f t="shared" si="352"/>
        <v>2.1855789155323491</v>
      </c>
      <c r="HH94" s="62">
        <f t="shared" si="353"/>
        <v>2.2440968723030519</v>
      </c>
      <c r="HI94" s="62">
        <f t="shared" si="354"/>
        <v>2.3325041214611959</v>
      </c>
      <c r="HJ94" s="62">
        <f t="shared" si="355"/>
        <v>2.450501971306192</v>
      </c>
      <c r="HN94" s="54">
        <v>89</v>
      </c>
      <c r="HO94" s="62">
        <f t="shared" si="356"/>
        <v>0.43186266461580258</v>
      </c>
      <c r="HP94" s="62">
        <f t="shared" si="357"/>
        <v>0.43711578310646976</v>
      </c>
      <c r="HQ94" s="62">
        <f t="shared" si="358"/>
        <v>0.44881937446061038</v>
      </c>
      <c r="HR94" s="62">
        <f t="shared" si="359"/>
        <v>0.46650082429223916</v>
      </c>
      <c r="HS94" s="62">
        <f t="shared" si="360"/>
        <v>0.49010039426123836</v>
      </c>
      <c r="HW94" s="54">
        <v>89</v>
      </c>
      <c r="HX94" s="62">
        <f t="shared" si="361"/>
        <v>0.21593133230790135</v>
      </c>
      <c r="HY94" s="62">
        <f t="shared" si="362"/>
        <v>0.21855789155323493</v>
      </c>
      <c r="HZ94" s="62">
        <f t="shared" si="363"/>
        <v>0.22440968723030522</v>
      </c>
      <c r="IA94" s="62">
        <f t="shared" si="364"/>
        <v>0.23325041214611963</v>
      </c>
      <c r="IB94" s="62">
        <f t="shared" si="365"/>
        <v>0.24505019713061924</v>
      </c>
      <c r="IF94" s="54">
        <v>89</v>
      </c>
      <c r="IG94" s="62">
        <f t="shared" si="366"/>
        <v>0.71977110769300434</v>
      </c>
      <c r="IH94" s="62">
        <f t="shared" si="367"/>
        <v>0.72852630517744965</v>
      </c>
      <c r="II94" s="62">
        <f t="shared" si="368"/>
        <v>0.74803229076768396</v>
      </c>
      <c r="IJ94" s="62">
        <f t="shared" si="369"/>
        <v>0.77750137382039863</v>
      </c>
      <c r="IK94" s="62">
        <f t="shared" si="370"/>
        <v>0.81683399043539728</v>
      </c>
      <c r="IO94" s="54">
        <v>89</v>
      </c>
      <c r="IP94" s="62">
        <f t="shared" si="371"/>
        <v>0.28790844307720176</v>
      </c>
      <c r="IQ94" s="62">
        <f t="shared" si="372"/>
        <v>0.29141052207097989</v>
      </c>
      <c r="IR94" s="62">
        <f t="shared" si="373"/>
        <v>0.29921291630707358</v>
      </c>
      <c r="IS94" s="62">
        <f t="shared" si="374"/>
        <v>0.31100054952815948</v>
      </c>
      <c r="IT94" s="62">
        <f t="shared" si="375"/>
        <v>0.32673359617415892</v>
      </c>
      <c r="IX94" s="54">
        <v>89</v>
      </c>
      <c r="IY94" s="62">
        <f t="shared" si="376"/>
        <v>0</v>
      </c>
      <c r="IZ94" s="62">
        <f t="shared" si="377"/>
        <v>0</v>
      </c>
      <c r="JA94" s="62">
        <f t="shared" si="378"/>
        <v>0</v>
      </c>
      <c r="JB94" s="62">
        <f t="shared" si="379"/>
        <v>0</v>
      </c>
      <c r="JC94" s="62">
        <f t="shared" si="380"/>
        <v>0</v>
      </c>
      <c r="JD94" s="67"/>
      <c r="JE94" s="67"/>
      <c r="JF94" s="67"/>
      <c r="JJ94" s="54">
        <v>89</v>
      </c>
      <c r="JK94" s="68">
        <f t="shared" si="381"/>
        <v>7.197711076930044E-2</v>
      </c>
      <c r="JL94" s="68">
        <f t="shared" si="382"/>
        <v>7.2852630517744973E-2</v>
      </c>
      <c r="JM94" s="68">
        <f t="shared" si="383"/>
        <v>7.4803229076768396E-2</v>
      </c>
      <c r="JN94" s="68">
        <f t="shared" si="384"/>
        <v>7.7750137382039869E-2</v>
      </c>
      <c r="JO94" s="68">
        <f t="shared" si="385"/>
        <v>8.1683399043539731E-2</v>
      </c>
      <c r="JP94" s="61">
        <f>JK94*('[1]功能-城建'!CW93-'[1]功能-城建'!CW92)+JP93</f>
        <v>5162176.3723683339</v>
      </c>
      <c r="JQ94" s="61">
        <f>JL94*('[1]功能-城建'!CX93-'[1]功能-城建'!CX92)+JQ93</f>
        <v>5644592.9044038551</v>
      </c>
      <c r="JR94" s="61">
        <f>JM94*('[1]功能-城建'!CY93-'[1]功能-城建'!CY92)+JR93</f>
        <v>5615117.4199856212</v>
      </c>
      <c r="JS94" s="61">
        <f>JN94*('[1]功能-城建'!CZ93-'[1]功能-城建'!CZ92)+JS93</f>
        <v>5627675.1756710401</v>
      </c>
      <c r="JT94" s="61">
        <f>JO94*('[1]功能-城建'!DA93-'[1]功能-城建'!DA92)+JT93</f>
        <v>3234082.9192514224</v>
      </c>
      <c r="JX94" s="159">
        <v>89</v>
      </c>
      <c r="JY94" s="68">
        <f t="shared" si="386"/>
        <v>0.10796566615395067</v>
      </c>
      <c r="JZ94" s="68">
        <f t="shared" si="387"/>
        <v>0.10927894577661747</v>
      </c>
      <c r="KA94" s="68">
        <f t="shared" si="388"/>
        <v>0.11220484361515261</v>
      </c>
      <c r="KB94" s="68">
        <f t="shared" si="389"/>
        <v>0.11662520607305982</v>
      </c>
      <c r="KC94" s="68">
        <f t="shared" si="390"/>
        <v>0.12252509856530962</v>
      </c>
      <c r="KG94" s="168">
        <v>89</v>
      </c>
      <c r="KH94" s="68">
        <f t="shared" si="391"/>
        <v>0.14395422153860088</v>
      </c>
      <c r="KI94" s="68">
        <f t="shared" si="392"/>
        <v>0.14570526103548995</v>
      </c>
      <c r="KJ94" s="68">
        <f t="shared" si="393"/>
        <v>0.14960645815353679</v>
      </c>
      <c r="KK94" s="68">
        <f t="shared" si="394"/>
        <v>0.15550027476407974</v>
      </c>
      <c r="KL94" s="68">
        <f t="shared" si="395"/>
        <v>0.16336679808707946</v>
      </c>
      <c r="KP94" s="168">
        <v>89</v>
      </c>
      <c r="KQ94" s="68">
        <f t="shared" si="396"/>
        <v>0.21593133230790129</v>
      </c>
      <c r="KR94" s="68">
        <f t="shared" si="397"/>
        <v>0.21855789155323488</v>
      </c>
      <c r="KS94" s="68">
        <f t="shared" si="398"/>
        <v>0.22440968723030519</v>
      </c>
      <c r="KT94" s="68">
        <f t="shared" si="399"/>
        <v>0.23325041214611958</v>
      </c>
      <c r="KU94" s="68">
        <f t="shared" si="400"/>
        <v>0.24505019713061918</v>
      </c>
    </row>
    <row r="95" spans="2:307" x14ac:dyDescent="0.15">
      <c r="B95" s="54">
        <v>56</v>
      </c>
      <c r="C95" s="63">
        <f>IFERROR(INDEX(C$8:C$37,MATCH(圣人研究设计!AA129,$B$8:$B$37,0)),0)</f>
        <v>1.125</v>
      </c>
      <c r="D95" s="63">
        <f>IFERROR(INDEX(D$8:D$37,MATCH(圣人研究设计!AB129,$B$8:$B$37,0)),0)</f>
        <v>0.75</v>
      </c>
      <c r="E95" s="63">
        <f>IFERROR(INDEX(E$8:E$37,MATCH(圣人研究设计!AC129,$B$8:$B$37,0)),0)</f>
        <v>0</v>
      </c>
      <c r="F95" s="63">
        <f>IFERROR(INDEX(F$8:F$37,MATCH(圣人研究设计!AD129,$B$8:$B$37,0)),0)</f>
        <v>7.5000000000000011E-2</v>
      </c>
      <c r="G95" s="63">
        <f>IFERROR(INDEX(G$8:G$37,MATCH(圣人研究设计!AE129,$B$8:$B$37,0)),0)</f>
        <v>0.5</v>
      </c>
      <c r="H95" s="63">
        <f>IFERROR(INDEX(H$8:H$37,MATCH(圣人研究设计!AF129,$B$8:$B$37,0)),0)</f>
        <v>0.5</v>
      </c>
      <c r="I95" s="63">
        <f>IFERROR(INDEX(I$8:I$37,MATCH(圣人研究设计!AG129,$B$8:$B$37,0)),0)</f>
        <v>0.5</v>
      </c>
      <c r="J95" s="63">
        <f>IFERROR(INDEX(J$8:J$37,MATCH(圣人研究设计!AH129,$B$8:$B$37,0)),0)</f>
        <v>0.1</v>
      </c>
      <c r="K95" s="63">
        <f>IFERROR(INDEX(K$8:K$37,MATCH(圣人研究设计!AI129,$B$8:$B$37,0)),0)</f>
        <v>0.15000000000000002</v>
      </c>
      <c r="L95" s="63">
        <f>IFERROR(INDEX(L$8:L$37,MATCH(圣人研究设计!AJ129,$B$8:$B$37,0)),0)</f>
        <v>0.1</v>
      </c>
      <c r="M95" s="63">
        <f>IFERROR(INDEX(M$8:M$37,MATCH(圣人研究设计!AK129,$B$8:$B$37,0)),0)</f>
        <v>0</v>
      </c>
      <c r="N95" s="63">
        <f>IFERROR(INDEX(N$8:N$37,MATCH(圣人研究设计!AL129,$B$8:$B$37,0)),0)</f>
        <v>0</v>
      </c>
      <c r="O95" s="63">
        <f>IFERROR(INDEX(O$8:O$37,MATCH(圣人研究设计!AM129,$B$8:$B$37,0)),0)</f>
        <v>0.05</v>
      </c>
      <c r="P95" s="63">
        <f>IFERROR(INDEX(P$8:P$37,MATCH(圣人研究设计!AN129,$B$8:$B$37,0)),0)</f>
        <v>0.2</v>
      </c>
      <c r="Q95" s="63">
        <f>IFERROR(INDEX(Q$8:Q$37,MATCH(圣人研究设计!AO129,$B$8:$B$37,0)),0)</f>
        <v>0.05</v>
      </c>
      <c r="R95" s="63">
        <f>IFERROR(INDEX(R$8:R$37,MATCH(圣人研究设计!AP129,$B$8:$B$37,0)),0)</f>
        <v>0.15</v>
      </c>
      <c r="S95" s="63">
        <f>IFERROR(INDEX(S$8:S$37,MATCH(圣人研究设计!AQ129,$B$8:$B$37,0)),0)</f>
        <v>0</v>
      </c>
      <c r="T95" s="63">
        <f>IFERROR(INDEX(T$8:T$37,MATCH(圣人研究设计!AR129,$B$8:$B$37,0)),0)</f>
        <v>0.2</v>
      </c>
      <c r="U95" s="63">
        <f>IFERROR(INDEX(U$8:U$37,MATCH(圣人研究设计!AS129,$B$8:$B$37,0)),0)</f>
        <v>0.2</v>
      </c>
      <c r="V95" s="63">
        <f>IFERROR(INDEX(V$8:V$37,MATCH(圣人研究设计!AT129,$B$8:$B$37,0)),0)</f>
        <v>0</v>
      </c>
      <c r="W95" s="63">
        <f>IFERROR(INDEX(W$8:W$37,MATCH(圣人研究设计!AU129,$B$8:$B$37,0)),0)</f>
        <v>0.3</v>
      </c>
      <c r="X95" s="63">
        <f>IFERROR(INDEX(X$8:X$37,MATCH(圣人研究设计!AV129,$B$8:$B$37,0)),0)</f>
        <v>0</v>
      </c>
      <c r="Y95" s="63">
        <f>IFERROR(INDEX(Y$8:Y$37,MATCH(圣人研究设计!AW129,$B$8:$B$37,0)),0)</f>
        <v>0.75</v>
      </c>
      <c r="Z95" s="63">
        <f>IFERROR(INDEX(Z$8:Z$37,MATCH(圣人研究设计!AX129,$B$8:$B$37,0)),0)</f>
        <v>0</v>
      </c>
      <c r="AA95" s="63">
        <f>IFERROR(INDEX(AA$8:AA$37,MATCH(圣人研究设计!AY129,$B$8:$B$37,0)),0)</f>
        <v>0</v>
      </c>
      <c r="AB95" s="63">
        <f>IFERROR(INDEX(AB$8:AB$37,MATCH(圣人研究设计!AZ129,$B$8:$B$37,0)),0)</f>
        <v>0</v>
      </c>
      <c r="AC95" s="63">
        <f>IFERROR(INDEX(AC$8:AC$37,MATCH(圣人研究设计!BA129,$B$8:$B$37,0)),0)</f>
        <v>0.1</v>
      </c>
      <c r="AD95" s="63">
        <f>IFERROR(INDEX(AD$8:AD$37,MATCH(圣人研究设计!BB129,$B$8:$B$37,0)),0)</f>
        <v>0.22499999999999998</v>
      </c>
      <c r="AE95" s="63"/>
      <c r="AI95" s="103">
        <v>88</v>
      </c>
      <c r="AJ95" s="60">
        <f>IF(总纲!BM92&lt;INT('功能-圣人研究'!$E$8),0,求节点('功能-圣人研究'!$E$8:$E$27,'功能-圣人研究'!K$8:K$27,总纲!BM92))</f>
        <v>0.72201039076465678</v>
      </c>
      <c r="AK95" s="60">
        <f>IF(总纲!BN92&lt;INT('功能-圣人研究'!$E$8),0,求节点('功能-圣人研究'!$E$8:$E$27,'功能-圣人研究'!L$8:L$27,总纲!BN92))</f>
        <v>0.73050315607007377</v>
      </c>
      <c r="AL95" s="60">
        <f>IF(总纲!BO92&lt;INT('功能-圣人研究'!$E$8),0,求节点('功能-圣人研究'!$E$8:$E$27,'功能-圣人研究'!M$8:M$27,总纲!BO92))</f>
        <v>0.74990412487372049</v>
      </c>
      <c r="AM95" s="60">
        <f>IF(总纲!BP92&lt;INT('功能-圣人研究'!$E$8),0,求节点('功能-圣人研究'!$E$8:$E$27,'功能-圣人研究'!N$8:N$27,总纲!BP92))</f>
        <v>0.77969581393074328</v>
      </c>
      <c r="AN95" s="60">
        <f>IF(总纲!BQ92&lt;INT('功能-圣人研究'!$E$8),0,求节点('功能-圣人研究'!$E$8:$E$27,'功能-圣人研究'!O$8:O$27,总纲!BQ92))</f>
        <v>0.81922017529064783</v>
      </c>
      <c r="AS95" s="81"/>
      <c r="AT95" s="54">
        <v>90</v>
      </c>
      <c r="AU95" s="68">
        <f t="shared" si="271"/>
        <v>1.0767436251588272</v>
      </c>
      <c r="AV95" s="68">
        <f t="shared" si="272"/>
        <v>1.0902175497749296</v>
      </c>
      <c r="AW95" s="68">
        <f t="shared" si="273"/>
        <v>1.1190478009476554</v>
      </c>
      <c r="AX95" s="68">
        <f t="shared" si="274"/>
        <v>1.1632099015457793</v>
      </c>
      <c r="AY95" s="68">
        <f t="shared" si="275"/>
        <v>1.2225000000000001</v>
      </c>
      <c r="BB95" s="81"/>
      <c r="BC95" s="54">
        <v>90</v>
      </c>
      <c r="BD95" s="68">
        <f t="shared" si="276"/>
        <v>1.0767436251588272</v>
      </c>
      <c r="BE95" s="68">
        <f t="shared" si="277"/>
        <v>1.0902175497749296</v>
      </c>
      <c r="BF95" s="68">
        <f t="shared" si="278"/>
        <v>1.1190478009476554</v>
      </c>
      <c r="BG95" s="68">
        <f t="shared" si="279"/>
        <v>1.1632099015457793</v>
      </c>
      <c r="BH95" s="68">
        <f t="shared" si="280"/>
        <v>1.2225000000000001</v>
      </c>
      <c r="BL95" s="54">
        <v>90</v>
      </c>
      <c r="BM95" s="68">
        <f t="shared" si="281"/>
        <v>0</v>
      </c>
      <c r="BN95" s="68">
        <f t="shared" si="282"/>
        <v>0</v>
      </c>
      <c r="BO95" s="68">
        <f t="shared" si="283"/>
        <v>0</v>
      </c>
      <c r="BP95" s="68">
        <f t="shared" si="284"/>
        <v>0</v>
      </c>
      <c r="BQ95" s="68">
        <f t="shared" si="285"/>
        <v>0</v>
      </c>
      <c r="BU95" s="54">
        <v>90</v>
      </c>
      <c r="BV95" s="62">
        <f t="shared" si="286"/>
        <v>0.71782908343921814</v>
      </c>
      <c r="BW95" s="62">
        <f t="shared" si="287"/>
        <v>0.72681169984995309</v>
      </c>
      <c r="BX95" s="62">
        <f t="shared" si="288"/>
        <v>0.74603186729843696</v>
      </c>
      <c r="BY95" s="62">
        <f t="shared" si="289"/>
        <v>0.77547326769718616</v>
      </c>
      <c r="BZ95" s="62">
        <f t="shared" si="290"/>
        <v>0.81500000000000006</v>
      </c>
      <c r="CD95" s="168">
        <v>90</v>
      </c>
      <c r="CE95" s="62">
        <f t="shared" si="291"/>
        <v>0.71782908343921814</v>
      </c>
      <c r="CF95" s="62">
        <f t="shared" si="292"/>
        <v>0.72681169984995309</v>
      </c>
      <c r="CG95" s="62">
        <f t="shared" si="293"/>
        <v>0.74603186729843696</v>
      </c>
      <c r="CH95" s="62">
        <f t="shared" si="294"/>
        <v>0.77547326769718616</v>
      </c>
      <c r="CI95" s="62">
        <f t="shared" si="295"/>
        <v>0.81500000000000006</v>
      </c>
      <c r="CM95" s="54">
        <v>90</v>
      </c>
      <c r="CN95" s="62">
        <f t="shared" si="296"/>
        <v>0.71782908343921814</v>
      </c>
      <c r="CO95" s="62">
        <f t="shared" si="297"/>
        <v>0.72681169984995309</v>
      </c>
      <c r="CP95" s="62">
        <f t="shared" si="298"/>
        <v>0.74603186729843696</v>
      </c>
      <c r="CQ95" s="62">
        <f t="shared" si="299"/>
        <v>0.77547326769718616</v>
      </c>
      <c r="CR95" s="62">
        <f t="shared" si="300"/>
        <v>0.81500000000000006</v>
      </c>
      <c r="CV95" s="54">
        <v>90</v>
      </c>
      <c r="CW95" s="62">
        <f t="shared" si="301"/>
        <v>0.14356581668784363</v>
      </c>
      <c r="CX95" s="62">
        <f t="shared" si="302"/>
        <v>0.14536233996999062</v>
      </c>
      <c r="CY95" s="62">
        <f t="shared" si="303"/>
        <v>0.1492063734596874</v>
      </c>
      <c r="CZ95" s="62">
        <f t="shared" si="304"/>
        <v>0.15509465353943724</v>
      </c>
      <c r="DA95" s="62">
        <f t="shared" si="305"/>
        <v>0.16300000000000003</v>
      </c>
      <c r="DE95" s="168">
        <v>90</v>
      </c>
      <c r="DF95" s="62">
        <f t="shared" si="306"/>
        <v>0.14356581668784363</v>
      </c>
      <c r="DG95" s="62">
        <f t="shared" si="307"/>
        <v>0.14536233996999062</v>
      </c>
      <c r="DH95" s="62">
        <f t="shared" si="308"/>
        <v>0.1492063734596874</v>
      </c>
      <c r="DI95" s="62">
        <f t="shared" si="309"/>
        <v>0.15509465353943724</v>
      </c>
      <c r="DJ95" s="62">
        <f t="shared" si="310"/>
        <v>0.16300000000000003</v>
      </c>
      <c r="DN95" s="54">
        <v>90</v>
      </c>
      <c r="DO95" s="62">
        <f t="shared" si="311"/>
        <v>0.10767436251588273</v>
      </c>
      <c r="DP95" s="62">
        <f t="shared" si="312"/>
        <v>0.10902175497749297</v>
      </c>
      <c r="DQ95" s="62">
        <f t="shared" si="313"/>
        <v>0.11190478009476557</v>
      </c>
      <c r="DR95" s="62">
        <f t="shared" si="314"/>
        <v>0.11632099015457795</v>
      </c>
      <c r="DS95" s="62">
        <f t="shared" si="315"/>
        <v>0.12225000000000003</v>
      </c>
      <c r="DW95" s="168">
        <v>90</v>
      </c>
      <c r="DX95" s="62">
        <f t="shared" si="316"/>
        <v>0.21534872503176544</v>
      </c>
      <c r="DY95" s="62">
        <f t="shared" si="317"/>
        <v>0.21804350995498592</v>
      </c>
      <c r="DZ95" s="62">
        <f t="shared" si="318"/>
        <v>0.22380956018953108</v>
      </c>
      <c r="EA95" s="62">
        <f t="shared" si="319"/>
        <v>0.23264198030915584</v>
      </c>
      <c r="EB95" s="62">
        <f t="shared" si="320"/>
        <v>0.2445</v>
      </c>
      <c r="EF95" s="54">
        <v>90</v>
      </c>
      <c r="EG95" s="62">
        <f t="shared" si="321"/>
        <v>0.14356581668784363</v>
      </c>
      <c r="EH95" s="62">
        <f t="shared" si="322"/>
        <v>0.14536233996999062</v>
      </c>
      <c r="EI95" s="62">
        <f t="shared" si="323"/>
        <v>0.1492063734596874</v>
      </c>
      <c r="EJ95" s="62">
        <f t="shared" si="324"/>
        <v>0.15509465353943724</v>
      </c>
      <c r="EK95" s="62">
        <f t="shared" si="325"/>
        <v>0.16300000000000003</v>
      </c>
      <c r="EO95" s="168">
        <v>90</v>
      </c>
      <c r="EP95" s="62">
        <f t="shared" si="326"/>
        <v>5.3837181257941367E-2</v>
      </c>
      <c r="EQ95" s="62">
        <f t="shared" si="327"/>
        <v>5.4510877488746487E-2</v>
      </c>
      <c r="ER95" s="62">
        <f t="shared" si="328"/>
        <v>5.5952390047382783E-2</v>
      </c>
      <c r="ES95" s="62">
        <f t="shared" si="329"/>
        <v>5.8160495077288973E-2</v>
      </c>
      <c r="ET95" s="62">
        <f t="shared" si="330"/>
        <v>6.1125000000000013E-2</v>
      </c>
      <c r="EX95" s="54">
        <v>90</v>
      </c>
      <c r="EY95" s="62">
        <f t="shared" si="401"/>
        <v>0.28713163337568726</v>
      </c>
      <c r="EZ95" s="62">
        <f t="shared" si="402"/>
        <v>0.29072467993998125</v>
      </c>
      <c r="FA95" s="62">
        <f t="shared" si="403"/>
        <v>0.29841274691937481</v>
      </c>
      <c r="FB95" s="62">
        <f t="shared" si="404"/>
        <v>0.31018930707887449</v>
      </c>
      <c r="FC95" s="62">
        <f t="shared" si="405"/>
        <v>0.32600000000000007</v>
      </c>
      <c r="FG95" s="54">
        <v>90</v>
      </c>
      <c r="FH95" s="67">
        <f>$Q129*AJ97*'[1]资源-士兵训练时间'!AB95+FH94</f>
        <v>4421179.1809611153</v>
      </c>
      <c r="FI95" s="67">
        <f>$Q129*AK97*'[1]资源-士兵训练时间'!AC95+FI94</f>
        <v>6250375.694880927</v>
      </c>
      <c r="FJ95" s="67">
        <f>$Q129*AL97*'[1]资源-士兵训练时间'!AD95+FJ94</f>
        <v>8435329.4523754232</v>
      </c>
      <c r="FK95" s="67">
        <f>$Q129*AM97*'[1]资源-士兵训练时间'!AE95+FK94</f>
        <v>11012776.586307984</v>
      </c>
      <c r="FL95" s="67">
        <f>$Q129*AN97*'[1]资源-士兵训练时间'!AF95+FL94</f>
        <v>16381021.48278622</v>
      </c>
      <c r="FP95" s="54">
        <v>90</v>
      </c>
      <c r="FQ95" s="62">
        <f t="shared" si="331"/>
        <v>0.16151154377382407</v>
      </c>
      <c r="FR95" s="62">
        <f t="shared" si="332"/>
        <v>0.16353263246623942</v>
      </c>
      <c r="FS95" s="62">
        <f t="shared" si="333"/>
        <v>0.16785717014214829</v>
      </c>
      <c r="FT95" s="62">
        <f t="shared" si="334"/>
        <v>0.17448148523186688</v>
      </c>
      <c r="FU95" s="62">
        <f t="shared" si="335"/>
        <v>0.18337499999999998</v>
      </c>
      <c r="FV95" s="61">
        <f>FQ95*[4]兵营招募!AX94+FV94</f>
        <v>11009444.134566445</v>
      </c>
      <c r="FW95" s="61">
        <f>FR95*[4]兵营招募!AY94+FW94</f>
        <v>11139220.926094437</v>
      </c>
      <c r="FX95" s="61">
        <f>FS95*[4]兵营招募!AZ94+FX94</f>
        <v>10545816.192121238</v>
      </c>
      <c r="FY95" s="61">
        <f>FT95*[4]兵营招募!BA94+FY94</f>
        <v>9868050.1600504499</v>
      </c>
      <c r="FZ95" s="61">
        <f>FU95*[4]兵营招募!BB94+FZ94</f>
        <v>6751687.0271253251</v>
      </c>
      <c r="GD95" s="54">
        <v>90</v>
      </c>
      <c r="GE95" s="62">
        <f t="shared" si="336"/>
        <v>0.21534872503176547</v>
      </c>
      <c r="GF95" s="62">
        <f t="shared" si="337"/>
        <v>0.21804350995498595</v>
      </c>
      <c r="GG95" s="62">
        <f t="shared" si="338"/>
        <v>0.22380956018953113</v>
      </c>
      <c r="GH95" s="62">
        <f t="shared" si="339"/>
        <v>0.23264198030915589</v>
      </c>
      <c r="GI95" s="62">
        <f t="shared" si="340"/>
        <v>0.24450000000000005</v>
      </c>
      <c r="GM95" s="54">
        <v>90</v>
      </c>
      <c r="GN95" s="62">
        <f t="shared" si="341"/>
        <v>0.28713163337568726</v>
      </c>
      <c r="GO95" s="62">
        <f t="shared" si="342"/>
        <v>0.29072467993998125</v>
      </c>
      <c r="GP95" s="62">
        <f t="shared" si="343"/>
        <v>0.29841274691937481</v>
      </c>
      <c r="GQ95" s="62">
        <f t="shared" si="344"/>
        <v>0.31018930707887449</v>
      </c>
      <c r="GR95" s="62">
        <f t="shared" si="345"/>
        <v>0.32600000000000007</v>
      </c>
      <c r="GV95" s="168">
        <v>90</v>
      </c>
      <c r="GW95" s="62">
        <f t="shared" si="346"/>
        <v>0.21534872503176547</v>
      </c>
      <c r="GX95" s="62">
        <f t="shared" si="347"/>
        <v>0.21804350995498595</v>
      </c>
      <c r="GY95" s="62">
        <f t="shared" si="348"/>
        <v>0.22380956018953113</v>
      </c>
      <c r="GZ95" s="62">
        <f t="shared" si="349"/>
        <v>0.23264198030915589</v>
      </c>
      <c r="HA95" s="62">
        <f t="shared" si="350"/>
        <v>0.24450000000000005</v>
      </c>
      <c r="HE95" s="54">
        <v>90</v>
      </c>
      <c r="HF95" s="62">
        <f t="shared" si="351"/>
        <v>2.1534872503176543</v>
      </c>
      <c r="HG95" s="62">
        <f t="shared" si="352"/>
        <v>2.1804350995498591</v>
      </c>
      <c r="HH95" s="62">
        <f t="shared" si="353"/>
        <v>2.2380956018953109</v>
      </c>
      <c r="HI95" s="62">
        <f t="shared" si="354"/>
        <v>2.3264198030915586</v>
      </c>
      <c r="HJ95" s="62">
        <f t="shared" si="355"/>
        <v>2.4450000000000003</v>
      </c>
      <c r="HN95" s="54">
        <v>90</v>
      </c>
      <c r="HO95" s="62">
        <f t="shared" si="356"/>
        <v>0.43069745006353088</v>
      </c>
      <c r="HP95" s="62">
        <f t="shared" si="357"/>
        <v>0.43608701990997184</v>
      </c>
      <c r="HQ95" s="62">
        <f t="shared" si="358"/>
        <v>0.44761912037906215</v>
      </c>
      <c r="HR95" s="62">
        <f t="shared" si="359"/>
        <v>0.46528396061831168</v>
      </c>
      <c r="HS95" s="62">
        <f t="shared" si="360"/>
        <v>0.48899999999999999</v>
      </c>
      <c r="HW95" s="54">
        <v>90</v>
      </c>
      <c r="HX95" s="62">
        <f t="shared" si="361"/>
        <v>0.21534872503176547</v>
      </c>
      <c r="HY95" s="62">
        <f t="shared" si="362"/>
        <v>0.21804350995498595</v>
      </c>
      <c r="HZ95" s="62">
        <f t="shared" si="363"/>
        <v>0.22380956018953113</v>
      </c>
      <c r="IA95" s="62">
        <f t="shared" si="364"/>
        <v>0.23264198030915589</v>
      </c>
      <c r="IB95" s="62">
        <f t="shared" si="365"/>
        <v>0.24450000000000005</v>
      </c>
      <c r="IF95" s="54">
        <v>90</v>
      </c>
      <c r="IG95" s="62">
        <f t="shared" si="366"/>
        <v>0.71782908343921814</v>
      </c>
      <c r="IH95" s="62">
        <f t="shared" si="367"/>
        <v>0.72681169984995309</v>
      </c>
      <c r="II95" s="62">
        <f t="shared" si="368"/>
        <v>0.74603186729843696</v>
      </c>
      <c r="IJ95" s="62">
        <f t="shared" si="369"/>
        <v>0.77547326769718616</v>
      </c>
      <c r="IK95" s="62">
        <f t="shared" si="370"/>
        <v>0.81500000000000006</v>
      </c>
      <c r="IO95" s="54">
        <v>90</v>
      </c>
      <c r="IP95" s="62">
        <f t="shared" si="371"/>
        <v>0.28713163337568726</v>
      </c>
      <c r="IQ95" s="62">
        <f t="shared" si="372"/>
        <v>0.29072467993998125</v>
      </c>
      <c r="IR95" s="62">
        <f t="shared" si="373"/>
        <v>0.29841274691937481</v>
      </c>
      <c r="IS95" s="62">
        <f t="shared" si="374"/>
        <v>0.31018930707887449</v>
      </c>
      <c r="IT95" s="62">
        <f t="shared" si="375"/>
        <v>0.32600000000000007</v>
      </c>
      <c r="IX95" s="54">
        <v>90</v>
      </c>
      <c r="IY95" s="62">
        <f t="shared" si="376"/>
        <v>0</v>
      </c>
      <c r="IZ95" s="62">
        <f t="shared" si="377"/>
        <v>0</v>
      </c>
      <c r="JA95" s="62">
        <f t="shared" si="378"/>
        <v>0</v>
      </c>
      <c r="JB95" s="62">
        <f t="shared" si="379"/>
        <v>0</v>
      </c>
      <c r="JC95" s="62">
        <f t="shared" si="380"/>
        <v>0</v>
      </c>
      <c r="JD95" s="67"/>
      <c r="JE95" s="67"/>
      <c r="JF95" s="67"/>
      <c r="JJ95" s="54">
        <v>90</v>
      </c>
      <c r="JK95" s="68">
        <f t="shared" si="381"/>
        <v>7.1782908343921814E-2</v>
      </c>
      <c r="JL95" s="68">
        <f t="shared" si="382"/>
        <v>7.2681169984995311E-2</v>
      </c>
      <c r="JM95" s="68">
        <f t="shared" si="383"/>
        <v>7.4603186729843701E-2</v>
      </c>
      <c r="JN95" s="68">
        <f t="shared" si="384"/>
        <v>7.7547326769718622E-2</v>
      </c>
      <c r="JO95" s="68">
        <f t="shared" si="385"/>
        <v>8.1500000000000017E-2</v>
      </c>
      <c r="JP95" s="61">
        <f>JK95*('[1]功能-城建'!CW94-'[1]功能-城建'!CW93)+JP94</f>
        <v>5587689.4189774776</v>
      </c>
      <c r="JQ95" s="61">
        <f>JL95*('[1]功能-城建'!CX94-'[1]功能-城建'!CX93)+JQ94</f>
        <v>6058535.3300570864</v>
      </c>
      <c r="JR95" s="61">
        <f>JM95*('[1]功能-城建'!CY94-'[1]功能-城建'!CY93)+JR94</f>
        <v>6024815.0967181707</v>
      </c>
      <c r="JS95" s="61">
        <f>JN95*('[1]功能-城建'!CZ94-'[1]功能-城建'!CZ93)+JS94</f>
        <v>6018993.1591144288</v>
      </c>
      <c r="JT95" s="61">
        <f>JO95*('[1]功能-城建'!DA94-'[1]功能-城建'!DA93)+JT94</f>
        <v>3456472.5614418718</v>
      </c>
      <c r="JX95" s="159">
        <v>90</v>
      </c>
      <c r="JY95" s="68">
        <f t="shared" si="386"/>
        <v>0.10767436251588273</v>
      </c>
      <c r="JZ95" s="68">
        <f t="shared" si="387"/>
        <v>0.10902175497749297</v>
      </c>
      <c r="KA95" s="68">
        <f t="shared" si="388"/>
        <v>0.11190478009476557</v>
      </c>
      <c r="KB95" s="68">
        <f t="shared" si="389"/>
        <v>0.11632099015457795</v>
      </c>
      <c r="KC95" s="68">
        <f t="shared" si="390"/>
        <v>0.12225000000000003</v>
      </c>
      <c r="KG95" s="168">
        <v>90</v>
      </c>
      <c r="KH95" s="68">
        <f t="shared" si="391"/>
        <v>0.14356581668784363</v>
      </c>
      <c r="KI95" s="68">
        <f t="shared" si="392"/>
        <v>0.14536233996999062</v>
      </c>
      <c r="KJ95" s="68">
        <f t="shared" si="393"/>
        <v>0.1492063734596874</v>
      </c>
      <c r="KK95" s="68">
        <f t="shared" si="394"/>
        <v>0.15509465353943724</v>
      </c>
      <c r="KL95" s="68">
        <f t="shared" si="395"/>
        <v>0.16300000000000003</v>
      </c>
      <c r="KP95" s="168">
        <v>90</v>
      </c>
      <c r="KQ95" s="68">
        <f t="shared" si="396"/>
        <v>0.21534872503176544</v>
      </c>
      <c r="KR95" s="68">
        <f t="shared" si="397"/>
        <v>0.21804350995498592</v>
      </c>
      <c r="KS95" s="68">
        <f t="shared" si="398"/>
        <v>0.22380956018953108</v>
      </c>
      <c r="KT95" s="68">
        <f t="shared" si="399"/>
        <v>0.23264198030915584</v>
      </c>
      <c r="KU95" s="68">
        <f t="shared" si="400"/>
        <v>0.2445</v>
      </c>
    </row>
    <row r="96" spans="2:307" x14ac:dyDescent="0.15">
      <c r="B96" s="54">
        <v>57</v>
      </c>
      <c r="C96" s="63">
        <f>IFERROR(INDEX(C$8:C$37,MATCH(圣人研究设计!AA130,$B$8:$B$37,0)),0)</f>
        <v>1.125</v>
      </c>
      <c r="D96" s="63">
        <f>IFERROR(INDEX(D$8:D$37,MATCH(圣人研究设计!AB130,$B$8:$B$37,0)),0)</f>
        <v>0.75</v>
      </c>
      <c r="E96" s="63">
        <f>IFERROR(INDEX(E$8:E$37,MATCH(圣人研究设计!AC130,$B$8:$B$37,0)),0)</f>
        <v>0</v>
      </c>
      <c r="F96" s="63">
        <f>IFERROR(INDEX(F$8:F$37,MATCH(圣人研究设计!AD130,$B$8:$B$37,0)),0)</f>
        <v>7.5000000000000011E-2</v>
      </c>
      <c r="G96" s="63">
        <f>IFERROR(INDEX(G$8:G$37,MATCH(圣人研究设计!AE130,$B$8:$B$37,0)),0)</f>
        <v>0.5</v>
      </c>
      <c r="H96" s="63">
        <f>IFERROR(INDEX(H$8:H$37,MATCH(圣人研究设计!AF130,$B$8:$B$37,0)),0)</f>
        <v>0.5</v>
      </c>
      <c r="I96" s="63">
        <f>IFERROR(INDEX(I$8:I$37,MATCH(圣人研究设计!AG130,$B$8:$B$37,0)),0)</f>
        <v>0.5</v>
      </c>
      <c r="J96" s="63">
        <f>IFERROR(INDEX(J$8:J$37,MATCH(圣人研究设计!AH130,$B$8:$B$37,0)),0)</f>
        <v>0.1</v>
      </c>
      <c r="K96" s="63">
        <f>IFERROR(INDEX(K$8:K$37,MATCH(圣人研究设计!AI130,$B$8:$B$37,0)),0)</f>
        <v>0.15000000000000002</v>
      </c>
      <c r="L96" s="63">
        <f>IFERROR(INDEX(L$8:L$37,MATCH(圣人研究设计!AJ130,$B$8:$B$37,0)),0)</f>
        <v>0.1</v>
      </c>
      <c r="M96" s="63">
        <f>IFERROR(INDEX(M$8:M$37,MATCH(圣人研究设计!AK130,$B$8:$B$37,0)),0)</f>
        <v>0</v>
      </c>
      <c r="N96" s="63">
        <f>IFERROR(INDEX(N$8:N$37,MATCH(圣人研究设计!AL130,$B$8:$B$37,0)),0)</f>
        <v>0</v>
      </c>
      <c r="O96" s="63">
        <f>IFERROR(INDEX(O$8:O$37,MATCH(圣人研究设计!AM130,$B$8:$B$37,0)),0)</f>
        <v>0.05</v>
      </c>
      <c r="P96" s="63">
        <f>IFERROR(INDEX(P$8:P$37,MATCH(圣人研究设计!AN130,$B$8:$B$37,0)),0)</f>
        <v>0.2</v>
      </c>
      <c r="Q96" s="63">
        <f>IFERROR(INDEX(Q$8:Q$37,MATCH(圣人研究设计!AO130,$B$8:$B$37,0)),0)</f>
        <v>0.05</v>
      </c>
      <c r="R96" s="63">
        <f>IFERROR(INDEX(R$8:R$37,MATCH(圣人研究设计!AP130,$B$8:$B$37,0)),0)</f>
        <v>0.15</v>
      </c>
      <c r="S96" s="63">
        <f>IFERROR(INDEX(S$8:S$37,MATCH(圣人研究设计!AQ130,$B$8:$B$37,0)),0)</f>
        <v>0</v>
      </c>
      <c r="T96" s="63">
        <f>IFERROR(INDEX(T$8:T$37,MATCH(圣人研究设计!AR130,$B$8:$B$37,0)),0)</f>
        <v>0.2</v>
      </c>
      <c r="U96" s="63">
        <f>IFERROR(INDEX(U$8:U$37,MATCH(圣人研究设计!AS130,$B$8:$B$37,0)),0)</f>
        <v>0.2</v>
      </c>
      <c r="V96" s="63">
        <f>IFERROR(INDEX(V$8:V$37,MATCH(圣人研究设计!AT130,$B$8:$B$37,0)),0)</f>
        <v>0</v>
      </c>
      <c r="W96" s="63">
        <f>IFERROR(INDEX(W$8:W$37,MATCH(圣人研究设计!AU130,$B$8:$B$37,0)),0)</f>
        <v>0.3</v>
      </c>
      <c r="X96" s="63">
        <f>IFERROR(INDEX(X$8:X$37,MATCH(圣人研究设计!AV130,$B$8:$B$37,0)),0)</f>
        <v>0</v>
      </c>
      <c r="Y96" s="63">
        <f>IFERROR(INDEX(Y$8:Y$37,MATCH(圣人研究设计!AW130,$B$8:$B$37,0)),0)</f>
        <v>0.75</v>
      </c>
      <c r="Z96" s="63">
        <f>IFERROR(INDEX(Z$8:Z$37,MATCH(圣人研究设计!AX130,$B$8:$B$37,0)),0)</f>
        <v>0</v>
      </c>
      <c r="AA96" s="63">
        <f>IFERROR(INDEX(AA$8:AA$37,MATCH(圣人研究设计!AY130,$B$8:$B$37,0)),0)</f>
        <v>0</v>
      </c>
      <c r="AB96" s="63">
        <f>IFERROR(INDEX(AB$8:AB$37,MATCH(圣人研究设计!AZ130,$B$8:$B$37,0)),0)</f>
        <v>0</v>
      </c>
      <c r="AC96" s="63">
        <f>IFERROR(INDEX(AC$8:AC$37,MATCH(圣人研究设计!BA130,$B$8:$B$37,0)),0)</f>
        <v>0.1</v>
      </c>
      <c r="AD96" s="63">
        <f>IFERROR(INDEX(AD$8:AD$37,MATCH(圣人研究设计!BB130,$B$8:$B$37,0)),0)</f>
        <v>0.22499999999999998</v>
      </c>
      <c r="AE96" s="63"/>
      <c r="AI96" s="103">
        <v>89</v>
      </c>
      <c r="AJ96" s="60">
        <f>IF(总纲!BM93&lt;INT('功能-圣人研究'!$E$8),0,求节点('功能-圣人研究'!$E$8:$E$27,'功能-圣人研究'!K$8:K$27,总纲!BM93))</f>
        <v>0.71977110769300434</v>
      </c>
      <c r="AK96" s="60">
        <f>IF(总纲!BN93&lt;INT('功能-圣人研究'!$E$8),0,求节点('功能-圣人研究'!$E$8:$E$27,'功能-圣人研究'!L$8:L$27,总纲!BN93))</f>
        <v>0.72852630517744965</v>
      </c>
      <c r="AL96" s="60">
        <f>IF(总纲!BO93&lt;INT('功能-圣人研究'!$E$8),0,求节点('功能-圣人研究'!$E$8:$E$27,'功能-圣人研究'!M$8:M$27,总纲!BO93))</f>
        <v>0.74803229076768396</v>
      </c>
      <c r="AM96" s="60">
        <f>IF(总纲!BP93&lt;INT('功能-圣人研究'!$E$8),0,求节点('功能-圣人研究'!$E$8:$E$27,'功能-圣人研究'!N$8:N$27,总纲!BP93))</f>
        <v>0.77750137382039863</v>
      </c>
      <c r="AN96" s="60">
        <f>IF(总纲!BQ93&lt;INT('功能-圣人研究'!$E$8),0,求节点('功能-圣人研究'!$E$8:$E$27,'功能-圣人研究'!O$8:O$27,总纲!BQ93))</f>
        <v>0.81683399043539728</v>
      </c>
      <c r="AS96" s="81"/>
      <c r="AT96" s="54">
        <v>91</v>
      </c>
      <c r="AU96" s="68">
        <f t="shared" si="271"/>
        <v>1.0740104841946094</v>
      </c>
      <c r="AV96" s="68">
        <f t="shared" si="272"/>
        <v>1.0871632316620725</v>
      </c>
      <c r="AW96" s="68">
        <f t="shared" si="273"/>
        <v>1.1160107791628839</v>
      </c>
      <c r="AX96" s="68">
        <f t="shared" si="274"/>
        <v>1.1595099732925243</v>
      </c>
      <c r="AY96" s="68">
        <f t="shared" si="275"/>
        <v>1.2225000000000001</v>
      </c>
      <c r="BB96" s="81"/>
      <c r="BC96" s="54">
        <v>91</v>
      </c>
      <c r="BD96" s="68">
        <f t="shared" si="276"/>
        <v>1.0740104841946094</v>
      </c>
      <c r="BE96" s="68">
        <f t="shared" si="277"/>
        <v>1.0871632316620725</v>
      </c>
      <c r="BF96" s="68">
        <f t="shared" si="278"/>
        <v>1.1160107791628839</v>
      </c>
      <c r="BG96" s="68">
        <f t="shared" si="279"/>
        <v>1.1595099732925243</v>
      </c>
      <c r="BH96" s="68">
        <f t="shared" si="280"/>
        <v>1.2225000000000001</v>
      </c>
      <c r="BL96" s="54">
        <v>91</v>
      </c>
      <c r="BM96" s="68">
        <f t="shared" si="281"/>
        <v>0</v>
      </c>
      <c r="BN96" s="68">
        <f t="shared" si="282"/>
        <v>0</v>
      </c>
      <c r="BO96" s="68">
        <f t="shared" si="283"/>
        <v>0</v>
      </c>
      <c r="BP96" s="68">
        <f t="shared" si="284"/>
        <v>0</v>
      </c>
      <c r="BQ96" s="68">
        <f t="shared" si="285"/>
        <v>0</v>
      </c>
      <c r="BU96" s="54">
        <v>91</v>
      </c>
      <c r="BV96" s="62">
        <f t="shared" si="286"/>
        <v>0.71600698946307295</v>
      </c>
      <c r="BW96" s="62">
        <f t="shared" si="287"/>
        <v>0.72477548777471501</v>
      </c>
      <c r="BX96" s="62">
        <f t="shared" si="288"/>
        <v>0.74400718610858929</v>
      </c>
      <c r="BY96" s="62">
        <f t="shared" si="289"/>
        <v>0.7730066488616828</v>
      </c>
      <c r="BZ96" s="62">
        <f t="shared" si="290"/>
        <v>0.81500000000000006</v>
      </c>
      <c r="CD96" s="168">
        <v>91</v>
      </c>
      <c r="CE96" s="62">
        <f t="shared" si="291"/>
        <v>0.71600698946307295</v>
      </c>
      <c r="CF96" s="62">
        <f t="shared" si="292"/>
        <v>0.72477548777471501</v>
      </c>
      <c r="CG96" s="62">
        <f t="shared" si="293"/>
        <v>0.74400718610858929</v>
      </c>
      <c r="CH96" s="62">
        <f t="shared" si="294"/>
        <v>0.7730066488616828</v>
      </c>
      <c r="CI96" s="62">
        <f t="shared" si="295"/>
        <v>0.81500000000000006</v>
      </c>
      <c r="CM96" s="54">
        <v>91</v>
      </c>
      <c r="CN96" s="62">
        <f t="shared" si="296"/>
        <v>0.71600698946307295</v>
      </c>
      <c r="CO96" s="62">
        <f t="shared" si="297"/>
        <v>0.72477548777471501</v>
      </c>
      <c r="CP96" s="62">
        <f t="shared" si="298"/>
        <v>0.74400718610858929</v>
      </c>
      <c r="CQ96" s="62">
        <f t="shared" si="299"/>
        <v>0.7730066488616828</v>
      </c>
      <c r="CR96" s="62">
        <f t="shared" si="300"/>
        <v>0.81500000000000006</v>
      </c>
      <c r="CV96" s="54">
        <v>91</v>
      </c>
      <c r="CW96" s="62">
        <f t="shared" si="301"/>
        <v>0.1432013978926146</v>
      </c>
      <c r="CX96" s="62">
        <f t="shared" si="302"/>
        <v>0.14495509755494301</v>
      </c>
      <c r="CY96" s="62">
        <f t="shared" si="303"/>
        <v>0.14880143722171787</v>
      </c>
      <c r="CZ96" s="62">
        <f t="shared" si="304"/>
        <v>0.15460132977233657</v>
      </c>
      <c r="DA96" s="62">
        <f t="shared" si="305"/>
        <v>0.16300000000000003</v>
      </c>
      <c r="DE96" s="168">
        <v>91</v>
      </c>
      <c r="DF96" s="62">
        <f t="shared" si="306"/>
        <v>0.1432013978926146</v>
      </c>
      <c r="DG96" s="62">
        <f t="shared" si="307"/>
        <v>0.14495509755494301</v>
      </c>
      <c r="DH96" s="62">
        <f t="shared" si="308"/>
        <v>0.14880143722171787</v>
      </c>
      <c r="DI96" s="62">
        <f t="shared" si="309"/>
        <v>0.15460132977233657</v>
      </c>
      <c r="DJ96" s="62">
        <f t="shared" si="310"/>
        <v>0.16300000000000003</v>
      </c>
      <c r="DN96" s="54">
        <v>91</v>
      </c>
      <c r="DO96" s="62">
        <f t="shared" si="311"/>
        <v>0.10740104841946096</v>
      </c>
      <c r="DP96" s="62">
        <f t="shared" si="312"/>
        <v>0.10871632316620727</v>
      </c>
      <c r="DQ96" s="62">
        <f t="shared" si="313"/>
        <v>0.11160107791628841</v>
      </c>
      <c r="DR96" s="62">
        <f t="shared" si="314"/>
        <v>0.11595099732925243</v>
      </c>
      <c r="DS96" s="62">
        <f t="shared" si="315"/>
        <v>0.12225000000000003</v>
      </c>
      <c r="DW96" s="168">
        <v>91</v>
      </c>
      <c r="DX96" s="62">
        <f t="shared" si="316"/>
        <v>0.21480209683892187</v>
      </c>
      <c r="DY96" s="62">
        <f t="shared" si="317"/>
        <v>0.21743264633241449</v>
      </c>
      <c r="DZ96" s="62">
        <f t="shared" si="318"/>
        <v>0.22320215583257677</v>
      </c>
      <c r="EA96" s="62">
        <f t="shared" si="319"/>
        <v>0.23190199465850483</v>
      </c>
      <c r="EB96" s="62">
        <f t="shared" si="320"/>
        <v>0.2445</v>
      </c>
      <c r="EF96" s="54">
        <v>91</v>
      </c>
      <c r="EG96" s="62">
        <f t="shared" si="321"/>
        <v>0.1432013978926146</v>
      </c>
      <c r="EH96" s="62">
        <f t="shared" si="322"/>
        <v>0.14495509755494301</v>
      </c>
      <c r="EI96" s="62">
        <f t="shared" si="323"/>
        <v>0.14880143722171787</v>
      </c>
      <c r="EJ96" s="62">
        <f t="shared" si="324"/>
        <v>0.15460132977233657</v>
      </c>
      <c r="EK96" s="62">
        <f t="shared" si="325"/>
        <v>0.16300000000000003</v>
      </c>
      <c r="EO96" s="168">
        <v>91</v>
      </c>
      <c r="EP96" s="62">
        <f t="shared" si="326"/>
        <v>5.3700524209730482E-2</v>
      </c>
      <c r="EQ96" s="62">
        <f t="shared" si="327"/>
        <v>5.4358161583103637E-2</v>
      </c>
      <c r="ER96" s="62">
        <f t="shared" si="328"/>
        <v>5.5800538958144207E-2</v>
      </c>
      <c r="ES96" s="62">
        <f t="shared" si="329"/>
        <v>5.7975498664626215E-2</v>
      </c>
      <c r="ET96" s="62">
        <f t="shared" si="330"/>
        <v>6.1125000000000013E-2</v>
      </c>
      <c r="EX96" s="54">
        <v>91</v>
      </c>
      <c r="EY96" s="62">
        <f t="shared" si="401"/>
        <v>0.2864027957852292</v>
      </c>
      <c r="EZ96" s="62">
        <f t="shared" si="402"/>
        <v>0.28991019510988603</v>
      </c>
      <c r="FA96" s="62">
        <f t="shared" si="403"/>
        <v>0.29760287444343575</v>
      </c>
      <c r="FB96" s="62">
        <f t="shared" si="404"/>
        <v>0.30920265954467313</v>
      </c>
      <c r="FC96" s="62">
        <f t="shared" si="405"/>
        <v>0.32600000000000007</v>
      </c>
      <c r="FG96" s="54">
        <v>91</v>
      </c>
      <c r="FH96" s="67">
        <f>$Q130*AJ98*'[1]资源-士兵训练时间'!AB96+FH95</f>
        <v>4671913.147761981</v>
      </c>
      <c r="FI96" s="67">
        <f>$Q130*AK98*'[1]资源-士兵训练时间'!AC96+FI95</f>
        <v>6610540.3413200974</v>
      </c>
      <c r="FJ96" s="67">
        <f>$Q130*AL98*'[1]资源-士兵训练时间'!AD96+FJ95</f>
        <v>8854904.6666950397</v>
      </c>
      <c r="FK96" s="67">
        <f>$Q130*AM98*'[1]资源-士兵训练时间'!AE96+FK95</f>
        <v>11576540.214880925</v>
      </c>
      <c r="FL96" s="67">
        <f>$Q130*AN98*'[1]资源-士兵训练时间'!AF96+FL95</f>
        <v>17967138.184092842</v>
      </c>
      <c r="FP96" s="54">
        <v>91</v>
      </c>
      <c r="FQ96" s="62">
        <f t="shared" si="331"/>
        <v>0.16110157262919139</v>
      </c>
      <c r="FR96" s="62">
        <f t="shared" si="332"/>
        <v>0.16307448474931086</v>
      </c>
      <c r="FS96" s="62">
        <f t="shared" si="333"/>
        <v>0.16740161687443258</v>
      </c>
      <c r="FT96" s="62">
        <f t="shared" si="334"/>
        <v>0.1739264959938786</v>
      </c>
      <c r="FU96" s="62">
        <f t="shared" si="335"/>
        <v>0.18337499999999998</v>
      </c>
      <c r="FV96" s="61">
        <f>FQ96*[4]兵营招募!AX95+FV95</f>
        <v>11891785.176827308</v>
      </c>
      <c r="FW96" s="61">
        <f>FR96*[4]兵营招募!AY95+FW95</f>
        <v>12026422.758002305</v>
      </c>
      <c r="FX96" s="61">
        <f>FS96*[4]兵营招募!AZ95+FX95</f>
        <v>11366616.107876953</v>
      </c>
      <c r="FY96" s="61">
        <f>FT96*[4]兵营招募!BA95+FY95</f>
        <v>10633932.472297655</v>
      </c>
      <c r="FZ96" s="61">
        <f>FU96*[4]兵营招募!BB95+FZ95</f>
        <v>7266094.242509177</v>
      </c>
      <c r="GD96" s="54">
        <v>91</v>
      </c>
      <c r="GE96" s="62">
        <f t="shared" si="336"/>
        <v>0.21480209683892193</v>
      </c>
      <c r="GF96" s="62">
        <f t="shared" si="337"/>
        <v>0.21743264633241455</v>
      </c>
      <c r="GG96" s="62">
        <f t="shared" si="338"/>
        <v>0.22320215583257683</v>
      </c>
      <c r="GH96" s="62">
        <f t="shared" si="339"/>
        <v>0.23190199465850486</v>
      </c>
      <c r="GI96" s="62">
        <f t="shared" si="340"/>
        <v>0.24450000000000005</v>
      </c>
      <c r="GM96" s="54">
        <v>91</v>
      </c>
      <c r="GN96" s="62">
        <f t="shared" si="341"/>
        <v>0.2864027957852292</v>
      </c>
      <c r="GO96" s="62">
        <f t="shared" si="342"/>
        <v>0.28991019510988603</v>
      </c>
      <c r="GP96" s="62">
        <f t="shared" si="343"/>
        <v>0.29760287444343575</v>
      </c>
      <c r="GQ96" s="62">
        <f t="shared" si="344"/>
        <v>0.30920265954467313</v>
      </c>
      <c r="GR96" s="62">
        <f t="shared" si="345"/>
        <v>0.32600000000000007</v>
      </c>
      <c r="GV96" s="168">
        <v>91</v>
      </c>
      <c r="GW96" s="62">
        <f t="shared" si="346"/>
        <v>0.21480209683892193</v>
      </c>
      <c r="GX96" s="62">
        <f t="shared" si="347"/>
        <v>0.21743264633241455</v>
      </c>
      <c r="GY96" s="62">
        <f t="shared" si="348"/>
        <v>0.22320215583257683</v>
      </c>
      <c r="GZ96" s="62">
        <f t="shared" si="349"/>
        <v>0.23190199465850486</v>
      </c>
      <c r="HA96" s="62">
        <f t="shared" si="350"/>
        <v>0.24450000000000005</v>
      </c>
      <c r="HE96" s="54">
        <v>91</v>
      </c>
      <c r="HF96" s="62">
        <f t="shared" si="351"/>
        <v>2.1480209683892189</v>
      </c>
      <c r="HG96" s="62">
        <f t="shared" si="352"/>
        <v>2.174326463324145</v>
      </c>
      <c r="HH96" s="62">
        <f t="shared" si="353"/>
        <v>2.2320215583257679</v>
      </c>
      <c r="HI96" s="62">
        <f t="shared" si="354"/>
        <v>2.3190199465850485</v>
      </c>
      <c r="HJ96" s="62">
        <f t="shared" si="355"/>
        <v>2.4450000000000003</v>
      </c>
      <c r="HN96" s="54">
        <v>91</v>
      </c>
      <c r="HO96" s="62">
        <f t="shared" si="356"/>
        <v>0.42960419367784375</v>
      </c>
      <c r="HP96" s="62">
        <f t="shared" si="357"/>
        <v>0.43486529266482898</v>
      </c>
      <c r="HQ96" s="62">
        <f t="shared" si="358"/>
        <v>0.44640431166515354</v>
      </c>
      <c r="HR96" s="62">
        <f t="shared" si="359"/>
        <v>0.46380398931700967</v>
      </c>
      <c r="HS96" s="62">
        <f t="shared" si="360"/>
        <v>0.48899999999999999</v>
      </c>
      <c r="HW96" s="54">
        <v>91</v>
      </c>
      <c r="HX96" s="62">
        <f t="shared" si="361"/>
        <v>0.21480209683892193</v>
      </c>
      <c r="HY96" s="62">
        <f t="shared" si="362"/>
        <v>0.21743264633241455</v>
      </c>
      <c r="HZ96" s="62">
        <f t="shared" si="363"/>
        <v>0.22320215583257683</v>
      </c>
      <c r="IA96" s="62">
        <f t="shared" si="364"/>
        <v>0.23190199465850486</v>
      </c>
      <c r="IB96" s="62">
        <f t="shared" si="365"/>
        <v>0.24450000000000005</v>
      </c>
      <c r="IF96" s="54">
        <v>91</v>
      </c>
      <c r="IG96" s="62">
        <f t="shared" si="366"/>
        <v>0.71600698946307295</v>
      </c>
      <c r="IH96" s="62">
        <f t="shared" si="367"/>
        <v>0.72477548777471501</v>
      </c>
      <c r="II96" s="62">
        <f t="shared" si="368"/>
        <v>0.74400718610858929</v>
      </c>
      <c r="IJ96" s="62">
        <f t="shared" si="369"/>
        <v>0.7730066488616828</v>
      </c>
      <c r="IK96" s="62">
        <f t="shared" si="370"/>
        <v>0.81500000000000006</v>
      </c>
      <c r="IO96" s="54">
        <v>91</v>
      </c>
      <c r="IP96" s="62">
        <f t="shared" si="371"/>
        <v>0.2864027957852292</v>
      </c>
      <c r="IQ96" s="62">
        <f t="shared" si="372"/>
        <v>0.28991019510988603</v>
      </c>
      <c r="IR96" s="62">
        <f t="shared" si="373"/>
        <v>0.29760287444343575</v>
      </c>
      <c r="IS96" s="62">
        <f t="shared" si="374"/>
        <v>0.30920265954467313</v>
      </c>
      <c r="IT96" s="62">
        <f t="shared" si="375"/>
        <v>0.32600000000000007</v>
      </c>
      <c r="IX96" s="54">
        <v>91</v>
      </c>
      <c r="IY96" s="62">
        <f t="shared" si="376"/>
        <v>0</v>
      </c>
      <c r="IZ96" s="62">
        <f t="shared" si="377"/>
        <v>0</v>
      </c>
      <c r="JA96" s="62">
        <f t="shared" si="378"/>
        <v>0</v>
      </c>
      <c r="JB96" s="62">
        <f t="shared" si="379"/>
        <v>0</v>
      </c>
      <c r="JC96" s="62">
        <f t="shared" si="380"/>
        <v>0</v>
      </c>
      <c r="JD96" s="67"/>
      <c r="JE96" s="67"/>
      <c r="JF96" s="67"/>
      <c r="JJ96" s="54">
        <v>91</v>
      </c>
      <c r="JK96" s="68">
        <f t="shared" si="381"/>
        <v>7.1600698946307301E-2</v>
      </c>
      <c r="JL96" s="68">
        <f t="shared" si="382"/>
        <v>7.2477548777471507E-2</v>
      </c>
      <c r="JM96" s="68">
        <f t="shared" si="383"/>
        <v>7.4400718610858937E-2</v>
      </c>
      <c r="JN96" s="68">
        <f t="shared" si="384"/>
        <v>7.7300664886168283E-2</v>
      </c>
      <c r="JO96" s="68">
        <f t="shared" si="385"/>
        <v>8.1500000000000017E-2</v>
      </c>
      <c r="JP96" s="61">
        <f>JK96*('[1]功能-城建'!CW95-'[1]功能-城建'!CW94)+JP95</f>
        <v>6042592.7447277792</v>
      </c>
      <c r="JQ96" s="61">
        <f>JL96*('[1]功能-城建'!CX95-'[1]功能-城建'!CX94)+JQ95</f>
        <v>6548743.2992354669</v>
      </c>
      <c r="JR96" s="61">
        <f>JM96*('[1]功能-城建'!CY95-'[1]功能-城建'!CY94)+JR95</f>
        <v>6501230.5868458357</v>
      </c>
      <c r="JS96" s="61">
        <f>JN96*('[1]功能-城建'!CZ95-'[1]功能-城建'!CZ94)+JS95</f>
        <v>6493407.2417042973</v>
      </c>
      <c r="JT96" s="61">
        <f>JO96*('[1]功能-城建'!DA95-'[1]功能-城建'!DA94)+JT95</f>
        <v>3722289.8455915488</v>
      </c>
      <c r="JX96" s="159">
        <v>91</v>
      </c>
      <c r="JY96" s="68">
        <f t="shared" si="386"/>
        <v>0.10740104841946096</v>
      </c>
      <c r="JZ96" s="68">
        <f t="shared" si="387"/>
        <v>0.10871632316620727</v>
      </c>
      <c r="KA96" s="68">
        <f t="shared" si="388"/>
        <v>0.11160107791628841</v>
      </c>
      <c r="KB96" s="68">
        <f t="shared" si="389"/>
        <v>0.11595099732925243</v>
      </c>
      <c r="KC96" s="68">
        <f t="shared" si="390"/>
        <v>0.12225000000000003</v>
      </c>
      <c r="KG96" s="168">
        <v>91</v>
      </c>
      <c r="KH96" s="68">
        <f t="shared" si="391"/>
        <v>0.1432013978926146</v>
      </c>
      <c r="KI96" s="68">
        <f t="shared" si="392"/>
        <v>0.14495509755494301</v>
      </c>
      <c r="KJ96" s="68">
        <f t="shared" si="393"/>
        <v>0.14880143722171787</v>
      </c>
      <c r="KK96" s="68">
        <f t="shared" si="394"/>
        <v>0.15460132977233657</v>
      </c>
      <c r="KL96" s="68">
        <f t="shared" si="395"/>
        <v>0.16300000000000003</v>
      </c>
      <c r="KP96" s="168">
        <v>91</v>
      </c>
      <c r="KQ96" s="68">
        <f t="shared" si="396"/>
        <v>0.21480209683892187</v>
      </c>
      <c r="KR96" s="68">
        <f t="shared" si="397"/>
        <v>0.21743264633241449</v>
      </c>
      <c r="KS96" s="68">
        <f t="shared" si="398"/>
        <v>0.22320215583257677</v>
      </c>
      <c r="KT96" s="68">
        <f t="shared" si="399"/>
        <v>0.23190199465850483</v>
      </c>
      <c r="KU96" s="68">
        <f t="shared" si="400"/>
        <v>0.2445</v>
      </c>
    </row>
    <row r="97" spans="2:310" x14ac:dyDescent="0.15">
      <c r="B97" s="54">
        <v>58</v>
      </c>
      <c r="C97" s="63">
        <f>IFERROR(INDEX(C$8:C$37,MATCH(圣人研究设计!AA131,$B$8:$B$37,0)),0)</f>
        <v>1.125</v>
      </c>
      <c r="D97" s="63">
        <f>IFERROR(INDEX(D$8:D$37,MATCH(圣人研究设计!AB131,$B$8:$B$37,0)),0)</f>
        <v>1.125</v>
      </c>
      <c r="E97" s="63">
        <f>IFERROR(INDEX(E$8:E$37,MATCH(圣人研究设计!AC131,$B$8:$B$37,0)),0)</f>
        <v>0</v>
      </c>
      <c r="F97" s="63">
        <f>IFERROR(INDEX(F$8:F$37,MATCH(圣人研究设计!AD131,$B$8:$B$37,0)),0)</f>
        <v>7.5000000000000011E-2</v>
      </c>
      <c r="G97" s="63">
        <f>IFERROR(INDEX(G$8:G$37,MATCH(圣人研究设计!AE131,$B$8:$B$37,0)),0)</f>
        <v>0.75</v>
      </c>
      <c r="H97" s="63">
        <f>IFERROR(INDEX(H$8:H$37,MATCH(圣人研究设计!AF131,$B$8:$B$37,0)),0)</f>
        <v>0.75</v>
      </c>
      <c r="I97" s="63">
        <f>IFERROR(INDEX(I$8:I$37,MATCH(圣人研究设计!AG131,$B$8:$B$37,0)),0)</f>
        <v>0.5</v>
      </c>
      <c r="J97" s="63">
        <f>IFERROR(INDEX(J$8:J$37,MATCH(圣人研究设计!AH131,$B$8:$B$37,0)),0)</f>
        <v>0.15000000000000002</v>
      </c>
      <c r="K97" s="63">
        <f>IFERROR(INDEX(K$8:K$37,MATCH(圣人研究设计!AI131,$B$8:$B$37,0)),0)</f>
        <v>0.15000000000000002</v>
      </c>
      <c r="L97" s="63">
        <f>IFERROR(INDEX(L$8:L$37,MATCH(圣人研究设计!AJ131,$B$8:$B$37,0)),0)</f>
        <v>0.1</v>
      </c>
      <c r="M97" s="63">
        <f>IFERROR(INDEX(M$8:M$37,MATCH(圣人研究设计!AK131,$B$8:$B$37,0)),0)</f>
        <v>0</v>
      </c>
      <c r="N97" s="63">
        <f>IFERROR(INDEX(N$8:N$37,MATCH(圣人研究设计!AL131,$B$8:$B$37,0)),0)</f>
        <v>0</v>
      </c>
      <c r="O97" s="63">
        <f>IFERROR(INDEX(O$8:O$37,MATCH(圣人研究设计!AM131,$B$8:$B$37,0)),0)</f>
        <v>0.05</v>
      </c>
      <c r="P97" s="63">
        <f>IFERROR(INDEX(P$8:P$37,MATCH(圣人研究设计!AN131,$B$8:$B$37,0)),0)</f>
        <v>0.2</v>
      </c>
      <c r="Q97" s="63">
        <f>IFERROR(INDEX(Q$8:Q$37,MATCH(圣人研究设计!AO131,$B$8:$B$37,0)),0)</f>
        <v>0.05</v>
      </c>
      <c r="R97" s="63">
        <f>IFERROR(INDEX(R$8:R$37,MATCH(圣人研究设计!AP131,$B$8:$B$37,0)),0)</f>
        <v>0.15</v>
      </c>
      <c r="S97" s="63">
        <f>IFERROR(INDEX(S$8:S$37,MATCH(圣人研究设计!AQ131,$B$8:$B$37,0)),0)</f>
        <v>0</v>
      </c>
      <c r="T97" s="63">
        <f>IFERROR(INDEX(T$8:T$37,MATCH(圣人研究设计!AR131,$B$8:$B$37,0)),0)</f>
        <v>0.2</v>
      </c>
      <c r="U97" s="63">
        <f>IFERROR(INDEX(U$8:U$37,MATCH(圣人研究设计!AS131,$B$8:$B$37,0)),0)</f>
        <v>0.2</v>
      </c>
      <c r="V97" s="63">
        <f>IFERROR(INDEX(V$8:V$37,MATCH(圣人研究设计!AT131,$B$8:$B$37,0)),0)</f>
        <v>0</v>
      </c>
      <c r="W97" s="63">
        <f>IFERROR(INDEX(W$8:W$37,MATCH(圣人研究设计!AU131,$B$8:$B$37,0)),0)</f>
        <v>0.3</v>
      </c>
      <c r="X97" s="63">
        <f>IFERROR(INDEX(X$8:X$37,MATCH(圣人研究设计!AV131,$B$8:$B$37,0)),0)</f>
        <v>0</v>
      </c>
      <c r="Y97" s="63">
        <f>IFERROR(INDEX(Y$8:Y$37,MATCH(圣人研究设计!AW131,$B$8:$B$37,0)),0)</f>
        <v>0.75</v>
      </c>
      <c r="Z97" s="63">
        <f>IFERROR(INDEX(Z$8:Z$37,MATCH(圣人研究设计!AX131,$B$8:$B$37,0)),0)</f>
        <v>0</v>
      </c>
      <c r="AA97" s="63">
        <f>IFERROR(INDEX(AA$8:AA$37,MATCH(圣人研究设计!AY131,$B$8:$B$37,0)),0)</f>
        <v>0</v>
      </c>
      <c r="AB97" s="63">
        <f>IFERROR(INDEX(AB$8:AB$37,MATCH(圣人研究设计!AZ131,$B$8:$B$37,0)),0)</f>
        <v>0</v>
      </c>
      <c r="AC97" s="63">
        <f>IFERROR(INDEX(AC$8:AC$37,MATCH(圣人研究设计!BA131,$B$8:$B$37,0)),0)</f>
        <v>0.15000000000000002</v>
      </c>
      <c r="AD97" s="63">
        <f>IFERROR(INDEX(AD$8:AD$37,MATCH(圣人研究设计!BB131,$B$8:$B$37,0)),0)</f>
        <v>0.22499999999999998</v>
      </c>
      <c r="AE97" s="63"/>
      <c r="AI97" s="103">
        <v>90</v>
      </c>
      <c r="AJ97" s="60">
        <f>IF(总纲!BM94&lt;INT('功能-圣人研究'!$E$8),0,求节点('功能-圣人研究'!$E$8:$E$27,'功能-圣人研究'!K$8:K$27,总纲!BM94))</f>
        <v>0.71782908343921814</v>
      </c>
      <c r="AK97" s="60">
        <f>IF(总纲!BN94&lt;INT('功能-圣人研究'!$E$8),0,求节点('功能-圣人研究'!$E$8:$E$27,'功能-圣人研究'!L$8:L$27,总纲!BN94))</f>
        <v>0.72681169984995309</v>
      </c>
      <c r="AL97" s="60">
        <f>IF(总纲!BO94&lt;INT('功能-圣人研究'!$E$8),0,求节点('功能-圣人研究'!$E$8:$E$27,'功能-圣人研究'!M$8:M$27,总纲!BO94))</f>
        <v>0.74603186729843696</v>
      </c>
      <c r="AM97" s="60">
        <f>IF(总纲!BP94&lt;INT('功能-圣人研究'!$E$8),0,求节点('功能-圣人研究'!$E$8:$E$27,'功能-圣人研究'!N$8:N$27,总纲!BP94))</f>
        <v>0.77547326769718616</v>
      </c>
      <c r="AN97" s="60">
        <f>IF(总纲!BQ94&lt;INT('功能-圣人研究'!$E$8),0,求节点('功能-圣人研究'!$E$8:$E$27,'功能-圣人研究'!O$8:O$27,总纲!BQ94))</f>
        <v>0.81500000000000006</v>
      </c>
      <c r="AS97" s="81"/>
      <c r="AT97" s="54">
        <v>92</v>
      </c>
      <c r="AU97" s="68">
        <f t="shared" si="271"/>
        <v>1.07108117623979</v>
      </c>
      <c r="AV97" s="68">
        <f t="shared" si="272"/>
        <v>1.0843770023590333</v>
      </c>
      <c r="AW97" s="68">
        <f t="shared" si="273"/>
        <v>1.1127264449348804</v>
      </c>
      <c r="AX97" s="68">
        <f t="shared" si="274"/>
        <v>1.1595</v>
      </c>
      <c r="AY97" s="68">
        <f t="shared" si="275"/>
        <v>1.2225000000000001</v>
      </c>
      <c r="BB97" s="81"/>
      <c r="BC97" s="54">
        <v>92</v>
      </c>
      <c r="BD97" s="68">
        <f t="shared" si="276"/>
        <v>1.07108117623979</v>
      </c>
      <c r="BE97" s="68">
        <f t="shared" si="277"/>
        <v>1.0843770023590333</v>
      </c>
      <c r="BF97" s="68">
        <f t="shared" si="278"/>
        <v>1.1127264449348804</v>
      </c>
      <c r="BG97" s="68">
        <f t="shared" si="279"/>
        <v>1.1595</v>
      </c>
      <c r="BH97" s="68">
        <f t="shared" si="280"/>
        <v>1.2225000000000001</v>
      </c>
      <c r="BL97" s="54">
        <v>92</v>
      </c>
      <c r="BM97" s="68">
        <f t="shared" si="281"/>
        <v>0</v>
      </c>
      <c r="BN97" s="68">
        <f t="shared" si="282"/>
        <v>0</v>
      </c>
      <c r="BO97" s="68">
        <f t="shared" si="283"/>
        <v>0</v>
      </c>
      <c r="BP97" s="68">
        <f t="shared" si="284"/>
        <v>0</v>
      </c>
      <c r="BQ97" s="68">
        <f t="shared" si="285"/>
        <v>0</v>
      </c>
      <c r="BU97" s="54">
        <v>92</v>
      </c>
      <c r="BV97" s="62">
        <f t="shared" si="286"/>
        <v>0.71405411749319336</v>
      </c>
      <c r="BW97" s="62">
        <f t="shared" si="287"/>
        <v>0.72291800157268882</v>
      </c>
      <c r="BX97" s="62">
        <f t="shared" si="288"/>
        <v>0.74181762995658695</v>
      </c>
      <c r="BY97" s="62">
        <f t="shared" si="289"/>
        <v>0.77300000000000002</v>
      </c>
      <c r="BZ97" s="62">
        <f t="shared" si="290"/>
        <v>0.81500000000000006</v>
      </c>
      <c r="CD97" s="168">
        <v>92</v>
      </c>
      <c r="CE97" s="62">
        <f t="shared" si="291"/>
        <v>0.71405411749319336</v>
      </c>
      <c r="CF97" s="62">
        <f t="shared" si="292"/>
        <v>0.72291800157268882</v>
      </c>
      <c r="CG97" s="62">
        <f t="shared" si="293"/>
        <v>0.74181762995658695</v>
      </c>
      <c r="CH97" s="62">
        <f t="shared" si="294"/>
        <v>0.77300000000000002</v>
      </c>
      <c r="CI97" s="62">
        <f t="shared" si="295"/>
        <v>0.81500000000000006</v>
      </c>
      <c r="CM97" s="54">
        <v>92</v>
      </c>
      <c r="CN97" s="62">
        <f t="shared" si="296"/>
        <v>0.71405411749319336</v>
      </c>
      <c r="CO97" s="62">
        <f t="shared" si="297"/>
        <v>0.72291800157268882</v>
      </c>
      <c r="CP97" s="62">
        <f t="shared" si="298"/>
        <v>0.74181762995658695</v>
      </c>
      <c r="CQ97" s="62">
        <f t="shared" si="299"/>
        <v>0.77300000000000002</v>
      </c>
      <c r="CR97" s="62">
        <f t="shared" si="300"/>
        <v>0.81500000000000006</v>
      </c>
      <c r="CV97" s="54">
        <v>92</v>
      </c>
      <c r="CW97" s="62">
        <f t="shared" si="301"/>
        <v>0.14281082349863869</v>
      </c>
      <c r="CX97" s="62">
        <f t="shared" si="302"/>
        <v>0.14458360031453776</v>
      </c>
      <c r="CY97" s="62">
        <f t="shared" si="303"/>
        <v>0.14836352599131739</v>
      </c>
      <c r="CZ97" s="62">
        <f t="shared" si="304"/>
        <v>0.15460000000000002</v>
      </c>
      <c r="DA97" s="62">
        <f t="shared" si="305"/>
        <v>0.16300000000000003</v>
      </c>
      <c r="DE97" s="168">
        <v>92</v>
      </c>
      <c r="DF97" s="62">
        <f t="shared" si="306"/>
        <v>0.14281082349863869</v>
      </c>
      <c r="DG97" s="62">
        <f t="shared" si="307"/>
        <v>0.14458360031453776</v>
      </c>
      <c r="DH97" s="62">
        <f t="shared" si="308"/>
        <v>0.14836352599131739</v>
      </c>
      <c r="DI97" s="62">
        <f t="shared" si="309"/>
        <v>0.15460000000000002</v>
      </c>
      <c r="DJ97" s="62">
        <f t="shared" si="310"/>
        <v>0.16300000000000003</v>
      </c>
      <c r="DN97" s="54">
        <v>92</v>
      </c>
      <c r="DO97" s="62">
        <f t="shared" si="311"/>
        <v>0.10710811762397902</v>
      </c>
      <c r="DP97" s="62">
        <f t="shared" si="312"/>
        <v>0.10843770023590334</v>
      </c>
      <c r="DQ97" s="62">
        <f t="shared" si="313"/>
        <v>0.11127264449348806</v>
      </c>
      <c r="DR97" s="62">
        <f t="shared" si="314"/>
        <v>0.11595000000000003</v>
      </c>
      <c r="DS97" s="62">
        <f t="shared" si="315"/>
        <v>0.12225000000000003</v>
      </c>
      <c r="DW97" s="168">
        <v>92</v>
      </c>
      <c r="DX97" s="62">
        <f t="shared" si="316"/>
        <v>0.21421623524795799</v>
      </c>
      <c r="DY97" s="62">
        <f t="shared" si="317"/>
        <v>0.21687540047180665</v>
      </c>
      <c r="DZ97" s="62">
        <f t="shared" si="318"/>
        <v>0.22254528898697609</v>
      </c>
      <c r="EA97" s="62">
        <f t="shared" si="319"/>
        <v>0.2319</v>
      </c>
      <c r="EB97" s="62">
        <f t="shared" si="320"/>
        <v>0.2445</v>
      </c>
      <c r="EF97" s="54">
        <v>92</v>
      </c>
      <c r="EG97" s="62">
        <f t="shared" si="321"/>
        <v>0.14281082349863869</v>
      </c>
      <c r="EH97" s="62">
        <f t="shared" si="322"/>
        <v>0.14458360031453776</v>
      </c>
      <c r="EI97" s="62">
        <f t="shared" si="323"/>
        <v>0.14836352599131739</v>
      </c>
      <c r="EJ97" s="62">
        <f t="shared" si="324"/>
        <v>0.15460000000000002</v>
      </c>
      <c r="EK97" s="62">
        <f t="shared" si="325"/>
        <v>0.16300000000000003</v>
      </c>
      <c r="EO97" s="168">
        <v>92</v>
      </c>
      <c r="EP97" s="62">
        <f t="shared" si="326"/>
        <v>5.3554058811989512E-2</v>
      </c>
      <c r="EQ97" s="62">
        <f t="shared" si="327"/>
        <v>5.4218850117951668E-2</v>
      </c>
      <c r="ER97" s="62">
        <f t="shared" si="328"/>
        <v>5.563632224674403E-2</v>
      </c>
      <c r="ES97" s="62">
        <f t="shared" si="329"/>
        <v>5.7975000000000013E-2</v>
      </c>
      <c r="ET97" s="62">
        <f t="shared" si="330"/>
        <v>6.1125000000000013E-2</v>
      </c>
      <c r="EX97" s="54">
        <v>92</v>
      </c>
      <c r="EY97" s="62">
        <f t="shared" si="401"/>
        <v>0.28562164699727738</v>
      </c>
      <c r="EZ97" s="62">
        <f t="shared" si="402"/>
        <v>0.28916720062907553</v>
      </c>
      <c r="FA97" s="62">
        <f t="shared" si="403"/>
        <v>0.29672705198263477</v>
      </c>
      <c r="FB97" s="62">
        <f t="shared" si="404"/>
        <v>0.30920000000000003</v>
      </c>
      <c r="FC97" s="62">
        <f t="shared" si="405"/>
        <v>0.32600000000000007</v>
      </c>
      <c r="FG97" s="54">
        <v>92</v>
      </c>
      <c r="FH97" s="67">
        <f>$Q131*AJ99*'[1]资源-士兵训练时间'!AB97+FH96</f>
        <v>4939910.2123504747</v>
      </c>
      <c r="FI97" s="67">
        <f>$Q131*AK99*'[1]资源-士兵训练时间'!AC97+FI96</f>
        <v>6938249.9766642684</v>
      </c>
      <c r="FJ97" s="67">
        <f>$Q131*AL99*'[1]资源-士兵训练时间'!AD97+FJ96</f>
        <v>9307311.6338739973</v>
      </c>
      <c r="FK97" s="67">
        <f>$Q131*AM99*'[1]资源-士兵训练时间'!AE97+FK96</f>
        <v>12711536.350299586</v>
      </c>
      <c r="FL97" s="67">
        <f>$Q131*AN99*'[1]资源-士兵训练时间'!AF97+FL96</f>
        <v>19703901.335781306</v>
      </c>
      <c r="FP97" s="54">
        <v>92</v>
      </c>
      <c r="FQ97" s="62">
        <f t="shared" si="331"/>
        <v>0.1606621764359685</v>
      </c>
      <c r="FR97" s="62">
        <f t="shared" si="332"/>
        <v>0.16265655035385496</v>
      </c>
      <c r="FS97" s="62">
        <f t="shared" si="333"/>
        <v>0.16690896674023206</v>
      </c>
      <c r="FT97" s="62">
        <f t="shared" si="334"/>
        <v>0.173925</v>
      </c>
      <c r="FU97" s="62">
        <f t="shared" si="335"/>
        <v>0.18337499999999998</v>
      </c>
      <c r="FV97" s="61">
        <f>FQ97*[4]兵营招募!AX96+FV96</f>
        <v>12834875.625676082</v>
      </c>
      <c r="FW97" s="61">
        <f>FR97*[4]兵营招募!AY96+FW96</f>
        <v>12956152.490067819</v>
      </c>
      <c r="FX97" s="61">
        <f>FS97*[4]兵营招募!AZ96+FX96</f>
        <v>12251643.602053279</v>
      </c>
      <c r="FY97" s="61">
        <f>FT97*[4]兵营招募!BA96+FY96</f>
        <v>11452902.608915817</v>
      </c>
      <c r="FZ97" s="61">
        <f>FU97*[4]兵营招募!BB96+FZ96</f>
        <v>7831311.9747304078</v>
      </c>
      <c r="GD97" s="54">
        <v>92</v>
      </c>
      <c r="GE97" s="62">
        <f t="shared" si="336"/>
        <v>0.21421623524795805</v>
      </c>
      <c r="GF97" s="62">
        <f t="shared" si="337"/>
        <v>0.21687540047180667</v>
      </c>
      <c r="GG97" s="62">
        <f t="shared" si="338"/>
        <v>0.22254528898697612</v>
      </c>
      <c r="GH97" s="62">
        <f t="shared" si="339"/>
        <v>0.23190000000000005</v>
      </c>
      <c r="GI97" s="62">
        <f t="shared" si="340"/>
        <v>0.24450000000000005</v>
      </c>
      <c r="GM97" s="54">
        <v>92</v>
      </c>
      <c r="GN97" s="62">
        <f t="shared" si="341"/>
        <v>0.28562164699727738</v>
      </c>
      <c r="GO97" s="62">
        <f t="shared" si="342"/>
        <v>0.28916720062907553</v>
      </c>
      <c r="GP97" s="62">
        <f t="shared" si="343"/>
        <v>0.29672705198263477</v>
      </c>
      <c r="GQ97" s="62">
        <f t="shared" si="344"/>
        <v>0.30920000000000003</v>
      </c>
      <c r="GR97" s="62">
        <f t="shared" si="345"/>
        <v>0.32600000000000007</v>
      </c>
      <c r="GV97" s="168">
        <v>92</v>
      </c>
      <c r="GW97" s="62">
        <f t="shared" si="346"/>
        <v>0.21421623524795805</v>
      </c>
      <c r="GX97" s="62">
        <f t="shared" si="347"/>
        <v>0.21687540047180667</v>
      </c>
      <c r="GY97" s="62">
        <f t="shared" si="348"/>
        <v>0.22254528898697612</v>
      </c>
      <c r="GZ97" s="62">
        <f t="shared" si="349"/>
        <v>0.23190000000000005</v>
      </c>
      <c r="HA97" s="62">
        <f t="shared" si="350"/>
        <v>0.24450000000000005</v>
      </c>
      <c r="HE97" s="54">
        <v>92</v>
      </c>
      <c r="HF97" s="62">
        <f t="shared" si="351"/>
        <v>2.1421623524795801</v>
      </c>
      <c r="HG97" s="62">
        <f t="shared" si="352"/>
        <v>2.1687540047180667</v>
      </c>
      <c r="HH97" s="62">
        <f t="shared" si="353"/>
        <v>2.2254528898697608</v>
      </c>
      <c r="HI97" s="62">
        <f t="shared" si="354"/>
        <v>2.319</v>
      </c>
      <c r="HJ97" s="62">
        <f t="shared" si="355"/>
        <v>2.4450000000000003</v>
      </c>
      <c r="HN97" s="54">
        <v>92</v>
      </c>
      <c r="HO97" s="62">
        <f t="shared" si="356"/>
        <v>0.42843247049591598</v>
      </c>
      <c r="HP97" s="62">
        <f t="shared" si="357"/>
        <v>0.43375080094361329</v>
      </c>
      <c r="HQ97" s="62">
        <f t="shared" si="358"/>
        <v>0.44509057797395218</v>
      </c>
      <c r="HR97" s="62">
        <f t="shared" si="359"/>
        <v>0.46379999999999999</v>
      </c>
      <c r="HS97" s="62">
        <f t="shared" si="360"/>
        <v>0.48899999999999999</v>
      </c>
      <c r="HW97" s="54">
        <v>92</v>
      </c>
      <c r="HX97" s="62">
        <f t="shared" si="361"/>
        <v>0.21421623524795805</v>
      </c>
      <c r="HY97" s="62">
        <f t="shared" si="362"/>
        <v>0.21687540047180667</v>
      </c>
      <c r="HZ97" s="62">
        <f t="shared" si="363"/>
        <v>0.22254528898697612</v>
      </c>
      <c r="IA97" s="62">
        <f t="shared" si="364"/>
        <v>0.23190000000000005</v>
      </c>
      <c r="IB97" s="62">
        <f t="shared" si="365"/>
        <v>0.24450000000000005</v>
      </c>
      <c r="IF97" s="54">
        <v>92</v>
      </c>
      <c r="IG97" s="62">
        <f t="shared" si="366"/>
        <v>0.71405411749319336</v>
      </c>
      <c r="IH97" s="62">
        <f t="shared" si="367"/>
        <v>0.72291800157268882</v>
      </c>
      <c r="II97" s="62">
        <f t="shared" si="368"/>
        <v>0.74181762995658695</v>
      </c>
      <c r="IJ97" s="62">
        <f t="shared" si="369"/>
        <v>0.77300000000000002</v>
      </c>
      <c r="IK97" s="62">
        <f t="shared" si="370"/>
        <v>0.81500000000000006</v>
      </c>
      <c r="IO97" s="54">
        <v>92</v>
      </c>
      <c r="IP97" s="62">
        <f t="shared" si="371"/>
        <v>0.28562164699727738</v>
      </c>
      <c r="IQ97" s="62">
        <f t="shared" si="372"/>
        <v>0.28916720062907553</v>
      </c>
      <c r="IR97" s="62">
        <f t="shared" si="373"/>
        <v>0.29672705198263477</v>
      </c>
      <c r="IS97" s="62">
        <f t="shared" si="374"/>
        <v>0.30920000000000003</v>
      </c>
      <c r="IT97" s="62">
        <f t="shared" si="375"/>
        <v>0.32600000000000007</v>
      </c>
      <c r="IX97" s="54">
        <v>92</v>
      </c>
      <c r="IY97" s="62">
        <f t="shared" si="376"/>
        <v>0</v>
      </c>
      <c r="IZ97" s="62">
        <f t="shared" si="377"/>
        <v>0</v>
      </c>
      <c r="JA97" s="62">
        <f t="shared" si="378"/>
        <v>0</v>
      </c>
      <c r="JB97" s="62">
        <f t="shared" si="379"/>
        <v>0</v>
      </c>
      <c r="JC97" s="62">
        <f t="shared" si="380"/>
        <v>0</v>
      </c>
      <c r="JD97" s="67"/>
      <c r="JE97" s="67"/>
      <c r="JF97" s="67"/>
      <c r="JJ97" s="54">
        <v>92</v>
      </c>
      <c r="JK97" s="68">
        <f t="shared" si="381"/>
        <v>7.1405411749319345E-2</v>
      </c>
      <c r="JL97" s="68">
        <f t="shared" si="382"/>
        <v>7.2291800157268882E-2</v>
      </c>
      <c r="JM97" s="68">
        <f t="shared" si="383"/>
        <v>7.4181762995658693E-2</v>
      </c>
      <c r="JN97" s="68">
        <f t="shared" si="384"/>
        <v>7.7300000000000008E-2</v>
      </c>
      <c r="JO97" s="68">
        <f t="shared" si="385"/>
        <v>8.1500000000000017E-2</v>
      </c>
      <c r="JP97" s="61">
        <f>JK97*('[1]功能-城建'!CW96-'[1]功能-城建'!CW95)+JP96</f>
        <v>6528816.2808849197</v>
      </c>
      <c r="JQ97" s="61">
        <f>JL97*('[1]功能-城建'!CX96-'[1]功能-城建'!CX95)+JQ96</f>
        <v>7062479.7493228512</v>
      </c>
      <c r="JR97" s="61">
        <f>JM97*('[1]功能-城建'!CY96-'[1]功能-城建'!CY95)+JR96</f>
        <v>7014925.580376952</v>
      </c>
      <c r="JS97" s="61">
        <f>JN97*('[1]功能-城建'!CZ96-'[1]功能-城建'!CZ95)+JS96</f>
        <v>7000332.3635969386</v>
      </c>
      <c r="JT97" s="61">
        <f>JO97*('[1]功能-城建'!DA96-'[1]功能-城建'!DA95)+JT96</f>
        <v>4014362.1658410146</v>
      </c>
      <c r="JX97" s="159">
        <v>92</v>
      </c>
      <c r="JY97" s="68">
        <f t="shared" si="386"/>
        <v>0.10710811762397902</v>
      </c>
      <c r="JZ97" s="68">
        <f t="shared" si="387"/>
        <v>0.10843770023590334</v>
      </c>
      <c r="KA97" s="68">
        <f t="shared" si="388"/>
        <v>0.11127264449348806</v>
      </c>
      <c r="KB97" s="68">
        <f t="shared" si="389"/>
        <v>0.11595000000000003</v>
      </c>
      <c r="KC97" s="68">
        <f t="shared" si="390"/>
        <v>0.12225000000000003</v>
      </c>
      <c r="KG97" s="168">
        <v>92</v>
      </c>
      <c r="KH97" s="68">
        <f t="shared" si="391"/>
        <v>0.14281082349863869</v>
      </c>
      <c r="KI97" s="68">
        <f t="shared" si="392"/>
        <v>0.14458360031453776</v>
      </c>
      <c r="KJ97" s="68">
        <f t="shared" si="393"/>
        <v>0.14836352599131739</v>
      </c>
      <c r="KK97" s="68">
        <f t="shared" si="394"/>
        <v>0.15460000000000002</v>
      </c>
      <c r="KL97" s="68">
        <f t="shared" si="395"/>
        <v>0.16300000000000003</v>
      </c>
      <c r="KP97" s="168">
        <v>92</v>
      </c>
      <c r="KQ97" s="68">
        <f t="shared" si="396"/>
        <v>0.21421623524795799</v>
      </c>
      <c r="KR97" s="68">
        <f t="shared" si="397"/>
        <v>0.21687540047180665</v>
      </c>
      <c r="KS97" s="68">
        <f t="shared" si="398"/>
        <v>0.22254528898697609</v>
      </c>
      <c r="KT97" s="68">
        <f t="shared" si="399"/>
        <v>0.2319</v>
      </c>
      <c r="KU97" s="68">
        <f t="shared" si="400"/>
        <v>0.2445</v>
      </c>
    </row>
    <row r="98" spans="2:310" x14ac:dyDescent="0.15">
      <c r="B98" s="54">
        <v>59</v>
      </c>
      <c r="C98" s="63">
        <f>IFERROR(INDEX(C$8:C$37,MATCH(圣人研究设计!AA132,$B$8:$B$37,0)),0)</f>
        <v>1.125</v>
      </c>
      <c r="D98" s="63">
        <f>IFERROR(INDEX(D$8:D$37,MATCH(圣人研究设计!AB132,$B$8:$B$37,0)),0)</f>
        <v>1.125</v>
      </c>
      <c r="E98" s="63">
        <f>IFERROR(INDEX(E$8:E$37,MATCH(圣人研究设计!AC132,$B$8:$B$37,0)),0)</f>
        <v>0</v>
      </c>
      <c r="F98" s="63">
        <f>IFERROR(INDEX(F$8:F$37,MATCH(圣人研究设计!AD132,$B$8:$B$37,0)),0)</f>
        <v>7.5000000000000011E-2</v>
      </c>
      <c r="G98" s="63">
        <f>IFERROR(INDEX(G$8:G$37,MATCH(圣人研究设计!AE132,$B$8:$B$37,0)),0)</f>
        <v>0.75</v>
      </c>
      <c r="H98" s="63">
        <f>IFERROR(INDEX(H$8:H$37,MATCH(圣人研究设计!AF132,$B$8:$B$37,0)),0)</f>
        <v>0.75</v>
      </c>
      <c r="I98" s="63">
        <f>IFERROR(INDEX(I$8:I$37,MATCH(圣人研究设计!AG132,$B$8:$B$37,0)),0)</f>
        <v>0.5</v>
      </c>
      <c r="J98" s="63">
        <f>IFERROR(INDEX(J$8:J$37,MATCH(圣人研究设计!AH132,$B$8:$B$37,0)),0)</f>
        <v>0.15000000000000002</v>
      </c>
      <c r="K98" s="63">
        <f>IFERROR(INDEX(K$8:K$37,MATCH(圣人研究设计!AI132,$B$8:$B$37,0)),0)</f>
        <v>0.15000000000000002</v>
      </c>
      <c r="L98" s="63">
        <f>IFERROR(INDEX(L$8:L$37,MATCH(圣人研究设计!AJ132,$B$8:$B$37,0)),0)</f>
        <v>0.1</v>
      </c>
      <c r="M98" s="63">
        <f>IFERROR(INDEX(M$8:M$37,MATCH(圣人研究设计!AK132,$B$8:$B$37,0)),0)</f>
        <v>0</v>
      </c>
      <c r="N98" s="63">
        <f>IFERROR(INDEX(N$8:N$37,MATCH(圣人研究设计!AL132,$B$8:$B$37,0)),0)</f>
        <v>0</v>
      </c>
      <c r="O98" s="63">
        <f>IFERROR(INDEX(O$8:O$37,MATCH(圣人研究设计!AM132,$B$8:$B$37,0)),0)</f>
        <v>0.05</v>
      </c>
      <c r="P98" s="63">
        <f>IFERROR(INDEX(P$8:P$37,MATCH(圣人研究设计!AN132,$B$8:$B$37,0)),0)</f>
        <v>0.2</v>
      </c>
      <c r="Q98" s="63">
        <f>IFERROR(INDEX(Q$8:Q$37,MATCH(圣人研究设计!AO132,$B$8:$B$37,0)),0)</f>
        <v>0.05</v>
      </c>
      <c r="R98" s="63">
        <f>IFERROR(INDEX(R$8:R$37,MATCH(圣人研究设计!AP132,$B$8:$B$37,0)),0)</f>
        <v>0.15</v>
      </c>
      <c r="S98" s="63">
        <f>IFERROR(INDEX(S$8:S$37,MATCH(圣人研究设计!AQ132,$B$8:$B$37,0)),0)</f>
        <v>0</v>
      </c>
      <c r="T98" s="63">
        <f>IFERROR(INDEX(T$8:T$37,MATCH(圣人研究设计!AR132,$B$8:$B$37,0)),0)</f>
        <v>0.2</v>
      </c>
      <c r="U98" s="63">
        <f>IFERROR(INDEX(U$8:U$37,MATCH(圣人研究设计!AS132,$B$8:$B$37,0)),0)</f>
        <v>0.2</v>
      </c>
      <c r="V98" s="63">
        <f>IFERROR(INDEX(V$8:V$37,MATCH(圣人研究设计!AT132,$B$8:$B$37,0)),0)</f>
        <v>0</v>
      </c>
      <c r="W98" s="63">
        <f>IFERROR(INDEX(W$8:W$37,MATCH(圣人研究设计!AU132,$B$8:$B$37,0)),0)</f>
        <v>0.3</v>
      </c>
      <c r="X98" s="63">
        <f>IFERROR(INDEX(X$8:X$37,MATCH(圣人研究设计!AV132,$B$8:$B$37,0)),0)</f>
        <v>0</v>
      </c>
      <c r="Y98" s="63">
        <f>IFERROR(INDEX(Y$8:Y$37,MATCH(圣人研究设计!AW132,$B$8:$B$37,0)),0)</f>
        <v>0.75</v>
      </c>
      <c r="Z98" s="63">
        <f>IFERROR(INDEX(Z$8:Z$37,MATCH(圣人研究设计!AX132,$B$8:$B$37,0)),0)</f>
        <v>0</v>
      </c>
      <c r="AA98" s="63">
        <f>IFERROR(INDEX(AA$8:AA$37,MATCH(圣人研究设计!AY132,$B$8:$B$37,0)),0)</f>
        <v>0</v>
      </c>
      <c r="AB98" s="63">
        <f>IFERROR(INDEX(AB$8:AB$37,MATCH(圣人研究设计!AZ132,$B$8:$B$37,0)),0)</f>
        <v>0</v>
      </c>
      <c r="AC98" s="63">
        <f>IFERROR(INDEX(AC$8:AC$37,MATCH(圣人研究设计!BA132,$B$8:$B$37,0)),0)</f>
        <v>0.15000000000000002</v>
      </c>
      <c r="AD98" s="63">
        <f>IFERROR(INDEX(AD$8:AD$37,MATCH(圣人研究设计!BB132,$B$8:$B$37,0)),0)</f>
        <v>0.22499999999999998</v>
      </c>
      <c r="AE98" s="63"/>
      <c r="AI98" s="103">
        <v>91</v>
      </c>
      <c r="AJ98" s="60">
        <f>IF(总纲!BM95&lt;INT('功能-圣人研究'!$E$8),0,求节点('功能-圣人研究'!$E$8:$E$27,'功能-圣人研究'!K$8:K$27,总纲!BM95))</f>
        <v>0.71600698946307295</v>
      </c>
      <c r="AK98" s="60">
        <f>IF(总纲!BN95&lt;INT('功能-圣人研究'!$E$8),0,求节点('功能-圣人研究'!$E$8:$E$27,'功能-圣人研究'!L$8:L$27,总纲!BN95))</f>
        <v>0.72477548777471501</v>
      </c>
      <c r="AL98" s="60">
        <f>IF(总纲!BO95&lt;INT('功能-圣人研究'!$E$8),0,求节点('功能-圣人研究'!$E$8:$E$27,'功能-圣人研究'!M$8:M$27,总纲!BO95))</f>
        <v>0.74400718610858929</v>
      </c>
      <c r="AM98" s="60">
        <f>IF(总纲!BP95&lt;INT('功能-圣人研究'!$E$8),0,求节点('功能-圣人研究'!$E$8:$E$27,'功能-圣人研究'!N$8:N$27,总纲!BP95))</f>
        <v>0.7730066488616828</v>
      </c>
      <c r="AN98" s="60">
        <f>IF(总纲!BQ95&lt;INT('功能-圣人研究'!$E$8),0,求节点('功能-圣人研究'!$E$8:$E$27,'功能-圣人研究'!O$8:O$27,总纲!BQ95))</f>
        <v>0.81500000000000006</v>
      </c>
      <c r="AS98" s="81"/>
      <c r="AT98" s="54">
        <v>93</v>
      </c>
      <c r="AU98" s="68">
        <f t="shared" si="271"/>
        <v>1.0683592440268521</v>
      </c>
      <c r="AV98" s="68">
        <f t="shared" si="272"/>
        <v>1.0813543625655715</v>
      </c>
      <c r="AW98" s="68">
        <f t="shared" si="273"/>
        <v>1.11225</v>
      </c>
      <c r="AX98" s="68">
        <f t="shared" si="274"/>
        <v>1.1595</v>
      </c>
      <c r="AY98" s="68">
        <f t="shared" si="275"/>
        <v>1.2225000000000001</v>
      </c>
      <c r="BB98" s="81"/>
      <c r="BC98" s="54">
        <v>93</v>
      </c>
      <c r="BD98" s="68">
        <f t="shared" si="276"/>
        <v>1.0683592440268521</v>
      </c>
      <c r="BE98" s="68">
        <f t="shared" si="277"/>
        <v>1.0813543625655715</v>
      </c>
      <c r="BF98" s="68">
        <f t="shared" si="278"/>
        <v>1.11225</v>
      </c>
      <c r="BG98" s="68">
        <f t="shared" si="279"/>
        <v>1.1595</v>
      </c>
      <c r="BH98" s="68">
        <f t="shared" si="280"/>
        <v>1.2225000000000001</v>
      </c>
      <c r="BL98" s="54">
        <v>93</v>
      </c>
      <c r="BM98" s="68">
        <f t="shared" si="281"/>
        <v>0</v>
      </c>
      <c r="BN98" s="68">
        <f t="shared" si="282"/>
        <v>0</v>
      </c>
      <c r="BO98" s="68">
        <f t="shared" si="283"/>
        <v>0</v>
      </c>
      <c r="BP98" s="68">
        <f t="shared" si="284"/>
        <v>0</v>
      </c>
      <c r="BQ98" s="68">
        <f t="shared" si="285"/>
        <v>0</v>
      </c>
      <c r="BU98" s="54">
        <v>93</v>
      </c>
      <c r="BV98" s="62">
        <f t="shared" si="286"/>
        <v>0.71223949601790149</v>
      </c>
      <c r="BW98" s="62">
        <f t="shared" si="287"/>
        <v>0.72090290837704762</v>
      </c>
      <c r="BX98" s="62">
        <f t="shared" si="288"/>
        <v>0.74149999999999994</v>
      </c>
      <c r="BY98" s="62">
        <f t="shared" si="289"/>
        <v>0.77300000000000002</v>
      </c>
      <c r="BZ98" s="62">
        <f t="shared" si="290"/>
        <v>0.81500000000000006</v>
      </c>
      <c r="CD98" s="168">
        <v>93</v>
      </c>
      <c r="CE98" s="62">
        <f t="shared" si="291"/>
        <v>0.71223949601790149</v>
      </c>
      <c r="CF98" s="62">
        <f t="shared" si="292"/>
        <v>0.72090290837704762</v>
      </c>
      <c r="CG98" s="62">
        <f t="shared" si="293"/>
        <v>0.74149999999999994</v>
      </c>
      <c r="CH98" s="62">
        <f t="shared" si="294"/>
        <v>0.77300000000000002</v>
      </c>
      <c r="CI98" s="62">
        <f t="shared" si="295"/>
        <v>0.81500000000000006</v>
      </c>
      <c r="CM98" s="54">
        <v>93</v>
      </c>
      <c r="CN98" s="62">
        <f t="shared" si="296"/>
        <v>0.71223949601790149</v>
      </c>
      <c r="CO98" s="62">
        <f t="shared" si="297"/>
        <v>0.72090290837704762</v>
      </c>
      <c r="CP98" s="62">
        <f t="shared" si="298"/>
        <v>0.74149999999999994</v>
      </c>
      <c r="CQ98" s="62">
        <f t="shared" si="299"/>
        <v>0.77300000000000002</v>
      </c>
      <c r="CR98" s="62">
        <f t="shared" si="300"/>
        <v>0.81500000000000006</v>
      </c>
      <c r="CV98" s="54">
        <v>93</v>
      </c>
      <c r="CW98" s="62">
        <f t="shared" si="301"/>
        <v>0.14244789920358031</v>
      </c>
      <c r="CX98" s="62">
        <f t="shared" si="302"/>
        <v>0.14418058167540954</v>
      </c>
      <c r="CY98" s="62">
        <f t="shared" si="303"/>
        <v>0.14829999999999999</v>
      </c>
      <c r="CZ98" s="62">
        <f t="shared" si="304"/>
        <v>0.15460000000000002</v>
      </c>
      <c r="DA98" s="62">
        <f t="shared" si="305"/>
        <v>0.16300000000000003</v>
      </c>
      <c r="DE98" s="168">
        <v>93</v>
      </c>
      <c r="DF98" s="62">
        <f t="shared" si="306"/>
        <v>0.14244789920358031</v>
      </c>
      <c r="DG98" s="62">
        <f t="shared" si="307"/>
        <v>0.14418058167540954</v>
      </c>
      <c r="DH98" s="62">
        <f t="shared" si="308"/>
        <v>0.14829999999999999</v>
      </c>
      <c r="DI98" s="62">
        <f t="shared" si="309"/>
        <v>0.15460000000000002</v>
      </c>
      <c r="DJ98" s="62">
        <f t="shared" si="310"/>
        <v>0.16300000000000003</v>
      </c>
      <c r="DN98" s="54">
        <v>93</v>
      </c>
      <c r="DO98" s="62">
        <f t="shared" si="311"/>
        <v>0.14244789920358031</v>
      </c>
      <c r="DP98" s="62">
        <f t="shared" si="312"/>
        <v>0.14418058167540954</v>
      </c>
      <c r="DQ98" s="62">
        <f t="shared" si="313"/>
        <v>0.14829999999999999</v>
      </c>
      <c r="DR98" s="62">
        <f t="shared" si="314"/>
        <v>0.15460000000000002</v>
      </c>
      <c r="DS98" s="62">
        <f t="shared" si="315"/>
        <v>0.16300000000000003</v>
      </c>
      <c r="DW98" s="168">
        <v>93</v>
      </c>
      <c r="DX98" s="62">
        <f t="shared" si="316"/>
        <v>0.21367184880537043</v>
      </c>
      <c r="DY98" s="62">
        <f t="shared" si="317"/>
        <v>0.21627087251311428</v>
      </c>
      <c r="DZ98" s="62">
        <f t="shared" si="318"/>
        <v>0.22244999999999998</v>
      </c>
      <c r="EA98" s="62">
        <f t="shared" si="319"/>
        <v>0.2319</v>
      </c>
      <c r="EB98" s="62">
        <f t="shared" si="320"/>
        <v>0.2445</v>
      </c>
      <c r="EF98" s="54">
        <v>93</v>
      </c>
      <c r="EG98" s="62">
        <f t="shared" si="321"/>
        <v>0.14244789920358031</v>
      </c>
      <c r="EH98" s="62">
        <f t="shared" si="322"/>
        <v>0.14418058167540954</v>
      </c>
      <c r="EI98" s="62">
        <f t="shared" si="323"/>
        <v>0.14829999999999999</v>
      </c>
      <c r="EJ98" s="62">
        <f t="shared" si="324"/>
        <v>0.15460000000000002</v>
      </c>
      <c r="EK98" s="62">
        <f t="shared" si="325"/>
        <v>0.16300000000000003</v>
      </c>
      <c r="EO98" s="168">
        <v>93</v>
      </c>
      <c r="EP98" s="62">
        <f t="shared" si="326"/>
        <v>7.1223949601790154E-2</v>
      </c>
      <c r="EQ98" s="62">
        <f t="shared" si="327"/>
        <v>7.2090290837704768E-2</v>
      </c>
      <c r="ER98" s="62">
        <f t="shared" si="328"/>
        <v>7.4149999999999994E-2</v>
      </c>
      <c r="ES98" s="62">
        <f t="shared" si="329"/>
        <v>7.7300000000000008E-2</v>
      </c>
      <c r="ET98" s="62">
        <f t="shared" si="330"/>
        <v>8.1500000000000017E-2</v>
      </c>
      <c r="EX98" s="54">
        <v>93</v>
      </c>
      <c r="EY98" s="62">
        <f t="shared" si="401"/>
        <v>0.28489579840716062</v>
      </c>
      <c r="EZ98" s="62">
        <f t="shared" si="402"/>
        <v>0.28836116335081907</v>
      </c>
      <c r="FA98" s="62">
        <f t="shared" si="403"/>
        <v>0.29659999999999997</v>
      </c>
      <c r="FB98" s="62">
        <f t="shared" si="404"/>
        <v>0.30920000000000003</v>
      </c>
      <c r="FC98" s="62">
        <f t="shared" si="405"/>
        <v>0.32600000000000007</v>
      </c>
      <c r="FG98" s="54">
        <v>93</v>
      </c>
      <c r="FH98" s="67">
        <f>$Q132*AJ100*'[1]资源-士兵训练时间'!AB98+FH97</f>
        <v>5271099.2653881777</v>
      </c>
      <c r="FI98" s="67">
        <f>$Q132*AK100*'[1]资源-士兵训练时间'!AC98+FI97</f>
        <v>7410949.566830379</v>
      </c>
      <c r="FJ98" s="67">
        <f>$Q132*AL100*'[1]资源-士兵训练时间'!AD98+FJ97</f>
        <v>10446405.51421647</v>
      </c>
      <c r="FK98" s="67">
        <f>$Q132*AM100*'[1]资源-士兵训练时间'!AE98+FK97</f>
        <v>14371926.876051132</v>
      </c>
      <c r="FL98" s="67">
        <f>$Q132*AN100*'[1]资源-士兵训练时间'!AF98+FL97</f>
        <v>21728372.778455071</v>
      </c>
      <c r="FP98" s="54">
        <v>93</v>
      </c>
      <c r="FQ98" s="62">
        <f t="shared" si="331"/>
        <v>0.21367184880537043</v>
      </c>
      <c r="FR98" s="62">
        <f t="shared" si="332"/>
        <v>0.21627087251311428</v>
      </c>
      <c r="FS98" s="62">
        <f t="shared" si="333"/>
        <v>0.22244999999999998</v>
      </c>
      <c r="FT98" s="62">
        <f t="shared" si="334"/>
        <v>0.2319</v>
      </c>
      <c r="FU98" s="62">
        <f t="shared" si="335"/>
        <v>0.2445</v>
      </c>
      <c r="FV98" s="61">
        <f>FQ98*[4]兵营招募!AX97+FV97</f>
        <v>14179156.463533752</v>
      </c>
      <c r="FW98" s="61">
        <f>FR98*[4]兵营招募!AY97+FW97</f>
        <v>14304710.107495882</v>
      </c>
      <c r="FX98" s="61">
        <f>FS98*[4]兵营招募!AZ97+FX97</f>
        <v>13514151.783507101</v>
      </c>
      <c r="FY98" s="61">
        <f>FT98*[4]兵营招募!BA97+FY97</f>
        <v>12649559.500692893</v>
      </c>
      <c r="FZ98" s="61">
        <f>FU98*[4]兵营招募!BB97+FZ97</f>
        <v>8591617.86502246</v>
      </c>
      <c r="GD98" s="54">
        <v>93</v>
      </c>
      <c r="GE98" s="62">
        <f t="shared" si="336"/>
        <v>0.28489579840716062</v>
      </c>
      <c r="GF98" s="62">
        <f t="shared" si="337"/>
        <v>0.28836116335081907</v>
      </c>
      <c r="GG98" s="62">
        <f t="shared" si="338"/>
        <v>0.29659999999999997</v>
      </c>
      <c r="GH98" s="62">
        <f t="shared" si="339"/>
        <v>0.30920000000000003</v>
      </c>
      <c r="GI98" s="62">
        <f t="shared" si="340"/>
        <v>0.32600000000000007</v>
      </c>
      <c r="GM98" s="54">
        <v>93</v>
      </c>
      <c r="GN98" s="62">
        <f t="shared" si="341"/>
        <v>0.28489579840716062</v>
      </c>
      <c r="GO98" s="62">
        <f t="shared" si="342"/>
        <v>0.28836116335081907</v>
      </c>
      <c r="GP98" s="62">
        <f t="shared" si="343"/>
        <v>0.29659999999999997</v>
      </c>
      <c r="GQ98" s="62">
        <f t="shared" si="344"/>
        <v>0.30920000000000003</v>
      </c>
      <c r="GR98" s="62">
        <f t="shared" si="345"/>
        <v>0.32600000000000007</v>
      </c>
      <c r="GV98" s="168">
        <v>93</v>
      </c>
      <c r="GW98" s="62">
        <f t="shared" si="346"/>
        <v>0.28489579840716062</v>
      </c>
      <c r="GX98" s="62">
        <f t="shared" si="347"/>
        <v>0.28836116335081907</v>
      </c>
      <c r="GY98" s="62">
        <f t="shared" si="348"/>
        <v>0.29659999999999997</v>
      </c>
      <c r="GZ98" s="62">
        <f t="shared" si="349"/>
        <v>0.30920000000000003</v>
      </c>
      <c r="HA98" s="62">
        <f t="shared" si="350"/>
        <v>0.32600000000000007</v>
      </c>
      <c r="HE98" s="54">
        <v>93</v>
      </c>
      <c r="HF98" s="62">
        <f t="shared" si="351"/>
        <v>2.1367184880537042</v>
      </c>
      <c r="HG98" s="62">
        <f t="shared" si="352"/>
        <v>2.162708725131143</v>
      </c>
      <c r="HH98" s="62">
        <f t="shared" si="353"/>
        <v>2.2244999999999999</v>
      </c>
      <c r="HI98" s="62">
        <f t="shared" si="354"/>
        <v>2.319</v>
      </c>
      <c r="HJ98" s="62">
        <f t="shared" si="355"/>
        <v>2.4450000000000003</v>
      </c>
      <c r="HN98" s="54">
        <v>93</v>
      </c>
      <c r="HO98" s="62">
        <f t="shared" si="356"/>
        <v>0.42734369761074087</v>
      </c>
      <c r="HP98" s="62">
        <f t="shared" si="357"/>
        <v>0.43254174502622855</v>
      </c>
      <c r="HQ98" s="62">
        <f t="shared" si="358"/>
        <v>0.44489999999999996</v>
      </c>
      <c r="HR98" s="62">
        <f t="shared" si="359"/>
        <v>0.46379999999999999</v>
      </c>
      <c r="HS98" s="62">
        <f t="shared" si="360"/>
        <v>0.48899999999999999</v>
      </c>
      <c r="HW98" s="54">
        <v>93</v>
      </c>
      <c r="HX98" s="62">
        <f t="shared" si="361"/>
        <v>0.28489579840716062</v>
      </c>
      <c r="HY98" s="62">
        <f t="shared" si="362"/>
        <v>0.28836116335081907</v>
      </c>
      <c r="HZ98" s="62">
        <f t="shared" si="363"/>
        <v>0.29659999999999997</v>
      </c>
      <c r="IA98" s="62">
        <f t="shared" si="364"/>
        <v>0.30920000000000003</v>
      </c>
      <c r="IB98" s="62">
        <f t="shared" si="365"/>
        <v>0.32600000000000007</v>
      </c>
      <c r="IF98" s="54">
        <v>93</v>
      </c>
      <c r="IG98" s="62">
        <f t="shared" si="366"/>
        <v>0.71223949601790149</v>
      </c>
      <c r="IH98" s="62">
        <f t="shared" si="367"/>
        <v>0.72090290837704762</v>
      </c>
      <c r="II98" s="62">
        <f t="shared" si="368"/>
        <v>0.74149999999999994</v>
      </c>
      <c r="IJ98" s="62">
        <f t="shared" si="369"/>
        <v>0.77300000000000002</v>
      </c>
      <c r="IK98" s="62">
        <f t="shared" si="370"/>
        <v>0.81500000000000006</v>
      </c>
      <c r="IO98" s="54">
        <v>93</v>
      </c>
      <c r="IP98" s="62">
        <f t="shared" si="371"/>
        <v>0.28489579840716062</v>
      </c>
      <c r="IQ98" s="62">
        <f t="shared" si="372"/>
        <v>0.28836116335081907</v>
      </c>
      <c r="IR98" s="62">
        <f t="shared" si="373"/>
        <v>0.29659999999999997</v>
      </c>
      <c r="IS98" s="62">
        <f t="shared" si="374"/>
        <v>0.30920000000000003</v>
      </c>
      <c r="IT98" s="62">
        <f t="shared" si="375"/>
        <v>0.32600000000000007</v>
      </c>
      <c r="IX98" s="54">
        <v>93</v>
      </c>
      <c r="IY98" s="62">
        <f t="shared" si="376"/>
        <v>0</v>
      </c>
      <c r="IZ98" s="62">
        <f t="shared" si="377"/>
        <v>0</v>
      </c>
      <c r="JA98" s="62">
        <f t="shared" si="378"/>
        <v>0</v>
      </c>
      <c r="JB98" s="62">
        <f t="shared" si="379"/>
        <v>0</v>
      </c>
      <c r="JC98" s="62">
        <f t="shared" si="380"/>
        <v>0</v>
      </c>
      <c r="JD98" s="67"/>
      <c r="JE98" s="67"/>
      <c r="JF98" s="67"/>
      <c r="JJ98" s="54">
        <v>93</v>
      </c>
      <c r="JK98" s="68">
        <f t="shared" si="381"/>
        <v>7.1223949601790154E-2</v>
      </c>
      <c r="JL98" s="68">
        <f t="shared" si="382"/>
        <v>7.2090290837704768E-2</v>
      </c>
      <c r="JM98" s="68">
        <f t="shared" si="383"/>
        <v>7.4149999999999994E-2</v>
      </c>
      <c r="JN98" s="68">
        <f t="shared" si="384"/>
        <v>7.7300000000000008E-2</v>
      </c>
      <c r="JO98" s="68">
        <f t="shared" si="385"/>
        <v>8.1500000000000017E-2</v>
      </c>
      <c r="JP98" s="61">
        <f>JK98*('[1]功能-城建'!CW97-'[1]功能-城建'!CW96)+JP97</f>
        <v>7048634.1727465121</v>
      </c>
      <c r="JQ98" s="61">
        <f>JL98*('[1]功能-城建'!CX97-'[1]功能-城建'!CX96)+JQ97</f>
        <v>7621355.6355998367</v>
      </c>
      <c r="JR98" s="61">
        <f>JM98*('[1]功能-城建'!CY97-'[1]功能-城建'!CY96)+JR97</f>
        <v>7564272.7424315428</v>
      </c>
      <c r="JS98" s="61">
        <f>JN98*('[1]功能-城建'!CZ97-'[1]功能-城建'!CZ96)+JS97</f>
        <v>7555860.2312089307</v>
      </c>
      <c r="JT98" s="61">
        <f>JO98*('[1]功能-城建'!DA97-'[1]功能-城建'!DA96)+JT97</f>
        <v>4308983.966890174</v>
      </c>
      <c r="JX98" s="159">
        <v>93</v>
      </c>
      <c r="JY98" s="68">
        <f t="shared" si="386"/>
        <v>0.14244789920358031</v>
      </c>
      <c r="JZ98" s="68">
        <f t="shared" si="387"/>
        <v>0.14418058167540954</v>
      </c>
      <c r="KA98" s="68">
        <f t="shared" si="388"/>
        <v>0.14829999999999999</v>
      </c>
      <c r="KB98" s="68">
        <f t="shared" si="389"/>
        <v>0.15460000000000002</v>
      </c>
      <c r="KC98" s="68">
        <f t="shared" si="390"/>
        <v>0.16300000000000003</v>
      </c>
      <c r="KG98" s="168">
        <v>93</v>
      </c>
      <c r="KH98" s="68">
        <f t="shared" si="391"/>
        <v>0.14244789920358031</v>
      </c>
      <c r="KI98" s="68">
        <f t="shared" si="392"/>
        <v>0.14418058167540954</v>
      </c>
      <c r="KJ98" s="68">
        <f t="shared" si="393"/>
        <v>0.14829999999999999</v>
      </c>
      <c r="KK98" s="68">
        <f t="shared" si="394"/>
        <v>0.15460000000000002</v>
      </c>
      <c r="KL98" s="68">
        <f t="shared" si="395"/>
        <v>0.16300000000000003</v>
      </c>
      <c r="KP98" s="168">
        <v>93</v>
      </c>
      <c r="KQ98" s="68">
        <f t="shared" si="396"/>
        <v>0.21367184880537043</v>
      </c>
      <c r="KR98" s="68">
        <f t="shared" si="397"/>
        <v>0.21627087251311428</v>
      </c>
      <c r="KS98" s="68">
        <f t="shared" si="398"/>
        <v>0.22244999999999998</v>
      </c>
      <c r="KT98" s="68">
        <f t="shared" si="399"/>
        <v>0.2319</v>
      </c>
      <c r="KU98" s="68">
        <f t="shared" si="400"/>
        <v>0.2445</v>
      </c>
    </row>
    <row r="99" spans="2:310" x14ac:dyDescent="0.15">
      <c r="B99" s="54">
        <v>60</v>
      </c>
      <c r="C99" s="63">
        <f>IFERROR(INDEX(C$8:C$37,MATCH(圣人研究设计!AA133,$B$8:$B$37,0)),0)</f>
        <v>1.125</v>
      </c>
      <c r="D99" s="63">
        <f>IFERROR(INDEX(D$8:D$37,MATCH(圣人研究设计!AB133,$B$8:$B$37,0)),0)</f>
        <v>1.125</v>
      </c>
      <c r="E99" s="63">
        <f>IFERROR(INDEX(E$8:E$37,MATCH(圣人研究设计!AC133,$B$8:$B$37,0)),0)</f>
        <v>0</v>
      </c>
      <c r="F99" s="63">
        <f>IFERROR(INDEX(F$8:F$37,MATCH(圣人研究设计!AD133,$B$8:$B$37,0)),0)</f>
        <v>7.5000000000000011E-2</v>
      </c>
      <c r="G99" s="63">
        <f>IFERROR(INDEX(G$8:G$37,MATCH(圣人研究设计!AE133,$B$8:$B$37,0)),0)</f>
        <v>0.75</v>
      </c>
      <c r="H99" s="63">
        <f>IFERROR(INDEX(H$8:H$37,MATCH(圣人研究设计!AF133,$B$8:$B$37,0)),0)</f>
        <v>0.75</v>
      </c>
      <c r="I99" s="63">
        <f>IFERROR(INDEX(I$8:I$37,MATCH(圣人研究设计!AG133,$B$8:$B$37,0)),0)</f>
        <v>0.5</v>
      </c>
      <c r="J99" s="63">
        <f>IFERROR(INDEX(J$8:J$37,MATCH(圣人研究设计!AH133,$B$8:$B$37,0)),0)</f>
        <v>0.15000000000000002</v>
      </c>
      <c r="K99" s="63">
        <f>IFERROR(INDEX(K$8:K$37,MATCH(圣人研究设计!AI133,$B$8:$B$37,0)),0)</f>
        <v>0.15000000000000002</v>
      </c>
      <c r="L99" s="63">
        <f>IFERROR(INDEX(L$8:L$37,MATCH(圣人研究设计!AJ133,$B$8:$B$37,0)),0)</f>
        <v>0.1</v>
      </c>
      <c r="M99" s="63">
        <f>IFERROR(INDEX(M$8:M$37,MATCH(圣人研究设计!AK133,$B$8:$B$37,0)),0)</f>
        <v>0</v>
      </c>
      <c r="N99" s="63">
        <f>IFERROR(INDEX(N$8:N$37,MATCH(圣人研究设计!AL133,$B$8:$B$37,0)),0)</f>
        <v>0</v>
      </c>
      <c r="O99" s="63">
        <f>IFERROR(INDEX(O$8:O$37,MATCH(圣人研究设计!AM133,$B$8:$B$37,0)),0)</f>
        <v>0.05</v>
      </c>
      <c r="P99" s="63">
        <f>IFERROR(INDEX(P$8:P$37,MATCH(圣人研究设计!AN133,$B$8:$B$37,0)),0)</f>
        <v>0.2</v>
      </c>
      <c r="Q99" s="63">
        <f>IFERROR(INDEX(Q$8:Q$37,MATCH(圣人研究设计!AO133,$B$8:$B$37,0)),0)</f>
        <v>0.05</v>
      </c>
      <c r="R99" s="63">
        <f>IFERROR(INDEX(R$8:R$37,MATCH(圣人研究设计!AP133,$B$8:$B$37,0)),0)</f>
        <v>0.15</v>
      </c>
      <c r="S99" s="63">
        <f>IFERROR(INDEX(S$8:S$37,MATCH(圣人研究设计!AQ133,$B$8:$B$37,0)),0)</f>
        <v>0</v>
      </c>
      <c r="T99" s="63">
        <f>IFERROR(INDEX(T$8:T$37,MATCH(圣人研究设计!AR133,$B$8:$B$37,0)),0)</f>
        <v>0.2</v>
      </c>
      <c r="U99" s="63">
        <f>IFERROR(INDEX(U$8:U$37,MATCH(圣人研究设计!AS133,$B$8:$B$37,0)),0)</f>
        <v>0.2</v>
      </c>
      <c r="V99" s="63">
        <f>IFERROR(INDEX(V$8:V$37,MATCH(圣人研究设计!AT133,$B$8:$B$37,0)),0)</f>
        <v>0</v>
      </c>
      <c r="W99" s="63">
        <f>IFERROR(INDEX(W$8:W$37,MATCH(圣人研究设计!AU133,$B$8:$B$37,0)),0)</f>
        <v>0.3</v>
      </c>
      <c r="X99" s="63">
        <f>IFERROR(INDEX(X$8:X$37,MATCH(圣人研究设计!AV133,$B$8:$B$37,0)),0)</f>
        <v>0</v>
      </c>
      <c r="Y99" s="63">
        <f>IFERROR(INDEX(Y$8:Y$37,MATCH(圣人研究设计!AW133,$B$8:$B$37,0)),0)</f>
        <v>0.75</v>
      </c>
      <c r="Z99" s="63">
        <f>IFERROR(INDEX(Z$8:Z$37,MATCH(圣人研究设计!AX133,$B$8:$B$37,0)),0)</f>
        <v>0</v>
      </c>
      <c r="AA99" s="63">
        <f>IFERROR(INDEX(AA$8:AA$37,MATCH(圣人研究设计!AY133,$B$8:$B$37,0)),0)</f>
        <v>0</v>
      </c>
      <c r="AB99" s="63">
        <f>IFERROR(INDEX(AB$8:AB$37,MATCH(圣人研究设计!AZ133,$B$8:$B$37,0)),0)</f>
        <v>0</v>
      </c>
      <c r="AC99" s="63">
        <f>IFERROR(INDEX(AC$8:AC$37,MATCH(圣人研究设计!BA133,$B$8:$B$37,0)),0)</f>
        <v>0.15000000000000002</v>
      </c>
      <c r="AD99" s="63">
        <f>IFERROR(INDEX(AD$8:AD$37,MATCH(圣人研究设计!BB133,$B$8:$B$37,0)),0)</f>
        <v>0.22499999999999998</v>
      </c>
      <c r="AE99" s="63"/>
      <c r="AI99" s="103">
        <v>92</v>
      </c>
      <c r="AJ99" s="60">
        <f>IF(总纲!BM96&lt;INT('功能-圣人研究'!$E$8),0,求节点('功能-圣人研究'!$E$8:$E$27,'功能-圣人研究'!K$8:K$27,总纲!BM96))</f>
        <v>0.71405411749319336</v>
      </c>
      <c r="AK99" s="60">
        <f>IF(总纲!BN96&lt;INT('功能-圣人研究'!$E$8),0,求节点('功能-圣人研究'!$E$8:$E$27,'功能-圣人研究'!L$8:L$27,总纲!BN96))</f>
        <v>0.72291800157268882</v>
      </c>
      <c r="AL99" s="60">
        <f>IF(总纲!BO96&lt;INT('功能-圣人研究'!$E$8),0,求节点('功能-圣人研究'!$E$8:$E$27,'功能-圣人研究'!M$8:M$27,总纲!BO96))</f>
        <v>0.74181762995658695</v>
      </c>
      <c r="AM99" s="60">
        <f>IF(总纲!BP96&lt;INT('功能-圣人研究'!$E$8),0,求节点('功能-圣人研究'!$E$8:$E$27,'功能-圣人研究'!N$8:N$27,总纲!BP96))</f>
        <v>0.77300000000000002</v>
      </c>
      <c r="AN99" s="60">
        <f>IF(总纲!BQ96&lt;INT('功能-圣人研究'!$E$8),0,求节点('功能-圣人研究'!$E$8:$E$27,'功能-圣人研究'!O$8:O$27,总纲!BQ96))</f>
        <v>0.81500000000000006</v>
      </c>
      <c r="AS99" s="81"/>
      <c r="AT99" s="54">
        <v>94</v>
      </c>
      <c r="AU99" s="68">
        <f t="shared" si="271"/>
        <v>1.0654538295326375</v>
      </c>
      <c r="AV99" s="68">
        <f t="shared" si="272"/>
        <v>1.0807499999999999</v>
      </c>
      <c r="AW99" s="68">
        <f t="shared" si="273"/>
        <v>1.11225</v>
      </c>
      <c r="AX99" s="68">
        <f t="shared" si="274"/>
        <v>1.1595</v>
      </c>
      <c r="AY99" s="68">
        <f t="shared" si="275"/>
        <v>1.2225000000000001</v>
      </c>
      <c r="BB99" s="81"/>
      <c r="BC99" s="54">
        <v>94</v>
      </c>
      <c r="BD99" s="68">
        <f t="shared" si="276"/>
        <v>1.0654538295326375</v>
      </c>
      <c r="BE99" s="68">
        <f t="shared" si="277"/>
        <v>1.0807499999999999</v>
      </c>
      <c r="BF99" s="68">
        <f t="shared" si="278"/>
        <v>1.11225</v>
      </c>
      <c r="BG99" s="68">
        <f t="shared" si="279"/>
        <v>1.1595</v>
      </c>
      <c r="BH99" s="68">
        <f t="shared" si="280"/>
        <v>1.2225000000000001</v>
      </c>
      <c r="BL99" s="54">
        <v>94</v>
      </c>
      <c r="BM99" s="68">
        <f t="shared" si="281"/>
        <v>0</v>
      </c>
      <c r="BN99" s="68">
        <f t="shared" si="282"/>
        <v>0</v>
      </c>
      <c r="BO99" s="68">
        <f t="shared" si="283"/>
        <v>0</v>
      </c>
      <c r="BP99" s="68">
        <f t="shared" si="284"/>
        <v>0</v>
      </c>
      <c r="BQ99" s="68">
        <f t="shared" si="285"/>
        <v>0</v>
      </c>
      <c r="BU99" s="54">
        <v>94</v>
      </c>
      <c r="BV99" s="62">
        <f t="shared" si="286"/>
        <v>0.71030255302175838</v>
      </c>
      <c r="BW99" s="62">
        <f t="shared" si="287"/>
        <v>0.72049999999999992</v>
      </c>
      <c r="BX99" s="62">
        <f t="shared" si="288"/>
        <v>0.74149999999999994</v>
      </c>
      <c r="BY99" s="62">
        <f t="shared" si="289"/>
        <v>0.77300000000000002</v>
      </c>
      <c r="BZ99" s="62">
        <f t="shared" si="290"/>
        <v>0.81500000000000006</v>
      </c>
      <c r="CD99" s="168">
        <v>94</v>
      </c>
      <c r="CE99" s="62">
        <f t="shared" si="291"/>
        <v>0.71030255302175838</v>
      </c>
      <c r="CF99" s="62">
        <f t="shared" si="292"/>
        <v>0.72049999999999992</v>
      </c>
      <c r="CG99" s="62">
        <f t="shared" si="293"/>
        <v>0.74149999999999994</v>
      </c>
      <c r="CH99" s="62">
        <f t="shared" si="294"/>
        <v>0.77300000000000002</v>
      </c>
      <c r="CI99" s="62">
        <f t="shared" si="295"/>
        <v>0.81500000000000006</v>
      </c>
      <c r="CM99" s="54">
        <v>94</v>
      </c>
      <c r="CN99" s="62">
        <f t="shared" si="296"/>
        <v>0.71030255302175838</v>
      </c>
      <c r="CO99" s="62">
        <f t="shared" si="297"/>
        <v>0.72049999999999992</v>
      </c>
      <c r="CP99" s="62">
        <f t="shared" si="298"/>
        <v>0.74149999999999994</v>
      </c>
      <c r="CQ99" s="62">
        <f t="shared" si="299"/>
        <v>0.77300000000000002</v>
      </c>
      <c r="CR99" s="62">
        <f t="shared" si="300"/>
        <v>0.81500000000000006</v>
      </c>
      <c r="CV99" s="54">
        <v>94</v>
      </c>
      <c r="CW99" s="62">
        <f t="shared" si="301"/>
        <v>0.14206051060435168</v>
      </c>
      <c r="CX99" s="62">
        <f t="shared" si="302"/>
        <v>0.14409999999999998</v>
      </c>
      <c r="CY99" s="62">
        <f t="shared" si="303"/>
        <v>0.14829999999999999</v>
      </c>
      <c r="CZ99" s="62">
        <f t="shared" si="304"/>
        <v>0.15460000000000002</v>
      </c>
      <c r="DA99" s="62">
        <f t="shared" si="305"/>
        <v>0.16300000000000003</v>
      </c>
      <c r="DE99" s="168">
        <v>94</v>
      </c>
      <c r="DF99" s="62">
        <f t="shared" si="306"/>
        <v>0.14206051060435168</v>
      </c>
      <c r="DG99" s="62">
        <f t="shared" si="307"/>
        <v>0.14409999999999998</v>
      </c>
      <c r="DH99" s="62">
        <f t="shared" si="308"/>
        <v>0.14829999999999999</v>
      </c>
      <c r="DI99" s="62">
        <f t="shared" si="309"/>
        <v>0.15460000000000002</v>
      </c>
      <c r="DJ99" s="62">
        <f t="shared" si="310"/>
        <v>0.16300000000000003</v>
      </c>
      <c r="DN99" s="54">
        <v>94</v>
      </c>
      <c r="DO99" s="62">
        <f t="shared" si="311"/>
        <v>0.14206051060435168</v>
      </c>
      <c r="DP99" s="62">
        <f t="shared" si="312"/>
        <v>0.14409999999999998</v>
      </c>
      <c r="DQ99" s="62">
        <f t="shared" si="313"/>
        <v>0.14829999999999999</v>
      </c>
      <c r="DR99" s="62">
        <f t="shared" si="314"/>
        <v>0.15460000000000002</v>
      </c>
      <c r="DS99" s="62">
        <f t="shared" si="315"/>
        <v>0.16300000000000003</v>
      </c>
      <c r="DW99" s="168">
        <v>94</v>
      </c>
      <c r="DX99" s="62">
        <f t="shared" si="316"/>
        <v>0.21309076590652751</v>
      </c>
      <c r="DY99" s="62">
        <f t="shared" si="317"/>
        <v>0.21614999999999998</v>
      </c>
      <c r="DZ99" s="62">
        <f t="shared" si="318"/>
        <v>0.22244999999999998</v>
      </c>
      <c r="EA99" s="62">
        <f t="shared" si="319"/>
        <v>0.2319</v>
      </c>
      <c r="EB99" s="62">
        <f t="shared" si="320"/>
        <v>0.2445</v>
      </c>
      <c r="EF99" s="54">
        <v>94</v>
      </c>
      <c r="EG99" s="62">
        <f t="shared" si="321"/>
        <v>0.14206051060435168</v>
      </c>
      <c r="EH99" s="62">
        <f t="shared" si="322"/>
        <v>0.14409999999999998</v>
      </c>
      <c r="EI99" s="62">
        <f t="shared" si="323"/>
        <v>0.14829999999999999</v>
      </c>
      <c r="EJ99" s="62">
        <f t="shared" si="324"/>
        <v>0.15460000000000002</v>
      </c>
      <c r="EK99" s="62">
        <f t="shared" si="325"/>
        <v>0.16300000000000003</v>
      </c>
      <c r="EO99" s="168">
        <v>94</v>
      </c>
      <c r="EP99" s="62">
        <f t="shared" si="326"/>
        <v>7.103025530217584E-2</v>
      </c>
      <c r="EQ99" s="62">
        <f t="shared" si="327"/>
        <v>7.2049999999999989E-2</v>
      </c>
      <c r="ER99" s="62">
        <f t="shared" si="328"/>
        <v>7.4149999999999994E-2</v>
      </c>
      <c r="ES99" s="62">
        <f t="shared" si="329"/>
        <v>7.7300000000000008E-2</v>
      </c>
      <c r="ET99" s="62">
        <f t="shared" si="330"/>
        <v>8.1500000000000017E-2</v>
      </c>
      <c r="EX99" s="54">
        <v>94</v>
      </c>
      <c r="EY99" s="62">
        <f t="shared" si="401"/>
        <v>0.28412102120870336</v>
      </c>
      <c r="EZ99" s="62">
        <f t="shared" si="402"/>
        <v>0.28819999999999996</v>
      </c>
      <c r="FA99" s="62">
        <f t="shared" si="403"/>
        <v>0.29659999999999997</v>
      </c>
      <c r="FB99" s="62">
        <f t="shared" si="404"/>
        <v>0.30920000000000003</v>
      </c>
      <c r="FC99" s="62">
        <f t="shared" si="405"/>
        <v>0.32600000000000007</v>
      </c>
      <c r="FG99" s="54">
        <v>94</v>
      </c>
      <c r="FH99" s="67">
        <f>$Q133*AJ101*'[1]资源-士兵训练时间'!AB99+FH98</f>
        <v>5623652.001412807</v>
      </c>
      <c r="FI99" s="67">
        <f>$Q133*AK101*'[1]资源-士兵训练时间'!AC99+FI98</f>
        <v>8281348.8810177948</v>
      </c>
      <c r="FJ99" s="67">
        <f>$Q133*AL101*'[1]资源-士兵训练时间'!AD99+FJ98</f>
        <v>11751354.780365836</v>
      </c>
      <c r="FK99" s="67">
        <f>$Q133*AM101*'[1]资源-士兵训练时间'!AE99+FK98</f>
        <v>15835232.121956332</v>
      </c>
      <c r="FL99" s="67">
        <f>$Q133*AN101*'[1]资源-士兵训练时间'!AF99+FL98</f>
        <v>23884957.159006149</v>
      </c>
      <c r="FP99" s="54">
        <v>94</v>
      </c>
      <c r="FQ99" s="62">
        <f t="shared" si="331"/>
        <v>0.21309076590652751</v>
      </c>
      <c r="FR99" s="62">
        <f t="shared" si="332"/>
        <v>0.21614999999999998</v>
      </c>
      <c r="FS99" s="62">
        <f t="shared" si="333"/>
        <v>0.22244999999999998</v>
      </c>
      <c r="FT99" s="62">
        <f t="shared" si="334"/>
        <v>0.2319</v>
      </c>
      <c r="FU99" s="62">
        <f t="shared" si="335"/>
        <v>0.2445</v>
      </c>
      <c r="FV99" s="61">
        <f>FQ99*[4]兵营招募!AX98+FV98</f>
        <v>15616002.817061968</v>
      </c>
      <c r="FW99" s="61">
        <f>FR99*[4]兵营招募!AY98+FW98</f>
        <v>15748569.344202764</v>
      </c>
      <c r="FX99" s="61">
        <f>FS99*[4]兵营招募!AZ98+FX98</f>
        <v>14868453.781919422</v>
      </c>
      <c r="FY99" s="61">
        <f>FT99*[4]兵营招募!BA98+FY98</f>
        <v>13838060.05994931</v>
      </c>
      <c r="FZ99" s="61">
        <f>FU99*[4]兵营招募!BB98+FZ98</f>
        <v>9401539.7897690386</v>
      </c>
      <c r="GD99" s="54">
        <v>94</v>
      </c>
      <c r="GE99" s="62">
        <f t="shared" si="336"/>
        <v>0.28412102120870336</v>
      </c>
      <c r="GF99" s="62">
        <f t="shared" si="337"/>
        <v>0.28819999999999996</v>
      </c>
      <c r="GG99" s="62">
        <f t="shared" si="338"/>
        <v>0.29659999999999997</v>
      </c>
      <c r="GH99" s="62">
        <f t="shared" si="339"/>
        <v>0.30920000000000003</v>
      </c>
      <c r="GI99" s="62">
        <f t="shared" si="340"/>
        <v>0.32600000000000007</v>
      </c>
      <c r="GM99" s="54">
        <v>94</v>
      </c>
      <c r="GN99" s="62">
        <f t="shared" si="341"/>
        <v>0.28412102120870336</v>
      </c>
      <c r="GO99" s="62">
        <f t="shared" si="342"/>
        <v>0.28819999999999996</v>
      </c>
      <c r="GP99" s="62">
        <f t="shared" si="343"/>
        <v>0.29659999999999997</v>
      </c>
      <c r="GQ99" s="62">
        <f t="shared" si="344"/>
        <v>0.30920000000000003</v>
      </c>
      <c r="GR99" s="62">
        <f t="shared" si="345"/>
        <v>0.32600000000000007</v>
      </c>
      <c r="GV99" s="168">
        <v>94</v>
      </c>
      <c r="GW99" s="62">
        <f t="shared" si="346"/>
        <v>0.28412102120870336</v>
      </c>
      <c r="GX99" s="62">
        <f t="shared" si="347"/>
        <v>0.28819999999999996</v>
      </c>
      <c r="GY99" s="62">
        <f t="shared" si="348"/>
        <v>0.29659999999999997</v>
      </c>
      <c r="GZ99" s="62">
        <f t="shared" si="349"/>
        <v>0.30920000000000003</v>
      </c>
      <c r="HA99" s="62">
        <f t="shared" si="350"/>
        <v>0.32600000000000007</v>
      </c>
      <c r="HE99" s="54">
        <v>94</v>
      </c>
      <c r="HF99" s="62">
        <f t="shared" si="351"/>
        <v>2.1309076590652749</v>
      </c>
      <c r="HG99" s="62">
        <f t="shared" si="352"/>
        <v>2.1614999999999998</v>
      </c>
      <c r="HH99" s="62">
        <f t="shared" si="353"/>
        <v>2.2244999999999999</v>
      </c>
      <c r="HI99" s="62">
        <f t="shared" si="354"/>
        <v>2.319</v>
      </c>
      <c r="HJ99" s="62">
        <f t="shared" si="355"/>
        <v>2.4450000000000003</v>
      </c>
      <c r="HN99" s="54">
        <v>94</v>
      </c>
      <c r="HO99" s="62">
        <f t="shared" si="356"/>
        <v>0.42618153181305501</v>
      </c>
      <c r="HP99" s="62">
        <f t="shared" si="357"/>
        <v>0.43229999999999996</v>
      </c>
      <c r="HQ99" s="62">
        <f t="shared" si="358"/>
        <v>0.44489999999999996</v>
      </c>
      <c r="HR99" s="62">
        <f t="shared" si="359"/>
        <v>0.46379999999999999</v>
      </c>
      <c r="HS99" s="62">
        <f t="shared" si="360"/>
        <v>0.48899999999999999</v>
      </c>
      <c r="HW99" s="54">
        <v>94</v>
      </c>
      <c r="HX99" s="62">
        <f t="shared" si="361"/>
        <v>0.28412102120870336</v>
      </c>
      <c r="HY99" s="62">
        <f t="shared" si="362"/>
        <v>0.28819999999999996</v>
      </c>
      <c r="HZ99" s="62">
        <f t="shared" si="363"/>
        <v>0.29659999999999997</v>
      </c>
      <c r="IA99" s="62">
        <f t="shared" si="364"/>
        <v>0.30920000000000003</v>
      </c>
      <c r="IB99" s="62">
        <f t="shared" si="365"/>
        <v>0.32600000000000007</v>
      </c>
      <c r="IF99" s="54">
        <v>94</v>
      </c>
      <c r="IG99" s="62">
        <f t="shared" si="366"/>
        <v>0.71030255302175838</v>
      </c>
      <c r="IH99" s="62">
        <f t="shared" si="367"/>
        <v>0.72049999999999992</v>
      </c>
      <c r="II99" s="62">
        <f t="shared" si="368"/>
        <v>0.74149999999999994</v>
      </c>
      <c r="IJ99" s="62">
        <f t="shared" si="369"/>
        <v>0.77300000000000002</v>
      </c>
      <c r="IK99" s="62">
        <f t="shared" si="370"/>
        <v>0.81500000000000006</v>
      </c>
      <c r="IO99" s="54">
        <v>94</v>
      </c>
      <c r="IP99" s="62">
        <f t="shared" si="371"/>
        <v>0.28412102120870336</v>
      </c>
      <c r="IQ99" s="62">
        <f t="shared" si="372"/>
        <v>0.28819999999999996</v>
      </c>
      <c r="IR99" s="62">
        <f t="shared" si="373"/>
        <v>0.29659999999999997</v>
      </c>
      <c r="IS99" s="62">
        <f t="shared" si="374"/>
        <v>0.30920000000000003</v>
      </c>
      <c r="IT99" s="62">
        <f t="shared" si="375"/>
        <v>0.32600000000000007</v>
      </c>
      <c r="IX99" s="54">
        <v>94</v>
      </c>
      <c r="IY99" s="62">
        <f t="shared" si="376"/>
        <v>0</v>
      </c>
      <c r="IZ99" s="62">
        <f t="shared" si="377"/>
        <v>0</v>
      </c>
      <c r="JA99" s="62">
        <f t="shared" si="378"/>
        <v>0</v>
      </c>
      <c r="JB99" s="62">
        <f t="shared" si="379"/>
        <v>0</v>
      </c>
      <c r="JC99" s="62">
        <f t="shared" si="380"/>
        <v>0</v>
      </c>
      <c r="JD99" s="67"/>
      <c r="JE99" s="67"/>
      <c r="JF99" s="67"/>
      <c r="JJ99" s="54">
        <v>94</v>
      </c>
      <c r="JK99" s="68">
        <f t="shared" si="381"/>
        <v>7.103025530217584E-2</v>
      </c>
      <c r="JL99" s="68">
        <f t="shared" si="382"/>
        <v>7.2049999999999989E-2</v>
      </c>
      <c r="JM99" s="68">
        <f t="shared" si="383"/>
        <v>7.4149999999999994E-2</v>
      </c>
      <c r="JN99" s="68">
        <f t="shared" si="384"/>
        <v>7.7300000000000008E-2</v>
      </c>
      <c r="JO99" s="68">
        <f t="shared" si="385"/>
        <v>8.1500000000000017E-2</v>
      </c>
      <c r="JP99" s="61">
        <f>JK99*('[1]功能-城建'!CW98-'[1]功能-城建'!CW97)+JP98</f>
        <v>7604246.6698080655</v>
      </c>
      <c r="JQ99" s="61">
        <f>JL99*('[1]功能-城建'!CX98-'[1]功能-城建'!CX97)+JQ98</f>
        <v>8219554.3462907579</v>
      </c>
      <c r="JR99" s="61">
        <f>JM99*('[1]功能-城建'!CY98-'[1]功能-城建'!CY97)+JR98</f>
        <v>8153519.614898351</v>
      </c>
      <c r="JS99" s="61">
        <f>JN99*('[1]功能-城建'!CZ98-'[1]功能-城建'!CZ97)+JS98</f>
        <v>8107578.8028037716</v>
      </c>
      <c r="JT99" s="61">
        <f>JO99*('[1]功能-城建'!DA98-'[1]功能-城建'!DA97)+JT98</f>
        <v>4622832.1945901848</v>
      </c>
      <c r="JX99" s="159">
        <v>94</v>
      </c>
      <c r="JY99" s="68">
        <f t="shared" si="386"/>
        <v>0.14206051060435168</v>
      </c>
      <c r="JZ99" s="68">
        <f t="shared" si="387"/>
        <v>0.14409999999999998</v>
      </c>
      <c r="KA99" s="68">
        <f t="shared" si="388"/>
        <v>0.14829999999999999</v>
      </c>
      <c r="KB99" s="68">
        <f t="shared" si="389"/>
        <v>0.15460000000000002</v>
      </c>
      <c r="KC99" s="68">
        <f t="shared" si="390"/>
        <v>0.16300000000000003</v>
      </c>
      <c r="KG99" s="168">
        <v>94</v>
      </c>
      <c r="KH99" s="68">
        <f t="shared" si="391"/>
        <v>0.14206051060435168</v>
      </c>
      <c r="KI99" s="68">
        <f t="shared" si="392"/>
        <v>0.14409999999999998</v>
      </c>
      <c r="KJ99" s="68">
        <f t="shared" si="393"/>
        <v>0.14829999999999999</v>
      </c>
      <c r="KK99" s="68">
        <f t="shared" si="394"/>
        <v>0.15460000000000002</v>
      </c>
      <c r="KL99" s="68">
        <f t="shared" si="395"/>
        <v>0.16300000000000003</v>
      </c>
      <c r="KP99" s="168">
        <v>94</v>
      </c>
      <c r="KQ99" s="68">
        <f t="shared" si="396"/>
        <v>0.21309076590652751</v>
      </c>
      <c r="KR99" s="68">
        <f t="shared" si="397"/>
        <v>0.21614999999999998</v>
      </c>
      <c r="KS99" s="68">
        <f t="shared" si="398"/>
        <v>0.22244999999999998</v>
      </c>
      <c r="KT99" s="68">
        <f t="shared" si="399"/>
        <v>0.2319</v>
      </c>
      <c r="KU99" s="68">
        <f t="shared" si="400"/>
        <v>0.2445</v>
      </c>
    </row>
    <row r="100" spans="2:310" x14ac:dyDescent="0.15">
      <c r="B100" s="54">
        <v>61</v>
      </c>
      <c r="C100" s="63">
        <f>IFERROR(INDEX(C$8:C$37,MATCH(圣人研究设计!AA134,$B$8:$B$37,0)),0)</f>
        <v>1.125</v>
      </c>
      <c r="D100" s="63">
        <f>IFERROR(INDEX(D$8:D$37,MATCH(圣人研究设计!AB134,$B$8:$B$37,0)),0)</f>
        <v>1.125</v>
      </c>
      <c r="E100" s="63">
        <f>IFERROR(INDEX(E$8:E$37,MATCH(圣人研究设计!AC134,$B$8:$B$37,0)),0)</f>
        <v>0</v>
      </c>
      <c r="F100" s="63">
        <f>IFERROR(INDEX(F$8:F$37,MATCH(圣人研究设计!AD134,$B$8:$B$37,0)),0)</f>
        <v>7.5000000000000011E-2</v>
      </c>
      <c r="G100" s="63">
        <f>IFERROR(INDEX(G$8:G$37,MATCH(圣人研究设计!AE134,$B$8:$B$37,0)),0)</f>
        <v>0.75</v>
      </c>
      <c r="H100" s="63">
        <f>IFERROR(INDEX(H$8:H$37,MATCH(圣人研究设计!AF134,$B$8:$B$37,0)),0)</f>
        <v>0.75</v>
      </c>
      <c r="I100" s="63">
        <f>IFERROR(INDEX(I$8:I$37,MATCH(圣人研究设计!AG134,$B$8:$B$37,0)),0)</f>
        <v>0.5</v>
      </c>
      <c r="J100" s="63">
        <f>IFERROR(INDEX(J$8:J$37,MATCH(圣人研究设计!AH134,$B$8:$B$37,0)),0)</f>
        <v>0.15000000000000002</v>
      </c>
      <c r="K100" s="63">
        <f>IFERROR(INDEX(K$8:K$37,MATCH(圣人研究设计!AI134,$B$8:$B$37,0)),0)</f>
        <v>0.15000000000000002</v>
      </c>
      <c r="L100" s="63">
        <f>IFERROR(INDEX(L$8:L$37,MATCH(圣人研究设计!AJ134,$B$8:$B$37,0)),0)</f>
        <v>0.1</v>
      </c>
      <c r="M100" s="63">
        <f>IFERROR(INDEX(M$8:M$37,MATCH(圣人研究设计!AK134,$B$8:$B$37,0)),0)</f>
        <v>0</v>
      </c>
      <c r="N100" s="63">
        <f>IFERROR(INDEX(N$8:N$37,MATCH(圣人研究设计!AL134,$B$8:$B$37,0)),0)</f>
        <v>0</v>
      </c>
      <c r="O100" s="63">
        <f>IFERROR(INDEX(O$8:O$37,MATCH(圣人研究设计!AM134,$B$8:$B$37,0)),0)</f>
        <v>0.05</v>
      </c>
      <c r="P100" s="63">
        <f>IFERROR(INDEX(P$8:P$37,MATCH(圣人研究设计!AN134,$B$8:$B$37,0)),0)</f>
        <v>0.2</v>
      </c>
      <c r="Q100" s="63">
        <f>IFERROR(INDEX(Q$8:Q$37,MATCH(圣人研究设计!AO134,$B$8:$B$37,0)),0)</f>
        <v>0.05</v>
      </c>
      <c r="R100" s="63">
        <f>IFERROR(INDEX(R$8:R$37,MATCH(圣人研究设计!AP134,$B$8:$B$37,0)),0)</f>
        <v>0.15</v>
      </c>
      <c r="S100" s="63">
        <f>IFERROR(INDEX(S$8:S$37,MATCH(圣人研究设计!AQ134,$B$8:$B$37,0)),0)</f>
        <v>0</v>
      </c>
      <c r="T100" s="63">
        <f>IFERROR(INDEX(T$8:T$37,MATCH(圣人研究设计!AR134,$B$8:$B$37,0)),0)</f>
        <v>0.2</v>
      </c>
      <c r="U100" s="63">
        <f>IFERROR(INDEX(U$8:U$37,MATCH(圣人研究设计!AS134,$B$8:$B$37,0)),0)</f>
        <v>0.2</v>
      </c>
      <c r="V100" s="63">
        <f>IFERROR(INDEX(V$8:V$37,MATCH(圣人研究设计!AT134,$B$8:$B$37,0)),0)</f>
        <v>0</v>
      </c>
      <c r="W100" s="63">
        <f>IFERROR(INDEX(W$8:W$37,MATCH(圣人研究设计!AU134,$B$8:$B$37,0)),0)</f>
        <v>0.3</v>
      </c>
      <c r="X100" s="63">
        <f>IFERROR(INDEX(X$8:X$37,MATCH(圣人研究设计!AV134,$B$8:$B$37,0)),0)</f>
        <v>0</v>
      </c>
      <c r="Y100" s="63">
        <f>IFERROR(INDEX(Y$8:Y$37,MATCH(圣人研究设计!AW134,$B$8:$B$37,0)),0)</f>
        <v>0.75</v>
      </c>
      <c r="Z100" s="63">
        <f>IFERROR(INDEX(Z$8:Z$37,MATCH(圣人研究设计!AX134,$B$8:$B$37,0)),0)</f>
        <v>0</v>
      </c>
      <c r="AA100" s="63">
        <f>IFERROR(INDEX(AA$8:AA$37,MATCH(圣人研究设计!AY134,$B$8:$B$37,0)),0)</f>
        <v>0</v>
      </c>
      <c r="AB100" s="63">
        <f>IFERROR(INDEX(AB$8:AB$37,MATCH(圣人研究设计!AZ134,$B$8:$B$37,0)),0)</f>
        <v>0</v>
      </c>
      <c r="AC100" s="63">
        <f>IFERROR(INDEX(AC$8:AC$37,MATCH(圣人研究设计!BA134,$B$8:$B$37,0)),0)</f>
        <v>0.15000000000000002</v>
      </c>
      <c r="AD100" s="63">
        <f>IFERROR(INDEX(AD$8:AD$37,MATCH(圣人研究设计!BB134,$B$8:$B$37,0)),0)</f>
        <v>0.22499999999999998</v>
      </c>
      <c r="AE100" s="63"/>
      <c r="AI100" s="103">
        <v>93</v>
      </c>
      <c r="AJ100" s="60">
        <f>IF(总纲!BM97&lt;INT('功能-圣人研究'!$E$8),0,求节点('功能-圣人研究'!$E$8:$E$27,'功能-圣人研究'!K$8:K$27,总纲!BM97))</f>
        <v>0.71223949601790149</v>
      </c>
      <c r="AK100" s="60">
        <f>IF(总纲!BN97&lt;INT('功能-圣人研究'!$E$8),0,求节点('功能-圣人研究'!$E$8:$E$27,'功能-圣人研究'!L$8:L$27,总纲!BN97))</f>
        <v>0.72090290837704762</v>
      </c>
      <c r="AL100" s="60">
        <f>IF(总纲!BO97&lt;INT('功能-圣人研究'!$E$8),0,求节点('功能-圣人研究'!$E$8:$E$27,'功能-圣人研究'!M$8:M$27,总纲!BO97))</f>
        <v>0.74149999999999994</v>
      </c>
      <c r="AM100" s="60">
        <f>IF(总纲!BP97&lt;INT('功能-圣人研究'!$E$8),0,求节点('功能-圣人研究'!$E$8:$E$27,'功能-圣人研究'!N$8:N$27,总纲!BP97))</f>
        <v>0.77300000000000002</v>
      </c>
      <c r="AN100" s="60">
        <f>IF(总纲!BQ97&lt;INT('功能-圣人研究'!$E$8),0,求节点('功能-圣人研究'!$E$8:$E$27,'功能-圣人研究'!O$8:O$27,总纲!BQ97))</f>
        <v>0.81500000000000006</v>
      </c>
      <c r="AS100" s="81"/>
      <c r="AT100" s="54">
        <v>95</v>
      </c>
      <c r="AU100" s="68">
        <f t="shared" si="271"/>
        <v>1.0649999999999999</v>
      </c>
      <c r="AV100" s="68">
        <f t="shared" si="272"/>
        <v>1.0807499999999999</v>
      </c>
      <c r="AW100" s="68">
        <f t="shared" si="273"/>
        <v>1.11225</v>
      </c>
      <c r="AX100" s="68">
        <f t="shared" si="274"/>
        <v>1.1595</v>
      </c>
      <c r="AY100" s="68">
        <f t="shared" si="275"/>
        <v>1.2225000000000001</v>
      </c>
      <c r="BB100" s="81"/>
      <c r="BC100" s="54">
        <v>95</v>
      </c>
      <c r="BD100" s="68">
        <f t="shared" si="276"/>
        <v>1.0649999999999999</v>
      </c>
      <c r="BE100" s="68">
        <f t="shared" si="277"/>
        <v>1.0807499999999999</v>
      </c>
      <c r="BF100" s="68">
        <f t="shared" si="278"/>
        <v>1.11225</v>
      </c>
      <c r="BG100" s="68">
        <f t="shared" si="279"/>
        <v>1.1595</v>
      </c>
      <c r="BH100" s="68">
        <f t="shared" si="280"/>
        <v>1.2225000000000001</v>
      </c>
      <c r="BL100" s="54">
        <v>95</v>
      </c>
      <c r="BM100" s="68">
        <f t="shared" si="281"/>
        <v>0</v>
      </c>
      <c r="BN100" s="68">
        <f t="shared" si="282"/>
        <v>0</v>
      </c>
      <c r="BO100" s="68">
        <f t="shared" si="283"/>
        <v>0</v>
      </c>
      <c r="BP100" s="68">
        <f t="shared" si="284"/>
        <v>0</v>
      </c>
      <c r="BQ100" s="68">
        <f t="shared" si="285"/>
        <v>0</v>
      </c>
      <c r="BU100" s="54">
        <v>95</v>
      </c>
      <c r="BV100" s="62">
        <f t="shared" si="286"/>
        <v>0.71</v>
      </c>
      <c r="BW100" s="62">
        <f t="shared" si="287"/>
        <v>0.72049999999999992</v>
      </c>
      <c r="BX100" s="62">
        <f t="shared" si="288"/>
        <v>0.74149999999999994</v>
      </c>
      <c r="BY100" s="62">
        <f t="shared" si="289"/>
        <v>0.77300000000000002</v>
      </c>
      <c r="BZ100" s="62">
        <f t="shared" si="290"/>
        <v>0.81500000000000006</v>
      </c>
      <c r="CD100" s="168">
        <v>95</v>
      </c>
      <c r="CE100" s="62">
        <f t="shared" si="291"/>
        <v>0.71</v>
      </c>
      <c r="CF100" s="62">
        <f t="shared" si="292"/>
        <v>0.72049999999999992</v>
      </c>
      <c r="CG100" s="62">
        <f t="shared" si="293"/>
        <v>0.74149999999999994</v>
      </c>
      <c r="CH100" s="62">
        <f t="shared" si="294"/>
        <v>0.77300000000000002</v>
      </c>
      <c r="CI100" s="62">
        <f t="shared" si="295"/>
        <v>0.81500000000000006</v>
      </c>
      <c r="CM100" s="54">
        <v>95</v>
      </c>
      <c r="CN100" s="62">
        <f t="shared" si="296"/>
        <v>0.71</v>
      </c>
      <c r="CO100" s="62">
        <f t="shared" si="297"/>
        <v>0.72049999999999992</v>
      </c>
      <c r="CP100" s="62">
        <f t="shared" si="298"/>
        <v>0.74149999999999994</v>
      </c>
      <c r="CQ100" s="62">
        <f t="shared" si="299"/>
        <v>0.77300000000000002</v>
      </c>
      <c r="CR100" s="62">
        <f t="shared" si="300"/>
        <v>0.81500000000000006</v>
      </c>
      <c r="CV100" s="54">
        <v>95</v>
      </c>
      <c r="CW100" s="62">
        <f t="shared" si="301"/>
        <v>0.14199999999999999</v>
      </c>
      <c r="CX100" s="62">
        <f t="shared" si="302"/>
        <v>0.14409999999999998</v>
      </c>
      <c r="CY100" s="62">
        <f t="shared" si="303"/>
        <v>0.14829999999999999</v>
      </c>
      <c r="CZ100" s="62">
        <f t="shared" si="304"/>
        <v>0.15460000000000002</v>
      </c>
      <c r="DA100" s="62">
        <f t="shared" si="305"/>
        <v>0.16300000000000003</v>
      </c>
      <c r="DE100" s="168">
        <v>95</v>
      </c>
      <c r="DF100" s="62">
        <f t="shared" si="306"/>
        <v>0.14199999999999999</v>
      </c>
      <c r="DG100" s="62">
        <f t="shared" si="307"/>
        <v>0.14409999999999998</v>
      </c>
      <c r="DH100" s="62">
        <f t="shared" si="308"/>
        <v>0.14829999999999999</v>
      </c>
      <c r="DI100" s="62">
        <f t="shared" si="309"/>
        <v>0.15460000000000002</v>
      </c>
      <c r="DJ100" s="62">
        <f t="shared" si="310"/>
        <v>0.16300000000000003</v>
      </c>
      <c r="DN100" s="54">
        <v>95</v>
      </c>
      <c r="DO100" s="62">
        <f t="shared" si="311"/>
        <v>0.14199999999999999</v>
      </c>
      <c r="DP100" s="62">
        <f t="shared" si="312"/>
        <v>0.14409999999999998</v>
      </c>
      <c r="DQ100" s="62">
        <f t="shared" si="313"/>
        <v>0.14829999999999999</v>
      </c>
      <c r="DR100" s="62">
        <f t="shared" si="314"/>
        <v>0.15460000000000002</v>
      </c>
      <c r="DS100" s="62">
        <f t="shared" si="315"/>
        <v>0.16300000000000003</v>
      </c>
      <c r="DW100" s="168">
        <v>95</v>
      </c>
      <c r="DX100" s="62">
        <f t="shared" si="316"/>
        <v>0.21299999999999999</v>
      </c>
      <c r="DY100" s="62">
        <f t="shared" si="317"/>
        <v>0.21614999999999998</v>
      </c>
      <c r="DZ100" s="62">
        <f t="shared" si="318"/>
        <v>0.22244999999999998</v>
      </c>
      <c r="EA100" s="62">
        <f t="shared" si="319"/>
        <v>0.2319</v>
      </c>
      <c r="EB100" s="62">
        <f t="shared" si="320"/>
        <v>0.2445</v>
      </c>
      <c r="EF100" s="54">
        <v>95</v>
      </c>
      <c r="EG100" s="62">
        <f t="shared" si="321"/>
        <v>0.14199999999999999</v>
      </c>
      <c r="EH100" s="62">
        <f t="shared" si="322"/>
        <v>0.14409999999999998</v>
      </c>
      <c r="EI100" s="62">
        <f t="shared" si="323"/>
        <v>0.14829999999999999</v>
      </c>
      <c r="EJ100" s="62">
        <f t="shared" si="324"/>
        <v>0.15460000000000002</v>
      </c>
      <c r="EK100" s="62">
        <f t="shared" si="325"/>
        <v>0.16300000000000003</v>
      </c>
      <c r="EO100" s="168">
        <v>95</v>
      </c>
      <c r="EP100" s="62">
        <f t="shared" si="326"/>
        <v>7.0999999999999994E-2</v>
      </c>
      <c r="EQ100" s="62">
        <f t="shared" si="327"/>
        <v>7.2049999999999989E-2</v>
      </c>
      <c r="ER100" s="62">
        <f t="shared" si="328"/>
        <v>7.4149999999999994E-2</v>
      </c>
      <c r="ES100" s="62">
        <f t="shared" si="329"/>
        <v>7.7300000000000008E-2</v>
      </c>
      <c r="ET100" s="62">
        <f t="shared" si="330"/>
        <v>8.1500000000000017E-2</v>
      </c>
      <c r="EX100" s="54">
        <v>95</v>
      </c>
      <c r="EY100" s="62">
        <f t="shared" si="401"/>
        <v>0.28399999999999997</v>
      </c>
      <c r="EZ100" s="62">
        <f t="shared" si="402"/>
        <v>0.28819999999999996</v>
      </c>
      <c r="FA100" s="62">
        <f t="shared" si="403"/>
        <v>0.29659999999999997</v>
      </c>
      <c r="FB100" s="62">
        <f t="shared" si="404"/>
        <v>0.30920000000000003</v>
      </c>
      <c r="FC100" s="62">
        <f t="shared" si="405"/>
        <v>0.32600000000000007</v>
      </c>
      <c r="FG100" s="54">
        <v>95</v>
      </c>
      <c r="FH100" s="67">
        <f>$Q134*AJ102*'[1]资源-士兵训练时间'!AB100+FH99</f>
        <v>6286884.8730847668</v>
      </c>
      <c r="FI100" s="67">
        <f>$Q134*AK102*'[1]资源-士兵训练时间'!AC100+FI99</f>
        <v>9321289.2442947887</v>
      </c>
      <c r="FJ100" s="67">
        <f>$Q134*AL102*'[1]资源-士兵训练时间'!AD100+FJ99</f>
        <v>12981547.997051684</v>
      </c>
      <c r="FK100" s="67">
        <f>$Q134*AM102*'[1]资源-士兵训练时间'!AE100+FK99</f>
        <v>17402384.636270851</v>
      </c>
      <c r="FL100" s="67">
        <f>$Q134*AN102*'[1]资源-士兵训练时间'!AF100+FL99</f>
        <v>26136722.177159429</v>
      </c>
      <c r="FP100" s="54">
        <v>95</v>
      </c>
      <c r="FQ100" s="62">
        <f t="shared" si="331"/>
        <v>0.21299999999999999</v>
      </c>
      <c r="FR100" s="62">
        <f t="shared" si="332"/>
        <v>0.21614999999999998</v>
      </c>
      <c r="FS100" s="62">
        <f t="shared" si="333"/>
        <v>0.22244999999999998</v>
      </c>
      <c r="FT100" s="62">
        <f t="shared" si="334"/>
        <v>0.2319</v>
      </c>
      <c r="FU100" s="62">
        <f t="shared" si="335"/>
        <v>0.2445</v>
      </c>
      <c r="FV100" s="61">
        <f>FQ100*[4]兵营招募!AX99+FV99</f>
        <v>17155320.657439418</v>
      </c>
      <c r="FW100" s="61">
        <f>FR100*[4]兵营招募!AY99+FW99</f>
        <v>17322505.562971249</v>
      </c>
      <c r="FX100" s="61">
        <f>FS100*[4]兵营招募!AZ99+FX99</f>
        <v>16279884.81038795</v>
      </c>
      <c r="FY100" s="61">
        <f>FT100*[4]兵营招募!BA99+FY99</f>
        <v>15145962.801599324</v>
      </c>
      <c r="FZ100" s="61">
        <f>FU100*[4]兵营招募!BB99+FZ99</f>
        <v>10343331.301417999</v>
      </c>
      <c r="GD100" s="54">
        <v>95</v>
      </c>
      <c r="GE100" s="62">
        <f t="shared" si="336"/>
        <v>0.28399999999999997</v>
      </c>
      <c r="GF100" s="62">
        <f t="shared" si="337"/>
        <v>0.28819999999999996</v>
      </c>
      <c r="GG100" s="62">
        <f t="shared" si="338"/>
        <v>0.29659999999999997</v>
      </c>
      <c r="GH100" s="62">
        <f t="shared" si="339"/>
        <v>0.30920000000000003</v>
      </c>
      <c r="GI100" s="62">
        <f t="shared" si="340"/>
        <v>0.32600000000000007</v>
      </c>
      <c r="GM100" s="54">
        <v>95</v>
      </c>
      <c r="GN100" s="62">
        <f t="shared" si="341"/>
        <v>0.28399999999999997</v>
      </c>
      <c r="GO100" s="62">
        <f t="shared" si="342"/>
        <v>0.28819999999999996</v>
      </c>
      <c r="GP100" s="62">
        <f t="shared" si="343"/>
        <v>0.29659999999999997</v>
      </c>
      <c r="GQ100" s="62">
        <f t="shared" si="344"/>
        <v>0.30920000000000003</v>
      </c>
      <c r="GR100" s="62">
        <f t="shared" si="345"/>
        <v>0.32600000000000007</v>
      </c>
      <c r="GV100" s="168">
        <v>95</v>
      </c>
      <c r="GW100" s="62">
        <f t="shared" si="346"/>
        <v>0.28399999999999997</v>
      </c>
      <c r="GX100" s="62">
        <f t="shared" si="347"/>
        <v>0.28819999999999996</v>
      </c>
      <c r="GY100" s="62">
        <f t="shared" si="348"/>
        <v>0.29659999999999997</v>
      </c>
      <c r="GZ100" s="62">
        <f t="shared" si="349"/>
        <v>0.30920000000000003</v>
      </c>
      <c r="HA100" s="62">
        <f t="shared" si="350"/>
        <v>0.32600000000000007</v>
      </c>
      <c r="HE100" s="54">
        <v>95</v>
      </c>
      <c r="HF100" s="62">
        <f t="shared" si="351"/>
        <v>2.13</v>
      </c>
      <c r="HG100" s="62">
        <f t="shared" si="352"/>
        <v>2.1614999999999998</v>
      </c>
      <c r="HH100" s="62">
        <f t="shared" si="353"/>
        <v>2.2244999999999999</v>
      </c>
      <c r="HI100" s="62">
        <f t="shared" si="354"/>
        <v>2.319</v>
      </c>
      <c r="HJ100" s="62">
        <f t="shared" si="355"/>
        <v>2.4450000000000003</v>
      </c>
      <c r="HN100" s="54">
        <v>95</v>
      </c>
      <c r="HO100" s="62">
        <f t="shared" si="356"/>
        <v>0.42599999999999999</v>
      </c>
      <c r="HP100" s="62">
        <f t="shared" si="357"/>
        <v>0.43229999999999996</v>
      </c>
      <c r="HQ100" s="62">
        <f t="shared" si="358"/>
        <v>0.44489999999999996</v>
      </c>
      <c r="HR100" s="62">
        <f t="shared" si="359"/>
        <v>0.46379999999999999</v>
      </c>
      <c r="HS100" s="62">
        <f t="shared" si="360"/>
        <v>0.48899999999999999</v>
      </c>
      <c r="HW100" s="54">
        <v>95</v>
      </c>
      <c r="HX100" s="62">
        <f t="shared" si="361"/>
        <v>0.28399999999999997</v>
      </c>
      <c r="HY100" s="62">
        <f t="shared" si="362"/>
        <v>0.28819999999999996</v>
      </c>
      <c r="HZ100" s="62">
        <f t="shared" si="363"/>
        <v>0.29659999999999997</v>
      </c>
      <c r="IA100" s="62">
        <f t="shared" si="364"/>
        <v>0.30920000000000003</v>
      </c>
      <c r="IB100" s="62">
        <f t="shared" si="365"/>
        <v>0.32600000000000007</v>
      </c>
      <c r="IF100" s="54">
        <v>95</v>
      </c>
      <c r="IG100" s="62">
        <f t="shared" si="366"/>
        <v>0.71</v>
      </c>
      <c r="IH100" s="62">
        <f t="shared" si="367"/>
        <v>0.72049999999999992</v>
      </c>
      <c r="II100" s="62">
        <f t="shared" si="368"/>
        <v>0.74149999999999994</v>
      </c>
      <c r="IJ100" s="62">
        <f t="shared" si="369"/>
        <v>0.77300000000000002</v>
      </c>
      <c r="IK100" s="62">
        <f t="shared" si="370"/>
        <v>0.81500000000000006</v>
      </c>
      <c r="IO100" s="54">
        <v>95</v>
      </c>
      <c r="IP100" s="62">
        <f t="shared" si="371"/>
        <v>0.28399999999999997</v>
      </c>
      <c r="IQ100" s="62">
        <f t="shared" si="372"/>
        <v>0.28819999999999996</v>
      </c>
      <c r="IR100" s="62">
        <f t="shared" si="373"/>
        <v>0.29659999999999997</v>
      </c>
      <c r="IS100" s="62">
        <f t="shared" si="374"/>
        <v>0.30920000000000003</v>
      </c>
      <c r="IT100" s="62">
        <f t="shared" si="375"/>
        <v>0.32600000000000007</v>
      </c>
      <c r="IX100" s="54">
        <v>95</v>
      </c>
      <c r="IY100" s="62">
        <f t="shared" si="376"/>
        <v>0</v>
      </c>
      <c r="IZ100" s="62">
        <f t="shared" si="377"/>
        <v>0</v>
      </c>
      <c r="JA100" s="62">
        <f t="shared" si="378"/>
        <v>0</v>
      </c>
      <c r="JB100" s="62">
        <f t="shared" si="379"/>
        <v>0</v>
      </c>
      <c r="JC100" s="62">
        <f t="shared" si="380"/>
        <v>0</v>
      </c>
      <c r="JD100" s="67"/>
      <c r="JE100" s="67"/>
      <c r="JF100" s="67"/>
      <c r="JJ100" s="54">
        <v>95</v>
      </c>
      <c r="JK100" s="68">
        <f t="shared" si="381"/>
        <v>7.0999999999999994E-2</v>
      </c>
      <c r="JL100" s="68">
        <f t="shared" si="382"/>
        <v>7.2049999999999989E-2</v>
      </c>
      <c r="JM100" s="68">
        <f t="shared" si="383"/>
        <v>7.4149999999999994E-2</v>
      </c>
      <c r="JN100" s="68">
        <f t="shared" si="384"/>
        <v>7.7300000000000008E-2</v>
      </c>
      <c r="JO100" s="68">
        <f t="shared" si="385"/>
        <v>8.1500000000000017E-2</v>
      </c>
      <c r="JP100" s="61">
        <f>JK100*('[1]功能-城建'!CW99-'[1]功能-城建'!CW98)+JP99</f>
        <v>8199363.5374963917</v>
      </c>
      <c r="JQ100" s="61">
        <f>JL100*('[1]功能-城建'!CX99-'[1]功能-城建'!CX98)+JQ99</f>
        <v>8871601.4952372499</v>
      </c>
      <c r="JR100" s="61">
        <f>JM100*('[1]功能-城建'!CY99-'[1]功能-城建'!CY98)+JR99</f>
        <v>8767607.5783166103</v>
      </c>
      <c r="JS100" s="61">
        <f>JN100*('[1]功能-城建'!CZ99-'[1]功能-城建'!CZ98)+JS99</f>
        <v>8714720.2259048522</v>
      </c>
      <c r="JT100" s="61">
        <f>JO100*('[1]功能-城建'!DA99-'[1]功能-城建'!DA98)+JT99</f>
        <v>4987909.5441504559</v>
      </c>
      <c r="JX100" s="159">
        <v>95</v>
      </c>
      <c r="JY100" s="68">
        <f t="shared" si="386"/>
        <v>0.14199999999999999</v>
      </c>
      <c r="JZ100" s="68">
        <f t="shared" si="387"/>
        <v>0.14409999999999998</v>
      </c>
      <c r="KA100" s="68">
        <f t="shared" si="388"/>
        <v>0.14829999999999999</v>
      </c>
      <c r="KB100" s="68">
        <f t="shared" si="389"/>
        <v>0.15460000000000002</v>
      </c>
      <c r="KC100" s="68">
        <f t="shared" si="390"/>
        <v>0.16300000000000003</v>
      </c>
      <c r="KG100" s="168">
        <v>95</v>
      </c>
      <c r="KH100" s="68">
        <f t="shared" si="391"/>
        <v>0.14199999999999999</v>
      </c>
      <c r="KI100" s="68">
        <f t="shared" si="392"/>
        <v>0.14409999999999998</v>
      </c>
      <c r="KJ100" s="68">
        <f t="shared" si="393"/>
        <v>0.14829999999999999</v>
      </c>
      <c r="KK100" s="68">
        <f t="shared" si="394"/>
        <v>0.15460000000000002</v>
      </c>
      <c r="KL100" s="68">
        <f t="shared" si="395"/>
        <v>0.16300000000000003</v>
      </c>
      <c r="KP100" s="168">
        <v>95</v>
      </c>
      <c r="KQ100" s="68">
        <f t="shared" si="396"/>
        <v>0.21299999999999999</v>
      </c>
      <c r="KR100" s="68">
        <f t="shared" si="397"/>
        <v>0.21614999999999998</v>
      </c>
      <c r="KS100" s="68">
        <f t="shared" si="398"/>
        <v>0.22244999999999998</v>
      </c>
      <c r="KT100" s="68">
        <f t="shared" si="399"/>
        <v>0.2319</v>
      </c>
      <c r="KU100" s="68">
        <f t="shared" si="400"/>
        <v>0.2445</v>
      </c>
    </row>
    <row r="101" spans="2:310" x14ac:dyDescent="0.15">
      <c r="B101" s="54">
        <v>62</v>
      </c>
      <c r="C101" s="63">
        <f>IFERROR(INDEX(C$8:C$37,MATCH(圣人研究设计!AA135,$B$8:$B$37,0)),0)</f>
        <v>1.125</v>
      </c>
      <c r="D101" s="63">
        <f>IFERROR(INDEX(D$8:D$37,MATCH(圣人研究设计!AB135,$B$8:$B$37,0)),0)</f>
        <v>1.125</v>
      </c>
      <c r="E101" s="63">
        <f>IFERROR(INDEX(E$8:E$37,MATCH(圣人研究设计!AC135,$B$8:$B$37,0)),0)</f>
        <v>0</v>
      </c>
      <c r="F101" s="63">
        <f>IFERROR(INDEX(F$8:F$37,MATCH(圣人研究设计!AD135,$B$8:$B$37,0)),0)</f>
        <v>7.5000000000000011E-2</v>
      </c>
      <c r="G101" s="63">
        <f>IFERROR(INDEX(G$8:G$37,MATCH(圣人研究设计!AE135,$B$8:$B$37,0)),0)</f>
        <v>0.75</v>
      </c>
      <c r="H101" s="63">
        <f>IFERROR(INDEX(H$8:H$37,MATCH(圣人研究设计!AF135,$B$8:$B$37,0)),0)</f>
        <v>0.75</v>
      </c>
      <c r="I101" s="63">
        <f>IFERROR(INDEX(I$8:I$37,MATCH(圣人研究设计!AG135,$B$8:$B$37,0)),0)</f>
        <v>0.5</v>
      </c>
      <c r="J101" s="63">
        <f>IFERROR(INDEX(J$8:J$37,MATCH(圣人研究设计!AH135,$B$8:$B$37,0)),0)</f>
        <v>0.15000000000000002</v>
      </c>
      <c r="K101" s="63">
        <f>IFERROR(INDEX(K$8:K$37,MATCH(圣人研究设计!AI135,$B$8:$B$37,0)),0)</f>
        <v>0.15000000000000002</v>
      </c>
      <c r="L101" s="63">
        <f>IFERROR(INDEX(L$8:L$37,MATCH(圣人研究设计!AJ135,$B$8:$B$37,0)),0)</f>
        <v>0.1</v>
      </c>
      <c r="M101" s="63">
        <f>IFERROR(INDEX(M$8:M$37,MATCH(圣人研究设计!AK135,$B$8:$B$37,0)),0)</f>
        <v>0</v>
      </c>
      <c r="N101" s="63">
        <f>IFERROR(INDEX(N$8:N$37,MATCH(圣人研究设计!AL135,$B$8:$B$37,0)),0)</f>
        <v>0</v>
      </c>
      <c r="O101" s="63">
        <f>IFERROR(INDEX(O$8:O$37,MATCH(圣人研究设计!AM135,$B$8:$B$37,0)),0)</f>
        <v>0.05</v>
      </c>
      <c r="P101" s="63">
        <f>IFERROR(INDEX(P$8:P$37,MATCH(圣人研究设计!AN135,$B$8:$B$37,0)),0)</f>
        <v>0.2</v>
      </c>
      <c r="Q101" s="63">
        <f>IFERROR(INDEX(Q$8:Q$37,MATCH(圣人研究设计!AO135,$B$8:$B$37,0)),0)</f>
        <v>0.05</v>
      </c>
      <c r="R101" s="63">
        <f>IFERROR(INDEX(R$8:R$37,MATCH(圣人研究设计!AP135,$B$8:$B$37,0)),0)</f>
        <v>0.15</v>
      </c>
      <c r="S101" s="63">
        <f>IFERROR(INDEX(S$8:S$37,MATCH(圣人研究设计!AQ135,$B$8:$B$37,0)),0)</f>
        <v>0</v>
      </c>
      <c r="T101" s="63">
        <f>IFERROR(INDEX(T$8:T$37,MATCH(圣人研究设计!AR135,$B$8:$B$37,0)),0)</f>
        <v>0.2</v>
      </c>
      <c r="U101" s="63">
        <f>IFERROR(INDEX(U$8:U$37,MATCH(圣人研究设计!AS135,$B$8:$B$37,0)),0)</f>
        <v>0.2</v>
      </c>
      <c r="V101" s="63">
        <f>IFERROR(INDEX(V$8:V$37,MATCH(圣人研究设计!AT135,$B$8:$B$37,0)),0)</f>
        <v>0</v>
      </c>
      <c r="W101" s="63">
        <f>IFERROR(INDEX(W$8:W$37,MATCH(圣人研究设计!AU135,$B$8:$B$37,0)),0)</f>
        <v>0.3</v>
      </c>
      <c r="X101" s="63">
        <f>IFERROR(INDEX(X$8:X$37,MATCH(圣人研究设计!AV135,$B$8:$B$37,0)),0)</f>
        <v>0</v>
      </c>
      <c r="Y101" s="63">
        <f>IFERROR(INDEX(Y$8:Y$37,MATCH(圣人研究设计!AW135,$B$8:$B$37,0)),0)</f>
        <v>0.75</v>
      </c>
      <c r="Z101" s="63">
        <f>IFERROR(INDEX(Z$8:Z$37,MATCH(圣人研究设计!AX135,$B$8:$B$37,0)),0)</f>
        <v>0</v>
      </c>
      <c r="AA101" s="63">
        <f>IFERROR(INDEX(AA$8:AA$37,MATCH(圣人研究设计!AY135,$B$8:$B$37,0)),0)</f>
        <v>0</v>
      </c>
      <c r="AB101" s="63">
        <f>IFERROR(INDEX(AB$8:AB$37,MATCH(圣人研究设计!AZ135,$B$8:$B$37,0)),0)</f>
        <v>0</v>
      </c>
      <c r="AC101" s="63">
        <f>IFERROR(INDEX(AC$8:AC$37,MATCH(圣人研究设计!BA135,$B$8:$B$37,0)),0)</f>
        <v>0.15000000000000002</v>
      </c>
      <c r="AD101" s="63">
        <f>IFERROR(INDEX(AD$8:AD$37,MATCH(圣人研究设计!BB135,$B$8:$B$37,0)),0)</f>
        <v>0.22499999999999998</v>
      </c>
      <c r="AE101" s="63"/>
      <c r="AI101" s="103">
        <v>94</v>
      </c>
      <c r="AJ101" s="60">
        <f>IF(总纲!BM98&lt;INT('功能-圣人研究'!$E$8),0,求节点('功能-圣人研究'!$E$8:$E$27,'功能-圣人研究'!K$8:K$27,总纲!BM98))</f>
        <v>0.71030255302175838</v>
      </c>
      <c r="AK101" s="60">
        <f>IF(总纲!BN98&lt;INT('功能-圣人研究'!$E$8),0,求节点('功能-圣人研究'!$E$8:$E$27,'功能-圣人研究'!L$8:L$27,总纲!BN98))</f>
        <v>0.72049999999999992</v>
      </c>
      <c r="AL101" s="60">
        <f>IF(总纲!BO98&lt;INT('功能-圣人研究'!$E$8),0,求节点('功能-圣人研究'!$E$8:$E$27,'功能-圣人研究'!M$8:M$27,总纲!BO98))</f>
        <v>0.74149999999999994</v>
      </c>
      <c r="AM101" s="60">
        <f>IF(总纲!BP98&lt;INT('功能-圣人研究'!$E$8),0,求节点('功能-圣人研究'!$E$8:$E$27,'功能-圣人研究'!N$8:N$27,总纲!BP98))</f>
        <v>0.77300000000000002</v>
      </c>
      <c r="AN101" s="60">
        <f>IF(总纲!BQ98&lt;INT('功能-圣人研究'!$E$8),0,求节点('功能-圣人研究'!$E$8:$E$27,'功能-圣人研究'!O$8:O$27,总纲!BQ98))</f>
        <v>0.81500000000000006</v>
      </c>
      <c r="AS101" s="81"/>
      <c r="AT101" s="54">
        <v>96</v>
      </c>
      <c r="AU101" s="68">
        <f t="shared" si="271"/>
        <v>1.0649999999999999</v>
      </c>
      <c r="AV101" s="68">
        <f t="shared" si="272"/>
        <v>1.0807499999999999</v>
      </c>
      <c r="AW101" s="68">
        <f t="shared" si="273"/>
        <v>1.11225</v>
      </c>
      <c r="AX101" s="68">
        <f t="shared" si="274"/>
        <v>1.1595</v>
      </c>
      <c r="AY101" s="68">
        <f t="shared" si="275"/>
        <v>1.2225000000000001</v>
      </c>
      <c r="BB101" s="81"/>
      <c r="BC101" s="54">
        <v>96</v>
      </c>
      <c r="BD101" s="68">
        <f t="shared" si="276"/>
        <v>1.0649999999999999</v>
      </c>
      <c r="BE101" s="68">
        <f t="shared" si="277"/>
        <v>1.0807499999999999</v>
      </c>
      <c r="BF101" s="68">
        <f t="shared" si="278"/>
        <v>1.11225</v>
      </c>
      <c r="BG101" s="68">
        <f t="shared" si="279"/>
        <v>1.1595</v>
      </c>
      <c r="BH101" s="68">
        <f t="shared" si="280"/>
        <v>1.2225000000000001</v>
      </c>
      <c r="BL101" s="54">
        <v>96</v>
      </c>
      <c r="BM101" s="68">
        <f t="shared" si="281"/>
        <v>0</v>
      </c>
      <c r="BN101" s="68">
        <f t="shared" si="282"/>
        <v>0</v>
      </c>
      <c r="BO101" s="68">
        <f t="shared" si="283"/>
        <v>0</v>
      </c>
      <c r="BP101" s="68">
        <f t="shared" si="284"/>
        <v>0</v>
      </c>
      <c r="BQ101" s="68">
        <f t="shared" si="285"/>
        <v>0</v>
      </c>
      <c r="BU101" s="54">
        <v>96</v>
      </c>
      <c r="BV101" s="62">
        <f t="shared" si="286"/>
        <v>0.71</v>
      </c>
      <c r="BW101" s="62">
        <f t="shared" si="287"/>
        <v>0.72049999999999992</v>
      </c>
      <c r="BX101" s="62">
        <f t="shared" si="288"/>
        <v>0.74149999999999994</v>
      </c>
      <c r="BY101" s="62">
        <f t="shared" si="289"/>
        <v>0.77300000000000002</v>
      </c>
      <c r="BZ101" s="62">
        <f t="shared" si="290"/>
        <v>0.81500000000000006</v>
      </c>
      <c r="CD101" s="168">
        <v>96</v>
      </c>
      <c r="CE101" s="62">
        <f t="shared" si="291"/>
        <v>0.71</v>
      </c>
      <c r="CF101" s="62">
        <f t="shared" si="292"/>
        <v>0.72049999999999992</v>
      </c>
      <c r="CG101" s="62">
        <f t="shared" si="293"/>
        <v>0.74149999999999994</v>
      </c>
      <c r="CH101" s="62">
        <f t="shared" si="294"/>
        <v>0.77300000000000002</v>
      </c>
      <c r="CI101" s="62">
        <f t="shared" si="295"/>
        <v>0.81500000000000006</v>
      </c>
      <c r="CM101" s="54">
        <v>96</v>
      </c>
      <c r="CN101" s="62">
        <f t="shared" si="296"/>
        <v>0.71</v>
      </c>
      <c r="CO101" s="62">
        <f t="shared" si="297"/>
        <v>0.72049999999999992</v>
      </c>
      <c r="CP101" s="62">
        <f t="shared" si="298"/>
        <v>0.74149999999999994</v>
      </c>
      <c r="CQ101" s="62">
        <f t="shared" si="299"/>
        <v>0.77300000000000002</v>
      </c>
      <c r="CR101" s="62">
        <f t="shared" si="300"/>
        <v>0.81500000000000006</v>
      </c>
      <c r="CV101" s="54">
        <v>96</v>
      </c>
      <c r="CW101" s="62">
        <f t="shared" si="301"/>
        <v>0.14199999999999999</v>
      </c>
      <c r="CX101" s="62">
        <f t="shared" si="302"/>
        <v>0.14409999999999998</v>
      </c>
      <c r="CY101" s="62">
        <f t="shared" si="303"/>
        <v>0.14829999999999999</v>
      </c>
      <c r="CZ101" s="62">
        <f t="shared" si="304"/>
        <v>0.15460000000000002</v>
      </c>
      <c r="DA101" s="62">
        <f t="shared" si="305"/>
        <v>0.16300000000000003</v>
      </c>
      <c r="DE101" s="168">
        <v>96</v>
      </c>
      <c r="DF101" s="62">
        <f t="shared" si="306"/>
        <v>0.14199999999999999</v>
      </c>
      <c r="DG101" s="62">
        <f t="shared" si="307"/>
        <v>0.14409999999999998</v>
      </c>
      <c r="DH101" s="62">
        <f t="shared" si="308"/>
        <v>0.14829999999999999</v>
      </c>
      <c r="DI101" s="62">
        <f t="shared" si="309"/>
        <v>0.15460000000000002</v>
      </c>
      <c r="DJ101" s="62">
        <f t="shared" si="310"/>
        <v>0.16300000000000003</v>
      </c>
      <c r="DN101" s="54">
        <v>96</v>
      </c>
      <c r="DO101" s="62">
        <f t="shared" si="311"/>
        <v>0.14199999999999999</v>
      </c>
      <c r="DP101" s="62">
        <f t="shared" si="312"/>
        <v>0.14409999999999998</v>
      </c>
      <c r="DQ101" s="62">
        <f t="shared" si="313"/>
        <v>0.14829999999999999</v>
      </c>
      <c r="DR101" s="62">
        <f t="shared" si="314"/>
        <v>0.15460000000000002</v>
      </c>
      <c r="DS101" s="62">
        <f t="shared" si="315"/>
        <v>0.16300000000000003</v>
      </c>
      <c r="DW101" s="168">
        <v>96</v>
      </c>
      <c r="DX101" s="62">
        <f t="shared" si="316"/>
        <v>0.21299999999999999</v>
      </c>
      <c r="DY101" s="62">
        <f t="shared" si="317"/>
        <v>0.21614999999999998</v>
      </c>
      <c r="DZ101" s="62">
        <f t="shared" si="318"/>
        <v>0.22244999999999998</v>
      </c>
      <c r="EA101" s="62">
        <f t="shared" si="319"/>
        <v>0.2319</v>
      </c>
      <c r="EB101" s="62">
        <f t="shared" si="320"/>
        <v>0.2445</v>
      </c>
      <c r="EF101" s="54">
        <v>96</v>
      </c>
      <c r="EG101" s="62">
        <f t="shared" si="321"/>
        <v>0.14199999999999999</v>
      </c>
      <c r="EH101" s="62">
        <f t="shared" si="322"/>
        <v>0.14409999999999998</v>
      </c>
      <c r="EI101" s="62">
        <f t="shared" si="323"/>
        <v>0.14829999999999999</v>
      </c>
      <c r="EJ101" s="62">
        <f t="shared" si="324"/>
        <v>0.15460000000000002</v>
      </c>
      <c r="EK101" s="62">
        <f t="shared" si="325"/>
        <v>0.16300000000000003</v>
      </c>
      <c r="EO101" s="168">
        <v>96</v>
      </c>
      <c r="EP101" s="62">
        <f t="shared" si="326"/>
        <v>7.0999999999999994E-2</v>
      </c>
      <c r="EQ101" s="62">
        <f t="shared" si="327"/>
        <v>7.2049999999999989E-2</v>
      </c>
      <c r="ER101" s="62">
        <f t="shared" si="328"/>
        <v>7.4149999999999994E-2</v>
      </c>
      <c r="ES101" s="62">
        <f t="shared" si="329"/>
        <v>7.7300000000000008E-2</v>
      </c>
      <c r="ET101" s="62">
        <f t="shared" si="330"/>
        <v>8.1500000000000017E-2</v>
      </c>
      <c r="EX101" s="54">
        <v>96</v>
      </c>
      <c r="EY101" s="62">
        <f t="shared" si="401"/>
        <v>0.28399999999999997</v>
      </c>
      <c r="EZ101" s="62">
        <f t="shared" si="402"/>
        <v>0.28819999999999996</v>
      </c>
      <c r="FA101" s="62">
        <f t="shared" si="403"/>
        <v>0.29659999999999997</v>
      </c>
      <c r="FB101" s="62">
        <f t="shared" si="404"/>
        <v>0.30920000000000003</v>
      </c>
      <c r="FC101" s="62">
        <f t="shared" si="405"/>
        <v>0.32600000000000007</v>
      </c>
      <c r="FG101" s="54">
        <v>96</v>
      </c>
      <c r="FH101" s="67">
        <f>$Q135*AJ103*'[1]资源-士兵训练时间'!AB101+FH100</f>
        <v>7049930.7463217713</v>
      </c>
      <c r="FI101" s="67">
        <f>$Q135*AK103*'[1]资源-士兵训练时间'!AC101+FI100</f>
        <v>10280126.243025018</v>
      </c>
      <c r="FJ101" s="67">
        <f>$Q135*AL103*'[1]资源-士兵训练时间'!AD101+FJ100</f>
        <v>14210801.670699919</v>
      </c>
      <c r="FK101" s="67">
        <f>$Q135*AM103*'[1]资源-士兵训练时间'!AE101+FK100</f>
        <v>18973071.944345418</v>
      </c>
      <c r="FL101" s="67">
        <f>$Q135*AN103*'[1]资源-士兵训练时间'!AF101+FL100</f>
        <v>28457879.503406629</v>
      </c>
      <c r="FP101" s="54">
        <v>96</v>
      </c>
      <c r="FQ101" s="62">
        <f t="shared" si="331"/>
        <v>0.21299999999999999</v>
      </c>
      <c r="FR101" s="62">
        <f t="shared" si="332"/>
        <v>0.21614999999999998</v>
      </c>
      <c r="FS101" s="62">
        <f t="shared" si="333"/>
        <v>0.22244999999999998</v>
      </c>
      <c r="FT101" s="62">
        <f t="shared" si="334"/>
        <v>0.2319</v>
      </c>
      <c r="FU101" s="62">
        <f t="shared" si="335"/>
        <v>0.2445</v>
      </c>
      <c r="FV101" s="61">
        <f>FQ101*[4]兵营招募!AX100+FV100</f>
        <v>18805120.669164646</v>
      </c>
      <c r="FW101" s="61">
        <f>FR101*[4]兵营招募!AY100+FW100</f>
        <v>18923193.72870506</v>
      </c>
      <c r="FX101" s="61">
        <f>FS101*[4]兵营招募!AZ100+FX100</f>
        <v>17757183.094235968</v>
      </c>
      <c r="FY101" s="61">
        <f>FT101*[4]兵营招募!BA100+FY100</f>
        <v>16569429.477861322</v>
      </c>
      <c r="FZ101" s="61">
        <f>FU101*[4]兵营招募!BB100+FZ100</f>
        <v>11352718.450845296</v>
      </c>
      <c r="GD101" s="54">
        <v>96</v>
      </c>
      <c r="GE101" s="62">
        <f t="shared" si="336"/>
        <v>0.28399999999999997</v>
      </c>
      <c r="GF101" s="62">
        <f t="shared" si="337"/>
        <v>0.28819999999999996</v>
      </c>
      <c r="GG101" s="62">
        <f t="shared" si="338"/>
        <v>0.29659999999999997</v>
      </c>
      <c r="GH101" s="62">
        <f t="shared" si="339"/>
        <v>0.30920000000000003</v>
      </c>
      <c r="GI101" s="62">
        <f t="shared" si="340"/>
        <v>0.32600000000000007</v>
      </c>
      <c r="GM101" s="54">
        <v>96</v>
      </c>
      <c r="GN101" s="62">
        <f t="shared" si="341"/>
        <v>0.28399999999999997</v>
      </c>
      <c r="GO101" s="62">
        <f t="shared" si="342"/>
        <v>0.28819999999999996</v>
      </c>
      <c r="GP101" s="62">
        <f t="shared" si="343"/>
        <v>0.29659999999999997</v>
      </c>
      <c r="GQ101" s="62">
        <f t="shared" si="344"/>
        <v>0.30920000000000003</v>
      </c>
      <c r="GR101" s="62">
        <f t="shared" si="345"/>
        <v>0.32600000000000007</v>
      </c>
      <c r="GV101" s="168">
        <v>96</v>
      </c>
      <c r="GW101" s="62">
        <f t="shared" si="346"/>
        <v>0.28399999999999997</v>
      </c>
      <c r="GX101" s="62">
        <f t="shared" si="347"/>
        <v>0.28819999999999996</v>
      </c>
      <c r="GY101" s="62">
        <f t="shared" si="348"/>
        <v>0.29659999999999997</v>
      </c>
      <c r="GZ101" s="62">
        <f t="shared" si="349"/>
        <v>0.30920000000000003</v>
      </c>
      <c r="HA101" s="62">
        <f t="shared" si="350"/>
        <v>0.32600000000000007</v>
      </c>
      <c r="HE101" s="54">
        <v>96</v>
      </c>
      <c r="HF101" s="62">
        <f t="shared" si="351"/>
        <v>2.13</v>
      </c>
      <c r="HG101" s="62">
        <f t="shared" si="352"/>
        <v>2.1614999999999998</v>
      </c>
      <c r="HH101" s="62">
        <f t="shared" si="353"/>
        <v>2.2244999999999999</v>
      </c>
      <c r="HI101" s="62">
        <f t="shared" si="354"/>
        <v>2.319</v>
      </c>
      <c r="HJ101" s="62">
        <f t="shared" si="355"/>
        <v>2.4450000000000003</v>
      </c>
      <c r="HN101" s="54">
        <v>96</v>
      </c>
      <c r="HO101" s="62">
        <f t="shared" si="356"/>
        <v>0.42599999999999999</v>
      </c>
      <c r="HP101" s="62">
        <f t="shared" si="357"/>
        <v>0.43229999999999996</v>
      </c>
      <c r="HQ101" s="62">
        <f t="shared" si="358"/>
        <v>0.44489999999999996</v>
      </c>
      <c r="HR101" s="62">
        <f t="shared" si="359"/>
        <v>0.46379999999999999</v>
      </c>
      <c r="HS101" s="62">
        <f t="shared" si="360"/>
        <v>0.48899999999999999</v>
      </c>
      <c r="HW101" s="54">
        <v>96</v>
      </c>
      <c r="HX101" s="62">
        <f t="shared" si="361"/>
        <v>0.28399999999999997</v>
      </c>
      <c r="HY101" s="62">
        <f t="shared" si="362"/>
        <v>0.28819999999999996</v>
      </c>
      <c r="HZ101" s="62">
        <f t="shared" si="363"/>
        <v>0.29659999999999997</v>
      </c>
      <c r="IA101" s="62">
        <f t="shared" si="364"/>
        <v>0.30920000000000003</v>
      </c>
      <c r="IB101" s="62">
        <f t="shared" si="365"/>
        <v>0.32600000000000007</v>
      </c>
      <c r="IF101" s="54">
        <v>96</v>
      </c>
      <c r="IG101" s="62">
        <f t="shared" si="366"/>
        <v>0.71</v>
      </c>
      <c r="IH101" s="62">
        <f t="shared" si="367"/>
        <v>0.72049999999999992</v>
      </c>
      <c r="II101" s="62">
        <f t="shared" si="368"/>
        <v>0.74149999999999994</v>
      </c>
      <c r="IJ101" s="62">
        <f t="shared" si="369"/>
        <v>0.77300000000000002</v>
      </c>
      <c r="IK101" s="62">
        <f t="shared" si="370"/>
        <v>0.81500000000000006</v>
      </c>
      <c r="IO101" s="54">
        <v>96</v>
      </c>
      <c r="IP101" s="62">
        <f t="shared" si="371"/>
        <v>0.28399999999999997</v>
      </c>
      <c r="IQ101" s="62">
        <f t="shared" si="372"/>
        <v>0.28819999999999996</v>
      </c>
      <c r="IR101" s="62">
        <f t="shared" si="373"/>
        <v>0.29659999999999997</v>
      </c>
      <c r="IS101" s="62">
        <f t="shared" si="374"/>
        <v>0.30920000000000003</v>
      </c>
      <c r="IT101" s="62">
        <f t="shared" si="375"/>
        <v>0.32600000000000007</v>
      </c>
      <c r="IX101" s="54">
        <v>96</v>
      </c>
      <c r="IY101" s="62">
        <f t="shared" si="376"/>
        <v>0</v>
      </c>
      <c r="IZ101" s="62">
        <f t="shared" si="377"/>
        <v>0</v>
      </c>
      <c r="JA101" s="62">
        <f t="shared" si="378"/>
        <v>0</v>
      </c>
      <c r="JB101" s="62">
        <f t="shared" si="379"/>
        <v>0</v>
      </c>
      <c r="JC101" s="62">
        <f t="shared" si="380"/>
        <v>0</v>
      </c>
      <c r="JD101" s="67"/>
      <c r="JE101" s="67"/>
      <c r="JF101" s="67"/>
      <c r="JJ101" s="54">
        <v>96</v>
      </c>
      <c r="JK101" s="68">
        <f t="shared" si="381"/>
        <v>7.0999999999999994E-2</v>
      </c>
      <c r="JL101" s="68">
        <f t="shared" si="382"/>
        <v>7.2049999999999989E-2</v>
      </c>
      <c r="JM101" s="68">
        <f t="shared" si="383"/>
        <v>7.4149999999999994E-2</v>
      </c>
      <c r="JN101" s="68">
        <f t="shared" si="384"/>
        <v>7.7300000000000008E-2</v>
      </c>
      <c r="JO101" s="68">
        <f t="shared" si="385"/>
        <v>8.1500000000000017E-2</v>
      </c>
      <c r="JP101" s="61">
        <f>JK101*('[1]功能-城建'!CW100-'[1]功能-城建'!CW99)+JP100</f>
        <v>8837172.0224153381</v>
      </c>
      <c r="JQ101" s="61">
        <f>JL101*('[1]功能-城建'!CX100-'[1]功能-城建'!CX99)+JQ100</f>
        <v>9534720.4494981468</v>
      </c>
      <c r="JR101" s="61">
        <f>JM101*('[1]功能-城建'!CY100-'[1]功能-城建'!CY99)+JR100</f>
        <v>9410346.2945860978</v>
      </c>
      <c r="JS101" s="61">
        <f>JN101*('[1]功能-城建'!CZ100-'[1]功能-城建'!CZ99)+JS100</f>
        <v>9375572.388733115</v>
      </c>
      <c r="JT101" s="61">
        <f>JO101*('[1]功能-城建'!DA100-'[1]功能-城建'!DA99)+JT100</f>
        <v>5379236.2733987281</v>
      </c>
      <c r="JX101" s="159">
        <v>96</v>
      </c>
      <c r="JY101" s="68">
        <f t="shared" si="386"/>
        <v>0.14199999999999999</v>
      </c>
      <c r="JZ101" s="68">
        <f t="shared" si="387"/>
        <v>0.14409999999999998</v>
      </c>
      <c r="KA101" s="68">
        <f t="shared" si="388"/>
        <v>0.14829999999999999</v>
      </c>
      <c r="KB101" s="68">
        <f t="shared" si="389"/>
        <v>0.15460000000000002</v>
      </c>
      <c r="KC101" s="68">
        <f t="shared" si="390"/>
        <v>0.16300000000000003</v>
      </c>
      <c r="KG101" s="168">
        <v>96</v>
      </c>
      <c r="KH101" s="68">
        <f t="shared" si="391"/>
        <v>0.14199999999999999</v>
      </c>
      <c r="KI101" s="68">
        <f t="shared" si="392"/>
        <v>0.14409999999999998</v>
      </c>
      <c r="KJ101" s="68">
        <f t="shared" si="393"/>
        <v>0.14829999999999999</v>
      </c>
      <c r="KK101" s="68">
        <f t="shared" si="394"/>
        <v>0.15460000000000002</v>
      </c>
      <c r="KL101" s="68">
        <f t="shared" si="395"/>
        <v>0.16300000000000003</v>
      </c>
      <c r="KP101" s="168">
        <v>96</v>
      </c>
      <c r="KQ101" s="68">
        <f t="shared" si="396"/>
        <v>0.21299999999999999</v>
      </c>
      <c r="KR101" s="68">
        <f t="shared" si="397"/>
        <v>0.21614999999999998</v>
      </c>
      <c r="KS101" s="68">
        <f t="shared" si="398"/>
        <v>0.22244999999999998</v>
      </c>
      <c r="KT101" s="68">
        <f t="shared" si="399"/>
        <v>0.2319</v>
      </c>
      <c r="KU101" s="68">
        <f t="shared" si="400"/>
        <v>0.2445</v>
      </c>
    </row>
    <row r="102" spans="2:310" x14ac:dyDescent="0.15">
      <c r="B102" s="54">
        <v>63</v>
      </c>
      <c r="C102" s="63">
        <f>IFERROR(INDEX(C$8:C$37,MATCH(圣人研究设计!AA136,$B$8:$B$37,0)),0)</f>
        <v>1.125</v>
      </c>
      <c r="D102" s="63">
        <f>IFERROR(INDEX(D$8:D$37,MATCH(圣人研究设计!AB136,$B$8:$B$37,0)),0)</f>
        <v>1.125</v>
      </c>
      <c r="E102" s="63">
        <f>IFERROR(INDEX(E$8:E$37,MATCH(圣人研究设计!AC136,$B$8:$B$37,0)),0)</f>
        <v>0</v>
      </c>
      <c r="F102" s="63">
        <f>IFERROR(INDEX(F$8:F$37,MATCH(圣人研究设计!AD136,$B$8:$B$37,0)),0)</f>
        <v>7.5000000000000011E-2</v>
      </c>
      <c r="G102" s="63">
        <f>IFERROR(INDEX(G$8:G$37,MATCH(圣人研究设计!AE136,$B$8:$B$37,0)),0)</f>
        <v>0.75</v>
      </c>
      <c r="H102" s="63">
        <f>IFERROR(INDEX(H$8:H$37,MATCH(圣人研究设计!AF136,$B$8:$B$37,0)),0)</f>
        <v>0.75</v>
      </c>
      <c r="I102" s="63">
        <f>IFERROR(INDEX(I$8:I$37,MATCH(圣人研究设计!AG136,$B$8:$B$37,0)),0)</f>
        <v>0.5</v>
      </c>
      <c r="J102" s="63">
        <f>IFERROR(INDEX(J$8:J$37,MATCH(圣人研究设计!AH136,$B$8:$B$37,0)),0)</f>
        <v>0.15000000000000002</v>
      </c>
      <c r="K102" s="63">
        <f>IFERROR(INDEX(K$8:K$37,MATCH(圣人研究设计!AI136,$B$8:$B$37,0)),0)</f>
        <v>0.15000000000000002</v>
      </c>
      <c r="L102" s="63">
        <f>IFERROR(INDEX(L$8:L$37,MATCH(圣人研究设计!AJ136,$B$8:$B$37,0)),0)</f>
        <v>0.1</v>
      </c>
      <c r="M102" s="63">
        <f>IFERROR(INDEX(M$8:M$37,MATCH(圣人研究设计!AK136,$B$8:$B$37,0)),0)</f>
        <v>0.15</v>
      </c>
      <c r="N102" s="63">
        <f>IFERROR(INDEX(N$8:N$37,MATCH(圣人研究设计!AL136,$B$8:$B$37,0)),0)</f>
        <v>0.1</v>
      </c>
      <c r="O102" s="63">
        <f>IFERROR(INDEX(O$8:O$37,MATCH(圣人研究设计!AM136,$B$8:$B$37,0)),0)</f>
        <v>0.05</v>
      </c>
      <c r="P102" s="63">
        <f>IFERROR(INDEX(P$8:P$37,MATCH(圣人研究设计!AN136,$B$8:$B$37,0)),0)</f>
        <v>0.2</v>
      </c>
      <c r="Q102" s="63">
        <f>IFERROR(INDEX(Q$8:Q$37,MATCH(圣人研究设计!AO136,$B$8:$B$37,0)),0)</f>
        <v>0.05</v>
      </c>
      <c r="R102" s="63">
        <f>IFERROR(INDEX(R$8:R$37,MATCH(圣人研究设计!AP136,$B$8:$B$37,0)),0)</f>
        <v>0.15</v>
      </c>
      <c r="S102" s="63">
        <f>IFERROR(INDEX(S$8:S$37,MATCH(圣人研究设计!AQ136,$B$8:$B$37,0)),0)</f>
        <v>0</v>
      </c>
      <c r="T102" s="63">
        <f>IFERROR(INDEX(T$8:T$37,MATCH(圣人研究设计!AR136,$B$8:$B$37,0)),0)</f>
        <v>0.2</v>
      </c>
      <c r="U102" s="63">
        <f>IFERROR(INDEX(U$8:U$37,MATCH(圣人研究设计!AS136,$B$8:$B$37,0)),0)</f>
        <v>0.2</v>
      </c>
      <c r="V102" s="63">
        <f>IFERROR(INDEX(V$8:V$37,MATCH(圣人研究设计!AT136,$B$8:$B$37,0)),0)</f>
        <v>1.5</v>
      </c>
      <c r="W102" s="63">
        <f>IFERROR(INDEX(W$8:W$37,MATCH(圣人研究设计!AU136,$B$8:$B$37,0)),0)</f>
        <v>0.3</v>
      </c>
      <c r="X102" s="63">
        <f>IFERROR(INDEX(X$8:X$37,MATCH(圣人研究设计!AV136,$B$8:$B$37,0)),0)</f>
        <v>0</v>
      </c>
      <c r="Y102" s="63">
        <f>IFERROR(INDEX(Y$8:Y$37,MATCH(圣人研究设计!AW136,$B$8:$B$37,0)),0)</f>
        <v>0.75</v>
      </c>
      <c r="Z102" s="63">
        <f>IFERROR(INDEX(Z$8:Z$37,MATCH(圣人研究设计!AX136,$B$8:$B$37,0)),0)</f>
        <v>0.2</v>
      </c>
      <c r="AA102" s="63">
        <f>IFERROR(INDEX(AA$8:AA$37,MATCH(圣人研究设计!AY136,$B$8:$B$37,0)),0)</f>
        <v>0</v>
      </c>
      <c r="AB102" s="63">
        <f>IFERROR(INDEX(AB$8:AB$37,MATCH(圣人研究设计!AZ136,$B$8:$B$37,0)),0)</f>
        <v>0</v>
      </c>
      <c r="AC102" s="63">
        <f>IFERROR(INDEX(AC$8:AC$37,MATCH(圣人研究设计!BA136,$B$8:$B$37,0)),0)</f>
        <v>0.15000000000000002</v>
      </c>
      <c r="AD102" s="63">
        <f>IFERROR(INDEX(AD$8:AD$37,MATCH(圣人研究设计!BB136,$B$8:$B$37,0)),0)</f>
        <v>0.22499999999999998</v>
      </c>
      <c r="AE102" s="63"/>
      <c r="AI102" s="103">
        <v>95</v>
      </c>
      <c r="AJ102" s="60">
        <f>IF(总纲!BM99&lt;INT('功能-圣人研究'!$E$8),0,求节点('功能-圣人研究'!$E$8:$E$27,'功能-圣人研究'!K$8:K$27,总纲!BM99))</f>
        <v>0.71</v>
      </c>
      <c r="AK102" s="60">
        <f>IF(总纲!BN99&lt;INT('功能-圣人研究'!$E$8),0,求节点('功能-圣人研究'!$E$8:$E$27,'功能-圣人研究'!L$8:L$27,总纲!BN99))</f>
        <v>0.72049999999999992</v>
      </c>
      <c r="AL102" s="60">
        <f>IF(总纲!BO99&lt;INT('功能-圣人研究'!$E$8),0,求节点('功能-圣人研究'!$E$8:$E$27,'功能-圣人研究'!M$8:M$27,总纲!BO99))</f>
        <v>0.74149999999999994</v>
      </c>
      <c r="AM102" s="60">
        <f>IF(总纲!BP99&lt;INT('功能-圣人研究'!$E$8),0,求节点('功能-圣人研究'!$E$8:$E$27,'功能-圣人研究'!N$8:N$27,总纲!BP99))</f>
        <v>0.77300000000000002</v>
      </c>
      <c r="AN102" s="60">
        <f>IF(总纲!BQ99&lt;INT('功能-圣人研究'!$E$8),0,求节点('功能-圣人研究'!$E$8:$E$27,'功能-圣人研究'!O$8:O$27,总纲!BQ99))</f>
        <v>0.81500000000000006</v>
      </c>
      <c r="AS102" s="81"/>
      <c r="AT102" s="54">
        <v>97</v>
      </c>
      <c r="AU102" s="68">
        <f t="shared" ref="AU102:AU104" si="406">$C136*AJ104</f>
        <v>1.0649999999999999</v>
      </c>
      <c r="AV102" s="68">
        <f t="shared" ref="AV102:AV104" si="407">$C136*AK104</f>
        <v>1.0807499999999999</v>
      </c>
      <c r="AW102" s="68">
        <f t="shared" ref="AW102:AW104" si="408">$C136*AL104</f>
        <v>1.11225</v>
      </c>
      <c r="AX102" s="68">
        <f t="shared" ref="AX102:AX104" si="409">$C136*AM104</f>
        <v>1.1595</v>
      </c>
      <c r="AY102" s="68">
        <f t="shared" ref="AY102:AY104" si="410">$C136*AN104</f>
        <v>1.2225000000000001</v>
      </c>
      <c r="BB102" s="81"/>
      <c r="BC102" s="54">
        <v>97</v>
      </c>
      <c r="BD102" s="68">
        <f t="shared" ref="BD102:BD104" si="411">$D136*AJ104</f>
        <v>1.0649999999999999</v>
      </c>
      <c r="BE102" s="68">
        <f t="shared" ref="BE102:BE104" si="412">$D136*AK104</f>
        <v>1.0807499999999999</v>
      </c>
      <c r="BF102" s="68">
        <f t="shared" ref="BF102:BF104" si="413">$D136*AL104</f>
        <v>1.11225</v>
      </c>
      <c r="BG102" s="68">
        <f t="shared" ref="BG102:BG104" si="414">$D136*AM104</f>
        <v>1.1595</v>
      </c>
      <c r="BH102" s="68">
        <f t="shared" ref="BH102:BH104" si="415">$D136*AN104</f>
        <v>1.2225000000000001</v>
      </c>
      <c r="BL102" s="54">
        <v>97</v>
      </c>
      <c r="BM102" s="68">
        <f t="shared" ref="BM102:BM104" si="416">$E136*AJ104</f>
        <v>0</v>
      </c>
      <c r="BN102" s="68">
        <f t="shared" ref="BN102:BN104" si="417">$E136*AK104</f>
        <v>0</v>
      </c>
      <c r="BO102" s="68">
        <f t="shared" ref="BO102:BO104" si="418">$E136*AL104</f>
        <v>0</v>
      </c>
      <c r="BP102" s="68">
        <f t="shared" ref="BP102:BP104" si="419">$E136*AM104</f>
        <v>0</v>
      </c>
      <c r="BQ102" s="68">
        <f t="shared" ref="BQ102:BQ104" si="420">$E136*AN104</f>
        <v>0</v>
      </c>
      <c r="BU102" s="54">
        <v>97</v>
      </c>
      <c r="BV102" s="62">
        <f t="shared" ref="BV102:BV104" si="421">$G136*AJ104</f>
        <v>0.71</v>
      </c>
      <c r="BW102" s="62">
        <f t="shared" ref="BW102:BW104" si="422">$G136*AK104</f>
        <v>0.72049999999999992</v>
      </c>
      <c r="BX102" s="62">
        <f t="shared" ref="BX102:BX104" si="423">$G136*AL104</f>
        <v>0.74149999999999994</v>
      </c>
      <c r="BY102" s="62">
        <f t="shared" ref="BY102:BY104" si="424">$G136*AM104</f>
        <v>0.77300000000000002</v>
      </c>
      <c r="BZ102" s="62">
        <f t="shared" ref="BZ102:BZ104" si="425">$G136*AN104</f>
        <v>0.81500000000000006</v>
      </c>
      <c r="CD102" s="168">
        <v>97</v>
      </c>
      <c r="CE102" s="62">
        <f t="shared" ref="CE102:CE104" si="426">$H136*AJ104</f>
        <v>0.71</v>
      </c>
      <c r="CF102" s="62">
        <f t="shared" ref="CF102:CF104" si="427">$H136*AK104</f>
        <v>0.72049999999999992</v>
      </c>
      <c r="CG102" s="62">
        <f t="shared" ref="CG102:CG104" si="428">$H136*AL104</f>
        <v>0.74149999999999994</v>
      </c>
      <c r="CH102" s="62">
        <f t="shared" ref="CH102:CH104" si="429">$H136*AM104</f>
        <v>0.77300000000000002</v>
      </c>
      <c r="CI102" s="62">
        <f t="shared" ref="CI102:CI104" si="430">$H136*AN104</f>
        <v>0.81500000000000006</v>
      </c>
      <c r="CM102" s="54">
        <v>97</v>
      </c>
      <c r="CN102" s="62">
        <f t="shared" ref="CN102:CN104" si="431">$I136*AJ104</f>
        <v>0.71</v>
      </c>
      <c r="CO102" s="62">
        <f t="shared" ref="CO102:CO104" si="432">$I136*AK104</f>
        <v>0.72049999999999992</v>
      </c>
      <c r="CP102" s="62">
        <f t="shared" ref="CP102:CP104" si="433">$I136*AL104</f>
        <v>0.74149999999999994</v>
      </c>
      <c r="CQ102" s="62">
        <f t="shared" ref="CQ102:CQ104" si="434">$I136*AM104</f>
        <v>0.77300000000000002</v>
      </c>
      <c r="CR102" s="62">
        <f t="shared" ref="CR102:CR104" si="435">$I136*AN104</f>
        <v>0.81500000000000006</v>
      </c>
      <c r="CV102" s="54">
        <v>97</v>
      </c>
      <c r="CW102" s="62">
        <f t="shared" ref="CW102:CW104" si="436">$J136*AJ104</f>
        <v>0.14199999999999999</v>
      </c>
      <c r="CX102" s="62">
        <f t="shared" ref="CX102:CX104" si="437">$J136*AK104</f>
        <v>0.14409999999999998</v>
      </c>
      <c r="CY102" s="62">
        <f t="shared" ref="CY102:CY104" si="438">$J136*AL104</f>
        <v>0.14829999999999999</v>
      </c>
      <c r="CZ102" s="62">
        <f t="shared" ref="CZ102:CZ104" si="439">$J136*AM104</f>
        <v>0.15460000000000002</v>
      </c>
      <c r="DA102" s="62">
        <f t="shared" ref="DA102:DA104" si="440">$J136*AN104</f>
        <v>0.16300000000000003</v>
      </c>
      <c r="DE102" s="168">
        <v>97</v>
      </c>
      <c r="DF102" s="62">
        <f t="shared" ref="DF102:DF104" si="441">$K136*AJ104</f>
        <v>0.14199999999999999</v>
      </c>
      <c r="DG102" s="62">
        <f t="shared" ref="DG102:DG104" si="442">$K136*AK104</f>
        <v>0.14409999999999998</v>
      </c>
      <c r="DH102" s="62">
        <f t="shared" ref="DH102:DH104" si="443">$K136*AL104</f>
        <v>0.14829999999999999</v>
      </c>
      <c r="DI102" s="62">
        <f t="shared" ref="DI102:DI104" si="444">$K136*AM104</f>
        <v>0.15460000000000002</v>
      </c>
      <c r="DJ102" s="62">
        <f t="shared" ref="DJ102:DJ104" si="445">$K136*AN104</f>
        <v>0.16300000000000003</v>
      </c>
      <c r="DN102" s="54">
        <v>97</v>
      </c>
      <c r="DO102" s="62">
        <f t="shared" ref="DO102:DO104" si="446">$L136*AJ104</f>
        <v>0.14199999999999999</v>
      </c>
      <c r="DP102" s="62">
        <f t="shared" ref="DP102:DP104" si="447">$L136*AK104</f>
        <v>0.14409999999999998</v>
      </c>
      <c r="DQ102" s="62">
        <f t="shared" ref="DQ102:DQ104" si="448">$L136*AL104</f>
        <v>0.14829999999999999</v>
      </c>
      <c r="DR102" s="62">
        <f t="shared" ref="DR102:DR104" si="449">$L136*AM104</f>
        <v>0.15460000000000002</v>
      </c>
      <c r="DS102" s="62">
        <f t="shared" ref="DS102:DS104" si="450">$L136*AN104</f>
        <v>0.16300000000000003</v>
      </c>
      <c r="DW102" s="168">
        <v>97</v>
      </c>
      <c r="DX102" s="62">
        <f t="shared" ref="DX102:DX104" si="451">$M136*AJ104</f>
        <v>0.21299999999999999</v>
      </c>
      <c r="DY102" s="62">
        <f t="shared" ref="DY102:DY104" si="452">$M136*AK104</f>
        <v>0.21614999999999998</v>
      </c>
      <c r="DZ102" s="62">
        <f t="shared" ref="DZ102:DZ104" si="453">$M136*AL104</f>
        <v>0.22244999999999998</v>
      </c>
      <c r="EA102" s="62">
        <f t="shared" ref="EA102:EA104" si="454">$M136*AM104</f>
        <v>0.2319</v>
      </c>
      <c r="EB102" s="62">
        <f t="shared" ref="EB102:EB104" si="455">$M136*AN104</f>
        <v>0.2445</v>
      </c>
      <c r="EF102" s="54">
        <v>97</v>
      </c>
      <c r="EG102" s="62">
        <f t="shared" ref="EG102:EG104" si="456">$N136*AJ104</f>
        <v>0.14199999999999999</v>
      </c>
      <c r="EH102" s="62">
        <f t="shared" ref="EH102:EH104" si="457">$N136*AK104</f>
        <v>0.14409999999999998</v>
      </c>
      <c r="EI102" s="62">
        <f t="shared" ref="EI102:EI104" si="458">$N136*AL104</f>
        <v>0.14829999999999999</v>
      </c>
      <c r="EJ102" s="62">
        <f t="shared" ref="EJ102:EJ104" si="459">$N136*AM104</f>
        <v>0.15460000000000002</v>
      </c>
      <c r="EK102" s="62">
        <f t="shared" ref="EK102:EK104" si="460">$N136*AN104</f>
        <v>0.16300000000000003</v>
      </c>
      <c r="EO102" s="168">
        <v>97</v>
      </c>
      <c r="EP102" s="62">
        <f t="shared" ref="EP102:EP104" si="461">$O136*AJ104</f>
        <v>7.0999999999999994E-2</v>
      </c>
      <c r="EQ102" s="62">
        <f t="shared" ref="EQ102:EQ104" si="462">$O136*AK104</f>
        <v>7.2049999999999989E-2</v>
      </c>
      <c r="ER102" s="62">
        <f t="shared" ref="ER102:ER104" si="463">$O136*AL104</f>
        <v>7.4149999999999994E-2</v>
      </c>
      <c r="ES102" s="62">
        <f t="shared" ref="ES102:ES104" si="464">$O136*AM104</f>
        <v>7.7300000000000008E-2</v>
      </c>
      <c r="ET102" s="62">
        <f t="shared" ref="ET102:ET104" si="465">$O136*AN104</f>
        <v>8.1500000000000017E-2</v>
      </c>
      <c r="EX102" s="54">
        <v>97</v>
      </c>
      <c r="EY102" s="62">
        <f t="shared" si="401"/>
        <v>0.28399999999999997</v>
      </c>
      <c r="EZ102" s="62">
        <f t="shared" si="402"/>
        <v>0.28819999999999996</v>
      </c>
      <c r="FA102" s="62">
        <f t="shared" si="403"/>
        <v>0.29659999999999997</v>
      </c>
      <c r="FB102" s="62">
        <f t="shared" si="404"/>
        <v>0.30920000000000003</v>
      </c>
      <c r="FC102" s="62">
        <f t="shared" si="405"/>
        <v>0.32600000000000007</v>
      </c>
      <c r="FG102" s="54">
        <v>97</v>
      </c>
      <c r="FH102" s="67">
        <f>$Q136*AJ104*'[1]资源-士兵训练时间'!AB102+FH101</f>
        <v>7785824.9335877001</v>
      </c>
      <c r="FI102" s="67">
        <f>$Q136*AK104*'[1]资源-士兵训练时间'!AC102+FI101</f>
        <v>11273943.782003589</v>
      </c>
      <c r="FJ102" s="67">
        <f>$Q136*AL104*'[1]资源-士兵训练时间'!AD102+FJ101</f>
        <v>15546448.7070879</v>
      </c>
      <c r="FK102" s="67">
        <f>$Q136*AM104*'[1]资源-士兵训练时间'!AE102+FK101</f>
        <v>20686807.277777977</v>
      </c>
      <c r="FL102" s="67">
        <f>$Q136*AN104*'[1]资源-士兵训练时间'!AF102+FL101</f>
        <v>31469318.204397231</v>
      </c>
      <c r="FP102" s="54">
        <v>97</v>
      </c>
      <c r="FQ102" s="62">
        <f t="shared" ref="FQ102:FQ104" si="466">$R136*AJ104</f>
        <v>0.21299999999999999</v>
      </c>
      <c r="FR102" s="62">
        <f t="shared" ref="FR102:FR104" si="467">$R136*AK104</f>
        <v>0.21614999999999998</v>
      </c>
      <c r="FS102" s="62">
        <f t="shared" ref="FS102:FS104" si="468">$R136*AL104</f>
        <v>0.22244999999999998</v>
      </c>
      <c r="FT102" s="62">
        <f t="shared" ref="FT102:FT104" si="469">$R136*AM104</f>
        <v>0.2319</v>
      </c>
      <c r="FU102" s="62">
        <f t="shared" ref="FU102:FU104" si="470">$R136*AN104</f>
        <v>0.2445</v>
      </c>
      <c r="FV102" s="61">
        <f>FQ102*[4]兵营招募!AX101+FV101</f>
        <v>20573332.540223788</v>
      </c>
      <c r="FW102" s="61">
        <f>FR102*[4]兵营招募!AY101+FW101</f>
        <v>20664961.049575437</v>
      </c>
      <c r="FX102" s="61">
        <f>FS102*[4]兵营招募!AZ101+FX101</f>
        <v>19480256.033935212</v>
      </c>
      <c r="FY102" s="61">
        <f>FT102*[4]兵营招募!BA101+FY101</f>
        <v>18225521.370303489</v>
      </c>
      <c r="FZ102" s="61">
        <f>FU102*[4]兵营招募!BB101+FZ101</f>
        <v>12525370.711190574</v>
      </c>
      <c r="GD102" s="54">
        <v>97</v>
      </c>
      <c r="GE102" s="62">
        <f t="shared" ref="GE102:GE104" si="471">$S136*AJ104</f>
        <v>0.28399999999999997</v>
      </c>
      <c r="GF102" s="62">
        <f t="shared" ref="GF102:GF104" si="472">$S136*AK104</f>
        <v>0.28819999999999996</v>
      </c>
      <c r="GG102" s="62">
        <f t="shared" ref="GG102:GG104" si="473">$S136*AL104</f>
        <v>0.29659999999999997</v>
      </c>
      <c r="GH102" s="62">
        <f t="shared" ref="GH102:GH104" si="474">$S136*AM104</f>
        <v>0.30920000000000003</v>
      </c>
      <c r="GI102" s="62">
        <f t="shared" ref="GI102:GI104" si="475">$S136*AN104</f>
        <v>0.32600000000000007</v>
      </c>
      <c r="GM102" s="54">
        <v>97</v>
      </c>
      <c r="GN102" s="62">
        <f t="shared" ref="GN102:GN104" si="476">$T136*AJ104</f>
        <v>0.28399999999999997</v>
      </c>
      <c r="GO102" s="62">
        <f t="shared" ref="GO102:GO104" si="477">$T136*AK104</f>
        <v>0.28819999999999996</v>
      </c>
      <c r="GP102" s="62">
        <f t="shared" ref="GP102:GP104" si="478">$T136*AL104</f>
        <v>0.29659999999999997</v>
      </c>
      <c r="GQ102" s="62">
        <f t="shared" ref="GQ102:GQ104" si="479">$T136*AM104</f>
        <v>0.30920000000000003</v>
      </c>
      <c r="GR102" s="62">
        <f t="shared" ref="GR102:GR104" si="480">$T136*AN104</f>
        <v>0.32600000000000007</v>
      </c>
      <c r="GV102" s="168">
        <v>97</v>
      </c>
      <c r="GW102" s="62">
        <f t="shared" ref="GW102:GW104" si="481">$U136*AJ104</f>
        <v>0.28399999999999997</v>
      </c>
      <c r="GX102" s="62">
        <f t="shared" ref="GX102:GX104" si="482">$U136*AK104</f>
        <v>0.28819999999999996</v>
      </c>
      <c r="GY102" s="62">
        <f t="shared" ref="GY102:GY104" si="483">$U136*AL104</f>
        <v>0.29659999999999997</v>
      </c>
      <c r="GZ102" s="62">
        <f t="shared" ref="GZ102:GZ104" si="484">$U136*AM104</f>
        <v>0.30920000000000003</v>
      </c>
      <c r="HA102" s="62">
        <f t="shared" ref="HA102:HA104" si="485">$U136*AN104</f>
        <v>0.32600000000000007</v>
      </c>
      <c r="HE102" s="54">
        <v>97</v>
      </c>
      <c r="HF102" s="62">
        <f t="shared" ref="HF102:HF104" si="486">$V136*AJ104</f>
        <v>2.13</v>
      </c>
      <c r="HG102" s="62">
        <f t="shared" ref="HG102:HG104" si="487">$V136*AK104</f>
        <v>2.1614999999999998</v>
      </c>
      <c r="HH102" s="62">
        <f t="shared" ref="HH102:HH104" si="488">$V136*AL104</f>
        <v>2.2244999999999999</v>
      </c>
      <c r="HI102" s="62">
        <f t="shared" ref="HI102:HI104" si="489">$V136*AM104</f>
        <v>2.319</v>
      </c>
      <c r="HJ102" s="62">
        <f t="shared" ref="HJ102:HJ104" si="490">$V136*AN104</f>
        <v>2.4450000000000003</v>
      </c>
      <c r="HN102" s="54">
        <v>97</v>
      </c>
      <c r="HO102" s="62">
        <f t="shared" ref="HO102:HO104" si="491">$W136*AJ104</f>
        <v>0.42599999999999999</v>
      </c>
      <c r="HP102" s="62">
        <f t="shared" ref="HP102:HP104" si="492">$W136*AK104</f>
        <v>0.43229999999999996</v>
      </c>
      <c r="HQ102" s="62">
        <f t="shared" ref="HQ102:HQ104" si="493">$W136*AL104</f>
        <v>0.44489999999999996</v>
      </c>
      <c r="HR102" s="62">
        <f t="shared" ref="HR102:HR104" si="494">$W136*AM104</f>
        <v>0.46379999999999999</v>
      </c>
      <c r="HS102" s="62">
        <f t="shared" ref="HS102:HS104" si="495">$W136*AN104</f>
        <v>0.48899999999999999</v>
      </c>
      <c r="HW102" s="54">
        <v>97</v>
      </c>
      <c r="HX102" s="62">
        <f t="shared" ref="HX102:HX104" si="496">$X136*AJ104</f>
        <v>0.28399999999999997</v>
      </c>
      <c r="HY102" s="62">
        <f t="shared" ref="HY102:HY104" si="497">$X136*AK104</f>
        <v>0.28819999999999996</v>
      </c>
      <c r="HZ102" s="62">
        <f t="shared" ref="HZ102:HZ104" si="498">$X136*AL104</f>
        <v>0.29659999999999997</v>
      </c>
      <c r="IA102" s="62">
        <f t="shared" ref="IA102:IA104" si="499">$X136*AM104</f>
        <v>0.30920000000000003</v>
      </c>
      <c r="IB102" s="62">
        <f t="shared" ref="IB102:IB104" si="500">$X136*AN104</f>
        <v>0.32600000000000007</v>
      </c>
      <c r="IF102" s="54">
        <v>97</v>
      </c>
      <c r="IG102" s="62">
        <f t="shared" ref="IG102:IG104" si="501">$Y136*AJ104</f>
        <v>0.71</v>
      </c>
      <c r="IH102" s="62">
        <f t="shared" ref="IH102:IH104" si="502">$Y136*AK104</f>
        <v>0.72049999999999992</v>
      </c>
      <c r="II102" s="62">
        <f t="shared" ref="II102:II104" si="503">$Y136*AL104</f>
        <v>0.74149999999999994</v>
      </c>
      <c r="IJ102" s="62">
        <f t="shared" ref="IJ102:IJ104" si="504">$Y136*AM104</f>
        <v>0.77300000000000002</v>
      </c>
      <c r="IK102" s="62">
        <f t="shared" ref="IK102:IK104" si="505">$Y136*AN104</f>
        <v>0.81500000000000006</v>
      </c>
      <c r="IO102" s="54">
        <v>97</v>
      </c>
      <c r="IP102" s="62">
        <f t="shared" ref="IP102:IP104" si="506">$Z136*AJ104</f>
        <v>0.28399999999999997</v>
      </c>
      <c r="IQ102" s="62">
        <f t="shared" ref="IQ102:IQ104" si="507">$Z136*AK104</f>
        <v>0.28819999999999996</v>
      </c>
      <c r="IR102" s="62">
        <f t="shared" ref="IR102:IR104" si="508">$Z136*AL104</f>
        <v>0.29659999999999997</v>
      </c>
      <c r="IS102" s="62">
        <f t="shared" ref="IS102:IS104" si="509">$Z136*AM104</f>
        <v>0.30920000000000003</v>
      </c>
      <c r="IT102" s="62">
        <f t="shared" ref="IT102:IT104" si="510">$Z136*AN104</f>
        <v>0.32600000000000007</v>
      </c>
      <c r="IX102" s="54">
        <v>97</v>
      </c>
      <c r="IY102" s="62">
        <f t="shared" ref="IY102:IY104" si="511">$AA136*AJ104</f>
        <v>0</v>
      </c>
      <c r="IZ102" s="62">
        <f t="shared" ref="IZ102:IZ104" si="512">$AA136*AK104</f>
        <v>0</v>
      </c>
      <c r="JA102" s="62">
        <f t="shared" ref="JA102:JA104" si="513">$AA136*AL104</f>
        <v>0</v>
      </c>
      <c r="JB102" s="62">
        <f t="shared" ref="JB102:JB104" si="514">$AA136*AM104</f>
        <v>0</v>
      </c>
      <c r="JC102" s="62">
        <f t="shared" ref="JC102:JC104" si="515">$AA136*AN104</f>
        <v>0</v>
      </c>
      <c r="JD102" s="67"/>
      <c r="JE102" s="67"/>
      <c r="JF102" s="67"/>
      <c r="JJ102" s="54">
        <v>97</v>
      </c>
      <c r="JK102" s="68">
        <f t="shared" ref="JK102:JK104" si="516">AJ104*$F136</f>
        <v>7.0999999999999994E-2</v>
      </c>
      <c r="JL102" s="68">
        <f t="shared" ref="JL102:JL104" si="517">AK104*$F136</f>
        <v>7.2049999999999989E-2</v>
      </c>
      <c r="JM102" s="68">
        <f t="shared" ref="JM102:JM104" si="518">AL104*$F136</f>
        <v>7.4149999999999994E-2</v>
      </c>
      <c r="JN102" s="68">
        <f t="shared" ref="JN102:JN104" si="519">AM104*$F136</f>
        <v>7.7300000000000008E-2</v>
      </c>
      <c r="JO102" s="68">
        <f t="shared" ref="JO102:JO104" si="520">AN104*$F136</f>
        <v>8.1500000000000017E-2</v>
      </c>
      <c r="JP102" s="61">
        <f>JK102*('[1]功能-城建'!CW101-'[1]功能-城建'!CW100)+JP101</f>
        <v>9520750.1678283773</v>
      </c>
      <c r="JQ102" s="61">
        <f>JL102*('[1]功能-城建'!CX101-'[1]功能-城建'!CX100)+JQ101</f>
        <v>10256278.945757749</v>
      </c>
      <c r="JR102" s="61">
        <f>JM102*('[1]功能-城建'!CY101-'[1]功能-城建'!CY100)+JR101</f>
        <v>10160061.189208997</v>
      </c>
      <c r="JS102" s="61">
        <f>JN102*('[1]功能-城建'!CZ101-'[1]功能-城建'!CZ100)+JS101</f>
        <v>10144476.66015481</v>
      </c>
      <c r="JT102" s="61">
        <f>JO102*('[1]功能-城建'!DA101-'[1]功能-城建'!DA100)+JT101</f>
        <v>5833515.1270856494</v>
      </c>
      <c r="JX102" s="159">
        <v>97</v>
      </c>
      <c r="JY102" s="68">
        <f t="shared" ref="JY102:JY104" si="521">AJ104*$AB136</f>
        <v>0.14199999999999999</v>
      </c>
      <c r="JZ102" s="68">
        <f t="shared" ref="JZ102:JZ104" si="522">AK104*$AB136</f>
        <v>0.14409999999999998</v>
      </c>
      <c r="KA102" s="68">
        <f t="shared" ref="KA102:KA104" si="523">AL104*$AB136</f>
        <v>0.14829999999999999</v>
      </c>
      <c r="KB102" s="68">
        <f t="shared" ref="KB102:KB104" si="524">AM104*$AB136</f>
        <v>0.15460000000000002</v>
      </c>
      <c r="KC102" s="68">
        <f t="shared" ref="KC102:KC104" si="525">AN104*$AB136</f>
        <v>0.16300000000000003</v>
      </c>
      <c r="KG102" s="168">
        <v>97</v>
      </c>
      <c r="KH102" s="68">
        <f t="shared" ref="KH102:KH104" si="526">AJ104*$AC136</f>
        <v>0.14199999999999999</v>
      </c>
      <c r="KI102" s="68">
        <f t="shared" ref="KI102:KI104" si="527">AK104*$AC136</f>
        <v>0.14409999999999998</v>
      </c>
      <c r="KJ102" s="68">
        <f t="shared" ref="KJ102:KJ104" si="528">AL104*$AC136</f>
        <v>0.14829999999999999</v>
      </c>
      <c r="KK102" s="68">
        <f t="shared" ref="KK102:KK104" si="529">AM104*$AC136</f>
        <v>0.15460000000000002</v>
      </c>
      <c r="KL102" s="68">
        <f t="shared" ref="KL102:KL104" si="530">AN104*$AC136</f>
        <v>0.16300000000000003</v>
      </c>
      <c r="KP102" s="168">
        <v>97</v>
      </c>
      <c r="KQ102" s="68">
        <f t="shared" ref="KQ102:KQ104" si="531">AJ104*$AD136</f>
        <v>0.21299999999999999</v>
      </c>
      <c r="KR102" s="68">
        <f t="shared" ref="KR102:KR104" si="532">AK104*$AD136</f>
        <v>0.21614999999999998</v>
      </c>
      <c r="KS102" s="68">
        <f t="shared" ref="KS102:KS104" si="533">AL104*$AD136</f>
        <v>0.22244999999999998</v>
      </c>
      <c r="KT102" s="68">
        <f t="shared" ref="KT102:KT104" si="534">AM104*$AD136</f>
        <v>0.2319</v>
      </c>
      <c r="KU102" s="68">
        <f t="shared" ref="KU102:KU104" si="535">AN104*$AD136</f>
        <v>0.2445</v>
      </c>
    </row>
    <row r="103" spans="2:310" x14ac:dyDescent="0.15">
      <c r="B103" s="54">
        <v>64</v>
      </c>
      <c r="C103" s="63">
        <f>IFERROR(INDEX(C$8:C$37,MATCH(圣人研究设计!AA137,$B$8:$B$37,0)),0)</f>
        <v>1.125</v>
      </c>
      <c r="D103" s="63">
        <f>IFERROR(INDEX(D$8:D$37,MATCH(圣人研究设计!AB137,$B$8:$B$37,0)),0)</f>
        <v>1.125</v>
      </c>
      <c r="E103" s="63">
        <f>IFERROR(INDEX(E$8:E$37,MATCH(圣人研究设计!AC137,$B$8:$B$37,0)),0)</f>
        <v>0</v>
      </c>
      <c r="F103" s="63">
        <f>IFERROR(INDEX(F$8:F$37,MATCH(圣人研究设计!AD137,$B$8:$B$37,0)),0)</f>
        <v>7.5000000000000011E-2</v>
      </c>
      <c r="G103" s="63">
        <f>IFERROR(INDEX(G$8:G$37,MATCH(圣人研究设计!AE137,$B$8:$B$37,0)),0)</f>
        <v>0.75</v>
      </c>
      <c r="H103" s="63">
        <f>IFERROR(INDEX(H$8:H$37,MATCH(圣人研究设计!AF137,$B$8:$B$37,0)),0)</f>
        <v>0.75</v>
      </c>
      <c r="I103" s="63">
        <f>IFERROR(INDEX(I$8:I$37,MATCH(圣人研究设计!AG137,$B$8:$B$37,0)),0)</f>
        <v>0.5</v>
      </c>
      <c r="J103" s="63">
        <f>IFERROR(INDEX(J$8:J$37,MATCH(圣人研究设计!AH137,$B$8:$B$37,0)),0)</f>
        <v>0.15000000000000002</v>
      </c>
      <c r="K103" s="63">
        <f>IFERROR(INDEX(K$8:K$37,MATCH(圣人研究设计!AI137,$B$8:$B$37,0)),0)</f>
        <v>0.15000000000000002</v>
      </c>
      <c r="L103" s="63">
        <f>IFERROR(INDEX(L$8:L$37,MATCH(圣人研究设计!AJ137,$B$8:$B$37,0)),0)</f>
        <v>0.1</v>
      </c>
      <c r="M103" s="63">
        <f>IFERROR(INDEX(M$8:M$37,MATCH(圣人研究设计!AK137,$B$8:$B$37,0)),0)</f>
        <v>0.15</v>
      </c>
      <c r="N103" s="63">
        <f>IFERROR(INDEX(N$8:N$37,MATCH(圣人研究设计!AL137,$B$8:$B$37,0)),0)</f>
        <v>0.1</v>
      </c>
      <c r="O103" s="63">
        <f>IFERROR(INDEX(O$8:O$37,MATCH(圣人研究设计!AM137,$B$8:$B$37,0)),0)</f>
        <v>0.05</v>
      </c>
      <c r="P103" s="63">
        <f>IFERROR(INDEX(P$8:P$37,MATCH(圣人研究设计!AN137,$B$8:$B$37,0)),0)</f>
        <v>0.2</v>
      </c>
      <c r="Q103" s="63">
        <f>IFERROR(INDEX(Q$8:Q$37,MATCH(圣人研究设计!AO137,$B$8:$B$37,0)),0)</f>
        <v>0.05</v>
      </c>
      <c r="R103" s="63">
        <f>IFERROR(INDEX(R$8:R$37,MATCH(圣人研究设计!AP137,$B$8:$B$37,0)),0)</f>
        <v>0.15</v>
      </c>
      <c r="S103" s="63">
        <f>IFERROR(INDEX(S$8:S$37,MATCH(圣人研究设计!AQ137,$B$8:$B$37,0)),0)</f>
        <v>0</v>
      </c>
      <c r="T103" s="63">
        <f>IFERROR(INDEX(T$8:T$37,MATCH(圣人研究设计!AR137,$B$8:$B$37,0)),0)</f>
        <v>0.2</v>
      </c>
      <c r="U103" s="63">
        <f>IFERROR(INDEX(U$8:U$37,MATCH(圣人研究设计!AS137,$B$8:$B$37,0)),0)</f>
        <v>0.2</v>
      </c>
      <c r="V103" s="63">
        <f>IFERROR(INDEX(V$8:V$37,MATCH(圣人研究设计!AT137,$B$8:$B$37,0)),0)</f>
        <v>1.5</v>
      </c>
      <c r="W103" s="63">
        <f>IFERROR(INDEX(W$8:W$37,MATCH(圣人研究设计!AU137,$B$8:$B$37,0)),0)</f>
        <v>0.3</v>
      </c>
      <c r="X103" s="63">
        <f>IFERROR(INDEX(X$8:X$37,MATCH(圣人研究设计!AV137,$B$8:$B$37,0)),0)</f>
        <v>0</v>
      </c>
      <c r="Y103" s="63">
        <f>IFERROR(INDEX(Y$8:Y$37,MATCH(圣人研究设计!AW137,$B$8:$B$37,0)),0)</f>
        <v>0.75</v>
      </c>
      <c r="Z103" s="63">
        <f>IFERROR(INDEX(Z$8:Z$37,MATCH(圣人研究设计!AX137,$B$8:$B$37,0)),0)</f>
        <v>0.2</v>
      </c>
      <c r="AA103" s="63">
        <f>IFERROR(INDEX(AA$8:AA$37,MATCH(圣人研究设计!AY137,$B$8:$B$37,0)),0)</f>
        <v>0</v>
      </c>
      <c r="AB103" s="63">
        <f>IFERROR(INDEX(AB$8:AB$37,MATCH(圣人研究设计!AZ137,$B$8:$B$37,0)),0)</f>
        <v>0</v>
      </c>
      <c r="AC103" s="63">
        <f>IFERROR(INDEX(AC$8:AC$37,MATCH(圣人研究设计!BA137,$B$8:$B$37,0)),0)</f>
        <v>0.15000000000000002</v>
      </c>
      <c r="AD103" s="63">
        <f>IFERROR(INDEX(AD$8:AD$37,MATCH(圣人研究设计!BB137,$B$8:$B$37,0)),0)</f>
        <v>0.22499999999999998</v>
      </c>
      <c r="AE103" s="63"/>
      <c r="AI103" s="103">
        <v>96</v>
      </c>
      <c r="AJ103" s="60">
        <f>IF(总纲!BM100&lt;INT('功能-圣人研究'!$E$8),0,求节点('功能-圣人研究'!$E$8:$E$27,'功能-圣人研究'!K$8:K$27,总纲!BM100))</f>
        <v>0.71</v>
      </c>
      <c r="AK103" s="60">
        <f>IF(总纲!BN100&lt;INT('功能-圣人研究'!$E$8),0,求节点('功能-圣人研究'!$E$8:$E$27,'功能-圣人研究'!L$8:L$27,总纲!BN100))</f>
        <v>0.72049999999999992</v>
      </c>
      <c r="AL103" s="60">
        <f>IF(总纲!BO100&lt;INT('功能-圣人研究'!$E$8),0,求节点('功能-圣人研究'!$E$8:$E$27,'功能-圣人研究'!M$8:M$27,总纲!BO100))</f>
        <v>0.74149999999999994</v>
      </c>
      <c r="AM103" s="60">
        <f>IF(总纲!BP100&lt;INT('功能-圣人研究'!$E$8),0,求节点('功能-圣人研究'!$E$8:$E$27,'功能-圣人研究'!N$8:N$27,总纲!BP100))</f>
        <v>0.77300000000000002</v>
      </c>
      <c r="AN103" s="60">
        <f>IF(总纲!BQ100&lt;INT('功能-圣人研究'!$E$8),0,求节点('功能-圣人研究'!$E$8:$E$27,'功能-圣人研究'!O$8:O$27,总纲!BQ100))</f>
        <v>0.81500000000000006</v>
      </c>
      <c r="AS103" s="81"/>
      <c r="AT103" s="54">
        <v>98</v>
      </c>
      <c r="AU103" s="68">
        <f t="shared" si="406"/>
        <v>1.0649999999999999</v>
      </c>
      <c r="AV103" s="68">
        <f t="shared" si="407"/>
        <v>1.0807499999999999</v>
      </c>
      <c r="AW103" s="68">
        <f t="shared" si="408"/>
        <v>1.11225</v>
      </c>
      <c r="AX103" s="68">
        <f t="shared" si="409"/>
        <v>1.1595</v>
      </c>
      <c r="AY103" s="68">
        <f t="shared" si="410"/>
        <v>1.2225000000000001</v>
      </c>
      <c r="BB103" s="81"/>
      <c r="BC103" s="54">
        <v>98</v>
      </c>
      <c r="BD103" s="68">
        <f t="shared" si="411"/>
        <v>1.0649999999999999</v>
      </c>
      <c r="BE103" s="68">
        <f t="shared" si="412"/>
        <v>1.0807499999999999</v>
      </c>
      <c r="BF103" s="68">
        <f t="shared" si="413"/>
        <v>1.11225</v>
      </c>
      <c r="BG103" s="68">
        <f t="shared" si="414"/>
        <v>1.1595</v>
      </c>
      <c r="BH103" s="68">
        <f t="shared" si="415"/>
        <v>1.2225000000000001</v>
      </c>
      <c r="BL103" s="54">
        <v>98</v>
      </c>
      <c r="BM103" s="68">
        <f t="shared" si="416"/>
        <v>0</v>
      </c>
      <c r="BN103" s="68">
        <f t="shared" si="417"/>
        <v>0</v>
      </c>
      <c r="BO103" s="68">
        <f t="shared" si="418"/>
        <v>0</v>
      </c>
      <c r="BP103" s="68">
        <f t="shared" si="419"/>
        <v>0</v>
      </c>
      <c r="BQ103" s="68">
        <f t="shared" si="420"/>
        <v>0</v>
      </c>
      <c r="BU103" s="54">
        <v>98</v>
      </c>
      <c r="BV103" s="62">
        <f t="shared" si="421"/>
        <v>0.71</v>
      </c>
      <c r="BW103" s="62">
        <f t="shared" si="422"/>
        <v>0.72049999999999992</v>
      </c>
      <c r="BX103" s="62">
        <f t="shared" si="423"/>
        <v>0.74149999999999994</v>
      </c>
      <c r="BY103" s="62">
        <f t="shared" si="424"/>
        <v>0.77300000000000002</v>
      </c>
      <c r="BZ103" s="62">
        <f t="shared" si="425"/>
        <v>0.81500000000000006</v>
      </c>
      <c r="CD103" s="168">
        <v>98</v>
      </c>
      <c r="CE103" s="62">
        <f t="shared" si="426"/>
        <v>0.71</v>
      </c>
      <c r="CF103" s="62">
        <f t="shared" si="427"/>
        <v>0.72049999999999992</v>
      </c>
      <c r="CG103" s="62">
        <f t="shared" si="428"/>
        <v>0.74149999999999994</v>
      </c>
      <c r="CH103" s="62">
        <f t="shared" si="429"/>
        <v>0.77300000000000002</v>
      </c>
      <c r="CI103" s="62">
        <f t="shared" si="430"/>
        <v>0.81500000000000006</v>
      </c>
      <c r="CM103" s="54">
        <v>98</v>
      </c>
      <c r="CN103" s="62">
        <f t="shared" si="431"/>
        <v>0.71</v>
      </c>
      <c r="CO103" s="62">
        <f t="shared" si="432"/>
        <v>0.72049999999999992</v>
      </c>
      <c r="CP103" s="62">
        <f t="shared" si="433"/>
        <v>0.74149999999999994</v>
      </c>
      <c r="CQ103" s="62">
        <f t="shared" si="434"/>
        <v>0.77300000000000002</v>
      </c>
      <c r="CR103" s="62">
        <f t="shared" si="435"/>
        <v>0.81500000000000006</v>
      </c>
      <c r="CV103" s="54">
        <v>98</v>
      </c>
      <c r="CW103" s="62">
        <f t="shared" si="436"/>
        <v>0.14199999999999999</v>
      </c>
      <c r="CX103" s="62">
        <f t="shared" si="437"/>
        <v>0.14409999999999998</v>
      </c>
      <c r="CY103" s="62">
        <f t="shared" si="438"/>
        <v>0.14829999999999999</v>
      </c>
      <c r="CZ103" s="62">
        <f t="shared" si="439"/>
        <v>0.15460000000000002</v>
      </c>
      <c r="DA103" s="62">
        <f t="shared" si="440"/>
        <v>0.16300000000000003</v>
      </c>
      <c r="DE103" s="168">
        <v>98</v>
      </c>
      <c r="DF103" s="62">
        <f t="shared" si="441"/>
        <v>0.14199999999999999</v>
      </c>
      <c r="DG103" s="62">
        <f t="shared" si="442"/>
        <v>0.14409999999999998</v>
      </c>
      <c r="DH103" s="62">
        <f t="shared" si="443"/>
        <v>0.14829999999999999</v>
      </c>
      <c r="DI103" s="62">
        <f t="shared" si="444"/>
        <v>0.15460000000000002</v>
      </c>
      <c r="DJ103" s="62">
        <f t="shared" si="445"/>
        <v>0.16300000000000003</v>
      </c>
      <c r="DN103" s="54">
        <v>98</v>
      </c>
      <c r="DO103" s="62">
        <f t="shared" si="446"/>
        <v>0.14199999999999999</v>
      </c>
      <c r="DP103" s="62">
        <f t="shared" si="447"/>
        <v>0.14409999999999998</v>
      </c>
      <c r="DQ103" s="62">
        <f t="shared" si="448"/>
        <v>0.14829999999999999</v>
      </c>
      <c r="DR103" s="62">
        <f t="shared" si="449"/>
        <v>0.15460000000000002</v>
      </c>
      <c r="DS103" s="62">
        <f t="shared" si="450"/>
        <v>0.16300000000000003</v>
      </c>
      <c r="DW103" s="168">
        <v>98</v>
      </c>
      <c r="DX103" s="62">
        <f t="shared" si="451"/>
        <v>0.21299999999999999</v>
      </c>
      <c r="DY103" s="62">
        <f t="shared" si="452"/>
        <v>0.21614999999999998</v>
      </c>
      <c r="DZ103" s="62">
        <f t="shared" si="453"/>
        <v>0.22244999999999998</v>
      </c>
      <c r="EA103" s="62">
        <f t="shared" si="454"/>
        <v>0.2319</v>
      </c>
      <c r="EB103" s="62">
        <f t="shared" si="455"/>
        <v>0.2445</v>
      </c>
      <c r="EF103" s="54">
        <v>98</v>
      </c>
      <c r="EG103" s="62">
        <f t="shared" si="456"/>
        <v>0.14199999999999999</v>
      </c>
      <c r="EH103" s="62">
        <f t="shared" si="457"/>
        <v>0.14409999999999998</v>
      </c>
      <c r="EI103" s="62">
        <f t="shared" si="458"/>
        <v>0.14829999999999999</v>
      </c>
      <c r="EJ103" s="62">
        <f t="shared" si="459"/>
        <v>0.15460000000000002</v>
      </c>
      <c r="EK103" s="62">
        <f t="shared" si="460"/>
        <v>0.16300000000000003</v>
      </c>
      <c r="EO103" s="168">
        <v>98</v>
      </c>
      <c r="EP103" s="62">
        <f t="shared" si="461"/>
        <v>7.0999999999999994E-2</v>
      </c>
      <c r="EQ103" s="62">
        <f t="shared" si="462"/>
        <v>7.2049999999999989E-2</v>
      </c>
      <c r="ER103" s="62">
        <f t="shared" si="463"/>
        <v>7.4149999999999994E-2</v>
      </c>
      <c r="ES103" s="62">
        <f t="shared" si="464"/>
        <v>7.7300000000000008E-2</v>
      </c>
      <c r="ET103" s="62">
        <f t="shared" si="465"/>
        <v>8.1500000000000017E-2</v>
      </c>
      <c r="EX103" s="54">
        <v>98</v>
      </c>
      <c r="EY103" s="62">
        <f t="shared" si="401"/>
        <v>0.28399999999999997</v>
      </c>
      <c r="EZ103" s="62">
        <f t="shared" si="402"/>
        <v>0.28819999999999996</v>
      </c>
      <c r="FA103" s="62">
        <f t="shared" si="403"/>
        <v>0.29659999999999997</v>
      </c>
      <c r="FB103" s="62">
        <f t="shared" si="404"/>
        <v>0.30920000000000003</v>
      </c>
      <c r="FC103" s="62">
        <f t="shared" si="405"/>
        <v>0.32600000000000007</v>
      </c>
      <c r="FG103" s="54">
        <v>98</v>
      </c>
      <c r="FH103" s="67">
        <f>$Q137*AJ105*'[1]资源-士兵训练时间'!AB103+FH102</f>
        <v>8542748.2096958794</v>
      </c>
      <c r="FI103" s="67">
        <f>$Q137*AK105*'[1]资源-士兵训练时间'!AC103+FI102</f>
        <v>12314093.742935296</v>
      </c>
      <c r="FJ103" s="67">
        <f>$Q137*AL105*'[1]资源-士兵训练时间'!AD103+FJ102</f>
        <v>16932209.499793679</v>
      </c>
      <c r="FK103" s="67">
        <f>$Q137*AM105*'[1]资源-士兵训练时间'!AE103+FK102</f>
        <v>22779600.075083517</v>
      </c>
      <c r="FL103" s="67">
        <f>$Q137*AN105*'[1]资源-士兵训练时间'!AF103+FL102</f>
        <v>34977424.542311005</v>
      </c>
      <c r="FP103" s="54">
        <v>98</v>
      </c>
      <c r="FQ103" s="62">
        <f t="shared" si="466"/>
        <v>0.21299999999999999</v>
      </c>
      <c r="FR103" s="62">
        <f t="shared" si="467"/>
        <v>0.21614999999999998</v>
      </c>
      <c r="FS103" s="62">
        <f t="shared" si="468"/>
        <v>0.22244999999999998</v>
      </c>
      <c r="FT103" s="62">
        <f t="shared" si="469"/>
        <v>0.2319</v>
      </c>
      <c r="FU103" s="62">
        <f t="shared" si="470"/>
        <v>0.2445</v>
      </c>
      <c r="FV103" s="61">
        <f>FQ103*[4]兵营招募!AX102+FV102</f>
        <v>22468455.099766672</v>
      </c>
      <c r="FW103" s="61">
        <f>FR103*[4]兵营招募!AY102+FW102</f>
        <v>22628995.87151359</v>
      </c>
      <c r="FX103" s="61">
        <f>FS103*[4]兵营招募!AZ102+FX102</f>
        <v>21408630.80873622</v>
      </c>
      <c r="FY103" s="61">
        <f>FT103*[4]兵营招募!BA102+FY102</f>
        <v>20073010.718442973</v>
      </c>
      <c r="FZ103" s="61">
        <f>FU103*[4]兵营招募!BB102+FZ102</f>
        <v>13821170.312988741</v>
      </c>
      <c r="GD103" s="54">
        <v>98</v>
      </c>
      <c r="GE103" s="62">
        <f t="shared" si="471"/>
        <v>0.28399999999999997</v>
      </c>
      <c r="GF103" s="62">
        <f t="shared" si="472"/>
        <v>0.28819999999999996</v>
      </c>
      <c r="GG103" s="62">
        <f t="shared" si="473"/>
        <v>0.29659999999999997</v>
      </c>
      <c r="GH103" s="62">
        <f t="shared" si="474"/>
        <v>0.30920000000000003</v>
      </c>
      <c r="GI103" s="62">
        <f t="shared" si="475"/>
        <v>0.32600000000000007</v>
      </c>
      <c r="GM103" s="54">
        <v>98</v>
      </c>
      <c r="GN103" s="62">
        <f t="shared" si="476"/>
        <v>0.28399999999999997</v>
      </c>
      <c r="GO103" s="62">
        <f t="shared" si="477"/>
        <v>0.28819999999999996</v>
      </c>
      <c r="GP103" s="62">
        <f t="shared" si="478"/>
        <v>0.29659999999999997</v>
      </c>
      <c r="GQ103" s="62">
        <f t="shared" si="479"/>
        <v>0.30920000000000003</v>
      </c>
      <c r="GR103" s="62">
        <f t="shared" si="480"/>
        <v>0.32600000000000007</v>
      </c>
      <c r="GV103" s="168">
        <v>98</v>
      </c>
      <c r="GW103" s="62">
        <f t="shared" si="481"/>
        <v>0.28399999999999997</v>
      </c>
      <c r="GX103" s="62">
        <f t="shared" si="482"/>
        <v>0.28819999999999996</v>
      </c>
      <c r="GY103" s="62">
        <f t="shared" si="483"/>
        <v>0.29659999999999997</v>
      </c>
      <c r="GZ103" s="62">
        <f t="shared" si="484"/>
        <v>0.30920000000000003</v>
      </c>
      <c r="HA103" s="62">
        <f t="shared" si="485"/>
        <v>0.32600000000000007</v>
      </c>
      <c r="HE103" s="54">
        <v>98</v>
      </c>
      <c r="HF103" s="62">
        <f t="shared" si="486"/>
        <v>2.13</v>
      </c>
      <c r="HG103" s="62">
        <f t="shared" si="487"/>
        <v>2.1614999999999998</v>
      </c>
      <c r="HH103" s="62">
        <f t="shared" si="488"/>
        <v>2.2244999999999999</v>
      </c>
      <c r="HI103" s="62">
        <f t="shared" si="489"/>
        <v>2.319</v>
      </c>
      <c r="HJ103" s="62">
        <f t="shared" si="490"/>
        <v>2.4450000000000003</v>
      </c>
      <c r="HN103" s="54">
        <v>98</v>
      </c>
      <c r="HO103" s="62">
        <f t="shared" si="491"/>
        <v>0.42599999999999999</v>
      </c>
      <c r="HP103" s="62">
        <f t="shared" si="492"/>
        <v>0.43229999999999996</v>
      </c>
      <c r="HQ103" s="62">
        <f t="shared" si="493"/>
        <v>0.44489999999999996</v>
      </c>
      <c r="HR103" s="62">
        <f t="shared" si="494"/>
        <v>0.46379999999999999</v>
      </c>
      <c r="HS103" s="62">
        <f t="shared" si="495"/>
        <v>0.48899999999999999</v>
      </c>
      <c r="HW103" s="54">
        <v>98</v>
      </c>
      <c r="HX103" s="62">
        <f t="shared" si="496"/>
        <v>0.28399999999999997</v>
      </c>
      <c r="HY103" s="62">
        <f t="shared" si="497"/>
        <v>0.28819999999999996</v>
      </c>
      <c r="HZ103" s="62">
        <f t="shared" si="498"/>
        <v>0.29659999999999997</v>
      </c>
      <c r="IA103" s="62">
        <f t="shared" si="499"/>
        <v>0.30920000000000003</v>
      </c>
      <c r="IB103" s="62">
        <f t="shared" si="500"/>
        <v>0.32600000000000007</v>
      </c>
      <c r="IF103" s="54">
        <v>98</v>
      </c>
      <c r="IG103" s="62">
        <f t="shared" si="501"/>
        <v>0.71</v>
      </c>
      <c r="IH103" s="62">
        <f t="shared" si="502"/>
        <v>0.72049999999999992</v>
      </c>
      <c r="II103" s="62">
        <f t="shared" si="503"/>
        <v>0.74149999999999994</v>
      </c>
      <c r="IJ103" s="62">
        <f t="shared" si="504"/>
        <v>0.77300000000000002</v>
      </c>
      <c r="IK103" s="62">
        <f t="shared" si="505"/>
        <v>0.81500000000000006</v>
      </c>
      <c r="IO103" s="54">
        <v>98</v>
      </c>
      <c r="IP103" s="62">
        <f t="shared" si="506"/>
        <v>0.28399999999999997</v>
      </c>
      <c r="IQ103" s="62">
        <f t="shared" si="507"/>
        <v>0.28819999999999996</v>
      </c>
      <c r="IR103" s="62">
        <f t="shared" si="508"/>
        <v>0.29659999999999997</v>
      </c>
      <c r="IS103" s="62">
        <f t="shared" si="509"/>
        <v>0.30920000000000003</v>
      </c>
      <c r="IT103" s="62">
        <f t="shared" si="510"/>
        <v>0.32600000000000007</v>
      </c>
      <c r="IX103" s="54">
        <v>98</v>
      </c>
      <c r="IY103" s="62">
        <f t="shared" si="511"/>
        <v>0</v>
      </c>
      <c r="IZ103" s="62">
        <f t="shared" si="512"/>
        <v>0</v>
      </c>
      <c r="JA103" s="62">
        <f t="shared" si="513"/>
        <v>0</v>
      </c>
      <c r="JB103" s="62">
        <f t="shared" si="514"/>
        <v>0</v>
      </c>
      <c r="JC103" s="62">
        <f t="shared" si="515"/>
        <v>0</v>
      </c>
      <c r="JD103" s="67"/>
      <c r="JE103" s="67"/>
      <c r="JF103" s="67"/>
      <c r="JJ103" s="54">
        <v>98</v>
      </c>
      <c r="JK103" s="68">
        <f t="shared" si="516"/>
        <v>7.0999999999999994E-2</v>
      </c>
      <c r="JL103" s="68">
        <f t="shared" si="517"/>
        <v>7.2049999999999989E-2</v>
      </c>
      <c r="JM103" s="68">
        <f t="shared" si="518"/>
        <v>7.4149999999999994E-2</v>
      </c>
      <c r="JN103" s="68">
        <f t="shared" si="519"/>
        <v>7.7300000000000008E-2</v>
      </c>
      <c r="JO103" s="68">
        <f t="shared" si="520"/>
        <v>8.1500000000000017E-2</v>
      </c>
      <c r="JP103" s="61">
        <f>JK103*('[1]功能-城建'!CW102-'[1]功能-城建'!CW101)+JP102</f>
        <v>10253387.954817088</v>
      </c>
      <c r="JQ103" s="61">
        <f>JL103*('[1]功能-城建'!CX102-'[1]功能-城建'!CX101)+JQ102</f>
        <v>11069950.555111771</v>
      </c>
      <c r="JR103" s="61">
        <f>JM103*('[1]功能-城建'!CY102-'[1]功能-城建'!CY101)+JR102</f>
        <v>10999153.885526966</v>
      </c>
      <c r="JS103" s="61">
        <f>JN103*('[1]功能-城建'!CZ102-'[1]功能-城建'!CZ101)+JS102</f>
        <v>11002056.367157625</v>
      </c>
      <c r="JT103" s="61">
        <f>JO103*('[1]功能-城建'!DA102-'[1]功能-城建'!DA101)+JT102</f>
        <v>6335303.6034325296</v>
      </c>
      <c r="JX103" s="159">
        <v>98</v>
      </c>
      <c r="JY103" s="68">
        <f t="shared" si="521"/>
        <v>0.14199999999999999</v>
      </c>
      <c r="JZ103" s="68">
        <f t="shared" si="522"/>
        <v>0.14409999999999998</v>
      </c>
      <c r="KA103" s="68">
        <f t="shared" si="523"/>
        <v>0.14829999999999999</v>
      </c>
      <c r="KB103" s="68">
        <f t="shared" si="524"/>
        <v>0.15460000000000002</v>
      </c>
      <c r="KC103" s="68">
        <f t="shared" si="525"/>
        <v>0.16300000000000003</v>
      </c>
      <c r="KG103" s="168">
        <v>98</v>
      </c>
      <c r="KH103" s="68">
        <f t="shared" si="526"/>
        <v>0.14199999999999999</v>
      </c>
      <c r="KI103" s="68">
        <f t="shared" si="527"/>
        <v>0.14409999999999998</v>
      </c>
      <c r="KJ103" s="68">
        <f t="shared" si="528"/>
        <v>0.14829999999999999</v>
      </c>
      <c r="KK103" s="68">
        <f t="shared" si="529"/>
        <v>0.15460000000000002</v>
      </c>
      <c r="KL103" s="68">
        <f t="shared" si="530"/>
        <v>0.16300000000000003</v>
      </c>
      <c r="KP103" s="168">
        <v>98</v>
      </c>
      <c r="KQ103" s="68">
        <f t="shared" si="531"/>
        <v>0.21299999999999999</v>
      </c>
      <c r="KR103" s="68">
        <f t="shared" si="532"/>
        <v>0.21614999999999998</v>
      </c>
      <c r="KS103" s="68">
        <f t="shared" si="533"/>
        <v>0.22244999999999998</v>
      </c>
      <c r="KT103" s="68">
        <f t="shared" si="534"/>
        <v>0.2319</v>
      </c>
      <c r="KU103" s="68">
        <f t="shared" si="535"/>
        <v>0.2445</v>
      </c>
    </row>
    <row r="104" spans="2:310" x14ac:dyDescent="0.15">
      <c r="B104" s="54">
        <v>65</v>
      </c>
      <c r="C104" s="63">
        <f>IFERROR(INDEX(C$8:C$37,MATCH(圣人研究设计!AA138,$B$8:$B$37,0)),0)</f>
        <v>1.125</v>
      </c>
      <c r="D104" s="63">
        <f>IFERROR(INDEX(D$8:D$37,MATCH(圣人研究设计!AB138,$B$8:$B$37,0)),0)</f>
        <v>1.125</v>
      </c>
      <c r="E104" s="63">
        <f>IFERROR(INDEX(E$8:E$37,MATCH(圣人研究设计!AC138,$B$8:$B$37,0)),0)</f>
        <v>0</v>
      </c>
      <c r="F104" s="63">
        <f>IFERROR(INDEX(F$8:F$37,MATCH(圣人研究设计!AD138,$B$8:$B$37,0)),0)</f>
        <v>7.5000000000000011E-2</v>
      </c>
      <c r="G104" s="63">
        <f>IFERROR(INDEX(G$8:G$37,MATCH(圣人研究设计!AE138,$B$8:$B$37,0)),0)</f>
        <v>0.75</v>
      </c>
      <c r="H104" s="63">
        <f>IFERROR(INDEX(H$8:H$37,MATCH(圣人研究设计!AF138,$B$8:$B$37,0)),0)</f>
        <v>0.75</v>
      </c>
      <c r="I104" s="63">
        <f>IFERROR(INDEX(I$8:I$37,MATCH(圣人研究设计!AG138,$B$8:$B$37,0)),0)</f>
        <v>0.5</v>
      </c>
      <c r="J104" s="63">
        <f>IFERROR(INDEX(J$8:J$37,MATCH(圣人研究设计!AH138,$B$8:$B$37,0)),0)</f>
        <v>0.15000000000000002</v>
      </c>
      <c r="K104" s="63">
        <f>IFERROR(INDEX(K$8:K$37,MATCH(圣人研究设计!AI138,$B$8:$B$37,0)),0)</f>
        <v>0.15000000000000002</v>
      </c>
      <c r="L104" s="63">
        <f>IFERROR(INDEX(L$8:L$37,MATCH(圣人研究设计!AJ138,$B$8:$B$37,0)),0)</f>
        <v>0.1</v>
      </c>
      <c r="M104" s="63">
        <f>IFERROR(INDEX(M$8:M$37,MATCH(圣人研究设计!AK138,$B$8:$B$37,0)),0)</f>
        <v>0.15</v>
      </c>
      <c r="N104" s="63">
        <f>IFERROR(INDEX(N$8:N$37,MATCH(圣人研究设计!AL138,$B$8:$B$37,0)),0)</f>
        <v>0.1</v>
      </c>
      <c r="O104" s="63">
        <f>IFERROR(INDEX(O$8:O$37,MATCH(圣人研究设计!AM138,$B$8:$B$37,0)),0)</f>
        <v>0.05</v>
      </c>
      <c r="P104" s="63">
        <f>IFERROR(INDEX(P$8:P$37,MATCH(圣人研究设计!AN138,$B$8:$B$37,0)),0)</f>
        <v>0.2</v>
      </c>
      <c r="Q104" s="63">
        <f>IFERROR(INDEX(Q$8:Q$37,MATCH(圣人研究设计!AO138,$B$8:$B$37,0)),0)</f>
        <v>0.05</v>
      </c>
      <c r="R104" s="63">
        <f>IFERROR(INDEX(R$8:R$37,MATCH(圣人研究设计!AP138,$B$8:$B$37,0)),0)</f>
        <v>0.15</v>
      </c>
      <c r="S104" s="63">
        <f>IFERROR(INDEX(S$8:S$37,MATCH(圣人研究设计!AQ138,$B$8:$B$37,0)),0)</f>
        <v>0</v>
      </c>
      <c r="T104" s="63">
        <f>IFERROR(INDEX(T$8:T$37,MATCH(圣人研究设计!AR138,$B$8:$B$37,0)),0)</f>
        <v>0.2</v>
      </c>
      <c r="U104" s="63">
        <f>IFERROR(INDEX(U$8:U$37,MATCH(圣人研究设计!AS138,$B$8:$B$37,0)),0)</f>
        <v>0.2</v>
      </c>
      <c r="V104" s="63">
        <f>IFERROR(INDEX(V$8:V$37,MATCH(圣人研究设计!AT138,$B$8:$B$37,0)),0)</f>
        <v>1.5</v>
      </c>
      <c r="W104" s="63">
        <f>IFERROR(INDEX(W$8:W$37,MATCH(圣人研究设计!AU138,$B$8:$B$37,0)),0)</f>
        <v>0.3</v>
      </c>
      <c r="X104" s="63">
        <f>IFERROR(INDEX(X$8:X$37,MATCH(圣人研究设计!AV138,$B$8:$B$37,0)),0)</f>
        <v>0</v>
      </c>
      <c r="Y104" s="63">
        <f>IFERROR(INDEX(Y$8:Y$37,MATCH(圣人研究设计!AW138,$B$8:$B$37,0)),0)</f>
        <v>0.75</v>
      </c>
      <c r="Z104" s="63">
        <f>IFERROR(INDEX(Z$8:Z$37,MATCH(圣人研究设计!AX138,$B$8:$B$37,0)),0)</f>
        <v>0.2</v>
      </c>
      <c r="AA104" s="63">
        <f>IFERROR(INDEX(AA$8:AA$37,MATCH(圣人研究设计!AY138,$B$8:$B$37,0)),0)</f>
        <v>0</v>
      </c>
      <c r="AB104" s="63">
        <f>IFERROR(INDEX(AB$8:AB$37,MATCH(圣人研究设计!AZ138,$B$8:$B$37,0)),0)</f>
        <v>0</v>
      </c>
      <c r="AC104" s="63">
        <f>IFERROR(INDEX(AC$8:AC$37,MATCH(圣人研究设计!BA138,$B$8:$B$37,0)),0)</f>
        <v>0.15000000000000002</v>
      </c>
      <c r="AD104" s="63">
        <f>IFERROR(INDEX(AD$8:AD$37,MATCH(圣人研究设计!BB138,$B$8:$B$37,0)),0)</f>
        <v>0.22499999999999998</v>
      </c>
      <c r="AE104" s="63"/>
      <c r="AI104" s="103">
        <v>97</v>
      </c>
      <c r="AJ104" s="60">
        <f>IF(总纲!BM101&lt;INT('功能-圣人研究'!$E$8),0,求节点('功能-圣人研究'!$E$8:$E$27,'功能-圣人研究'!K$8:K$27,总纲!BM101))</f>
        <v>0.71</v>
      </c>
      <c r="AK104" s="60">
        <f>IF(总纲!BN101&lt;INT('功能-圣人研究'!$E$8),0,求节点('功能-圣人研究'!$E$8:$E$27,'功能-圣人研究'!L$8:L$27,总纲!BN101))</f>
        <v>0.72049999999999992</v>
      </c>
      <c r="AL104" s="60">
        <f>IF(总纲!BO101&lt;INT('功能-圣人研究'!$E$8),0,求节点('功能-圣人研究'!$E$8:$E$27,'功能-圣人研究'!M$8:M$27,总纲!BO101))</f>
        <v>0.74149999999999994</v>
      </c>
      <c r="AM104" s="60">
        <f>IF(总纲!BP101&lt;INT('功能-圣人研究'!$E$8),0,求节点('功能-圣人研究'!$E$8:$E$27,'功能-圣人研究'!N$8:N$27,总纲!BP101))</f>
        <v>0.77300000000000002</v>
      </c>
      <c r="AN104" s="60">
        <f>IF(总纲!BQ101&lt;INT('功能-圣人研究'!$E$8),0,求节点('功能-圣人研究'!$E$8:$E$27,'功能-圣人研究'!O$8:O$27,总纲!BQ101))</f>
        <v>0.81500000000000006</v>
      </c>
      <c r="AS104" s="81"/>
      <c r="AT104" s="54">
        <v>99</v>
      </c>
      <c r="AU104" s="68">
        <f t="shared" si="406"/>
        <v>1.2779999999999998</v>
      </c>
      <c r="AV104" s="68">
        <f t="shared" si="407"/>
        <v>1.2968999999999997</v>
      </c>
      <c r="AW104" s="68">
        <f t="shared" si="408"/>
        <v>1.3346999999999998</v>
      </c>
      <c r="AX104" s="68">
        <f t="shared" si="409"/>
        <v>1.3914</v>
      </c>
      <c r="AY104" s="68">
        <f t="shared" si="410"/>
        <v>1.4669999999999999</v>
      </c>
      <c r="BB104" s="81"/>
      <c r="BC104" s="54">
        <v>99</v>
      </c>
      <c r="BD104" s="68">
        <f t="shared" si="411"/>
        <v>1.0649999999999999</v>
      </c>
      <c r="BE104" s="68">
        <f t="shared" si="412"/>
        <v>1.0807499999999999</v>
      </c>
      <c r="BF104" s="68">
        <f t="shared" si="413"/>
        <v>1.11225</v>
      </c>
      <c r="BG104" s="68">
        <f t="shared" si="414"/>
        <v>1.1595</v>
      </c>
      <c r="BH104" s="68">
        <f t="shared" si="415"/>
        <v>1.2225000000000001</v>
      </c>
      <c r="BL104" s="54">
        <v>99</v>
      </c>
      <c r="BM104" s="68">
        <f t="shared" si="416"/>
        <v>0</v>
      </c>
      <c r="BN104" s="68">
        <f t="shared" si="417"/>
        <v>0</v>
      </c>
      <c r="BO104" s="68">
        <f t="shared" si="418"/>
        <v>0</v>
      </c>
      <c r="BP104" s="68">
        <f t="shared" si="419"/>
        <v>0</v>
      </c>
      <c r="BQ104" s="68">
        <f t="shared" si="420"/>
        <v>0</v>
      </c>
      <c r="BU104" s="54">
        <v>99</v>
      </c>
      <c r="BV104" s="62">
        <f t="shared" si="421"/>
        <v>0.71</v>
      </c>
      <c r="BW104" s="62">
        <f t="shared" si="422"/>
        <v>0.72049999999999992</v>
      </c>
      <c r="BX104" s="62">
        <f t="shared" si="423"/>
        <v>0.74149999999999994</v>
      </c>
      <c r="BY104" s="62">
        <f t="shared" si="424"/>
        <v>0.77300000000000002</v>
      </c>
      <c r="BZ104" s="62">
        <f t="shared" si="425"/>
        <v>0.81500000000000006</v>
      </c>
      <c r="CD104" s="168">
        <v>99</v>
      </c>
      <c r="CE104" s="62">
        <f t="shared" si="426"/>
        <v>0.71</v>
      </c>
      <c r="CF104" s="62">
        <f t="shared" si="427"/>
        <v>0.72049999999999992</v>
      </c>
      <c r="CG104" s="62">
        <f t="shared" si="428"/>
        <v>0.74149999999999994</v>
      </c>
      <c r="CH104" s="62">
        <f t="shared" si="429"/>
        <v>0.77300000000000002</v>
      </c>
      <c r="CI104" s="62">
        <f t="shared" si="430"/>
        <v>0.81500000000000006</v>
      </c>
      <c r="CM104" s="54">
        <v>99</v>
      </c>
      <c r="CN104" s="62">
        <f t="shared" si="431"/>
        <v>0.71</v>
      </c>
      <c r="CO104" s="62">
        <f t="shared" si="432"/>
        <v>0.72049999999999992</v>
      </c>
      <c r="CP104" s="62">
        <f t="shared" si="433"/>
        <v>0.74149999999999994</v>
      </c>
      <c r="CQ104" s="62">
        <f t="shared" si="434"/>
        <v>0.77300000000000002</v>
      </c>
      <c r="CR104" s="62">
        <f t="shared" si="435"/>
        <v>0.81500000000000006</v>
      </c>
      <c r="CV104" s="54">
        <v>99</v>
      </c>
      <c r="CW104" s="62">
        <f t="shared" si="436"/>
        <v>0.14199999999999999</v>
      </c>
      <c r="CX104" s="62">
        <f t="shared" si="437"/>
        <v>0.14409999999999998</v>
      </c>
      <c r="CY104" s="62">
        <f t="shared" si="438"/>
        <v>0.14829999999999999</v>
      </c>
      <c r="CZ104" s="62">
        <f t="shared" si="439"/>
        <v>0.15460000000000002</v>
      </c>
      <c r="DA104" s="62">
        <f t="shared" si="440"/>
        <v>0.16300000000000003</v>
      </c>
      <c r="DE104" s="168">
        <v>99</v>
      </c>
      <c r="DF104" s="62">
        <f t="shared" si="441"/>
        <v>0.1704</v>
      </c>
      <c r="DG104" s="62">
        <f t="shared" si="442"/>
        <v>0.17291999999999996</v>
      </c>
      <c r="DH104" s="62">
        <f t="shared" si="443"/>
        <v>0.17795999999999998</v>
      </c>
      <c r="DI104" s="62">
        <f t="shared" si="444"/>
        <v>0.18551999999999999</v>
      </c>
      <c r="DJ104" s="62">
        <f t="shared" si="445"/>
        <v>0.1956</v>
      </c>
      <c r="DN104" s="54">
        <v>99</v>
      </c>
      <c r="DO104" s="62">
        <f t="shared" si="446"/>
        <v>0.14199999999999999</v>
      </c>
      <c r="DP104" s="62">
        <f t="shared" si="447"/>
        <v>0.14409999999999998</v>
      </c>
      <c r="DQ104" s="62">
        <f t="shared" si="448"/>
        <v>0.14829999999999999</v>
      </c>
      <c r="DR104" s="62">
        <f t="shared" si="449"/>
        <v>0.15460000000000002</v>
      </c>
      <c r="DS104" s="62">
        <f t="shared" si="450"/>
        <v>0.16300000000000003</v>
      </c>
      <c r="DW104" s="168">
        <v>99</v>
      </c>
      <c r="DX104" s="62">
        <f t="shared" si="451"/>
        <v>0.21299999999999999</v>
      </c>
      <c r="DY104" s="62">
        <f t="shared" si="452"/>
        <v>0.21614999999999998</v>
      </c>
      <c r="DZ104" s="62">
        <f t="shared" si="453"/>
        <v>0.22244999999999998</v>
      </c>
      <c r="EA104" s="62">
        <f t="shared" si="454"/>
        <v>0.2319</v>
      </c>
      <c r="EB104" s="62">
        <f t="shared" si="455"/>
        <v>0.2445</v>
      </c>
      <c r="EF104" s="54">
        <v>99</v>
      </c>
      <c r="EG104" s="62">
        <f t="shared" si="456"/>
        <v>0.14199999999999999</v>
      </c>
      <c r="EH104" s="62">
        <f t="shared" si="457"/>
        <v>0.14409999999999998</v>
      </c>
      <c r="EI104" s="62">
        <f t="shared" si="458"/>
        <v>0.14829999999999999</v>
      </c>
      <c r="EJ104" s="62">
        <f t="shared" si="459"/>
        <v>0.15460000000000002</v>
      </c>
      <c r="EK104" s="62">
        <f t="shared" si="460"/>
        <v>0.16300000000000003</v>
      </c>
      <c r="EO104" s="168">
        <v>99</v>
      </c>
      <c r="EP104" s="62">
        <f t="shared" si="461"/>
        <v>7.0999999999999994E-2</v>
      </c>
      <c r="EQ104" s="62">
        <f t="shared" si="462"/>
        <v>7.2049999999999989E-2</v>
      </c>
      <c r="ER104" s="62">
        <f t="shared" si="463"/>
        <v>7.4149999999999994E-2</v>
      </c>
      <c r="ES104" s="62">
        <f t="shared" si="464"/>
        <v>7.7300000000000008E-2</v>
      </c>
      <c r="ET104" s="62">
        <f t="shared" si="465"/>
        <v>8.1500000000000017E-2</v>
      </c>
      <c r="EX104" s="54">
        <v>99</v>
      </c>
      <c r="EY104" s="62">
        <f t="shared" si="401"/>
        <v>0.28399999999999997</v>
      </c>
      <c r="EZ104" s="62">
        <f t="shared" si="402"/>
        <v>0.28819999999999996</v>
      </c>
      <c r="FA104" s="62">
        <f t="shared" si="403"/>
        <v>0.29659999999999997</v>
      </c>
      <c r="FB104" s="62">
        <f t="shared" si="404"/>
        <v>0.30920000000000003</v>
      </c>
      <c r="FC104" s="62">
        <f t="shared" si="405"/>
        <v>0.32600000000000007</v>
      </c>
      <c r="FG104" s="54">
        <v>99</v>
      </c>
      <c r="FH104" s="67">
        <f>$Q138*AJ106*'[1]资源-士兵训练时间'!AB104+FH103</f>
        <v>9286075.1363313459</v>
      </c>
      <c r="FI104" s="67">
        <f>$Q138*AK106*'[1]资源-士兵训练时间'!AC104+FI103</f>
        <v>13353262.735266939</v>
      </c>
      <c r="FJ104" s="67">
        <f>$Q138*AL106*'[1]资源-士兵训练时间'!AD104+FJ103</f>
        <v>18518083.211864401</v>
      </c>
      <c r="FK104" s="67">
        <f>$Q138*AM106*'[1]资源-士兵训练时间'!AE104+FK103</f>
        <v>25178599.548153743</v>
      </c>
      <c r="FL104" s="67">
        <f>$Q138*AN106*'[1]资源-士兵训练时间'!AF104+FL103</f>
        <v>37980513.56803304</v>
      </c>
      <c r="FP104" s="54">
        <v>99</v>
      </c>
      <c r="FQ104" s="62">
        <f t="shared" si="466"/>
        <v>0.21299999999999999</v>
      </c>
      <c r="FR104" s="62">
        <f t="shared" si="467"/>
        <v>0.21614999999999998</v>
      </c>
      <c r="FS104" s="62">
        <f t="shared" si="468"/>
        <v>0.22244999999999998</v>
      </c>
      <c r="FT104" s="62">
        <f t="shared" si="469"/>
        <v>0.2319</v>
      </c>
      <c r="FU104" s="62">
        <f t="shared" si="470"/>
        <v>0.2445</v>
      </c>
      <c r="FV104" s="61">
        <f>FQ104*[4]兵营招募!AX103+FV103</f>
        <v>24499597.167338561</v>
      </c>
      <c r="FW104" s="61">
        <f>FR104*[4]兵营招募!AY103+FW103</f>
        <v>24737848.125393704</v>
      </c>
      <c r="FX104" s="61">
        <f>FS104*[4]兵营招募!AZ103+FX103</f>
        <v>23441998.76865986</v>
      </c>
      <c r="FY104" s="61">
        <f>FT104*[4]兵营招募!BA103+FY103</f>
        <v>22042178.546378493</v>
      </c>
      <c r="FZ104" s="61">
        <f>FU104*[4]兵营招募!BB103+FZ103</f>
        <v>15045412.775751876</v>
      </c>
      <c r="GD104" s="54">
        <v>99</v>
      </c>
      <c r="GE104" s="62">
        <f t="shared" si="471"/>
        <v>0.28399999999999997</v>
      </c>
      <c r="GF104" s="62">
        <f t="shared" si="472"/>
        <v>0.28819999999999996</v>
      </c>
      <c r="GG104" s="62">
        <f t="shared" si="473"/>
        <v>0.29659999999999997</v>
      </c>
      <c r="GH104" s="62">
        <f t="shared" si="474"/>
        <v>0.30920000000000003</v>
      </c>
      <c r="GI104" s="62">
        <f t="shared" si="475"/>
        <v>0.32600000000000007</v>
      </c>
      <c r="GM104" s="54">
        <v>99</v>
      </c>
      <c r="GN104" s="62">
        <f t="shared" si="476"/>
        <v>0.28399999999999997</v>
      </c>
      <c r="GO104" s="62">
        <f t="shared" si="477"/>
        <v>0.28819999999999996</v>
      </c>
      <c r="GP104" s="62">
        <f t="shared" si="478"/>
        <v>0.29659999999999997</v>
      </c>
      <c r="GQ104" s="62">
        <f t="shared" si="479"/>
        <v>0.30920000000000003</v>
      </c>
      <c r="GR104" s="62">
        <f t="shared" si="480"/>
        <v>0.32600000000000007</v>
      </c>
      <c r="GV104" s="168">
        <v>99</v>
      </c>
      <c r="GW104" s="62">
        <f t="shared" si="481"/>
        <v>0.28399999999999997</v>
      </c>
      <c r="GX104" s="62">
        <f t="shared" si="482"/>
        <v>0.28819999999999996</v>
      </c>
      <c r="GY104" s="62">
        <f t="shared" si="483"/>
        <v>0.29659999999999997</v>
      </c>
      <c r="GZ104" s="62">
        <f t="shared" si="484"/>
        <v>0.30920000000000003</v>
      </c>
      <c r="HA104" s="62">
        <f t="shared" si="485"/>
        <v>0.32600000000000007</v>
      </c>
      <c r="HE104" s="54">
        <v>99</v>
      </c>
      <c r="HF104" s="62">
        <f t="shared" si="486"/>
        <v>2.13</v>
      </c>
      <c r="HG104" s="62">
        <f t="shared" si="487"/>
        <v>2.1614999999999998</v>
      </c>
      <c r="HH104" s="62">
        <f t="shared" si="488"/>
        <v>2.2244999999999999</v>
      </c>
      <c r="HI104" s="62">
        <f t="shared" si="489"/>
        <v>2.319</v>
      </c>
      <c r="HJ104" s="62">
        <f t="shared" si="490"/>
        <v>2.4450000000000003</v>
      </c>
      <c r="HN104" s="54">
        <v>99</v>
      </c>
      <c r="HO104" s="62">
        <f t="shared" si="491"/>
        <v>0.42599999999999999</v>
      </c>
      <c r="HP104" s="62">
        <f t="shared" si="492"/>
        <v>0.43229999999999996</v>
      </c>
      <c r="HQ104" s="62">
        <f t="shared" si="493"/>
        <v>0.44489999999999996</v>
      </c>
      <c r="HR104" s="62">
        <f t="shared" si="494"/>
        <v>0.46379999999999999</v>
      </c>
      <c r="HS104" s="62">
        <f t="shared" si="495"/>
        <v>0.48899999999999999</v>
      </c>
      <c r="HW104" s="54">
        <v>99</v>
      </c>
      <c r="HX104" s="62">
        <f t="shared" si="496"/>
        <v>0.28399999999999997</v>
      </c>
      <c r="HY104" s="62">
        <f t="shared" si="497"/>
        <v>0.28819999999999996</v>
      </c>
      <c r="HZ104" s="62">
        <f t="shared" si="498"/>
        <v>0.29659999999999997</v>
      </c>
      <c r="IA104" s="62">
        <f t="shared" si="499"/>
        <v>0.30920000000000003</v>
      </c>
      <c r="IB104" s="62">
        <f t="shared" si="500"/>
        <v>0.32600000000000007</v>
      </c>
      <c r="IF104" s="54">
        <v>99</v>
      </c>
      <c r="IG104" s="62">
        <f t="shared" si="501"/>
        <v>0.85199999999999998</v>
      </c>
      <c r="IH104" s="62">
        <f t="shared" si="502"/>
        <v>0.86459999999999992</v>
      </c>
      <c r="II104" s="62">
        <f t="shared" si="503"/>
        <v>0.88979999999999992</v>
      </c>
      <c r="IJ104" s="62">
        <f t="shared" si="504"/>
        <v>0.92759999999999998</v>
      </c>
      <c r="IK104" s="62">
        <f t="shared" si="505"/>
        <v>0.97799999999999998</v>
      </c>
      <c r="IO104" s="54">
        <v>99</v>
      </c>
      <c r="IP104" s="62">
        <f t="shared" si="506"/>
        <v>0.28399999999999997</v>
      </c>
      <c r="IQ104" s="62">
        <f t="shared" si="507"/>
        <v>0.28819999999999996</v>
      </c>
      <c r="IR104" s="62">
        <f t="shared" si="508"/>
        <v>0.29659999999999997</v>
      </c>
      <c r="IS104" s="62">
        <f t="shared" si="509"/>
        <v>0.30920000000000003</v>
      </c>
      <c r="IT104" s="62">
        <f t="shared" si="510"/>
        <v>0.32600000000000007</v>
      </c>
      <c r="IX104" s="54">
        <v>99</v>
      </c>
      <c r="IY104" s="62">
        <f t="shared" si="511"/>
        <v>0</v>
      </c>
      <c r="IZ104" s="62">
        <f t="shared" si="512"/>
        <v>0</v>
      </c>
      <c r="JA104" s="62">
        <f t="shared" si="513"/>
        <v>0</v>
      </c>
      <c r="JB104" s="62">
        <f t="shared" si="514"/>
        <v>0</v>
      </c>
      <c r="JC104" s="62">
        <f t="shared" si="515"/>
        <v>0</v>
      </c>
      <c r="JD104" s="67"/>
      <c r="JE104" s="67"/>
      <c r="JF104" s="67"/>
      <c r="JJ104" s="54">
        <v>99</v>
      </c>
      <c r="JK104" s="68">
        <f t="shared" si="516"/>
        <v>8.5199999999999998E-2</v>
      </c>
      <c r="JL104" s="68">
        <f t="shared" si="517"/>
        <v>8.6459999999999981E-2</v>
      </c>
      <c r="JM104" s="68">
        <f t="shared" si="518"/>
        <v>8.897999999999999E-2</v>
      </c>
      <c r="JN104" s="68">
        <f t="shared" si="519"/>
        <v>9.2759999999999995E-2</v>
      </c>
      <c r="JO104" s="68">
        <f t="shared" si="520"/>
        <v>9.7799999999999998E-2</v>
      </c>
      <c r="JP104" s="61">
        <f>JK104*('[1]功能-城建'!CW103-'[1]功能-城建'!CW102)+JP103</f>
        <v>11195685.361405175</v>
      </c>
      <c r="JQ104" s="61">
        <f>JL104*('[1]功能-城建'!CX103-'[1]功能-城建'!CX102)+JQ103</f>
        <v>12118391.737628793</v>
      </c>
      <c r="JR104" s="61">
        <f>JM104*('[1]功能-城建'!CY103-'[1]功能-城建'!CY102)+JR103</f>
        <v>12060738.561854057</v>
      </c>
      <c r="JS104" s="61">
        <f>JN104*('[1]功能-城建'!CZ103-'[1]功能-城建'!CZ102)+JS103</f>
        <v>12098719.763032245</v>
      </c>
      <c r="JT104" s="61">
        <f>JO104*('[1]功能-城建'!DA103-'[1]功能-城建'!DA102)+JT103</f>
        <v>6904091.735661543</v>
      </c>
      <c r="JX104" s="159">
        <v>99</v>
      </c>
      <c r="JY104" s="68">
        <f t="shared" si="521"/>
        <v>0.14199999999999999</v>
      </c>
      <c r="JZ104" s="68">
        <f t="shared" si="522"/>
        <v>0.14409999999999998</v>
      </c>
      <c r="KA104" s="68">
        <f t="shared" si="523"/>
        <v>0.14829999999999999</v>
      </c>
      <c r="KB104" s="68">
        <f t="shared" si="524"/>
        <v>0.15460000000000002</v>
      </c>
      <c r="KC104" s="68">
        <f t="shared" si="525"/>
        <v>0.16300000000000003</v>
      </c>
      <c r="KG104" s="168">
        <v>99</v>
      </c>
      <c r="KH104" s="68">
        <f t="shared" si="526"/>
        <v>0.14199999999999999</v>
      </c>
      <c r="KI104" s="68">
        <f t="shared" si="527"/>
        <v>0.14409999999999998</v>
      </c>
      <c r="KJ104" s="68">
        <f t="shared" si="528"/>
        <v>0.14829999999999999</v>
      </c>
      <c r="KK104" s="68">
        <f t="shared" si="529"/>
        <v>0.15460000000000002</v>
      </c>
      <c r="KL104" s="68">
        <f t="shared" si="530"/>
        <v>0.16300000000000003</v>
      </c>
      <c r="KP104" s="168">
        <v>99</v>
      </c>
      <c r="KQ104" s="68">
        <f t="shared" si="531"/>
        <v>0.25559999999999999</v>
      </c>
      <c r="KR104" s="68">
        <f t="shared" si="532"/>
        <v>0.25937999999999994</v>
      </c>
      <c r="KS104" s="68">
        <f t="shared" si="533"/>
        <v>0.26693999999999996</v>
      </c>
      <c r="KT104" s="68">
        <f t="shared" si="534"/>
        <v>0.27827999999999997</v>
      </c>
      <c r="KU104" s="68">
        <f t="shared" si="535"/>
        <v>0.29339999999999999</v>
      </c>
    </row>
    <row r="105" spans="2:310" x14ac:dyDescent="0.15">
      <c r="B105" s="54">
        <v>66</v>
      </c>
      <c r="C105" s="63">
        <f>IFERROR(INDEX(C$8:C$37,MATCH(圣人研究设计!AA139,$B$8:$B$37,0)),0)</f>
        <v>1.125</v>
      </c>
      <c r="D105" s="63">
        <f>IFERROR(INDEX(D$8:D$37,MATCH(圣人研究设计!AB139,$B$8:$B$37,0)),0)</f>
        <v>1.125</v>
      </c>
      <c r="E105" s="63">
        <f>IFERROR(INDEX(E$8:E$37,MATCH(圣人研究设计!AC139,$B$8:$B$37,0)),0)</f>
        <v>0</v>
      </c>
      <c r="F105" s="63">
        <f>IFERROR(INDEX(F$8:F$37,MATCH(圣人研究设计!AD139,$B$8:$B$37,0)),0)</f>
        <v>7.5000000000000011E-2</v>
      </c>
      <c r="G105" s="63">
        <f>IFERROR(INDEX(G$8:G$37,MATCH(圣人研究设计!AE139,$B$8:$B$37,0)),0)</f>
        <v>0.75</v>
      </c>
      <c r="H105" s="63">
        <f>IFERROR(INDEX(H$8:H$37,MATCH(圣人研究设计!AF139,$B$8:$B$37,0)),0)</f>
        <v>0.75</v>
      </c>
      <c r="I105" s="63">
        <f>IFERROR(INDEX(I$8:I$37,MATCH(圣人研究设计!AG139,$B$8:$B$37,0)),0)</f>
        <v>0.5</v>
      </c>
      <c r="J105" s="63">
        <f>IFERROR(INDEX(J$8:J$37,MATCH(圣人研究设计!AH139,$B$8:$B$37,0)),0)</f>
        <v>0.15000000000000002</v>
      </c>
      <c r="K105" s="63">
        <f>IFERROR(INDEX(K$8:K$37,MATCH(圣人研究设计!AI139,$B$8:$B$37,0)),0)</f>
        <v>0.15000000000000002</v>
      </c>
      <c r="L105" s="63">
        <f>IFERROR(INDEX(L$8:L$37,MATCH(圣人研究设计!AJ139,$B$8:$B$37,0)),0)</f>
        <v>0.1</v>
      </c>
      <c r="M105" s="63">
        <f>IFERROR(INDEX(M$8:M$37,MATCH(圣人研究设计!AK139,$B$8:$B$37,0)),0)</f>
        <v>0.15</v>
      </c>
      <c r="N105" s="63">
        <f>IFERROR(INDEX(N$8:N$37,MATCH(圣人研究设计!AL139,$B$8:$B$37,0)),0)</f>
        <v>0.1</v>
      </c>
      <c r="O105" s="63">
        <f>IFERROR(INDEX(O$8:O$37,MATCH(圣人研究设计!AM139,$B$8:$B$37,0)),0)</f>
        <v>0.05</v>
      </c>
      <c r="P105" s="63">
        <f>IFERROR(INDEX(P$8:P$37,MATCH(圣人研究设计!AN139,$B$8:$B$37,0)),0)</f>
        <v>0.2</v>
      </c>
      <c r="Q105" s="63">
        <f>IFERROR(INDEX(Q$8:Q$37,MATCH(圣人研究设计!AO139,$B$8:$B$37,0)),0)</f>
        <v>0.05</v>
      </c>
      <c r="R105" s="63">
        <f>IFERROR(INDEX(R$8:R$37,MATCH(圣人研究设计!AP139,$B$8:$B$37,0)),0)</f>
        <v>0.15</v>
      </c>
      <c r="S105" s="63">
        <f>IFERROR(INDEX(S$8:S$37,MATCH(圣人研究设计!AQ139,$B$8:$B$37,0)),0)</f>
        <v>0</v>
      </c>
      <c r="T105" s="63">
        <f>IFERROR(INDEX(T$8:T$37,MATCH(圣人研究设计!AR139,$B$8:$B$37,0)),0)</f>
        <v>0.2</v>
      </c>
      <c r="U105" s="63">
        <f>IFERROR(INDEX(U$8:U$37,MATCH(圣人研究设计!AS139,$B$8:$B$37,0)),0)</f>
        <v>0.2</v>
      </c>
      <c r="V105" s="63">
        <f>IFERROR(INDEX(V$8:V$37,MATCH(圣人研究设计!AT139,$B$8:$B$37,0)),0)</f>
        <v>1.5</v>
      </c>
      <c r="W105" s="63">
        <f>IFERROR(INDEX(W$8:W$37,MATCH(圣人研究设计!AU139,$B$8:$B$37,0)),0)</f>
        <v>0.3</v>
      </c>
      <c r="X105" s="63">
        <f>IFERROR(INDEX(X$8:X$37,MATCH(圣人研究设计!AV139,$B$8:$B$37,0)),0)</f>
        <v>0</v>
      </c>
      <c r="Y105" s="63">
        <f>IFERROR(INDEX(Y$8:Y$37,MATCH(圣人研究设计!AW139,$B$8:$B$37,0)),0)</f>
        <v>0.75</v>
      </c>
      <c r="Z105" s="63">
        <f>IFERROR(INDEX(Z$8:Z$37,MATCH(圣人研究设计!AX139,$B$8:$B$37,0)),0)</f>
        <v>0.2</v>
      </c>
      <c r="AA105" s="63">
        <f>IFERROR(INDEX(AA$8:AA$37,MATCH(圣人研究设计!AY139,$B$8:$B$37,0)),0)</f>
        <v>0</v>
      </c>
      <c r="AB105" s="63">
        <f>IFERROR(INDEX(AB$8:AB$37,MATCH(圣人研究设计!AZ139,$B$8:$B$37,0)),0)</f>
        <v>0</v>
      </c>
      <c r="AC105" s="63">
        <f>IFERROR(INDEX(AC$8:AC$37,MATCH(圣人研究设计!BA139,$B$8:$B$37,0)),0)</f>
        <v>0.15000000000000002</v>
      </c>
      <c r="AD105" s="63">
        <f>IFERROR(INDEX(AD$8:AD$37,MATCH(圣人研究设计!BB139,$B$8:$B$37,0)),0)</f>
        <v>0.22499999999999998</v>
      </c>
      <c r="AE105" s="63"/>
      <c r="AI105" s="103">
        <v>98</v>
      </c>
      <c r="AJ105" s="60">
        <f>IF(总纲!BM102&lt;INT('功能-圣人研究'!$E$8),0,求节点('功能-圣人研究'!$E$8:$E$27,'功能-圣人研究'!K$8:K$27,总纲!BM102))</f>
        <v>0.71</v>
      </c>
      <c r="AK105" s="60">
        <f>IF(总纲!BN102&lt;INT('功能-圣人研究'!$E$8),0,求节点('功能-圣人研究'!$E$8:$E$27,'功能-圣人研究'!L$8:L$27,总纲!BN102))</f>
        <v>0.72049999999999992</v>
      </c>
      <c r="AL105" s="60">
        <f>IF(总纲!BO102&lt;INT('功能-圣人研究'!$E$8),0,求节点('功能-圣人研究'!$E$8:$E$27,'功能-圣人研究'!M$8:M$27,总纲!BO102))</f>
        <v>0.74149999999999994</v>
      </c>
      <c r="AM105" s="60">
        <f>IF(总纲!BP102&lt;INT('功能-圣人研究'!$E$8),0,求节点('功能-圣人研究'!$E$8:$E$27,'功能-圣人研究'!N$8:N$27,总纲!BP102))</f>
        <v>0.77300000000000002</v>
      </c>
      <c r="AN105" s="60">
        <f>IF(总纲!BQ102&lt;INT('功能-圣人研究'!$E$8),0,求节点('功能-圣人研究'!$E$8:$E$27,'功能-圣人研究'!O$8:O$27,总纲!BQ102))</f>
        <v>0.81500000000000006</v>
      </c>
      <c r="AS105" s="81"/>
      <c r="AT105" s="172">
        <v>100</v>
      </c>
      <c r="AU105" s="68">
        <f t="shared" ref="AU105:AY105" si="536">$C139*AJ107</f>
        <v>1.2779999999999998</v>
      </c>
      <c r="AV105" s="68">
        <f t="shared" si="536"/>
        <v>1.2968999999999997</v>
      </c>
      <c r="AW105" s="68">
        <f t="shared" si="536"/>
        <v>1.3346999999999998</v>
      </c>
      <c r="AX105" s="68">
        <f t="shared" si="536"/>
        <v>1.3914</v>
      </c>
      <c r="AY105" s="68">
        <f t="shared" si="536"/>
        <v>1.4669999999999999</v>
      </c>
      <c r="AZ105" s="172"/>
      <c r="BB105" s="172"/>
      <c r="BC105" s="172">
        <v>100</v>
      </c>
      <c r="BD105" s="68">
        <f t="shared" ref="BD105:BH105" si="537">$D139*AJ107</f>
        <v>1.0649999999999999</v>
      </c>
      <c r="BE105" s="68">
        <f t="shared" si="537"/>
        <v>1.0807499999999999</v>
      </c>
      <c r="BF105" s="68">
        <f t="shared" si="537"/>
        <v>1.11225</v>
      </c>
      <c r="BG105" s="68">
        <f t="shared" si="537"/>
        <v>1.1595</v>
      </c>
      <c r="BH105" s="68">
        <f t="shared" si="537"/>
        <v>1.2225000000000001</v>
      </c>
      <c r="BI105" s="172"/>
      <c r="BK105" s="172"/>
      <c r="BL105" s="172">
        <v>100</v>
      </c>
      <c r="BM105" s="68">
        <f t="shared" ref="BM105:BQ105" si="538">$E139*AJ107</f>
        <v>0</v>
      </c>
      <c r="BN105" s="68">
        <f t="shared" si="538"/>
        <v>0</v>
      </c>
      <c r="BO105" s="68">
        <f t="shared" si="538"/>
        <v>0</v>
      </c>
      <c r="BP105" s="68">
        <f t="shared" si="538"/>
        <v>0</v>
      </c>
      <c r="BQ105" s="68">
        <f t="shared" si="538"/>
        <v>0</v>
      </c>
      <c r="BR105" s="172"/>
      <c r="BT105" s="172"/>
      <c r="BU105" s="172">
        <v>100</v>
      </c>
      <c r="BV105" s="62">
        <f t="shared" ref="BV105:BZ105" si="539">$G139*AJ107</f>
        <v>0.71</v>
      </c>
      <c r="BW105" s="62">
        <f t="shared" si="539"/>
        <v>0.72049999999999992</v>
      </c>
      <c r="BX105" s="62">
        <f t="shared" si="539"/>
        <v>0.74149999999999994</v>
      </c>
      <c r="BY105" s="62">
        <f t="shared" si="539"/>
        <v>0.77300000000000002</v>
      </c>
      <c r="BZ105" s="62">
        <f t="shared" si="539"/>
        <v>0.81500000000000006</v>
      </c>
      <c r="CA105" s="172"/>
      <c r="CC105" s="172"/>
      <c r="CD105" s="172">
        <v>100</v>
      </c>
      <c r="CE105" s="62">
        <f t="shared" ref="CE105:CI105" si="540">$H139*AJ107</f>
        <v>0.71</v>
      </c>
      <c r="CF105" s="62">
        <f t="shared" si="540"/>
        <v>0.72049999999999992</v>
      </c>
      <c r="CG105" s="62">
        <f t="shared" si="540"/>
        <v>0.74149999999999994</v>
      </c>
      <c r="CH105" s="62">
        <f t="shared" si="540"/>
        <v>0.77300000000000002</v>
      </c>
      <c r="CI105" s="62">
        <f t="shared" si="540"/>
        <v>0.81500000000000006</v>
      </c>
      <c r="CJ105" s="172"/>
      <c r="CL105" s="172"/>
      <c r="CM105" s="172">
        <v>100</v>
      </c>
      <c r="CN105" s="62">
        <f t="shared" ref="CN105:CR105" si="541">$I139*AJ107</f>
        <v>0.71</v>
      </c>
      <c r="CO105" s="62">
        <f t="shared" si="541"/>
        <v>0.72049999999999992</v>
      </c>
      <c r="CP105" s="62">
        <f t="shared" si="541"/>
        <v>0.74149999999999994</v>
      </c>
      <c r="CQ105" s="62">
        <f t="shared" si="541"/>
        <v>0.77300000000000002</v>
      </c>
      <c r="CR105" s="62">
        <f t="shared" si="541"/>
        <v>0.81500000000000006</v>
      </c>
      <c r="CS105" s="172"/>
      <c r="CU105" s="172"/>
      <c r="CV105" s="172">
        <v>100</v>
      </c>
      <c r="CW105" s="62">
        <f t="shared" ref="CW105:DA105" si="542">$J139*AJ107</f>
        <v>0.14199999999999999</v>
      </c>
      <c r="CX105" s="62">
        <f t="shared" si="542"/>
        <v>0.14409999999999998</v>
      </c>
      <c r="CY105" s="62">
        <f t="shared" si="542"/>
        <v>0.14829999999999999</v>
      </c>
      <c r="CZ105" s="62">
        <f t="shared" si="542"/>
        <v>0.15460000000000002</v>
      </c>
      <c r="DA105" s="62">
        <f t="shared" si="542"/>
        <v>0.16300000000000003</v>
      </c>
      <c r="DB105" s="172"/>
      <c r="DD105" s="172"/>
      <c r="DE105" s="172">
        <v>100</v>
      </c>
      <c r="DF105" s="62">
        <f t="shared" ref="DF105:DJ105" si="543">$K139*AJ107</f>
        <v>0.1704</v>
      </c>
      <c r="DG105" s="62">
        <f t="shared" si="543"/>
        <v>0.17291999999999996</v>
      </c>
      <c r="DH105" s="62">
        <f t="shared" si="543"/>
        <v>0.17795999999999998</v>
      </c>
      <c r="DI105" s="62">
        <f t="shared" si="543"/>
        <v>0.18551999999999999</v>
      </c>
      <c r="DJ105" s="62">
        <f t="shared" si="543"/>
        <v>0.1956</v>
      </c>
      <c r="DK105" s="172"/>
      <c r="DM105" s="172"/>
      <c r="DN105" s="172">
        <v>100</v>
      </c>
      <c r="DO105" s="62">
        <f t="shared" ref="DO105:DS105" si="544">$L139*AJ107</f>
        <v>0.14199999999999999</v>
      </c>
      <c r="DP105" s="62">
        <f t="shared" si="544"/>
        <v>0.14409999999999998</v>
      </c>
      <c r="DQ105" s="62">
        <f t="shared" si="544"/>
        <v>0.14829999999999999</v>
      </c>
      <c r="DR105" s="62">
        <f t="shared" si="544"/>
        <v>0.15460000000000002</v>
      </c>
      <c r="DS105" s="62">
        <f t="shared" si="544"/>
        <v>0.16300000000000003</v>
      </c>
      <c r="DT105" s="172"/>
      <c r="DV105" s="172"/>
      <c r="DW105" s="172">
        <v>100</v>
      </c>
      <c r="DX105" s="62">
        <f t="shared" ref="DX105:EB105" si="545">$M139*AJ107</f>
        <v>0.21299999999999999</v>
      </c>
      <c r="DY105" s="62">
        <f t="shared" si="545"/>
        <v>0.21614999999999998</v>
      </c>
      <c r="DZ105" s="62">
        <f t="shared" si="545"/>
        <v>0.22244999999999998</v>
      </c>
      <c r="EA105" s="62">
        <f t="shared" si="545"/>
        <v>0.2319</v>
      </c>
      <c r="EB105" s="62">
        <f t="shared" si="545"/>
        <v>0.2445</v>
      </c>
      <c r="EC105" s="172"/>
      <c r="EE105" s="172"/>
      <c r="EF105" s="172">
        <v>100</v>
      </c>
      <c r="EG105" s="62">
        <f t="shared" ref="EG105:EK105" si="546">$N139*AJ107</f>
        <v>0.14199999999999999</v>
      </c>
      <c r="EH105" s="62">
        <f t="shared" si="546"/>
        <v>0.14409999999999998</v>
      </c>
      <c r="EI105" s="62">
        <f t="shared" si="546"/>
        <v>0.14829999999999999</v>
      </c>
      <c r="EJ105" s="62">
        <f t="shared" si="546"/>
        <v>0.15460000000000002</v>
      </c>
      <c r="EK105" s="62">
        <f t="shared" si="546"/>
        <v>0.16300000000000003</v>
      </c>
      <c r="EL105" s="172"/>
      <c r="EN105" s="172"/>
      <c r="EO105" s="172">
        <v>100</v>
      </c>
      <c r="EP105" s="62">
        <f t="shared" ref="EP105:ET105" si="547">$O139*AJ107</f>
        <v>7.0999999999999994E-2</v>
      </c>
      <c r="EQ105" s="62">
        <f t="shared" si="547"/>
        <v>7.2049999999999989E-2</v>
      </c>
      <c r="ER105" s="62">
        <f t="shared" si="547"/>
        <v>7.4149999999999994E-2</v>
      </c>
      <c r="ES105" s="62">
        <f t="shared" si="547"/>
        <v>7.7300000000000008E-2</v>
      </c>
      <c r="ET105" s="62">
        <f t="shared" si="547"/>
        <v>8.1500000000000017E-2</v>
      </c>
      <c r="EU105" s="172"/>
      <c r="EW105" s="172"/>
      <c r="EX105" s="172">
        <v>100</v>
      </c>
      <c r="EY105" s="62">
        <f t="shared" si="401"/>
        <v>0.28399999999999997</v>
      </c>
      <c r="EZ105" s="62">
        <f t="shared" si="402"/>
        <v>0.28819999999999996</v>
      </c>
      <c r="FA105" s="62">
        <f t="shared" si="403"/>
        <v>0.29659999999999997</v>
      </c>
      <c r="FB105" s="62">
        <f t="shared" si="404"/>
        <v>0.30920000000000003</v>
      </c>
      <c r="FC105" s="62">
        <f t="shared" si="405"/>
        <v>0.32600000000000007</v>
      </c>
      <c r="FD105" s="172"/>
      <c r="FF105" s="172"/>
      <c r="FG105" s="172">
        <v>100</v>
      </c>
      <c r="FH105" s="67">
        <f>$Q139*AJ107*'[1]资源-士兵训练时间'!AB105+FH104</f>
        <v>10036973.859532624</v>
      </c>
      <c r="FI105" s="67">
        <f>$Q139*AK107*'[1]资源-士兵训练时间'!AC105+FI104</f>
        <v>14538085.351441763</v>
      </c>
      <c r="FJ105" s="67">
        <f>$Q139*AL107*'[1]资源-士兵训练时间'!AD105+FJ104</f>
        <v>20328973.371340264</v>
      </c>
      <c r="FK105" s="67">
        <f>$Q139*AM107*'[1]资源-士兵训练时间'!AE105+FK104</f>
        <v>27320261.314333089</v>
      </c>
      <c r="FL105" s="67">
        <f>$Q139*AN107*'[1]资源-士兵训练时间'!AF105+FL104</f>
        <v>40868524.8227107</v>
      </c>
      <c r="FM105" s="172"/>
      <c r="FO105" s="172"/>
      <c r="FP105" s="172">
        <v>100</v>
      </c>
      <c r="FQ105" s="62">
        <f t="shared" ref="FQ105:FU105" si="548">$R139*AJ107</f>
        <v>0.21299999999999999</v>
      </c>
      <c r="FR105" s="62">
        <f t="shared" si="548"/>
        <v>0.21614999999999998</v>
      </c>
      <c r="FS105" s="62">
        <f t="shared" si="548"/>
        <v>0.22244999999999998</v>
      </c>
      <c r="FT105" s="62">
        <f t="shared" si="548"/>
        <v>0.2319</v>
      </c>
      <c r="FU105" s="62">
        <f t="shared" si="548"/>
        <v>0.2445</v>
      </c>
      <c r="FV105" s="61">
        <f>FQ105*[4]兵营招募!AX104+FV104</f>
        <v>26676521.33400321</v>
      </c>
      <c r="FW105" s="61">
        <f>FR105*[4]兵营招募!AY104+FW104</f>
        <v>26963739.413008109</v>
      </c>
      <c r="FX105" s="61">
        <f>FS105*[4]兵营招募!AZ104+FX104</f>
        <v>25582459.082249567</v>
      </c>
      <c r="FY105" s="61">
        <f>FT105*[4]兵营招募!BA104+FY104</f>
        <v>23933138.978688821</v>
      </c>
      <c r="FZ105" s="61">
        <f>FU105*[4]兵营招募!BB104+FZ104</f>
        <v>16280465.067070298</v>
      </c>
      <c r="GA105" s="172"/>
      <c r="GC105" s="172"/>
      <c r="GD105" s="172">
        <v>100</v>
      </c>
      <c r="GE105" s="62">
        <f t="shared" ref="GE105:GI105" si="549">$S139*AJ107</f>
        <v>0.28399999999999997</v>
      </c>
      <c r="GF105" s="62">
        <f t="shared" si="549"/>
        <v>0.28819999999999996</v>
      </c>
      <c r="GG105" s="62">
        <f t="shared" si="549"/>
        <v>0.29659999999999997</v>
      </c>
      <c r="GH105" s="62">
        <f t="shared" si="549"/>
        <v>0.30920000000000003</v>
      </c>
      <c r="GI105" s="62">
        <f t="shared" si="549"/>
        <v>0.32600000000000007</v>
      </c>
      <c r="GJ105" s="172"/>
      <c r="GL105" s="172"/>
      <c r="GM105" s="172">
        <v>100</v>
      </c>
      <c r="GN105" s="62">
        <f t="shared" ref="GN105:GR105" si="550">$T139*AJ107</f>
        <v>0.28399999999999997</v>
      </c>
      <c r="GO105" s="62">
        <f t="shared" si="550"/>
        <v>0.28819999999999996</v>
      </c>
      <c r="GP105" s="62">
        <f t="shared" si="550"/>
        <v>0.29659999999999997</v>
      </c>
      <c r="GQ105" s="62">
        <f t="shared" si="550"/>
        <v>0.30920000000000003</v>
      </c>
      <c r="GR105" s="62">
        <f t="shared" si="550"/>
        <v>0.32600000000000007</v>
      </c>
      <c r="GS105" s="172"/>
      <c r="GU105" s="172"/>
      <c r="GV105" s="172">
        <v>100</v>
      </c>
      <c r="GW105" s="62">
        <f t="shared" ref="GW105:HA105" si="551">$U139*AJ107</f>
        <v>0.28399999999999997</v>
      </c>
      <c r="GX105" s="62">
        <f t="shared" si="551"/>
        <v>0.28819999999999996</v>
      </c>
      <c r="GY105" s="62">
        <f t="shared" si="551"/>
        <v>0.29659999999999997</v>
      </c>
      <c r="GZ105" s="62">
        <f t="shared" si="551"/>
        <v>0.30920000000000003</v>
      </c>
      <c r="HA105" s="62">
        <f t="shared" si="551"/>
        <v>0.32600000000000007</v>
      </c>
      <c r="HB105" s="172"/>
      <c r="HD105" s="172"/>
      <c r="HE105" s="172">
        <v>100</v>
      </c>
      <c r="HF105" s="62">
        <f t="shared" ref="HF105:HJ105" si="552">$V139*AJ107</f>
        <v>2.13</v>
      </c>
      <c r="HG105" s="62">
        <f t="shared" si="552"/>
        <v>2.1614999999999998</v>
      </c>
      <c r="HH105" s="62">
        <f t="shared" si="552"/>
        <v>2.2244999999999999</v>
      </c>
      <c r="HI105" s="62">
        <f t="shared" si="552"/>
        <v>2.319</v>
      </c>
      <c r="HJ105" s="62">
        <f t="shared" si="552"/>
        <v>2.4450000000000003</v>
      </c>
      <c r="HK105" s="172"/>
      <c r="HM105" s="172"/>
      <c r="HN105" s="172">
        <v>100</v>
      </c>
      <c r="HO105" s="62">
        <f t="shared" ref="HO105:HS105" si="553">$W139*AJ107</f>
        <v>0.42599999999999999</v>
      </c>
      <c r="HP105" s="62">
        <f t="shared" si="553"/>
        <v>0.43229999999999996</v>
      </c>
      <c r="HQ105" s="62">
        <f t="shared" si="553"/>
        <v>0.44489999999999996</v>
      </c>
      <c r="HR105" s="62">
        <f t="shared" si="553"/>
        <v>0.46379999999999999</v>
      </c>
      <c r="HS105" s="62">
        <f t="shared" si="553"/>
        <v>0.48899999999999999</v>
      </c>
      <c r="HT105" s="172"/>
      <c r="HV105" s="172"/>
      <c r="HW105" s="172">
        <v>100</v>
      </c>
      <c r="HX105" s="62">
        <f t="shared" ref="HX105:IB105" si="554">$X139*AJ107</f>
        <v>0.28399999999999997</v>
      </c>
      <c r="HY105" s="62">
        <f t="shared" si="554"/>
        <v>0.28819999999999996</v>
      </c>
      <c r="HZ105" s="62">
        <f t="shared" si="554"/>
        <v>0.29659999999999997</v>
      </c>
      <c r="IA105" s="62">
        <f t="shared" si="554"/>
        <v>0.30920000000000003</v>
      </c>
      <c r="IB105" s="62">
        <f t="shared" si="554"/>
        <v>0.32600000000000007</v>
      </c>
      <c r="IC105" s="172"/>
      <c r="IE105" s="172"/>
      <c r="IF105" s="172">
        <v>100</v>
      </c>
      <c r="IG105" s="62">
        <f t="shared" ref="IG105:IK105" si="555">$Y139*AJ107</f>
        <v>0.85199999999999998</v>
      </c>
      <c r="IH105" s="62">
        <f t="shared" si="555"/>
        <v>0.86459999999999992</v>
      </c>
      <c r="II105" s="62">
        <f t="shared" si="555"/>
        <v>0.88979999999999992</v>
      </c>
      <c r="IJ105" s="62">
        <f t="shared" si="555"/>
        <v>0.92759999999999998</v>
      </c>
      <c r="IK105" s="62">
        <f t="shared" si="555"/>
        <v>0.97799999999999998</v>
      </c>
      <c r="IL105" s="172"/>
      <c r="IN105" s="172"/>
      <c r="IO105" s="172">
        <v>100</v>
      </c>
      <c r="IP105" s="62">
        <f t="shared" ref="IP105:IT105" si="556">$Z139*AJ107</f>
        <v>0.28399999999999997</v>
      </c>
      <c r="IQ105" s="62">
        <f t="shared" si="556"/>
        <v>0.28819999999999996</v>
      </c>
      <c r="IR105" s="62">
        <f t="shared" si="556"/>
        <v>0.29659999999999997</v>
      </c>
      <c r="IS105" s="62">
        <f t="shared" si="556"/>
        <v>0.30920000000000003</v>
      </c>
      <c r="IT105" s="62">
        <f t="shared" si="556"/>
        <v>0.32600000000000007</v>
      </c>
      <c r="IU105" s="172"/>
      <c r="IW105" s="172"/>
      <c r="IX105" s="172">
        <v>100</v>
      </c>
      <c r="IY105" s="62">
        <f t="shared" ref="IY105:JC105" si="557">$AA139*AJ107</f>
        <v>0</v>
      </c>
      <c r="IZ105" s="62">
        <f t="shared" si="557"/>
        <v>0</v>
      </c>
      <c r="JA105" s="62">
        <f t="shared" si="557"/>
        <v>0</v>
      </c>
      <c r="JB105" s="62">
        <f t="shared" si="557"/>
        <v>0</v>
      </c>
      <c r="JC105" s="62">
        <f t="shared" si="557"/>
        <v>0</v>
      </c>
      <c r="JD105" s="67"/>
      <c r="JE105" s="67"/>
      <c r="JF105" s="67"/>
      <c r="JG105" s="172"/>
      <c r="JI105" s="172"/>
      <c r="JJ105" s="172">
        <v>100</v>
      </c>
      <c r="JK105" s="68">
        <f t="shared" ref="JK105:JO105" si="558">AJ107*$F139</f>
        <v>8.5199999999999998E-2</v>
      </c>
      <c r="JL105" s="68">
        <f t="shared" si="558"/>
        <v>8.6459999999999981E-2</v>
      </c>
      <c r="JM105" s="68">
        <f t="shared" si="558"/>
        <v>8.897999999999999E-2</v>
      </c>
      <c r="JN105" s="68">
        <f t="shared" si="558"/>
        <v>9.2759999999999995E-2</v>
      </c>
      <c r="JO105" s="68">
        <f t="shared" si="558"/>
        <v>9.7799999999999998E-2</v>
      </c>
      <c r="JP105" s="61">
        <f>JK105*('[1]功能-城建'!CW104-'[1]功能-城建'!CW103)+JP104</f>
        <v>12205635.825698216</v>
      </c>
      <c r="JQ105" s="61">
        <f>JL105*('[1]功能-城建'!CX104-'[1]功能-城建'!CX103)+JQ104</f>
        <v>13224921.486848719</v>
      </c>
      <c r="JR105" s="61">
        <f>JM105*('[1]功能-城建'!CY104-'[1]功能-城建'!CY103)+JR104</f>
        <v>13178064.749844894</v>
      </c>
      <c r="JS105" s="61">
        <f>JN105*('[1]功能-城建'!CZ104-'[1]功能-城建'!CZ103)+JS104</f>
        <v>13151775.513792209</v>
      </c>
      <c r="JT105" s="61">
        <f>JO105*('[1]功能-城建'!DA104-'[1]功能-城建'!DA103)+JT104</f>
        <v>7477853.9009451065</v>
      </c>
      <c r="JU105" s="172"/>
      <c r="JW105" s="172"/>
      <c r="JX105" s="172">
        <v>100</v>
      </c>
      <c r="JY105" s="68">
        <f t="shared" ref="JY105:KC105" si="559">AJ107*$AB139</f>
        <v>0.14199999999999999</v>
      </c>
      <c r="JZ105" s="68">
        <f t="shared" si="559"/>
        <v>0.14409999999999998</v>
      </c>
      <c r="KA105" s="68">
        <f t="shared" si="559"/>
        <v>0.14829999999999999</v>
      </c>
      <c r="KB105" s="68">
        <f t="shared" si="559"/>
        <v>0.15460000000000002</v>
      </c>
      <c r="KC105" s="68">
        <f t="shared" si="559"/>
        <v>0.16300000000000003</v>
      </c>
      <c r="KD105" s="172"/>
      <c r="KF105" s="172"/>
      <c r="KG105" s="172">
        <v>100</v>
      </c>
      <c r="KH105" s="68">
        <f t="shared" ref="KH105:KL105" si="560">AJ107*$AC139</f>
        <v>0.14199999999999999</v>
      </c>
      <c r="KI105" s="68">
        <f t="shared" si="560"/>
        <v>0.14409999999999998</v>
      </c>
      <c r="KJ105" s="68">
        <f t="shared" si="560"/>
        <v>0.14829999999999999</v>
      </c>
      <c r="KK105" s="68">
        <f t="shared" si="560"/>
        <v>0.15460000000000002</v>
      </c>
      <c r="KL105" s="68">
        <f t="shared" si="560"/>
        <v>0.16300000000000003</v>
      </c>
      <c r="KM105" s="172"/>
      <c r="KO105" s="172"/>
      <c r="KP105" s="172">
        <v>100</v>
      </c>
      <c r="KQ105" s="68">
        <f t="shared" ref="KQ105:KU105" si="561">AJ107*$AD139</f>
        <v>0.25559999999999999</v>
      </c>
      <c r="KR105" s="68">
        <f t="shared" si="561"/>
        <v>0.25937999999999994</v>
      </c>
      <c r="KS105" s="68">
        <f t="shared" si="561"/>
        <v>0.26693999999999996</v>
      </c>
      <c r="KT105" s="68">
        <f t="shared" si="561"/>
        <v>0.27827999999999997</v>
      </c>
      <c r="KU105" s="68">
        <f t="shared" si="561"/>
        <v>0.29339999999999999</v>
      </c>
      <c r="KV105" s="172"/>
      <c r="KW105" s="172"/>
      <c r="KX105" s="172"/>
    </row>
    <row r="106" spans="2:310" x14ac:dyDescent="0.15">
      <c r="B106" s="54">
        <v>67</v>
      </c>
      <c r="C106" s="63">
        <f>IFERROR(INDEX(C$8:C$37,MATCH(圣人研究设计!AA140,$B$8:$B$37,0)),0)</f>
        <v>1.125</v>
      </c>
      <c r="D106" s="63">
        <f>IFERROR(INDEX(D$8:D$37,MATCH(圣人研究设计!AB140,$B$8:$B$37,0)),0)</f>
        <v>1.125</v>
      </c>
      <c r="E106" s="63">
        <f>IFERROR(INDEX(E$8:E$37,MATCH(圣人研究设计!AC140,$B$8:$B$37,0)),0)</f>
        <v>0</v>
      </c>
      <c r="F106" s="63">
        <f>IFERROR(INDEX(F$8:F$37,MATCH(圣人研究设计!AD140,$B$8:$B$37,0)),0)</f>
        <v>7.5000000000000011E-2</v>
      </c>
      <c r="G106" s="63">
        <f>IFERROR(INDEX(G$8:G$37,MATCH(圣人研究设计!AE140,$B$8:$B$37,0)),0)</f>
        <v>0.75</v>
      </c>
      <c r="H106" s="63">
        <f>IFERROR(INDEX(H$8:H$37,MATCH(圣人研究设计!AF140,$B$8:$B$37,0)),0)</f>
        <v>0.75</v>
      </c>
      <c r="I106" s="63">
        <f>IFERROR(INDEX(I$8:I$37,MATCH(圣人研究设计!AG140,$B$8:$B$37,0)),0)</f>
        <v>0.75</v>
      </c>
      <c r="J106" s="63">
        <f>IFERROR(INDEX(J$8:J$37,MATCH(圣人研究设计!AH140,$B$8:$B$37,0)),0)</f>
        <v>0.15000000000000002</v>
      </c>
      <c r="K106" s="63">
        <f>IFERROR(INDEX(K$8:K$37,MATCH(圣人研究设计!AI140,$B$8:$B$37,0)),0)</f>
        <v>0.15000000000000002</v>
      </c>
      <c r="L106" s="63">
        <f>IFERROR(INDEX(L$8:L$37,MATCH(圣人研究设计!AJ140,$B$8:$B$37,0)),0)</f>
        <v>0.1</v>
      </c>
      <c r="M106" s="63">
        <f>IFERROR(INDEX(M$8:M$37,MATCH(圣人研究设计!AK140,$B$8:$B$37,0)),0)</f>
        <v>0.22499999999999998</v>
      </c>
      <c r="N106" s="63">
        <f>IFERROR(INDEX(N$8:N$37,MATCH(圣人研究设计!AL140,$B$8:$B$37,0)),0)</f>
        <v>0.15000000000000002</v>
      </c>
      <c r="O106" s="63">
        <f>IFERROR(INDEX(O$8:O$37,MATCH(圣人研究设计!AM140,$B$8:$B$37,0)),0)</f>
        <v>0.05</v>
      </c>
      <c r="P106" s="63">
        <f>IFERROR(INDEX(P$8:P$37,MATCH(圣人研究设计!AN140,$B$8:$B$37,0)),0)</f>
        <v>0.30000000000000004</v>
      </c>
      <c r="Q106" s="63">
        <f>IFERROR(INDEX(Q$8:Q$37,MATCH(圣人研究设计!AO140,$B$8:$B$37,0)),0)</f>
        <v>0.05</v>
      </c>
      <c r="R106" s="63">
        <f>IFERROR(INDEX(R$8:R$37,MATCH(圣人研究设计!AP140,$B$8:$B$37,0)),0)</f>
        <v>0.15</v>
      </c>
      <c r="S106" s="63">
        <f>IFERROR(INDEX(S$8:S$37,MATCH(圣人研究设计!AQ140,$B$8:$B$37,0)),0)</f>
        <v>0</v>
      </c>
      <c r="T106" s="63">
        <f>IFERROR(INDEX(T$8:T$37,MATCH(圣人研究设计!AR140,$B$8:$B$37,0)),0)</f>
        <v>0.30000000000000004</v>
      </c>
      <c r="U106" s="63">
        <f>IFERROR(INDEX(U$8:U$37,MATCH(圣人研究设计!AS140,$B$8:$B$37,0)),0)</f>
        <v>0.2</v>
      </c>
      <c r="V106" s="63">
        <f>IFERROR(INDEX(V$8:V$37,MATCH(圣人研究设计!AT140,$B$8:$B$37,0)),0)</f>
        <v>2.25</v>
      </c>
      <c r="W106" s="63">
        <f>IFERROR(INDEX(W$8:W$37,MATCH(圣人研究设计!AU140,$B$8:$B$37,0)),0)</f>
        <v>0.44999999999999996</v>
      </c>
      <c r="X106" s="63">
        <f>IFERROR(INDEX(X$8:X$37,MATCH(圣人研究设计!AV140,$B$8:$B$37,0)),0)</f>
        <v>0</v>
      </c>
      <c r="Y106" s="63">
        <f>IFERROR(INDEX(Y$8:Y$37,MATCH(圣人研究设计!AW140,$B$8:$B$37,0)),0)</f>
        <v>0.75</v>
      </c>
      <c r="Z106" s="63">
        <f>IFERROR(INDEX(Z$8:Z$37,MATCH(圣人研究设计!AX140,$B$8:$B$37,0)),0)</f>
        <v>0.30000000000000004</v>
      </c>
      <c r="AA106" s="63">
        <f>IFERROR(INDEX(AA$8:AA$37,MATCH(圣人研究设计!AY140,$B$8:$B$37,0)),0)</f>
        <v>0</v>
      </c>
      <c r="AB106" s="63">
        <f>IFERROR(INDEX(AB$8:AB$37,MATCH(圣人研究设计!AZ140,$B$8:$B$37,0)),0)</f>
        <v>0</v>
      </c>
      <c r="AC106" s="63">
        <f>IFERROR(INDEX(AC$8:AC$37,MATCH(圣人研究设计!BA140,$B$8:$B$37,0)),0)</f>
        <v>0.15000000000000002</v>
      </c>
      <c r="AD106" s="63">
        <f>IFERROR(INDEX(AD$8:AD$37,MATCH(圣人研究设计!BB140,$B$8:$B$37,0)),0)</f>
        <v>0.22499999999999998</v>
      </c>
      <c r="AE106" s="63"/>
      <c r="AI106" s="103">
        <v>99</v>
      </c>
      <c r="AJ106" s="60">
        <f>IF(总纲!BM103&lt;INT('功能-圣人研究'!$E$8),0,求节点('功能-圣人研究'!$E$8:$E$27,'功能-圣人研究'!K$8:K$27,总纲!BM103))</f>
        <v>0.71</v>
      </c>
      <c r="AK106" s="60">
        <f>IF(总纲!BN103&lt;INT('功能-圣人研究'!$E$8),0,求节点('功能-圣人研究'!$E$8:$E$27,'功能-圣人研究'!L$8:L$27,总纲!BN103))</f>
        <v>0.72049999999999992</v>
      </c>
      <c r="AL106" s="60">
        <f>IF(总纲!BO103&lt;INT('功能-圣人研究'!$E$8),0,求节点('功能-圣人研究'!$E$8:$E$27,'功能-圣人研究'!M$8:M$27,总纲!BO103))</f>
        <v>0.74149999999999994</v>
      </c>
      <c r="AM106" s="60">
        <f>IF(总纲!BP103&lt;INT('功能-圣人研究'!$E$8),0,求节点('功能-圣人研究'!$E$8:$E$27,'功能-圣人研究'!N$8:N$27,总纲!BP103))</f>
        <v>0.77300000000000002</v>
      </c>
      <c r="AN106" s="60">
        <f>IF(总纲!BQ103&lt;INT('功能-圣人研究'!$E$8),0,求节点('功能-圣人研究'!$E$8:$E$27,'功能-圣人研究'!O$8:O$27,总纲!BQ103))</f>
        <v>0.81500000000000006</v>
      </c>
      <c r="AT106" s="172">
        <v>101</v>
      </c>
      <c r="AU106" s="68">
        <f t="shared" ref="AU106:AY106" si="562">$C140*AJ108</f>
        <v>1.2779999999999998</v>
      </c>
      <c r="AV106" s="68">
        <f t="shared" si="562"/>
        <v>1.2968999999999997</v>
      </c>
      <c r="AW106" s="68">
        <f t="shared" si="562"/>
        <v>1.3346999999999998</v>
      </c>
      <c r="AX106" s="68">
        <f t="shared" si="562"/>
        <v>1.3914</v>
      </c>
      <c r="AY106" s="68">
        <f t="shared" si="562"/>
        <v>1.4669999999999999</v>
      </c>
      <c r="AZ106" s="172"/>
      <c r="BB106" s="172"/>
      <c r="BC106" s="172">
        <v>101</v>
      </c>
      <c r="BD106" s="68">
        <f t="shared" ref="BD106:BH106" si="563">$D140*AJ108</f>
        <v>1.0649999999999999</v>
      </c>
      <c r="BE106" s="68">
        <f t="shared" si="563"/>
        <v>1.0807499999999999</v>
      </c>
      <c r="BF106" s="68">
        <f t="shared" si="563"/>
        <v>1.11225</v>
      </c>
      <c r="BG106" s="68">
        <f t="shared" si="563"/>
        <v>1.1595</v>
      </c>
      <c r="BH106" s="68">
        <f t="shared" si="563"/>
        <v>1.2225000000000001</v>
      </c>
      <c r="BI106" s="172"/>
      <c r="BK106" s="172"/>
      <c r="BL106" s="172">
        <v>101</v>
      </c>
      <c r="BM106" s="68">
        <f t="shared" ref="BM106:BQ106" si="564">$E140*AJ108</f>
        <v>0</v>
      </c>
      <c r="BN106" s="68">
        <f t="shared" si="564"/>
        <v>0</v>
      </c>
      <c r="BO106" s="68">
        <f t="shared" si="564"/>
        <v>0</v>
      </c>
      <c r="BP106" s="68">
        <f t="shared" si="564"/>
        <v>0</v>
      </c>
      <c r="BQ106" s="68">
        <f t="shared" si="564"/>
        <v>0</v>
      </c>
      <c r="BR106" s="172"/>
      <c r="BT106" s="172"/>
      <c r="BU106" s="172">
        <v>101</v>
      </c>
      <c r="BV106" s="62">
        <f t="shared" ref="BV106:BZ106" si="565">$G140*AJ108</f>
        <v>0.71</v>
      </c>
      <c r="BW106" s="62">
        <f t="shared" si="565"/>
        <v>0.72049999999999992</v>
      </c>
      <c r="BX106" s="62">
        <f t="shared" si="565"/>
        <v>0.74149999999999994</v>
      </c>
      <c r="BY106" s="62">
        <f t="shared" si="565"/>
        <v>0.77300000000000002</v>
      </c>
      <c r="BZ106" s="62">
        <f t="shared" si="565"/>
        <v>0.81500000000000006</v>
      </c>
      <c r="CA106" s="172"/>
      <c r="CC106" s="172"/>
      <c r="CD106" s="172">
        <v>101</v>
      </c>
      <c r="CE106" s="62">
        <f t="shared" ref="CE106:CI106" si="566">$H140*AJ108</f>
        <v>0.71</v>
      </c>
      <c r="CF106" s="62">
        <f t="shared" si="566"/>
        <v>0.72049999999999992</v>
      </c>
      <c r="CG106" s="62">
        <f t="shared" si="566"/>
        <v>0.74149999999999994</v>
      </c>
      <c r="CH106" s="62">
        <f t="shared" si="566"/>
        <v>0.77300000000000002</v>
      </c>
      <c r="CI106" s="62">
        <f t="shared" si="566"/>
        <v>0.81500000000000006</v>
      </c>
      <c r="CJ106" s="172"/>
      <c r="CL106" s="172"/>
      <c r="CM106" s="172">
        <v>101</v>
      </c>
      <c r="CN106" s="62">
        <f t="shared" ref="CN106:CR106" si="567">$I140*AJ108</f>
        <v>0.71</v>
      </c>
      <c r="CO106" s="62">
        <f t="shared" si="567"/>
        <v>0.72049999999999992</v>
      </c>
      <c r="CP106" s="62">
        <f t="shared" si="567"/>
        <v>0.74149999999999994</v>
      </c>
      <c r="CQ106" s="62">
        <f t="shared" si="567"/>
        <v>0.77300000000000002</v>
      </c>
      <c r="CR106" s="62">
        <f t="shared" si="567"/>
        <v>0.81500000000000006</v>
      </c>
      <c r="CS106" s="172"/>
      <c r="CU106" s="172"/>
      <c r="CV106" s="172">
        <v>101</v>
      </c>
      <c r="CW106" s="62">
        <f t="shared" ref="CW106:DA106" si="568">$J140*AJ108</f>
        <v>0.14199999999999999</v>
      </c>
      <c r="CX106" s="62">
        <f t="shared" si="568"/>
        <v>0.14409999999999998</v>
      </c>
      <c r="CY106" s="62">
        <f t="shared" si="568"/>
        <v>0.14829999999999999</v>
      </c>
      <c r="CZ106" s="62">
        <f t="shared" si="568"/>
        <v>0.15460000000000002</v>
      </c>
      <c r="DA106" s="62">
        <f t="shared" si="568"/>
        <v>0.16300000000000003</v>
      </c>
      <c r="DB106" s="172"/>
      <c r="DD106" s="172"/>
      <c r="DE106" s="172">
        <v>101</v>
      </c>
      <c r="DF106" s="62">
        <f t="shared" ref="DF106:DJ106" si="569">$K140*AJ108</f>
        <v>0.1704</v>
      </c>
      <c r="DG106" s="62">
        <f t="shared" si="569"/>
        <v>0.17291999999999996</v>
      </c>
      <c r="DH106" s="62">
        <f t="shared" si="569"/>
        <v>0.17795999999999998</v>
      </c>
      <c r="DI106" s="62">
        <f t="shared" si="569"/>
        <v>0.18551999999999999</v>
      </c>
      <c r="DJ106" s="62">
        <f t="shared" si="569"/>
        <v>0.1956</v>
      </c>
      <c r="DK106" s="172"/>
      <c r="DM106" s="172"/>
      <c r="DN106" s="172">
        <v>101</v>
      </c>
      <c r="DO106" s="62">
        <f t="shared" ref="DO106:DS106" si="570">$L140*AJ108</f>
        <v>0.14199999999999999</v>
      </c>
      <c r="DP106" s="62">
        <f t="shared" si="570"/>
        <v>0.14409999999999998</v>
      </c>
      <c r="DQ106" s="62">
        <f t="shared" si="570"/>
        <v>0.14829999999999999</v>
      </c>
      <c r="DR106" s="62">
        <f t="shared" si="570"/>
        <v>0.15460000000000002</v>
      </c>
      <c r="DS106" s="62">
        <f t="shared" si="570"/>
        <v>0.16300000000000003</v>
      </c>
      <c r="DT106" s="172"/>
      <c r="DV106" s="172"/>
      <c r="DW106" s="172">
        <v>101</v>
      </c>
      <c r="DX106" s="62">
        <f t="shared" ref="DX106:EB106" si="571">$M140*AJ108</f>
        <v>0.21299999999999999</v>
      </c>
      <c r="DY106" s="62">
        <f t="shared" si="571"/>
        <v>0.21614999999999998</v>
      </c>
      <c r="DZ106" s="62">
        <f t="shared" si="571"/>
        <v>0.22244999999999998</v>
      </c>
      <c r="EA106" s="62">
        <f t="shared" si="571"/>
        <v>0.2319</v>
      </c>
      <c r="EB106" s="62">
        <f t="shared" si="571"/>
        <v>0.2445</v>
      </c>
      <c r="EC106" s="172"/>
      <c r="EE106" s="172"/>
      <c r="EF106" s="172">
        <v>101</v>
      </c>
      <c r="EG106" s="62">
        <f t="shared" ref="EG106:EK106" si="572">$N140*AJ108</f>
        <v>0.14199999999999999</v>
      </c>
      <c r="EH106" s="62">
        <f t="shared" si="572"/>
        <v>0.14409999999999998</v>
      </c>
      <c r="EI106" s="62">
        <f t="shared" si="572"/>
        <v>0.14829999999999999</v>
      </c>
      <c r="EJ106" s="62">
        <f t="shared" si="572"/>
        <v>0.15460000000000002</v>
      </c>
      <c r="EK106" s="62">
        <f t="shared" si="572"/>
        <v>0.16300000000000003</v>
      </c>
      <c r="EL106" s="172"/>
      <c r="EN106" s="172"/>
      <c r="EO106" s="172">
        <v>101</v>
      </c>
      <c r="EP106" s="62">
        <f t="shared" ref="EP106:ET106" si="573">$O140*AJ108</f>
        <v>7.0999999999999994E-2</v>
      </c>
      <c r="EQ106" s="62">
        <f t="shared" si="573"/>
        <v>7.2049999999999989E-2</v>
      </c>
      <c r="ER106" s="62">
        <f t="shared" si="573"/>
        <v>7.4149999999999994E-2</v>
      </c>
      <c r="ES106" s="62">
        <f t="shared" si="573"/>
        <v>7.7300000000000008E-2</v>
      </c>
      <c r="ET106" s="62">
        <f t="shared" si="573"/>
        <v>8.1500000000000017E-2</v>
      </c>
      <c r="EU106" s="172"/>
      <c r="EW106" s="172"/>
      <c r="EX106" s="172">
        <v>101</v>
      </c>
      <c r="EY106" s="62">
        <f t="shared" si="401"/>
        <v>0.28399999999999997</v>
      </c>
      <c r="EZ106" s="62">
        <f t="shared" si="402"/>
        <v>0.28819999999999996</v>
      </c>
      <c r="FA106" s="62">
        <f t="shared" si="403"/>
        <v>0.29659999999999997</v>
      </c>
      <c r="FB106" s="62">
        <f t="shared" si="404"/>
        <v>0.30920000000000003</v>
      </c>
      <c r="FC106" s="62">
        <f t="shared" si="405"/>
        <v>0.32600000000000007</v>
      </c>
      <c r="FD106" s="172"/>
      <c r="FF106" s="172"/>
      <c r="FG106" s="172">
        <v>101</v>
      </c>
      <c r="FH106" s="67">
        <f>$Q140*AJ108*'[1]资源-士兵训练时间'!AB106+FH105</f>
        <v>10912190.789041802</v>
      </c>
      <c r="FI106" s="67">
        <f>$Q140*AK108*'[1]资源-士兵训练时间'!AC106+FI105</f>
        <v>15946952.378327817</v>
      </c>
      <c r="FJ106" s="67">
        <f>$Q140*AL108*'[1]资源-士兵训练时间'!AD106+FJ105</f>
        <v>22091202.361922633</v>
      </c>
      <c r="FK106" s="67">
        <f>$Q140*AM108*'[1]资源-士兵训练时间'!AE106+FK105</f>
        <v>29327439.55466982</v>
      </c>
      <c r="FL106" s="67">
        <f>$Q140*AN108*'[1]资源-士兵训练时间'!AF106+FL105</f>
        <v>43847421.898451917</v>
      </c>
      <c r="FM106" s="172"/>
      <c r="FO106" s="172"/>
      <c r="FP106" s="172">
        <v>101</v>
      </c>
      <c r="FQ106" s="62">
        <f t="shared" ref="FQ106:FU106" si="574">$R140*AJ108</f>
        <v>0.21299999999999999</v>
      </c>
      <c r="FR106" s="62">
        <f t="shared" si="574"/>
        <v>0.21614999999999998</v>
      </c>
      <c r="FS106" s="62">
        <f t="shared" si="574"/>
        <v>0.22244999999999998</v>
      </c>
      <c r="FT106" s="62">
        <f t="shared" si="574"/>
        <v>0.2319</v>
      </c>
      <c r="FU106" s="62">
        <f t="shared" si="574"/>
        <v>0.2445</v>
      </c>
      <c r="FV106" s="61">
        <f>FQ106*[4]兵营招募!AX105+FV105</f>
        <v>29009690.885788295</v>
      </c>
      <c r="FW106" s="61">
        <f>FR106*[4]兵营招募!AY105+FW105</f>
        <v>29392260.500271443</v>
      </c>
      <c r="FX106" s="61">
        <f>FS106*[4]兵营招募!AZ105+FX105</f>
        <v>27783183.14376983</v>
      </c>
      <c r="FY106" s="61">
        <f>FT106*[4]兵营招募!BA105+FY105</f>
        <v>25840618.529459834</v>
      </c>
      <c r="FZ106" s="61">
        <f>FU106*[4]兵营招募!BB105+FZ105</f>
        <v>17636075.466348585</v>
      </c>
      <c r="GA106" s="172"/>
      <c r="GC106" s="172"/>
      <c r="GD106" s="172">
        <v>101</v>
      </c>
      <c r="GE106" s="62">
        <f t="shared" ref="GE106:GI106" si="575">$S140*AJ108</f>
        <v>0.28399999999999997</v>
      </c>
      <c r="GF106" s="62">
        <f t="shared" si="575"/>
        <v>0.28819999999999996</v>
      </c>
      <c r="GG106" s="62">
        <f t="shared" si="575"/>
        <v>0.29659999999999997</v>
      </c>
      <c r="GH106" s="62">
        <f t="shared" si="575"/>
        <v>0.30920000000000003</v>
      </c>
      <c r="GI106" s="62">
        <f t="shared" si="575"/>
        <v>0.32600000000000007</v>
      </c>
      <c r="GJ106" s="172"/>
      <c r="GL106" s="172"/>
      <c r="GM106" s="172">
        <v>101</v>
      </c>
      <c r="GN106" s="62">
        <f t="shared" ref="GN106:GR106" si="576">$T140*AJ108</f>
        <v>0.28399999999999997</v>
      </c>
      <c r="GO106" s="62">
        <f t="shared" si="576"/>
        <v>0.28819999999999996</v>
      </c>
      <c r="GP106" s="62">
        <f t="shared" si="576"/>
        <v>0.29659999999999997</v>
      </c>
      <c r="GQ106" s="62">
        <f t="shared" si="576"/>
        <v>0.30920000000000003</v>
      </c>
      <c r="GR106" s="62">
        <f t="shared" si="576"/>
        <v>0.32600000000000007</v>
      </c>
      <c r="GS106" s="172"/>
      <c r="GU106" s="172"/>
      <c r="GV106" s="172">
        <v>101</v>
      </c>
      <c r="GW106" s="62">
        <f t="shared" ref="GW106:HA106" si="577">$U140*AJ108</f>
        <v>0.28399999999999997</v>
      </c>
      <c r="GX106" s="62">
        <f t="shared" si="577"/>
        <v>0.28819999999999996</v>
      </c>
      <c r="GY106" s="62">
        <f t="shared" si="577"/>
        <v>0.29659999999999997</v>
      </c>
      <c r="GZ106" s="62">
        <f t="shared" si="577"/>
        <v>0.30920000000000003</v>
      </c>
      <c r="HA106" s="62">
        <f t="shared" si="577"/>
        <v>0.32600000000000007</v>
      </c>
      <c r="HB106" s="172"/>
      <c r="HD106" s="172"/>
      <c r="HE106" s="172">
        <v>101</v>
      </c>
      <c r="HF106" s="62">
        <f t="shared" ref="HF106:HJ106" si="578">$V140*AJ108</f>
        <v>2.13</v>
      </c>
      <c r="HG106" s="62">
        <f t="shared" si="578"/>
        <v>2.1614999999999998</v>
      </c>
      <c r="HH106" s="62">
        <f t="shared" si="578"/>
        <v>2.2244999999999999</v>
      </c>
      <c r="HI106" s="62">
        <f t="shared" si="578"/>
        <v>2.319</v>
      </c>
      <c r="HJ106" s="62">
        <f t="shared" si="578"/>
        <v>2.4450000000000003</v>
      </c>
      <c r="HK106" s="172"/>
      <c r="HM106" s="172"/>
      <c r="HN106" s="172">
        <v>101</v>
      </c>
      <c r="HO106" s="62">
        <f t="shared" ref="HO106:HS106" si="579">$W140*AJ108</f>
        <v>0.42599999999999999</v>
      </c>
      <c r="HP106" s="62">
        <f t="shared" si="579"/>
        <v>0.43229999999999996</v>
      </c>
      <c r="HQ106" s="62">
        <f t="shared" si="579"/>
        <v>0.44489999999999996</v>
      </c>
      <c r="HR106" s="62">
        <f t="shared" si="579"/>
        <v>0.46379999999999999</v>
      </c>
      <c r="HS106" s="62">
        <f t="shared" si="579"/>
        <v>0.48899999999999999</v>
      </c>
      <c r="HT106" s="172"/>
      <c r="HV106" s="172"/>
      <c r="HW106" s="172">
        <v>101</v>
      </c>
      <c r="HX106" s="62">
        <f t="shared" ref="HX106:IB106" si="580">$X140*AJ108</f>
        <v>0.28399999999999997</v>
      </c>
      <c r="HY106" s="62">
        <f t="shared" si="580"/>
        <v>0.28819999999999996</v>
      </c>
      <c r="HZ106" s="62">
        <f t="shared" si="580"/>
        <v>0.29659999999999997</v>
      </c>
      <c r="IA106" s="62">
        <f t="shared" si="580"/>
        <v>0.30920000000000003</v>
      </c>
      <c r="IB106" s="62">
        <f t="shared" si="580"/>
        <v>0.32600000000000007</v>
      </c>
      <c r="IC106" s="172"/>
      <c r="IE106" s="172"/>
      <c r="IF106" s="172">
        <v>101</v>
      </c>
      <c r="IG106" s="62">
        <f t="shared" ref="IG106:IK106" si="581">$Y140*AJ108</f>
        <v>0.85199999999999998</v>
      </c>
      <c r="IH106" s="62">
        <f t="shared" si="581"/>
        <v>0.86459999999999992</v>
      </c>
      <c r="II106" s="62">
        <f t="shared" si="581"/>
        <v>0.88979999999999992</v>
      </c>
      <c r="IJ106" s="62">
        <f t="shared" si="581"/>
        <v>0.92759999999999998</v>
      </c>
      <c r="IK106" s="62">
        <f t="shared" si="581"/>
        <v>0.97799999999999998</v>
      </c>
      <c r="IL106" s="172"/>
      <c r="IN106" s="172"/>
      <c r="IO106" s="172">
        <v>101</v>
      </c>
      <c r="IP106" s="62">
        <f t="shared" ref="IP106:IT106" si="582">$Z140*AJ108</f>
        <v>0.28399999999999997</v>
      </c>
      <c r="IQ106" s="62">
        <f t="shared" si="582"/>
        <v>0.28819999999999996</v>
      </c>
      <c r="IR106" s="62">
        <f t="shared" si="582"/>
        <v>0.29659999999999997</v>
      </c>
      <c r="IS106" s="62">
        <f t="shared" si="582"/>
        <v>0.30920000000000003</v>
      </c>
      <c r="IT106" s="62">
        <f t="shared" si="582"/>
        <v>0.32600000000000007</v>
      </c>
      <c r="IU106" s="172"/>
      <c r="IW106" s="172"/>
      <c r="IX106" s="172">
        <v>101</v>
      </c>
      <c r="IY106" s="62">
        <f t="shared" ref="IY106:JC106" si="583">$AA140*AJ108</f>
        <v>0</v>
      </c>
      <c r="IZ106" s="62">
        <f t="shared" si="583"/>
        <v>0</v>
      </c>
      <c r="JA106" s="62">
        <f t="shared" si="583"/>
        <v>0</v>
      </c>
      <c r="JB106" s="62">
        <f t="shared" si="583"/>
        <v>0</v>
      </c>
      <c r="JC106" s="62">
        <f t="shared" si="583"/>
        <v>0</v>
      </c>
      <c r="JD106" s="67"/>
      <c r="JE106" s="67"/>
      <c r="JF106" s="67"/>
      <c r="JG106" s="172"/>
      <c r="JI106" s="172"/>
      <c r="JJ106" s="172">
        <v>101</v>
      </c>
      <c r="JK106" s="68">
        <f t="shared" ref="JK106:JO106" si="584">AJ108*$F140</f>
        <v>8.5199999999999998E-2</v>
      </c>
      <c r="JL106" s="68">
        <f t="shared" si="584"/>
        <v>8.6459999999999981E-2</v>
      </c>
      <c r="JM106" s="68">
        <f t="shared" si="584"/>
        <v>8.897999999999999E-2</v>
      </c>
      <c r="JN106" s="68">
        <f t="shared" si="584"/>
        <v>9.2759999999999995E-2</v>
      </c>
      <c r="JO106" s="68">
        <f t="shared" si="584"/>
        <v>9.7799999999999998E-2</v>
      </c>
      <c r="JP106" s="61">
        <f>JK106*('[1]功能-城建'!CW105-'[1]功能-城建'!CW104)+JP105</f>
        <v>13288003.640743863</v>
      </c>
      <c r="JQ106" s="61">
        <f>JL106*('[1]功能-城建'!CX105-'[1]功能-城建'!CX104)+JQ105</f>
        <v>14432051.613467449</v>
      </c>
      <c r="JR106" s="61">
        <f>JM106*('[1]功能-城建'!CY105-'[1]功能-城建'!CY104)+JR105</f>
        <v>14326817.730138445</v>
      </c>
      <c r="JS106" s="61">
        <f>JN106*('[1]功能-城建'!CZ105-'[1]功能-城建'!CZ104)+JS105</f>
        <v>14213980.861057105</v>
      </c>
      <c r="JT106" s="61">
        <f>JO106*('[1]功能-城建'!DA105-'[1]功能-城建'!DA104)+JT105</f>
        <v>8107708.1755723599</v>
      </c>
      <c r="JU106" s="172"/>
      <c r="JW106" s="172"/>
      <c r="JX106" s="172">
        <v>101</v>
      </c>
      <c r="JY106" s="68">
        <f t="shared" ref="JY106:KC106" si="585">AJ108*$AB140</f>
        <v>0.14199999999999999</v>
      </c>
      <c r="JZ106" s="68">
        <f t="shared" si="585"/>
        <v>0.14409999999999998</v>
      </c>
      <c r="KA106" s="68">
        <f t="shared" si="585"/>
        <v>0.14829999999999999</v>
      </c>
      <c r="KB106" s="68">
        <f t="shared" si="585"/>
        <v>0.15460000000000002</v>
      </c>
      <c r="KC106" s="68">
        <f t="shared" si="585"/>
        <v>0.16300000000000003</v>
      </c>
      <c r="KD106" s="172"/>
      <c r="KF106" s="172"/>
      <c r="KG106" s="172">
        <v>101</v>
      </c>
      <c r="KH106" s="68">
        <f t="shared" ref="KH106:KL106" si="586">AJ108*$AC140</f>
        <v>0.14199999999999999</v>
      </c>
      <c r="KI106" s="68">
        <f t="shared" si="586"/>
        <v>0.14409999999999998</v>
      </c>
      <c r="KJ106" s="68">
        <f t="shared" si="586"/>
        <v>0.14829999999999999</v>
      </c>
      <c r="KK106" s="68">
        <f t="shared" si="586"/>
        <v>0.15460000000000002</v>
      </c>
      <c r="KL106" s="68">
        <f t="shared" si="586"/>
        <v>0.16300000000000003</v>
      </c>
      <c r="KM106" s="172"/>
      <c r="KO106" s="172"/>
      <c r="KP106" s="172">
        <v>101</v>
      </c>
      <c r="KQ106" s="68">
        <f t="shared" ref="KQ106:KU106" si="587">AJ108*$AD140</f>
        <v>0.25559999999999999</v>
      </c>
      <c r="KR106" s="68">
        <f t="shared" si="587"/>
        <v>0.25937999999999994</v>
      </c>
      <c r="KS106" s="68">
        <f t="shared" si="587"/>
        <v>0.26693999999999996</v>
      </c>
      <c r="KT106" s="68">
        <f t="shared" si="587"/>
        <v>0.27827999999999997</v>
      </c>
      <c r="KU106" s="68">
        <f t="shared" si="587"/>
        <v>0.29339999999999999</v>
      </c>
      <c r="KV106" s="172"/>
      <c r="KW106" s="172"/>
      <c r="KX106" s="172"/>
    </row>
    <row r="107" spans="2:310" x14ac:dyDescent="0.15">
      <c r="B107" s="54">
        <v>68</v>
      </c>
      <c r="C107" s="63">
        <f>IFERROR(INDEX(C$8:C$37,MATCH(圣人研究设计!AA141,$B$8:$B$37,0)),0)</f>
        <v>1.125</v>
      </c>
      <c r="D107" s="63">
        <f>IFERROR(INDEX(D$8:D$37,MATCH(圣人研究设计!AB141,$B$8:$B$37,0)),0)</f>
        <v>1.125</v>
      </c>
      <c r="E107" s="63">
        <f>IFERROR(INDEX(E$8:E$37,MATCH(圣人研究设计!AC141,$B$8:$B$37,0)),0)</f>
        <v>0</v>
      </c>
      <c r="F107" s="63">
        <f>IFERROR(INDEX(F$8:F$37,MATCH(圣人研究设计!AD141,$B$8:$B$37,0)),0)</f>
        <v>7.5000000000000011E-2</v>
      </c>
      <c r="G107" s="63">
        <f>IFERROR(INDEX(G$8:G$37,MATCH(圣人研究设计!AE141,$B$8:$B$37,0)),0)</f>
        <v>0.75</v>
      </c>
      <c r="H107" s="63">
        <f>IFERROR(INDEX(H$8:H$37,MATCH(圣人研究设计!AF141,$B$8:$B$37,0)),0)</f>
        <v>0.75</v>
      </c>
      <c r="I107" s="63">
        <f>IFERROR(INDEX(I$8:I$37,MATCH(圣人研究设计!AG141,$B$8:$B$37,0)),0)</f>
        <v>0.75</v>
      </c>
      <c r="J107" s="63">
        <f>IFERROR(INDEX(J$8:J$37,MATCH(圣人研究设计!AH141,$B$8:$B$37,0)),0)</f>
        <v>0.15000000000000002</v>
      </c>
      <c r="K107" s="63">
        <f>IFERROR(INDEX(K$8:K$37,MATCH(圣人研究设计!AI141,$B$8:$B$37,0)),0)</f>
        <v>0.15000000000000002</v>
      </c>
      <c r="L107" s="63">
        <f>IFERROR(INDEX(L$8:L$37,MATCH(圣人研究设计!AJ141,$B$8:$B$37,0)),0)</f>
        <v>0.1</v>
      </c>
      <c r="M107" s="63">
        <f>IFERROR(INDEX(M$8:M$37,MATCH(圣人研究设计!AK141,$B$8:$B$37,0)),0)</f>
        <v>0.22499999999999998</v>
      </c>
      <c r="N107" s="63">
        <f>IFERROR(INDEX(N$8:N$37,MATCH(圣人研究设计!AL141,$B$8:$B$37,0)),0)</f>
        <v>0.15000000000000002</v>
      </c>
      <c r="O107" s="63">
        <f>IFERROR(INDEX(O$8:O$37,MATCH(圣人研究设计!AM141,$B$8:$B$37,0)),0)</f>
        <v>0.05</v>
      </c>
      <c r="P107" s="63">
        <f>IFERROR(INDEX(P$8:P$37,MATCH(圣人研究设计!AN141,$B$8:$B$37,0)),0)</f>
        <v>0.30000000000000004</v>
      </c>
      <c r="Q107" s="63">
        <f>IFERROR(INDEX(Q$8:Q$37,MATCH(圣人研究设计!AO141,$B$8:$B$37,0)),0)</f>
        <v>0.05</v>
      </c>
      <c r="R107" s="63">
        <f>IFERROR(INDEX(R$8:R$37,MATCH(圣人研究设计!AP141,$B$8:$B$37,0)),0)</f>
        <v>0.15</v>
      </c>
      <c r="S107" s="63">
        <f>IFERROR(INDEX(S$8:S$37,MATCH(圣人研究设计!AQ141,$B$8:$B$37,0)),0)</f>
        <v>0</v>
      </c>
      <c r="T107" s="63">
        <f>IFERROR(INDEX(T$8:T$37,MATCH(圣人研究设计!AR141,$B$8:$B$37,0)),0)</f>
        <v>0.30000000000000004</v>
      </c>
      <c r="U107" s="63">
        <f>IFERROR(INDEX(U$8:U$37,MATCH(圣人研究设计!AS141,$B$8:$B$37,0)),0)</f>
        <v>0.2</v>
      </c>
      <c r="V107" s="63">
        <f>IFERROR(INDEX(V$8:V$37,MATCH(圣人研究设计!AT141,$B$8:$B$37,0)),0)</f>
        <v>2.25</v>
      </c>
      <c r="W107" s="63">
        <f>IFERROR(INDEX(W$8:W$37,MATCH(圣人研究设计!AU141,$B$8:$B$37,0)),0)</f>
        <v>0.44999999999999996</v>
      </c>
      <c r="X107" s="63">
        <f>IFERROR(INDEX(X$8:X$37,MATCH(圣人研究设计!AV141,$B$8:$B$37,0)),0)</f>
        <v>0</v>
      </c>
      <c r="Y107" s="63">
        <f>IFERROR(INDEX(Y$8:Y$37,MATCH(圣人研究设计!AW141,$B$8:$B$37,0)),0)</f>
        <v>0.75</v>
      </c>
      <c r="Z107" s="63">
        <f>IFERROR(INDEX(Z$8:Z$37,MATCH(圣人研究设计!AX141,$B$8:$B$37,0)),0)</f>
        <v>0.30000000000000004</v>
      </c>
      <c r="AA107" s="63">
        <f>IFERROR(INDEX(AA$8:AA$37,MATCH(圣人研究设计!AY141,$B$8:$B$37,0)),0)</f>
        <v>0</v>
      </c>
      <c r="AB107" s="63">
        <f>IFERROR(INDEX(AB$8:AB$37,MATCH(圣人研究设计!AZ141,$B$8:$B$37,0)),0)</f>
        <v>0</v>
      </c>
      <c r="AC107" s="63">
        <f>IFERROR(INDEX(AC$8:AC$37,MATCH(圣人研究设计!BA141,$B$8:$B$37,0)),0)</f>
        <v>0.15000000000000002</v>
      </c>
      <c r="AD107" s="63">
        <f>IFERROR(INDEX(AD$8:AD$37,MATCH(圣人研究设计!BB141,$B$8:$B$37,0)),0)</f>
        <v>0.22499999999999998</v>
      </c>
      <c r="AE107" s="63"/>
      <c r="AI107" s="172">
        <v>100</v>
      </c>
      <c r="AJ107" s="60">
        <f>IF(总纲!BM104&lt;INT('功能-圣人研究'!$E$8),0,求节点('功能-圣人研究'!$E$8:$E$27,'功能-圣人研究'!K$8:K$27,总纲!BM104))</f>
        <v>0.71</v>
      </c>
      <c r="AK107" s="60">
        <f>IF(总纲!BN104&lt;INT('功能-圣人研究'!$E$8),0,求节点('功能-圣人研究'!$E$8:$E$27,'功能-圣人研究'!L$8:L$27,总纲!BN104))</f>
        <v>0.72049999999999992</v>
      </c>
      <c r="AL107" s="60">
        <f>IF(总纲!BO104&lt;INT('功能-圣人研究'!$E$8),0,求节点('功能-圣人研究'!$E$8:$E$27,'功能-圣人研究'!M$8:M$27,总纲!BO104))</f>
        <v>0.74149999999999994</v>
      </c>
      <c r="AM107" s="60">
        <f>IF(总纲!BP104&lt;INT('功能-圣人研究'!$E$8),0,求节点('功能-圣人研究'!$E$8:$E$27,'功能-圣人研究'!N$8:N$27,总纲!BP104))</f>
        <v>0.77300000000000002</v>
      </c>
      <c r="AN107" s="60">
        <f>IF(总纲!BQ104&lt;INT('功能-圣人研究'!$E$8),0,求节点('功能-圣人研究'!$E$8:$E$27,'功能-圣人研究'!O$8:O$27,总纲!BQ104))</f>
        <v>0.81500000000000006</v>
      </c>
      <c r="AO107" s="172"/>
      <c r="AT107" s="172">
        <v>102</v>
      </c>
      <c r="AU107" s="68">
        <f t="shared" ref="AU107:AY107" si="588">$C141*AJ109</f>
        <v>1.2779999999999998</v>
      </c>
      <c r="AV107" s="68">
        <f t="shared" si="588"/>
        <v>1.2968999999999997</v>
      </c>
      <c r="AW107" s="68">
        <f t="shared" si="588"/>
        <v>1.3346999999999998</v>
      </c>
      <c r="AX107" s="68">
        <f t="shared" si="588"/>
        <v>1.3914</v>
      </c>
      <c r="AY107" s="68">
        <f t="shared" si="588"/>
        <v>1.4669999999999999</v>
      </c>
      <c r="AZ107" s="172"/>
      <c r="BB107" s="172"/>
      <c r="BC107" s="172">
        <v>102</v>
      </c>
      <c r="BD107" s="68">
        <f t="shared" ref="BD107:BH107" si="589">$D141*AJ109</f>
        <v>1.0649999999999999</v>
      </c>
      <c r="BE107" s="68">
        <f t="shared" si="589"/>
        <v>1.0807499999999999</v>
      </c>
      <c r="BF107" s="68">
        <f t="shared" si="589"/>
        <v>1.11225</v>
      </c>
      <c r="BG107" s="68">
        <f t="shared" si="589"/>
        <v>1.1595</v>
      </c>
      <c r="BH107" s="68">
        <f t="shared" si="589"/>
        <v>1.2225000000000001</v>
      </c>
      <c r="BI107" s="172"/>
      <c r="BK107" s="172"/>
      <c r="BL107" s="172">
        <v>102</v>
      </c>
      <c r="BM107" s="68">
        <f t="shared" ref="BM107:BQ107" si="590">$E141*AJ109</f>
        <v>0</v>
      </c>
      <c r="BN107" s="68">
        <f t="shared" si="590"/>
        <v>0</v>
      </c>
      <c r="BO107" s="68">
        <f t="shared" si="590"/>
        <v>0</v>
      </c>
      <c r="BP107" s="68">
        <f t="shared" si="590"/>
        <v>0</v>
      </c>
      <c r="BQ107" s="68">
        <f t="shared" si="590"/>
        <v>0</v>
      </c>
      <c r="BR107" s="172"/>
      <c r="BT107" s="172"/>
      <c r="BU107" s="172">
        <v>102</v>
      </c>
      <c r="BV107" s="62">
        <f t="shared" ref="BV107:BZ107" si="591">$G141*AJ109</f>
        <v>0.71</v>
      </c>
      <c r="BW107" s="62">
        <f t="shared" si="591"/>
        <v>0.72049999999999992</v>
      </c>
      <c r="BX107" s="62">
        <f t="shared" si="591"/>
        <v>0.74149999999999994</v>
      </c>
      <c r="BY107" s="62">
        <f t="shared" si="591"/>
        <v>0.77300000000000002</v>
      </c>
      <c r="BZ107" s="62">
        <f t="shared" si="591"/>
        <v>0.81500000000000006</v>
      </c>
      <c r="CA107" s="172"/>
      <c r="CC107" s="172"/>
      <c r="CD107" s="172">
        <v>102</v>
      </c>
      <c r="CE107" s="62">
        <f t="shared" ref="CE107:CI107" si="592">$H141*AJ109</f>
        <v>0.71</v>
      </c>
      <c r="CF107" s="62">
        <f t="shared" si="592"/>
        <v>0.72049999999999992</v>
      </c>
      <c r="CG107" s="62">
        <f t="shared" si="592"/>
        <v>0.74149999999999994</v>
      </c>
      <c r="CH107" s="62">
        <f t="shared" si="592"/>
        <v>0.77300000000000002</v>
      </c>
      <c r="CI107" s="62">
        <f t="shared" si="592"/>
        <v>0.81500000000000006</v>
      </c>
      <c r="CJ107" s="172"/>
      <c r="CL107" s="172"/>
      <c r="CM107" s="172">
        <v>102</v>
      </c>
      <c r="CN107" s="62">
        <f t="shared" ref="CN107:CR107" si="593">$I141*AJ109</f>
        <v>0.71</v>
      </c>
      <c r="CO107" s="62">
        <f t="shared" si="593"/>
        <v>0.72049999999999992</v>
      </c>
      <c r="CP107" s="62">
        <f t="shared" si="593"/>
        <v>0.74149999999999994</v>
      </c>
      <c r="CQ107" s="62">
        <f t="shared" si="593"/>
        <v>0.77300000000000002</v>
      </c>
      <c r="CR107" s="62">
        <f t="shared" si="593"/>
        <v>0.81500000000000006</v>
      </c>
      <c r="CS107" s="172"/>
      <c r="CU107" s="172"/>
      <c r="CV107" s="172">
        <v>102</v>
      </c>
      <c r="CW107" s="62">
        <f t="shared" ref="CW107:DA107" si="594">$J141*AJ109</f>
        <v>0.14199999999999999</v>
      </c>
      <c r="CX107" s="62">
        <f t="shared" si="594"/>
        <v>0.14409999999999998</v>
      </c>
      <c r="CY107" s="62">
        <f t="shared" si="594"/>
        <v>0.14829999999999999</v>
      </c>
      <c r="CZ107" s="62">
        <f t="shared" si="594"/>
        <v>0.15460000000000002</v>
      </c>
      <c r="DA107" s="62">
        <f t="shared" si="594"/>
        <v>0.16300000000000003</v>
      </c>
      <c r="DB107" s="172"/>
      <c r="DD107" s="172"/>
      <c r="DE107" s="172">
        <v>102</v>
      </c>
      <c r="DF107" s="62">
        <f t="shared" ref="DF107:DJ107" si="595">$K141*AJ109</f>
        <v>0.1704</v>
      </c>
      <c r="DG107" s="62">
        <f t="shared" si="595"/>
        <v>0.17291999999999996</v>
      </c>
      <c r="DH107" s="62">
        <f t="shared" si="595"/>
        <v>0.17795999999999998</v>
      </c>
      <c r="DI107" s="62">
        <f t="shared" si="595"/>
        <v>0.18551999999999999</v>
      </c>
      <c r="DJ107" s="62">
        <f t="shared" si="595"/>
        <v>0.1956</v>
      </c>
      <c r="DK107" s="172"/>
      <c r="DM107" s="172"/>
      <c r="DN107" s="172">
        <v>102</v>
      </c>
      <c r="DO107" s="62">
        <f t="shared" ref="DO107:DS107" si="596">$L141*AJ109</f>
        <v>0.14199999999999999</v>
      </c>
      <c r="DP107" s="62">
        <f t="shared" si="596"/>
        <v>0.14409999999999998</v>
      </c>
      <c r="DQ107" s="62">
        <f t="shared" si="596"/>
        <v>0.14829999999999999</v>
      </c>
      <c r="DR107" s="62">
        <f t="shared" si="596"/>
        <v>0.15460000000000002</v>
      </c>
      <c r="DS107" s="62">
        <f t="shared" si="596"/>
        <v>0.16300000000000003</v>
      </c>
      <c r="DT107" s="172"/>
      <c r="DV107" s="172"/>
      <c r="DW107" s="172">
        <v>102</v>
      </c>
      <c r="DX107" s="62">
        <f t="shared" ref="DX107:EB107" si="597">$M141*AJ109</f>
        <v>0.21299999999999999</v>
      </c>
      <c r="DY107" s="62">
        <f t="shared" si="597"/>
        <v>0.21614999999999998</v>
      </c>
      <c r="DZ107" s="62">
        <f t="shared" si="597"/>
        <v>0.22244999999999998</v>
      </c>
      <c r="EA107" s="62">
        <f t="shared" si="597"/>
        <v>0.2319</v>
      </c>
      <c r="EB107" s="62">
        <f t="shared" si="597"/>
        <v>0.2445</v>
      </c>
      <c r="EC107" s="172"/>
      <c r="EE107" s="172"/>
      <c r="EF107" s="172">
        <v>102</v>
      </c>
      <c r="EG107" s="62">
        <f t="shared" ref="EG107:EK107" si="598">$N141*AJ109</f>
        <v>0.14199999999999999</v>
      </c>
      <c r="EH107" s="62">
        <f t="shared" si="598"/>
        <v>0.14409999999999998</v>
      </c>
      <c r="EI107" s="62">
        <f t="shared" si="598"/>
        <v>0.14829999999999999</v>
      </c>
      <c r="EJ107" s="62">
        <f t="shared" si="598"/>
        <v>0.15460000000000002</v>
      </c>
      <c r="EK107" s="62">
        <f t="shared" si="598"/>
        <v>0.16300000000000003</v>
      </c>
      <c r="EL107" s="172"/>
      <c r="EN107" s="172"/>
      <c r="EO107" s="172">
        <v>102</v>
      </c>
      <c r="EP107" s="62">
        <f t="shared" ref="EP107:ET107" si="599">$O141*AJ109</f>
        <v>7.0999999999999994E-2</v>
      </c>
      <c r="EQ107" s="62">
        <f t="shared" si="599"/>
        <v>7.2049999999999989E-2</v>
      </c>
      <c r="ER107" s="62">
        <f t="shared" si="599"/>
        <v>7.4149999999999994E-2</v>
      </c>
      <c r="ES107" s="62">
        <f t="shared" si="599"/>
        <v>7.7300000000000008E-2</v>
      </c>
      <c r="ET107" s="62">
        <f t="shared" si="599"/>
        <v>8.1500000000000017E-2</v>
      </c>
      <c r="EU107" s="172"/>
      <c r="EW107" s="172"/>
      <c r="EX107" s="172">
        <v>102</v>
      </c>
      <c r="EY107" s="62">
        <f t="shared" si="401"/>
        <v>0.28399999999999997</v>
      </c>
      <c r="EZ107" s="62">
        <f t="shared" si="402"/>
        <v>0.28819999999999996</v>
      </c>
      <c r="FA107" s="62">
        <f t="shared" si="403"/>
        <v>0.29659999999999997</v>
      </c>
      <c r="FB107" s="62">
        <f t="shared" si="404"/>
        <v>0.30920000000000003</v>
      </c>
      <c r="FC107" s="62">
        <f t="shared" si="405"/>
        <v>0.32600000000000007</v>
      </c>
      <c r="FD107" s="172"/>
      <c r="FF107" s="172"/>
      <c r="FG107" s="172">
        <v>102</v>
      </c>
      <c r="FH107" s="67">
        <f>$Q141*AJ109*'[1]资源-士兵训练时间'!AB107+FH106</f>
        <v>11927680.35610874</v>
      </c>
      <c r="FI107" s="67">
        <f>$Q141*AK109*'[1]资源-士兵训练时间'!AC107+FI106</f>
        <v>17292696.105922066</v>
      </c>
      <c r="FJ107" s="67">
        <f>$Q141*AL109*'[1]资源-士兵训练时间'!AD107+FJ106</f>
        <v>23698600.435853653</v>
      </c>
      <c r="FK107" s="67">
        <f>$Q141*AM109*'[1]资源-士兵训练时间'!AE107+FK106</f>
        <v>31426431.960994113</v>
      </c>
      <c r="FL107" s="67">
        <f>$Q141*AN109*'[1]资源-士兵训练时间'!AF107+FL106</f>
        <v>46770469.709655136</v>
      </c>
      <c r="FM107" s="172"/>
      <c r="FO107" s="172"/>
      <c r="FP107" s="172">
        <v>102</v>
      </c>
      <c r="FQ107" s="62">
        <f t="shared" ref="FQ107:FU107" si="600">$R141*AJ109</f>
        <v>0.21299999999999999</v>
      </c>
      <c r="FR107" s="62">
        <f t="shared" si="600"/>
        <v>0.21614999999999998</v>
      </c>
      <c r="FS107" s="62">
        <f t="shared" si="600"/>
        <v>0.22244999999999998</v>
      </c>
      <c r="FT107" s="62">
        <f t="shared" si="600"/>
        <v>0.2319</v>
      </c>
      <c r="FU107" s="62">
        <f t="shared" si="600"/>
        <v>0.2445</v>
      </c>
      <c r="FV107" s="61">
        <f>FQ107*[4]兵营招募!AX106+FV106</f>
        <v>31510320.09498927</v>
      </c>
      <c r="FW107" s="61">
        <f>FR107*[4]兵营招募!AY106+FW106</f>
        <v>31823140.424876094</v>
      </c>
      <c r="FX107" s="61">
        <f>FS107*[4]兵营招募!AZ106+FX106</f>
        <v>29982865.069306813</v>
      </c>
      <c r="FY107" s="61">
        <f>FT107*[4]兵营招募!BA106+FY106</f>
        <v>27898005.35871809</v>
      </c>
      <c r="FZ107" s="61">
        <f>FU107*[4]兵营招募!BB106+FZ106</f>
        <v>19083236.605800904</v>
      </c>
      <c r="GA107" s="172"/>
      <c r="GC107" s="172"/>
      <c r="GD107" s="172">
        <v>102</v>
      </c>
      <c r="GE107" s="62">
        <f t="shared" ref="GE107:GI107" si="601">$S141*AJ109</f>
        <v>0.28399999999999997</v>
      </c>
      <c r="GF107" s="62">
        <f t="shared" si="601"/>
        <v>0.28819999999999996</v>
      </c>
      <c r="GG107" s="62">
        <f t="shared" si="601"/>
        <v>0.29659999999999997</v>
      </c>
      <c r="GH107" s="62">
        <f t="shared" si="601"/>
        <v>0.30920000000000003</v>
      </c>
      <c r="GI107" s="62">
        <f t="shared" si="601"/>
        <v>0.32600000000000007</v>
      </c>
      <c r="GJ107" s="172"/>
      <c r="GL107" s="172"/>
      <c r="GM107" s="172">
        <v>102</v>
      </c>
      <c r="GN107" s="62">
        <f t="shared" ref="GN107:GR107" si="602">$T141*AJ109</f>
        <v>0.28399999999999997</v>
      </c>
      <c r="GO107" s="62">
        <f t="shared" si="602"/>
        <v>0.28819999999999996</v>
      </c>
      <c r="GP107" s="62">
        <f t="shared" si="602"/>
        <v>0.29659999999999997</v>
      </c>
      <c r="GQ107" s="62">
        <f t="shared" si="602"/>
        <v>0.30920000000000003</v>
      </c>
      <c r="GR107" s="62">
        <f t="shared" si="602"/>
        <v>0.32600000000000007</v>
      </c>
      <c r="GS107" s="172"/>
      <c r="GU107" s="172"/>
      <c r="GV107" s="172">
        <v>102</v>
      </c>
      <c r="GW107" s="62">
        <f t="shared" ref="GW107:HA107" si="603">$U141*AJ109</f>
        <v>0.28399999999999997</v>
      </c>
      <c r="GX107" s="62">
        <f t="shared" si="603"/>
        <v>0.28819999999999996</v>
      </c>
      <c r="GY107" s="62">
        <f t="shared" si="603"/>
        <v>0.29659999999999997</v>
      </c>
      <c r="GZ107" s="62">
        <f t="shared" si="603"/>
        <v>0.30920000000000003</v>
      </c>
      <c r="HA107" s="62">
        <f t="shared" si="603"/>
        <v>0.32600000000000007</v>
      </c>
      <c r="HB107" s="172"/>
      <c r="HD107" s="172"/>
      <c r="HE107" s="172">
        <v>102</v>
      </c>
      <c r="HF107" s="62">
        <f t="shared" ref="HF107:HJ107" si="604">$V141*AJ109</f>
        <v>2.13</v>
      </c>
      <c r="HG107" s="62">
        <f t="shared" si="604"/>
        <v>2.1614999999999998</v>
      </c>
      <c r="HH107" s="62">
        <f t="shared" si="604"/>
        <v>2.2244999999999999</v>
      </c>
      <c r="HI107" s="62">
        <f t="shared" si="604"/>
        <v>2.319</v>
      </c>
      <c r="HJ107" s="62">
        <f t="shared" si="604"/>
        <v>2.4450000000000003</v>
      </c>
      <c r="HK107" s="172"/>
      <c r="HM107" s="172"/>
      <c r="HN107" s="172">
        <v>102</v>
      </c>
      <c r="HO107" s="62">
        <f t="shared" ref="HO107:HS107" si="605">$W141*AJ109</f>
        <v>0.42599999999999999</v>
      </c>
      <c r="HP107" s="62">
        <f t="shared" si="605"/>
        <v>0.43229999999999996</v>
      </c>
      <c r="HQ107" s="62">
        <f t="shared" si="605"/>
        <v>0.44489999999999996</v>
      </c>
      <c r="HR107" s="62">
        <f t="shared" si="605"/>
        <v>0.46379999999999999</v>
      </c>
      <c r="HS107" s="62">
        <f t="shared" si="605"/>
        <v>0.48899999999999999</v>
      </c>
      <c r="HT107" s="172"/>
      <c r="HV107" s="172"/>
      <c r="HW107" s="172">
        <v>102</v>
      </c>
      <c r="HX107" s="62">
        <f t="shared" ref="HX107:IB107" si="606">$X141*AJ109</f>
        <v>0.28399999999999997</v>
      </c>
      <c r="HY107" s="62">
        <f t="shared" si="606"/>
        <v>0.28819999999999996</v>
      </c>
      <c r="HZ107" s="62">
        <f t="shared" si="606"/>
        <v>0.29659999999999997</v>
      </c>
      <c r="IA107" s="62">
        <f t="shared" si="606"/>
        <v>0.30920000000000003</v>
      </c>
      <c r="IB107" s="62">
        <f t="shared" si="606"/>
        <v>0.32600000000000007</v>
      </c>
      <c r="IC107" s="172"/>
      <c r="IE107" s="172"/>
      <c r="IF107" s="172">
        <v>102</v>
      </c>
      <c r="IG107" s="62">
        <f t="shared" ref="IG107:IK107" si="607">$Y141*AJ109</f>
        <v>0.85199999999999998</v>
      </c>
      <c r="IH107" s="62">
        <f t="shared" si="607"/>
        <v>0.86459999999999992</v>
      </c>
      <c r="II107" s="62">
        <f t="shared" si="607"/>
        <v>0.88979999999999992</v>
      </c>
      <c r="IJ107" s="62">
        <f t="shared" si="607"/>
        <v>0.92759999999999998</v>
      </c>
      <c r="IK107" s="62">
        <f t="shared" si="607"/>
        <v>0.97799999999999998</v>
      </c>
      <c r="IL107" s="172"/>
      <c r="IN107" s="172"/>
      <c r="IO107" s="172">
        <v>102</v>
      </c>
      <c r="IP107" s="62">
        <f t="shared" ref="IP107:IT107" si="608">$Z141*AJ109</f>
        <v>0.28399999999999997</v>
      </c>
      <c r="IQ107" s="62">
        <f t="shared" si="608"/>
        <v>0.28819999999999996</v>
      </c>
      <c r="IR107" s="62">
        <f t="shared" si="608"/>
        <v>0.29659999999999997</v>
      </c>
      <c r="IS107" s="62">
        <f t="shared" si="608"/>
        <v>0.30920000000000003</v>
      </c>
      <c r="IT107" s="62">
        <f t="shared" si="608"/>
        <v>0.32600000000000007</v>
      </c>
      <c r="IU107" s="172"/>
      <c r="IW107" s="172"/>
      <c r="IX107" s="172">
        <v>102</v>
      </c>
      <c r="IY107" s="62">
        <f t="shared" ref="IY107:JC107" si="609">$AA141*AJ109</f>
        <v>0</v>
      </c>
      <c r="IZ107" s="62">
        <f t="shared" si="609"/>
        <v>0</v>
      </c>
      <c r="JA107" s="62">
        <f t="shared" si="609"/>
        <v>0</v>
      </c>
      <c r="JB107" s="62">
        <f t="shared" si="609"/>
        <v>0</v>
      </c>
      <c r="JC107" s="62">
        <f t="shared" si="609"/>
        <v>0</v>
      </c>
      <c r="JD107" s="67"/>
      <c r="JE107" s="67"/>
      <c r="JF107" s="67"/>
      <c r="JG107" s="172"/>
      <c r="JI107" s="172"/>
      <c r="JJ107" s="172">
        <v>102</v>
      </c>
      <c r="JK107" s="68">
        <f t="shared" ref="JK107:JO107" si="610">AJ109*$F141</f>
        <v>8.5199999999999998E-2</v>
      </c>
      <c r="JL107" s="68">
        <f t="shared" si="610"/>
        <v>8.6459999999999981E-2</v>
      </c>
      <c r="JM107" s="68">
        <f t="shared" si="610"/>
        <v>8.897999999999999E-2</v>
      </c>
      <c r="JN107" s="68">
        <f t="shared" si="610"/>
        <v>9.2759999999999995E-2</v>
      </c>
      <c r="JO107" s="68">
        <f t="shared" si="610"/>
        <v>9.7799999999999998E-2</v>
      </c>
      <c r="JP107" s="61">
        <f>JK107*('[1]功能-城建'!CW106-'[1]功能-城建'!CW105)+JP106</f>
        <v>14447979.432104643</v>
      </c>
      <c r="JQ107" s="61">
        <f>JL107*('[1]功能-城建'!CX106-'[1]功能-城建'!CX105)+JQ106</f>
        <v>15640335.392893173</v>
      </c>
      <c r="JR107" s="61">
        <f>JM107*('[1]功能-城建'!CY106-'[1]功能-城建'!CY105)+JR106</f>
        <v>15474978.740981374</v>
      </c>
      <c r="JS107" s="61">
        <f>JN107*('[1]功能-城建'!CZ106-'[1]功能-城建'!CZ105)+JS106</f>
        <v>15359692.015905047</v>
      </c>
      <c r="JT107" s="61">
        <f>JO107*('[1]功能-城建'!DA106-'[1]功能-城建'!DA105)+JT106</f>
        <v>8780213.8691306468</v>
      </c>
      <c r="JU107" s="172"/>
      <c r="JW107" s="172"/>
      <c r="JX107" s="172">
        <v>102</v>
      </c>
      <c r="JY107" s="68">
        <f t="shared" ref="JY107:KC107" si="611">AJ109*$AB141</f>
        <v>0.14199999999999999</v>
      </c>
      <c r="JZ107" s="68">
        <f t="shared" si="611"/>
        <v>0.14409999999999998</v>
      </c>
      <c r="KA107" s="68">
        <f t="shared" si="611"/>
        <v>0.14829999999999999</v>
      </c>
      <c r="KB107" s="68">
        <f t="shared" si="611"/>
        <v>0.15460000000000002</v>
      </c>
      <c r="KC107" s="68">
        <f t="shared" si="611"/>
        <v>0.16300000000000003</v>
      </c>
      <c r="KD107" s="172"/>
      <c r="KF107" s="172"/>
      <c r="KG107" s="172">
        <v>102</v>
      </c>
      <c r="KH107" s="68">
        <f t="shared" ref="KH107:KL107" si="612">AJ109*$AC141</f>
        <v>0.14199999999999999</v>
      </c>
      <c r="KI107" s="68">
        <f t="shared" si="612"/>
        <v>0.14409999999999998</v>
      </c>
      <c r="KJ107" s="68">
        <f t="shared" si="612"/>
        <v>0.14829999999999999</v>
      </c>
      <c r="KK107" s="68">
        <f t="shared" si="612"/>
        <v>0.15460000000000002</v>
      </c>
      <c r="KL107" s="68">
        <f t="shared" si="612"/>
        <v>0.16300000000000003</v>
      </c>
      <c r="KM107" s="172"/>
      <c r="KO107" s="172"/>
      <c r="KP107" s="172">
        <v>102</v>
      </c>
      <c r="KQ107" s="68">
        <f t="shared" ref="KQ107:KU107" si="613">AJ109*$AD141</f>
        <v>0.25559999999999999</v>
      </c>
      <c r="KR107" s="68">
        <f t="shared" si="613"/>
        <v>0.25937999999999994</v>
      </c>
      <c r="KS107" s="68">
        <f t="shared" si="613"/>
        <v>0.26693999999999996</v>
      </c>
      <c r="KT107" s="68">
        <f t="shared" si="613"/>
        <v>0.27827999999999997</v>
      </c>
      <c r="KU107" s="68">
        <f t="shared" si="613"/>
        <v>0.29339999999999999</v>
      </c>
      <c r="KV107" s="172"/>
      <c r="KW107" s="172"/>
      <c r="KX107" s="172"/>
    </row>
    <row r="108" spans="2:310" x14ac:dyDescent="0.15">
      <c r="B108" s="54">
        <v>69</v>
      </c>
      <c r="C108" s="63">
        <f>IFERROR(INDEX(C$8:C$37,MATCH(圣人研究设计!AA142,$B$8:$B$37,0)),0)</f>
        <v>1.125</v>
      </c>
      <c r="D108" s="63">
        <f>IFERROR(INDEX(D$8:D$37,MATCH(圣人研究设计!AB142,$B$8:$B$37,0)),0)</f>
        <v>1.125</v>
      </c>
      <c r="E108" s="63">
        <f>IFERROR(INDEX(E$8:E$37,MATCH(圣人研究设计!AC142,$B$8:$B$37,0)),0)</f>
        <v>0</v>
      </c>
      <c r="F108" s="63">
        <f>IFERROR(INDEX(F$8:F$37,MATCH(圣人研究设计!AD142,$B$8:$B$37,0)),0)</f>
        <v>7.5000000000000011E-2</v>
      </c>
      <c r="G108" s="63">
        <f>IFERROR(INDEX(G$8:G$37,MATCH(圣人研究设计!AE142,$B$8:$B$37,0)),0)</f>
        <v>0.75</v>
      </c>
      <c r="H108" s="63">
        <f>IFERROR(INDEX(H$8:H$37,MATCH(圣人研究设计!AF142,$B$8:$B$37,0)),0)</f>
        <v>0.75</v>
      </c>
      <c r="I108" s="63">
        <f>IFERROR(INDEX(I$8:I$37,MATCH(圣人研究设计!AG142,$B$8:$B$37,0)),0)</f>
        <v>0.75</v>
      </c>
      <c r="J108" s="63">
        <f>IFERROR(INDEX(J$8:J$37,MATCH(圣人研究设计!AH142,$B$8:$B$37,0)),0)</f>
        <v>0.15000000000000002</v>
      </c>
      <c r="K108" s="63">
        <f>IFERROR(INDEX(K$8:K$37,MATCH(圣人研究设计!AI142,$B$8:$B$37,0)),0)</f>
        <v>0.15000000000000002</v>
      </c>
      <c r="L108" s="63">
        <f>IFERROR(INDEX(L$8:L$37,MATCH(圣人研究设计!AJ142,$B$8:$B$37,0)),0)</f>
        <v>0.1</v>
      </c>
      <c r="M108" s="63">
        <f>IFERROR(INDEX(M$8:M$37,MATCH(圣人研究设计!AK142,$B$8:$B$37,0)),0)</f>
        <v>0.22499999999999998</v>
      </c>
      <c r="N108" s="63">
        <f>IFERROR(INDEX(N$8:N$37,MATCH(圣人研究设计!AL142,$B$8:$B$37,0)),0)</f>
        <v>0.15000000000000002</v>
      </c>
      <c r="O108" s="63">
        <f>IFERROR(INDEX(O$8:O$37,MATCH(圣人研究设计!AM142,$B$8:$B$37,0)),0)</f>
        <v>0.05</v>
      </c>
      <c r="P108" s="63">
        <f>IFERROR(INDEX(P$8:P$37,MATCH(圣人研究设计!AN142,$B$8:$B$37,0)),0)</f>
        <v>0.30000000000000004</v>
      </c>
      <c r="Q108" s="63">
        <f>IFERROR(INDEX(Q$8:Q$37,MATCH(圣人研究设计!AO142,$B$8:$B$37,0)),0)</f>
        <v>0.05</v>
      </c>
      <c r="R108" s="63">
        <f>IFERROR(INDEX(R$8:R$37,MATCH(圣人研究设计!AP142,$B$8:$B$37,0)),0)</f>
        <v>0.15</v>
      </c>
      <c r="S108" s="63">
        <f>IFERROR(INDEX(S$8:S$37,MATCH(圣人研究设计!AQ142,$B$8:$B$37,0)),0)</f>
        <v>0</v>
      </c>
      <c r="T108" s="63">
        <f>IFERROR(INDEX(T$8:T$37,MATCH(圣人研究设计!AR142,$B$8:$B$37,0)),0)</f>
        <v>0.30000000000000004</v>
      </c>
      <c r="U108" s="63">
        <f>IFERROR(INDEX(U$8:U$37,MATCH(圣人研究设计!AS142,$B$8:$B$37,0)),0)</f>
        <v>0.2</v>
      </c>
      <c r="V108" s="63">
        <f>IFERROR(INDEX(V$8:V$37,MATCH(圣人研究设计!AT142,$B$8:$B$37,0)),0)</f>
        <v>2.25</v>
      </c>
      <c r="W108" s="63">
        <f>IFERROR(INDEX(W$8:W$37,MATCH(圣人研究设计!AU142,$B$8:$B$37,0)),0)</f>
        <v>0.44999999999999996</v>
      </c>
      <c r="X108" s="63">
        <f>IFERROR(INDEX(X$8:X$37,MATCH(圣人研究设计!AV142,$B$8:$B$37,0)),0)</f>
        <v>0</v>
      </c>
      <c r="Y108" s="63">
        <f>IFERROR(INDEX(Y$8:Y$37,MATCH(圣人研究设计!AW142,$B$8:$B$37,0)),0)</f>
        <v>0.75</v>
      </c>
      <c r="Z108" s="63">
        <f>IFERROR(INDEX(Z$8:Z$37,MATCH(圣人研究设计!AX142,$B$8:$B$37,0)),0)</f>
        <v>0.30000000000000004</v>
      </c>
      <c r="AA108" s="63">
        <f>IFERROR(INDEX(AA$8:AA$37,MATCH(圣人研究设计!AY142,$B$8:$B$37,0)),0)</f>
        <v>0</v>
      </c>
      <c r="AB108" s="63">
        <f>IFERROR(INDEX(AB$8:AB$37,MATCH(圣人研究设计!AZ142,$B$8:$B$37,0)),0)</f>
        <v>0</v>
      </c>
      <c r="AC108" s="63">
        <f>IFERROR(INDEX(AC$8:AC$37,MATCH(圣人研究设计!BA142,$B$8:$B$37,0)),0)</f>
        <v>0.15000000000000002</v>
      </c>
      <c r="AD108" s="63">
        <f>IFERROR(INDEX(AD$8:AD$37,MATCH(圣人研究设计!BB142,$B$8:$B$37,0)),0)</f>
        <v>0.22499999999999998</v>
      </c>
      <c r="AE108" s="63"/>
      <c r="AI108" s="172">
        <v>101</v>
      </c>
      <c r="AJ108" s="60">
        <f>IF(总纲!BM105&lt;INT('功能-圣人研究'!$E$8),0,求节点('功能-圣人研究'!$E$8:$E$27,'功能-圣人研究'!K$8:K$27,总纲!BM105))</f>
        <v>0.71</v>
      </c>
      <c r="AK108" s="60">
        <f>IF(总纲!BN105&lt;INT('功能-圣人研究'!$E$8),0,求节点('功能-圣人研究'!$E$8:$E$27,'功能-圣人研究'!L$8:L$27,总纲!BN105))</f>
        <v>0.72049999999999992</v>
      </c>
      <c r="AL108" s="60">
        <f>IF(总纲!BO105&lt;INT('功能-圣人研究'!$E$8),0,求节点('功能-圣人研究'!$E$8:$E$27,'功能-圣人研究'!M$8:M$27,总纲!BO105))</f>
        <v>0.74149999999999994</v>
      </c>
      <c r="AM108" s="60">
        <f>IF(总纲!BP105&lt;INT('功能-圣人研究'!$E$8),0,求节点('功能-圣人研究'!$E$8:$E$27,'功能-圣人研究'!N$8:N$27,总纲!BP105))</f>
        <v>0.77300000000000002</v>
      </c>
      <c r="AN108" s="60">
        <f>IF(总纲!BQ105&lt;INT('功能-圣人研究'!$E$8),0,求节点('功能-圣人研究'!$E$8:$E$27,'功能-圣人研究'!O$8:O$27,总纲!BQ105))</f>
        <v>0.81500000000000006</v>
      </c>
      <c r="AO108" s="172"/>
      <c r="AT108" s="172">
        <v>103</v>
      </c>
      <c r="AU108" s="68">
        <f t="shared" ref="AU108:AY108" si="614">$C142*AJ110</f>
        <v>1.2779999999999998</v>
      </c>
      <c r="AV108" s="68">
        <f t="shared" si="614"/>
        <v>1.2968999999999997</v>
      </c>
      <c r="AW108" s="68">
        <f t="shared" si="614"/>
        <v>1.3346999999999998</v>
      </c>
      <c r="AX108" s="68">
        <f t="shared" si="614"/>
        <v>1.3914</v>
      </c>
      <c r="AY108" s="68">
        <f t="shared" si="614"/>
        <v>1.4669999999999999</v>
      </c>
      <c r="AZ108" s="172"/>
      <c r="BB108" s="172"/>
      <c r="BC108" s="172">
        <v>103</v>
      </c>
      <c r="BD108" s="68">
        <f t="shared" ref="BD108:BH108" si="615">$D142*AJ110</f>
        <v>1.0649999999999999</v>
      </c>
      <c r="BE108" s="68">
        <f t="shared" si="615"/>
        <v>1.0807499999999999</v>
      </c>
      <c r="BF108" s="68">
        <f t="shared" si="615"/>
        <v>1.11225</v>
      </c>
      <c r="BG108" s="68">
        <f t="shared" si="615"/>
        <v>1.1595</v>
      </c>
      <c r="BH108" s="68">
        <f t="shared" si="615"/>
        <v>1.2225000000000001</v>
      </c>
      <c r="BI108" s="172"/>
      <c r="BK108" s="172"/>
      <c r="BL108" s="172">
        <v>103</v>
      </c>
      <c r="BM108" s="68">
        <f t="shared" ref="BM108:BQ108" si="616">$E142*AJ110</f>
        <v>0</v>
      </c>
      <c r="BN108" s="68">
        <f t="shared" si="616"/>
        <v>0</v>
      </c>
      <c r="BO108" s="68">
        <f t="shared" si="616"/>
        <v>0</v>
      </c>
      <c r="BP108" s="68">
        <f t="shared" si="616"/>
        <v>0</v>
      </c>
      <c r="BQ108" s="68">
        <f t="shared" si="616"/>
        <v>0</v>
      </c>
      <c r="BR108" s="172"/>
      <c r="BT108" s="172"/>
      <c r="BU108" s="172">
        <v>103</v>
      </c>
      <c r="BV108" s="62">
        <f t="shared" ref="BV108:BZ108" si="617">$G142*AJ110</f>
        <v>0.71</v>
      </c>
      <c r="BW108" s="62">
        <f t="shared" si="617"/>
        <v>0.72049999999999992</v>
      </c>
      <c r="BX108" s="62">
        <f t="shared" si="617"/>
        <v>0.74149999999999994</v>
      </c>
      <c r="BY108" s="62">
        <f t="shared" si="617"/>
        <v>0.77300000000000002</v>
      </c>
      <c r="BZ108" s="62">
        <f t="shared" si="617"/>
        <v>0.81500000000000006</v>
      </c>
      <c r="CA108" s="172"/>
      <c r="CC108" s="172"/>
      <c r="CD108" s="172">
        <v>103</v>
      </c>
      <c r="CE108" s="62">
        <f t="shared" ref="CE108:CI108" si="618">$H142*AJ110</f>
        <v>0.71</v>
      </c>
      <c r="CF108" s="62">
        <f t="shared" si="618"/>
        <v>0.72049999999999992</v>
      </c>
      <c r="CG108" s="62">
        <f t="shared" si="618"/>
        <v>0.74149999999999994</v>
      </c>
      <c r="CH108" s="62">
        <f t="shared" si="618"/>
        <v>0.77300000000000002</v>
      </c>
      <c r="CI108" s="62">
        <f t="shared" si="618"/>
        <v>0.81500000000000006</v>
      </c>
      <c r="CJ108" s="172"/>
      <c r="CL108" s="172"/>
      <c r="CM108" s="172">
        <v>103</v>
      </c>
      <c r="CN108" s="62">
        <f t="shared" ref="CN108:CR108" si="619">$I142*AJ110</f>
        <v>0.71</v>
      </c>
      <c r="CO108" s="62">
        <f t="shared" si="619"/>
        <v>0.72049999999999992</v>
      </c>
      <c r="CP108" s="62">
        <f t="shared" si="619"/>
        <v>0.74149999999999994</v>
      </c>
      <c r="CQ108" s="62">
        <f t="shared" si="619"/>
        <v>0.77300000000000002</v>
      </c>
      <c r="CR108" s="62">
        <f t="shared" si="619"/>
        <v>0.81500000000000006</v>
      </c>
      <c r="CS108" s="172"/>
      <c r="CU108" s="172"/>
      <c r="CV108" s="172">
        <v>103</v>
      </c>
      <c r="CW108" s="62">
        <f t="shared" ref="CW108:DA108" si="620">$J142*AJ110</f>
        <v>0.14199999999999999</v>
      </c>
      <c r="CX108" s="62">
        <f t="shared" si="620"/>
        <v>0.14409999999999998</v>
      </c>
      <c r="CY108" s="62">
        <f t="shared" si="620"/>
        <v>0.14829999999999999</v>
      </c>
      <c r="CZ108" s="62">
        <f t="shared" si="620"/>
        <v>0.15460000000000002</v>
      </c>
      <c r="DA108" s="62">
        <f t="shared" si="620"/>
        <v>0.16300000000000003</v>
      </c>
      <c r="DB108" s="172"/>
      <c r="DD108" s="172"/>
      <c r="DE108" s="172">
        <v>103</v>
      </c>
      <c r="DF108" s="62">
        <f t="shared" ref="DF108:DJ108" si="621">$K142*AJ110</f>
        <v>0.1704</v>
      </c>
      <c r="DG108" s="62">
        <f t="shared" si="621"/>
        <v>0.17291999999999996</v>
      </c>
      <c r="DH108" s="62">
        <f t="shared" si="621"/>
        <v>0.17795999999999998</v>
      </c>
      <c r="DI108" s="62">
        <f t="shared" si="621"/>
        <v>0.18551999999999999</v>
      </c>
      <c r="DJ108" s="62">
        <f t="shared" si="621"/>
        <v>0.1956</v>
      </c>
      <c r="DK108" s="172"/>
      <c r="DM108" s="172"/>
      <c r="DN108" s="172">
        <v>103</v>
      </c>
      <c r="DO108" s="62">
        <f t="shared" ref="DO108:DS108" si="622">$L142*AJ110</f>
        <v>0.14199999999999999</v>
      </c>
      <c r="DP108" s="62">
        <f t="shared" si="622"/>
        <v>0.14409999999999998</v>
      </c>
      <c r="DQ108" s="62">
        <f t="shared" si="622"/>
        <v>0.14829999999999999</v>
      </c>
      <c r="DR108" s="62">
        <f t="shared" si="622"/>
        <v>0.15460000000000002</v>
      </c>
      <c r="DS108" s="62">
        <f t="shared" si="622"/>
        <v>0.16300000000000003</v>
      </c>
      <c r="DT108" s="172"/>
      <c r="DV108" s="172"/>
      <c r="DW108" s="172">
        <v>103</v>
      </c>
      <c r="DX108" s="62">
        <f t="shared" ref="DX108:EB108" si="623">$M142*AJ110</f>
        <v>0.21299999999999999</v>
      </c>
      <c r="DY108" s="62">
        <f t="shared" si="623"/>
        <v>0.21614999999999998</v>
      </c>
      <c r="DZ108" s="62">
        <f t="shared" si="623"/>
        <v>0.22244999999999998</v>
      </c>
      <c r="EA108" s="62">
        <f t="shared" si="623"/>
        <v>0.2319</v>
      </c>
      <c r="EB108" s="62">
        <f t="shared" si="623"/>
        <v>0.2445</v>
      </c>
      <c r="EC108" s="172"/>
      <c r="EE108" s="172"/>
      <c r="EF108" s="172">
        <v>103</v>
      </c>
      <c r="EG108" s="62">
        <f t="shared" ref="EG108:EK108" si="624">$N142*AJ110</f>
        <v>0.14199999999999999</v>
      </c>
      <c r="EH108" s="62">
        <f t="shared" si="624"/>
        <v>0.14409999999999998</v>
      </c>
      <c r="EI108" s="62">
        <f t="shared" si="624"/>
        <v>0.14829999999999999</v>
      </c>
      <c r="EJ108" s="62">
        <f t="shared" si="624"/>
        <v>0.15460000000000002</v>
      </c>
      <c r="EK108" s="62">
        <f t="shared" si="624"/>
        <v>0.16300000000000003</v>
      </c>
      <c r="EL108" s="172"/>
      <c r="EN108" s="172"/>
      <c r="EO108" s="172">
        <v>103</v>
      </c>
      <c r="EP108" s="62">
        <f t="shared" ref="EP108:ET108" si="625">$O142*AJ110</f>
        <v>7.0999999999999994E-2</v>
      </c>
      <c r="EQ108" s="62">
        <f t="shared" si="625"/>
        <v>7.2049999999999989E-2</v>
      </c>
      <c r="ER108" s="62">
        <f t="shared" si="625"/>
        <v>7.4149999999999994E-2</v>
      </c>
      <c r="ES108" s="62">
        <f t="shared" si="625"/>
        <v>7.7300000000000008E-2</v>
      </c>
      <c r="ET108" s="62">
        <f t="shared" si="625"/>
        <v>8.1500000000000017E-2</v>
      </c>
      <c r="EU108" s="172"/>
      <c r="EW108" s="172"/>
      <c r="EX108" s="172">
        <v>103</v>
      </c>
      <c r="EY108" s="62">
        <f t="shared" si="401"/>
        <v>0.28399999999999997</v>
      </c>
      <c r="EZ108" s="62">
        <f t="shared" si="402"/>
        <v>0.28819999999999996</v>
      </c>
      <c r="FA108" s="62">
        <f t="shared" si="403"/>
        <v>0.29659999999999997</v>
      </c>
      <c r="FB108" s="62">
        <f t="shared" si="404"/>
        <v>0.30920000000000003</v>
      </c>
      <c r="FC108" s="62">
        <f t="shared" si="405"/>
        <v>0.32600000000000007</v>
      </c>
      <c r="FD108" s="172"/>
      <c r="FF108" s="172"/>
      <c r="FG108" s="172">
        <v>103</v>
      </c>
      <c r="FH108" s="67">
        <f>$Q142*AJ110*'[1]资源-士兵训练时间'!AB108+FH107</f>
        <v>12960732.410198003</v>
      </c>
      <c r="FI108" s="67">
        <f>$Q142*AK110*'[1]资源-士兵训练时间'!AC108+FI107</f>
        <v>18594366.132907923</v>
      </c>
      <c r="FJ108" s="67">
        <f>$Q142*AL110*'[1]资源-士兵训练时间'!AD108+FJ107</f>
        <v>25421102.892951671</v>
      </c>
      <c r="FK108" s="67">
        <f>$Q142*AM110*'[1]资源-士兵训练时间'!AE108+FK107</f>
        <v>33570427.174677901</v>
      </c>
      <c r="FL108" s="67">
        <f>$Q142*AN110*'[1]资源-士兵训练时间'!AF108+FL107</f>
        <v>50287606.271684982</v>
      </c>
      <c r="FM108" s="172"/>
      <c r="FO108" s="172"/>
      <c r="FP108" s="172">
        <v>103</v>
      </c>
      <c r="FQ108" s="62">
        <f t="shared" ref="FQ108:FU108" si="626">$R142*AJ110</f>
        <v>0.21299999999999999</v>
      </c>
      <c r="FR108" s="62">
        <f t="shared" si="626"/>
        <v>0.21614999999999998</v>
      </c>
      <c r="FS108" s="62">
        <f t="shared" si="626"/>
        <v>0.22244999999999998</v>
      </c>
      <c r="FT108" s="62">
        <f t="shared" si="626"/>
        <v>0.2319</v>
      </c>
      <c r="FU108" s="62">
        <f t="shared" si="626"/>
        <v>0.2445</v>
      </c>
      <c r="FV108" s="61">
        <f>FQ108*[4]兵营招募!AX107+FV107</f>
        <v>34190428.121054031</v>
      </c>
      <c r="FW108" s="61">
        <f>FR108*[4]兵营招募!AY107+FW107</f>
        <v>34420871.26297649</v>
      </c>
      <c r="FX108" s="61">
        <f>FS108*[4]兵营招募!AZ107+FX107</f>
        <v>32381543.547435198</v>
      </c>
      <c r="FY108" s="61">
        <f>FT108*[4]兵营招募!BA107+FY107</f>
        <v>30256811.613023505</v>
      </c>
      <c r="FZ108" s="61">
        <f>FU108*[4]兵营招募!BB107+FZ107</f>
        <v>20719914.405718029</v>
      </c>
      <c r="GA108" s="172"/>
      <c r="GC108" s="172"/>
      <c r="GD108" s="172">
        <v>103</v>
      </c>
      <c r="GE108" s="62">
        <f t="shared" ref="GE108:GI108" si="627">$S142*AJ110</f>
        <v>0.28399999999999997</v>
      </c>
      <c r="GF108" s="62">
        <f t="shared" si="627"/>
        <v>0.28819999999999996</v>
      </c>
      <c r="GG108" s="62">
        <f t="shared" si="627"/>
        <v>0.29659999999999997</v>
      </c>
      <c r="GH108" s="62">
        <f t="shared" si="627"/>
        <v>0.30920000000000003</v>
      </c>
      <c r="GI108" s="62">
        <f t="shared" si="627"/>
        <v>0.32600000000000007</v>
      </c>
      <c r="GJ108" s="172"/>
      <c r="GL108" s="172"/>
      <c r="GM108" s="172">
        <v>103</v>
      </c>
      <c r="GN108" s="62">
        <f t="shared" ref="GN108:GR108" si="628">$T142*AJ110</f>
        <v>0.28399999999999997</v>
      </c>
      <c r="GO108" s="62">
        <f t="shared" si="628"/>
        <v>0.28819999999999996</v>
      </c>
      <c r="GP108" s="62">
        <f t="shared" si="628"/>
        <v>0.29659999999999997</v>
      </c>
      <c r="GQ108" s="62">
        <f t="shared" si="628"/>
        <v>0.30920000000000003</v>
      </c>
      <c r="GR108" s="62">
        <f t="shared" si="628"/>
        <v>0.32600000000000007</v>
      </c>
      <c r="GS108" s="172"/>
      <c r="GU108" s="172"/>
      <c r="GV108" s="172">
        <v>103</v>
      </c>
      <c r="GW108" s="62">
        <f t="shared" ref="GW108:HA108" si="629">$U142*AJ110</f>
        <v>0.28399999999999997</v>
      </c>
      <c r="GX108" s="62">
        <f t="shared" si="629"/>
        <v>0.28819999999999996</v>
      </c>
      <c r="GY108" s="62">
        <f t="shared" si="629"/>
        <v>0.29659999999999997</v>
      </c>
      <c r="GZ108" s="62">
        <f t="shared" si="629"/>
        <v>0.30920000000000003</v>
      </c>
      <c r="HA108" s="62">
        <f t="shared" si="629"/>
        <v>0.32600000000000007</v>
      </c>
      <c r="HB108" s="172"/>
      <c r="HD108" s="172"/>
      <c r="HE108" s="172">
        <v>103</v>
      </c>
      <c r="HF108" s="62">
        <f t="shared" ref="HF108:HJ108" si="630">$V142*AJ110</f>
        <v>2.13</v>
      </c>
      <c r="HG108" s="62">
        <f t="shared" si="630"/>
        <v>2.1614999999999998</v>
      </c>
      <c r="HH108" s="62">
        <f t="shared" si="630"/>
        <v>2.2244999999999999</v>
      </c>
      <c r="HI108" s="62">
        <f t="shared" si="630"/>
        <v>2.319</v>
      </c>
      <c r="HJ108" s="62">
        <f t="shared" si="630"/>
        <v>2.4450000000000003</v>
      </c>
      <c r="HK108" s="172"/>
      <c r="HM108" s="172"/>
      <c r="HN108" s="172">
        <v>103</v>
      </c>
      <c r="HO108" s="62">
        <f t="shared" ref="HO108:HS108" si="631">$W142*AJ110</f>
        <v>0.42599999999999999</v>
      </c>
      <c r="HP108" s="62">
        <f t="shared" si="631"/>
        <v>0.43229999999999996</v>
      </c>
      <c r="HQ108" s="62">
        <f t="shared" si="631"/>
        <v>0.44489999999999996</v>
      </c>
      <c r="HR108" s="62">
        <f t="shared" si="631"/>
        <v>0.46379999999999999</v>
      </c>
      <c r="HS108" s="62">
        <f t="shared" si="631"/>
        <v>0.48899999999999999</v>
      </c>
      <c r="HT108" s="172"/>
      <c r="HV108" s="172"/>
      <c r="HW108" s="172">
        <v>103</v>
      </c>
      <c r="HX108" s="62">
        <f t="shared" ref="HX108:IB108" si="632">$X142*AJ110</f>
        <v>0.28399999999999997</v>
      </c>
      <c r="HY108" s="62">
        <f t="shared" si="632"/>
        <v>0.28819999999999996</v>
      </c>
      <c r="HZ108" s="62">
        <f t="shared" si="632"/>
        <v>0.29659999999999997</v>
      </c>
      <c r="IA108" s="62">
        <f t="shared" si="632"/>
        <v>0.30920000000000003</v>
      </c>
      <c r="IB108" s="62">
        <f t="shared" si="632"/>
        <v>0.32600000000000007</v>
      </c>
      <c r="IC108" s="172"/>
      <c r="IE108" s="172"/>
      <c r="IF108" s="172">
        <v>103</v>
      </c>
      <c r="IG108" s="62">
        <f t="shared" ref="IG108:IK108" si="633">$Y142*AJ110</f>
        <v>0.85199999999999998</v>
      </c>
      <c r="IH108" s="62">
        <f t="shared" si="633"/>
        <v>0.86459999999999992</v>
      </c>
      <c r="II108" s="62">
        <f t="shared" si="633"/>
        <v>0.88979999999999992</v>
      </c>
      <c r="IJ108" s="62">
        <f t="shared" si="633"/>
        <v>0.92759999999999998</v>
      </c>
      <c r="IK108" s="62">
        <f t="shared" si="633"/>
        <v>0.97799999999999998</v>
      </c>
      <c r="IL108" s="172"/>
      <c r="IN108" s="172"/>
      <c r="IO108" s="172">
        <v>103</v>
      </c>
      <c r="IP108" s="62">
        <f t="shared" ref="IP108:IT108" si="634">$Z142*AJ110</f>
        <v>0.28399999999999997</v>
      </c>
      <c r="IQ108" s="62">
        <f t="shared" si="634"/>
        <v>0.28819999999999996</v>
      </c>
      <c r="IR108" s="62">
        <f t="shared" si="634"/>
        <v>0.29659999999999997</v>
      </c>
      <c r="IS108" s="62">
        <f t="shared" si="634"/>
        <v>0.30920000000000003</v>
      </c>
      <c r="IT108" s="62">
        <f t="shared" si="634"/>
        <v>0.32600000000000007</v>
      </c>
      <c r="IU108" s="172"/>
      <c r="IW108" s="172"/>
      <c r="IX108" s="172">
        <v>103</v>
      </c>
      <c r="IY108" s="62">
        <f t="shared" ref="IY108:JC108" si="635">$AA142*AJ110</f>
        <v>0</v>
      </c>
      <c r="IZ108" s="62">
        <f t="shared" si="635"/>
        <v>0</v>
      </c>
      <c r="JA108" s="62">
        <f t="shared" si="635"/>
        <v>0</v>
      </c>
      <c r="JB108" s="62">
        <f t="shared" si="635"/>
        <v>0</v>
      </c>
      <c r="JC108" s="62">
        <f t="shared" si="635"/>
        <v>0</v>
      </c>
      <c r="JD108" s="67"/>
      <c r="JE108" s="67"/>
      <c r="JF108" s="67"/>
      <c r="JG108" s="172"/>
      <c r="JI108" s="172"/>
      <c r="JJ108" s="172">
        <v>103</v>
      </c>
      <c r="JK108" s="68">
        <f t="shared" ref="JK108:JO108" si="636">AJ110*$F142</f>
        <v>8.5199999999999998E-2</v>
      </c>
      <c r="JL108" s="68">
        <f t="shared" si="636"/>
        <v>8.6459999999999981E-2</v>
      </c>
      <c r="JM108" s="68">
        <f t="shared" si="636"/>
        <v>8.897999999999999E-2</v>
      </c>
      <c r="JN108" s="68">
        <f t="shared" si="636"/>
        <v>9.2759999999999995E-2</v>
      </c>
      <c r="JO108" s="68">
        <f t="shared" si="636"/>
        <v>9.7799999999999998E-2</v>
      </c>
      <c r="JP108" s="61">
        <f>JK108*('[1]功能-城建'!CW107-'[1]功能-城建'!CW106)+JP107</f>
        <v>15691196.336702276</v>
      </c>
      <c r="JQ108" s="61">
        <f>JL108*('[1]功能-城建'!CX107-'[1]功能-城建'!CX106)+JQ107</f>
        <v>16931513.583227232</v>
      </c>
      <c r="JR108" s="61">
        <f>JM108*('[1]功能-城建'!CY107-'[1]功能-城建'!CY106)+JR107</f>
        <v>16727021.686903199</v>
      </c>
      <c r="JS108" s="61">
        <f>JN108*('[1]功能-城建'!CZ107-'[1]功能-城建'!CZ106)+JS107</f>
        <v>16673367.95631087</v>
      </c>
      <c r="JT108" s="61">
        <f>JO108*('[1]功能-城建'!DA107-'[1]功能-城建'!DA106)+JT107</f>
        <v>9540629.2880129442</v>
      </c>
      <c r="JU108" s="172"/>
      <c r="JW108" s="172"/>
      <c r="JX108" s="172">
        <v>103</v>
      </c>
      <c r="JY108" s="68">
        <f t="shared" ref="JY108:KC108" si="637">AJ110*$AB142</f>
        <v>0.14199999999999999</v>
      </c>
      <c r="JZ108" s="68">
        <f t="shared" si="637"/>
        <v>0.14409999999999998</v>
      </c>
      <c r="KA108" s="68">
        <f t="shared" si="637"/>
        <v>0.14829999999999999</v>
      </c>
      <c r="KB108" s="68">
        <f t="shared" si="637"/>
        <v>0.15460000000000002</v>
      </c>
      <c r="KC108" s="68">
        <f t="shared" si="637"/>
        <v>0.16300000000000003</v>
      </c>
      <c r="KD108" s="172"/>
      <c r="KF108" s="172"/>
      <c r="KG108" s="172">
        <v>103</v>
      </c>
      <c r="KH108" s="68">
        <f t="shared" ref="KH108:KL108" si="638">AJ110*$AC142</f>
        <v>0.14199999999999999</v>
      </c>
      <c r="KI108" s="68">
        <f t="shared" si="638"/>
        <v>0.14409999999999998</v>
      </c>
      <c r="KJ108" s="68">
        <f t="shared" si="638"/>
        <v>0.14829999999999999</v>
      </c>
      <c r="KK108" s="68">
        <f t="shared" si="638"/>
        <v>0.15460000000000002</v>
      </c>
      <c r="KL108" s="68">
        <f t="shared" si="638"/>
        <v>0.16300000000000003</v>
      </c>
      <c r="KM108" s="172"/>
      <c r="KO108" s="172"/>
      <c r="KP108" s="172">
        <v>103</v>
      </c>
      <c r="KQ108" s="68">
        <f t="shared" ref="KQ108:KU108" si="639">AJ110*$AD142</f>
        <v>0.25559999999999999</v>
      </c>
      <c r="KR108" s="68">
        <f t="shared" si="639"/>
        <v>0.25937999999999994</v>
      </c>
      <c r="KS108" s="68">
        <f t="shared" si="639"/>
        <v>0.26693999999999996</v>
      </c>
      <c r="KT108" s="68">
        <f t="shared" si="639"/>
        <v>0.27827999999999997</v>
      </c>
      <c r="KU108" s="68">
        <f t="shared" si="639"/>
        <v>0.29339999999999999</v>
      </c>
      <c r="KV108" s="172"/>
      <c r="KW108" s="172"/>
      <c r="KX108" s="172"/>
    </row>
    <row r="109" spans="2:310" x14ac:dyDescent="0.15">
      <c r="B109" s="54">
        <v>70</v>
      </c>
      <c r="C109" s="63">
        <f>IFERROR(INDEX(C$8:C$37,MATCH(圣人研究设计!AA143,$B$8:$B$37,0)),0)</f>
        <v>1.125</v>
      </c>
      <c r="D109" s="63">
        <f>IFERROR(INDEX(D$8:D$37,MATCH(圣人研究设计!AB143,$B$8:$B$37,0)),0)</f>
        <v>1.125</v>
      </c>
      <c r="E109" s="63">
        <f>IFERROR(INDEX(E$8:E$37,MATCH(圣人研究设计!AC143,$B$8:$B$37,0)),0)</f>
        <v>0</v>
      </c>
      <c r="F109" s="63">
        <f>IFERROR(INDEX(F$8:F$37,MATCH(圣人研究设计!AD143,$B$8:$B$37,0)),0)</f>
        <v>7.5000000000000011E-2</v>
      </c>
      <c r="G109" s="63">
        <f>IFERROR(INDEX(G$8:G$37,MATCH(圣人研究设计!AE143,$B$8:$B$37,0)),0)</f>
        <v>0.75</v>
      </c>
      <c r="H109" s="63">
        <f>IFERROR(INDEX(H$8:H$37,MATCH(圣人研究设计!AF143,$B$8:$B$37,0)),0)</f>
        <v>0.75</v>
      </c>
      <c r="I109" s="63">
        <f>IFERROR(INDEX(I$8:I$37,MATCH(圣人研究设计!AG143,$B$8:$B$37,0)),0)</f>
        <v>0.75</v>
      </c>
      <c r="J109" s="63">
        <f>IFERROR(INDEX(J$8:J$37,MATCH(圣人研究设计!AH143,$B$8:$B$37,0)),0)</f>
        <v>0.15000000000000002</v>
      </c>
      <c r="K109" s="63">
        <f>IFERROR(INDEX(K$8:K$37,MATCH(圣人研究设计!AI143,$B$8:$B$37,0)),0)</f>
        <v>0.15000000000000002</v>
      </c>
      <c r="L109" s="63">
        <f>IFERROR(INDEX(L$8:L$37,MATCH(圣人研究设计!AJ143,$B$8:$B$37,0)),0)</f>
        <v>0.1</v>
      </c>
      <c r="M109" s="63">
        <f>IFERROR(INDEX(M$8:M$37,MATCH(圣人研究设计!AK143,$B$8:$B$37,0)),0)</f>
        <v>0.22499999999999998</v>
      </c>
      <c r="N109" s="63">
        <f>IFERROR(INDEX(N$8:N$37,MATCH(圣人研究设计!AL143,$B$8:$B$37,0)),0)</f>
        <v>0.15000000000000002</v>
      </c>
      <c r="O109" s="63">
        <f>IFERROR(INDEX(O$8:O$37,MATCH(圣人研究设计!AM143,$B$8:$B$37,0)),0)</f>
        <v>0.05</v>
      </c>
      <c r="P109" s="63">
        <f>IFERROR(INDEX(P$8:P$37,MATCH(圣人研究设计!AN143,$B$8:$B$37,0)),0)</f>
        <v>0.30000000000000004</v>
      </c>
      <c r="Q109" s="63">
        <f>IFERROR(INDEX(Q$8:Q$37,MATCH(圣人研究设计!AO143,$B$8:$B$37,0)),0)</f>
        <v>0.05</v>
      </c>
      <c r="R109" s="63">
        <f>IFERROR(INDEX(R$8:R$37,MATCH(圣人研究设计!AP143,$B$8:$B$37,0)),0)</f>
        <v>0.15</v>
      </c>
      <c r="S109" s="63">
        <f>IFERROR(INDEX(S$8:S$37,MATCH(圣人研究设计!AQ143,$B$8:$B$37,0)),0)</f>
        <v>0</v>
      </c>
      <c r="T109" s="63">
        <f>IFERROR(INDEX(T$8:T$37,MATCH(圣人研究设计!AR143,$B$8:$B$37,0)),0)</f>
        <v>0.30000000000000004</v>
      </c>
      <c r="U109" s="63">
        <f>IFERROR(INDEX(U$8:U$37,MATCH(圣人研究设计!AS143,$B$8:$B$37,0)),0)</f>
        <v>0.2</v>
      </c>
      <c r="V109" s="63">
        <f>IFERROR(INDEX(V$8:V$37,MATCH(圣人研究设计!AT143,$B$8:$B$37,0)),0)</f>
        <v>2.25</v>
      </c>
      <c r="W109" s="63">
        <f>IFERROR(INDEX(W$8:W$37,MATCH(圣人研究设计!AU143,$B$8:$B$37,0)),0)</f>
        <v>0.44999999999999996</v>
      </c>
      <c r="X109" s="63">
        <f>IFERROR(INDEX(X$8:X$37,MATCH(圣人研究设计!AV143,$B$8:$B$37,0)),0)</f>
        <v>0</v>
      </c>
      <c r="Y109" s="63">
        <f>IFERROR(INDEX(Y$8:Y$37,MATCH(圣人研究设计!AW143,$B$8:$B$37,0)),0)</f>
        <v>0.75</v>
      </c>
      <c r="Z109" s="63">
        <f>IFERROR(INDEX(Z$8:Z$37,MATCH(圣人研究设计!AX143,$B$8:$B$37,0)),0)</f>
        <v>0.30000000000000004</v>
      </c>
      <c r="AA109" s="63">
        <f>IFERROR(INDEX(AA$8:AA$37,MATCH(圣人研究设计!AY143,$B$8:$B$37,0)),0)</f>
        <v>0</v>
      </c>
      <c r="AB109" s="63">
        <f>IFERROR(INDEX(AB$8:AB$37,MATCH(圣人研究设计!AZ143,$B$8:$B$37,0)),0)</f>
        <v>0</v>
      </c>
      <c r="AC109" s="63">
        <f>IFERROR(INDEX(AC$8:AC$37,MATCH(圣人研究设计!BA143,$B$8:$B$37,0)),0)</f>
        <v>0.15000000000000002</v>
      </c>
      <c r="AD109" s="63">
        <f>IFERROR(INDEX(AD$8:AD$37,MATCH(圣人研究设计!BB143,$B$8:$B$37,0)),0)</f>
        <v>0.22499999999999998</v>
      </c>
      <c r="AE109" s="63"/>
      <c r="AI109" s="172">
        <v>102</v>
      </c>
      <c r="AJ109" s="60">
        <f>IF(总纲!BM106&lt;INT('功能-圣人研究'!$E$8),0,求节点('功能-圣人研究'!$E$8:$E$27,'功能-圣人研究'!K$8:K$27,总纲!BM106))</f>
        <v>0.71</v>
      </c>
      <c r="AK109" s="60">
        <f>IF(总纲!BN106&lt;INT('功能-圣人研究'!$E$8),0,求节点('功能-圣人研究'!$E$8:$E$27,'功能-圣人研究'!L$8:L$27,总纲!BN106))</f>
        <v>0.72049999999999992</v>
      </c>
      <c r="AL109" s="60">
        <f>IF(总纲!BO106&lt;INT('功能-圣人研究'!$E$8),0,求节点('功能-圣人研究'!$E$8:$E$27,'功能-圣人研究'!M$8:M$27,总纲!BO106))</f>
        <v>0.74149999999999994</v>
      </c>
      <c r="AM109" s="60">
        <f>IF(总纲!BP106&lt;INT('功能-圣人研究'!$E$8),0,求节点('功能-圣人研究'!$E$8:$E$27,'功能-圣人研究'!N$8:N$27,总纲!BP106))</f>
        <v>0.77300000000000002</v>
      </c>
      <c r="AN109" s="60">
        <f>IF(总纲!BQ106&lt;INT('功能-圣人研究'!$E$8),0,求节点('功能-圣人研究'!$E$8:$E$27,'功能-圣人研究'!O$8:O$27,总纲!BQ106))</f>
        <v>0.81500000000000006</v>
      </c>
      <c r="AO109" s="172"/>
      <c r="AT109" s="172">
        <v>104</v>
      </c>
      <c r="AU109" s="68">
        <f t="shared" ref="AU109:AY109" si="640">$C143*AJ111</f>
        <v>1.2779999999999998</v>
      </c>
      <c r="AV109" s="68">
        <f t="shared" si="640"/>
        <v>1.2968999999999997</v>
      </c>
      <c r="AW109" s="68">
        <f t="shared" si="640"/>
        <v>1.3346999999999998</v>
      </c>
      <c r="AX109" s="68">
        <f t="shared" si="640"/>
        <v>1.3914</v>
      </c>
      <c r="AY109" s="68">
        <f t="shared" si="640"/>
        <v>1.4669999999999999</v>
      </c>
      <c r="AZ109" s="172"/>
      <c r="BB109" s="172"/>
      <c r="BC109" s="172">
        <v>104</v>
      </c>
      <c r="BD109" s="68">
        <f t="shared" ref="BD109:BH109" si="641">$D143*AJ111</f>
        <v>1.0649999999999999</v>
      </c>
      <c r="BE109" s="68">
        <f t="shared" si="641"/>
        <v>1.0807499999999999</v>
      </c>
      <c r="BF109" s="68">
        <f t="shared" si="641"/>
        <v>1.11225</v>
      </c>
      <c r="BG109" s="68">
        <f t="shared" si="641"/>
        <v>1.1595</v>
      </c>
      <c r="BH109" s="68">
        <f t="shared" si="641"/>
        <v>1.2225000000000001</v>
      </c>
      <c r="BI109" s="172"/>
      <c r="BK109" s="172"/>
      <c r="BL109" s="172">
        <v>104</v>
      </c>
      <c r="BM109" s="68">
        <f t="shared" ref="BM109:BQ109" si="642">$E143*AJ111</f>
        <v>0</v>
      </c>
      <c r="BN109" s="68">
        <f t="shared" si="642"/>
        <v>0</v>
      </c>
      <c r="BO109" s="68">
        <f t="shared" si="642"/>
        <v>0</v>
      </c>
      <c r="BP109" s="68">
        <f t="shared" si="642"/>
        <v>0</v>
      </c>
      <c r="BQ109" s="68">
        <f t="shared" si="642"/>
        <v>0</v>
      </c>
      <c r="BR109" s="172"/>
      <c r="BT109" s="172"/>
      <c r="BU109" s="172">
        <v>104</v>
      </c>
      <c r="BV109" s="62">
        <f t="shared" ref="BV109:BZ109" si="643">$G143*AJ111</f>
        <v>0.71</v>
      </c>
      <c r="BW109" s="62">
        <f t="shared" si="643"/>
        <v>0.72049999999999992</v>
      </c>
      <c r="BX109" s="62">
        <f t="shared" si="643"/>
        <v>0.74149999999999994</v>
      </c>
      <c r="BY109" s="62">
        <f t="shared" si="643"/>
        <v>0.77300000000000002</v>
      </c>
      <c r="BZ109" s="62">
        <f t="shared" si="643"/>
        <v>0.81500000000000006</v>
      </c>
      <c r="CA109" s="172"/>
      <c r="CC109" s="172"/>
      <c r="CD109" s="172">
        <v>104</v>
      </c>
      <c r="CE109" s="62">
        <f t="shared" ref="CE109:CI109" si="644">$H143*AJ111</f>
        <v>0.71</v>
      </c>
      <c r="CF109" s="62">
        <f t="shared" si="644"/>
        <v>0.72049999999999992</v>
      </c>
      <c r="CG109" s="62">
        <f t="shared" si="644"/>
        <v>0.74149999999999994</v>
      </c>
      <c r="CH109" s="62">
        <f t="shared" si="644"/>
        <v>0.77300000000000002</v>
      </c>
      <c r="CI109" s="62">
        <f t="shared" si="644"/>
        <v>0.81500000000000006</v>
      </c>
      <c r="CJ109" s="172"/>
      <c r="CL109" s="172"/>
      <c r="CM109" s="172">
        <v>104</v>
      </c>
      <c r="CN109" s="62">
        <f t="shared" ref="CN109:CR109" si="645">$I143*AJ111</f>
        <v>0.71</v>
      </c>
      <c r="CO109" s="62">
        <f t="shared" si="645"/>
        <v>0.72049999999999992</v>
      </c>
      <c r="CP109" s="62">
        <f t="shared" si="645"/>
        <v>0.74149999999999994</v>
      </c>
      <c r="CQ109" s="62">
        <f t="shared" si="645"/>
        <v>0.77300000000000002</v>
      </c>
      <c r="CR109" s="62">
        <f t="shared" si="645"/>
        <v>0.81500000000000006</v>
      </c>
      <c r="CS109" s="172"/>
      <c r="CU109" s="172"/>
      <c r="CV109" s="172">
        <v>104</v>
      </c>
      <c r="CW109" s="62">
        <f t="shared" ref="CW109:DA109" si="646">$J143*AJ111</f>
        <v>0.14199999999999999</v>
      </c>
      <c r="CX109" s="62">
        <f t="shared" si="646"/>
        <v>0.14409999999999998</v>
      </c>
      <c r="CY109" s="62">
        <f t="shared" si="646"/>
        <v>0.14829999999999999</v>
      </c>
      <c r="CZ109" s="62">
        <f t="shared" si="646"/>
        <v>0.15460000000000002</v>
      </c>
      <c r="DA109" s="62">
        <f t="shared" si="646"/>
        <v>0.16300000000000003</v>
      </c>
      <c r="DB109" s="172"/>
      <c r="DD109" s="172"/>
      <c r="DE109" s="172">
        <v>104</v>
      </c>
      <c r="DF109" s="62">
        <f t="shared" ref="DF109:DJ109" si="647">$K143*AJ111</f>
        <v>0.1704</v>
      </c>
      <c r="DG109" s="62">
        <f t="shared" si="647"/>
        <v>0.17291999999999996</v>
      </c>
      <c r="DH109" s="62">
        <f t="shared" si="647"/>
        <v>0.17795999999999998</v>
      </c>
      <c r="DI109" s="62">
        <f t="shared" si="647"/>
        <v>0.18551999999999999</v>
      </c>
      <c r="DJ109" s="62">
        <f t="shared" si="647"/>
        <v>0.1956</v>
      </c>
      <c r="DK109" s="172"/>
      <c r="DM109" s="172"/>
      <c r="DN109" s="172">
        <v>104</v>
      </c>
      <c r="DO109" s="62">
        <f t="shared" ref="DO109:DS109" si="648">$L143*AJ111</f>
        <v>0.14199999999999999</v>
      </c>
      <c r="DP109" s="62">
        <f t="shared" si="648"/>
        <v>0.14409999999999998</v>
      </c>
      <c r="DQ109" s="62">
        <f t="shared" si="648"/>
        <v>0.14829999999999999</v>
      </c>
      <c r="DR109" s="62">
        <f t="shared" si="648"/>
        <v>0.15460000000000002</v>
      </c>
      <c r="DS109" s="62">
        <f t="shared" si="648"/>
        <v>0.16300000000000003</v>
      </c>
      <c r="DT109" s="172"/>
      <c r="DV109" s="172"/>
      <c r="DW109" s="172">
        <v>104</v>
      </c>
      <c r="DX109" s="62">
        <f t="shared" ref="DX109:EB109" si="649">$M143*AJ111</f>
        <v>0.21299999999999999</v>
      </c>
      <c r="DY109" s="62">
        <f t="shared" si="649"/>
        <v>0.21614999999999998</v>
      </c>
      <c r="DZ109" s="62">
        <f t="shared" si="649"/>
        <v>0.22244999999999998</v>
      </c>
      <c r="EA109" s="62">
        <f t="shared" si="649"/>
        <v>0.2319</v>
      </c>
      <c r="EB109" s="62">
        <f t="shared" si="649"/>
        <v>0.2445</v>
      </c>
      <c r="EC109" s="172"/>
      <c r="EE109" s="172"/>
      <c r="EF109" s="172">
        <v>104</v>
      </c>
      <c r="EG109" s="62">
        <f t="shared" ref="EG109:EK109" si="650">$N143*AJ111</f>
        <v>0.14199999999999999</v>
      </c>
      <c r="EH109" s="62">
        <f t="shared" si="650"/>
        <v>0.14409999999999998</v>
      </c>
      <c r="EI109" s="62">
        <f t="shared" si="650"/>
        <v>0.14829999999999999</v>
      </c>
      <c r="EJ109" s="62">
        <f t="shared" si="650"/>
        <v>0.15460000000000002</v>
      </c>
      <c r="EK109" s="62">
        <f t="shared" si="650"/>
        <v>0.16300000000000003</v>
      </c>
      <c r="EL109" s="172"/>
      <c r="EN109" s="172"/>
      <c r="EO109" s="172">
        <v>104</v>
      </c>
      <c r="EP109" s="62">
        <f t="shared" ref="EP109:ET109" si="651">$O143*AJ111</f>
        <v>7.0999999999999994E-2</v>
      </c>
      <c r="EQ109" s="62">
        <f t="shared" si="651"/>
        <v>7.2049999999999989E-2</v>
      </c>
      <c r="ER109" s="62">
        <f t="shared" si="651"/>
        <v>7.4149999999999994E-2</v>
      </c>
      <c r="ES109" s="62">
        <f t="shared" si="651"/>
        <v>7.7300000000000008E-2</v>
      </c>
      <c r="ET109" s="62">
        <f t="shared" si="651"/>
        <v>8.1500000000000017E-2</v>
      </c>
      <c r="EU109" s="172"/>
      <c r="EW109" s="172"/>
      <c r="EX109" s="172">
        <v>104</v>
      </c>
      <c r="EY109" s="62">
        <f t="shared" si="401"/>
        <v>0.28399999999999997</v>
      </c>
      <c r="EZ109" s="62">
        <f t="shared" si="402"/>
        <v>0.28819999999999996</v>
      </c>
      <c r="FA109" s="62">
        <f t="shared" si="403"/>
        <v>0.29659999999999997</v>
      </c>
      <c r="FB109" s="62">
        <f t="shared" si="404"/>
        <v>0.30920000000000003</v>
      </c>
      <c r="FC109" s="62">
        <f t="shared" si="405"/>
        <v>0.32600000000000007</v>
      </c>
      <c r="FD109" s="172"/>
      <c r="FF109" s="172"/>
      <c r="FG109" s="172">
        <v>104</v>
      </c>
      <c r="FH109" s="67">
        <f>$Q143*AJ111*'[1]资源-士兵训练时间'!AB109+FH108</f>
        <v>13968267.298527032</v>
      </c>
      <c r="FI109" s="67">
        <f>$Q143*AK111*'[1]资源-士兵训练时间'!AC109+FI108</f>
        <v>20005946.648147866</v>
      </c>
      <c r="FJ109" s="67">
        <f>$Q143*AL111*'[1]资源-士兵训练时间'!AD109+FJ108</f>
        <v>27224863.621597942</v>
      </c>
      <c r="FK109" s="67">
        <f>$Q143*AM111*'[1]资源-士兵训练时间'!AE109+FK108</f>
        <v>36081768.107805923</v>
      </c>
      <c r="FL109" s="67">
        <f>$Q143*AN111*'[1]资源-士兵训练时间'!AF109+FL108</f>
        <v>55003683.531562388</v>
      </c>
      <c r="FM109" s="172"/>
      <c r="FO109" s="172"/>
      <c r="FP109" s="172">
        <v>104</v>
      </c>
      <c r="FQ109" s="62">
        <f t="shared" ref="FQ109:FU109" si="652">$R143*AJ111</f>
        <v>0.21299999999999999</v>
      </c>
      <c r="FR109" s="62">
        <f t="shared" si="652"/>
        <v>0.21614999999999998</v>
      </c>
      <c r="FS109" s="62">
        <f t="shared" si="652"/>
        <v>0.22244999999999998</v>
      </c>
      <c r="FT109" s="62">
        <f t="shared" si="652"/>
        <v>0.2319</v>
      </c>
      <c r="FU109" s="62">
        <f t="shared" si="652"/>
        <v>0.2445</v>
      </c>
      <c r="FV109" s="61">
        <f>FQ109*[4]兵营招募!AX108+FV108</f>
        <v>37062896.78012073</v>
      </c>
      <c r="FW109" s="61">
        <f>FR109*[4]兵营招募!AY108+FW108</f>
        <v>37298372.381822631</v>
      </c>
      <c r="FX109" s="61">
        <f>FS109*[4]兵营招募!AZ108+FX108</f>
        <v>35239199.090515867</v>
      </c>
      <c r="FY109" s="61">
        <f>FT109*[4]兵营招募!BA108+FY108</f>
        <v>32938381.986278571</v>
      </c>
      <c r="FZ109" s="61">
        <f>FU109*[4]兵营招募!BB108+FZ108</f>
        <v>22572463.828704096</v>
      </c>
      <c r="GA109" s="172"/>
      <c r="GC109" s="172"/>
      <c r="GD109" s="172">
        <v>104</v>
      </c>
      <c r="GE109" s="62">
        <f t="shared" ref="GE109:GI109" si="653">$S143*AJ111</f>
        <v>0.28399999999999997</v>
      </c>
      <c r="GF109" s="62">
        <f t="shared" si="653"/>
        <v>0.28819999999999996</v>
      </c>
      <c r="GG109" s="62">
        <f t="shared" si="653"/>
        <v>0.29659999999999997</v>
      </c>
      <c r="GH109" s="62">
        <f t="shared" si="653"/>
        <v>0.30920000000000003</v>
      </c>
      <c r="GI109" s="62">
        <f t="shared" si="653"/>
        <v>0.32600000000000007</v>
      </c>
      <c r="GJ109" s="172"/>
      <c r="GL109" s="172"/>
      <c r="GM109" s="172">
        <v>104</v>
      </c>
      <c r="GN109" s="62">
        <f t="shared" ref="GN109:GR109" si="654">$T143*AJ111</f>
        <v>0.28399999999999997</v>
      </c>
      <c r="GO109" s="62">
        <f t="shared" si="654"/>
        <v>0.28819999999999996</v>
      </c>
      <c r="GP109" s="62">
        <f t="shared" si="654"/>
        <v>0.29659999999999997</v>
      </c>
      <c r="GQ109" s="62">
        <f t="shared" si="654"/>
        <v>0.30920000000000003</v>
      </c>
      <c r="GR109" s="62">
        <f t="shared" si="654"/>
        <v>0.32600000000000007</v>
      </c>
      <c r="GS109" s="172"/>
      <c r="GU109" s="172"/>
      <c r="GV109" s="172">
        <v>104</v>
      </c>
      <c r="GW109" s="62">
        <f t="shared" ref="GW109:HA109" si="655">$U143*AJ111</f>
        <v>0.28399999999999997</v>
      </c>
      <c r="GX109" s="62">
        <f t="shared" si="655"/>
        <v>0.28819999999999996</v>
      </c>
      <c r="GY109" s="62">
        <f t="shared" si="655"/>
        <v>0.29659999999999997</v>
      </c>
      <c r="GZ109" s="62">
        <f t="shared" si="655"/>
        <v>0.30920000000000003</v>
      </c>
      <c r="HA109" s="62">
        <f t="shared" si="655"/>
        <v>0.32600000000000007</v>
      </c>
      <c r="HB109" s="172"/>
      <c r="HD109" s="172"/>
      <c r="HE109" s="172">
        <v>104</v>
      </c>
      <c r="HF109" s="62">
        <f t="shared" ref="HF109:HJ109" si="656">$V143*AJ111</f>
        <v>2.13</v>
      </c>
      <c r="HG109" s="62">
        <f t="shared" si="656"/>
        <v>2.1614999999999998</v>
      </c>
      <c r="HH109" s="62">
        <f t="shared" si="656"/>
        <v>2.2244999999999999</v>
      </c>
      <c r="HI109" s="62">
        <f t="shared" si="656"/>
        <v>2.319</v>
      </c>
      <c r="HJ109" s="62">
        <f t="shared" si="656"/>
        <v>2.4450000000000003</v>
      </c>
      <c r="HK109" s="172"/>
      <c r="HM109" s="172"/>
      <c r="HN109" s="172">
        <v>104</v>
      </c>
      <c r="HO109" s="62">
        <f t="shared" ref="HO109:HS109" si="657">$W143*AJ111</f>
        <v>0.42599999999999999</v>
      </c>
      <c r="HP109" s="62">
        <f t="shared" si="657"/>
        <v>0.43229999999999996</v>
      </c>
      <c r="HQ109" s="62">
        <f t="shared" si="657"/>
        <v>0.44489999999999996</v>
      </c>
      <c r="HR109" s="62">
        <f t="shared" si="657"/>
        <v>0.46379999999999999</v>
      </c>
      <c r="HS109" s="62">
        <f t="shared" si="657"/>
        <v>0.48899999999999999</v>
      </c>
      <c r="HT109" s="172"/>
      <c r="HV109" s="172"/>
      <c r="HW109" s="172">
        <v>104</v>
      </c>
      <c r="HX109" s="62">
        <f t="shared" ref="HX109:IB109" si="658">$X143*AJ111</f>
        <v>0.28399999999999997</v>
      </c>
      <c r="HY109" s="62">
        <f t="shared" si="658"/>
        <v>0.28819999999999996</v>
      </c>
      <c r="HZ109" s="62">
        <f t="shared" si="658"/>
        <v>0.29659999999999997</v>
      </c>
      <c r="IA109" s="62">
        <f t="shared" si="658"/>
        <v>0.30920000000000003</v>
      </c>
      <c r="IB109" s="62">
        <f t="shared" si="658"/>
        <v>0.32600000000000007</v>
      </c>
      <c r="IC109" s="172"/>
      <c r="IE109" s="172"/>
      <c r="IF109" s="172">
        <v>104</v>
      </c>
      <c r="IG109" s="62">
        <f t="shared" ref="IG109:IK109" si="659">$Y143*AJ111</f>
        <v>0.85199999999999998</v>
      </c>
      <c r="IH109" s="62">
        <f t="shared" si="659"/>
        <v>0.86459999999999992</v>
      </c>
      <c r="II109" s="62">
        <f t="shared" si="659"/>
        <v>0.88979999999999992</v>
      </c>
      <c r="IJ109" s="62">
        <f t="shared" si="659"/>
        <v>0.92759999999999998</v>
      </c>
      <c r="IK109" s="62">
        <f t="shared" si="659"/>
        <v>0.97799999999999998</v>
      </c>
      <c r="IL109" s="172"/>
      <c r="IN109" s="172"/>
      <c r="IO109" s="172">
        <v>104</v>
      </c>
      <c r="IP109" s="62">
        <f t="shared" ref="IP109:IT109" si="660">$Z143*AJ111</f>
        <v>0.28399999999999997</v>
      </c>
      <c r="IQ109" s="62">
        <f t="shared" si="660"/>
        <v>0.28819999999999996</v>
      </c>
      <c r="IR109" s="62">
        <f t="shared" si="660"/>
        <v>0.29659999999999997</v>
      </c>
      <c r="IS109" s="62">
        <f t="shared" si="660"/>
        <v>0.30920000000000003</v>
      </c>
      <c r="IT109" s="62">
        <f t="shared" si="660"/>
        <v>0.32600000000000007</v>
      </c>
      <c r="IU109" s="172"/>
      <c r="IW109" s="172"/>
      <c r="IX109" s="172">
        <v>104</v>
      </c>
      <c r="IY109" s="62">
        <f t="shared" ref="IY109:JC109" si="661">$AA143*AJ111</f>
        <v>0</v>
      </c>
      <c r="IZ109" s="62">
        <f t="shared" si="661"/>
        <v>0</v>
      </c>
      <c r="JA109" s="62">
        <f t="shared" si="661"/>
        <v>0</v>
      </c>
      <c r="JB109" s="62">
        <f t="shared" si="661"/>
        <v>0</v>
      </c>
      <c r="JC109" s="62">
        <f t="shared" si="661"/>
        <v>0</v>
      </c>
      <c r="JD109" s="67"/>
      <c r="JE109" s="67"/>
      <c r="JF109" s="67"/>
      <c r="JG109" s="172"/>
      <c r="JI109" s="172"/>
      <c r="JJ109" s="172">
        <v>104</v>
      </c>
      <c r="JK109" s="68">
        <f t="shared" ref="JK109:JO109" si="662">AJ111*$F143</f>
        <v>8.5199999999999998E-2</v>
      </c>
      <c r="JL109" s="68">
        <f t="shared" si="662"/>
        <v>8.6459999999999981E-2</v>
      </c>
      <c r="JM109" s="68">
        <f t="shared" si="662"/>
        <v>8.897999999999999E-2</v>
      </c>
      <c r="JN109" s="68">
        <f t="shared" si="662"/>
        <v>9.2759999999999995E-2</v>
      </c>
      <c r="JO109" s="68">
        <f t="shared" si="662"/>
        <v>9.7799999999999998E-2</v>
      </c>
      <c r="JP109" s="61">
        <f>JK109*('[1]功能-城建'!CW108-'[1]功能-城建'!CW107)+JP108</f>
        <v>17023617.343551822</v>
      </c>
      <c r="JQ109" s="61">
        <f>JL109*('[1]功能-城建'!CX108-'[1]功能-城建'!CX107)+JQ108</f>
        <v>18361760.565855529</v>
      </c>
      <c r="JR109" s="61">
        <f>JM109*('[1]功能-城建'!CY108-'[1]功能-城建'!CY107)+JR108</f>
        <v>18218738.855492678</v>
      </c>
      <c r="JS109" s="61">
        <f>JN109*('[1]功能-城建'!CZ108-'[1]功能-城建'!CZ107)+JS108</f>
        <v>18166745.660504144</v>
      </c>
      <c r="JT109" s="61">
        <f>JO109*('[1]功能-城建'!DA108-'[1]功能-城建'!DA107)+JT108</f>
        <v>10400784.14764801</v>
      </c>
      <c r="JU109" s="172"/>
      <c r="JW109" s="172"/>
      <c r="JX109" s="172">
        <v>104</v>
      </c>
      <c r="JY109" s="68">
        <f t="shared" ref="JY109:KC109" si="663">AJ111*$AB143</f>
        <v>0.14199999999999999</v>
      </c>
      <c r="JZ109" s="68">
        <f t="shared" si="663"/>
        <v>0.14409999999999998</v>
      </c>
      <c r="KA109" s="68">
        <f t="shared" si="663"/>
        <v>0.14829999999999999</v>
      </c>
      <c r="KB109" s="68">
        <f t="shared" si="663"/>
        <v>0.15460000000000002</v>
      </c>
      <c r="KC109" s="68">
        <f t="shared" si="663"/>
        <v>0.16300000000000003</v>
      </c>
      <c r="KD109" s="172"/>
      <c r="KF109" s="172"/>
      <c r="KG109" s="172">
        <v>104</v>
      </c>
      <c r="KH109" s="68">
        <f t="shared" ref="KH109:KL109" si="664">AJ111*$AC143</f>
        <v>0.14199999999999999</v>
      </c>
      <c r="KI109" s="68">
        <f t="shared" si="664"/>
        <v>0.14409999999999998</v>
      </c>
      <c r="KJ109" s="68">
        <f t="shared" si="664"/>
        <v>0.14829999999999999</v>
      </c>
      <c r="KK109" s="68">
        <f t="shared" si="664"/>
        <v>0.15460000000000002</v>
      </c>
      <c r="KL109" s="68">
        <f t="shared" si="664"/>
        <v>0.16300000000000003</v>
      </c>
      <c r="KM109" s="172"/>
      <c r="KO109" s="172"/>
      <c r="KP109" s="172">
        <v>104</v>
      </c>
      <c r="KQ109" s="68">
        <f t="shared" ref="KQ109:KU109" si="665">AJ111*$AD143</f>
        <v>0.25559999999999999</v>
      </c>
      <c r="KR109" s="68">
        <f t="shared" si="665"/>
        <v>0.25937999999999994</v>
      </c>
      <c r="KS109" s="68">
        <f t="shared" si="665"/>
        <v>0.26693999999999996</v>
      </c>
      <c r="KT109" s="68">
        <f t="shared" si="665"/>
        <v>0.27827999999999997</v>
      </c>
      <c r="KU109" s="68">
        <f t="shared" si="665"/>
        <v>0.29339999999999999</v>
      </c>
      <c r="KV109" s="172"/>
      <c r="KW109" s="172"/>
      <c r="KX109" s="172"/>
    </row>
    <row r="110" spans="2:310" x14ac:dyDescent="0.15">
      <c r="B110" s="54">
        <v>71</v>
      </c>
      <c r="C110" s="63">
        <f>IFERROR(INDEX(C$8:C$37,MATCH(圣人研究设计!AA144,$B$8:$B$37,0)),0)</f>
        <v>1.125</v>
      </c>
      <c r="D110" s="63">
        <f>IFERROR(INDEX(D$8:D$37,MATCH(圣人研究设计!AB144,$B$8:$B$37,0)),0)</f>
        <v>1.125</v>
      </c>
      <c r="E110" s="63">
        <f>IFERROR(INDEX(E$8:E$37,MATCH(圣人研究设计!AC144,$B$8:$B$37,0)),0)</f>
        <v>0</v>
      </c>
      <c r="F110" s="63">
        <f>IFERROR(INDEX(F$8:F$37,MATCH(圣人研究设计!AD144,$B$8:$B$37,0)),0)</f>
        <v>7.5000000000000011E-2</v>
      </c>
      <c r="G110" s="63">
        <f>IFERROR(INDEX(G$8:G$37,MATCH(圣人研究设计!AE144,$B$8:$B$37,0)),0)</f>
        <v>0.75</v>
      </c>
      <c r="H110" s="63">
        <f>IFERROR(INDEX(H$8:H$37,MATCH(圣人研究设计!AF144,$B$8:$B$37,0)),0)</f>
        <v>0.75</v>
      </c>
      <c r="I110" s="63">
        <f>IFERROR(INDEX(I$8:I$37,MATCH(圣人研究设计!AG144,$B$8:$B$37,0)),0)</f>
        <v>0.75</v>
      </c>
      <c r="J110" s="63">
        <f>IFERROR(INDEX(J$8:J$37,MATCH(圣人研究设计!AH144,$B$8:$B$37,0)),0)</f>
        <v>0.15000000000000002</v>
      </c>
      <c r="K110" s="63">
        <f>IFERROR(INDEX(K$8:K$37,MATCH(圣人研究设计!AI144,$B$8:$B$37,0)),0)</f>
        <v>0.15000000000000002</v>
      </c>
      <c r="L110" s="63">
        <f>IFERROR(INDEX(L$8:L$37,MATCH(圣人研究设计!AJ144,$B$8:$B$37,0)),0)</f>
        <v>0.1</v>
      </c>
      <c r="M110" s="63">
        <f>IFERROR(INDEX(M$8:M$37,MATCH(圣人研究设计!AK144,$B$8:$B$37,0)),0)</f>
        <v>0.22499999999999998</v>
      </c>
      <c r="N110" s="63">
        <f>IFERROR(INDEX(N$8:N$37,MATCH(圣人研究设计!AL144,$B$8:$B$37,0)),0)</f>
        <v>0.15000000000000002</v>
      </c>
      <c r="O110" s="63">
        <f>IFERROR(INDEX(O$8:O$37,MATCH(圣人研究设计!AM144,$B$8:$B$37,0)),0)</f>
        <v>0.05</v>
      </c>
      <c r="P110" s="63">
        <f>IFERROR(INDEX(P$8:P$37,MATCH(圣人研究设计!AN144,$B$8:$B$37,0)),0)</f>
        <v>0.30000000000000004</v>
      </c>
      <c r="Q110" s="63">
        <f>IFERROR(INDEX(Q$8:Q$37,MATCH(圣人研究设计!AO144,$B$8:$B$37,0)),0)</f>
        <v>0.05</v>
      </c>
      <c r="R110" s="63">
        <f>IFERROR(INDEX(R$8:R$37,MATCH(圣人研究设计!AP144,$B$8:$B$37,0)),0)</f>
        <v>0.15</v>
      </c>
      <c r="S110" s="63">
        <f>IFERROR(INDEX(S$8:S$37,MATCH(圣人研究设计!AQ144,$B$8:$B$37,0)),0)</f>
        <v>0.2</v>
      </c>
      <c r="T110" s="63">
        <f>IFERROR(INDEX(T$8:T$37,MATCH(圣人研究设计!AR144,$B$8:$B$37,0)),0)</f>
        <v>0.30000000000000004</v>
      </c>
      <c r="U110" s="63">
        <f>IFERROR(INDEX(U$8:U$37,MATCH(圣人研究设计!AS144,$B$8:$B$37,0)),0)</f>
        <v>0.2</v>
      </c>
      <c r="V110" s="63">
        <f>IFERROR(INDEX(V$8:V$37,MATCH(圣人研究设计!AT144,$B$8:$B$37,0)),0)</f>
        <v>2.25</v>
      </c>
      <c r="W110" s="63">
        <f>IFERROR(INDEX(W$8:W$37,MATCH(圣人研究设计!AU144,$B$8:$B$37,0)),0)</f>
        <v>0.44999999999999996</v>
      </c>
      <c r="X110" s="63">
        <f>IFERROR(INDEX(X$8:X$37,MATCH(圣人研究设计!AV144,$B$8:$B$37,0)),0)</f>
        <v>0.2</v>
      </c>
      <c r="Y110" s="63">
        <f>IFERROR(INDEX(Y$8:Y$37,MATCH(圣人研究设计!AW144,$B$8:$B$37,0)),0)</f>
        <v>0.75</v>
      </c>
      <c r="Z110" s="63">
        <f>IFERROR(INDEX(Z$8:Z$37,MATCH(圣人研究设计!AX144,$B$8:$B$37,0)),0)</f>
        <v>0.30000000000000004</v>
      </c>
      <c r="AA110" s="63">
        <f>IFERROR(INDEX(AA$8:AA$37,MATCH(圣人研究设计!AY144,$B$8:$B$37,0)),0)</f>
        <v>0</v>
      </c>
      <c r="AB110" s="63">
        <f>IFERROR(INDEX(AB$8:AB$37,MATCH(圣人研究设计!AZ144,$B$8:$B$37,0)),0)</f>
        <v>0.1</v>
      </c>
      <c r="AC110" s="63">
        <f>IFERROR(INDEX(AC$8:AC$37,MATCH(圣人研究设计!BA144,$B$8:$B$37,0)),0)</f>
        <v>0.15000000000000002</v>
      </c>
      <c r="AD110" s="63">
        <f>IFERROR(INDEX(AD$8:AD$37,MATCH(圣人研究设计!BB144,$B$8:$B$37,0)),0)</f>
        <v>0.22499999999999998</v>
      </c>
      <c r="AE110" s="63"/>
      <c r="AI110" s="172">
        <v>103</v>
      </c>
      <c r="AJ110" s="60">
        <f>IF(总纲!BM107&lt;INT('功能-圣人研究'!$E$8),0,求节点('功能-圣人研究'!$E$8:$E$27,'功能-圣人研究'!K$8:K$27,总纲!BM107))</f>
        <v>0.71</v>
      </c>
      <c r="AK110" s="60">
        <f>IF(总纲!BN107&lt;INT('功能-圣人研究'!$E$8),0,求节点('功能-圣人研究'!$E$8:$E$27,'功能-圣人研究'!L$8:L$27,总纲!BN107))</f>
        <v>0.72049999999999992</v>
      </c>
      <c r="AL110" s="60">
        <f>IF(总纲!BO107&lt;INT('功能-圣人研究'!$E$8),0,求节点('功能-圣人研究'!$E$8:$E$27,'功能-圣人研究'!M$8:M$27,总纲!BO107))</f>
        <v>0.74149999999999994</v>
      </c>
      <c r="AM110" s="60">
        <f>IF(总纲!BP107&lt;INT('功能-圣人研究'!$E$8),0,求节点('功能-圣人研究'!$E$8:$E$27,'功能-圣人研究'!N$8:N$27,总纲!BP107))</f>
        <v>0.77300000000000002</v>
      </c>
      <c r="AN110" s="60">
        <f>IF(总纲!BQ107&lt;INT('功能-圣人研究'!$E$8),0,求节点('功能-圣人研究'!$E$8:$E$27,'功能-圣人研究'!O$8:O$27,总纲!BQ107))</f>
        <v>0.81500000000000006</v>
      </c>
      <c r="AO110" s="172"/>
      <c r="AT110" s="172">
        <v>105</v>
      </c>
      <c r="AU110" s="68">
        <f t="shared" ref="AU110:AY110" si="666">$C144*AJ112</f>
        <v>1.2779999999999998</v>
      </c>
      <c r="AV110" s="68">
        <f t="shared" si="666"/>
        <v>1.2968999999999997</v>
      </c>
      <c r="AW110" s="68">
        <f t="shared" si="666"/>
        <v>1.3346999999999998</v>
      </c>
      <c r="AX110" s="68">
        <f t="shared" si="666"/>
        <v>1.3914</v>
      </c>
      <c r="AY110" s="68">
        <f t="shared" si="666"/>
        <v>1.4669999999999999</v>
      </c>
      <c r="AZ110" s="172"/>
      <c r="BB110" s="172"/>
      <c r="BC110" s="172">
        <v>105</v>
      </c>
      <c r="BD110" s="68">
        <f t="shared" ref="BD110:BH110" si="667">$D144*AJ112</f>
        <v>1.2779999999999998</v>
      </c>
      <c r="BE110" s="68">
        <f t="shared" si="667"/>
        <v>1.2968999999999997</v>
      </c>
      <c r="BF110" s="68">
        <f t="shared" si="667"/>
        <v>1.3346999999999998</v>
      </c>
      <c r="BG110" s="68">
        <f t="shared" si="667"/>
        <v>1.3914</v>
      </c>
      <c r="BH110" s="68">
        <f t="shared" si="667"/>
        <v>1.4669999999999999</v>
      </c>
      <c r="BI110" s="172"/>
      <c r="BK110" s="172"/>
      <c r="BL110" s="172">
        <v>105</v>
      </c>
      <c r="BM110" s="68">
        <f t="shared" ref="BM110:BQ110" si="668">$E144*AJ112</f>
        <v>0</v>
      </c>
      <c r="BN110" s="68">
        <f t="shared" si="668"/>
        <v>0</v>
      </c>
      <c r="BO110" s="68">
        <f t="shared" si="668"/>
        <v>0</v>
      </c>
      <c r="BP110" s="68">
        <f t="shared" si="668"/>
        <v>0</v>
      </c>
      <c r="BQ110" s="68">
        <f t="shared" si="668"/>
        <v>0</v>
      </c>
      <c r="BR110" s="172"/>
      <c r="BT110" s="172"/>
      <c r="BU110" s="172">
        <v>105</v>
      </c>
      <c r="BV110" s="62">
        <f t="shared" ref="BV110:BZ110" si="669">$G144*AJ112</f>
        <v>0.85199999999999998</v>
      </c>
      <c r="BW110" s="62">
        <f t="shared" si="669"/>
        <v>0.86459999999999992</v>
      </c>
      <c r="BX110" s="62">
        <f t="shared" si="669"/>
        <v>0.88979999999999992</v>
      </c>
      <c r="BY110" s="62">
        <f t="shared" si="669"/>
        <v>0.92759999999999998</v>
      </c>
      <c r="BZ110" s="62">
        <f t="shared" si="669"/>
        <v>0.97799999999999998</v>
      </c>
      <c r="CA110" s="172"/>
      <c r="CC110" s="172"/>
      <c r="CD110" s="172">
        <v>105</v>
      </c>
      <c r="CE110" s="62">
        <f t="shared" ref="CE110:CI110" si="670">$H144*AJ112</f>
        <v>0.85199999999999998</v>
      </c>
      <c r="CF110" s="62">
        <f t="shared" si="670"/>
        <v>0.86459999999999992</v>
      </c>
      <c r="CG110" s="62">
        <f t="shared" si="670"/>
        <v>0.88979999999999992</v>
      </c>
      <c r="CH110" s="62">
        <f t="shared" si="670"/>
        <v>0.92759999999999998</v>
      </c>
      <c r="CI110" s="62">
        <f t="shared" si="670"/>
        <v>0.97799999999999998</v>
      </c>
      <c r="CJ110" s="172"/>
      <c r="CL110" s="172"/>
      <c r="CM110" s="172">
        <v>105</v>
      </c>
      <c r="CN110" s="62">
        <f t="shared" ref="CN110:CR110" si="671">$I144*AJ112</f>
        <v>0.71</v>
      </c>
      <c r="CO110" s="62">
        <f t="shared" si="671"/>
        <v>0.72049999999999992</v>
      </c>
      <c r="CP110" s="62">
        <f t="shared" si="671"/>
        <v>0.74149999999999994</v>
      </c>
      <c r="CQ110" s="62">
        <f t="shared" si="671"/>
        <v>0.77300000000000002</v>
      </c>
      <c r="CR110" s="62">
        <f t="shared" si="671"/>
        <v>0.81500000000000006</v>
      </c>
      <c r="CS110" s="172"/>
      <c r="CU110" s="172"/>
      <c r="CV110" s="172">
        <v>105</v>
      </c>
      <c r="CW110" s="62">
        <f t="shared" ref="CW110:DA110" si="672">$J144*AJ112</f>
        <v>0.1704</v>
      </c>
      <c r="CX110" s="62">
        <f t="shared" si="672"/>
        <v>0.17291999999999996</v>
      </c>
      <c r="CY110" s="62">
        <f t="shared" si="672"/>
        <v>0.17795999999999998</v>
      </c>
      <c r="CZ110" s="62">
        <f t="shared" si="672"/>
        <v>0.18551999999999999</v>
      </c>
      <c r="DA110" s="62">
        <f t="shared" si="672"/>
        <v>0.1956</v>
      </c>
      <c r="DB110" s="172"/>
      <c r="DD110" s="172"/>
      <c r="DE110" s="172">
        <v>105</v>
      </c>
      <c r="DF110" s="62">
        <f t="shared" ref="DF110:DJ110" si="673">$K144*AJ112</f>
        <v>0.1704</v>
      </c>
      <c r="DG110" s="62">
        <f t="shared" si="673"/>
        <v>0.17291999999999996</v>
      </c>
      <c r="DH110" s="62">
        <f t="shared" si="673"/>
        <v>0.17795999999999998</v>
      </c>
      <c r="DI110" s="62">
        <f t="shared" si="673"/>
        <v>0.18551999999999999</v>
      </c>
      <c r="DJ110" s="62">
        <f t="shared" si="673"/>
        <v>0.1956</v>
      </c>
      <c r="DK110" s="172"/>
      <c r="DM110" s="172"/>
      <c r="DN110" s="172">
        <v>105</v>
      </c>
      <c r="DO110" s="62">
        <f t="shared" ref="DO110:DS110" si="674">$L144*AJ112</f>
        <v>0.14199999999999999</v>
      </c>
      <c r="DP110" s="62">
        <f t="shared" si="674"/>
        <v>0.14409999999999998</v>
      </c>
      <c r="DQ110" s="62">
        <f t="shared" si="674"/>
        <v>0.14829999999999999</v>
      </c>
      <c r="DR110" s="62">
        <f t="shared" si="674"/>
        <v>0.15460000000000002</v>
      </c>
      <c r="DS110" s="62">
        <f t="shared" si="674"/>
        <v>0.16300000000000003</v>
      </c>
      <c r="DT110" s="172"/>
      <c r="DV110" s="172"/>
      <c r="DW110" s="172">
        <v>105</v>
      </c>
      <c r="DX110" s="62">
        <f t="shared" ref="DX110:EB110" si="675">$M144*AJ112</f>
        <v>0.21299999999999999</v>
      </c>
      <c r="DY110" s="62">
        <f t="shared" si="675"/>
        <v>0.21614999999999998</v>
      </c>
      <c r="DZ110" s="62">
        <f t="shared" si="675"/>
        <v>0.22244999999999998</v>
      </c>
      <c r="EA110" s="62">
        <f t="shared" si="675"/>
        <v>0.2319</v>
      </c>
      <c r="EB110" s="62">
        <f t="shared" si="675"/>
        <v>0.2445</v>
      </c>
      <c r="EC110" s="172"/>
      <c r="EE110" s="172"/>
      <c r="EF110" s="172">
        <v>105</v>
      </c>
      <c r="EG110" s="62">
        <f t="shared" ref="EG110:EK110" si="676">$N144*AJ112</f>
        <v>0.14199999999999999</v>
      </c>
      <c r="EH110" s="62">
        <f t="shared" si="676"/>
        <v>0.14409999999999998</v>
      </c>
      <c r="EI110" s="62">
        <f t="shared" si="676"/>
        <v>0.14829999999999999</v>
      </c>
      <c r="EJ110" s="62">
        <f t="shared" si="676"/>
        <v>0.15460000000000002</v>
      </c>
      <c r="EK110" s="62">
        <f t="shared" si="676"/>
        <v>0.16300000000000003</v>
      </c>
      <c r="EL110" s="172"/>
      <c r="EN110" s="172"/>
      <c r="EO110" s="172">
        <v>105</v>
      </c>
      <c r="EP110" s="62">
        <f t="shared" ref="EP110:ET110" si="677">$O144*AJ112</f>
        <v>7.0999999999999994E-2</v>
      </c>
      <c r="EQ110" s="62">
        <f t="shared" si="677"/>
        <v>7.2049999999999989E-2</v>
      </c>
      <c r="ER110" s="62">
        <f t="shared" si="677"/>
        <v>7.4149999999999994E-2</v>
      </c>
      <c r="ES110" s="62">
        <f t="shared" si="677"/>
        <v>7.7300000000000008E-2</v>
      </c>
      <c r="ET110" s="62">
        <f t="shared" si="677"/>
        <v>8.1500000000000017E-2</v>
      </c>
      <c r="EU110" s="172"/>
      <c r="EW110" s="172"/>
      <c r="EX110" s="172">
        <v>105</v>
      </c>
      <c r="EY110" s="62">
        <f t="shared" si="401"/>
        <v>0.28399999999999997</v>
      </c>
      <c r="EZ110" s="62">
        <f t="shared" si="402"/>
        <v>0.28819999999999996</v>
      </c>
      <c r="FA110" s="62">
        <f t="shared" si="403"/>
        <v>0.29659999999999997</v>
      </c>
      <c r="FB110" s="62">
        <f t="shared" si="404"/>
        <v>0.30920000000000003</v>
      </c>
      <c r="FC110" s="62">
        <f t="shared" si="405"/>
        <v>0.32600000000000007</v>
      </c>
      <c r="FD110" s="172"/>
      <c r="FF110" s="172"/>
      <c r="FG110" s="172">
        <v>105</v>
      </c>
      <c r="FH110" s="67">
        <f>$Q144*AJ112*'[1]资源-士兵训练时间'!AB110+FH109</f>
        <v>15010991.822292881</v>
      </c>
      <c r="FI110" s="67">
        <f>$Q144*AK112*'[1]资源-士兵训练时间'!AC110+FI109</f>
        <v>21387242.640296344</v>
      </c>
      <c r="FJ110" s="67">
        <f>$Q144*AL112*'[1]资源-士兵训练时间'!AD110+FJ109</f>
        <v>29155992.317458797</v>
      </c>
      <c r="FK110" s="67">
        <f>$Q144*AM112*'[1]资源-士兵训练时间'!AE110+FK109</f>
        <v>39393989.213852078</v>
      </c>
      <c r="FL110" s="67">
        <f>$Q144*AN112*'[1]资源-士兵训练时间'!AF110+FL109</f>
        <v>59689114.669364385</v>
      </c>
      <c r="FM110" s="172"/>
      <c r="FO110" s="172"/>
      <c r="FP110" s="172">
        <v>105</v>
      </c>
      <c r="FQ110" s="62">
        <f t="shared" ref="FQ110:FU110" si="678">$R144*AJ112</f>
        <v>0.21299999999999999</v>
      </c>
      <c r="FR110" s="62">
        <f t="shared" si="678"/>
        <v>0.21614999999999998</v>
      </c>
      <c r="FS110" s="62">
        <f t="shared" si="678"/>
        <v>0.22244999999999998</v>
      </c>
      <c r="FT110" s="62">
        <f t="shared" si="678"/>
        <v>0.2319</v>
      </c>
      <c r="FU110" s="62">
        <f t="shared" si="678"/>
        <v>0.2445</v>
      </c>
      <c r="FV110" s="61">
        <f>FQ110*[4]兵营招募!AX109+FV109</f>
        <v>40141532.46087563</v>
      </c>
      <c r="FW110" s="61">
        <f>FR110*[4]兵营招募!AY109+FW109</f>
        <v>40489722.889284857</v>
      </c>
      <c r="FX110" s="61">
        <f>FS110*[4]兵营招募!AZ109+FX109</f>
        <v>38246995.898947127</v>
      </c>
      <c r="FY110" s="61">
        <f>FT110*[4]兵营招募!BA109+FY109</f>
        <v>35829698.910485573</v>
      </c>
      <c r="FZ110" s="61">
        <f>FU110*[4]兵营招募!BB109+FZ109</f>
        <v>24459580.778875001</v>
      </c>
      <c r="GA110" s="172"/>
      <c r="GC110" s="172"/>
      <c r="GD110" s="172">
        <v>105</v>
      </c>
      <c r="GE110" s="62">
        <f t="shared" ref="GE110:GI110" si="679">$S144*AJ112</f>
        <v>0.28399999999999997</v>
      </c>
      <c r="GF110" s="62">
        <f t="shared" si="679"/>
        <v>0.28819999999999996</v>
      </c>
      <c r="GG110" s="62">
        <f t="shared" si="679"/>
        <v>0.29659999999999997</v>
      </c>
      <c r="GH110" s="62">
        <f t="shared" si="679"/>
        <v>0.30920000000000003</v>
      </c>
      <c r="GI110" s="62">
        <f t="shared" si="679"/>
        <v>0.32600000000000007</v>
      </c>
      <c r="GJ110" s="172"/>
      <c r="GL110" s="172"/>
      <c r="GM110" s="172">
        <v>105</v>
      </c>
      <c r="GN110" s="62">
        <f t="shared" ref="GN110:GR110" si="680">$T144*AJ112</f>
        <v>0.28399999999999997</v>
      </c>
      <c r="GO110" s="62">
        <f t="shared" si="680"/>
        <v>0.28819999999999996</v>
      </c>
      <c r="GP110" s="62">
        <f t="shared" si="680"/>
        <v>0.29659999999999997</v>
      </c>
      <c r="GQ110" s="62">
        <f t="shared" si="680"/>
        <v>0.30920000000000003</v>
      </c>
      <c r="GR110" s="62">
        <f t="shared" si="680"/>
        <v>0.32600000000000007</v>
      </c>
      <c r="GS110" s="172"/>
      <c r="GU110" s="172"/>
      <c r="GV110" s="172">
        <v>105</v>
      </c>
      <c r="GW110" s="62">
        <f t="shared" ref="GW110:HA110" si="681">$U144*AJ112</f>
        <v>0.28399999999999997</v>
      </c>
      <c r="GX110" s="62">
        <f t="shared" si="681"/>
        <v>0.28819999999999996</v>
      </c>
      <c r="GY110" s="62">
        <f t="shared" si="681"/>
        <v>0.29659999999999997</v>
      </c>
      <c r="GZ110" s="62">
        <f t="shared" si="681"/>
        <v>0.30920000000000003</v>
      </c>
      <c r="HA110" s="62">
        <f t="shared" si="681"/>
        <v>0.32600000000000007</v>
      </c>
      <c r="HB110" s="172"/>
      <c r="HD110" s="172"/>
      <c r="HE110" s="172">
        <v>105</v>
      </c>
      <c r="HF110" s="62">
        <f t="shared" ref="HF110:HJ110" si="682">$V144*AJ112</f>
        <v>2.13</v>
      </c>
      <c r="HG110" s="62">
        <f t="shared" si="682"/>
        <v>2.1614999999999998</v>
      </c>
      <c r="HH110" s="62">
        <f t="shared" si="682"/>
        <v>2.2244999999999999</v>
      </c>
      <c r="HI110" s="62">
        <f t="shared" si="682"/>
        <v>2.319</v>
      </c>
      <c r="HJ110" s="62">
        <f t="shared" si="682"/>
        <v>2.4450000000000003</v>
      </c>
      <c r="HK110" s="172"/>
      <c r="HM110" s="172"/>
      <c r="HN110" s="172">
        <v>105</v>
      </c>
      <c r="HO110" s="62">
        <f t="shared" ref="HO110:HS110" si="683">$W144*AJ112</f>
        <v>0.42599999999999999</v>
      </c>
      <c r="HP110" s="62">
        <f t="shared" si="683"/>
        <v>0.43229999999999996</v>
      </c>
      <c r="HQ110" s="62">
        <f t="shared" si="683"/>
        <v>0.44489999999999996</v>
      </c>
      <c r="HR110" s="62">
        <f t="shared" si="683"/>
        <v>0.46379999999999999</v>
      </c>
      <c r="HS110" s="62">
        <f t="shared" si="683"/>
        <v>0.48899999999999999</v>
      </c>
      <c r="HT110" s="172"/>
      <c r="HV110" s="172"/>
      <c r="HW110" s="172">
        <v>105</v>
      </c>
      <c r="HX110" s="62">
        <f t="shared" ref="HX110:IB110" si="684">$X144*AJ112</f>
        <v>0.28399999999999997</v>
      </c>
      <c r="HY110" s="62">
        <f t="shared" si="684"/>
        <v>0.28819999999999996</v>
      </c>
      <c r="HZ110" s="62">
        <f t="shared" si="684"/>
        <v>0.29659999999999997</v>
      </c>
      <c r="IA110" s="62">
        <f t="shared" si="684"/>
        <v>0.30920000000000003</v>
      </c>
      <c r="IB110" s="62">
        <f t="shared" si="684"/>
        <v>0.32600000000000007</v>
      </c>
      <c r="IC110" s="172"/>
      <c r="IE110" s="172"/>
      <c r="IF110" s="172">
        <v>105</v>
      </c>
      <c r="IG110" s="62">
        <f t="shared" ref="IG110:IK110" si="685">$Y144*AJ112</f>
        <v>0.85199999999999998</v>
      </c>
      <c r="IH110" s="62">
        <f t="shared" si="685"/>
        <v>0.86459999999999992</v>
      </c>
      <c r="II110" s="62">
        <f t="shared" si="685"/>
        <v>0.88979999999999992</v>
      </c>
      <c r="IJ110" s="62">
        <f t="shared" si="685"/>
        <v>0.92759999999999998</v>
      </c>
      <c r="IK110" s="62">
        <f t="shared" si="685"/>
        <v>0.97799999999999998</v>
      </c>
      <c r="IL110" s="172"/>
      <c r="IN110" s="172"/>
      <c r="IO110" s="172">
        <v>105</v>
      </c>
      <c r="IP110" s="62">
        <f t="shared" ref="IP110:IT110" si="686">$Z144*AJ112</f>
        <v>0.28399999999999997</v>
      </c>
      <c r="IQ110" s="62">
        <f t="shared" si="686"/>
        <v>0.28819999999999996</v>
      </c>
      <c r="IR110" s="62">
        <f t="shared" si="686"/>
        <v>0.29659999999999997</v>
      </c>
      <c r="IS110" s="62">
        <f t="shared" si="686"/>
        <v>0.30920000000000003</v>
      </c>
      <c r="IT110" s="62">
        <f t="shared" si="686"/>
        <v>0.32600000000000007</v>
      </c>
      <c r="IU110" s="172"/>
      <c r="IW110" s="172"/>
      <c r="IX110" s="172">
        <v>105</v>
      </c>
      <c r="IY110" s="62">
        <f t="shared" ref="IY110:JC110" si="687">$AA144*AJ112</f>
        <v>0</v>
      </c>
      <c r="IZ110" s="62">
        <f t="shared" si="687"/>
        <v>0</v>
      </c>
      <c r="JA110" s="62">
        <f t="shared" si="687"/>
        <v>0</v>
      </c>
      <c r="JB110" s="62">
        <f t="shared" si="687"/>
        <v>0</v>
      </c>
      <c r="JC110" s="62">
        <f t="shared" si="687"/>
        <v>0</v>
      </c>
      <c r="JD110" s="67"/>
      <c r="JE110" s="67"/>
      <c r="JF110" s="67"/>
      <c r="JG110" s="172"/>
      <c r="JI110" s="172"/>
      <c r="JJ110" s="172">
        <v>105</v>
      </c>
      <c r="JK110" s="68">
        <f t="shared" ref="JK110:JO110" si="688">AJ112*$F144</f>
        <v>8.5199999999999998E-2</v>
      </c>
      <c r="JL110" s="68">
        <f t="shared" si="688"/>
        <v>8.6459999999999981E-2</v>
      </c>
      <c r="JM110" s="68">
        <f t="shared" si="688"/>
        <v>8.897999999999999E-2</v>
      </c>
      <c r="JN110" s="68">
        <f t="shared" si="688"/>
        <v>9.2759999999999995E-2</v>
      </c>
      <c r="JO110" s="68">
        <f t="shared" si="688"/>
        <v>9.7799999999999998E-2</v>
      </c>
      <c r="JP110" s="61">
        <f>JK110*('[1]功能-城建'!CW109-'[1]功能-城建'!CW108)+JP109</f>
        <v>18451683.40912284</v>
      </c>
      <c r="JQ110" s="61">
        <f>JL110*('[1]功能-城建'!CX109-'[1]功能-城建'!CX108)+JQ109</f>
        <v>19948075.04714315</v>
      </c>
      <c r="JR110" s="61">
        <f>JM110*('[1]功能-城建'!CY109-'[1]功能-城建'!CY108)+JR109</f>
        <v>19788808.302643139</v>
      </c>
      <c r="JS110" s="61">
        <f>JN110*('[1]功能-城建'!CZ109-'[1]功能-城建'!CZ108)+JS109</f>
        <v>19776496.270955794</v>
      </c>
      <c r="JT110" s="61">
        <f>JO110*('[1]功能-城建'!DA109-'[1]功能-城建'!DA108)+JT109</f>
        <v>11276979.807671702</v>
      </c>
      <c r="JU110" s="172"/>
      <c r="JW110" s="172"/>
      <c r="JX110" s="172">
        <v>105</v>
      </c>
      <c r="JY110" s="68">
        <f t="shared" ref="JY110:KC110" si="689">AJ112*$AB144</f>
        <v>0.14199999999999999</v>
      </c>
      <c r="JZ110" s="68">
        <f t="shared" si="689"/>
        <v>0.14409999999999998</v>
      </c>
      <c r="KA110" s="68">
        <f t="shared" si="689"/>
        <v>0.14829999999999999</v>
      </c>
      <c r="KB110" s="68">
        <f t="shared" si="689"/>
        <v>0.15460000000000002</v>
      </c>
      <c r="KC110" s="68">
        <f t="shared" si="689"/>
        <v>0.16300000000000003</v>
      </c>
      <c r="KD110" s="172"/>
      <c r="KF110" s="172"/>
      <c r="KG110" s="172">
        <v>105</v>
      </c>
      <c r="KH110" s="68">
        <f t="shared" ref="KH110:KL110" si="690">AJ112*$AC144</f>
        <v>0.1704</v>
      </c>
      <c r="KI110" s="68">
        <f t="shared" si="690"/>
        <v>0.17291999999999996</v>
      </c>
      <c r="KJ110" s="68">
        <f t="shared" si="690"/>
        <v>0.17795999999999998</v>
      </c>
      <c r="KK110" s="68">
        <f t="shared" si="690"/>
        <v>0.18551999999999999</v>
      </c>
      <c r="KL110" s="68">
        <f t="shared" si="690"/>
        <v>0.1956</v>
      </c>
      <c r="KM110" s="172"/>
      <c r="KO110" s="172"/>
      <c r="KP110" s="172">
        <v>105</v>
      </c>
      <c r="KQ110" s="68">
        <f t="shared" ref="KQ110:KU110" si="691">AJ112*$AD144</f>
        <v>0.25559999999999999</v>
      </c>
      <c r="KR110" s="68">
        <f t="shared" si="691"/>
        <v>0.25937999999999994</v>
      </c>
      <c r="KS110" s="68">
        <f t="shared" si="691"/>
        <v>0.26693999999999996</v>
      </c>
      <c r="KT110" s="68">
        <f t="shared" si="691"/>
        <v>0.27827999999999997</v>
      </c>
      <c r="KU110" s="68">
        <f t="shared" si="691"/>
        <v>0.29339999999999999</v>
      </c>
      <c r="KV110" s="172"/>
      <c r="KW110" s="172"/>
      <c r="KX110" s="172"/>
    </row>
    <row r="111" spans="2:310" x14ac:dyDescent="0.15">
      <c r="B111" s="54">
        <v>72</v>
      </c>
      <c r="C111" s="63">
        <f>IFERROR(INDEX(C$8:C$37,MATCH(圣人研究设计!AA145,$B$8:$B$37,0)),0)</f>
        <v>1.125</v>
      </c>
      <c r="D111" s="63">
        <f>IFERROR(INDEX(D$8:D$37,MATCH(圣人研究设计!AB145,$B$8:$B$37,0)),0)</f>
        <v>1.125</v>
      </c>
      <c r="E111" s="63">
        <f>IFERROR(INDEX(E$8:E$37,MATCH(圣人研究设计!AC145,$B$8:$B$37,0)),0)</f>
        <v>0</v>
      </c>
      <c r="F111" s="63">
        <f>IFERROR(INDEX(F$8:F$37,MATCH(圣人研究设计!AD145,$B$8:$B$37,0)),0)</f>
        <v>7.5000000000000011E-2</v>
      </c>
      <c r="G111" s="63">
        <f>IFERROR(INDEX(G$8:G$37,MATCH(圣人研究设计!AE145,$B$8:$B$37,0)),0)</f>
        <v>0.75</v>
      </c>
      <c r="H111" s="63">
        <f>IFERROR(INDEX(H$8:H$37,MATCH(圣人研究设计!AF145,$B$8:$B$37,0)),0)</f>
        <v>0.75</v>
      </c>
      <c r="I111" s="63">
        <f>IFERROR(INDEX(I$8:I$37,MATCH(圣人研究设计!AG145,$B$8:$B$37,0)),0)</f>
        <v>0.75</v>
      </c>
      <c r="J111" s="63">
        <f>IFERROR(INDEX(J$8:J$37,MATCH(圣人研究设计!AH145,$B$8:$B$37,0)),0)</f>
        <v>0.15000000000000002</v>
      </c>
      <c r="K111" s="63">
        <f>IFERROR(INDEX(K$8:K$37,MATCH(圣人研究设计!AI145,$B$8:$B$37,0)),0)</f>
        <v>0.15000000000000002</v>
      </c>
      <c r="L111" s="63">
        <f>IFERROR(INDEX(L$8:L$37,MATCH(圣人研究设计!AJ145,$B$8:$B$37,0)),0)</f>
        <v>0.1</v>
      </c>
      <c r="M111" s="63">
        <f>IFERROR(INDEX(M$8:M$37,MATCH(圣人研究设计!AK145,$B$8:$B$37,0)),0)</f>
        <v>0.22499999999999998</v>
      </c>
      <c r="N111" s="63">
        <f>IFERROR(INDEX(N$8:N$37,MATCH(圣人研究设计!AL145,$B$8:$B$37,0)),0)</f>
        <v>0.15000000000000002</v>
      </c>
      <c r="O111" s="63">
        <f>IFERROR(INDEX(O$8:O$37,MATCH(圣人研究设计!AM145,$B$8:$B$37,0)),0)</f>
        <v>0.05</v>
      </c>
      <c r="P111" s="63">
        <f>IFERROR(INDEX(P$8:P$37,MATCH(圣人研究设计!AN145,$B$8:$B$37,0)),0)</f>
        <v>0.30000000000000004</v>
      </c>
      <c r="Q111" s="63">
        <f>IFERROR(INDEX(Q$8:Q$37,MATCH(圣人研究设计!AO145,$B$8:$B$37,0)),0)</f>
        <v>0.05</v>
      </c>
      <c r="R111" s="63">
        <f>IFERROR(INDEX(R$8:R$37,MATCH(圣人研究设计!AP145,$B$8:$B$37,0)),0)</f>
        <v>0.15</v>
      </c>
      <c r="S111" s="63">
        <f>IFERROR(INDEX(S$8:S$37,MATCH(圣人研究设计!AQ145,$B$8:$B$37,0)),0)</f>
        <v>0.2</v>
      </c>
      <c r="T111" s="63">
        <f>IFERROR(INDEX(T$8:T$37,MATCH(圣人研究设计!AR145,$B$8:$B$37,0)),0)</f>
        <v>0.30000000000000004</v>
      </c>
      <c r="U111" s="63">
        <f>IFERROR(INDEX(U$8:U$37,MATCH(圣人研究设计!AS145,$B$8:$B$37,0)),0)</f>
        <v>0.2</v>
      </c>
      <c r="V111" s="63">
        <f>IFERROR(INDEX(V$8:V$37,MATCH(圣人研究设计!AT145,$B$8:$B$37,0)),0)</f>
        <v>2.25</v>
      </c>
      <c r="W111" s="63">
        <f>IFERROR(INDEX(W$8:W$37,MATCH(圣人研究设计!AU145,$B$8:$B$37,0)),0)</f>
        <v>0.44999999999999996</v>
      </c>
      <c r="X111" s="63">
        <f>IFERROR(INDEX(X$8:X$37,MATCH(圣人研究设计!AV145,$B$8:$B$37,0)),0)</f>
        <v>0.2</v>
      </c>
      <c r="Y111" s="63">
        <f>IFERROR(INDEX(Y$8:Y$37,MATCH(圣人研究设计!AW145,$B$8:$B$37,0)),0)</f>
        <v>0.75</v>
      </c>
      <c r="Z111" s="63">
        <f>IFERROR(INDEX(Z$8:Z$37,MATCH(圣人研究设计!AX145,$B$8:$B$37,0)),0)</f>
        <v>0.30000000000000004</v>
      </c>
      <c r="AA111" s="63">
        <f>IFERROR(INDEX(AA$8:AA$37,MATCH(圣人研究设计!AY145,$B$8:$B$37,0)),0)</f>
        <v>0</v>
      </c>
      <c r="AB111" s="63">
        <f>IFERROR(INDEX(AB$8:AB$37,MATCH(圣人研究设计!AZ145,$B$8:$B$37,0)),0)</f>
        <v>0.1</v>
      </c>
      <c r="AC111" s="63">
        <f>IFERROR(INDEX(AC$8:AC$37,MATCH(圣人研究设计!BA145,$B$8:$B$37,0)),0)</f>
        <v>0.15000000000000002</v>
      </c>
      <c r="AD111" s="63">
        <f>IFERROR(INDEX(AD$8:AD$37,MATCH(圣人研究设计!BB145,$B$8:$B$37,0)),0)</f>
        <v>0.22499999999999998</v>
      </c>
      <c r="AE111" s="63"/>
      <c r="AI111" s="172">
        <v>104</v>
      </c>
      <c r="AJ111" s="60">
        <f>IF(总纲!BM108&lt;INT('功能-圣人研究'!$E$8),0,求节点('功能-圣人研究'!$E$8:$E$27,'功能-圣人研究'!K$8:K$27,总纲!BM108))</f>
        <v>0.71</v>
      </c>
      <c r="AK111" s="60">
        <f>IF(总纲!BN108&lt;INT('功能-圣人研究'!$E$8),0,求节点('功能-圣人研究'!$E$8:$E$27,'功能-圣人研究'!L$8:L$27,总纲!BN108))</f>
        <v>0.72049999999999992</v>
      </c>
      <c r="AL111" s="60">
        <f>IF(总纲!BO108&lt;INT('功能-圣人研究'!$E$8),0,求节点('功能-圣人研究'!$E$8:$E$27,'功能-圣人研究'!M$8:M$27,总纲!BO108))</f>
        <v>0.74149999999999994</v>
      </c>
      <c r="AM111" s="60">
        <f>IF(总纲!BP108&lt;INT('功能-圣人研究'!$E$8),0,求节点('功能-圣人研究'!$E$8:$E$27,'功能-圣人研究'!N$8:N$27,总纲!BP108))</f>
        <v>0.77300000000000002</v>
      </c>
      <c r="AN111" s="60">
        <f>IF(总纲!BQ108&lt;INT('功能-圣人研究'!$E$8),0,求节点('功能-圣人研究'!$E$8:$E$27,'功能-圣人研究'!O$8:O$27,总纲!BQ108))</f>
        <v>0.81500000000000006</v>
      </c>
      <c r="AO111" s="172"/>
      <c r="AT111" s="172">
        <v>106</v>
      </c>
      <c r="AU111" s="68">
        <f t="shared" ref="AU111:AY111" si="692">$C145*AJ113</f>
        <v>1.2779999999999998</v>
      </c>
      <c r="AV111" s="68">
        <f t="shared" si="692"/>
        <v>1.2968999999999997</v>
      </c>
      <c r="AW111" s="68">
        <f t="shared" si="692"/>
        <v>1.3346999999999998</v>
      </c>
      <c r="AX111" s="68">
        <f t="shared" si="692"/>
        <v>1.3914</v>
      </c>
      <c r="AY111" s="68">
        <f t="shared" si="692"/>
        <v>1.4669999999999999</v>
      </c>
      <c r="AZ111" s="172"/>
      <c r="BB111" s="172"/>
      <c r="BC111" s="172">
        <v>106</v>
      </c>
      <c r="BD111" s="68">
        <f t="shared" ref="BD111:BH111" si="693">$D145*AJ113</f>
        <v>1.2779999999999998</v>
      </c>
      <c r="BE111" s="68">
        <f t="shared" si="693"/>
        <v>1.2968999999999997</v>
      </c>
      <c r="BF111" s="68">
        <f t="shared" si="693"/>
        <v>1.3346999999999998</v>
      </c>
      <c r="BG111" s="68">
        <f t="shared" si="693"/>
        <v>1.3914</v>
      </c>
      <c r="BH111" s="68">
        <f t="shared" si="693"/>
        <v>1.4669999999999999</v>
      </c>
      <c r="BI111" s="172"/>
      <c r="BK111" s="172"/>
      <c r="BL111" s="172">
        <v>106</v>
      </c>
      <c r="BM111" s="68">
        <f t="shared" ref="BM111:BQ111" si="694">$E145*AJ113</f>
        <v>0</v>
      </c>
      <c r="BN111" s="68">
        <f t="shared" si="694"/>
        <v>0</v>
      </c>
      <c r="BO111" s="68">
        <f t="shared" si="694"/>
        <v>0</v>
      </c>
      <c r="BP111" s="68">
        <f t="shared" si="694"/>
        <v>0</v>
      </c>
      <c r="BQ111" s="68">
        <f t="shared" si="694"/>
        <v>0</v>
      </c>
      <c r="BR111" s="172"/>
      <c r="BT111" s="172"/>
      <c r="BU111" s="172">
        <v>106</v>
      </c>
      <c r="BV111" s="62">
        <f t="shared" ref="BV111:BZ111" si="695">$G145*AJ113</f>
        <v>0.85199999999999998</v>
      </c>
      <c r="BW111" s="62">
        <f t="shared" si="695"/>
        <v>0.86459999999999992</v>
      </c>
      <c r="BX111" s="62">
        <f t="shared" si="695"/>
        <v>0.88979999999999992</v>
      </c>
      <c r="BY111" s="62">
        <f t="shared" si="695"/>
        <v>0.92759999999999998</v>
      </c>
      <c r="BZ111" s="62">
        <f t="shared" si="695"/>
        <v>0.97799999999999998</v>
      </c>
      <c r="CA111" s="172"/>
      <c r="CC111" s="172"/>
      <c r="CD111" s="172">
        <v>106</v>
      </c>
      <c r="CE111" s="62">
        <f t="shared" ref="CE111:CI111" si="696">$H145*AJ113</f>
        <v>0.85199999999999998</v>
      </c>
      <c r="CF111" s="62">
        <f t="shared" si="696"/>
        <v>0.86459999999999992</v>
      </c>
      <c r="CG111" s="62">
        <f t="shared" si="696"/>
        <v>0.88979999999999992</v>
      </c>
      <c r="CH111" s="62">
        <f t="shared" si="696"/>
        <v>0.92759999999999998</v>
      </c>
      <c r="CI111" s="62">
        <f t="shared" si="696"/>
        <v>0.97799999999999998</v>
      </c>
      <c r="CJ111" s="172"/>
      <c r="CL111" s="172"/>
      <c r="CM111" s="172">
        <v>106</v>
      </c>
      <c r="CN111" s="62">
        <f t="shared" ref="CN111:CR111" si="697">$I145*AJ113</f>
        <v>0.71</v>
      </c>
      <c r="CO111" s="62">
        <f t="shared" si="697"/>
        <v>0.72049999999999992</v>
      </c>
      <c r="CP111" s="62">
        <f t="shared" si="697"/>
        <v>0.74149999999999994</v>
      </c>
      <c r="CQ111" s="62">
        <f t="shared" si="697"/>
        <v>0.77300000000000002</v>
      </c>
      <c r="CR111" s="62">
        <f t="shared" si="697"/>
        <v>0.81500000000000006</v>
      </c>
      <c r="CS111" s="172"/>
      <c r="CU111" s="172"/>
      <c r="CV111" s="172">
        <v>106</v>
      </c>
      <c r="CW111" s="62">
        <f t="shared" ref="CW111:DA111" si="698">$J145*AJ113</f>
        <v>0.1704</v>
      </c>
      <c r="CX111" s="62">
        <f t="shared" si="698"/>
        <v>0.17291999999999996</v>
      </c>
      <c r="CY111" s="62">
        <f t="shared" si="698"/>
        <v>0.17795999999999998</v>
      </c>
      <c r="CZ111" s="62">
        <f t="shared" si="698"/>
        <v>0.18551999999999999</v>
      </c>
      <c r="DA111" s="62">
        <f t="shared" si="698"/>
        <v>0.1956</v>
      </c>
      <c r="DB111" s="172"/>
      <c r="DD111" s="172"/>
      <c r="DE111" s="172">
        <v>106</v>
      </c>
      <c r="DF111" s="62">
        <f t="shared" ref="DF111:DJ111" si="699">$K145*AJ113</f>
        <v>0.1704</v>
      </c>
      <c r="DG111" s="62">
        <f t="shared" si="699"/>
        <v>0.17291999999999996</v>
      </c>
      <c r="DH111" s="62">
        <f t="shared" si="699"/>
        <v>0.17795999999999998</v>
      </c>
      <c r="DI111" s="62">
        <f t="shared" si="699"/>
        <v>0.18551999999999999</v>
      </c>
      <c r="DJ111" s="62">
        <f t="shared" si="699"/>
        <v>0.1956</v>
      </c>
      <c r="DK111" s="172"/>
      <c r="DM111" s="172"/>
      <c r="DN111" s="172">
        <v>106</v>
      </c>
      <c r="DO111" s="62">
        <f t="shared" ref="DO111:DS111" si="700">$L145*AJ113</f>
        <v>0.14199999999999999</v>
      </c>
      <c r="DP111" s="62">
        <f t="shared" si="700"/>
        <v>0.14409999999999998</v>
      </c>
      <c r="DQ111" s="62">
        <f t="shared" si="700"/>
        <v>0.14829999999999999</v>
      </c>
      <c r="DR111" s="62">
        <f t="shared" si="700"/>
        <v>0.15460000000000002</v>
      </c>
      <c r="DS111" s="62">
        <f t="shared" si="700"/>
        <v>0.16300000000000003</v>
      </c>
      <c r="DT111" s="172"/>
      <c r="DV111" s="172"/>
      <c r="DW111" s="172">
        <v>106</v>
      </c>
      <c r="DX111" s="62">
        <f t="shared" ref="DX111:EB111" si="701">$M145*AJ113</f>
        <v>0.21299999999999999</v>
      </c>
      <c r="DY111" s="62">
        <f t="shared" si="701"/>
        <v>0.21614999999999998</v>
      </c>
      <c r="DZ111" s="62">
        <f t="shared" si="701"/>
        <v>0.22244999999999998</v>
      </c>
      <c r="EA111" s="62">
        <f t="shared" si="701"/>
        <v>0.2319</v>
      </c>
      <c r="EB111" s="62">
        <f t="shared" si="701"/>
        <v>0.2445</v>
      </c>
      <c r="EC111" s="172"/>
      <c r="EE111" s="172"/>
      <c r="EF111" s="172">
        <v>106</v>
      </c>
      <c r="EG111" s="62">
        <f t="shared" ref="EG111:EK111" si="702">$N145*AJ113</f>
        <v>0.14199999999999999</v>
      </c>
      <c r="EH111" s="62">
        <f t="shared" si="702"/>
        <v>0.14409999999999998</v>
      </c>
      <c r="EI111" s="62">
        <f t="shared" si="702"/>
        <v>0.14829999999999999</v>
      </c>
      <c r="EJ111" s="62">
        <f t="shared" si="702"/>
        <v>0.15460000000000002</v>
      </c>
      <c r="EK111" s="62">
        <f t="shared" si="702"/>
        <v>0.16300000000000003</v>
      </c>
      <c r="EL111" s="172"/>
      <c r="EN111" s="172"/>
      <c r="EO111" s="172">
        <v>106</v>
      </c>
      <c r="EP111" s="62">
        <f t="shared" ref="EP111:ET111" si="703">$O145*AJ113</f>
        <v>7.0999999999999994E-2</v>
      </c>
      <c r="EQ111" s="62">
        <f t="shared" si="703"/>
        <v>7.2049999999999989E-2</v>
      </c>
      <c r="ER111" s="62">
        <f t="shared" si="703"/>
        <v>7.4149999999999994E-2</v>
      </c>
      <c r="ES111" s="62">
        <f t="shared" si="703"/>
        <v>7.7300000000000008E-2</v>
      </c>
      <c r="ET111" s="62">
        <f t="shared" si="703"/>
        <v>8.1500000000000017E-2</v>
      </c>
      <c r="EU111" s="172"/>
      <c r="EW111" s="172"/>
      <c r="EX111" s="172">
        <v>106</v>
      </c>
      <c r="EY111" s="62">
        <f t="shared" si="401"/>
        <v>0.28399999999999997</v>
      </c>
      <c r="EZ111" s="62">
        <f t="shared" si="402"/>
        <v>0.28819999999999996</v>
      </c>
      <c r="FA111" s="62">
        <f t="shared" si="403"/>
        <v>0.29659999999999997</v>
      </c>
      <c r="FB111" s="62">
        <f t="shared" si="404"/>
        <v>0.30920000000000003</v>
      </c>
      <c r="FC111" s="62">
        <f t="shared" si="405"/>
        <v>0.32600000000000007</v>
      </c>
      <c r="FD111" s="172"/>
      <c r="FF111" s="172"/>
      <c r="FG111" s="172">
        <v>106</v>
      </c>
      <c r="FH111" s="67">
        <f>$Q145*AJ113*'[1]资源-士兵训练时间'!AB111+FH110</f>
        <v>16010696.177611899</v>
      </c>
      <c r="FI111" s="67">
        <f>$Q145*AK113*'[1]资源-士兵训练时间'!AC111+FI110</f>
        <v>22871493.406751748</v>
      </c>
      <c r="FJ111" s="67">
        <f>$Q145*AL113*'[1]资源-士兵训练时间'!AD111+FJ110</f>
        <v>31670027.130049624</v>
      </c>
      <c r="FK111" s="67">
        <f>$Q145*AM113*'[1]资源-士兵训练时间'!AE111+FK110</f>
        <v>42695444.669625357</v>
      </c>
      <c r="FL111" s="67">
        <f>$Q145*AN113*'[1]资源-士兵训练时间'!AF111+FL110</f>
        <v>63888566.447142981</v>
      </c>
      <c r="FM111" s="172"/>
      <c r="FO111" s="172"/>
      <c r="FP111" s="172">
        <v>106</v>
      </c>
      <c r="FQ111" s="62">
        <f t="shared" ref="FQ111:FU111" si="704">$R145*AJ113</f>
        <v>0.21299999999999999</v>
      </c>
      <c r="FR111" s="62">
        <f t="shared" si="704"/>
        <v>0.21614999999999998</v>
      </c>
      <c r="FS111" s="62">
        <f t="shared" si="704"/>
        <v>0.22244999999999998</v>
      </c>
      <c r="FT111" s="62">
        <f t="shared" si="704"/>
        <v>0.2319</v>
      </c>
      <c r="FU111" s="62">
        <f t="shared" si="704"/>
        <v>0.2445</v>
      </c>
      <c r="FV111" s="61">
        <f>FQ111*[4]兵营招募!AX110+FV110</f>
        <v>43441132.484326035</v>
      </c>
      <c r="FW111" s="61">
        <f>FR111*[4]兵营招募!AY110+FW110</f>
        <v>43858085.770526953</v>
      </c>
      <c r="FX111" s="61">
        <f>FS111*[4]兵营招募!AZ110+FX110</f>
        <v>41407163.799370788</v>
      </c>
      <c r="FY111" s="61">
        <f>FT111*[4]兵营招募!BA110+FY110</f>
        <v>38724283.160691001</v>
      </c>
      <c r="FZ111" s="61">
        <f>FU111*[4]兵营招募!BB110+FZ110</f>
        <v>26369098.064629972</v>
      </c>
      <c r="GA111" s="172"/>
      <c r="GC111" s="172"/>
      <c r="GD111" s="172">
        <v>106</v>
      </c>
      <c r="GE111" s="62">
        <f t="shared" ref="GE111:GI111" si="705">$S145*AJ113</f>
        <v>0.28399999999999997</v>
      </c>
      <c r="GF111" s="62">
        <f t="shared" si="705"/>
        <v>0.28819999999999996</v>
      </c>
      <c r="GG111" s="62">
        <f t="shared" si="705"/>
        <v>0.29659999999999997</v>
      </c>
      <c r="GH111" s="62">
        <f t="shared" si="705"/>
        <v>0.30920000000000003</v>
      </c>
      <c r="GI111" s="62">
        <f t="shared" si="705"/>
        <v>0.32600000000000007</v>
      </c>
      <c r="GJ111" s="172"/>
      <c r="GL111" s="172"/>
      <c r="GM111" s="172">
        <v>106</v>
      </c>
      <c r="GN111" s="62">
        <f t="shared" ref="GN111:GR111" si="706">$T145*AJ113</f>
        <v>0.28399999999999997</v>
      </c>
      <c r="GO111" s="62">
        <f t="shared" si="706"/>
        <v>0.28819999999999996</v>
      </c>
      <c r="GP111" s="62">
        <f t="shared" si="706"/>
        <v>0.29659999999999997</v>
      </c>
      <c r="GQ111" s="62">
        <f t="shared" si="706"/>
        <v>0.30920000000000003</v>
      </c>
      <c r="GR111" s="62">
        <f t="shared" si="706"/>
        <v>0.32600000000000007</v>
      </c>
      <c r="GS111" s="172"/>
      <c r="GU111" s="172"/>
      <c r="GV111" s="172">
        <v>106</v>
      </c>
      <c r="GW111" s="62">
        <f t="shared" ref="GW111:HA111" si="707">$U145*AJ113</f>
        <v>0.28399999999999997</v>
      </c>
      <c r="GX111" s="62">
        <f t="shared" si="707"/>
        <v>0.28819999999999996</v>
      </c>
      <c r="GY111" s="62">
        <f t="shared" si="707"/>
        <v>0.29659999999999997</v>
      </c>
      <c r="GZ111" s="62">
        <f t="shared" si="707"/>
        <v>0.30920000000000003</v>
      </c>
      <c r="HA111" s="62">
        <f t="shared" si="707"/>
        <v>0.32600000000000007</v>
      </c>
      <c r="HB111" s="172"/>
      <c r="HD111" s="172"/>
      <c r="HE111" s="172">
        <v>106</v>
      </c>
      <c r="HF111" s="62">
        <f t="shared" ref="HF111:HJ111" si="708">$V145*AJ113</f>
        <v>2.13</v>
      </c>
      <c r="HG111" s="62">
        <f t="shared" si="708"/>
        <v>2.1614999999999998</v>
      </c>
      <c r="HH111" s="62">
        <f t="shared" si="708"/>
        <v>2.2244999999999999</v>
      </c>
      <c r="HI111" s="62">
        <f t="shared" si="708"/>
        <v>2.319</v>
      </c>
      <c r="HJ111" s="62">
        <f t="shared" si="708"/>
        <v>2.4450000000000003</v>
      </c>
      <c r="HK111" s="172"/>
      <c r="HM111" s="172"/>
      <c r="HN111" s="172">
        <v>106</v>
      </c>
      <c r="HO111" s="62">
        <f t="shared" ref="HO111:HS111" si="709">$W145*AJ113</f>
        <v>0.42599999999999999</v>
      </c>
      <c r="HP111" s="62">
        <f t="shared" si="709"/>
        <v>0.43229999999999996</v>
      </c>
      <c r="HQ111" s="62">
        <f t="shared" si="709"/>
        <v>0.44489999999999996</v>
      </c>
      <c r="HR111" s="62">
        <f t="shared" si="709"/>
        <v>0.46379999999999999</v>
      </c>
      <c r="HS111" s="62">
        <f t="shared" si="709"/>
        <v>0.48899999999999999</v>
      </c>
      <c r="HT111" s="172"/>
      <c r="HV111" s="172"/>
      <c r="HW111" s="172">
        <v>106</v>
      </c>
      <c r="HX111" s="62">
        <f t="shared" ref="HX111:IB111" si="710">$X145*AJ113</f>
        <v>0.28399999999999997</v>
      </c>
      <c r="HY111" s="62">
        <f t="shared" si="710"/>
        <v>0.28819999999999996</v>
      </c>
      <c r="HZ111" s="62">
        <f t="shared" si="710"/>
        <v>0.29659999999999997</v>
      </c>
      <c r="IA111" s="62">
        <f t="shared" si="710"/>
        <v>0.30920000000000003</v>
      </c>
      <c r="IB111" s="62">
        <f t="shared" si="710"/>
        <v>0.32600000000000007</v>
      </c>
      <c r="IC111" s="172"/>
      <c r="IE111" s="172"/>
      <c r="IF111" s="172">
        <v>106</v>
      </c>
      <c r="IG111" s="62">
        <f t="shared" ref="IG111:IK111" si="711">$Y145*AJ113</f>
        <v>0.85199999999999998</v>
      </c>
      <c r="IH111" s="62">
        <f t="shared" si="711"/>
        <v>0.86459999999999992</v>
      </c>
      <c r="II111" s="62">
        <f t="shared" si="711"/>
        <v>0.88979999999999992</v>
      </c>
      <c r="IJ111" s="62">
        <f t="shared" si="711"/>
        <v>0.92759999999999998</v>
      </c>
      <c r="IK111" s="62">
        <f t="shared" si="711"/>
        <v>0.97799999999999998</v>
      </c>
      <c r="IL111" s="172"/>
      <c r="IN111" s="172"/>
      <c r="IO111" s="172">
        <v>106</v>
      </c>
      <c r="IP111" s="62">
        <f t="shared" ref="IP111:IT111" si="712">$Z145*AJ113</f>
        <v>0.28399999999999997</v>
      </c>
      <c r="IQ111" s="62">
        <f t="shared" si="712"/>
        <v>0.28819999999999996</v>
      </c>
      <c r="IR111" s="62">
        <f t="shared" si="712"/>
        <v>0.29659999999999997</v>
      </c>
      <c r="IS111" s="62">
        <f t="shared" si="712"/>
        <v>0.30920000000000003</v>
      </c>
      <c r="IT111" s="62">
        <f t="shared" si="712"/>
        <v>0.32600000000000007</v>
      </c>
      <c r="IU111" s="172"/>
      <c r="IW111" s="172"/>
      <c r="IX111" s="172">
        <v>106</v>
      </c>
      <c r="IY111" s="62">
        <f t="shared" ref="IY111:JC111" si="713">$AA145*AJ113</f>
        <v>0</v>
      </c>
      <c r="IZ111" s="62">
        <f t="shared" si="713"/>
        <v>0</v>
      </c>
      <c r="JA111" s="62">
        <f t="shared" si="713"/>
        <v>0</v>
      </c>
      <c r="JB111" s="62">
        <f t="shared" si="713"/>
        <v>0</v>
      </c>
      <c r="JC111" s="62">
        <f t="shared" si="713"/>
        <v>0</v>
      </c>
      <c r="JD111" s="67"/>
      <c r="JE111" s="67"/>
      <c r="JF111" s="67"/>
      <c r="JG111" s="172"/>
      <c r="JI111" s="172"/>
      <c r="JJ111" s="172">
        <v>106</v>
      </c>
      <c r="JK111" s="68">
        <f t="shared" ref="JK111:JO111" si="714">AJ113*$F145</f>
        <v>8.5199999999999998E-2</v>
      </c>
      <c r="JL111" s="68">
        <f t="shared" si="714"/>
        <v>8.6459999999999981E-2</v>
      </c>
      <c r="JM111" s="68">
        <f t="shared" si="714"/>
        <v>8.897999999999999E-2</v>
      </c>
      <c r="JN111" s="68">
        <f t="shared" si="714"/>
        <v>9.2759999999999995E-2</v>
      </c>
      <c r="JO111" s="68">
        <f t="shared" si="714"/>
        <v>9.7799999999999998E-2</v>
      </c>
      <c r="JP111" s="61">
        <f>JK111*('[1]功能-城建'!CW110-'[1]功能-城建'!CW109)+JP110</f>
        <v>19982286.689034071</v>
      </c>
      <c r="JQ111" s="61">
        <f>JL111*('[1]功能-城建'!CX110-'[1]功能-城建'!CX109)+JQ110</f>
        <v>21622359.415818352</v>
      </c>
      <c r="JR111" s="61">
        <f>JM111*('[1]功能-城建'!CY110-'[1]功能-城建'!CY109)+JR110</f>
        <v>21438079.673257884</v>
      </c>
      <c r="JS111" s="61">
        <f>JN111*('[1]功能-城建'!CZ110-'[1]功能-城建'!CZ109)+JS110</f>
        <v>21388064.904431652</v>
      </c>
      <c r="JT111" s="61">
        <f>JO111*('[1]功能-城建'!DA110-'[1]功能-城建'!DA109)+JT110</f>
        <v>12163534.014706369</v>
      </c>
      <c r="JU111" s="172"/>
      <c r="JW111" s="172"/>
      <c r="JX111" s="172">
        <v>106</v>
      </c>
      <c r="JY111" s="68">
        <f t="shared" ref="JY111:KC111" si="715">AJ113*$AB145</f>
        <v>0.14199999999999999</v>
      </c>
      <c r="JZ111" s="68">
        <f t="shared" si="715"/>
        <v>0.14409999999999998</v>
      </c>
      <c r="KA111" s="68">
        <f t="shared" si="715"/>
        <v>0.14829999999999999</v>
      </c>
      <c r="KB111" s="68">
        <f t="shared" si="715"/>
        <v>0.15460000000000002</v>
      </c>
      <c r="KC111" s="68">
        <f t="shared" si="715"/>
        <v>0.16300000000000003</v>
      </c>
      <c r="KD111" s="172"/>
      <c r="KF111" s="172"/>
      <c r="KG111" s="172">
        <v>106</v>
      </c>
      <c r="KH111" s="68">
        <f t="shared" ref="KH111:KL111" si="716">AJ113*$AC145</f>
        <v>0.1704</v>
      </c>
      <c r="KI111" s="68">
        <f t="shared" si="716"/>
        <v>0.17291999999999996</v>
      </c>
      <c r="KJ111" s="68">
        <f t="shared" si="716"/>
        <v>0.17795999999999998</v>
      </c>
      <c r="KK111" s="68">
        <f t="shared" si="716"/>
        <v>0.18551999999999999</v>
      </c>
      <c r="KL111" s="68">
        <f t="shared" si="716"/>
        <v>0.1956</v>
      </c>
      <c r="KM111" s="172"/>
      <c r="KO111" s="172"/>
      <c r="KP111" s="172">
        <v>106</v>
      </c>
      <c r="KQ111" s="68">
        <f t="shared" ref="KQ111:KU111" si="717">AJ113*$AD145</f>
        <v>0.25559999999999999</v>
      </c>
      <c r="KR111" s="68">
        <f t="shared" si="717"/>
        <v>0.25937999999999994</v>
      </c>
      <c r="KS111" s="68">
        <f t="shared" si="717"/>
        <v>0.26693999999999996</v>
      </c>
      <c r="KT111" s="68">
        <f t="shared" si="717"/>
        <v>0.27827999999999997</v>
      </c>
      <c r="KU111" s="68">
        <f t="shared" si="717"/>
        <v>0.29339999999999999</v>
      </c>
      <c r="KV111" s="172"/>
      <c r="KW111" s="172"/>
      <c r="KX111" s="172"/>
    </row>
    <row r="112" spans="2:310" x14ac:dyDescent="0.15">
      <c r="B112" s="54">
        <v>73</v>
      </c>
      <c r="C112" s="63">
        <f>IFERROR(INDEX(C$8:C$37,MATCH(圣人研究设计!AA146,$B$8:$B$37,0)),0)</f>
        <v>1.125</v>
      </c>
      <c r="D112" s="63">
        <f>IFERROR(INDEX(D$8:D$37,MATCH(圣人研究设计!AB146,$B$8:$B$37,0)),0)</f>
        <v>1.125</v>
      </c>
      <c r="E112" s="63">
        <f>IFERROR(INDEX(E$8:E$37,MATCH(圣人研究设计!AC146,$B$8:$B$37,0)),0)</f>
        <v>0</v>
      </c>
      <c r="F112" s="63">
        <f>IFERROR(INDEX(F$8:F$37,MATCH(圣人研究设计!AD146,$B$8:$B$37,0)),0)</f>
        <v>7.5000000000000011E-2</v>
      </c>
      <c r="G112" s="63">
        <f>IFERROR(INDEX(G$8:G$37,MATCH(圣人研究设计!AE146,$B$8:$B$37,0)),0)</f>
        <v>0.75</v>
      </c>
      <c r="H112" s="63">
        <f>IFERROR(INDEX(H$8:H$37,MATCH(圣人研究设计!AF146,$B$8:$B$37,0)),0)</f>
        <v>0.75</v>
      </c>
      <c r="I112" s="63">
        <f>IFERROR(INDEX(I$8:I$37,MATCH(圣人研究设计!AG146,$B$8:$B$37,0)),0)</f>
        <v>0.75</v>
      </c>
      <c r="J112" s="63">
        <f>IFERROR(INDEX(J$8:J$37,MATCH(圣人研究设计!AH146,$B$8:$B$37,0)),0)</f>
        <v>0.15000000000000002</v>
      </c>
      <c r="K112" s="63">
        <f>IFERROR(INDEX(K$8:K$37,MATCH(圣人研究设计!AI146,$B$8:$B$37,0)),0)</f>
        <v>0.15000000000000002</v>
      </c>
      <c r="L112" s="63">
        <f>IFERROR(INDEX(L$8:L$37,MATCH(圣人研究设计!AJ146,$B$8:$B$37,0)),0)</f>
        <v>0.1</v>
      </c>
      <c r="M112" s="63">
        <f>IFERROR(INDEX(M$8:M$37,MATCH(圣人研究设计!AK146,$B$8:$B$37,0)),0)</f>
        <v>0.22499999999999998</v>
      </c>
      <c r="N112" s="63">
        <f>IFERROR(INDEX(N$8:N$37,MATCH(圣人研究设计!AL146,$B$8:$B$37,0)),0)</f>
        <v>0.15000000000000002</v>
      </c>
      <c r="O112" s="63">
        <f>IFERROR(INDEX(O$8:O$37,MATCH(圣人研究设计!AM146,$B$8:$B$37,0)),0)</f>
        <v>0.05</v>
      </c>
      <c r="P112" s="63">
        <f>IFERROR(INDEX(P$8:P$37,MATCH(圣人研究设计!AN146,$B$8:$B$37,0)),0)</f>
        <v>0.30000000000000004</v>
      </c>
      <c r="Q112" s="63">
        <f>IFERROR(INDEX(Q$8:Q$37,MATCH(圣人研究设计!AO146,$B$8:$B$37,0)),0)</f>
        <v>0.05</v>
      </c>
      <c r="R112" s="63">
        <f>IFERROR(INDEX(R$8:R$37,MATCH(圣人研究设计!AP146,$B$8:$B$37,0)),0)</f>
        <v>0.15</v>
      </c>
      <c r="S112" s="63">
        <f>IFERROR(INDEX(S$8:S$37,MATCH(圣人研究设计!AQ146,$B$8:$B$37,0)),0)</f>
        <v>0.2</v>
      </c>
      <c r="T112" s="63">
        <f>IFERROR(INDEX(T$8:T$37,MATCH(圣人研究设计!AR146,$B$8:$B$37,0)),0)</f>
        <v>0.30000000000000004</v>
      </c>
      <c r="U112" s="63">
        <f>IFERROR(INDEX(U$8:U$37,MATCH(圣人研究设计!AS146,$B$8:$B$37,0)),0)</f>
        <v>0.2</v>
      </c>
      <c r="V112" s="63">
        <f>IFERROR(INDEX(V$8:V$37,MATCH(圣人研究设计!AT146,$B$8:$B$37,0)),0)</f>
        <v>2.25</v>
      </c>
      <c r="W112" s="63">
        <f>IFERROR(INDEX(W$8:W$37,MATCH(圣人研究设计!AU146,$B$8:$B$37,0)),0)</f>
        <v>0.44999999999999996</v>
      </c>
      <c r="X112" s="63">
        <f>IFERROR(INDEX(X$8:X$37,MATCH(圣人研究设计!AV146,$B$8:$B$37,0)),0)</f>
        <v>0.2</v>
      </c>
      <c r="Y112" s="63">
        <f>IFERROR(INDEX(Y$8:Y$37,MATCH(圣人研究设计!AW146,$B$8:$B$37,0)),0)</f>
        <v>0.75</v>
      </c>
      <c r="Z112" s="63">
        <f>IFERROR(INDEX(Z$8:Z$37,MATCH(圣人研究设计!AX146,$B$8:$B$37,0)),0)</f>
        <v>0.30000000000000004</v>
      </c>
      <c r="AA112" s="63">
        <f>IFERROR(INDEX(AA$8:AA$37,MATCH(圣人研究设计!AY146,$B$8:$B$37,0)),0)</f>
        <v>0</v>
      </c>
      <c r="AB112" s="63">
        <f>IFERROR(INDEX(AB$8:AB$37,MATCH(圣人研究设计!AZ146,$B$8:$B$37,0)),0)</f>
        <v>0.1</v>
      </c>
      <c r="AC112" s="63">
        <f>IFERROR(INDEX(AC$8:AC$37,MATCH(圣人研究设计!BA146,$B$8:$B$37,0)),0)</f>
        <v>0.15000000000000002</v>
      </c>
      <c r="AD112" s="63">
        <f>IFERROR(INDEX(AD$8:AD$37,MATCH(圣人研究设计!BB146,$B$8:$B$37,0)),0)</f>
        <v>0.22499999999999998</v>
      </c>
      <c r="AE112" s="63"/>
      <c r="AI112" s="172">
        <v>105</v>
      </c>
      <c r="AJ112" s="60">
        <f>IF(总纲!BM109&lt;INT('功能-圣人研究'!$E$8),0,求节点('功能-圣人研究'!$E$8:$E$27,'功能-圣人研究'!K$8:K$27,总纲!BM109))</f>
        <v>0.71</v>
      </c>
      <c r="AK112" s="60">
        <f>IF(总纲!BN109&lt;INT('功能-圣人研究'!$E$8),0,求节点('功能-圣人研究'!$E$8:$E$27,'功能-圣人研究'!L$8:L$27,总纲!BN109))</f>
        <v>0.72049999999999992</v>
      </c>
      <c r="AL112" s="60">
        <f>IF(总纲!BO109&lt;INT('功能-圣人研究'!$E$8),0,求节点('功能-圣人研究'!$E$8:$E$27,'功能-圣人研究'!M$8:M$27,总纲!BO109))</f>
        <v>0.74149999999999994</v>
      </c>
      <c r="AM112" s="60">
        <f>IF(总纲!BP109&lt;INT('功能-圣人研究'!$E$8),0,求节点('功能-圣人研究'!$E$8:$E$27,'功能-圣人研究'!N$8:N$27,总纲!BP109))</f>
        <v>0.77300000000000002</v>
      </c>
      <c r="AN112" s="60">
        <f>IF(总纲!BQ109&lt;INT('功能-圣人研究'!$E$8),0,求节点('功能-圣人研究'!$E$8:$E$27,'功能-圣人研究'!O$8:O$27,总纲!BQ109))</f>
        <v>0.81500000000000006</v>
      </c>
      <c r="AO112" s="172"/>
      <c r="AT112" s="172">
        <v>107</v>
      </c>
      <c r="AU112" s="68">
        <f t="shared" ref="AU112:AY112" si="718">$C146*AJ114</f>
        <v>1.2779999999999998</v>
      </c>
      <c r="AV112" s="68">
        <f t="shared" si="718"/>
        <v>1.2968999999999997</v>
      </c>
      <c r="AW112" s="68">
        <f t="shared" si="718"/>
        <v>1.3346999999999998</v>
      </c>
      <c r="AX112" s="68">
        <f t="shared" si="718"/>
        <v>1.3914</v>
      </c>
      <c r="AY112" s="68">
        <f t="shared" si="718"/>
        <v>1.4669999999999999</v>
      </c>
      <c r="AZ112" s="172"/>
      <c r="BB112" s="172"/>
      <c r="BC112" s="172">
        <v>107</v>
      </c>
      <c r="BD112" s="68">
        <f t="shared" ref="BD112:BH112" si="719">$D146*AJ114</f>
        <v>1.2779999999999998</v>
      </c>
      <c r="BE112" s="68">
        <f t="shared" si="719"/>
        <v>1.2968999999999997</v>
      </c>
      <c r="BF112" s="68">
        <f t="shared" si="719"/>
        <v>1.3346999999999998</v>
      </c>
      <c r="BG112" s="68">
        <f t="shared" si="719"/>
        <v>1.3914</v>
      </c>
      <c r="BH112" s="68">
        <f t="shared" si="719"/>
        <v>1.4669999999999999</v>
      </c>
      <c r="BI112" s="172"/>
      <c r="BK112" s="172"/>
      <c r="BL112" s="172">
        <v>107</v>
      </c>
      <c r="BM112" s="68">
        <f t="shared" ref="BM112:BQ112" si="720">$E146*AJ114</f>
        <v>0</v>
      </c>
      <c r="BN112" s="68">
        <f t="shared" si="720"/>
        <v>0</v>
      </c>
      <c r="BO112" s="68">
        <f t="shared" si="720"/>
        <v>0</v>
      </c>
      <c r="BP112" s="68">
        <f t="shared" si="720"/>
        <v>0</v>
      </c>
      <c r="BQ112" s="68">
        <f t="shared" si="720"/>
        <v>0</v>
      </c>
      <c r="BR112" s="172"/>
      <c r="BT112" s="172"/>
      <c r="BU112" s="172">
        <v>107</v>
      </c>
      <c r="BV112" s="62">
        <f t="shared" ref="BV112:BZ112" si="721">$G146*AJ114</f>
        <v>0.85199999999999998</v>
      </c>
      <c r="BW112" s="62">
        <f t="shared" si="721"/>
        <v>0.86459999999999992</v>
      </c>
      <c r="BX112" s="62">
        <f t="shared" si="721"/>
        <v>0.88979999999999992</v>
      </c>
      <c r="BY112" s="62">
        <f t="shared" si="721"/>
        <v>0.92759999999999998</v>
      </c>
      <c r="BZ112" s="62">
        <f t="shared" si="721"/>
        <v>0.97799999999999998</v>
      </c>
      <c r="CA112" s="172"/>
      <c r="CC112" s="172"/>
      <c r="CD112" s="172">
        <v>107</v>
      </c>
      <c r="CE112" s="62">
        <f t="shared" ref="CE112:CI112" si="722">$H146*AJ114</f>
        <v>0.85199999999999998</v>
      </c>
      <c r="CF112" s="62">
        <f t="shared" si="722"/>
        <v>0.86459999999999992</v>
      </c>
      <c r="CG112" s="62">
        <f t="shared" si="722"/>
        <v>0.88979999999999992</v>
      </c>
      <c r="CH112" s="62">
        <f t="shared" si="722"/>
        <v>0.92759999999999998</v>
      </c>
      <c r="CI112" s="62">
        <f t="shared" si="722"/>
        <v>0.97799999999999998</v>
      </c>
      <c r="CJ112" s="172"/>
      <c r="CL112" s="172"/>
      <c r="CM112" s="172">
        <v>107</v>
      </c>
      <c r="CN112" s="62">
        <f t="shared" ref="CN112:CR112" si="723">$I146*AJ114</f>
        <v>0.71</v>
      </c>
      <c r="CO112" s="62">
        <f t="shared" si="723"/>
        <v>0.72049999999999992</v>
      </c>
      <c r="CP112" s="62">
        <f t="shared" si="723"/>
        <v>0.74149999999999994</v>
      </c>
      <c r="CQ112" s="62">
        <f t="shared" si="723"/>
        <v>0.77300000000000002</v>
      </c>
      <c r="CR112" s="62">
        <f t="shared" si="723"/>
        <v>0.81500000000000006</v>
      </c>
      <c r="CS112" s="172"/>
      <c r="CU112" s="172"/>
      <c r="CV112" s="172">
        <v>107</v>
      </c>
      <c r="CW112" s="62">
        <f t="shared" ref="CW112:DA112" si="724">$J146*AJ114</f>
        <v>0.1704</v>
      </c>
      <c r="CX112" s="62">
        <f t="shared" si="724"/>
        <v>0.17291999999999996</v>
      </c>
      <c r="CY112" s="62">
        <f t="shared" si="724"/>
        <v>0.17795999999999998</v>
      </c>
      <c r="CZ112" s="62">
        <f t="shared" si="724"/>
        <v>0.18551999999999999</v>
      </c>
      <c r="DA112" s="62">
        <f t="shared" si="724"/>
        <v>0.1956</v>
      </c>
      <c r="DB112" s="172"/>
      <c r="DD112" s="172"/>
      <c r="DE112" s="172">
        <v>107</v>
      </c>
      <c r="DF112" s="62">
        <f t="shared" ref="DF112:DJ112" si="725">$K146*AJ114</f>
        <v>0.1704</v>
      </c>
      <c r="DG112" s="62">
        <f t="shared" si="725"/>
        <v>0.17291999999999996</v>
      </c>
      <c r="DH112" s="62">
        <f t="shared" si="725"/>
        <v>0.17795999999999998</v>
      </c>
      <c r="DI112" s="62">
        <f t="shared" si="725"/>
        <v>0.18551999999999999</v>
      </c>
      <c r="DJ112" s="62">
        <f t="shared" si="725"/>
        <v>0.1956</v>
      </c>
      <c r="DK112" s="172"/>
      <c r="DM112" s="172"/>
      <c r="DN112" s="172">
        <v>107</v>
      </c>
      <c r="DO112" s="62">
        <f t="shared" ref="DO112:DS112" si="726">$L146*AJ114</f>
        <v>0.14199999999999999</v>
      </c>
      <c r="DP112" s="62">
        <f t="shared" si="726"/>
        <v>0.14409999999999998</v>
      </c>
      <c r="DQ112" s="62">
        <f t="shared" si="726"/>
        <v>0.14829999999999999</v>
      </c>
      <c r="DR112" s="62">
        <f t="shared" si="726"/>
        <v>0.15460000000000002</v>
      </c>
      <c r="DS112" s="62">
        <f t="shared" si="726"/>
        <v>0.16300000000000003</v>
      </c>
      <c r="DT112" s="172"/>
      <c r="DV112" s="172"/>
      <c r="DW112" s="172">
        <v>107</v>
      </c>
      <c r="DX112" s="62">
        <f t="shared" ref="DX112:EB112" si="727">$M146*AJ114</f>
        <v>0.21299999999999999</v>
      </c>
      <c r="DY112" s="62">
        <f t="shared" si="727"/>
        <v>0.21614999999999998</v>
      </c>
      <c r="DZ112" s="62">
        <f t="shared" si="727"/>
        <v>0.22244999999999998</v>
      </c>
      <c r="EA112" s="62">
        <f t="shared" si="727"/>
        <v>0.2319</v>
      </c>
      <c r="EB112" s="62">
        <f t="shared" si="727"/>
        <v>0.2445</v>
      </c>
      <c r="EC112" s="172"/>
      <c r="EE112" s="172"/>
      <c r="EF112" s="172">
        <v>107</v>
      </c>
      <c r="EG112" s="62">
        <f t="shared" ref="EG112:EK112" si="728">$N146*AJ114</f>
        <v>0.14199999999999999</v>
      </c>
      <c r="EH112" s="62">
        <f t="shared" si="728"/>
        <v>0.14409999999999998</v>
      </c>
      <c r="EI112" s="62">
        <f t="shared" si="728"/>
        <v>0.14829999999999999</v>
      </c>
      <c r="EJ112" s="62">
        <f t="shared" si="728"/>
        <v>0.15460000000000002</v>
      </c>
      <c r="EK112" s="62">
        <f t="shared" si="728"/>
        <v>0.16300000000000003</v>
      </c>
      <c r="EL112" s="172"/>
      <c r="EN112" s="172"/>
      <c r="EO112" s="172">
        <v>107</v>
      </c>
      <c r="EP112" s="62">
        <f t="shared" ref="EP112:ET112" si="729">$O146*AJ114</f>
        <v>7.0999999999999994E-2</v>
      </c>
      <c r="EQ112" s="62">
        <f t="shared" si="729"/>
        <v>7.2049999999999989E-2</v>
      </c>
      <c r="ER112" s="62">
        <f t="shared" si="729"/>
        <v>7.4149999999999994E-2</v>
      </c>
      <c r="ES112" s="62">
        <f t="shared" si="729"/>
        <v>7.7300000000000008E-2</v>
      </c>
      <c r="ET112" s="62">
        <f t="shared" si="729"/>
        <v>8.1500000000000017E-2</v>
      </c>
      <c r="EU112" s="172"/>
      <c r="EW112" s="172"/>
      <c r="EX112" s="172">
        <v>107</v>
      </c>
      <c r="EY112" s="62">
        <f t="shared" si="401"/>
        <v>0.28399999999999997</v>
      </c>
      <c r="EZ112" s="62">
        <f t="shared" si="402"/>
        <v>0.28819999999999996</v>
      </c>
      <c r="FA112" s="62">
        <f t="shared" si="403"/>
        <v>0.29659999999999997</v>
      </c>
      <c r="FB112" s="62">
        <f t="shared" si="404"/>
        <v>0.30920000000000003</v>
      </c>
      <c r="FC112" s="62">
        <f t="shared" si="405"/>
        <v>0.32600000000000007</v>
      </c>
      <c r="FD112" s="172"/>
      <c r="FF112" s="172"/>
      <c r="FG112" s="172">
        <v>107</v>
      </c>
      <c r="FH112" s="67">
        <f>$Q146*AJ114*'[1]资源-士兵训练时间'!AB112+FH111</f>
        <v>17118883.337683514</v>
      </c>
      <c r="FI112" s="67">
        <f>$Q146*AK114*'[1]资源-士兵训练时间'!AC112+FI111</f>
        <v>24808144.155164745</v>
      </c>
      <c r="FJ112" s="67">
        <f>$Q146*AL114*'[1]资源-士兵训练时间'!AD112+FJ111</f>
        <v>34423359.796420023</v>
      </c>
      <c r="FK112" s="67">
        <f>$Q146*AM114*'[1]资源-士兵训练时间'!AE112+FK111</f>
        <v>45666450.002106778</v>
      </c>
      <c r="FL112" s="67">
        <f>$Q146*AN114*'[1]资源-士兵训练时间'!AF112+FL111</f>
        <v>68264974.722785965</v>
      </c>
      <c r="FM112" s="172"/>
      <c r="FO112" s="172"/>
      <c r="FP112" s="172">
        <v>107</v>
      </c>
      <c r="FQ112" s="62">
        <f t="shared" ref="FQ112:FU112" si="730">$R146*AJ114</f>
        <v>0.21299999999999999</v>
      </c>
      <c r="FR112" s="62">
        <f t="shared" si="730"/>
        <v>0.21614999999999998</v>
      </c>
      <c r="FS112" s="62">
        <f t="shared" si="730"/>
        <v>0.22244999999999998</v>
      </c>
      <c r="FT112" s="62">
        <f t="shared" si="730"/>
        <v>0.2319</v>
      </c>
      <c r="FU112" s="62">
        <f t="shared" si="730"/>
        <v>0.2445</v>
      </c>
      <c r="FV112" s="61">
        <f>FQ112*[4]兵营招募!AX111+FV111</f>
        <v>46977556.226444356</v>
      </c>
      <c r="FW112" s="61">
        <f>FR112*[4]兵营招募!AY111+FW111</f>
        <v>47408238.040670082</v>
      </c>
      <c r="FX112" s="61">
        <f>FS112*[4]兵营招募!AZ111+FX111</f>
        <v>44868131.590220444</v>
      </c>
      <c r="FY112" s="61">
        <f>FT112*[4]兵营招募!BA111+FY111</f>
        <v>41726360.753804542</v>
      </c>
      <c r="FZ112" s="61">
        <f>FU112*[4]兵营招募!BB111+FZ111</f>
        <v>28359078.589250244</v>
      </c>
      <c r="GA112" s="172"/>
      <c r="GC112" s="172"/>
      <c r="GD112" s="172">
        <v>107</v>
      </c>
      <c r="GE112" s="62">
        <f t="shared" ref="GE112:GI112" si="731">$S146*AJ114</f>
        <v>0.28399999999999997</v>
      </c>
      <c r="GF112" s="62">
        <f t="shared" si="731"/>
        <v>0.28819999999999996</v>
      </c>
      <c r="GG112" s="62">
        <f t="shared" si="731"/>
        <v>0.29659999999999997</v>
      </c>
      <c r="GH112" s="62">
        <f t="shared" si="731"/>
        <v>0.30920000000000003</v>
      </c>
      <c r="GI112" s="62">
        <f t="shared" si="731"/>
        <v>0.32600000000000007</v>
      </c>
      <c r="GJ112" s="172"/>
      <c r="GL112" s="172"/>
      <c r="GM112" s="172">
        <v>107</v>
      </c>
      <c r="GN112" s="62">
        <f t="shared" ref="GN112:GR112" si="732">$T146*AJ114</f>
        <v>0.28399999999999997</v>
      </c>
      <c r="GO112" s="62">
        <f t="shared" si="732"/>
        <v>0.28819999999999996</v>
      </c>
      <c r="GP112" s="62">
        <f t="shared" si="732"/>
        <v>0.29659999999999997</v>
      </c>
      <c r="GQ112" s="62">
        <f t="shared" si="732"/>
        <v>0.30920000000000003</v>
      </c>
      <c r="GR112" s="62">
        <f t="shared" si="732"/>
        <v>0.32600000000000007</v>
      </c>
      <c r="GS112" s="172"/>
      <c r="GU112" s="172"/>
      <c r="GV112" s="172">
        <v>107</v>
      </c>
      <c r="GW112" s="62">
        <f t="shared" ref="GW112:HA112" si="733">$U146*AJ114</f>
        <v>0.28399999999999997</v>
      </c>
      <c r="GX112" s="62">
        <f t="shared" si="733"/>
        <v>0.28819999999999996</v>
      </c>
      <c r="GY112" s="62">
        <f t="shared" si="733"/>
        <v>0.29659999999999997</v>
      </c>
      <c r="GZ112" s="62">
        <f t="shared" si="733"/>
        <v>0.30920000000000003</v>
      </c>
      <c r="HA112" s="62">
        <f t="shared" si="733"/>
        <v>0.32600000000000007</v>
      </c>
      <c r="HB112" s="172"/>
      <c r="HD112" s="172"/>
      <c r="HE112" s="172">
        <v>107</v>
      </c>
      <c r="HF112" s="62">
        <f t="shared" ref="HF112:HJ112" si="734">$V146*AJ114</f>
        <v>2.13</v>
      </c>
      <c r="HG112" s="62">
        <f t="shared" si="734"/>
        <v>2.1614999999999998</v>
      </c>
      <c r="HH112" s="62">
        <f t="shared" si="734"/>
        <v>2.2244999999999999</v>
      </c>
      <c r="HI112" s="62">
        <f t="shared" si="734"/>
        <v>2.319</v>
      </c>
      <c r="HJ112" s="62">
        <f t="shared" si="734"/>
        <v>2.4450000000000003</v>
      </c>
      <c r="HK112" s="172"/>
      <c r="HM112" s="172"/>
      <c r="HN112" s="172">
        <v>107</v>
      </c>
      <c r="HO112" s="62">
        <f t="shared" ref="HO112:HS112" si="735">$W146*AJ114</f>
        <v>0.42599999999999999</v>
      </c>
      <c r="HP112" s="62">
        <f t="shared" si="735"/>
        <v>0.43229999999999996</v>
      </c>
      <c r="HQ112" s="62">
        <f t="shared" si="735"/>
        <v>0.44489999999999996</v>
      </c>
      <c r="HR112" s="62">
        <f t="shared" si="735"/>
        <v>0.46379999999999999</v>
      </c>
      <c r="HS112" s="62">
        <f t="shared" si="735"/>
        <v>0.48899999999999999</v>
      </c>
      <c r="HT112" s="172"/>
      <c r="HV112" s="172"/>
      <c r="HW112" s="172">
        <v>107</v>
      </c>
      <c r="HX112" s="62">
        <f t="shared" ref="HX112:IB112" si="736">$X146*AJ114</f>
        <v>0.28399999999999997</v>
      </c>
      <c r="HY112" s="62">
        <f t="shared" si="736"/>
        <v>0.28819999999999996</v>
      </c>
      <c r="HZ112" s="62">
        <f t="shared" si="736"/>
        <v>0.29659999999999997</v>
      </c>
      <c r="IA112" s="62">
        <f t="shared" si="736"/>
        <v>0.30920000000000003</v>
      </c>
      <c r="IB112" s="62">
        <f t="shared" si="736"/>
        <v>0.32600000000000007</v>
      </c>
      <c r="IC112" s="172"/>
      <c r="IE112" s="172"/>
      <c r="IF112" s="172">
        <v>107</v>
      </c>
      <c r="IG112" s="62">
        <f t="shared" ref="IG112:IK112" si="737">$Y146*AJ114</f>
        <v>0.85199999999999998</v>
      </c>
      <c r="IH112" s="62">
        <f t="shared" si="737"/>
        <v>0.86459999999999992</v>
      </c>
      <c r="II112" s="62">
        <f t="shared" si="737"/>
        <v>0.88979999999999992</v>
      </c>
      <c r="IJ112" s="62">
        <f t="shared" si="737"/>
        <v>0.92759999999999998</v>
      </c>
      <c r="IK112" s="62">
        <f t="shared" si="737"/>
        <v>0.97799999999999998</v>
      </c>
      <c r="IL112" s="172"/>
      <c r="IN112" s="172"/>
      <c r="IO112" s="172">
        <v>107</v>
      </c>
      <c r="IP112" s="62">
        <f t="shared" ref="IP112:IT112" si="738">$Z146*AJ114</f>
        <v>0.28399999999999997</v>
      </c>
      <c r="IQ112" s="62">
        <f t="shared" si="738"/>
        <v>0.28819999999999996</v>
      </c>
      <c r="IR112" s="62">
        <f t="shared" si="738"/>
        <v>0.29659999999999997</v>
      </c>
      <c r="IS112" s="62">
        <f t="shared" si="738"/>
        <v>0.30920000000000003</v>
      </c>
      <c r="IT112" s="62">
        <f t="shared" si="738"/>
        <v>0.32600000000000007</v>
      </c>
      <c r="IU112" s="172"/>
      <c r="IW112" s="172"/>
      <c r="IX112" s="172">
        <v>107</v>
      </c>
      <c r="IY112" s="62">
        <f t="shared" ref="IY112:JC112" si="739">$AA146*AJ114</f>
        <v>0</v>
      </c>
      <c r="IZ112" s="62">
        <f t="shared" si="739"/>
        <v>0</v>
      </c>
      <c r="JA112" s="62">
        <f t="shared" si="739"/>
        <v>0</v>
      </c>
      <c r="JB112" s="62">
        <f t="shared" si="739"/>
        <v>0</v>
      </c>
      <c r="JC112" s="62">
        <f t="shared" si="739"/>
        <v>0</v>
      </c>
      <c r="JD112" s="67"/>
      <c r="JE112" s="67"/>
      <c r="JF112" s="67"/>
      <c r="JG112" s="172"/>
      <c r="JI112" s="172"/>
      <c r="JJ112" s="172">
        <v>107</v>
      </c>
      <c r="JK112" s="68">
        <f t="shared" ref="JK112:JO112" si="740">AJ114*$F146</f>
        <v>8.5199999999999998E-2</v>
      </c>
      <c r="JL112" s="68">
        <f t="shared" si="740"/>
        <v>8.6459999999999981E-2</v>
      </c>
      <c r="JM112" s="68">
        <f t="shared" si="740"/>
        <v>8.897999999999999E-2</v>
      </c>
      <c r="JN112" s="68">
        <f t="shared" si="740"/>
        <v>9.2759999999999995E-2</v>
      </c>
      <c r="JO112" s="68">
        <f t="shared" si="740"/>
        <v>9.7799999999999998E-2</v>
      </c>
      <c r="JP112" s="61">
        <f>JK112*('[1]功能-城建'!CW111-'[1]功能-城建'!CW110)+JP111</f>
        <v>21622725.479259957</v>
      </c>
      <c r="JQ112" s="61">
        <f>JL112*('[1]功能-城建'!CX111-'[1]功能-城建'!CX110)+JQ111</f>
        <v>23386762.747237235</v>
      </c>
      <c r="JR112" s="61">
        <f>JM112*('[1]功能-城建'!CY111-'[1]功能-城建'!CY110)+JR111</f>
        <v>23244336.578564357</v>
      </c>
      <c r="JS112" s="61">
        <f>JN112*('[1]功能-城建'!CZ111-'[1]功能-城建'!CZ110)+JS111</f>
        <v>23059447.312786981</v>
      </c>
      <c r="JT112" s="61">
        <f>JO112*('[1]功能-城建'!DA111-'[1]功能-城建'!DA110)+JT111</f>
        <v>13087445.842674782</v>
      </c>
      <c r="JU112" s="172"/>
      <c r="JW112" s="172"/>
      <c r="JX112" s="172">
        <v>107</v>
      </c>
      <c r="JY112" s="68">
        <f t="shared" ref="JY112:KC112" si="741">AJ114*$AB146</f>
        <v>0.14199999999999999</v>
      </c>
      <c r="JZ112" s="68">
        <f t="shared" si="741"/>
        <v>0.14409999999999998</v>
      </c>
      <c r="KA112" s="68">
        <f t="shared" si="741"/>
        <v>0.14829999999999999</v>
      </c>
      <c r="KB112" s="68">
        <f t="shared" si="741"/>
        <v>0.15460000000000002</v>
      </c>
      <c r="KC112" s="68">
        <f t="shared" si="741"/>
        <v>0.16300000000000003</v>
      </c>
      <c r="KD112" s="172"/>
      <c r="KF112" s="172"/>
      <c r="KG112" s="172">
        <v>107</v>
      </c>
      <c r="KH112" s="68">
        <f t="shared" ref="KH112:KL112" si="742">AJ114*$AC146</f>
        <v>0.1704</v>
      </c>
      <c r="KI112" s="68">
        <f t="shared" si="742"/>
        <v>0.17291999999999996</v>
      </c>
      <c r="KJ112" s="68">
        <f t="shared" si="742"/>
        <v>0.17795999999999998</v>
      </c>
      <c r="KK112" s="68">
        <f t="shared" si="742"/>
        <v>0.18551999999999999</v>
      </c>
      <c r="KL112" s="68">
        <f t="shared" si="742"/>
        <v>0.1956</v>
      </c>
      <c r="KM112" s="172"/>
      <c r="KO112" s="172"/>
      <c r="KP112" s="172">
        <v>107</v>
      </c>
      <c r="KQ112" s="68">
        <f t="shared" ref="KQ112:KU112" si="743">AJ114*$AD146</f>
        <v>0.25559999999999999</v>
      </c>
      <c r="KR112" s="68">
        <f t="shared" si="743"/>
        <v>0.25937999999999994</v>
      </c>
      <c r="KS112" s="68">
        <f t="shared" si="743"/>
        <v>0.26693999999999996</v>
      </c>
      <c r="KT112" s="68">
        <f t="shared" si="743"/>
        <v>0.27827999999999997</v>
      </c>
      <c r="KU112" s="68">
        <f t="shared" si="743"/>
        <v>0.29339999999999999</v>
      </c>
      <c r="KV112" s="172"/>
      <c r="KW112" s="172"/>
      <c r="KX112" s="172"/>
    </row>
    <row r="113" spans="2:310" x14ac:dyDescent="0.15">
      <c r="B113" s="54">
        <v>74</v>
      </c>
      <c r="C113" s="63">
        <f>IFERROR(INDEX(C$8:C$37,MATCH(圣人研究设计!AA147,$B$8:$B$37,0)),0)</f>
        <v>1.125</v>
      </c>
      <c r="D113" s="63">
        <f>IFERROR(INDEX(D$8:D$37,MATCH(圣人研究设计!AB147,$B$8:$B$37,0)),0)</f>
        <v>1.125</v>
      </c>
      <c r="E113" s="63">
        <f>IFERROR(INDEX(E$8:E$37,MATCH(圣人研究设计!AC147,$B$8:$B$37,0)),0)</f>
        <v>0</v>
      </c>
      <c r="F113" s="63">
        <f>IFERROR(INDEX(F$8:F$37,MATCH(圣人研究设计!AD147,$B$8:$B$37,0)),0)</f>
        <v>7.5000000000000011E-2</v>
      </c>
      <c r="G113" s="63">
        <f>IFERROR(INDEX(G$8:G$37,MATCH(圣人研究设计!AE147,$B$8:$B$37,0)),0)</f>
        <v>0.75</v>
      </c>
      <c r="H113" s="63">
        <f>IFERROR(INDEX(H$8:H$37,MATCH(圣人研究设计!AF147,$B$8:$B$37,0)),0)</f>
        <v>0.75</v>
      </c>
      <c r="I113" s="63">
        <f>IFERROR(INDEX(I$8:I$37,MATCH(圣人研究设计!AG147,$B$8:$B$37,0)),0)</f>
        <v>0.75</v>
      </c>
      <c r="J113" s="63">
        <f>IFERROR(INDEX(J$8:J$37,MATCH(圣人研究设计!AH147,$B$8:$B$37,0)),0)</f>
        <v>0.15000000000000002</v>
      </c>
      <c r="K113" s="63">
        <f>IFERROR(INDEX(K$8:K$37,MATCH(圣人研究设计!AI147,$B$8:$B$37,0)),0)</f>
        <v>0.15000000000000002</v>
      </c>
      <c r="L113" s="63">
        <f>IFERROR(INDEX(L$8:L$37,MATCH(圣人研究设计!AJ147,$B$8:$B$37,0)),0)</f>
        <v>0.1</v>
      </c>
      <c r="M113" s="63">
        <f>IFERROR(INDEX(M$8:M$37,MATCH(圣人研究设计!AK147,$B$8:$B$37,0)),0)</f>
        <v>0.22499999999999998</v>
      </c>
      <c r="N113" s="63">
        <f>IFERROR(INDEX(N$8:N$37,MATCH(圣人研究设计!AL147,$B$8:$B$37,0)),0)</f>
        <v>0.15000000000000002</v>
      </c>
      <c r="O113" s="63">
        <f>IFERROR(INDEX(O$8:O$37,MATCH(圣人研究设计!AM147,$B$8:$B$37,0)),0)</f>
        <v>0.05</v>
      </c>
      <c r="P113" s="63">
        <f>IFERROR(INDEX(P$8:P$37,MATCH(圣人研究设计!AN147,$B$8:$B$37,0)),0)</f>
        <v>0.30000000000000004</v>
      </c>
      <c r="Q113" s="63">
        <f>IFERROR(INDEX(Q$8:Q$37,MATCH(圣人研究设计!AO147,$B$8:$B$37,0)),0)</f>
        <v>0.05</v>
      </c>
      <c r="R113" s="63">
        <f>IFERROR(INDEX(R$8:R$37,MATCH(圣人研究设计!AP147,$B$8:$B$37,0)),0)</f>
        <v>0.15</v>
      </c>
      <c r="S113" s="63">
        <f>IFERROR(INDEX(S$8:S$37,MATCH(圣人研究设计!AQ147,$B$8:$B$37,0)),0)</f>
        <v>0.2</v>
      </c>
      <c r="T113" s="63">
        <f>IFERROR(INDEX(T$8:T$37,MATCH(圣人研究设计!AR147,$B$8:$B$37,0)),0)</f>
        <v>0.30000000000000004</v>
      </c>
      <c r="U113" s="63">
        <f>IFERROR(INDEX(U$8:U$37,MATCH(圣人研究设计!AS147,$B$8:$B$37,0)),0)</f>
        <v>0.2</v>
      </c>
      <c r="V113" s="63">
        <f>IFERROR(INDEX(V$8:V$37,MATCH(圣人研究设计!AT147,$B$8:$B$37,0)),0)</f>
        <v>2.25</v>
      </c>
      <c r="W113" s="63">
        <f>IFERROR(INDEX(W$8:W$37,MATCH(圣人研究设计!AU147,$B$8:$B$37,0)),0)</f>
        <v>0.44999999999999996</v>
      </c>
      <c r="X113" s="63">
        <f>IFERROR(INDEX(X$8:X$37,MATCH(圣人研究设计!AV147,$B$8:$B$37,0)),0)</f>
        <v>0.2</v>
      </c>
      <c r="Y113" s="63">
        <f>IFERROR(INDEX(Y$8:Y$37,MATCH(圣人研究设计!AW147,$B$8:$B$37,0)),0)</f>
        <v>0.75</v>
      </c>
      <c r="Z113" s="63">
        <f>IFERROR(INDEX(Z$8:Z$37,MATCH(圣人研究设计!AX147,$B$8:$B$37,0)),0)</f>
        <v>0.30000000000000004</v>
      </c>
      <c r="AA113" s="63">
        <f>IFERROR(INDEX(AA$8:AA$37,MATCH(圣人研究设计!AY147,$B$8:$B$37,0)),0)</f>
        <v>0</v>
      </c>
      <c r="AB113" s="63">
        <f>IFERROR(INDEX(AB$8:AB$37,MATCH(圣人研究设计!AZ147,$B$8:$B$37,0)),0)</f>
        <v>0.1</v>
      </c>
      <c r="AC113" s="63">
        <f>IFERROR(INDEX(AC$8:AC$37,MATCH(圣人研究设计!BA147,$B$8:$B$37,0)),0)</f>
        <v>0.15000000000000002</v>
      </c>
      <c r="AD113" s="63">
        <f>IFERROR(INDEX(AD$8:AD$37,MATCH(圣人研究设计!BB147,$B$8:$B$37,0)),0)</f>
        <v>0.22499999999999998</v>
      </c>
      <c r="AE113" s="63"/>
      <c r="AI113" s="172">
        <v>106</v>
      </c>
      <c r="AJ113" s="60">
        <f>IF(总纲!BM110&lt;INT('功能-圣人研究'!$E$8),0,求节点('功能-圣人研究'!$E$8:$E$27,'功能-圣人研究'!K$8:K$27,总纲!BM110))</f>
        <v>0.71</v>
      </c>
      <c r="AK113" s="60">
        <f>IF(总纲!BN110&lt;INT('功能-圣人研究'!$E$8),0,求节点('功能-圣人研究'!$E$8:$E$27,'功能-圣人研究'!L$8:L$27,总纲!BN110))</f>
        <v>0.72049999999999992</v>
      </c>
      <c r="AL113" s="60">
        <f>IF(总纲!BO110&lt;INT('功能-圣人研究'!$E$8),0,求节点('功能-圣人研究'!$E$8:$E$27,'功能-圣人研究'!M$8:M$27,总纲!BO110))</f>
        <v>0.74149999999999994</v>
      </c>
      <c r="AM113" s="60">
        <f>IF(总纲!BP110&lt;INT('功能-圣人研究'!$E$8),0,求节点('功能-圣人研究'!$E$8:$E$27,'功能-圣人研究'!N$8:N$27,总纲!BP110))</f>
        <v>0.77300000000000002</v>
      </c>
      <c r="AN113" s="60">
        <f>IF(总纲!BQ110&lt;INT('功能-圣人研究'!$E$8),0,求节点('功能-圣人研究'!$E$8:$E$27,'功能-圣人研究'!O$8:O$27,总纲!BQ110))</f>
        <v>0.81500000000000006</v>
      </c>
      <c r="AO113" s="172"/>
      <c r="AT113" s="172">
        <v>108</v>
      </c>
      <c r="AU113" s="68">
        <f t="shared" ref="AU113:AY113" si="744">$C147*AJ115</f>
        <v>1.2779999999999998</v>
      </c>
      <c r="AV113" s="68">
        <f t="shared" si="744"/>
        <v>1.2968999999999997</v>
      </c>
      <c r="AW113" s="68">
        <f t="shared" si="744"/>
        <v>1.3346999999999998</v>
      </c>
      <c r="AX113" s="68">
        <f t="shared" si="744"/>
        <v>1.3914</v>
      </c>
      <c r="AY113" s="68">
        <f t="shared" si="744"/>
        <v>1.4669999999999999</v>
      </c>
      <c r="AZ113" s="172"/>
      <c r="BB113" s="172"/>
      <c r="BC113" s="172">
        <v>108</v>
      </c>
      <c r="BD113" s="68">
        <f t="shared" ref="BD113:BH113" si="745">$D147*AJ115</f>
        <v>1.2779999999999998</v>
      </c>
      <c r="BE113" s="68">
        <f t="shared" si="745"/>
        <v>1.2968999999999997</v>
      </c>
      <c r="BF113" s="68">
        <f t="shared" si="745"/>
        <v>1.3346999999999998</v>
      </c>
      <c r="BG113" s="68">
        <f t="shared" si="745"/>
        <v>1.3914</v>
      </c>
      <c r="BH113" s="68">
        <f t="shared" si="745"/>
        <v>1.4669999999999999</v>
      </c>
      <c r="BI113" s="172"/>
      <c r="BK113" s="172"/>
      <c r="BL113" s="172">
        <v>108</v>
      </c>
      <c r="BM113" s="68">
        <f t="shared" ref="BM113:BQ113" si="746">$E147*AJ115</f>
        <v>0</v>
      </c>
      <c r="BN113" s="68">
        <f t="shared" si="746"/>
        <v>0</v>
      </c>
      <c r="BO113" s="68">
        <f t="shared" si="746"/>
        <v>0</v>
      </c>
      <c r="BP113" s="68">
        <f t="shared" si="746"/>
        <v>0</v>
      </c>
      <c r="BQ113" s="68">
        <f t="shared" si="746"/>
        <v>0</v>
      </c>
      <c r="BR113" s="172"/>
      <c r="BT113" s="172"/>
      <c r="BU113" s="172">
        <v>108</v>
      </c>
      <c r="BV113" s="62">
        <f t="shared" ref="BV113:BZ113" si="747">$G147*AJ115</f>
        <v>0.85199999999999998</v>
      </c>
      <c r="BW113" s="62">
        <f t="shared" si="747"/>
        <v>0.86459999999999992</v>
      </c>
      <c r="BX113" s="62">
        <f t="shared" si="747"/>
        <v>0.88979999999999992</v>
      </c>
      <c r="BY113" s="62">
        <f t="shared" si="747"/>
        <v>0.92759999999999998</v>
      </c>
      <c r="BZ113" s="62">
        <f t="shared" si="747"/>
        <v>0.97799999999999998</v>
      </c>
      <c r="CA113" s="172"/>
      <c r="CC113" s="172"/>
      <c r="CD113" s="172">
        <v>108</v>
      </c>
      <c r="CE113" s="62">
        <f t="shared" ref="CE113:CI113" si="748">$H147*AJ115</f>
        <v>0.85199999999999998</v>
      </c>
      <c r="CF113" s="62">
        <f t="shared" si="748"/>
        <v>0.86459999999999992</v>
      </c>
      <c r="CG113" s="62">
        <f t="shared" si="748"/>
        <v>0.88979999999999992</v>
      </c>
      <c r="CH113" s="62">
        <f t="shared" si="748"/>
        <v>0.92759999999999998</v>
      </c>
      <c r="CI113" s="62">
        <f t="shared" si="748"/>
        <v>0.97799999999999998</v>
      </c>
      <c r="CJ113" s="172"/>
      <c r="CL113" s="172"/>
      <c r="CM113" s="172">
        <v>108</v>
      </c>
      <c r="CN113" s="62">
        <f t="shared" ref="CN113:CR113" si="749">$I147*AJ115</f>
        <v>0.71</v>
      </c>
      <c r="CO113" s="62">
        <f t="shared" si="749"/>
        <v>0.72049999999999992</v>
      </c>
      <c r="CP113" s="62">
        <f t="shared" si="749"/>
        <v>0.74149999999999994</v>
      </c>
      <c r="CQ113" s="62">
        <f t="shared" si="749"/>
        <v>0.77300000000000002</v>
      </c>
      <c r="CR113" s="62">
        <f t="shared" si="749"/>
        <v>0.81500000000000006</v>
      </c>
      <c r="CS113" s="172"/>
      <c r="CU113" s="172"/>
      <c r="CV113" s="172">
        <v>108</v>
      </c>
      <c r="CW113" s="62">
        <f t="shared" ref="CW113:DA113" si="750">$J147*AJ115</f>
        <v>0.1704</v>
      </c>
      <c r="CX113" s="62">
        <f t="shared" si="750"/>
        <v>0.17291999999999996</v>
      </c>
      <c r="CY113" s="62">
        <f t="shared" si="750"/>
        <v>0.17795999999999998</v>
      </c>
      <c r="CZ113" s="62">
        <f t="shared" si="750"/>
        <v>0.18551999999999999</v>
      </c>
      <c r="DA113" s="62">
        <f t="shared" si="750"/>
        <v>0.1956</v>
      </c>
      <c r="DB113" s="172"/>
      <c r="DD113" s="172"/>
      <c r="DE113" s="172">
        <v>108</v>
      </c>
      <c r="DF113" s="62">
        <f t="shared" ref="DF113:DJ113" si="751">$K147*AJ115</f>
        <v>0.1704</v>
      </c>
      <c r="DG113" s="62">
        <f t="shared" si="751"/>
        <v>0.17291999999999996</v>
      </c>
      <c r="DH113" s="62">
        <f t="shared" si="751"/>
        <v>0.17795999999999998</v>
      </c>
      <c r="DI113" s="62">
        <f t="shared" si="751"/>
        <v>0.18551999999999999</v>
      </c>
      <c r="DJ113" s="62">
        <f t="shared" si="751"/>
        <v>0.1956</v>
      </c>
      <c r="DK113" s="172"/>
      <c r="DM113" s="172"/>
      <c r="DN113" s="172">
        <v>108</v>
      </c>
      <c r="DO113" s="62">
        <f t="shared" ref="DO113:DS113" si="752">$L147*AJ115</f>
        <v>0.14199999999999999</v>
      </c>
      <c r="DP113" s="62">
        <f t="shared" si="752"/>
        <v>0.14409999999999998</v>
      </c>
      <c r="DQ113" s="62">
        <f t="shared" si="752"/>
        <v>0.14829999999999999</v>
      </c>
      <c r="DR113" s="62">
        <f t="shared" si="752"/>
        <v>0.15460000000000002</v>
      </c>
      <c r="DS113" s="62">
        <f t="shared" si="752"/>
        <v>0.16300000000000003</v>
      </c>
      <c r="DT113" s="172"/>
      <c r="DV113" s="172"/>
      <c r="DW113" s="172">
        <v>108</v>
      </c>
      <c r="DX113" s="62">
        <f t="shared" ref="DX113:EB113" si="753">$M147*AJ115</f>
        <v>0.21299999999999999</v>
      </c>
      <c r="DY113" s="62">
        <f t="shared" si="753"/>
        <v>0.21614999999999998</v>
      </c>
      <c r="DZ113" s="62">
        <f t="shared" si="753"/>
        <v>0.22244999999999998</v>
      </c>
      <c r="EA113" s="62">
        <f t="shared" si="753"/>
        <v>0.2319</v>
      </c>
      <c r="EB113" s="62">
        <f t="shared" si="753"/>
        <v>0.2445</v>
      </c>
      <c r="EC113" s="172"/>
      <c r="EE113" s="172"/>
      <c r="EF113" s="172">
        <v>108</v>
      </c>
      <c r="EG113" s="62">
        <f t="shared" ref="EG113:EK113" si="754">$N147*AJ115</f>
        <v>0.14199999999999999</v>
      </c>
      <c r="EH113" s="62">
        <f t="shared" si="754"/>
        <v>0.14409999999999998</v>
      </c>
      <c r="EI113" s="62">
        <f t="shared" si="754"/>
        <v>0.14829999999999999</v>
      </c>
      <c r="EJ113" s="62">
        <f t="shared" si="754"/>
        <v>0.15460000000000002</v>
      </c>
      <c r="EK113" s="62">
        <f t="shared" si="754"/>
        <v>0.16300000000000003</v>
      </c>
      <c r="EL113" s="172"/>
      <c r="EN113" s="172"/>
      <c r="EO113" s="172">
        <v>108</v>
      </c>
      <c r="EP113" s="62">
        <f t="shared" ref="EP113:ET113" si="755">$O147*AJ115</f>
        <v>7.0999999999999994E-2</v>
      </c>
      <c r="EQ113" s="62">
        <f t="shared" si="755"/>
        <v>7.2049999999999989E-2</v>
      </c>
      <c r="ER113" s="62">
        <f t="shared" si="755"/>
        <v>7.4149999999999994E-2</v>
      </c>
      <c r="ES113" s="62">
        <f t="shared" si="755"/>
        <v>7.7300000000000008E-2</v>
      </c>
      <c r="ET113" s="62">
        <f t="shared" si="755"/>
        <v>8.1500000000000017E-2</v>
      </c>
      <c r="EU113" s="172"/>
      <c r="EW113" s="172"/>
      <c r="EX113" s="172">
        <v>108</v>
      </c>
      <c r="EY113" s="62">
        <f t="shared" si="401"/>
        <v>0.28399999999999997</v>
      </c>
      <c r="EZ113" s="62">
        <f t="shared" si="402"/>
        <v>0.28819999999999996</v>
      </c>
      <c r="FA113" s="62">
        <f t="shared" si="403"/>
        <v>0.29659999999999997</v>
      </c>
      <c r="FB113" s="62">
        <f t="shared" si="404"/>
        <v>0.30920000000000003</v>
      </c>
      <c r="FC113" s="62">
        <f t="shared" si="405"/>
        <v>0.32600000000000007</v>
      </c>
      <c r="FD113" s="172"/>
      <c r="FF113" s="172"/>
      <c r="FG113" s="172">
        <v>108</v>
      </c>
      <c r="FH113" s="67">
        <f>$Q147*AJ115*'[1]资源-士兵训练时间'!AB113+FH112</f>
        <v>18566220.336661067</v>
      </c>
      <c r="FI113" s="67">
        <f>$Q147*AK115*'[1]资源-士兵训练时间'!AC113+FI112</f>
        <v>26919348.633651674</v>
      </c>
      <c r="FJ113" s="67">
        <f>$Q147*AL115*'[1]资源-士兵训练时间'!AD113+FJ112</f>
        <v>36716083.070751332</v>
      </c>
      <c r="FK113" s="67">
        <f>$Q147*AM115*'[1]资源-士兵训练时间'!AE113+FK112</f>
        <v>48737535.415283747</v>
      </c>
      <c r="FL113" s="67">
        <f>$Q147*AN115*'[1]资源-士兵训练时间'!AF113+FL112</f>
        <v>72538126.379218981</v>
      </c>
      <c r="FM113" s="172"/>
      <c r="FO113" s="172"/>
      <c r="FP113" s="172">
        <v>108</v>
      </c>
      <c r="FQ113" s="62">
        <f t="shared" ref="FQ113:FU113" si="756">$R147*AJ115</f>
        <v>0.21299999999999999</v>
      </c>
      <c r="FR113" s="62">
        <f t="shared" si="756"/>
        <v>0.21614999999999998</v>
      </c>
      <c r="FS113" s="62">
        <f t="shared" si="756"/>
        <v>0.22244999999999998</v>
      </c>
      <c r="FT113" s="62">
        <f t="shared" si="756"/>
        <v>0.2319</v>
      </c>
      <c r="FU113" s="62">
        <f t="shared" si="756"/>
        <v>0.2445</v>
      </c>
      <c r="FV113" s="61">
        <f>FQ113*[4]兵营招募!AX112+FV112</f>
        <v>50767801.345530123</v>
      </c>
      <c r="FW113" s="61">
        <f>FR113*[4]兵营招募!AY112+FW112</f>
        <v>51278371.764150508</v>
      </c>
      <c r="FX113" s="61">
        <f>FS113*[4]兵营招募!AZ112+FX112</f>
        <v>48189470.123580679</v>
      </c>
      <c r="FY113" s="61">
        <f>FT113*[4]兵营招募!BA112+FY112</f>
        <v>44829565.115183473</v>
      </c>
      <c r="FZ113" s="61">
        <f>FU113*[4]兵营招募!BB112+FZ112</f>
        <v>30583589.385353491</v>
      </c>
      <c r="GA113" s="172"/>
      <c r="GC113" s="172"/>
      <c r="GD113" s="172">
        <v>108</v>
      </c>
      <c r="GE113" s="62">
        <f t="shared" ref="GE113:GI113" si="757">$S147*AJ115</f>
        <v>0.28399999999999997</v>
      </c>
      <c r="GF113" s="62">
        <f t="shared" si="757"/>
        <v>0.28819999999999996</v>
      </c>
      <c r="GG113" s="62">
        <f t="shared" si="757"/>
        <v>0.29659999999999997</v>
      </c>
      <c r="GH113" s="62">
        <f t="shared" si="757"/>
        <v>0.30920000000000003</v>
      </c>
      <c r="GI113" s="62">
        <f t="shared" si="757"/>
        <v>0.32600000000000007</v>
      </c>
      <c r="GJ113" s="172"/>
      <c r="GL113" s="172"/>
      <c r="GM113" s="172">
        <v>108</v>
      </c>
      <c r="GN113" s="62">
        <f t="shared" ref="GN113:GR113" si="758">$T147*AJ115</f>
        <v>0.28399999999999997</v>
      </c>
      <c r="GO113" s="62">
        <f t="shared" si="758"/>
        <v>0.28819999999999996</v>
      </c>
      <c r="GP113" s="62">
        <f t="shared" si="758"/>
        <v>0.29659999999999997</v>
      </c>
      <c r="GQ113" s="62">
        <f t="shared" si="758"/>
        <v>0.30920000000000003</v>
      </c>
      <c r="GR113" s="62">
        <f t="shared" si="758"/>
        <v>0.32600000000000007</v>
      </c>
      <c r="GS113" s="172"/>
      <c r="GU113" s="172"/>
      <c r="GV113" s="172">
        <v>108</v>
      </c>
      <c r="GW113" s="62">
        <f t="shared" ref="GW113:HA113" si="759">$U147*AJ115</f>
        <v>0.28399999999999997</v>
      </c>
      <c r="GX113" s="62">
        <f t="shared" si="759"/>
        <v>0.28819999999999996</v>
      </c>
      <c r="GY113" s="62">
        <f t="shared" si="759"/>
        <v>0.29659999999999997</v>
      </c>
      <c r="GZ113" s="62">
        <f t="shared" si="759"/>
        <v>0.30920000000000003</v>
      </c>
      <c r="HA113" s="62">
        <f t="shared" si="759"/>
        <v>0.32600000000000007</v>
      </c>
      <c r="HB113" s="172"/>
      <c r="HD113" s="172"/>
      <c r="HE113" s="172">
        <v>108</v>
      </c>
      <c r="HF113" s="62">
        <f t="shared" ref="HF113:HJ113" si="760">$V147*AJ115</f>
        <v>2.13</v>
      </c>
      <c r="HG113" s="62">
        <f t="shared" si="760"/>
        <v>2.1614999999999998</v>
      </c>
      <c r="HH113" s="62">
        <f t="shared" si="760"/>
        <v>2.2244999999999999</v>
      </c>
      <c r="HI113" s="62">
        <f t="shared" si="760"/>
        <v>2.319</v>
      </c>
      <c r="HJ113" s="62">
        <f t="shared" si="760"/>
        <v>2.4450000000000003</v>
      </c>
      <c r="HK113" s="172"/>
      <c r="HM113" s="172"/>
      <c r="HN113" s="172">
        <v>108</v>
      </c>
      <c r="HO113" s="62">
        <f t="shared" ref="HO113:HS113" si="761">$W147*AJ115</f>
        <v>0.42599999999999999</v>
      </c>
      <c r="HP113" s="62">
        <f t="shared" si="761"/>
        <v>0.43229999999999996</v>
      </c>
      <c r="HQ113" s="62">
        <f t="shared" si="761"/>
        <v>0.44489999999999996</v>
      </c>
      <c r="HR113" s="62">
        <f t="shared" si="761"/>
        <v>0.46379999999999999</v>
      </c>
      <c r="HS113" s="62">
        <f t="shared" si="761"/>
        <v>0.48899999999999999</v>
      </c>
      <c r="HT113" s="172"/>
      <c r="HV113" s="172"/>
      <c r="HW113" s="172">
        <v>108</v>
      </c>
      <c r="HX113" s="62">
        <f t="shared" ref="HX113:IB113" si="762">$X147*AJ115</f>
        <v>0.28399999999999997</v>
      </c>
      <c r="HY113" s="62">
        <f t="shared" si="762"/>
        <v>0.28819999999999996</v>
      </c>
      <c r="HZ113" s="62">
        <f t="shared" si="762"/>
        <v>0.29659999999999997</v>
      </c>
      <c r="IA113" s="62">
        <f t="shared" si="762"/>
        <v>0.30920000000000003</v>
      </c>
      <c r="IB113" s="62">
        <f t="shared" si="762"/>
        <v>0.32600000000000007</v>
      </c>
      <c r="IC113" s="172"/>
      <c r="IE113" s="172"/>
      <c r="IF113" s="172">
        <v>108</v>
      </c>
      <c r="IG113" s="62">
        <f t="shared" ref="IG113:IK113" si="763">$Y147*AJ115</f>
        <v>0.85199999999999998</v>
      </c>
      <c r="IH113" s="62">
        <f t="shared" si="763"/>
        <v>0.86459999999999992</v>
      </c>
      <c r="II113" s="62">
        <f t="shared" si="763"/>
        <v>0.88979999999999992</v>
      </c>
      <c r="IJ113" s="62">
        <f t="shared" si="763"/>
        <v>0.92759999999999998</v>
      </c>
      <c r="IK113" s="62">
        <f t="shared" si="763"/>
        <v>0.97799999999999998</v>
      </c>
      <c r="IL113" s="172"/>
      <c r="IN113" s="172"/>
      <c r="IO113" s="172">
        <v>108</v>
      </c>
      <c r="IP113" s="62">
        <f t="shared" ref="IP113:IT113" si="764">$Z147*AJ115</f>
        <v>0.28399999999999997</v>
      </c>
      <c r="IQ113" s="62">
        <f t="shared" si="764"/>
        <v>0.28819999999999996</v>
      </c>
      <c r="IR113" s="62">
        <f t="shared" si="764"/>
        <v>0.29659999999999997</v>
      </c>
      <c r="IS113" s="62">
        <f t="shared" si="764"/>
        <v>0.30920000000000003</v>
      </c>
      <c r="IT113" s="62">
        <f t="shared" si="764"/>
        <v>0.32600000000000007</v>
      </c>
      <c r="IU113" s="172"/>
      <c r="IW113" s="172"/>
      <c r="IX113" s="172">
        <v>108</v>
      </c>
      <c r="IY113" s="62">
        <f t="shared" ref="IY113:JC113" si="765">$AA147*AJ115</f>
        <v>0</v>
      </c>
      <c r="IZ113" s="62">
        <f t="shared" si="765"/>
        <v>0</v>
      </c>
      <c r="JA113" s="62">
        <f t="shared" si="765"/>
        <v>0</v>
      </c>
      <c r="JB113" s="62">
        <f t="shared" si="765"/>
        <v>0</v>
      </c>
      <c r="JC113" s="62">
        <f t="shared" si="765"/>
        <v>0</v>
      </c>
      <c r="JD113" s="67"/>
      <c r="JE113" s="67"/>
      <c r="JF113" s="67"/>
      <c r="JG113" s="172"/>
      <c r="JI113" s="172"/>
      <c r="JJ113" s="172">
        <v>108</v>
      </c>
      <c r="JK113" s="68">
        <f t="shared" ref="JK113:JO113" si="766">AJ115*$F147</f>
        <v>8.5199999999999998E-2</v>
      </c>
      <c r="JL113" s="68">
        <f t="shared" si="766"/>
        <v>8.6459999999999981E-2</v>
      </c>
      <c r="JM113" s="68">
        <f t="shared" si="766"/>
        <v>8.897999999999999E-2</v>
      </c>
      <c r="JN113" s="68">
        <f t="shared" si="766"/>
        <v>9.2759999999999995E-2</v>
      </c>
      <c r="JO113" s="68">
        <f t="shared" si="766"/>
        <v>9.7799999999999998E-2</v>
      </c>
      <c r="JP113" s="61">
        <f>JK113*('[1]功能-城建'!CW112-'[1]功能-城建'!CW111)+JP112</f>
        <v>23380754.492970828</v>
      </c>
      <c r="JQ113" s="61">
        <f>JL113*('[1]功能-城建'!CX112-'[1]功能-城建'!CX111)+JQ112</f>
        <v>25310194.846804649</v>
      </c>
      <c r="JR113" s="61">
        <f>JM113*('[1]功能-城建'!CY112-'[1]功能-城建'!CY111)+JR112</f>
        <v>24977697.078425184</v>
      </c>
      <c r="JS113" s="61">
        <f>JN113*('[1]功能-城建'!CZ112-'[1]功能-城建'!CZ111)+JS112</f>
        <v>24787131.231096718</v>
      </c>
      <c r="JT113" s="61">
        <f>JO113*('[1]功能-城建'!DA112-'[1]功能-城建'!DA111)+JT112</f>
        <v>14120518.574824248</v>
      </c>
      <c r="JU113" s="172"/>
      <c r="JW113" s="172"/>
      <c r="JX113" s="172">
        <v>108</v>
      </c>
      <c r="JY113" s="68">
        <f t="shared" ref="JY113:KC113" si="767">AJ115*$AB147</f>
        <v>0.14199999999999999</v>
      </c>
      <c r="JZ113" s="68">
        <f t="shared" si="767"/>
        <v>0.14409999999999998</v>
      </c>
      <c r="KA113" s="68">
        <f t="shared" si="767"/>
        <v>0.14829999999999999</v>
      </c>
      <c r="KB113" s="68">
        <f t="shared" si="767"/>
        <v>0.15460000000000002</v>
      </c>
      <c r="KC113" s="68">
        <f t="shared" si="767"/>
        <v>0.16300000000000003</v>
      </c>
      <c r="KD113" s="172"/>
      <c r="KF113" s="172"/>
      <c r="KG113" s="172">
        <v>108</v>
      </c>
      <c r="KH113" s="68">
        <f t="shared" ref="KH113:KL113" si="768">AJ115*$AC147</f>
        <v>0.1704</v>
      </c>
      <c r="KI113" s="68">
        <f t="shared" si="768"/>
        <v>0.17291999999999996</v>
      </c>
      <c r="KJ113" s="68">
        <f t="shared" si="768"/>
        <v>0.17795999999999998</v>
      </c>
      <c r="KK113" s="68">
        <f t="shared" si="768"/>
        <v>0.18551999999999999</v>
      </c>
      <c r="KL113" s="68">
        <f t="shared" si="768"/>
        <v>0.1956</v>
      </c>
      <c r="KM113" s="172"/>
      <c r="KO113" s="172"/>
      <c r="KP113" s="172">
        <v>108</v>
      </c>
      <c r="KQ113" s="68">
        <f t="shared" ref="KQ113:KU113" si="769">AJ115*$AD147</f>
        <v>0.25559999999999999</v>
      </c>
      <c r="KR113" s="68">
        <f t="shared" si="769"/>
        <v>0.25937999999999994</v>
      </c>
      <c r="KS113" s="68">
        <f t="shared" si="769"/>
        <v>0.26693999999999996</v>
      </c>
      <c r="KT113" s="68">
        <f t="shared" si="769"/>
        <v>0.27827999999999997</v>
      </c>
      <c r="KU113" s="68">
        <f t="shared" si="769"/>
        <v>0.29339999999999999</v>
      </c>
      <c r="KV113" s="172"/>
      <c r="KW113" s="172"/>
      <c r="KX113" s="172"/>
    </row>
    <row r="114" spans="2:310" x14ac:dyDescent="0.15">
      <c r="B114" s="54">
        <v>75</v>
      </c>
      <c r="C114" s="63">
        <f>IFERROR(INDEX(C$8:C$37,MATCH(圣人研究设计!AA148,$B$8:$B$37,0)),0)</f>
        <v>1.125</v>
      </c>
      <c r="D114" s="63">
        <f>IFERROR(INDEX(D$8:D$37,MATCH(圣人研究设计!AB148,$B$8:$B$37,0)),0)</f>
        <v>1.125</v>
      </c>
      <c r="E114" s="63">
        <f>IFERROR(INDEX(E$8:E$37,MATCH(圣人研究设计!AC148,$B$8:$B$37,0)),0)</f>
        <v>0</v>
      </c>
      <c r="F114" s="63">
        <f>IFERROR(INDEX(F$8:F$37,MATCH(圣人研究设计!AD148,$B$8:$B$37,0)),0)</f>
        <v>7.5000000000000011E-2</v>
      </c>
      <c r="G114" s="63">
        <f>IFERROR(INDEX(G$8:G$37,MATCH(圣人研究设计!AE148,$B$8:$B$37,0)),0)</f>
        <v>0.75</v>
      </c>
      <c r="H114" s="63">
        <f>IFERROR(INDEX(H$8:H$37,MATCH(圣人研究设计!AF148,$B$8:$B$37,0)),0)</f>
        <v>0.75</v>
      </c>
      <c r="I114" s="63">
        <f>IFERROR(INDEX(I$8:I$37,MATCH(圣人研究设计!AG148,$B$8:$B$37,0)),0)</f>
        <v>0.75</v>
      </c>
      <c r="J114" s="63">
        <f>IFERROR(INDEX(J$8:J$37,MATCH(圣人研究设计!AH148,$B$8:$B$37,0)),0)</f>
        <v>0.15000000000000002</v>
      </c>
      <c r="K114" s="63">
        <f>IFERROR(INDEX(K$8:K$37,MATCH(圣人研究设计!AI148,$B$8:$B$37,0)),0)</f>
        <v>0.15000000000000002</v>
      </c>
      <c r="L114" s="63">
        <f>IFERROR(INDEX(L$8:L$37,MATCH(圣人研究设计!AJ148,$B$8:$B$37,0)),0)</f>
        <v>0.1</v>
      </c>
      <c r="M114" s="63">
        <f>IFERROR(INDEX(M$8:M$37,MATCH(圣人研究设计!AK148,$B$8:$B$37,0)),0)</f>
        <v>0.22499999999999998</v>
      </c>
      <c r="N114" s="63">
        <f>IFERROR(INDEX(N$8:N$37,MATCH(圣人研究设计!AL148,$B$8:$B$37,0)),0)</f>
        <v>0.15000000000000002</v>
      </c>
      <c r="O114" s="63">
        <f>IFERROR(INDEX(O$8:O$37,MATCH(圣人研究设计!AM148,$B$8:$B$37,0)),0)</f>
        <v>0.05</v>
      </c>
      <c r="P114" s="63">
        <f>IFERROR(INDEX(P$8:P$37,MATCH(圣人研究设计!AN148,$B$8:$B$37,0)),0)</f>
        <v>0.30000000000000004</v>
      </c>
      <c r="Q114" s="63">
        <f>IFERROR(INDEX(Q$8:Q$37,MATCH(圣人研究设计!AO148,$B$8:$B$37,0)),0)</f>
        <v>0.05</v>
      </c>
      <c r="R114" s="63">
        <f>IFERROR(INDEX(R$8:R$37,MATCH(圣人研究设计!AP148,$B$8:$B$37,0)),0)</f>
        <v>0.15</v>
      </c>
      <c r="S114" s="63">
        <f>IFERROR(INDEX(S$8:S$37,MATCH(圣人研究设计!AQ148,$B$8:$B$37,0)),0)</f>
        <v>0.2</v>
      </c>
      <c r="T114" s="63">
        <f>IFERROR(INDEX(T$8:T$37,MATCH(圣人研究设计!AR148,$B$8:$B$37,0)),0)</f>
        <v>0.30000000000000004</v>
      </c>
      <c r="U114" s="63">
        <f>IFERROR(INDEX(U$8:U$37,MATCH(圣人研究设计!AS148,$B$8:$B$37,0)),0)</f>
        <v>0.2</v>
      </c>
      <c r="V114" s="63">
        <f>IFERROR(INDEX(V$8:V$37,MATCH(圣人研究设计!AT148,$B$8:$B$37,0)),0)</f>
        <v>2.25</v>
      </c>
      <c r="W114" s="63">
        <f>IFERROR(INDEX(W$8:W$37,MATCH(圣人研究设计!AU148,$B$8:$B$37,0)),0)</f>
        <v>0.44999999999999996</v>
      </c>
      <c r="X114" s="63">
        <f>IFERROR(INDEX(X$8:X$37,MATCH(圣人研究设计!AV148,$B$8:$B$37,0)),0)</f>
        <v>0.2</v>
      </c>
      <c r="Y114" s="63">
        <f>IFERROR(INDEX(Y$8:Y$37,MATCH(圣人研究设计!AW148,$B$8:$B$37,0)),0)</f>
        <v>0.75</v>
      </c>
      <c r="Z114" s="63">
        <f>IFERROR(INDEX(Z$8:Z$37,MATCH(圣人研究设计!AX148,$B$8:$B$37,0)),0)</f>
        <v>0.30000000000000004</v>
      </c>
      <c r="AA114" s="63">
        <f>IFERROR(INDEX(AA$8:AA$37,MATCH(圣人研究设计!AY148,$B$8:$B$37,0)),0)</f>
        <v>0</v>
      </c>
      <c r="AB114" s="63">
        <f>IFERROR(INDEX(AB$8:AB$37,MATCH(圣人研究设计!AZ148,$B$8:$B$37,0)),0)</f>
        <v>0.1</v>
      </c>
      <c r="AC114" s="63">
        <f>IFERROR(INDEX(AC$8:AC$37,MATCH(圣人研究设计!BA148,$B$8:$B$37,0)),0)</f>
        <v>0.15000000000000002</v>
      </c>
      <c r="AD114" s="63">
        <f>IFERROR(INDEX(AD$8:AD$37,MATCH(圣人研究设计!BB148,$B$8:$B$37,0)),0)</f>
        <v>0.22499999999999998</v>
      </c>
      <c r="AE114" s="63"/>
      <c r="AI114" s="172">
        <v>107</v>
      </c>
      <c r="AJ114" s="60">
        <f>IF(总纲!BM111&lt;INT('功能-圣人研究'!$E$8),0,求节点('功能-圣人研究'!$E$8:$E$27,'功能-圣人研究'!K$8:K$27,总纲!BM111))</f>
        <v>0.71</v>
      </c>
      <c r="AK114" s="60">
        <f>IF(总纲!BN111&lt;INT('功能-圣人研究'!$E$8),0,求节点('功能-圣人研究'!$E$8:$E$27,'功能-圣人研究'!L$8:L$27,总纲!BN111))</f>
        <v>0.72049999999999992</v>
      </c>
      <c r="AL114" s="60">
        <f>IF(总纲!BO111&lt;INT('功能-圣人研究'!$E$8),0,求节点('功能-圣人研究'!$E$8:$E$27,'功能-圣人研究'!M$8:M$27,总纲!BO111))</f>
        <v>0.74149999999999994</v>
      </c>
      <c r="AM114" s="60">
        <f>IF(总纲!BP111&lt;INT('功能-圣人研究'!$E$8),0,求节点('功能-圣人研究'!$E$8:$E$27,'功能-圣人研究'!N$8:N$27,总纲!BP111))</f>
        <v>0.77300000000000002</v>
      </c>
      <c r="AN114" s="60">
        <f>IF(总纲!BQ111&lt;INT('功能-圣人研究'!$E$8),0,求节点('功能-圣人研究'!$E$8:$E$27,'功能-圣人研究'!O$8:O$27,总纲!BQ111))</f>
        <v>0.81500000000000006</v>
      </c>
      <c r="AO114" s="172"/>
      <c r="AT114" s="172">
        <v>109</v>
      </c>
      <c r="AU114" s="68">
        <f t="shared" ref="AU114:AY114" si="770">$C148*AJ116</f>
        <v>1.2779999999999998</v>
      </c>
      <c r="AV114" s="68">
        <f t="shared" si="770"/>
        <v>1.2968999999999997</v>
      </c>
      <c r="AW114" s="68">
        <f t="shared" si="770"/>
        <v>1.3346999999999998</v>
      </c>
      <c r="AX114" s="68">
        <f t="shared" si="770"/>
        <v>1.3914</v>
      </c>
      <c r="AY114" s="68">
        <f t="shared" si="770"/>
        <v>1.4669999999999999</v>
      </c>
      <c r="AZ114" s="172"/>
      <c r="BB114" s="172"/>
      <c r="BC114" s="172">
        <v>109</v>
      </c>
      <c r="BD114" s="68">
        <f t="shared" ref="BD114:BH114" si="771">$D148*AJ116</f>
        <v>1.2779999999999998</v>
      </c>
      <c r="BE114" s="68">
        <f t="shared" si="771"/>
        <v>1.2968999999999997</v>
      </c>
      <c r="BF114" s="68">
        <f t="shared" si="771"/>
        <v>1.3346999999999998</v>
      </c>
      <c r="BG114" s="68">
        <f t="shared" si="771"/>
        <v>1.3914</v>
      </c>
      <c r="BH114" s="68">
        <f t="shared" si="771"/>
        <v>1.4669999999999999</v>
      </c>
      <c r="BI114" s="172"/>
      <c r="BK114" s="172"/>
      <c r="BL114" s="172">
        <v>109</v>
      </c>
      <c r="BM114" s="68">
        <f t="shared" ref="BM114:BQ114" si="772">$E148*AJ116</f>
        <v>0</v>
      </c>
      <c r="BN114" s="68">
        <f t="shared" si="772"/>
        <v>0</v>
      </c>
      <c r="BO114" s="68">
        <f t="shared" si="772"/>
        <v>0</v>
      </c>
      <c r="BP114" s="68">
        <f t="shared" si="772"/>
        <v>0</v>
      </c>
      <c r="BQ114" s="68">
        <f t="shared" si="772"/>
        <v>0</v>
      </c>
      <c r="BR114" s="172"/>
      <c r="BT114" s="172"/>
      <c r="BU114" s="172">
        <v>109</v>
      </c>
      <c r="BV114" s="62">
        <f t="shared" ref="BV114:BZ114" si="773">$G148*AJ116</f>
        <v>0.85199999999999998</v>
      </c>
      <c r="BW114" s="62">
        <f t="shared" si="773"/>
        <v>0.86459999999999992</v>
      </c>
      <c r="BX114" s="62">
        <f t="shared" si="773"/>
        <v>0.88979999999999992</v>
      </c>
      <c r="BY114" s="62">
        <f t="shared" si="773"/>
        <v>0.92759999999999998</v>
      </c>
      <c r="BZ114" s="62">
        <f t="shared" si="773"/>
        <v>0.97799999999999998</v>
      </c>
      <c r="CA114" s="172"/>
      <c r="CC114" s="172"/>
      <c r="CD114" s="172">
        <v>109</v>
      </c>
      <c r="CE114" s="62">
        <f t="shared" ref="CE114:CI114" si="774">$H148*AJ116</f>
        <v>0.85199999999999998</v>
      </c>
      <c r="CF114" s="62">
        <f t="shared" si="774"/>
        <v>0.86459999999999992</v>
      </c>
      <c r="CG114" s="62">
        <f t="shared" si="774"/>
        <v>0.88979999999999992</v>
      </c>
      <c r="CH114" s="62">
        <f t="shared" si="774"/>
        <v>0.92759999999999998</v>
      </c>
      <c r="CI114" s="62">
        <f t="shared" si="774"/>
        <v>0.97799999999999998</v>
      </c>
      <c r="CJ114" s="172"/>
      <c r="CL114" s="172"/>
      <c r="CM114" s="172">
        <v>109</v>
      </c>
      <c r="CN114" s="62">
        <f t="shared" ref="CN114:CR114" si="775">$I148*AJ116</f>
        <v>0.71</v>
      </c>
      <c r="CO114" s="62">
        <f t="shared" si="775"/>
        <v>0.72049999999999992</v>
      </c>
      <c r="CP114" s="62">
        <f t="shared" si="775"/>
        <v>0.74149999999999994</v>
      </c>
      <c r="CQ114" s="62">
        <f t="shared" si="775"/>
        <v>0.77300000000000002</v>
      </c>
      <c r="CR114" s="62">
        <f t="shared" si="775"/>
        <v>0.81500000000000006</v>
      </c>
      <c r="CS114" s="172"/>
      <c r="CU114" s="172"/>
      <c r="CV114" s="172">
        <v>109</v>
      </c>
      <c r="CW114" s="62">
        <f t="shared" ref="CW114:DA114" si="776">$J148*AJ116</f>
        <v>0.1704</v>
      </c>
      <c r="CX114" s="62">
        <f t="shared" si="776"/>
        <v>0.17291999999999996</v>
      </c>
      <c r="CY114" s="62">
        <f t="shared" si="776"/>
        <v>0.17795999999999998</v>
      </c>
      <c r="CZ114" s="62">
        <f t="shared" si="776"/>
        <v>0.18551999999999999</v>
      </c>
      <c r="DA114" s="62">
        <f t="shared" si="776"/>
        <v>0.1956</v>
      </c>
      <c r="DB114" s="172"/>
      <c r="DD114" s="172"/>
      <c r="DE114" s="172">
        <v>109</v>
      </c>
      <c r="DF114" s="62">
        <f t="shared" ref="DF114:DJ114" si="777">$K148*AJ116</f>
        <v>0.1704</v>
      </c>
      <c r="DG114" s="62">
        <f t="shared" si="777"/>
        <v>0.17291999999999996</v>
      </c>
      <c r="DH114" s="62">
        <f t="shared" si="777"/>
        <v>0.17795999999999998</v>
      </c>
      <c r="DI114" s="62">
        <f t="shared" si="777"/>
        <v>0.18551999999999999</v>
      </c>
      <c r="DJ114" s="62">
        <f t="shared" si="777"/>
        <v>0.1956</v>
      </c>
      <c r="DK114" s="172"/>
      <c r="DM114" s="172"/>
      <c r="DN114" s="172">
        <v>109</v>
      </c>
      <c r="DO114" s="62">
        <f t="shared" ref="DO114:DS114" si="778">$L148*AJ116</f>
        <v>0.14199999999999999</v>
      </c>
      <c r="DP114" s="62">
        <f t="shared" si="778"/>
        <v>0.14409999999999998</v>
      </c>
      <c r="DQ114" s="62">
        <f t="shared" si="778"/>
        <v>0.14829999999999999</v>
      </c>
      <c r="DR114" s="62">
        <f t="shared" si="778"/>
        <v>0.15460000000000002</v>
      </c>
      <c r="DS114" s="62">
        <f t="shared" si="778"/>
        <v>0.16300000000000003</v>
      </c>
      <c r="DT114" s="172"/>
      <c r="DV114" s="172"/>
      <c r="DW114" s="172">
        <v>109</v>
      </c>
      <c r="DX114" s="62">
        <f t="shared" ref="DX114:EB114" si="779">$M148*AJ116</f>
        <v>0.21299999999999999</v>
      </c>
      <c r="DY114" s="62">
        <f t="shared" si="779"/>
        <v>0.21614999999999998</v>
      </c>
      <c r="DZ114" s="62">
        <f t="shared" si="779"/>
        <v>0.22244999999999998</v>
      </c>
      <c r="EA114" s="62">
        <f t="shared" si="779"/>
        <v>0.2319</v>
      </c>
      <c r="EB114" s="62">
        <f t="shared" si="779"/>
        <v>0.2445</v>
      </c>
      <c r="EC114" s="172"/>
      <c r="EE114" s="172"/>
      <c r="EF114" s="172">
        <v>109</v>
      </c>
      <c r="EG114" s="62">
        <f t="shared" ref="EG114:EK114" si="780">$N148*AJ116</f>
        <v>0.14199999999999999</v>
      </c>
      <c r="EH114" s="62">
        <f t="shared" si="780"/>
        <v>0.14409999999999998</v>
      </c>
      <c r="EI114" s="62">
        <f t="shared" si="780"/>
        <v>0.14829999999999999</v>
      </c>
      <c r="EJ114" s="62">
        <f t="shared" si="780"/>
        <v>0.15460000000000002</v>
      </c>
      <c r="EK114" s="62">
        <f t="shared" si="780"/>
        <v>0.16300000000000003</v>
      </c>
      <c r="EL114" s="172"/>
      <c r="EN114" s="172"/>
      <c r="EO114" s="172">
        <v>109</v>
      </c>
      <c r="EP114" s="62">
        <f t="shared" ref="EP114:ET114" si="781">$O148*AJ116</f>
        <v>7.0999999999999994E-2</v>
      </c>
      <c r="EQ114" s="62">
        <f t="shared" si="781"/>
        <v>7.2049999999999989E-2</v>
      </c>
      <c r="ER114" s="62">
        <f t="shared" si="781"/>
        <v>7.4149999999999994E-2</v>
      </c>
      <c r="ES114" s="62">
        <f t="shared" si="781"/>
        <v>7.7300000000000008E-2</v>
      </c>
      <c r="ET114" s="62">
        <f t="shared" si="781"/>
        <v>8.1500000000000017E-2</v>
      </c>
      <c r="EU114" s="172"/>
      <c r="EW114" s="172"/>
      <c r="EX114" s="172">
        <v>109</v>
      </c>
      <c r="EY114" s="62">
        <f t="shared" si="401"/>
        <v>0.28399999999999997</v>
      </c>
      <c r="EZ114" s="62">
        <f t="shared" si="402"/>
        <v>0.28819999999999996</v>
      </c>
      <c r="FA114" s="62">
        <f t="shared" si="403"/>
        <v>0.29659999999999997</v>
      </c>
      <c r="FB114" s="62">
        <f t="shared" si="404"/>
        <v>0.30920000000000003</v>
      </c>
      <c r="FC114" s="62">
        <f t="shared" si="405"/>
        <v>0.32600000000000007</v>
      </c>
      <c r="FD114" s="172"/>
      <c r="FF114" s="172"/>
      <c r="FG114" s="172">
        <v>109</v>
      </c>
      <c r="FH114" s="67">
        <f>$Q148*AJ116*'[1]资源-士兵训练时间'!AB114+FH113</f>
        <v>20115142.212385476</v>
      </c>
      <c r="FI114" s="67">
        <f>$Q148*AK116*'[1]资源-士兵训练时间'!AC114+FI113</f>
        <v>28753707.35161642</v>
      </c>
      <c r="FJ114" s="67">
        <f>$Q148*AL116*'[1]资源-士兵训练时间'!AD114+FJ113</f>
        <v>39205378.327569045</v>
      </c>
      <c r="FK114" s="67">
        <f>$Q148*AM116*'[1]资源-士兵训练时间'!AE114+FK113</f>
        <v>51759672.697916143</v>
      </c>
      <c r="FL114" s="67">
        <f>$Q148*AN116*'[1]资源-士兵训练时间'!AF114+FL113</f>
        <v>77057403.018236071</v>
      </c>
      <c r="FM114" s="172"/>
      <c r="FO114" s="172"/>
      <c r="FP114" s="172">
        <v>109</v>
      </c>
      <c r="FQ114" s="62">
        <f t="shared" ref="FQ114:FU114" si="782">$R148*AJ116</f>
        <v>0.21299999999999999</v>
      </c>
      <c r="FR114" s="62">
        <f t="shared" si="782"/>
        <v>0.21614999999999998</v>
      </c>
      <c r="FS114" s="62">
        <f t="shared" si="782"/>
        <v>0.22244999999999998</v>
      </c>
      <c r="FT114" s="62">
        <f t="shared" si="782"/>
        <v>0.2319</v>
      </c>
      <c r="FU114" s="62">
        <f t="shared" si="782"/>
        <v>0.2445</v>
      </c>
      <c r="FV114" s="61">
        <f>FQ114*[4]兵营招募!AX113+FV113</f>
        <v>54830085.480673902</v>
      </c>
      <c r="FW114" s="61">
        <f>FR114*[4]兵营招募!AY113+FW113</f>
        <v>55142044.973378189</v>
      </c>
      <c r="FX114" s="61">
        <f>FS114*[4]兵营招募!AZ113+FX113</f>
        <v>51811544.679040439</v>
      </c>
      <c r="FY114" s="61">
        <f>FT114*[4]兵营招募!BA113+FY113</f>
        <v>48245598.717313454</v>
      </c>
      <c r="FZ114" s="61">
        <f>FU114*[4]兵营招募!BB113+FZ113</f>
        <v>32962162.231850319</v>
      </c>
      <c r="GA114" s="172"/>
      <c r="GC114" s="172"/>
      <c r="GD114" s="172">
        <v>109</v>
      </c>
      <c r="GE114" s="62">
        <f t="shared" ref="GE114:GI114" si="783">$S148*AJ116</f>
        <v>0.28399999999999997</v>
      </c>
      <c r="GF114" s="62">
        <f t="shared" si="783"/>
        <v>0.28819999999999996</v>
      </c>
      <c r="GG114" s="62">
        <f t="shared" si="783"/>
        <v>0.29659999999999997</v>
      </c>
      <c r="GH114" s="62">
        <f t="shared" si="783"/>
        <v>0.30920000000000003</v>
      </c>
      <c r="GI114" s="62">
        <f t="shared" si="783"/>
        <v>0.32600000000000007</v>
      </c>
      <c r="GJ114" s="172"/>
      <c r="GL114" s="172"/>
      <c r="GM114" s="172">
        <v>109</v>
      </c>
      <c r="GN114" s="62">
        <f t="shared" ref="GN114:GR114" si="784">$T148*AJ116</f>
        <v>0.28399999999999997</v>
      </c>
      <c r="GO114" s="62">
        <f t="shared" si="784"/>
        <v>0.28819999999999996</v>
      </c>
      <c r="GP114" s="62">
        <f t="shared" si="784"/>
        <v>0.29659999999999997</v>
      </c>
      <c r="GQ114" s="62">
        <f t="shared" si="784"/>
        <v>0.30920000000000003</v>
      </c>
      <c r="GR114" s="62">
        <f t="shared" si="784"/>
        <v>0.32600000000000007</v>
      </c>
      <c r="GS114" s="172"/>
      <c r="GU114" s="172"/>
      <c r="GV114" s="172">
        <v>109</v>
      </c>
      <c r="GW114" s="62">
        <f t="shared" ref="GW114:HA114" si="785">$U148*AJ116</f>
        <v>0.28399999999999997</v>
      </c>
      <c r="GX114" s="62">
        <f t="shared" si="785"/>
        <v>0.28819999999999996</v>
      </c>
      <c r="GY114" s="62">
        <f t="shared" si="785"/>
        <v>0.29659999999999997</v>
      </c>
      <c r="GZ114" s="62">
        <f t="shared" si="785"/>
        <v>0.30920000000000003</v>
      </c>
      <c r="HA114" s="62">
        <f t="shared" si="785"/>
        <v>0.32600000000000007</v>
      </c>
      <c r="HB114" s="172"/>
      <c r="HD114" s="172"/>
      <c r="HE114" s="172">
        <v>109</v>
      </c>
      <c r="HF114" s="62">
        <f t="shared" ref="HF114:HJ114" si="786">$V148*AJ116</f>
        <v>2.13</v>
      </c>
      <c r="HG114" s="62">
        <f t="shared" si="786"/>
        <v>2.1614999999999998</v>
      </c>
      <c r="HH114" s="62">
        <f t="shared" si="786"/>
        <v>2.2244999999999999</v>
      </c>
      <c r="HI114" s="62">
        <f t="shared" si="786"/>
        <v>2.319</v>
      </c>
      <c r="HJ114" s="62">
        <f t="shared" si="786"/>
        <v>2.4450000000000003</v>
      </c>
      <c r="HK114" s="172"/>
      <c r="HM114" s="172"/>
      <c r="HN114" s="172">
        <v>109</v>
      </c>
      <c r="HO114" s="62">
        <f t="shared" ref="HO114:HS114" si="787">$W148*AJ116</f>
        <v>0.42599999999999999</v>
      </c>
      <c r="HP114" s="62">
        <f t="shared" si="787"/>
        <v>0.43229999999999996</v>
      </c>
      <c r="HQ114" s="62">
        <f t="shared" si="787"/>
        <v>0.44489999999999996</v>
      </c>
      <c r="HR114" s="62">
        <f t="shared" si="787"/>
        <v>0.46379999999999999</v>
      </c>
      <c r="HS114" s="62">
        <f t="shared" si="787"/>
        <v>0.48899999999999999</v>
      </c>
      <c r="HT114" s="172"/>
      <c r="HV114" s="172"/>
      <c r="HW114" s="172">
        <v>109</v>
      </c>
      <c r="HX114" s="62">
        <f t="shared" ref="HX114:IB114" si="788">$X148*AJ116</f>
        <v>0.28399999999999997</v>
      </c>
      <c r="HY114" s="62">
        <f t="shared" si="788"/>
        <v>0.28819999999999996</v>
      </c>
      <c r="HZ114" s="62">
        <f t="shared" si="788"/>
        <v>0.29659999999999997</v>
      </c>
      <c r="IA114" s="62">
        <f t="shared" si="788"/>
        <v>0.30920000000000003</v>
      </c>
      <c r="IB114" s="62">
        <f t="shared" si="788"/>
        <v>0.32600000000000007</v>
      </c>
      <c r="IC114" s="172"/>
      <c r="IE114" s="172"/>
      <c r="IF114" s="172">
        <v>109</v>
      </c>
      <c r="IG114" s="62">
        <f t="shared" ref="IG114:IK114" si="789">$Y148*AJ116</f>
        <v>0.85199999999999998</v>
      </c>
      <c r="IH114" s="62">
        <f t="shared" si="789"/>
        <v>0.86459999999999992</v>
      </c>
      <c r="II114" s="62">
        <f t="shared" si="789"/>
        <v>0.88979999999999992</v>
      </c>
      <c r="IJ114" s="62">
        <f t="shared" si="789"/>
        <v>0.92759999999999998</v>
      </c>
      <c r="IK114" s="62">
        <f t="shared" si="789"/>
        <v>0.97799999999999998</v>
      </c>
      <c r="IL114" s="172"/>
      <c r="IN114" s="172"/>
      <c r="IO114" s="172">
        <v>109</v>
      </c>
      <c r="IP114" s="62">
        <f t="shared" ref="IP114:IT114" si="790">$Z148*AJ116</f>
        <v>0.28399999999999997</v>
      </c>
      <c r="IQ114" s="62">
        <f t="shared" si="790"/>
        <v>0.28819999999999996</v>
      </c>
      <c r="IR114" s="62">
        <f t="shared" si="790"/>
        <v>0.29659999999999997</v>
      </c>
      <c r="IS114" s="62">
        <f t="shared" si="790"/>
        <v>0.30920000000000003</v>
      </c>
      <c r="IT114" s="62">
        <f t="shared" si="790"/>
        <v>0.32600000000000007</v>
      </c>
      <c r="IU114" s="172"/>
      <c r="IW114" s="172"/>
      <c r="IX114" s="172">
        <v>109</v>
      </c>
      <c r="IY114" s="62">
        <f t="shared" ref="IY114:JC114" si="791">$AA148*AJ116</f>
        <v>0</v>
      </c>
      <c r="IZ114" s="62">
        <f t="shared" si="791"/>
        <v>0</v>
      </c>
      <c r="JA114" s="62">
        <f t="shared" si="791"/>
        <v>0</v>
      </c>
      <c r="JB114" s="62">
        <f t="shared" si="791"/>
        <v>0</v>
      </c>
      <c r="JC114" s="62">
        <f t="shared" si="791"/>
        <v>0</v>
      </c>
      <c r="JD114" s="67"/>
      <c r="JE114" s="67"/>
      <c r="JF114" s="67"/>
      <c r="JG114" s="172"/>
      <c r="JI114" s="172"/>
      <c r="JJ114" s="172">
        <v>109</v>
      </c>
      <c r="JK114" s="68">
        <f t="shared" ref="JK114:JO114" si="792">AJ116*$F148</f>
        <v>8.5199999999999998E-2</v>
      </c>
      <c r="JL114" s="68">
        <f t="shared" si="792"/>
        <v>8.6459999999999981E-2</v>
      </c>
      <c r="JM114" s="68">
        <f t="shared" si="792"/>
        <v>8.897999999999999E-2</v>
      </c>
      <c r="JN114" s="68">
        <f t="shared" si="792"/>
        <v>9.2759999999999995E-2</v>
      </c>
      <c r="JO114" s="68">
        <f t="shared" si="792"/>
        <v>9.7799999999999998E-2</v>
      </c>
      <c r="JP114" s="61">
        <f>JK114*('[1]功能-城建'!CW113-'[1]功能-城建'!CW112)+JP113</f>
        <v>25264963.200557187</v>
      </c>
      <c r="JQ114" s="61">
        <f>JL114*('[1]功能-城建'!CX113-'[1]功能-城建'!CX112)+JQ113</f>
        <v>27230397.937242184</v>
      </c>
      <c r="JR114" s="61">
        <f>JM114*('[1]功能-城建'!CY113-'[1]功能-城建'!CY112)+JR113</f>
        <v>26868006.753700502</v>
      </c>
      <c r="JS114" s="61">
        <f>JN114*('[1]功能-城建'!CZ113-'[1]功能-城建'!CZ112)+JS113</f>
        <v>26689130.75226368</v>
      </c>
      <c r="JT114" s="61">
        <f>JO114*('[1]功能-城建'!DA113-'[1]功能-城建'!DA112)+JT113</f>
        <v>15225160.360964434</v>
      </c>
      <c r="JU114" s="172"/>
      <c r="JW114" s="172"/>
      <c r="JX114" s="172">
        <v>109</v>
      </c>
      <c r="JY114" s="68">
        <f t="shared" ref="JY114:KC114" si="793">AJ116*$AB148</f>
        <v>0.14199999999999999</v>
      </c>
      <c r="JZ114" s="68">
        <f t="shared" si="793"/>
        <v>0.14409999999999998</v>
      </c>
      <c r="KA114" s="68">
        <f t="shared" si="793"/>
        <v>0.14829999999999999</v>
      </c>
      <c r="KB114" s="68">
        <f t="shared" si="793"/>
        <v>0.15460000000000002</v>
      </c>
      <c r="KC114" s="68">
        <f t="shared" si="793"/>
        <v>0.16300000000000003</v>
      </c>
      <c r="KD114" s="172"/>
      <c r="KF114" s="172"/>
      <c r="KG114" s="172">
        <v>109</v>
      </c>
      <c r="KH114" s="68">
        <f t="shared" ref="KH114:KL114" si="794">AJ116*$AC148</f>
        <v>0.1704</v>
      </c>
      <c r="KI114" s="68">
        <f t="shared" si="794"/>
        <v>0.17291999999999996</v>
      </c>
      <c r="KJ114" s="68">
        <f t="shared" si="794"/>
        <v>0.17795999999999998</v>
      </c>
      <c r="KK114" s="68">
        <f t="shared" si="794"/>
        <v>0.18551999999999999</v>
      </c>
      <c r="KL114" s="68">
        <f t="shared" si="794"/>
        <v>0.1956</v>
      </c>
      <c r="KM114" s="172"/>
      <c r="KO114" s="172"/>
      <c r="KP114" s="172">
        <v>109</v>
      </c>
      <c r="KQ114" s="68">
        <f t="shared" ref="KQ114:KU114" si="795">AJ116*$AD148</f>
        <v>0.25559999999999999</v>
      </c>
      <c r="KR114" s="68">
        <f t="shared" si="795"/>
        <v>0.25937999999999994</v>
      </c>
      <c r="KS114" s="68">
        <f t="shared" si="795"/>
        <v>0.26693999999999996</v>
      </c>
      <c r="KT114" s="68">
        <f t="shared" si="795"/>
        <v>0.27827999999999997</v>
      </c>
      <c r="KU114" s="68">
        <f t="shared" si="795"/>
        <v>0.29339999999999999</v>
      </c>
      <c r="KV114" s="172"/>
      <c r="KW114" s="172"/>
      <c r="KX114" s="172"/>
    </row>
    <row r="115" spans="2:310" x14ac:dyDescent="0.15">
      <c r="B115" s="54">
        <v>76</v>
      </c>
      <c r="C115" s="63">
        <f>IFERROR(INDEX(C$8:C$37,MATCH(圣人研究设计!AA149,$B$8:$B$37,0)),0)</f>
        <v>1.125</v>
      </c>
      <c r="D115" s="63">
        <f>IFERROR(INDEX(D$8:D$37,MATCH(圣人研究设计!AB149,$B$8:$B$37,0)),0)</f>
        <v>1.125</v>
      </c>
      <c r="E115" s="63">
        <f>IFERROR(INDEX(E$8:E$37,MATCH(圣人研究设计!AC149,$B$8:$B$37,0)),0)</f>
        <v>0</v>
      </c>
      <c r="F115" s="63">
        <f>IFERROR(INDEX(F$8:F$37,MATCH(圣人研究设计!AD149,$B$8:$B$37,0)),0)</f>
        <v>7.5000000000000011E-2</v>
      </c>
      <c r="G115" s="63">
        <f>IFERROR(INDEX(G$8:G$37,MATCH(圣人研究设计!AE149,$B$8:$B$37,0)),0)</f>
        <v>0.75</v>
      </c>
      <c r="H115" s="63">
        <f>IFERROR(INDEX(H$8:H$37,MATCH(圣人研究设计!AF149,$B$8:$B$37,0)),0)</f>
        <v>0.75</v>
      </c>
      <c r="I115" s="63">
        <f>IFERROR(INDEX(I$8:I$37,MATCH(圣人研究设计!AG149,$B$8:$B$37,0)),0)</f>
        <v>0.75</v>
      </c>
      <c r="J115" s="63">
        <f>IFERROR(INDEX(J$8:J$37,MATCH(圣人研究设计!AH149,$B$8:$B$37,0)),0)</f>
        <v>0.15000000000000002</v>
      </c>
      <c r="K115" s="63">
        <f>IFERROR(INDEX(K$8:K$37,MATCH(圣人研究设计!AI149,$B$8:$B$37,0)),0)</f>
        <v>0.15000000000000002</v>
      </c>
      <c r="L115" s="63">
        <f>IFERROR(INDEX(L$8:L$37,MATCH(圣人研究设计!AJ149,$B$8:$B$37,0)),0)</f>
        <v>0.15000000000000002</v>
      </c>
      <c r="M115" s="63">
        <f>IFERROR(INDEX(M$8:M$37,MATCH(圣人研究设计!AK149,$B$8:$B$37,0)),0)</f>
        <v>0.22499999999999998</v>
      </c>
      <c r="N115" s="63">
        <f>IFERROR(INDEX(N$8:N$37,MATCH(圣人研究设计!AL149,$B$8:$B$37,0)),0)</f>
        <v>0.15000000000000002</v>
      </c>
      <c r="O115" s="63">
        <f>IFERROR(INDEX(O$8:O$37,MATCH(圣人研究设计!AM149,$B$8:$B$37,0)),0)</f>
        <v>7.5000000000000011E-2</v>
      </c>
      <c r="P115" s="63">
        <f>IFERROR(INDEX(P$8:P$37,MATCH(圣人研究设计!AN149,$B$8:$B$37,0)),0)</f>
        <v>0.30000000000000004</v>
      </c>
      <c r="Q115" s="63">
        <f>IFERROR(INDEX(Q$8:Q$37,MATCH(圣人研究设计!AO149,$B$8:$B$37,0)),0)</f>
        <v>7.5000000000000011E-2</v>
      </c>
      <c r="R115" s="63">
        <f>IFERROR(INDEX(R$8:R$37,MATCH(圣人研究设计!AP149,$B$8:$B$37,0)),0)</f>
        <v>0.22499999999999998</v>
      </c>
      <c r="S115" s="63">
        <f>IFERROR(INDEX(S$8:S$37,MATCH(圣人研究设计!AQ149,$B$8:$B$37,0)),0)</f>
        <v>0.30000000000000004</v>
      </c>
      <c r="T115" s="63">
        <f>IFERROR(INDEX(T$8:T$37,MATCH(圣人研究设计!AR149,$B$8:$B$37,0)),0)</f>
        <v>0.30000000000000004</v>
      </c>
      <c r="U115" s="63">
        <f>IFERROR(INDEX(U$8:U$37,MATCH(圣人研究设计!AS149,$B$8:$B$37,0)),0)</f>
        <v>0.30000000000000004</v>
      </c>
      <c r="V115" s="63">
        <f>IFERROR(INDEX(V$8:V$37,MATCH(圣人研究设计!AT149,$B$8:$B$37,0)),0)</f>
        <v>2.25</v>
      </c>
      <c r="W115" s="63">
        <f>IFERROR(INDEX(W$8:W$37,MATCH(圣人研究设计!AU149,$B$8:$B$37,0)),0)</f>
        <v>0.44999999999999996</v>
      </c>
      <c r="X115" s="63">
        <f>IFERROR(INDEX(X$8:X$37,MATCH(圣人研究设计!AV149,$B$8:$B$37,0)),0)</f>
        <v>0.30000000000000004</v>
      </c>
      <c r="Y115" s="63">
        <f>IFERROR(INDEX(Y$8:Y$37,MATCH(圣人研究设计!AW149,$B$8:$B$37,0)),0)</f>
        <v>0.75</v>
      </c>
      <c r="Z115" s="63">
        <f>IFERROR(INDEX(Z$8:Z$37,MATCH(圣人研究设计!AX149,$B$8:$B$37,0)),0)</f>
        <v>0.30000000000000004</v>
      </c>
      <c r="AA115" s="63">
        <f>IFERROR(INDEX(AA$8:AA$37,MATCH(圣人研究设计!AY149,$B$8:$B$37,0)),0)</f>
        <v>0</v>
      </c>
      <c r="AB115" s="63">
        <f>IFERROR(INDEX(AB$8:AB$37,MATCH(圣人研究设计!AZ149,$B$8:$B$37,0)),0)</f>
        <v>0.15000000000000002</v>
      </c>
      <c r="AC115" s="63">
        <f>IFERROR(INDEX(AC$8:AC$37,MATCH(圣人研究设计!BA149,$B$8:$B$37,0)),0)</f>
        <v>0.15000000000000002</v>
      </c>
      <c r="AD115" s="63">
        <f>IFERROR(INDEX(AD$8:AD$37,MATCH(圣人研究设计!BB149,$B$8:$B$37,0)),0)</f>
        <v>0.22499999999999998</v>
      </c>
      <c r="AE115" s="63"/>
      <c r="AI115" s="172">
        <v>108</v>
      </c>
      <c r="AJ115" s="60">
        <f>IF(总纲!BM112&lt;INT('功能-圣人研究'!$E$8),0,求节点('功能-圣人研究'!$E$8:$E$27,'功能-圣人研究'!K$8:K$27,总纲!BM112))</f>
        <v>0.71</v>
      </c>
      <c r="AK115" s="60">
        <f>IF(总纲!BN112&lt;INT('功能-圣人研究'!$E$8),0,求节点('功能-圣人研究'!$E$8:$E$27,'功能-圣人研究'!L$8:L$27,总纲!BN112))</f>
        <v>0.72049999999999992</v>
      </c>
      <c r="AL115" s="60">
        <f>IF(总纲!BO112&lt;INT('功能-圣人研究'!$E$8),0,求节点('功能-圣人研究'!$E$8:$E$27,'功能-圣人研究'!M$8:M$27,总纲!BO112))</f>
        <v>0.74149999999999994</v>
      </c>
      <c r="AM115" s="60">
        <f>IF(总纲!BP112&lt;INT('功能-圣人研究'!$E$8),0,求节点('功能-圣人研究'!$E$8:$E$27,'功能-圣人研究'!N$8:N$27,总纲!BP112))</f>
        <v>0.77300000000000002</v>
      </c>
      <c r="AN115" s="60">
        <f>IF(总纲!BQ112&lt;INT('功能-圣人研究'!$E$8),0,求节点('功能-圣人研究'!$E$8:$E$27,'功能-圣人研究'!O$8:O$27,总纲!BQ112))</f>
        <v>0.81500000000000006</v>
      </c>
      <c r="AO115" s="172"/>
      <c r="AT115" s="172">
        <v>110</v>
      </c>
      <c r="AU115" s="68">
        <f t="shared" ref="AU115:AY115" si="796">$C149*AJ117</f>
        <v>1.2779999999999998</v>
      </c>
      <c r="AV115" s="68">
        <f t="shared" si="796"/>
        <v>1.2968999999999997</v>
      </c>
      <c r="AW115" s="68">
        <f t="shared" si="796"/>
        <v>1.3346999999999998</v>
      </c>
      <c r="AX115" s="68">
        <f t="shared" si="796"/>
        <v>1.3914</v>
      </c>
      <c r="AY115" s="68">
        <f t="shared" si="796"/>
        <v>1.4669999999999999</v>
      </c>
      <c r="AZ115" s="172"/>
      <c r="BB115" s="172"/>
      <c r="BC115" s="172">
        <v>110</v>
      </c>
      <c r="BD115" s="68">
        <f t="shared" ref="BD115:BH115" si="797">$D149*AJ117</f>
        <v>1.2779999999999998</v>
      </c>
      <c r="BE115" s="68">
        <f t="shared" si="797"/>
        <v>1.2968999999999997</v>
      </c>
      <c r="BF115" s="68">
        <f t="shared" si="797"/>
        <v>1.3346999999999998</v>
      </c>
      <c r="BG115" s="68">
        <f t="shared" si="797"/>
        <v>1.3914</v>
      </c>
      <c r="BH115" s="68">
        <f t="shared" si="797"/>
        <v>1.4669999999999999</v>
      </c>
      <c r="BI115" s="172"/>
      <c r="BK115" s="172"/>
      <c r="BL115" s="172">
        <v>110</v>
      </c>
      <c r="BM115" s="68">
        <f t="shared" ref="BM115:BQ115" si="798">$E149*AJ117</f>
        <v>0</v>
      </c>
      <c r="BN115" s="68">
        <f t="shared" si="798"/>
        <v>0</v>
      </c>
      <c r="BO115" s="68">
        <f t="shared" si="798"/>
        <v>0</v>
      </c>
      <c r="BP115" s="68">
        <f t="shared" si="798"/>
        <v>0</v>
      </c>
      <c r="BQ115" s="68">
        <f t="shared" si="798"/>
        <v>0</v>
      </c>
      <c r="BR115" s="172"/>
      <c r="BT115" s="172"/>
      <c r="BU115" s="172">
        <v>110</v>
      </c>
      <c r="BV115" s="62">
        <f t="shared" ref="BV115:BZ115" si="799">$G149*AJ117</f>
        <v>0.85199999999999998</v>
      </c>
      <c r="BW115" s="62">
        <f t="shared" si="799"/>
        <v>0.86459999999999992</v>
      </c>
      <c r="BX115" s="62">
        <f t="shared" si="799"/>
        <v>0.88979999999999992</v>
      </c>
      <c r="BY115" s="62">
        <f t="shared" si="799"/>
        <v>0.92759999999999998</v>
      </c>
      <c r="BZ115" s="62">
        <f t="shared" si="799"/>
        <v>0.97799999999999998</v>
      </c>
      <c r="CA115" s="172"/>
      <c r="CC115" s="172"/>
      <c r="CD115" s="172">
        <v>110</v>
      </c>
      <c r="CE115" s="62">
        <f t="shared" ref="CE115:CI115" si="800">$H149*AJ117</f>
        <v>0.85199999999999998</v>
      </c>
      <c r="CF115" s="62">
        <f t="shared" si="800"/>
        <v>0.86459999999999992</v>
      </c>
      <c r="CG115" s="62">
        <f t="shared" si="800"/>
        <v>0.88979999999999992</v>
      </c>
      <c r="CH115" s="62">
        <f t="shared" si="800"/>
        <v>0.92759999999999998</v>
      </c>
      <c r="CI115" s="62">
        <f t="shared" si="800"/>
        <v>0.97799999999999998</v>
      </c>
      <c r="CJ115" s="172"/>
      <c r="CL115" s="172"/>
      <c r="CM115" s="172">
        <v>110</v>
      </c>
      <c r="CN115" s="62">
        <f t="shared" ref="CN115:CR115" si="801">$I149*AJ117</f>
        <v>0.71</v>
      </c>
      <c r="CO115" s="62">
        <f t="shared" si="801"/>
        <v>0.72049999999999992</v>
      </c>
      <c r="CP115" s="62">
        <f t="shared" si="801"/>
        <v>0.74149999999999994</v>
      </c>
      <c r="CQ115" s="62">
        <f t="shared" si="801"/>
        <v>0.77300000000000002</v>
      </c>
      <c r="CR115" s="62">
        <f t="shared" si="801"/>
        <v>0.81500000000000006</v>
      </c>
      <c r="CS115" s="172"/>
      <c r="CU115" s="172"/>
      <c r="CV115" s="172">
        <v>110</v>
      </c>
      <c r="CW115" s="62">
        <f t="shared" ref="CW115:DA115" si="802">$J149*AJ117</f>
        <v>0.1704</v>
      </c>
      <c r="CX115" s="62">
        <f t="shared" si="802"/>
        <v>0.17291999999999996</v>
      </c>
      <c r="CY115" s="62">
        <f t="shared" si="802"/>
        <v>0.17795999999999998</v>
      </c>
      <c r="CZ115" s="62">
        <f t="shared" si="802"/>
        <v>0.18551999999999999</v>
      </c>
      <c r="DA115" s="62">
        <f t="shared" si="802"/>
        <v>0.1956</v>
      </c>
      <c r="DB115" s="172"/>
      <c r="DD115" s="172"/>
      <c r="DE115" s="172">
        <v>110</v>
      </c>
      <c r="DF115" s="62">
        <f t="shared" ref="DF115:DJ115" si="803">$K149*AJ117</f>
        <v>0.1704</v>
      </c>
      <c r="DG115" s="62">
        <f t="shared" si="803"/>
        <v>0.17291999999999996</v>
      </c>
      <c r="DH115" s="62">
        <f t="shared" si="803"/>
        <v>0.17795999999999998</v>
      </c>
      <c r="DI115" s="62">
        <f t="shared" si="803"/>
        <v>0.18551999999999999</v>
      </c>
      <c r="DJ115" s="62">
        <f t="shared" si="803"/>
        <v>0.1956</v>
      </c>
      <c r="DK115" s="172"/>
      <c r="DM115" s="172"/>
      <c r="DN115" s="172">
        <v>110</v>
      </c>
      <c r="DO115" s="62">
        <f t="shared" ref="DO115:DS115" si="804">$L149*AJ117</f>
        <v>0.14199999999999999</v>
      </c>
      <c r="DP115" s="62">
        <f t="shared" si="804"/>
        <v>0.14409999999999998</v>
      </c>
      <c r="DQ115" s="62">
        <f t="shared" si="804"/>
        <v>0.14829999999999999</v>
      </c>
      <c r="DR115" s="62">
        <f t="shared" si="804"/>
        <v>0.15460000000000002</v>
      </c>
      <c r="DS115" s="62">
        <f t="shared" si="804"/>
        <v>0.16300000000000003</v>
      </c>
      <c r="DT115" s="172"/>
      <c r="DV115" s="172"/>
      <c r="DW115" s="172">
        <v>110</v>
      </c>
      <c r="DX115" s="62">
        <f t="shared" ref="DX115:EB115" si="805">$M149*AJ117</f>
        <v>0.21299999999999999</v>
      </c>
      <c r="DY115" s="62">
        <f t="shared" si="805"/>
        <v>0.21614999999999998</v>
      </c>
      <c r="DZ115" s="62">
        <f t="shared" si="805"/>
        <v>0.22244999999999998</v>
      </c>
      <c r="EA115" s="62">
        <f t="shared" si="805"/>
        <v>0.2319</v>
      </c>
      <c r="EB115" s="62">
        <f t="shared" si="805"/>
        <v>0.2445</v>
      </c>
      <c r="EC115" s="172"/>
      <c r="EE115" s="172"/>
      <c r="EF115" s="172">
        <v>110</v>
      </c>
      <c r="EG115" s="62">
        <f t="shared" ref="EG115:EK115" si="806">$N149*AJ117</f>
        <v>0.14199999999999999</v>
      </c>
      <c r="EH115" s="62">
        <f t="shared" si="806"/>
        <v>0.14409999999999998</v>
      </c>
      <c r="EI115" s="62">
        <f t="shared" si="806"/>
        <v>0.14829999999999999</v>
      </c>
      <c r="EJ115" s="62">
        <f t="shared" si="806"/>
        <v>0.15460000000000002</v>
      </c>
      <c r="EK115" s="62">
        <f t="shared" si="806"/>
        <v>0.16300000000000003</v>
      </c>
      <c r="EL115" s="172"/>
      <c r="EN115" s="172"/>
      <c r="EO115" s="172">
        <v>110</v>
      </c>
      <c r="EP115" s="62">
        <f t="shared" ref="EP115:ET115" si="807">$O149*AJ117</f>
        <v>7.0999999999999994E-2</v>
      </c>
      <c r="EQ115" s="62">
        <f t="shared" si="807"/>
        <v>7.2049999999999989E-2</v>
      </c>
      <c r="ER115" s="62">
        <f t="shared" si="807"/>
        <v>7.4149999999999994E-2</v>
      </c>
      <c r="ES115" s="62">
        <f t="shared" si="807"/>
        <v>7.7300000000000008E-2</v>
      </c>
      <c r="ET115" s="62">
        <f t="shared" si="807"/>
        <v>8.1500000000000017E-2</v>
      </c>
      <c r="EU115" s="172"/>
      <c r="EW115" s="172"/>
      <c r="EX115" s="172">
        <v>110</v>
      </c>
      <c r="EY115" s="62">
        <f t="shared" si="401"/>
        <v>0.28399999999999997</v>
      </c>
      <c r="EZ115" s="62">
        <f t="shared" si="402"/>
        <v>0.28819999999999996</v>
      </c>
      <c r="FA115" s="62">
        <f t="shared" si="403"/>
        <v>0.29659999999999997</v>
      </c>
      <c r="FB115" s="62">
        <f t="shared" si="404"/>
        <v>0.30920000000000003</v>
      </c>
      <c r="FC115" s="62">
        <f t="shared" si="405"/>
        <v>0.32600000000000007</v>
      </c>
      <c r="FD115" s="172"/>
      <c r="FF115" s="172"/>
      <c r="FG115" s="172">
        <v>110</v>
      </c>
      <c r="FH115" s="67">
        <f>$Q149*AJ117*'[1]资源-士兵训练时间'!AB115+FH114</f>
        <v>21551403.847195648</v>
      </c>
      <c r="FI115" s="67">
        <f>$Q149*AK117*'[1]资源-士兵训练时间'!AC115+FI114</f>
        <v>30805699.877494205</v>
      </c>
      <c r="FJ115" s="67">
        <f>$Q149*AL117*'[1]资源-士兵训练时间'!AD115+FJ114</f>
        <v>41822521.957752749</v>
      </c>
      <c r="FK115" s="67">
        <f>$Q149*AM117*'[1]资源-士兵训练时间'!AE115+FK114</f>
        <v>55180965.571546309</v>
      </c>
      <c r="FL115" s="67">
        <f>$Q149*AN117*'[1]资源-士兵训练时间'!AF115+FL114</f>
        <v>83773050.390911803</v>
      </c>
      <c r="FM115" s="172"/>
      <c r="FO115" s="172"/>
      <c r="FP115" s="172">
        <v>110</v>
      </c>
      <c r="FQ115" s="62">
        <f t="shared" ref="FQ115:FU115" si="808">$R149*AJ117</f>
        <v>0.21299999999999999</v>
      </c>
      <c r="FR115" s="62">
        <f t="shared" si="808"/>
        <v>0.21614999999999998</v>
      </c>
      <c r="FS115" s="62">
        <f t="shared" si="808"/>
        <v>0.22244999999999998</v>
      </c>
      <c r="FT115" s="62">
        <f t="shared" si="808"/>
        <v>0.2319</v>
      </c>
      <c r="FU115" s="62">
        <f t="shared" si="808"/>
        <v>0.2445</v>
      </c>
      <c r="FV115" s="61">
        <f>FQ115*[4]兵营招募!AX114+FV114</f>
        <v>59183933.814003214</v>
      </c>
      <c r="FW115" s="61">
        <f>FR115*[4]兵营招募!AY114+FW114</f>
        <v>59496296.883744493</v>
      </c>
      <c r="FX115" s="61">
        <f>FS115*[4]兵营招募!AZ114+FX114</f>
        <v>56037949.787686348</v>
      </c>
      <c r="FY115" s="61">
        <f>FT115*[4]兵营招募!BA114+FY114</f>
        <v>52247121.271152824</v>
      </c>
      <c r="FZ115" s="61">
        <f>FU115*[4]兵营招募!BB114+FZ114</f>
        <v>35744151.486238286</v>
      </c>
      <c r="GA115" s="172"/>
      <c r="GC115" s="172"/>
      <c r="GD115" s="172">
        <v>110</v>
      </c>
      <c r="GE115" s="62">
        <f t="shared" ref="GE115:GI115" si="809">$S149*AJ117</f>
        <v>0.28399999999999997</v>
      </c>
      <c r="GF115" s="62">
        <f t="shared" si="809"/>
        <v>0.28819999999999996</v>
      </c>
      <c r="GG115" s="62">
        <f t="shared" si="809"/>
        <v>0.29659999999999997</v>
      </c>
      <c r="GH115" s="62">
        <f t="shared" si="809"/>
        <v>0.30920000000000003</v>
      </c>
      <c r="GI115" s="62">
        <f t="shared" si="809"/>
        <v>0.32600000000000007</v>
      </c>
      <c r="GJ115" s="172"/>
      <c r="GL115" s="172"/>
      <c r="GM115" s="172">
        <v>110</v>
      </c>
      <c r="GN115" s="62">
        <f t="shared" ref="GN115:GR115" si="810">$T149*AJ117</f>
        <v>0.28399999999999997</v>
      </c>
      <c r="GO115" s="62">
        <f t="shared" si="810"/>
        <v>0.28819999999999996</v>
      </c>
      <c r="GP115" s="62">
        <f t="shared" si="810"/>
        <v>0.29659999999999997</v>
      </c>
      <c r="GQ115" s="62">
        <f t="shared" si="810"/>
        <v>0.30920000000000003</v>
      </c>
      <c r="GR115" s="62">
        <f t="shared" si="810"/>
        <v>0.32600000000000007</v>
      </c>
      <c r="GS115" s="172"/>
      <c r="GU115" s="172"/>
      <c r="GV115" s="172">
        <v>110</v>
      </c>
      <c r="GW115" s="62">
        <f t="shared" ref="GW115:HA115" si="811">$U149*AJ117</f>
        <v>0.28399999999999997</v>
      </c>
      <c r="GX115" s="62">
        <f t="shared" si="811"/>
        <v>0.28819999999999996</v>
      </c>
      <c r="GY115" s="62">
        <f t="shared" si="811"/>
        <v>0.29659999999999997</v>
      </c>
      <c r="GZ115" s="62">
        <f t="shared" si="811"/>
        <v>0.30920000000000003</v>
      </c>
      <c r="HA115" s="62">
        <f t="shared" si="811"/>
        <v>0.32600000000000007</v>
      </c>
      <c r="HB115" s="172"/>
      <c r="HD115" s="172"/>
      <c r="HE115" s="172">
        <v>110</v>
      </c>
      <c r="HF115" s="62">
        <f t="shared" ref="HF115:HJ115" si="812">$V149*AJ117</f>
        <v>2.13</v>
      </c>
      <c r="HG115" s="62">
        <f t="shared" si="812"/>
        <v>2.1614999999999998</v>
      </c>
      <c r="HH115" s="62">
        <f t="shared" si="812"/>
        <v>2.2244999999999999</v>
      </c>
      <c r="HI115" s="62">
        <f t="shared" si="812"/>
        <v>2.319</v>
      </c>
      <c r="HJ115" s="62">
        <f t="shared" si="812"/>
        <v>2.4450000000000003</v>
      </c>
      <c r="HK115" s="172"/>
      <c r="HM115" s="172"/>
      <c r="HN115" s="172">
        <v>110</v>
      </c>
      <c r="HO115" s="62">
        <f t="shared" ref="HO115:HS115" si="813">$W149*AJ117</f>
        <v>0.42599999999999999</v>
      </c>
      <c r="HP115" s="62">
        <f t="shared" si="813"/>
        <v>0.43229999999999996</v>
      </c>
      <c r="HQ115" s="62">
        <f t="shared" si="813"/>
        <v>0.44489999999999996</v>
      </c>
      <c r="HR115" s="62">
        <f t="shared" si="813"/>
        <v>0.46379999999999999</v>
      </c>
      <c r="HS115" s="62">
        <f t="shared" si="813"/>
        <v>0.48899999999999999</v>
      </c>
      <c r="HT115" s="172"/>
      <c r="HV115" s="172"/>
      <c r="HW115" s="172">
        <v>110</v>
      </c>
      <c r="HX115" s="62">
        <f t="shared" ref="HX115:IB115" si="814">$X149*AJ117</f>
        <v>0.28399999999999997</v>
      </c>
      <c r="HY115" s="62">
        <f t="shared" si="814"/>
        <v>0.28819999999999996</v>
      </c>
      <c r="HZ115" s="62">
        <f t="shared" si="814"/>
        <v>0.29659999999999997</v>
      </c>
      <c r="IA115" s="62">
        <f t="shared" si="814"/>
        <v>0.30920000000000003</v>
      </c>
      <c r="IB115" s="62">
        <f t="shared" si="814"/>
        <v>0.32600000000000007</v>
      </c>
      <c r="IC115" s="172"/>
      <c r="IE115" s="172"/>
      <c r="IF115" s="172">
        <v>110</v>
      </c>
      <c r="IG115" s="62">
        <f t="shared" ref="IG115:IK115" si="815">$Y149*AJ117</f>
        <v>0.85199999999999998</v>
      </c>
      <c r="IH115" s="62">
        <f t="shared" si="815"/>
        <v>0.86459999999999992</v>
      </c>
      <c r="II115" s="62">
        <f t="shared" si="815"/>
        <v>0.88979999999999992</v>
      </c>
      <c r="IJ115" s="62">
        <f t="shared" si="815"/>
        <v>0.92759999999999998</v>
      </c>
      <c r="IK115" s="62">
        <f t="shared" si="815"/>
        <v>0.97799999999999998</v>
      </c>
      <c r="IL115" s="172"/>
      <c r="IN115" s="172"/>
      <c r="IO115" s="172">
        <v>110</v>
      </c>
      <c r="IP115" s="62">
        <f t="shared" ref="IP115:IT115" si="816">$Z149*AJ117</f>
        <v>0.28399999999999997</v>
      </c>
      <c r="IQ115" s="62">
        <f t="shared" si="816"/>
        <v>0.28819999999999996</v>
      </c>
      <c r="IR115" s="62">
        <f t="shared" si="816"/>
        <v>0.29659999999999997</v>
      </c>
      <c r="IS115" s="62">
        <f t="shared" si="816"/>
        <v>0.30920000000000003</v>
      </c>
      <c r="IT115" s="62">
        <f t="shared" si="816"/>
        <v>0.32600000000000007</v>
      </c>
      <c r="IU115" s="172"/>
      <c r="IW115" s="172"/>
      <c r="IX115" s="172">
        <v>110</v>
      </c>
      <c r="IY115" s="62">
        <f t="shared" ref="IY115:JC115" si="817">$AA149*AJ117</f>
        <v>0</v>
      </c>
      <c r="IZ115" s="62">
        <f t="shared" si="817"/>
        <v>0</v>
      </c>
      <c r="JA115" s="62">
        <f t="shared" si="817"/>
        <v>0</v>
      </c>
      <c r="JB115" s="62">
        <f t="shared" si="817"/>
        <v>0</v>
      </c>
      <c r="JC115" s="62">
        <f t="shared" si="817"/>
        <v>0</v>
      </c>
      <c r="JD115" s="67"/>
      <c r="JE115" s="67"/>
      <c r="JF115" s="67"/>
      <c r="JG115" s="172"/>
      <c r="JI115" s="172"/>
      <c r="JJ115" s="172">
        <v>110</v>
      </c>
      <c r="JK115" s="68">
        <f t="shared" ref="JK115:JO115" si="818">AJ117*$F149</f>
        <v>8.5199999999999998E-2</v>
      </c>
      <c r="JL115" s="68">
        <f t="shared" si="818"/>
        <v>8.6459999999999981E-2</v>
      </c>
      <c r="JM115" s="68">
        <f t="shared" si="818"/>
        <v>8.897999999999999E-2</v>
      </c>
      <c r="JN115" s="68">
        <f t="shared" si="818"/>
        <v>9.2759999999999995E-2</v>
      </c>
      <c r="JO115" s="68">
        <f t="shared" si="818"/>
        <v>9.7799999999999998E-2</v>
      </c>
      <c r="JP115" s="61">
        <f>JK115*('[1]功能-城建'!CW114-'[1]功能-城建'!CW113)+JP114</f>
        <v>27284394.86149811</v>
      </c>
      <c r="JQ115" s="61">
        <f>JL115*('[1]功能-城建'!CX114-'[1]功能-城建'!CX113)+JQ114</f>
        <v>29394412.230591659</v>
      </c>
      <c r="JR115" s="61">
        <f>JM115*('[1]功能-城建'!CY114-'[1]功能-城建'!CY113)+JR114</f>
        <v>29073823.840545349</v>
      </c>
      <c r="JS115" s="61">
        <f>JN115*('[1]功能-城建'!CZ114-'[1]功能-城建'!CZ113)+JS114</f>
        <v>28917172.158093326</v>
      </c>
      <c r="JT115" s="61">
        <f>JO115*('[1]功能-城建'!DA114-'[1]功能-城建'!DA113)+JT114</f>
        <v>16516518.984198544</v>
      </c>
      <c r="JU115" s="172"/>
      <c r="JW115" s="172"/>
      <c r="JX115" s="172">
        <v>110</v>
      </c>
      <c r="JY115" s="68">
        <f t="shared" ref="JY115:KC115" si="819">AJ117*$AB149</f>
        <v>0.14199999999999999</v>
      </c>
      <c r="JZ115" s="68">
        <f t="shared" si="819"/>
        <v>0.14409999999999998</v>
      </c>
      <c r="KA115" s="68">
        <f t="shared" si="819"/>
        <v>0.14829999999999999</v>
      </c>
      <c r="KB115" s="68">
        <f t="shared" si="819"/>
        <v>0.15460000000000002</v>
      </c>
      <c r="KC115" s="68">
        <f t="shared" si="819"/>
        <v>0.16300000000000003</v>
      </c>
      <c r="KD115" s="172"/>
      <c r="KF115" s="172"/>
      <c r="KG115" s="172">
        <v>110</v>
      </c>
      <c r="KH115" s="68">
        <f t="shared" ref="KH115:KL115" si="820">AJ117*$AC149</f>
        <v>0.1704</v>
      </c>
      <c r="KI115" s="68">
        <f t="shared" si="820"/>
        <v>0.17291999999999996</v>
      </c>
      <c r="KJ115" s="68">
        <f t="shared" si="820"/>
        <v>0.17795999999999998</v>
      </c>
      <c r="KK115" s="68">
        <f t="shared" si="820"/>
        <v>0.18551999999999999</v>
      </c>
      <c r="KL115" s="68">
        <f t="shared" si="820"/>
        <v>0.1956</v>
      </c>
      <c r="KM115" s="172"/>
      <c r="KO115" s="172"/>
      <c r="KP115" s="172">
        <v>110</v>
      </c>
      <c r="KQ115" s="68">
        <f t="shared" ref="KQ115:KU115" si="821">AJ117*$AD149</f>
        <v>0.25559999999999999</v>
      </c>
      <c r="KR115" s="68">
        <f t="shared" si="821"/>
        <v>0.25937999999999994</v>
      </c>
      <c r="KS115" s="68">
        <f t="shared" si="821"/>
        <v>0.26693999999999996</v>
      </c>
      <c r="KT115" s="68">
        <f t="shared" si="821"/>
        <v>0.27827999999999997</v>
      </c>
      <c r="KU115" s="68">
        <f t="shared" si="821"/>
        <v>0.29339999999999999</v>
      </c>
      <c r="KV115" s="172"/>
      <c r="KW115" s="172"/>
      <c r="KX115" s="172"/>
    </row>
    <row r="116" spans="2:310" x14ac:dyDescent="0.15">
      <c r="B116" s="54">
        <v>77</v>
      </c>
      <c r="C116" s="63">
        <f>IFERROR(INDEX(C$8:C$37,MATCH(圣人研究设计!AA150,$B$8:$B$37,0)),0)</f>
        <v>1.125</v>
      </c>
      <c r="D116" s="63">
        <f>IFERROR(INDEX(D$8:D$37,MATCH(圣人研究设计!AB150,$B$8:$B$37,0)),0)</f>
        <v>1.125</v>
      </c>
      <c r="E116" s="63">
        <f>IFERROR(INDEX(E$8:E$37,MATCH(圣人研究设计!AC150,$B$8:$B$37,0)),0)</f>
        <v>0</v>
      </c>
      <c r="F116" s="63">
        <f>IFERROR(INDEX(F$8:F$37,MATCH(圣人研究设计!AD150,$B$8:$B$37,0)),0)</f>
        <v>7.5000000000000011E-2</v>
      </c>
      <c r="G116" s="63">
        <f>IFERROR(INDEX(G$8:G$37,MATCH(圣人研究设计!AE150,$B$8:$B$37,0)),0)</f>
        <v>0.75</v>
      </c>
      <c r="H116" s="63">
        <f>IFERROR(INDEX(H$8:H$37,MATCH(圣人研究设计!AF150,$B$8:$B$37,0)),0)</f>
        <v>0.75</v>
      </c>
      <c r="I116" s="63">
        <f>IFERROR(INDEX(I$8:I$37,MATCH(圣人研究设计!AG150,$B$8:$B$37,0)),0)</f>
        <v>0.75</v>
      </c>
      <c r="J116" s="63">
        <f>IFERROR(INDEX(J$8:J$37,MATCH(圣人研究设计!AH150,$B$8:$B$37,0)),0)</f>
        <v>0.15000000000000002</v>
      </c>
      <c r="K116" s="63">
        <f>IFERROR(INDEX(K$8:K$37,MATCH(圣人研究设计!AI150,$B$8:$B$37,0)),0)</f>
        <v>0.15000000000000002</v>
      </c>
      <c r="L116" s="63">
        <f>IFERROR(INDEX(L$8:L$37,MATCH(圣人研究设计!AJ150,$B$8:$B$37,0)),0)</f>
        <v>0.15000000000000002</v>
      </c>
      <c r="M116" s="63">
        <f>IFERROR(INDEX(M$8:M$37,MATCH(圣人研究设计!AK150,$B$8:$B$37,0)),0)</f>
        <v>0.22499999999999998</v>
      </c>
      <c r="N116" s="63">
        <f>IFERROR(INDEX(N$8:N$37,MATCH(圣人研究设计!AL150,$B$8:$B$37,0)),0)</f>
        <v>0.15000000000000002</v>
      </c>
      <c r="O116" s="63">
        <f>IFERROR(INDEX(O$8:O$37,MATCH(圣人研究设计!AM150,$B$8:$B$37,0)),0)</f>
        <v>7.5000000000000011E-2</v>
      </c>
      <c r="P116" s="63">
        <f>IFERROR(INDEX(P$8:P$37,MATCH(圣人研究设计!AN150,$B$8:$B$37,0)),0)</f>
        <v>0.30000000000000004</v>
      </c>
      <c r="Q116" s="63">
        <f>IFERROR(INDEX(Q$8:Q$37,MATCH(圣人研究设计!AO150,$B$8:$B$37,0)),0)</f>
        <v>7.5000000000000011E-2</v>
      </c>
      <c r="R116" s="63">
        <f>IFERROR(INDEX(R$8:R$37,MATCH(圣人研究设计!AP150,$B$8:$B$37,0)),0)</f>
        <v>0.22499999999999998</v>
      </c>
      <c r="S116" s="63">
        <f>IFERROR(INDEX(S$8:S$37,MATCH(圣人研究设计!AQ150,$B$8:$B$37,0)),0)</f>
        <v>0.30000000000000004</v>
      </c>
      <c r="T116" s="63">
        <f>IFERROR(INDEX(T$8:T$37,MATCH(圣人研究设计!AR150,$B$8:$B$37,0)),0)</f>
        <v>0.30000000000000004</v>
      </c>
      <c r="U116" s="63">
        <f>IFERROR(INDEX(U$8:U$37,MATCH(圣人研究设计!AS150,$B$8:$B$37,0)),0)</f>
        <v>0.30000000000000004</v>
      </c>
      <c r="V116" s="63">
        <f>IFERROR(INDEX(V$8:V$37,MATCH(圣人研究设计!AT150,$B$8:$B$37,0)),0)</f>
        <v>2.25</v>
      </c>
      <c r="W116" s="63">
        <f>IFERROR(INDEX(W$8:W$37,MATCH(圣人研究设计!AU150,$B$8:$B$37,0)),0)</f>
        <v>0.44999999999999996</v>
      </c>
      <c r="X116" s="63">
        <f>IFERROR(INDEX(X$8:X$37,MATCH(圣人研究设计!AV150,$B$8:$B$37,0)),0)</f>
        <v>0.30000000000000004</v>
      </c>
      <c r="Y116" s="63">
        <f>IFERROR(INDEX(Y$8:Y$37,MATCH(圣人研究设计!AW150,$B$8:$B$37,0)),0)</f>
        <v>0.75</v>
      </c>
      <c r="Z116" s="63">
        <f>IFERROR(INDEX(Z$8:Z$37,MATCH(圣人研究设计!AX150,$B$8:$B$37,0)),0)</f>
        <v>0.30000000000000004</v>
      </c>
      <c r="AA116" s="63">
        <f>IFERROR(INDEX(AA$8:AA$37,MATCH(圣人研究设计!AY150,$B$8:$B$37,0)),0)</f>
        <v>0</v>
      </c>
      <c r="AB116" s="63">
        <f>IFERROR(INDEX(AB$8:AB$37,MATCH(圣人研究设计!AZ150,$B$8:$B$37,0)),0)</f>
        <v>0.15000000000000002</v>
      </c>
      <c r="AC116" s="63">
        <f>IFERROR(INDEX(AC$8:AC$37,MATCH(圣人研究设计!BA150,$B$8:$B$37,0)),0)</f>
        <v>0.15000000000000002</v>
      </c>
      <c r="AD116" s="63">
        <f>IFERROR(INDEX(AD$8:AD$37,MATCH(圣人研究设计!BB150,$B$8:$B$37,0)),0)</f>
        <v>0.22499999999999998</v>
      </c>
      <c r="AE116" s="63"/>
      <c r="AI116" s="172">
        <v>109</v>
      </c>
      <c r="AJ116" s="60">
        <f>IF(总纲!BM113&lt;INT('功能-圣人研究'!$E$8),0,求节点('功能-圣人研究'!$E$8:$E$27,'功能-圣人研究'!K$8:K$27,总纲!BM113))</f>
        <v>0.71</v>
      </c>
      <c r="AK116" s="60">
        <f>IF(总纲!BN113&lt;INT('功能-圣人研究'!$E$8),0,求节点('功能-圣人研究'!$E$8:$E$27,'功能-圣人研究'!L$8:L$27,总纲!BN113))</f>
        <v>0.72049999999999992</v>
      </c>
      <c r="AL116" s="60">
        <f>IF(总纲!BO113&lt;INT('功能-圣人研究'!$E$8),0,求节点('功能-圣人研究'!$E$8:$E$27,'功能-圣人研究'!M$8:M$27,总纲!BO113))</f>
        <v>0.74149999999999994</v>
      </c>
      <c r="AM116" s="60">
        <f>IF(总纲!BP113&lt;INT('功能-圣人研究'!$E$8),0,求节点('功能-圣人研究'!$E$8:$E$27,'功能-圣人研究'!N$8:N$27,总纲!BP113))</f>
        <v>0.77300000000000002</v>
      </c>
      <c r="AN116" s="60">
        <f>IF(总纲!BQ113&lt;INT('功能-圣人研究'!$E$8),0,求节点('功能-圣人研究'!$E$8:$E$27,'功能-圣人研究'!O$8:O$27,总纲!BQ113))</f>
        <v>0.81500000000000006</v>
      </c>
      <c r="AO116" s="172"/>
      <c r="AT116" s="172">
        <v>111</v>
      </c>
      <c r="AU116" s="68">
        <f t="shared" ref="AU116:AY116" si="822">$C150*AJ118</f>
        <v>1.2779999999999998</v>
      </c>
      <c r="AV116" s="68">
        <f t="shared" si="822"/>
        <v>1.2968999999999997</v>
      </c>
      <c r="AW116" s="68">
        <f t="shared" si="822"/>
        <v>1.3346999999999998</v>
      </c>
      <c r="AX116" s="68">
        <f t="shared" si="822"/>
        <v>1.3914</v>
      </c>
      <c r="AY116" s="68">
        <f t="shared" si="822"/>
        <v>1.4669999999999999</v>
      </c>
      <c r="AZ116" s="172"/>
      <c r="BB116" s="172"/>
      <c r="BC116" s="172">
        <v>111</v>
      </c>
      <c r="BD116" s="68">
        <f t="shared" ref="BD116:BH116" si="823">$D150*AJ118</f>
        <v>1.2779999999999998</v>
      </c>
      <c r="BE116" s="68">
        <f t="shared" si="823"/>
        <v>1.2968999999999997</v>
      </c>
      <c r="BF116" s="68">
        <f t="shared" si="823"/>
        <v>1.3346999999999998</v>
      </c>
      <c r="BG116" s="68">
        <f t="shared" si="823"/>
        <v>1.3914</v>
      </c>
      <c r="BH116" s="68">
        <f t="shared" si="823"/>
        <v>1.4669999999999999</v>
      </c>
      <c r="BI116" s="172"/>
      <c r="BK116" s="172"/>
      <c r="BL116" s="172">
        <v>111</v>
      </c>
      <c r="BM116" s="68">
        <f t="shared" ref="BM116:BQ116" si="824">$E150*AJ118</f>
        <v>0</v>
      </c>
      <c r="BN116" s="68">
        <f t="shared" si="824"/>
        <v>0</v>
      </c>
      <c r="BO116" s="68">
        <f t="shared" si="824"/>
        <v>0</v>
      </c>
      <c r="BP116" s="68">
        <f t="shared" si="824"/>
        <v>0</v>
      </c>
      <c r="BQ116" s="68">
        <f t="shared" si="824"/>
        <v>0</v>
      </c>
      <c r="BR116" s="172"/>
      <c r="BT116" s="172"/>
      <c r="BU116" s="172">
        <v>111</v>
      </c>
      <c r="BV116" s="62">
        <f t="shared" ref="BV116:BZ116" si="825">$G150*AJ118</f>
        <v>0.85199999999999998</v>
      </c>
      <c r="BW116" s="62">
        <f t="shared" si="825"/>
        <v>0.86459999999999992</v>
      </c>
      <c r="BX116" s="62">
        <f t="shared" si="825"/>
        <v>0.88979999999999992</v>
      </c>
      <c r="BY116" s="62">
        <f t="shared" si="825"/>
        <v>0.92759999999999998</v>
      </c>
      <c r="BZ116" s="62">
        <f t="shared" si="825"/>
        <v>0.97799999999999998</v>
      </c>
      <c r="CA116" s="172"/>
      <c r="CC116" s="172"/>
      <c r="CD116" s="172">
        <v>111</v>
      </c>
      <c r="CE116" s="62">
        <f t="shared" ref="CE116:CI116" si="826">$H150*AJ118</f>
        <v>0.85199999999999998</v>
      </c>
      <c r="CF116" s="62">
        <f t="shared" si="826"/>
        <v>0.86459999999999992</v>
      </c>
      <c r="CG116" s="62">
        <f t="shared" si="826"/>
        <v>0.88979999999999992</v>
      </c>
      <c r="CH116" s="62">
        <f t="shared" si="826"/>
        <v>0.92759999999999998</v>
      </c>
      <c r="CI116" s="62">
        <f t="shared" si="826"/>
        <v>0.97799999999999998</v>
      </c>
      <c r="CJ116" s="172"/>
      <c r="CL116" s="172"/>
      <c r="CM116" s="172">
        <v>111</v>
      </c>
      <c r="CN116" s="62">
        <f t="shared" ref="CN116:CR116" si="827">$I150*AJ118</f>
        <v>0.71</v>
      </c>
      <c r="CO116" s="62">
        <f t="shared" si="827"/>
        <v>0.72049999999999992</v>
      </c>
      <c r="CP116" s="62">
        <f t="shared" si="827"/>
        <v>0.74149999999999994</v>
      </c>
      <c r="CQ116" s="62">
        <f t="shared" si="827"/>
        <v>0.77300000000000002</v>
      </c>
      <c r="CR116" s="62">
        <f t="shared" si="827"/>
        <v>0.81500000000000006</v>
      </c>
      <c r="CS116" s="172"/>
      <c r="CU116" s="172"/>
      <c r="CV116" s="172">
        <v>111</v>
      </c>
      <c r="CW116" s="62">
        <f t="shared" ref="CW116:DA116" si="828">$J150*AJ118</f>
        <v>0.1704</v>
      </c>
      <c r="CX116" s="62">
        <f t="shared" si="828"/>
        <v>0.17291999999999996</v>
      </c>
      <c r="CY116" s="62">
        <f t="shared" si="828"/>
        <v>0.17795999999999998</v>
      </c>
      <c r="CZ116" s="62">
        <f t="shared" si="828"/>
        <v>0.18551999999999999</v>
      </c>
      <c r="DA116" s="62">
        <f t="shared" si="828"/>
        <v>0.1956</v>
      </c>
      <c r="DB116" s="172"/>
      <c r="DD116" s="172"/>
      <c r="DE116" s="172">
        <v>111</v>
      </c>
      <c r="DF116" s="62">
        <f t="shared" ref="DF116:DJ116" si="829">$K150*AJ118</f>
        <v>0.1704</v>
      </c>
      <c r="DG116" s="62">
        <f t="shared" si="829"/>
        <v>0.17291999999999996</v>
      </c>
      <c r="DH116" s="62">
        <f t="shared" si="829"/>
        <v>0.17795999999999998</v>
      </c>
      <c r="DI116" s="62">
        <f t="shared" si="829"/>
        <v>0.18551999999999999</v>
      </c>
      <c r="DJ116" s="62">
        <f t="shared" si="829"/>
        <v>0.1956</v>
      </c>
      <c r="DK116" s="172"/>
      <c r="DM116" s="172"/>
      <c r="DN116" s="172">
        <v>111</v>
      </c>
      <c r="DO116" s="62">
        <f t="shared" ref="DO116:DS116" si="830">$L150*AJ118</f>
        <v>0.14199999999999999</v>
      </c>
      <c r="DP116" s="62">
        <f t="shared" si="830"/>
        <v>0.14409999999999998</v>
      </c>
      <c r="DQ116" s="62">
        <f t="shared" si="830"/>
        <v>0.14829999999999999</v>
      </c>
      <c r="DR116" s="62">
        <f t="shared" si="830"/>
        <v>0.15460000000000002</v>
      </c>
      <c r="DS116" s="62">
        <f t="shared" si="830"/>
        <v>0.16300000000000003</v>
      </c>
      <c r="DT116" s="172"/>
      <c r="DV116" s="172"/>
      <c r="DW116" s="172">
        <v>111</v>
      </c>
      <c r="DX116" s="62">
        <f t="shared" ref="DX116:EB116" si="831">$M150*AJ118</f>
        <v>0.21299999999999999</v>
      </c>
      <c r="DY116" s="62">
        <f t="shared" si="831"/>
        <v>0.21614999999999998</v>
      </c>
      <c r="DZ116" s="62">
        <f t="shared" si="831"/>
        <v>0.22244999999999998</v>
      </c>
      <c r="EA116" s="62">
        <f t="shared" si="831"/>
        <v>0.2319</v>
      </c>
      <c r="EB116" s="62">
        <f t="shared" si="831"/>
        <v>0.2445</v>
      </c>
      <c r="EC116" s="172"/>
      <c r="EE116" s="172"/>
      <c r="EF116" s="172">
        <v>111</v>
      </c>
      <c r="EG116" s="62">
        <f t="shared" ref="EG116:EK116" si="832">$N150*AJ118</f>
        <v>0.14199999999999999</v>
      </c>
      <c r="EH116" s="62">
        <f t="shared" si="832"/>
        <v>0.14409999999999998</v>
      </c>
      <c r="EI116" s="62">
        <f t="shared" si="832"/>
        <v>0.14829999999999999</v>
      </c>
      <c r="EJ116" s="62">
        <f t="shared" si="832"/>
        <v>0.15460000000000002</v>
      </c>
      <c r="EK116" s="62">
        <f t="shared" si="832"/>
        <v>0.16300000000000003</v>
      </c>
      <c r="EL116" s="172"/>
      <c r="EN116" s="172"/>
      <c r="EO116" s="172">
        <v>111</v>
      </c>
      <c r="EP116" s="62">
        <f t="shared" ref="EP116:ET116" si="833">$O150*AJ118</f>
        <v>7.0999999999999994E-2</v>
      </c>
      <c r="EQ116" s="62">
        <f t="shared" si="833"/>
        <v>7.2049999999999989E-2</v>
      </c>
      <c r="ER116" s="62">
        <f t="shared" si="833"/>
        <v>7.4149999999999994E-2</v>
      </c>
      <c r="ES116" s="62">
        <f t="shared" si="833"/>
        <v>7.7300000000000008E-2</v>
      </c>
      <c r="ET116" s="62">
        <f t="shared" si="833"/>
        <v>8.1500000000000017E-2</v>
      </c>
      <c r="EU116" s="172"/>
      <c r="EW116" s="172"/>
      <c r="EX116" s="172">
        <v>111</v>
      </c>
      <c r="EY116" s="62">
        <f t="shared" si="401"/>
        <v>0.28399999999999997</v>
      </c>
      <c r="EZ116" s="62">
        <f t="shared" si="402"/>
        <v>0.28819999999999996</v>
      </c>
      <c r="FA116" s="62">
        <f t="shared" si="403"/>
        <v>0.29659999999999997</v>
      </c>
      <c r="FB116" s="62">
        <f t="shared" si="404"/>
        <v>0.30920000000000003</v>
      </c>
      <c r="FC116" s="62">
        <f t="shared" si="405"/>
        <v>0.32600000000000007</v>
      </c>
      <c r="FD116" s="172"/>
      <c r="FF116" s="172"/>
      <c r="FG116" s="172">
        <v>111</v>
      </c>
      <c r="FH116" s="67">
        <f>$Q150*AJ118*'[1]资源-士兵训练时间'!AB116+FH115</f>
        <v>23090750.952644169</v>
      </c>
      <c r="FI116" s="67">
        <f>$Q150*AK118*'[1]资源-士兵训练时间'!AC116+FI115</f>
        <v>32838410.040805232</v>
      </c>
      <c r="FJ116" s="67">
        <f>$Q150*AL118*'[1]资源-士兵训练时间'!AD116+FJ115</f>
        <v>44573884.563413382</v>
      </c>
      <c r="FK116" s="67">
        <f>$Q150*AM118*'[1]资源-士兵训练时间'!AE116+FK115</f>
        <v>59880870.617778271</v>
      </c>
      <c r="FL116" s="67">
        <f>$Q150*AN118*'[1]资源-士兵训练时间'!AF116+FL115</f>
        <v>91705157.793783993</v>
      </c>
      <c r="FM116" s="172"/>
      <c r="FO116" s="172"/>
      <c r="FP116" s="172">
        <v>111</v>
      </c>
      <c r="FQ116" s="62">
        <f t="shared" ref="FQ116:FU116" si="834">$R150*AJ118</f>
        <v>0.21299999999999999</v>
      </c>
      <c r="FR116" s="62">
        <f t="shared" si="834"/>
        <v>0.21614999999999998</v>
      </c>
      <c r="FS116" s="62">
        <f t="shared" si="834"/>
        <v>0.22244999999999998</v>
      </c>
      <c r="FT116" s="62">
        <f t="shared" si="834"/>
        <v>0.2319</v>
      </c>
      <c r="FU116" s="62">
        <f t="shared" si="834"/>
        <v>0.2445</v>
      </c>
      <c r="FV116" s="61">
        <f>FQ116*[4]兵营招募!AX115+FV115</f>
        <v>63850272.917573377</v>
      </c>
      <c r="FW116" s="61">
        <f>FR116*[4]兵营招募!AY115+FW115</f>
        <v>64325776.32759133</v>
      </c>
      <c r="FX116" s="61">
        <f>FS116*[4]兵营招募!AZ115+FX115</f>
        <v>60671835.717618361</v>
      </c>
      <c r="FY116" s="61">
        <f>FT116*[4]兵营招募!BA115+FY115</f>
        <v>56673242.480741061</v>
      </c>
      <c r="FZ116" s="61">
        <f>FU116*[4]兵营招募!BB115+FZ115</f>
        <v>38832471.457654446</v>
      </c>
      <c r="GA116" s="172"/>
      <c r="GC116" s="172"/>
      <c r="GD116" s="172">
        <v>111</v>
      </c>
      <c r="GE116" s="62">
        <f t="shared" ref="GE116:GI116" si="835">$S150*AJ118</f>
        <v>0.28399999999999997</v>
      </c>
      <c r="GF116" s="62">
        <f t="shared" si="835"/>
        <v>0.28819999999999996</v>
      </c>
      <c r="GG116" s="62">
        <f t="shared" si="835"/>
        <v>0.29659999999999997</v>
      </c>
      <c r="GH116" s="62">
        <f t="shared" si="835"/>
        <v>0.30920000000000003</v>
      </c>
      <c r="GI116" s="62">
        <f t="shared" si="835"/>
        <v>0.32600000000000007</v>
      </c>
      <c r="GJ116" s="172"/>
      <c r="GL116" s="172"/>
      <c r="GM116" s="172">
        <v>111</v>
      </c>
      <c r="GN116" s="62">
        <f t="shared" ref="GN116:GR116" si="836">$T150*AJ118</f>
        <v>0.28399999999999997</v>
      </c>
      <c r="GO116" s="62">
        <f t="shared" si="836"/>
        <v>0.28819999999999996</v>
      </c>
      <c r="GP116" s="62">
        <f t="shared" si="836"/>
        <v>0.29659999999999997</v>
      </c>
      <c r="GQ116" s="62">
        <f t="shared" si="836"/>
        <v>0.30920000000000003</v>
      </c>
      <c r="GR116" s="62">
        <f t="shared" si="836"/>
        <v>0.32600000000000007</v>
      </c>
      <c r="GS116" s="172"/>
      <c r="GU116" s="172"/>
      <c r="GV116" s="172">
        <v>111</v>
      </c>
      <c r="GW116" s="62">
        <f t="shared" ref="GW116:HA116" si="837">$U150*AJ118</f>
        <v>0.28399999999999997</v>
      </c>
      <c r="GX116" s="62">
        <f t="shared" si="837"/>
        <v>0.28819999999999996</v>
      </c>
      <c r="GY116" s="62">
        <f t="shared" si="837"/>
        <v>0.29659999999999997</v>
      </c>
      <c r="GZ116" s="62">
        <f t="shared" si="837"/>
        <v>0.30920000000000003</v>
      </c>
      <c r="HA116" s="62">
        <f t="shared" si="837"/>
        <v>0.32600000000000007</v>
      </c>
      <c r="HB116" s="172"/>
      <c r="HD116" s="172"/>
      <c r="HE116" s="172">
        <v>111</v>
      </c>
      <c r="HF116" s="62">
        <f t="shared" ref="HF116:HJ116" si="838">$V150*AJ118</f>
        <v>2.13</v>
      </c>
      <c r="HG116" s="62">
        <f t="shared" si="838"/>
        <v>2.1614999999999998</v>
      </c>
      <c r="HH116" s="62">
        <f t="shared" si="838"/>
        <v>2.2244999999999999</v>
      </c>
      <c r="HI116" s="62">
        <f t="shared" si="838"/>
        <v>2.319</v>
      </c>
      <c r="HJ116" s="62">
        <f t="shared" si="838"/>
        <v>2.4450000000000003</v>
      </c>
      <c r="HK116" s="172"/>
      <c r="HM116" s="172"/>
      <c r="HN116" s="172">
        <v>111</v>
      </c>
      <c r="HO116" s="62">
        <f t="shared" ref="HO116:HS116" si="839">$W150*AJ118</f>
        <v>0.42599999999999999</v>
      </c>
      <c r="HP116" s="62">
        <f t="shared" si="839"/>
        <v>0.43229999999999996</v>
      </c>
      <c r="HQ116" s="62">
        <f t="shared" si="839"/>
        <v>0.44489999999999996</v>
      </c>
      <c r="HR116" s="62">
        <f t="shared" si="839"/>
        <v>0.46379999999999999</v>
      </c>
      <c r="HS116" s="62">
        <f t="shared" si="839"/>
        <v>0.48899999999999999</v>
      </c>
      <c r="HT116" s="172"/>
      <c r="HV116" s="172"/>
      <c r="HW116" s="172">
        <v>111</v>
      </c>
      <c r="HX116" s="62">
        <f t="shared" ref="HX116:IB116" si="840">$X150*AJ118</f>
        <v>0.28399999999999997</v>
      </c>
      <c r="HY116" s="62">
        <f t="shared" si="840"/>
        <v>0.28819999999999996</v>
      </c>
      <c r="HZ116" s="62">
        <f t="shared" si="840"/>
        <v>0.29659999999999997</v>
      </c>
      <c r="IA116" s="62">
        <f t="shared" si="840"/>
        <v>0.30920000000000003</v>
      </c>
      <c r="IB116" s="62">
        <f t="shared" si="840"/>
        <v>0.32600000000000007</v>
      </c>
      <c r="IC116" s="172"/>
      <c r="IE116" s="172"/>
      <c r="IF116" s="172">
        <v>111</v>
      </c>
      <c r="IG116" s="62">
        <f t="shared" ref="IG116:IK116" si="841">$Y150*AJ118</f>
        <v>0.85199999999999998</v>
      </c>
      <c r="IH116" s="62">
        <f t="shared" si="841"/>
        <v>0.86459999999999992</v>
      </c>
      <c r="II116" s="62">
        <f t="shared" si="841"/>
        <v>0.88979999999999992</v>
      </c>
      <c r="IJ116" s="62">
        <f t="shared" si="841"/>
        <v>0.92759999999999998</v>
      </c>
      <c r="IK116" s="62">
        <f t="shared" si="841"/>
        <v>0.97799999999999998</v>
      </c>
      <c r="IL116" s="172"/>
      <c r="IN116" s="172"/>
      <c r="IO116" s="172">
        <v>111</v>
      </c>
      <c r="IP116" s="62">
        <f t="shared" ref="IP116:IT116" si="842">$Z150*AJ118</f>
        <v>0.28399999999999997</v>
      </c>
      <c r="IQ116" s="62">
        <f t="shared" si="842"/>
        <v>0.28819999999999996</v>
      </c>
      <c r="IR116" s="62">
        <f t="shared" si="842"/>
        <v>0.29659999999999997</v>
      </c>
      <c r="IS116" s="62">
        <f t="shared" si="842"/>
        <v>0.30920000000000003</v>
      </c>
      <c r="IT116" s="62">
        <f t="shared" si="842"/>
        <v>0.32600000000000007</v>
      </c>
      <c r="IU116" s="172"/>
      <c r="IW116" s="172"/>
      <c r="IX116" s="172">
        <v>111</v>
      </c>
      <c r="IY116" s="62">
        <f t="shared" ref="IY116:JC116" si="843">$AA150*AJ118</f>
        <v>0</v>
      </c>
      <c r="IZ116" s="62">
        <f t="shared" si="843"/>
        <v>0</v>
      </c>
      <c r="JA116" s="62">
        <f t="shared" si="843"/>
        <v>0</v>
      </c>
      <c r="JB116" s="62">
        <f t="shared" si="843"/>
        <v>0</v>
      </c>
      <c r="JC116" s="62">
        <f t="shared" si="843"/>
        <v>0</v>
      </c>
      <c r="JD116" s="67"/>
      <c r="JE116" s="67"/>
      <c r="JF116" s="67"/>
      <c r="JG116" s="172"/>
      <c r="JI116" s="172"/>
      <c r="JJ116" s="172">
        <v>111</v>
      </c>
      <c r="JK116" s="68">
        <f t="shared" ref="JK116:JO116" si="844">AJ118*$F150</f>
        <v>8.5199999999999998E-2</v>
      </c>
      <c r="JL116" s="68">
        <f t="shared" si="844"/>
        <v>8.6459999999999981E-2</v>
      </c>
      <c r="JM116" s="68">
        <f t="shared" si="844"/>
        <v>8.897999999999999E-2</v>
      </c>
      <c r="JN116" s="68">
        <f t="shared" si="844"/>
        <v>9.2759999999999995E-2</v>
      </c>
      <c r="JO116" s="68">
        <f t="shared" si="844"/>
        <v>9.7799999999999998E-2</v>
      </c>
      <c r="JP116" s="61">
        <f>JK116*('[1]功能-城建'!CW115-'[1]功能-城建'!CW114)+JP115</f>
        <v>29448768.125100158</v>
      </c>
      <c r="JQ116" s="61">
        <f>JL116*('[1]功能-城建'!CX115-'[1]功能-城建'!CX114)+JQ115</f>
        <v>31794701.133997306</v>
      </c>
      <c r="JR116" s="61">
        <f>JM116*('[1]功能-城建'!CY115-'[1]功能-城建'!CY114)+JR115</f>
        <v>31492358.171592623</v>
      </c>
      <c r="JS116" s="61">
        <f>JN116*('[1]功能-城建'!CZ115-'[1]功能-城建'!CZ114)+JS115</f>
        <v>31381242.019241795</v>
      </c>
      <c r="JT116" s="61">
        <f>JO116*('[1]功能-城建'!DA115-'[1]功能-城建'!DA114)+JT115</f>
        <v>17949859.920778509</v>
      </c>
      <c r="JU116" s="172"/>
      <c r="JW116" s="172"/>
      <c r="JX116" s="172">
        <v>111</v>
      </c>
      <c r="JY116" s="68">
        <f t="shared" ref="JY116:KC116" si="845">AJ118*$AB150</f>
        <v>0.14199999999999999</v>
      </c>
      <c r="JZ116" s="68">
        <f t="shared" si="845"/>
        <v>0.14409999999999998</v>
      </c>
      <c r="KA116" s="68">
        <f t="shared" si="845"/>
        <v>0.14829999999999999</v>
      </c>
      <c r="KB116" s="68">
        <f t="shared" si="845"/>
        <v>0.15460000000000002</v>
      </c>
      <c r="KC116" s="68">
        <f t="shared" si="845"/>
        <v>0.16300000000000003</v>
      </c>
      <c r="KD116" s="172"/>
      <c r="KF116" s="172"/>
      <c r="KG116" s="172">
        <v>111</v>
      </c>
      <c r="KH116" s="68">
        <f t="shared" ref="KH116:KL116" si="846">AJ118*$AC150</f>
        <v>0.1704</v>
      </c>
      <c r="KI116" s="68">
        <f t="shared" si="846"/>
        <v>0.17291999999999996</v>
      </c>
      <c r="KJ116" s="68">
        <f t="shared" si="846"/>
        <v>0.17795999999999998</v>
      </c>
      <c r="KK116" s="68">
        <f t="shared" si="846"/>
        <v>0.18551999999999999</v>
      </c>
      <c r="KL116" s="68">
        <f t="shared" si="846"/>
        <v>0.1956</v>
      </c>
      <c r="KM116" s="172"/>
      <c r="KO116" s="172"/>
      <c r="KP116" s="172">
        <v>111</v>
      </c>
      <c r="KQ116" s="68">
        <f t="shared" ref="KQ116:KU116" si="847">AJ118*$AD150</f>
        <v>0.25559999999999999</v>
      </c>
      <c r="KR116" s="68">
        <f t="shared" si="847"/>
        <v>0.25937999999999994</v>
      </c>
      <c r="KS116" s="68">
        <f t="shared" si="847"/>
        <v>0.26693999999999996</v>
      </c>
      <c r="KT116" s="68">
        <f t="shared" si="847"/>
        <v>0.27827999999999997</v>
      </c>
      <c r="KU116" s="68">
        <f t="shared" si="847"/>
        <v>0.29339999999999999</v>
      </c>
      <c r="KV116" s="172"/>
      <c r="KW116" s="172"/>
      <c r="KX116" s="172"/>
    </row>
    <row r="117" spans="2:310" x14ac:dyDescent="0.15">
      <c r="B117" s="54">
        <v>78</v>
      </c>
      <c r="C117" s="63">
        <f>IFERROR(INDEX(C$8:C$37,MATCH(圣人研究设计!AA151,$B$8:$B$37,0)),0)</f>
        <v>1.125</v>
      </c>
      <c r="D117" s="63">
        <f>IFERROR(INDEX(D$8:D$37,MATCH(圣人研究设计!AB151,$B$8:$B$37,0)),0)</f>
        <v>1.125</v>
      </c>
      <c r="E117" s="63">
        <f>IFERROR(INDEX(E$8:E$37,MATCH(圣人研究设计!AC151,$B$8:$B$37,0)),0)</f>
        <v>0</v>
      </c>
      <c r="F117" s="63">
        <f>IFERROR(INDEX(F$8:F$37,MATCH(圣人研究设计!AD151,$B$8:$B$37,0)),0)</f>
        <v>7.5000000000000011E-2</v>
      </c>
      <c r="G117" s="63">
        <f>IFERROR(INDEX(G$8:G$37,MATCH(圣人研究设计!AE151,$B$8:$B$37,0)),0)</f>
        <v>0.75</v>
      </c>
      <c r="H117" s="63">
        <f>IFERROR(INDEX(H$8:H$37,MATCH(圣人研究设计!AF151,$B$8:$B$37,0)),0)</f>
        <v>0.75</v>
      </c>
      <c r="I117" s="63">
        <f>IFERROR(INDEX(I$8:I$37,MATCH(圣人研究设计!AG151,$B$8:$B$37,0)),0)</f>
        <v>0.75</v>
      </c>
      <c r="J117" s="63">
        <f>IFERROR(INDEX(J$8:J$37,MATCH(圣人研究设计!AH151,$B$8:$B$37,0)),0)</f>
        <v>0.15000000000000002</v>
      </c>
      <c r="K117" s="63">
        <f>IFERROR(INDEX(K$8:K$37,MATCH(圣人研究设计!AI151,$B$8:$B$37,0)),0)</f>
        <v>0.15000000000000002</v>
      </c>
      <c r="L117" s="63">
        <f>IFERROR(INDEX(L$8:L$37,MATCH(圣人研究设计!AJ151,$B$8:$B$37,0)),0)</f>
        <v>0.15000000000000002</v>
      </c>
      <c r="M117" s="63">
        <f>IFERROR(INDEX(M$8:M$37,MATCH(圣人研究设计!AK151,$B$8:$B$37,0)),0)</f>
        <v>0.22499999999999998</v>
      </c>
      <c r="N117" s="63">
        <f>IFERROR(INDEX(N$8:N$37,MATCH(圣人研究设计!AL151,$B$8:$B$37,0)),0)</f>
        <v>0.15000000000000002</v>
      </c>
      <c r="O117" s="63">
        <f>IFERROR(INDEX(O$8:O$37,MATCH(圣人研究设计!AM151,$B$8:$B$37,0)),0)</f>
        <v>7.5000000000000011E-2</v>
      </c>
      <c r="P117" s="63">
        <f>IFERROR(INDEX(P$8:P$37,MATCH(圣人研究设计!AN151,$B$8:$B$37,0)),0)</f>
        <v>0.30000000000000004</v>
      </c>
      <c r="Q117" s="63">
        <f>IFERROR(INDEX(Q$8:Q$37,MATCH(圣人研究设计!AO151,$B$8:$B$37,0)),0)</f>
        <v>7.5000000000000011E-2</v>
      </c>
      <c r="R117" s="63">
        <f>IFERROR(INDEX(R$8:R$37,MATCH(圣人研究设计!AP151,$B$8:$B$37,0)),0)</f>
        <v>0.22499999999999998</v>
      </c>
      <c r="S117" s="63">
        <f>IFERROR(INDEX(S$8:S$37,MATCH(圣人研究设计!AQ151,$B$8:$B$37,0)),0)</f>
        <v>0.30000000000000004</v>
      </c>
      <c r="T117" s="63">
        <f>IFERROR(INDEX(T$8:T$37,MATCH(圣人研究设计!AR151,$B$8:$B$37,0)),0)</f>
        <v>0.30000000000000004</v>
      </c>
      <c r="U117" s="63">
        <f>IFERROR(INDEX(U$8:U$37,MATCH(圣人研究设计!AS151,$B$8:$B$37,0)),0)</f>
        <v>0.30000000000000004</v>
      </c>
      <c r="V117" s="63">
        <f>IFERROR(INDEX(V$8:V$37,MATCH(圣人研究设计!AT151,$B$8:$B$37,0)),0)</f>
        <v>2.25</v>
      </c>
      <c r="W117" s="63">
        <f>IFERROR(INDEX(W$8:W$37,MATCH(圣人研究设计!AU151,$B$8:$B$37,0)),0)</f>
        <v>0.44999999999999996</v>
      </c>
      <c r="X117" s="63">
        <f>IFERROR(INDEX(X$8:X$37,MATCH(圣人研究设计!AV151,$B$8:$B$37,0)),0)</f>
        <v>0.30000000000000004</v>
      </c>
      <c r="Y117" s="63">
        <f>IFERROR(INDEX(Y$8:Y$37,MATCH(圣人研究设计!AW151,$B$8:$B$37,0)),0)</f>
        <v>0.75</v>
      </c>
      <c r="Z117" s="63">
        <f>IFERROR(INDEX(Z$8:Z$37,MATCH(圣人研究设计!AX151,$B$8:$B$37,0)),0)</f>
        <v>0.30000000000000004</v>
      </c>
      <c r="AA117" s="63">
        <f>IFERROR(INDEX(AA$8:AA$37,MATCH(圣人研究设计!AY151,$B$8:$B$37,0)),0)</f>
        <v>0</v>
      </c>
      <c r="AB117" s="63">
        <f>IFERROR(INDEX(AB$8:AB$37,MATCH(圣人研究设计!AZ151,$B$8:$B$37,0)),0)</f>
        <v>0.15000000000000002</v>
      </c>
      <c r="AC117" s="63">
        <f>IFERROR(INDEX(AC$8:AC$37,MATCH(圣人研究设计!BA151,$B$8:$B$37,0)),0)</f>
        <v>0.15000000000000002</v>
      </c>
      <c r="AD117" s="63">
        <f>IFERROR(INDEX(AD$8:AD$37,MATCH(圣人研究设计!BB151,$B$8:$B$37,0)),0)</f>
        <v>0.22499999999999998</v>
      </c>
      <c r="AE117" s="63"/>
      <c r="AI117" s="172">
        <v>110</v>
      </c>
      <c r="AJ117" s="60">
        <f>IF(总纲!BM114&lt;INT('功能-圣人研究'!$E$8),0,求节点('功能-圣人研究'!$E$8:$E$27,'功能-圣人研究'!K$8:K$27,总纲!BM114))</f>
        <v>0.71</v>
      </c>
      <c r="AK117" s="60">
        <f>IF(总纲!BN114&lt;INT('功能-圣人研究'!$E$8),0,求节点('功能-圣人研究'!$E$8:$E$27,'功能-圣人研究'!L$8:L$27,总纲!BN114))</f>
        <v>0.72049999999999992</v>
      </c>
      <c r="AL117" s="60">
        <f>IF(总纲!BO114&lt;INT('功能-圣人研究'!$E$8),0,求节点('功能-圣人研究'!$E$8:$E$27,'功能-圣人研究'!M$8:M$27,总纲!BO114))</f>
        <v>0.74149999999999994</v>
      </c>
      <c r="AM117" s="60">
        <f>IF(总纲!BP114&lt;INT('功能-圣人研究'!$E$8),0,求节点('功能-圣人研究'!$E$8:$E$27,'功能-圣人研究'!N$8:N$27,总纲!BP114))</f>
        <v>0.77300000000000002</v>
      </c>
      <c r="AN117" s="60">
        <f>IF(总纲!BQ114&lt;INT('功能-圣人研究'!$E$8),0,求节点('功能-圣人研究'!$E$8:$E$27,'功能-圣人研究'!O$8:O$27,总纲!BQ114))</f>
        <v>0.81500000000000006</v>
      </c>
      <c r="AO117" s="172"/>
      <c r="AT117" s="172">
        <v>112</v>
      </c>
      <c r="AU117" s="68">
        <f t="shared" ref="AU117:AY117" si="848">$C151*AJ119</f>
        <v>1.2779999999999998</v>
      </c>
      <c r="AV117" s="68">
        <f t="shared" si="848"/>
        <v>1.2968999999999997</v>
      </c>
      <c r="AW117" s="68">
        <f t="shared" si="848"/>
        <v>1.3346999999999998</v>
      </c>
      <c r="AX117" s="68">
        <f t="shared" si="848"/>
        <v>1.3914</v>
      </c>
      <c r="AY117" s="68">
        <f t="shared" si="848"/>
        <v>1.4669999999999999</v>
      </c>
      <c r="AZ117" s="172"/>
      <c r="BB117" s="172"/>
      <c r="BC117" s="172">
        <v>112</v>
      </c>
      <c r="BD117" s="68">
        <f t="shared" ref="BD117:BH117" si="849">$D151*AJ119</f>
        <v>1.2779999999999998</v>
      </c>
      <c r="BE117" s="68">
        <f t="shared" si="849"/>
        <v>1.2968999999999997</v>
      </c>
      <c r="BF117" s="68">
        <f t="shared" si="849"/>
        <v>1.3346999999999998</v>
      </c>
      <c r="BG117" s="68">
        <f t="shared" si="849"/>
        <v>1.3914</v>
      </c>
      <c r="BH117" s="68">
        <f t="shared" si="849"/>
        <v>1.4669999999999999</v>
      </c>
      <c r="BI117" s="172"/>
      <c r="BK117" s="172"/>
      <c r="BL117" s="172">
        <v>112</v>
      </c>
      <c r="BM117" s="68">
        <f t="shared" ref="BM117:BQ117" si="850">$E151*AJ119</f>
        <v>0</v>
      </c>
      <c r="BN117" s="68">
        <f t="shared" si="850"/>
        <v>0</v>
      </c>
      <c r="BO117" s="68">
        <f t="shared" si="850"/>
        <v>0</v>
      </c>
      <c r="BP117" s="68">
        <f t="shared" si="850"/>
        <v>0</v>
      </c>
      <c r="BQ117" s="68">
        <f t="shared" si="850"/>
        <v>0</v>
      </c>
      <c r="BR117" s="172"/>
      <c r="BT117" s="172"/>
      <c r="BU117" s="172">
        <v>112</v>
      </c>
      <c r="BV117" s="62">
        <f t="shared" ref="BV117:BZ117" si="851">$G151*AJ119</f>
        <v>0.85199999999999998</v>
      </c>
      <c r="BW117" s="62">
        <f t="shared" si="851"/>
        <v>0.86459999999999992</v>
      </c>
      <c r="BX117" s="62">
        <f t="shared" si="851"/>
        <v>0.88979999999999992</v>
      </c>
      <c r="BY117" s="62">
        <f t="shared" si="851"/>
        <v>0.92759999999999998</v>
      </c>
      <c r="BZ117" s="62">
        <f t="shared" si="851"/>
        <v>0.97799999999999998</v>
      </c>
      <c r="CA117" s="172"/>
      <c r="CC117" s="172"/>
      <c r="CD117" s="172">
        <v>112</v>
      </c>
      <c r="CE117" s="62">
        <f t="shared" ref="CE117:CI117" si="852">$H151*AJ119</f>
        <v>0.85199999999999998</v>
      </c>
      <c r="CF117" s="62">
        <f t="shared" si="852"/>
        <v>0.86459999999999992</v>
      </c>
      <c r="CG117" s="62">
        <f t="shared" si="852"/>
        <v>0.88979999999999992</v>
      </c>
      <c r="CH117" s="62">
        <f t="shared" si="852"/>
        <v>0.92759999999999998</v>
      </c>
      <c r="CI117" s="62">
        <f t="shared" si="852"/>
        <v>0.97799999999999998</v>
      </c>
      <c r="CJ117" s="172"/>
      <c r="CL117" s="172"/>
      <c r="CM117" s="172">
        <v>112</v>
      </c>
      <c r="CN117" s="62">
        <f t="shared" ref="CN117:CR117" si="853">$I151*AJ119</f>
        <v>0.85199999999999998</v>
      </c>
      <c r="CO117" s="62">
        <f t="shared" si="853"/>
        <v>0.86459999999999992</v>
      </c>
      <c r="CP117" s="62">
        <f t="shared" si="853"/>
        <v>0.88979999999999992</v>
      </c>
      <c r="CQ117" s="62">
        <f t="shared" si="853"/>
        <v>0.92759999999999998</v>
      </c>
      <c r="CR117" s="62">
        <f t="shared" si="853"/>
        <v>0.97799999999999998</v>
      </c>
      <c r="CS117" s="172"/>
      <c r="CU117" s="172"/>
      <c r="CV117" s="172">
        <v>112</v>
      </c>
      <c r="CW117" s="62">
        <f t="shared" ref="CW117:DA117" si="854">$J151*AJ119</f>
        <v>0.1704</v>
      </c>
      <c r="CX117" s="62">
        <f t="shared" si="854"/>
        <v>0.17291999999999996</v>
      </c>
      <c r="CY117" s="62">
        <f t="shared" si="854"/>
        <v>0.17795999999999998</v>
      </c>
      <c r="CZ117" s="62">
        <f t="shared" si="854"/>
        <v>0.18551999999999999</v>
      </c>
      <c r="DA117" s="62">
        <f t="shared" si="854"/>
        <v>0.1956</v>
      </c>
      <c r="DB117" s="172"/>
      <c r="DD117" s="172"/>
      <c r="DE117" s="172">
        <v>112</v>
      </c>
      <c r="DF117" s="62">
        <f t="shared" ref="DF117:DJ117" si="855">$K151*AJ119</f>
        <v>0.1704</v>
      </c>
      <c r="DG117" s="62">
        <f t="shared" si="855"/>
        <v>0.17291999999999996</v>
      </c>
      <c r="DH117" s="62">
        <f t="shared" si="855"/>
        <v>0.17795999999999998</v>
      </c>
      <c r="DI117" s="62">
        <f t="shared" si="855"/>
        <v>0.18551999999999999</v>
      </c>
      <c r="DJ117" s="62">
        <f t="shared" si="855"/>
        <v>0.1956</v>
      </c>
      <c r="DK117" s="172"/>
      <c r="DM117" s="172"/>
      <c r="DN117" s="172">
        <v>112</v>
      </c>
      <c r="DO117" s="62">
        <f t="shared" ref="DO117:DS117" si="856">$L151*AJ119</f>
        <v>0.14199999999999999</v>
      </c>
      <c r="DP117" s="62">
        <f t="shared" si="856"/>
        <v>0.14409999999999998</v>
      </c>
      <c r="DQ117" s="62">
        <f t="shared" si="856"/>
        <v>0.14829999999999999</v>
      </c>
      <c r="DR117" s="62">
        <f t="shared" si="856"/>
        <v>0.15460000000000002</v>
      </c>
      <c r="DS117" s="62">
        <f t="shared" si="856"/>
        <v>0.16300000000000003</v>
      </c>
      <c r="DT117" s="172"/>
      <c r="DV117" s="172"/>
      <c r="DW117" s="172">
        <v>112</v>
      </c>
      <c r="DX117" s="62">
        <f t="shared" ref="DX117:EB117" si="857">$M151*AJ119</f>
        <v>0.25559999999999999</v>
      </c>
      <c r="DY117" s="62">
        <f t="shared" si="857"/>
        <v>0.25937999999999994</v>
      </c>
      <c r="DZ117" s="62">
        <f t="shared" si="857"/>
        <v>0.26693999999999996</v>
      </c>
      <c r="EA117" s="62">
        <f t="shared" si="857"/>
        <v>0.27827999999999997</v>
      </c>
      <c r="EB117" s="62">
        <f t="shared" si="857"/>
        <v>0.29339999999999999</v>
      </c>
      <c r="EC117" s="172"/>
      <c r="EE117" s="172"/>
      <c r="EF117" s="172">
        <v>112</v>
      </c>
      <c r="EG117" s="62">
        <f t="shared" ref="EG117:EK117" si="858">$N151*AJ119</f>
        <v>0.1704</v>
      </c>
      <c r="EH117" s="62">
        <f t="shared" si="858"/>
        <v>0.17291999999999996</v>
      </c>
      <c r="EI117" s="62">
        <f t="shared" si="858"/>
        <v>0.17795999999999998</v>
      </c>
      <c r="EJ117" s="62">
        <f t="shared" si="858"/>
        <v>0.18551999999999999</v>
      </c>
      <c r="EK117" s="62">
        <f t="shared" si="858"/>
        <v>0.1956</v>
      </c>
      <c r="EL117" s="172"/>
      <c r="EN117" s="172"/>
      <c r="EO117" s="172">
        <v>112</v>
      </c>
      <c r="EP117" s="62">
        <f t="shared" ref="EP117:ET117" si="859">$O151*AJ119</f>
        <v>7.0999999999999994E-2</v>
      </c>
      <c r="EQ117" s="62">
        <f t="shared" si="859"/>
        <v>7.2049999999999989E-2</v>
      </c>
      <c r="ER117" s="62">
        <f t="shared" si="859"/>
        <v>7.4149999999999994E-2</v>
      </c>
      <c r="ES117" s="62">
        <f t="shared" si="859"/>
        <v>7.7300000000000008E-2</v>
      </c>
      <c r="ET117" s="62">
        <f t="shared" si="859"/>
        <v>8.1500000000000017E-2</v>
      </c>
      <c r="EU117" s="172"/>
      <c r="EW117" s="172"/>
      <c r="EX117" s="172">
        <v>112</v>
      </c>
      <c r="EY117" s="62">
        <f t="shared" si="401"/>
        <v>0.34079999999999999</v>
      </c>
      <c r="EZ117" s="62">
        <f t="shared" si="402"/>
        <v>0.34583999999999993</v>
      </c>
      <c r="FA117" s="62">
        <f t="shared" si="403"/>
        <v>0.35591999999999996</v>
      </c>
      <c r="FB117" s="62">
        <f t="shared" si="404"/>
        <v>0.37103999999999998</v>
      </c>
      <c r="FC117" s="62">
        <f t="shared" si="405"/>
        <v>0.39119999999999999</v>
      </c>
      <c r="FD117" s="172"/>
      <c r="FF117" s="172"/>
      <c r="FG117" s="172">
        <v>112</v>
      </c>
      <c r="FH117" s="67">
        <f>$Q151*AJ119*'[1]资源-士兵训练时间'!AB117+FH116</f>
        <v>24539143.851828255</v>
      </c>
      <c r="FI117" s="67">
        <f>$Q151*AK119*'[1]资源-士兵训练时间'!AC117+FI116</f>
        <v>34913695.456587747</v>
      </c>
      <c r="FJ117" s="67">
        <f>$Q151*AL119*'[1]资源-士兵训练时间'!AD117+FJ116</f>
        <v>48113784.051976159</v>
      </c>
      <c r="FK117" s="67">
        <f>$Q151*AM119*'[1]资源-士兵训练时间'!AE117+FK116</f>
        <v>65121687.154996879</v>
      </c>
      <c r="FL117" s="67">
        <f>$Q151*AN119*'[1]资源-士兵训练时间'!AF117+FL116</f>
        <v>98334514.222449541</v>
      </c>
      <c r="FM117" s="172"/>
      <c r="FO117" s="172"/>
      <c r="FP117" s="172">
        <v>112</v>
      </c>
      <c r="FQ117" s="62">
        <f t="shared" ref="FQ117:FU117" si="860">$R151*AJ119</f>
        <v>0.21299999999999999</v>
      </c>
      <c r="FR117" s="62">
        <f t="shared" si="860"/>
        <v>0.21614999999999998</v>
      </c>
      <c r="FS117" s="62">
        <f t="shared" si="860"/>
        <v>0.22244999999999998</v>
      </c>
      <c r="FT117" s="62">
        <f t="shared" si="860"/>
        <v>0.2319</v>
      </c>
      <c r="FU117" s="62">
        <f t="shared" si="860"/>
        <v>0.2445</v>
      </c>
      <c r="FV117" s="61">
        <f>FQ117*[4]兵营招募!AX116+FV116</f>
        <v>68851531.335975304</v>
      </c>
      <c r="FW117" s="61">
        <f>FR117*[4]兵营招募!AY116+FW116</f>
        <v>69422981.851245418</v>
      </c>
      <c r="FX117" s="61">
        <f>FS117*[4]兵营招募!AZ116+FX116</f>
        <v>65486622.84882503</v>
      </c>
      <c r="FY117" s="61">
        <f>FT117*[4]兵营招募!BA116+FY116</f>
        <v>61207645.80478628</v>
      </c>
      <c r="FZ117" s="61">
        <f>FU117*[4]兵营招募!BB116+FZ116</f>
        <v>41715239.093714595</v>
      </c>
      <c r="GA117" s="172"/>
      <c r="GC117" s="172"/>
      <c r="GD117" s="172">
        <v>112</v>
      </c>
      <c r="GE117" s="62">
        <f t="shared" ref="GE117:GI117" si="861">$S151*AJ119</f>
        <v>0.28399999999999997</v>
      </c>
      <c r="GF117" s="62">
        <f t="shared" si="861"/>
        <v>0.28819999999999996</v>
      </c>
      <c r="GG117" s="62">
        <f t="shared" si="861"/>
        <v>0.29659999999999997</v>
      </c>
      <c r="GH117" s="62">
        <f t="shared" si="861"/>
        <v>0.30920000000000003</v>
      </c>
      <c r="GI117" s="62">
        <f t="shared" si="861"/>
        <v>0.32600000000000007</v>
      </c>
      <c r="GJ117" s="172"/>
      <c r="GL117" s="172"/>
      <c r="GM117" s="172">
        <v>112</v>
      </c>
      <c r="GN117" s="62">
        <f t="shared" ref="GN117:GR117" si="862">$T151*AJ119</f>
        <v>0.34079999999999999</v>
      </c>
      <c r="GO117" s="62">
        <f t="shared" si="862"/>
        <v>0.34583999999999993</v>
      </c>
      <c r="GP117" s="62">
        <f t="shared" si="862"/>
        <v>0.35591999999999996</v>
      </c>
      <c r="GQ117" s="62">
        <f t="shared" si="862"/>
        <v>0.37103999999999998</v>
      </c>
      <c r="GR117" s="62">
        <f t="shared" si="862"/>
        <v>0.39119999999999999</v>
      </c>
      <c r="GS117" s="172"/>
      <c r="GU117" s="172"/>
      <c r="GV117" s="172">
        <v>112</v>
      </c>
      <c r="GW117" s="62">
        <f t="shared" ref="GW117:HA117" si="863">$U151*AJ119</f>
        <v>0.28399999999999997</v>
      </c>
      <c r="GX117" s="62">
        <f t="shared" si="863"/>
        <v>0.28819999999999996</v>
      </c>
      <c r="GY117" s="62">
        <f t="shared" si="863"/>
        <v>0.29659999999999997</v>
      </c>
      <c r="GZ117" s="62">
        <f t="shared" si="863"/>
        <v>0.30920000000000003</v>
      </c>
      <c r="HA117" s="62">
        <f t="shared" si="863"/>
        <v>0.32600000000000007</v>
      </c>
      <c r="HB117" s="172"/>
      <c r="HD117" s="172"/>
      <c r="HE117" s="172">
        <v>112</v>
      </c>
      <c r="HF117" s="62">
        <f t="shared" ref="HF117:HJ117" si="864">$V151*AJ119</f>
        <v>2.5559999999999996</v>
      </c>
      <c r="HG117" s="62">
        <f t="shared" si="864"/>
        <v>2.5937999999999994</v>
      </c>
      <c r="HH117" s="62">
        <f t="shared" si="864"/>
        <v>2.6693999999999996</v>
      </c>
      <c r="HI117" s="62">
        <f t="shared" si="864"/>
        <v>2.7827999999999999</v>
      </c>
      <c r="HJ117" s="62">
        <f t="shared" si="864"/>
        <v>2.9339999999999997</v>
      </c>
      <c r="HK117" s="172"/>
      <c r="HM117" s="172"/>
      <c r="HN117" s="172">
        <v>112</v>
      </c>
      <c r="HO117" s="62">
        <f t="shared" ref="HO117:HS117" si="865">$W151*AJ119</f>
        <v>0.51119999999999999</v>
      </c>
      <c r="HP117" s="62">
        <f t="shared" si="865"/>
        <v>0.51875999999999989</v>
      </c>
      <c r="HQ117" s="62">
        <f t="shared" si="865"/>
        <v>0.53387999999999991</v>
      </c>
      <c r="HR117" s="62">
        <f t="shared" si="865"/>
        <v>0.55655999999999994</v>
      </c>
      <c r="HS117" s="62">
        <f t="shared" si="865"/>
        <v>0.58679999999999999</v>
      </c>
      <c r="HT117" s="172"/>
      <c r="HV117" s="172"/>
      <c r="HW117" s="172">
        <v>112</v>
      </c>
      <c r="HX117" s="62">
        <f t="shared" ref="HX117:IB117" si="866">$X151*AJ119</f>
        <v>0.28399999999999997</v>
      </c>
      <c r="HY117" s="62">
        <f t="shared" si="866"/>
        <v>0.28819999999999996</v>
      </c>
      <c r="HZ117" s="62">
        <f t="shared" si="866"/>
        <v>0.29659999999999997</v>
      </c>
      <c r="IA117" s="62">
        <f t="shared" si="866"/>
        <v>0.30920000000000003</v>
      </c>
      <c r="IB117" s="62">
        <f t="shared" si="866"/>
        <v>0.32600000000000007</v>
      </c>
      <c r="IC117" s="172"/>
      <c r="IE117" s="172"/>
      <c r="IF117" s="172">
        <v>112</v>
      </c>
      <c r="IG117" s="62">
        <f t="shared" ref="IG117:IK117" si="867">$Y151*AJ119</f>
        <v>0.85199999999999998</v>
      </c>
      <c r="IH117" s="62">
        <f t="shared" si="867"/>
        <v>0.86459999999999992</v>
      </c>
      <c r="II117" s="62">
        <f t="shared" si="867"/>
        <v>0.88979999999999992</v>
      </c>
      <c r="IJ117" s="62">
        <f t="shared" si="867"/>
        <v>0.92759999999999998</v>
      </c>
      <c r="IK117" s="62">
        <f t="shared" si="867"/>
        <v>0.97799999999999998</v>
      </c>
      <c r="IL117" s="172"/>
      <c r="IN117" s="172"/>
      <c r="IO117" s="172">
        <v>112</v>
      </c>
      <c r="IP117" s="62">
        <f t="shared" ref="IP117:IT117" si="868">$Z151*AJ119</f>
        <v>0.34079999999999999</v>
      </c>
      <c r="IQ117" s="62">
        <f t="shared" si="868"/>
        <v>0.34583999999999993</v>
      </c>
      <c r="IR117" s="62">
        <f t="shared" si="868"/>
        <v>0.35591999999999996</v>
      </c>
      <c r="IS117" s="62">
        <f t="shared" si="868"/>
        <v>0.37103999999999998</v>
      </c>
      <c r="IT117" s="62">
        <f t="shared" si="868"/>
        <v>0.39119999999999999</v>
      </c>
      <c r="IU117" s="172"/>
      <c r="IW117" s="172"/>
      <c r="IX117" s="172">
        <v>112</v>
      </c>
      <c r="IY117" s="62">
        <f t="shared" ref="IY117:JC117" si="869">$AA151*AJ119</f>
        <v>0</v>
      </c>
      <c r="IZ117" s="62">
        <f t="shared" si="869"/>
        <v>0</v>
      </c>
      <c r="JA117" s="62">
        <f t="shared" si="869"/>
        <v>0</v>
      </c>
      <c r="JB117" s="62">
        <f t="shared" si="869"/>
        <v>0</v>
      </c>
      <c r="JC117" s="62">
        <f t="shared" si="869"/>
        <v>0</v>
      </c>
      <c r="JD117" s="67"/>
      <c r="JE117" s="67"/>
      <c r="JF117" s="67"/>
      <c r="JG117" s="172"/>
      <c r="JI117" s="172"/>
      <c r="JJ117" s="172">
        <v>112</v>
      </c>
      <c r="JK117" s="68">
        <f t="shared" ref="JK117:JO117" si="870">AJ119*$F151</f>
        <v>8.5199999999999998E-2</v>
      </c>
      <c r="JL117" s="68">
        <f t="shared" si="870"/>
        <v>8.6459999999999981E-2</v>
      </c>
      <c r="JM117" s="68">
        <f t="shared" si="870"/>
        <v>8.897999999999999E-2</v>
      </c>
      <c r="JN117" s="68">
        <f t="shared" si="870"/>
        <v>9.2759999999999995E-2</v>
      </c>
      <c r="JO117" s="68">
        <f t="shared" si="870"/>
        <v>9.7799999999999998E-2</v>
      </c>
      <c r="JP117" s="61">
        <f>JK117*('[1]功能-城建'!CW116-'[1]功能-城建'!CW115)+JP116</f>
        <v>31768553.575945184</v>
      </c>
      <c r="JQ117" s="61">
        <f>JL117*('[1]功能-城建'!CX116-'[1]功能-城建'!CX115)+JQ116</f>
        <v>34328078.462735631</v>
      </c>
      <c r="JR117" s="61">
        <f>JM117*('[1]功能-城建'!CY116-'[1]功能-城建'!CY115)+JR116</f>
        <v>34005032.433552921</v>
      </c>
      <c r="JS117" s="61">
        <f>JN117*('[1]功能-城建'!CZ116-'[1]功能-城建'!CZ115)+JS116</f>
        <v>33905413.491515495</v>
      </c>
      <c r="JT117" s="61">
        <f>JO117*('[1]功能-城建'!DA116-'[1]功能-城建'!DA115)+JT116</f>
        <v>19287762.250587299</v>
      </c>
      <c r="JU117" s="172"/>
      <c r="JW117" s="172"/>
      <c r="JX117" s="172">
        <v>112</v>
      </c>
      <c r="JY117" s="68">
        <f t="shared" ref="JY117:KC117" si="871">AJ119*$AB151</f>
        <v>0.14199999999999999</v>
      </c>
      <c r="JZ117" s="68">
        <f t="shared" si="871"/>
        <v>0.14409999999999998</v>
      </c>
      <c r="KA117" s="68">
        <f t="shared" si="871"/>
        <v>0.14829999999999999</v>
      </c>
      <c r="KB117" s="68">
        <f t="shared" si="871"/>
        <v>0.15460000000000002</v>
      </c>
      <c r="KC117" s="68">
        <f t="shared" si="871"/>
        <v>0.16300000000000003</v>
      </c>
      <c r="KD117" s="172"/>
      <c r="KF117" s="172"/>
      <c r="KG117" s="172">
        <v>112</v>
      </c>
      <c r="KH117" s="68">
        <f t="shared" ref="KH117:KL117" si="872">AJ119*$AC151</f>
        <v>0.1704</v>
      </c>
      <c r="KI117" s="68">
        <f t="shared" si="872"/>
        <v>0.17291999999999996</v>
      </c>
      <c r="KJ117" s="68">
        <f t="shared" si="872"/>
        <v>0.17795999999999998</v>
      </c>
      <c r="KK117" s="68">
        <f t="shared" si="872"/>
        <v>0.18551999999999999</v>
      </c>
      <c r="KL117" s="68">
        <f t="shared" si="872"/>
        <v>0.1956</v>
      </c>
      <c r="KM117" s="172"/>
      <c r="KO117" s="172"/>
      <c r="KP117" s="172">
        <v>112</v>
      </c>
      <c r="KQ117" s="68">
        <f t="shared" ref="KQ117:KU117" si="873">AJ119*$AD151</f>
        <v>0.25559999999999999</v>
      </c>
      <c r="KR117" s="68">
        <f t="shared" si="873"/>
        <v>0.25937999999999994</v>
      </c>
      <c r="KS117" s="68">
        <f t="shared" si="873"/>
        <v>0.26693999999999996</v>
      </c>
      <c r="KT117" s="68">
        <f t="shared" si="873"/>
        <v>0.27827999999999997</v>
      </c>
      <c r="KU117" s="68">
        <f t="shared" si="873"/>
        <v>0.29339999999999999</v>
      </c>
      <c r="KV117" s="172"/>
      <c r="KW117" s="172"/>
      <c r="KX117" s="172"/>
    </row>
    <row r="118" spans="2:310" x14ac:dyDescent="0.15">
      <c r="B118" s="54">
        <v>79</v>
      </c>
      <c r="C118" s="63">
        <f>IFERROR(INDEX(C$8:C$37,MATCH(圣人研究设计!AA152,$B$8:$B$37,0)),0)</f>
        <v>1.125</v>
      </c>
      <c r="D118" s="63">
        <f>IFERROR(INDEX(D$8:D$37,MATCH(圣人研究设计!AB152,$B$8:$B$37,0)),0)</f>
        <v>1.125</v>
      </c>
      <c r="E118" s="63">
        <f>IFERROR(INDEX(E$8:E$37,MATCH(圣人研究设计!AC152,$B$8:$B$37,0)),0)</f>
        <v>0</v>
      </c>
      <c r="F118" s="63">
        <f>IFERROR(INDEX(F$8:F$37,MATCH(圣人研究设计!AD152,$B$8:$B$37,0)),0)</f>
        <v>7.5000000000000011E-2</v>
      </c>
      <c r="G118" s="63">
        <f>IFERROR(INDEX(G$8:G$37,MATCH(圣人研究设计!AE152,$B$8:$B$37,0)),0)</f>
        <v>0.75</v>
      </c>
      <c r="H118" s="63">
        <f>IFERROR(INDEX(H$8:H$37,MATCH(圣人研究设计!AF152,$B$8:$B$37,0)),0)</f>
        <v>0.75</v>
      </c>
      <c r="I118" s="63">
        <f>IFERROR(INDEX(I$8:I$37,MATCH(圣人研究设计!AG152,$B$8:$B$37,0)),0)</f>
        <v>0.75</v>
      </c>
      <c r="J118" s="63">
        <f>IFERROR(INDEX(J$8:J$37,MATCH(圣人研究设计!AH152,$B$8:$B$37,0)),0)</f>
        <v>0.15000000000000002</v>
      </c>
      <c r="K118" s="63">
        <f>IFERROR(INDEX(K$8:K$37,MATCH(圣人研究设计!AI152,$B$8:$B$37,0)),0)</f>
        <v>0.15000000000000002</v>
      </c>
      <c r="L118" s="63">
        <f>IFERROR(INDEX(L$8:L$37,MATCH(圣人研究设计!AJ152,$B$8:$B$37,0)),0)</f>
        <v>0.15000000000000002</v>
      </c>
      <c r="M118" s="63">
        <f>IFERROR(INDEX(M$8:M$37,MATCH(圣人研究设计!AK152,$B$8:$B$37,0)),0)</f>
        <v>0.22499999999999998</v>
      </c>
      <c r="N118" s="63">
        <f>IFERROR(INDEX(N$8:N$37,MATCH(圣人研究设计!AL152,$B$8:$B$37,0)),0)</f>
        <v>0.15000000000000002</v>
      </c>
      <c r="O118" s="63">
        <f>IFERROR(INDEX(O$8:O$37,MATCH(圣人研究设计!AM152,$B$8:$B$37,0)),0)</f>
        <v>7.5000000000000011E-2</v>
      </c>
      <c r="P118" s="63">
        <f>IFERROR(INDEX(P$8:P$37,MATCH(圣人研究设计!AN152,$B$8:$B$37,0)),0)</f>
        <v>0.30000000000000004</v>
      </c>
      <c r="Q118" s="63">
        <f>IFERROR(INDEX(Q$8:Q$37,MATCH(圣人研究设计!AO152,$B$8:$B$37,0)),0)</f>
        <v>7.5000000000000011E-2</v>
      </c>
      <c r="R118" s="63">
        <f>IFERROR(INDEX(R$8:R$37,MATCH(圣人研究设计!AP152,$B$8:$B$37,0)),0)</f>
        <v>0.22499999999999998</v>
      </c>
      <c r="S118" s="63">
        <f>IFERROR(INDEX(S$8:S$37,MATCH(圣人研究设计!AQ152,$B$8:$B$37,0)),0)</f>
        <v>0.30000000000000004</v>
      </c>
      <c r="T118" s="63">
        <f>IFERROR(INDEX(T$8:T$37,MATCH(圣人研究设计!AR152,$B$8:$B$37,0)),0)</f>
        <v>0.30000000000000004</v>
      </c>
      <c r="U118" s="63">
        <f>IFERROR(INDEX(U$8:U$37,MATCH(圣人研究设计!AS152,$B$8:$B$37,0)),0)</f>
        <v>0.30000000000000004</v>
      </c>
      <c r="V118" s="63">
        <f>IFERROR(INDEX(V$8:V$37,MATCH(圣人研究设计!AT152,$B$8:$B$37,0)),0)</f>
        <v>2.25</v>
      </c>
      <c r="W118" s="63">
        <f>IFERROR(INDEX(W$8:W$37,MATCH(圣人研究设计!AU152,$B$8:$B$37,0)),0)</f>
        <v>0.44999999999999996</v>
      </c>
      <c r="X118" s="63">
        <f>IFERROR(INDEX(X$8:X$37,MATCH(圣人研究设计!AV152,$B$8:$B$37,0)),0)</f>
        <v>0.30000000000000004</v>
      </c>
      <c r="Y118" s="63">
        <f>IFERROR(INDEX(Y$8:Y$37,MATCH(圣人研究设计!AW152,$B$8:$B$37,0)),0)</f>
        <v>0.75</v>
      </c>
      <c r="Z118" s="63">
        <f>IFERROR(INDEX(Z$8:Z$37,MATCH(圣人研究设计!AX152,$B$8:$B$37,0)),0)</f>
        <v>0.30000000000000004</v>
      </c>
      <c r="AA118" s="63">
        <f>IFERROR(INDEX(AA$8:AA$37,MATCH(圣人研究设计!AY152,$B$8:$B$37,0)),0)</f>
        <v>0</v>
      </c>
      <c r="AB118" s="63">
        <f>IFERROR(INDEX(AB$8:AB$37,MATCH(圣人研究设计!AZ152,$B$8:$B$37,0)),0)</f>
        <v>0.15000000000000002</v>
      </c>
      <c r="AC118" s="63">
        <f>IFERROR(INDEX(AC$8:AC$37,MATCH(圣人研究设计!BA152,$B$8:$B$37,0)),0)</f>
        <v>0.15000000000000002</v>
      </c>
      <c r="AD118" s="63">
        <f>IFERROR(INDEX(AD$8:AD$37,MATCH(圣人研究设计!BB152,$B$8:$B$37,0)),0)</f>
        <v>0.22499999999999998</v>
      </c>
      <c r="AE118" s="63"/>
      <c r="AI118" s="172">
        <v>111</v>
      </c>
      <c r="AJ118" s="60">
        <f>IF(总纲!BM115&lt;INT('功能-圣人研究'!$E$8),0,求节点('功能-圣人研究'!$E$8:$E$27,'功能-圣人研究'!K$8:K$27,总纲!BM115))</f>
        <v>0.71</v>
      </c>
      <c r="AK118" s="60">
        <f>IF(总纲!BN115&lt;INT('功能-圣人研究'!$E$8),0,求节点('功能-圣人研究'!$E$8:$E$27,'功能-圣人研究'!L$8:L$27,总纲!BN115))</f>
        <v>0.72049999999999992</v>
      </c>
      <c r="AL118" s="60">
        <f>IF(总纲!BO115&lt;INT('功能-圣人研究'!$E$8),0,求节点('功能-圣人研究'!$E$8:$E$27,'功能-圣人研究'!M$8:M$27,总纲!BO115))</f>
        <v>0.74149999999999994</v>
      </c>
      <c r="AM118" s="60">
        <f>IF(总纲!BP115&lt;INT('功能-圣人研究'!$E$8),0,求节点('功能-圣人研究'!$E$8:$E$27,'功能-圣人研究'!N$8:N$27,总纲!BP115))</f>
        <v>0.77300000000000002</v>
      </c>
      <c r="AN118" s="60">
        <f>IF(总纲!BQ115&lt;INT('功能-圣人研究'!$E$8),0,求节点('功能-圣人研究'!$E$8:$E$27,'功能-圣人研究'!O$8:O$27,总纲!BQ115))</f>
        <v>0.81500000000000006</v>
      </c>
      <c r="AO118" s="172"/>
      <c r="AT118" s="172">
        <v>113</v>
      </c>
      <c r="AU118" s="68">
        <f t="shared" ref="AU118:AY118" si="874">$C152*AJ120</f>
        <v>1.2779999999999998</v>
      </c>
      <c r="AV118" s="68">
        <f t="shared" si="874"/>
        <v>1.2968999999999997</v>
      </c>
      <c r="AW118" s="68">
        <f t="shared" si="874"/>
        <v>1.3346999999999998</v>
      </c>
      <c r="AX118" s="68">
        <f t="shared" si="874"/>
        <v>1.3914</v>
      </c>
      <c r="AY118" s="68">
        <f t="shared" si="874"/>
        <v>1.4669999999999999</v>
      </c>
      <c r="AZ118" s="172"/>
      <c r="BB118" s="172"/>
      <c r="BC118" s="172">
        <v>113</v>
      </c>
      <c r="BD118" s="68">
        <f t="shared" ref="BD118:BH118" si="875">$D152*AJ120</f>
        <v>1.2779999999999998</v>
      </c>
      <c r="BE118" s="68">
        <f t="shared" si="875"/>
        <v>1.2968999999999997</v>
      </c>
      <c r="BF118" s="68">
        <f t="shared" si="875"/>
        <v>1.3346999999999998</v>
      </c>
      <c r="BG118" s="68">
        <f t="shared" si="875"/>
        <v>1.3914</v>
      </c>
      <c r="BH118" s="68">
        <f t="shared" si="875"/>
        <v>1.4669999999999999</v>
      </c>
      <c r="BI118" s="172"/>
      <c r="BK118" s="172"/>
      <c r="BL118" s="172">
        <v>113</v>
      </c>
      <c r="BM118" s="68">
        <f t="shared" ref="BM118:BQ118" si="876">$E152*AJ120</f>
        <v>0</v>
      </c>
      <c r="BN118" s="68">
        <f t="shared" si="876"/>
        <v>0</v>
      </c>
      <c r="BO118" s="68">
        <f t="shared" si="876"/>
        <v>0</v>
      </c>
      <c r="BP118" s="68">
        <f t="shared" si="876"/>
        <v>0</v>
      </c>
      <c r="BQ118" s="68">
        <f t="shared" si="876"/>
        <v>0</v>
      </c>
      <c r="BR118" s="172"/>
      <c r="BT118" s="172"/>
      <c r="BU118" s="172">
        <v>113</v>
      </c>
      <c r="BV118" s="62">
        <f t="shared" ref="BV118:BZ118" si="877">$G152*AJ120</f>
        <v>0.85199999999999998</v>
      </c>
      <c r="BW118" s="62">
        <f t="shared" si="877"/>
        <v>0.86459999999999992</v>
      </c>
      <c r="BX118" s="62">
        <f t="shared" si="877"/>
        <v>0.88979999999999992</v>
      </c>
      <c r="BY118" s="62">
        <f t="shared" si="877"/>
        <v>0.92759999999999998</v>
      </c>
      <c r="BZ118" s="62">
        <f t="shared" si="877"/>
        <v>0.97799999999999998</v>
      </c>
      <c r="CA118" s="172"/>
      <c r="CC118" s="172"/>
      <c r="CD118" s="172">
        <v>113</v>
      </c>
      <c r="CE118" s="62">
        <f t="shared" ref="CE118:CI118" si="878">$H152*AJ120</f>
        <v>0.85199999999999998</v>
      </c>
      <c r="CF118" s="62">
        <f t="shared" si="878"/>
        <v>0.86459999999999992</v>
      </c>
      <c r="CG118" s="62">
        <f t="shared" si="878"/>
        <v>0.88979999999999992</v>
      </c>
      <c r="CH118" s="62">
        <f t="shared" si="878"/>
        <v>0.92759999999999998</v>
      </c>
      <c r="CI118" s="62">
        <f t="shared" si="878"/>
        <v>0.97799999999999998</v>
      </c>
      <c r="CJ118" s="172"/>
      <c r="CL118" s="172"/>
      <c r="CM118" s="172">
        <v>113</v>
      </c>
      <c r="CN118" s="62">
        <f t="shared" ref="CN118:CR118" si="879">$I152*AJ120</f>
        <v>0.85199999999999998</v>
      </c>
      <c r="CO118" s="62">
        <f t="shared" si="879"/>
        <v>0.86459999999999992</v>
      </c>
      <c r="CP118" s="62">
        <f t="shared" si="879"/>
        <v>0.88979999999999992</v>
      </c>
      <c r="CQ118" s="62">
        <f t="shared" si="879"/>
        <v>0.92759999999999998</v>
      </c>
      <c r="CR118" s="62">
        <f t="shared" si="879"/>
        <v>0.97799999999999998</v>
      </c>
      <c r="CS118" s="172"/>
      <c r="CU118" s="172"/>
      <c r="CV118" s="172">
        <v>113</v>
      </c>
      <c r="CW118" s="62">
        <f t="shared" ref="CW118:DA118" si="880">$J152*AJ120</f>
        <v>0.1704</v>
      </c>
      <c r="CX118" s="62">
        <f t="shared" si="880"/>
        <v>0.17291999999999996</v>
      </c>
      <c r="CY118" s="62">
        <f t="shared" si="880"/>
        <v>0.17795999999999998</v>
      </c>
      <c r="CZ118" s="62">
        <f t="shared" si="880"/>
        <v>0.18551999999999999</v>
      </c>
      <c r="DA118" s="62">
        <f t="shared" si="880"/>
        <v>0.1956</v>
      </c>
      <c r="DB118" s="172"/>
      <c r="DD118" s="172"/>
      <c r="DE118" s="172">
        <v>113</v>
      </c>
      <c r="DF118" s="62">
        <f t="shared" ref="DF118:DJ118" si="881">$K152*AJ120</f>
        <v>0.1704</v>
      </c>
      <c r="DG118" s="62">
        <f t="shared" si="881"/>
        <v>0.17291999999999996</v>
      </c>
      <c r="DH118" s="62">
        <f t="shared" si="881"/>
        <v>0.17795999999999998</v>
      </c>
      <c r="DI118" s="62">
        <f t="shared" si="881"/>
        <v>0.18551999999999999</v>
      </c>
      <c r="DJ118" s="62">
        <f t="shared" si="881"/>
        <v>0.1956</v>
      </c>
      <c r="DK118" s="172"/>
      <c r="DM118" s="172"/>
      <c r="DN118" s="172">
        <v>113</v>
      </c>
      <c r="DO118" s="62">
        <f t="shared" ref="DO118:DS118" si="882">$L152*AJ120</f>
        <v>0.14199999999999999</v>
      </c>
      <c r="DP118" s="62">
        <f t="shared" si="882"/>
        <v>0.14409999999999998</v>
      </c>
      <c r="DQ118" s="62">
        <f t="shared" si="882"/>
        <v>0.14829999999999999</v>
      </c>
      <c r="DR118" s="62">
        <f t="shared" si="882"/>
        <v>0.15460000000000002</v>
      </c>
      <c r="DS118" s="62">
        <f t="shared" si="882"/>
        <v>0.16300000000000003</v>
      </c>
      <c r="DT118" s="172"/>
      <c r="DV118" s="172"/>
      <c r="DW118" s="172">
        <v>113</v>
      </c>
      <c r="DX118" s="62">
        <f t="shared" ref="DX118:EB118" si="883">$M152*AJ120</f>
        <v>0.25559999999999999</v>
      </c>
      <c r="DY118" s="62">
        <f t="shared" si="883"/>
        <v>0.25937999999999994</v>
      </c>
      <c r="DZ118" s="62">
        <f t="shared" si="883"/>
        <v>0.26693999999999996</v>
      </c>
      <c r="EA118" s="62">
        <f t="shared" si="883"/>
        <v>0.27827999999999997</v>
      </c>
      <c r="EB118" s="62">
        <f t="shared" si="883"/>
        <v>0.29339999999999999</v>
      </c>
      <c r="EC118" s="172"/>
      <c r="EE118" s="172"/>
      <c r="EF118" s="172">
        <v>113</v>
      </c>
      <c r="EG118" s="62">
        <f t="shared" ref="EG118:EK118" si="884">$N152*AJ120</f>
        <v>0.1704</v>
      </c>
      <c r="EH118" s="62">
        <f t="shared" si="884"/>
        <v>0.17291999999999996</v>
      </c>
      <c r="EI118" s="62">
        <f t="shared" si="884"/>
        <v>0.17795999999999998</v>
      </c>
      <c r="EJ118" s="62">
        <f t="shared" si="884"/>
        <v>0.18551999999999999</v>
      </c>
      <c r="EK118" s="62">
        <f t="shared" si="884"/>
        <v>0.1956</v>
      </c>
      <c r="EL118" s="172"/>
      <c r="EN118" s="172"/>
      <c r="EO118" s="172">
        <v>113</v>
      </c>
      <c r="EP118" s="62">
        <f t="shared" ref="EP118:ET118" si="885">$O152*AJ120</f>
        <v>7.0999999999999994E-2</v>
      </c>
      <c r="EQ118" s="62">
        <f t="shared" si="885"/>
        <v>7.2049999999999989E-2</v>
      </c>
      <c r="ER118" s="62">
        <f t="shared" si="885"/>
        <v>7.4149999999999994E-2</v>
      </c>
      <c r="ES118" s="62">
        <f t="shared" si="885"/>
        <v>7.7300000000000008E-2</v>
      </c>
      <c r="ET118" s="62">
        <f t="shared" si="885"/>
        <v>8.1500000000000017E-2</v>
      </c>
      <c r="EU118" s="172"/>
      <c r="EW118" s="172"/>
      <c r="EX118" s="172">
        <v>113</v>
      </c>
      <c r="EY118" s="62">
        <f t="shared" si="401"/>
        <v>0.34079999999999999</v>
      </c>
      <c r="EZ118" s="62">
        <f t="shared" si="402"/>
        <v>0.34583999999999993</v>
      </c>
      <c r="FA118" s="62">
        <f t="shared" si="403"/>
        <v>0.35591999999999996</v>
      </c>
      <c r="FB118" s="62">
        <f t="shared" si="404"/>
        <v>0.37103999999999998</v>
      </c>
      <c r="FC118" s="62">
        <f t="shared" si="405"/>
        <v>0.39119999999999999</v>
      </c>
      <c r="FD118" s="172"/>
      <c r="FF118" s="172"/>
      <c r="FG118" s="172">
        <v>113</v>
      </c>
      <c r="FH118" s="67">
        <f>$Q152*AJ120*'[1]资源-士兵训练时间'!AB118+FH117</f>
        <v>26066801.448282633</v>
      </c>
      <c r="FI118" s="67">
        <f>$Q152*AK120*'[1]资源-士兵训练时间'!AC118+FI117</f>
        <v>37692024.782588676</v>
      </c>
      <c r="FJ118" s="67">
        <f>$Q152*AL120*'[1]资源-士兵训练时间'!AD118+FJ117</f>
        <v>52312304.992114052</v>
      </c>
      <c r="FK118" s="67">
        <f>$Q152*AM120*'[1]资源-士兵训练时间'!AE118+FK117</f>
        <v>70021432.115502954</v>
      </c>
      <c r="FL118" s="67">
        <f>$Q152*AN120*'[1]资源-士兵训练时间'!AF118+FL117</f>
        <v>104960028.20753035</v>
      </c>
      <c r="FM118" s="172"/>
      <c r="FO118" s="172"/>
      <c r="FP118" s="172">
        <v>113</v>
      </c>
      <c r="FQ118" s="62">
        <f t="shared" ref="FQ118:FU118" si="886">$R152*AJ120</f>
        <v>0.21299999999999999</v>
      </c>
      <c r="FR118" s="62">
        <f t="shared" si="886"/>
        <v>0.21614999999999998</v>
      </c>
      <c r="FS118" s="62">
        <f t="shared" si="886"/>
        <v>0.22244999999999998</v>
      </c>
      <c r="FT118" s="62">
        <f t="shared" si="886"/>
        <v>0.2319</v>
      </c>
      <c r="FU118" s="62">
        <f t="shared" si="886"/>
        <v>0.2445</v>
      </c>
      <c r="FV118" s="61">
        <f>FQ118*[4]兵营招募!AX117+FV117</f>
        <v>74211747.388104826</v>
      </c>
      <c r="FW118" s="61">
        <f>FR118*[4]兵营招募!AY117+FW117</f>
        <v>74889840.723915651</v>
      </c>
      <c r="FX118" s="61">
        <f>FS118*[4]兵营招募!AZ117+FX117</f>
        <v>70717566.066821948</v>
      </c>
      <c r="FY118" s="61">
        <f>FT118*[4]兵营招募!BA117+FY117</f>
        <v>65841042.741114885</v>
      </c>
      <c r="FZ118" s="61">
        <f>FU118*[4]兵营招募!BB117+FZ117</f>
        <v>44700758.375824258</v>
      </c>
      <c r="GA118" s="172"/>
      <c r="GC118" s="172"/>
      <c r="GD118" s="172">
        <v>113</v>
      </c>
      <c r="GE118" s="62">
        <f t="shared" ref="GE118:GI118" si="887">$S152*AJ120</f>
        <v>0.28399999999999997</v>
      </c>
      <c r="GF118" s="62">
        <f t="shared" si="887"/>
        <v>0.28819999999999996</v>
      </c>
      <c r="GG118" s="62">
        <f t="shared" si="887"/>
        <v>0.29659999999999997</v>
      </c>
      <c r="GH118" s="62">
        <f t="shared" si="887"/>
        <v>0.30920000000000003</v>
      </c>
      <c r="GI118" s="62">
        <f t="shared" si="887"/>
        <v>0.32600000000000007</v>
      </c>
      <c r="GJ118" s="172"/>
      <c r="GL118" s="172"/>
      <c r="GM118" s="172">
        <v>113</v>
      </c>
      <c r="GN118" s="62">
        <f t="shared" ref="GN118:GR118" si="888">$T152*AJ120</f>
        <v>0.34079999999999999</v>
      </c>
      <c r="GO118" s="62">
        <f t="shared" si="888"/>
        <v>0.34583999999999993</v>
      </c>
      <c r="GP118" s="62">
        <f t="shared" si="888"/>
        <v>0.35591999999999996</v>
      </c>
      <c r="GQ118" s="62">
        <f t="shared" si="888"/>
        <v>0.37103999999999998</v>
      </c>
      <c r="GR118" s="62">
        <f t="shared" si="888"/>
        <v>0.39119999999999999</v>
      </c>
      <c r="GS118" s="172"/>
      <c r="GU118" s="172"/>
      <c r="GV118" s="172">
        <v>113</v>
      </c>
      <c r="GW118" s="62">
        <f t="shared" ref="GW118:HA118" si="889">$U152*AJ120</f>
        <v>0.28399999999999997</v>
      </c>
      <c r="GX118" s="62">
        <f t="shared" si="889"/>
        <v>0.28819999999999996</v>
      </c>
      <c r="GY118" s="62">
        <f t="shared" si="889"/>
        <v>0.29659999999999997</v>
      </c>
      <c r="GZ118" s="62">
        <f t="shared" si="889"/>
        <v>0.30920000000000003</v>
      </c>
      <c r="HA118" s="62">
        <f t="shared" si="889"/>
        <v>0.32600000000000007</v>
      </c>
      <c r="HB118" s="172"/>
      <c r="HD118" s="172"/>
      <c r="HE118" s="172">
        <v>113</v>
      </c>
      <c r="HF118" s="62">
        <f t="shared" ref="HF118:HJ118" si="890">$V152*AJ120</f>
        <v>2.5559999999999996</v>
      </c>
      <c r="HG118" s="62">
        <f t="shared" si="890"/>
        <v>2.5937999999999994</v>
      </c>
      <c r="HH118" s="62">
        <f t="shared" si="890"/>
        <v>2.6693999999999996</v>
      </c>
      <c r="HI118" s="62">
        <f t="shared" si="890"/>
        <v>2.7827999999999999</v>
      </c>
      <c r="HJ118" s="62">
        <f t="shared" si="890"/>
        <v>2.9339999999999997</v>
      </c>
      <c r="HK118" s="172"/>
      <c r="HM118" s="172"/>
      <c r="HN118" s="172">
        <v>113</v>
      </c>
      <c r="HO118" s="62">
        <f t="shared" ref="HO118:HS118" si="891">$W152*AJ120</f>
        <v>0.51119999999999999</v>
      </c>
      <c r="HP118" s="62">
        <f t="shared" si="891"/>
        <v>0.51875999999999989</v>
      </c>
      <c r="HQ118" s="62">
        <f t="shared" si="891"/>
        <v>0.53387999999999991</v>
      </c>
      <c r="HR118" s="62">
        <f t="shared" si="891"/>
        <v>0.55655999999999994</v>
      </c>
      <c r="HS118" s="62">
        <f t="shared" si="891"/>
        <v>0.58679999999999999</v>
      </c>
      <c r="HT118" s="172"/>
      <c r="HV118" s="172"/>
      <c r="HW118" s="172">
        <v>113</v>
      </c>
      <c r="HX118" s="62">
        <f t="shared" ref="HX118:IB118" si="892">$X152*AJ120</f>
        <v>0.28399999999999997</v>
      </c>
      <c r="HY118" s="62">
        <f t="shared" si="892"/>
        <v>0.28819999999999996</v>
      </c>
      <c r="HZ118" s="62">
        <f t="shared" si="892"/>
        <v>0.29659999999999997</v>
      </c>
      <c r="IA118" s="62">
        <f t="shared" si="892"/>
        <v>0.30920000000000003</v>
      </c>
      <c r="IB118" s="62">
        <f t="shared" si="892"/>
        <v>0.32600000000000007</v>
      </c>
      <c r="IC118" s="172"/>
      <c r="IE118" s="172"/>
      <c r="IF118" s="172">
        <v>113</v>
      </c>
      <c r="IG118" s="62">
        <f t="shared" ref="IG118:IK118" si="893">$Y152*AJ120</f>
        <v>0.85199999999999998</v>
      </c>
      <c r="IH118" s="62">
        <f t="shared" si="893"/>
        <v>0.86459999999999992</v>
      </c>
      <c r="II118" s="62">
        <f t="shared" si="893"/>
        <v>0.88979999999999992</v>
      </c>
      <c r="IJ118" s="62">
        <f t="shared" si="893"/>
        <v>0.92759999999999998</v>
      </c>
      <c r="IK118" s="62">
        <f t="shared" si="893"/>
        <v>0.97799999999999998</v>
      </c>
      <c r="IL118" s="172"/>
      <c r="IN118" s="172"/>
      <c r="IO118" s="172">
        <v>113</v>
      </c>
      <c r="IP118" s="62">
        <f t="shared" ref="IP118:IT118" si="894">$Z152*AJ120</f>
        <v>0.34079999999999999</v>
      </c>
      <c r="IQ118" s="62">
        <f t="shared" si="894"/>
        <v>0.34583999999999993</v>
      </c>
      <c r="IR118" s="62">
        <f t="shared" si="894"/>
        <v>0.35591999999999996</v>
      </c>
      <c r="IS118" s="62">
        <f t="shared" si="894"/>
        <v>0.37103999999999998</v>
      </c>
      <c r="IT118" s="62">
        <f t="shared" si="894"/>
        <v>0.39119999999999999</v>
      </c>
      <c r="IU118" s="172"/>
      <c r="IW118" s="172"/>
      <c r="IX118" s="172">
        <v>113</v>
      </c>
      <c r="IY118" s="62">
        <f t="shared" ref="IY118:JC118" si="895">$AA152*AJ120</f>
        <v>0</v>
      </c>
      <c r="IZ118" s="62">
        <f t="shared" si="895"/>
        <v>0</v>
      </c>
      <c r="JA118" s="62">
        <f t="shared" si="895"/>
        <v>0</v>
      </c>
      <c r="JB118" s="62">
        <f t="shared" si="895"/>
        <v>0</v>
      </c>
      <c r="JC118" s="62">
        <f t="shared" si="895"/>
        <v>0</v>
      </c>
      <c r="JD118" s="67"/>
      <c r="JE118" s="67"/>
      <c r="JF118" s="67"/>
      <c r="JG118" s="172"/>
      <c r="JI118" s="172"/>
      <c r="JJ118" s="172">
        <v>113</v>
      </c>
      <c r="JK118" s="68">
        <f t="shared" ref="JK118:JO118" si="896">AJ120*$F152</f>
        <v>8.5199999999999998E-2</v>
      </c>
      <c r="JL118" s="68">
        <f t="shared" si="896"/>
        <v>8.6459999999999981E-2</v>
      </c>
      <c r="JM118" s="68">
        <f t="shared" si="896"/>
        <v>8.897999999999999E-2</v>
      </c>
      <c r="JN118" s="68">
        <f t="shared" si="896"/>
        <v>9.2759999999999995E-2</v>
      </c>
      <c r="JO118" s="68">
        <f t="shared" si="896"/>
        <v>9.7799999999999998E-2</v>
      </c>
      <c r="JP118" s="61">
        <f>JK118*('[1]功能-城建'!CW117-'[1]功能-城建'!CW116)+JP117</f>
        <v>34254846.349989377</v>
      </c>
      <c r="JQ118" s="61">
        <f>JL118*('[1]功能-城建'!CX117-'[1]功能-城建'!CX116)+JQ117</f>
        <v>37044967.892198607</v>
      </c>
      <c r="JR118" s="61">
        <f>JM118*('[1]功能-城建'!CY117-'[1]功能-城建'!CY116)+JR117</f>
        <v>36734741.208023399</v>
      </c>
      <c r="JS118" s="61">
        <f>JN118*('[1]功能-城建'!CZ117-'[1]功能-城建'!CZ116)+JS117</f>
        <v>36484670.390163027</v>
      </c>
      <c r="JT118" s="61">
        <f>JO118*('[1]功能-城建'!DA117-'[1]功能-城建'!DA116)+JT117</f>
        <v>20673340.091208369</v>
      </c>
      <c r="JU118" s="172"/>
      <c r="JW118" s="172"/>
      <c r="JX118" s="172">
        <v>113</v>
      </c>
      <c r="JY118" s="68">
        <f t="shared" ref="JY118:KC118" si="897">AJ120*$AB152</f>
        <v>0.14199999999999999</v>
      </c>
      <c r="JZ118" s="68">
        <f t="shared" si="897"/>
        <v>0.14409999999999998</v>
      </c>
      <c r="KA118" s="68">
        <f t="shared" si="897"/>
        <v>0.14829999999999999</v>
      </c>
      <c r="KB118" s="68">
        <f t="shared" si="897"/>
        <v>0.15460000000000002</v>
      </c>
      <c r="KC118" s="68">
        <f t="shared" si="897"/>
        <v>0.16300000000000003</v>
      </c>
      <c r="KD118" s="172"/>
      <c r="KF118" s="172"/>
      <c r="KG118" s="172">
        <v>113</v>
      </c>
      <c r="KH118" s="68">
        <f t="shared" ref="KH118:KL118" si="898">AJ120*$AC152</f>
        <v>0.1704</v>
      </c>
      <c r="KI118" s="68">
        <f t="shared" si="898"/>
        <v>0.17291999999999996</v>
      </c>
      <c r="KJ118" s="68">
        <f t="shared" si="898"/>
        <v>0.17795999999999998</v>
      </c>
      <c r="KK118" s="68">
        <f t="shared" si="898"/>
        <v>0.18551999999999999</v>
      </c>
      <c r="KL118" s="68">
        <f t="shared" si="898"/>
        <v>0.1956</v>
      </c>
      <c r="KM118" s="172"/>
      <c r="KO118" s="172"/>
      <c r="KP118" s="172">
        <v>113</v>
      </c>
      <c r="KQ118" s="68">
        <f t="shared" ref="KQ118:KU118" si="899">AJ120*$AD152</f>
        <v>0.25559999999999999</v>
      </c>
      <c r="KR118" s="68">
        <f t="shared" si="899"/>
        <v>0.25937999999999994</v>
      </c>
      <c r="KS118" s="68">
        <f t="shared" si="899"/>
        <v>0.26693999999999996</v>
      </c>
      <c r="KT118" s="68">
        <f t="shared" si="899"/>
        <v>0.27827999999999997</v>
      </c>
      <c r="KU118" s="68">
        <f t="shared" si="899"/>
        <v>0.29339999999999999</v>
      </c>
      <c r="KV118" s="172"/>
      <c r="KW118" s="172"/>
      <c r="KX118" s="172"/>
    </row>
    <row r="119" spans="2:310" x14ac:dyDescent="0.15">
      <c r="B119" s="54">
        <v>80</v>
      </c>
      <c r="C119" s="63">
        <f>IFERROR(INDEX(C$8:C$37,MATCH(圣人研究设计!AA153,$B$8:$B$37,0)),0)</f>
        <v>1.5</v>
      </c>
      <c r="D119" s="63">
        <f>IFERROR(INDEX(D$8:D$37,MATCH(圣人研究设计!AB153,$B$8:$B$37,0)),0)</f>
        <v>1.125</v>
      </c>
      <c r="E119" s="63">
        <f>IFERROR(INDEX(E$8:E$37,MATCH(圣人研究设计!AC153,$B$8:$B$37,0)),0)</f>
        <v>0</v>
      </c>
      <c r="F119" s="63">
        <f>IFERROR(INDEX(F$8:F$37,MATCH(圣人研究设计!AD153,$B$8:$B$37,0)),0)</f>
        <v>0.1</v>
      </c>
      <c r="G119" s="63">
        <f>IFERROR(INDEX(G$8:G$37,MATCH(圣人研究设计!AE153,$B$8:$B$37,0)),0)</f>
        <v>0.75</v>
      </c>
      <c r="H119" s="63">
        <f>IFERROR(INDEX(H$8:H$37,MATCH(圣人研究设计!AF153,$B$8:$B$37,0)),0)</f>
        <v>0.75</v>
      </c>
      <c r="I119" s="63">
        <f>IFERROR(INDEX(I$8:I$37,MATCH(圣人研究设计!AG153,$B$8:$B$37,0)),0)</f>
        <v>0.75</v>
      </c>
      <c r="J119" s="63">
        <f>IFERROR(INDEX(J$8:J$37,MATCH(圣人研究设计!AH153,$B$8:$B$37,0)),0)</f>
        <v>0.15000000000000002</v>
      </c>
      <c r="K119" s="63">
        <f>IFERROR(INDEX(K$8:K$37,MATCH(圣人研究设计!AI153,$B$8:$B$37,0)),0)</f>
        <v>0.2</v>
      </c>
      <c r="L119" s="63">
        <f>IFERROR(INDEX(L$8:L$37,MATCH(圣人研究设计!AJ153,$B$8:$B$37,0)),0)</f>
        <v>0.15000000000000002</v>
      </c>
      <c r="M119" s="63">
        <f>IFERROR(INDEX(M$8:M$37,MATCH(圣人研究设计!AK153,$B$8:$B$37,0)),0)</f>
        <v>0.22499999999999998</v>
      </c>
      <c r="N119" s="63">
        <f>IFERROR(INDEX(N$8:N$37,MATCH(圣人研究设计!AL153,$B$8:$B$37,0)),0)</f>
        <v>0.15000000000000002</v>
      </c>
      <c r="O119" s="63">
        <f>IFERROR(INDEX(O$8:O$37,MATCH(圣人研究设计!AM153,$B$8:$B$37,0)),0)</f>
        <v>7.5000000000000011E-2</v>
      </c>
      <c r="P119" s="63">
        <f>IFERROR(INDEX(P$8:P$37,MATCH(圣人研究设计!AN153,$B$8:$B$37,0)),0)</f>
        <v>0.30000000000000004</v>
      </c>
      <c r="Q119" s="63">
        <f>IFERROR(INDEX(Q$8:Q$37,MATCH(圣人研究设计!AO153,$B$8:$B$37,0)),0)</f>
        <v>7.5000000000000011E-2</v>
      </c>
      <c r="R119" s="63">
        <f>IFERROR(INDEX(R$8:R$37,MATCH(圣人研究设计!AP153,$B$8:$B$37,0)),0)</f>
        <v>0.22499999999999998</v>
      </c>
      <c r="S119" s="63">
        <f>IFERROR(INDEX(S$8:S$37,MATCH(圣人研究设计!AQ153,$B$8:$B$37,0)),0)</f>
        <v>0.30000000000000004</v>
      </c>
      <c r="T119" s="63">
        <f>IFERROR(INDEX(T$8:T$37,MATCH(圣人研究设计!AR153,$B$8:$B$37,0)),0)</f>
        <v>0.30000000000000004</v>
      </c>
      <c r="U119" s="63">
        <f>IFERROR(INDEX(U$8:U$37,MATCH(圣人研究设计!AS153,$B$8:$B$37,0)),0)</f>
        <v>0.30000000000000004</v>
      </c>
      <c r="V119" s="63">
        <f>IFERROR(INDEX(V$8:V$37,MATCH(圣人研究设计!AT153,$B$8:$B$37,0)),0)</f>
        <v>2.25</v>
      </c>
      <c r="W119" s="63">
        <f>IFERROR(INDEX(W$8:W$37,MATCH(圣人研究设计!AU153,$B$8:$B$37,0)),0)</f>
        <v>0.44999999999999996</v>
      </c>
      <c r="X119" s="63">
        <f>IFERROR(INDEX(X$8:X$37,MATCH(圣人研究设计!AV153,$B$8:$B$37,0)),0)</f>
        <v>0.30000000000000004</v>
      </c>
      <c r="Y119" s="63">
        <f>IFERROR(INDEX(Y$8:Y$37,MATCH(圣人研究设计!AW153,$B$8:$B$37,0)),0)</f>
        <v>1</v>
      </c>
      <c r="Z119" s="63">
        <f>IFERROR(INDEX(Z$8:Z$37,MATCH(圣人研究设计!AX153,$B$8:$B$37,0)),0)</f>
        <v>0.30000000000000004</v>
      </c>
      <c r="AA119" s="63">
        <f>IFERROR(INDEX(AA$8:AA$37,MATCH(圣人研究设计!AY153,$B$8:$B$37,0)),0)</f>
        <v>0</v>
      </c>
      <c r="AB119" s="63">
        <f>IFERROR(INDEX(AB$8:AB$37,MATCH(圣人研究设计!AZ153,$B$8:$B$37,0)),0)</f>
        <v>0.15000000000000002</v>
      </c>
      <c r="AC119" s="63">
        <f>IFERROR(INDEX(AC$8:AC$37,MATCH(圣人研究设计!BA153,$B$8:$B$37,0)),0)</f>
        <v>0.15000000000000002</v>
      </c>
      <c r="AD119" s="63">
        <f>IFERROR(INDEX(AD$8:AD$37,MATCH(圣人研究设计!BB153,$B$8:$B$37,0)),0)</f>
        <v>0.3</v>
      </c>
      <c r="AE119" s="63"/>
      <c r="AI119" s="172">
        <v>112</v>
      </c>
      <c r="AJ119" s="60">
        <f>IF(总纲!BM116&lt;INT('功能-圣人研究'!$E$8),0,求节点('功能-圣人研究'!$E$8:$E$27,'功能-圣人研究'!K$8:K$27,总纲!BM116))</f>
        <v>0.71</v>
      </c>
      <c r="AK119" s="60">
        <f>IF(总纲!BN116&lt;INT('功能-圣人研究'!$E$8),0,求节点('功能-圣人研究'!$E$8:$E$27,'功能-圣人研究'!L$8:L$27,总纲!BN116))</f>
        <v>0.72049999999999992</v>
      </c>
      <c r="AL119" s="60">
        <f>IF(总纲!BO116&lt;INT('功能-圣人研究'!$E$8),0,求节点('功能-圣人研究'!$E$8:$E$27,'功能-圣人研究'!M$8:M$27,总纲!BO116))</f>
        <v>0.74149999999999994</v>
      </c>
      <c r="AM119" s="60">
        <f>IF(总纲!BP116&lt;INT('功能-圣人研究'!$E$8),0,求节点('功能-圣人研究'!$E$8:$E$27,'功能-圣人研究'!N$8:N$27,总纲!BP116))</f>
        <v>0.77300000000000002</v>
      </c>
      <c r="AN119" s="60">
        <f>IF(总纲!BQ116&lt;INT('功能-圣人研究'!$E$8),0,求节点('功能-圣人研究'!$E$8:$E$27,'功能-圣人研究'!O$8:O$27,总纲!BQ116))</f>
        <v>0.81500000000000006</v>
      </c>
      <c r="AO119" s="172"/>
      <c r="AT119" s="172">
        <v>114</v>
      </c>
      <c r="AU119" s="68">
        <f t="shared" ref="AU119:AY119" si="900">$C153*AJ121</f>
        <v>1.2779999999999998</v>
      </c>
      <c r="AV119" s="68">
        <f t="shared" si="900"/>
        <v>1.2968999999999997</v>
      </c>
      <c r="AW119" s="68">
        <f t="shared" si="900"/>
        <v>1.3346999999999998</v>
      </c>
      <c r="AX119" s="68">
        <f t="shared" si="900"/>
        <v>1.3914</v>
      </c>
      <c r="AY119" s="68">
        <f t="shared" si="900"/>
        <v>1.4669999999999999</v>
      </c>
      <c r="AZ119" s="172"/>
      <c r="BB119" s="172"/>
      <c r="BC119" s="172">
        <v>114</v>
      </c>
      <c r="BD119" s="68">
        <f t="shared" ref="BD119:BH119" si="901">$D153*AJ121</f>
        <v>1.2779999999999998</v>
      </c>
      <c r="BE119" s="68">
        <f t="shared" si="901"/>
        <v>1.2968999999999997</v>
      </c>
      <c r="BF119" s="68">
        <f t="shared" si="901"/>
        <v>1.3346999999999998</v>
      </c>
      <c r="BG119" s="68">
        <f t="shared" si="901"/>
        <v>1.3914</v>
      </c>
      <c r="BH119" s="68">
        <f t="shared" si="901"/>
        <v>1.4669999999999999</v>
      </c>
      <c r="BI119" s="172"/>
      <c r="BK119" s="172"/>
      <c r="BL119" s="172">
        <v>114</v>
      </c>
      <c r="BM119" s="68">
        <f t="shared" ref="BM119:BQ119" si="902">$E153*AJ121</f>
        <v>0</v>
      </c>
      <c r="BN119" s="68">
        <f t="shared" si="902"/>
        <v>0</v>
      </c>
      <c r="BO119" s="68">
        <f t="shared" si="902"/>
        <v>0</v>
      </c>
      <c r="BP119" s="68">
        <f t="shared" si="902"/>
        <v>0</v>
      </c>
      <c r="BQ119" s="68">
        <f t="shared" si="902"/>
        <v>0</v>
      </c>
      <c r="BR119" s="172"/>
      <c r="BT119" s="172"/>
      <c r="BU119" s="172">
        <v>114</v>
      </c>
      <c r="BV119" s="62">
        <f t="shared" ref="BV119:BZ119" si="903">$G153*AJ121</f>
        <v>0.85199999999999998</v>
      </c>
      <c r="BW119" s="62">
        <f t="shared" si="903"/>
        <v>0.86459999999999992</v>
      </c>
      <c r="BX119" s="62">
        <f t="shared" si="903"/>
        <v>0.88979999999999992</v>
      </c>
      <c r="BY119" s="62">
        <f t="shared" si="903"/>
        <v>0.92759999999999998</v>
      </c>
      <c r="BZ119" s="62">
        <f t="shared" si="903"/>
        <v>0.97799999999999998</v>
      </c>
      <c r="CA119" s="172"/>
      <c r="CC119" s="172"/>
      <c r="CD119" s="172">
        <v>114</v>
      </c>
      <c r="CE119" s="62">
        <f t="shared" ref="CE119:CI119" si="904">$H153*AJ121</f>
        <v>0.85199999999999998</v>
      </c>
      <c r="CF119" s="62">
        <f t="shared" si="904"/>
        <v>0.86459999999999992</v>
      </c>
      <c r="CG119" s="62">
        <f t="shared" si="904"/>
        <v>0.88979999999999992</v>
      </c>
      <c r="CH119" s="62">
        <f t="shared" si="904"/>
        <v>0.92759999999999998</v>
      </c>
      <c r="CI119" s="62">
        <f t="shared" si="904"/>
        <v>0.97799999999999998</v>
      </c>
      <c r="CJ119" s="172"/>
      <c r="CL119" s="172"/>
      <c r="CM119" s="172">
        <v>114</v>
      </c>
      <c r="CN119" s="62">
        <f t="shared" ref="CN119:CR119" si="905">$I153*AJ121</f>
        <v>0.85199999999999998</v>
      </c>
      <c r="CO119" s="62">
        <f t="shared" si="905"/>
        <v>0.86459999999999992</v>
      </c>
      <c r="CP119" s="62">
        <f t="shared" si="905"/>
        <v>0.88979999999999992</v>
      </c>
      <c r="CQ119" s="62">
        <f t="shared" si="905"/>
        <v>0.92759999999999998</v>
      </c>
      <c r="CR119" s="62">
        <f t="shared" si="905"/>
        <v>0.97799999999999998</v>
      </c>
      <c r="CS119" s="172"/>
      <c r="CU119" s="172"/>
      <c r="CV119" s="172">
        <v>114</v>
      </c>
      <c r="CW119" s="62">
        <f t="shared" ref="CW119:DA119" si="906">$J153*AJ121</f>
        <v>0.1704</v>
      </c>
      <c r="CX119" s="62">
        <f t="shared" si="906"/>
        <v>0.17291999999999996</v>
      </c>
      <c r="CY119" s="62">
        <f t="shared" si="906"/>
        <v>0.17795999999999998</v>
      </c>
      <c r="CZ119" s="62">
        <f t="shared" si="906"/>
        <v>0.18551999999999999</v>
      </c>
      <c r="DA119" s="62">
        <f t="shared" si="906"/>
        <v>0.1956</v>
      </c>
      <c r="DB119" s="172"/>
      <c r="DD119" s="172"/>
      <c r="DE119" s="172">
        <v>114</v>
      </c>
      <c r="DF119" s="62">
        <f t="shared" ref="DF119:DJ119" si="907">$K153*AJ121</f>
        <v>0.1704</v>
      </c>
      <c r="DG119" s="62">
        <f t="shared" si="907"/>
        <v>0.17291999999999996</v>
      </c>
      <c r="DH119" s="62">
        <f t="shared" si="907"/>
        <v>0.17795999999999998</v>
      </c>
      <c r="DI119" s="62">
        <f t="shared" si="907"/>
        <v>0.18551999999999999</v>
      </c>
      <c r="DJ119" s="62">
        <f t="shared" si="907"/>
        <v>0.1956</v>
      </c>
      <c r="DK119" s="172"/>
      <c r="DM119" s="172"/>
      <c r="DN119" s="172">
        <v>114</v>
      </c>
      <c r="DO119" s="62">
        <f t="shared" ref="DO119:DS119" si="908">$L153*AJ121</f>
        <v>0.14199999999999999</v>
      </c>
      <c r="DP119" s="62">
        <f t="shared" si="908"/>
        <v>0.14409999999999998</v>
      </c>
      <c r="DQ119" s="62">
        <f t="shared" si="908"/>
        <v>0.14829999999999999</v>
      </c>
      <c r="DR119" s="62">
        <f t="shared" si="908"/>
        <v>0.15460000000000002</v>
      </c>
      <c r="DS119" s="62">
        <f t="shared" si="908"/>
        <v>0.16300000000000003</v>
      </c>
      <c r="DT119" s="172"/>
      <c r="DV119" s="172"/>
      <c r="DW119" s="172">
        <v>114</v>
      </c>
      <c r="DX119" s="62">
        <f t="shared" ref="DX119:EB119" si="909">$M153*AJ121</f>
        <v>0.25559999999999999</v>
      </c>
      <c r="DY119" s="62">
        <f t="shared" si="909"/>
        <v>0.25937999999999994</v>
      </c>
      <c r="DZ119" s="62">
        <f t="shared" si="909"/>
        <v>0.26693999999999996</v>
      </c>
      <c r="EA119" s="62">
        <f t="shared" si="909"/>
        <v>0.27827999999999997</v>
      </c>
      <c r="EB119" s="62">
        <f t="shared" si="909"/>
        <v>0.29339999999999999</v>
      </c>
      <c r="EC119" s="172"/>
      <c r="EE119" s="172"/>
      <c r="EF119" s="172">
        <v>114</v>
      </c>
      <c r="EG119" s="62">
        <f t="shared" ref="EG119:EK119" si="910">$N153*AJ121</f>
        <v>0.1704</v>
      </c>
      <c r="EH119" s="62">
        <f t="shared" si="910"/>
        <v>0.17291999999999996</v>
      </c>
      <c r="EI119" s="62">
        <f t="shared" si="910"/>
        <v>0.17795999999999998</v>
      </c>
      <c r="EJ119" s="62">
        <f t="shared" si="910"/>
        <v>0.18551999999999999</v>
      </c>
      <c r="EK119" s="62">
        <f t="shared" si="910"/>
        <v>0.1956</v>
      </c>
      <c r="EL119" s="172"/>
      <c r="EN119" s="172"/>
      <c r="EO119" s="172">
        <v>114</v>
      </c>
      <c r="EP119" s="62">
        <f t="shared" ref="EP119:ET119" si="911">$O153*AJ121</f>
        <v>7.0999999999999994E-2</v>
      </c>
      <c r="EQ119" s="62">
        <f t="shared" si="911"/>
        <v>7.2049999999999989E-2</v>
      </c>
      <c r="ER119" s="62">
        <f t="shared" si="911"/>
        <v>7.4149999999999994E-2</v>
      </c>
      <c r="ES119" s="62">
        <f t="shared" si="911"/>
        <v>7.7300000000000008E-2</v>
      </c>
      <c r="ET119" s="62">
        <f t="shared" si="911"/>
        <v>8.1500000000000017E-2</v>
      </c>
      <c r="EU119" s="172"/>
      <c r="EW119" s="172"/>
      <c r="EX119" s="172">
        <v>114</v>
      </c>
      <c r="EY119" s="62">
        <f t="shared" si="401"/>
        <v>0.34079999999999999</v>
      </c>
      <c r="EZ119" s="62">
        <f t="shared" si="402"/>
        <v>0.34583999999999993</v>
      </c>
      <c r="FA119" s="62">
        <f t="shared" si="403"/>
        <v>0.35591999999999996</v>
      </c>
      <c r="FB119" s="62">
        <f t="shared" si="404"/>
        <v>0.37103999999999998</v>
      </c>
      <c r="FC119" s="62">
        <f t="shared" si="405"/>
        <v>0.39119999999999999</v>
      </c>
      <c r="FD119" s="172"/>
      <c r="FF119" s="172"/>
      <c r="FG119" s="172">
        <v>114</v>
      </c>
      <c r="FH119" s="67">
        <f>$Q153*AJ121*'[1]资源-士兵训练时间'!AB119+FH118</f>
        <v>28156008.063098788</v>
      </c>
      <c r="FI119" s="67">
        <f>$Q153*AK121*'[1]资源-士兵训练时间'!AC119+FI118</f>
        <v>40919053.840330131</v>
      </c>
      <c r="FJ119" s="67">
        <f>$Q153*AL121*'[1]资源-士兵训练时间'!AD119+FJ118</f>
        <v>56192943.258552037</v>
      </c>
      <c r="FK119" s="67">
        <f>$Q153*AM121*'[1]资源-士兵训练时间'!AE119+FK118</f>
        <v>74706076.088419884</v>
      </c>
      <c r="FL119" s="67">
        <f>$Q153*AN121*'[1]资源-士兵训练时间'!AF119+FL118</f>
        <v>111695907.58665316</v>
      </c>
      <c r="FM119" s="172"/>
      <c r="FO119" s="172"/>
      <c r="FP119" s="172">
        <v>114</v>
      </c>
      <c r="FQ119" s="62">
        <f t="shared" ref="FQ119:FU119" si="912">$R153*AJ121</f>
        <v>0.21299999999999999</v>
      </c>
      <c r="FR119" s="62">
        <f t="shared" si="912"/>
        <v>0.21614999999999998</v>
      </c>
      <c r="FS119" s="62">
        <f t="shared" si="912"/>
        <v>0.22244999999999998</v>
      </c>
      <c r="FT119" s="62">
        <f t="shared" si="912"/>
        <v>0.2319</v>
      </c>
      <c r="FU119" s="62">
        <f t="shared" si="912"/>
        <v>0.2445</v>
      </c>
      <c r="FV119" s="61">
        <f>FQ119*[4]兵营招募!AX118+FV118</f>
        <v>79956684.706238225</v>
      </c>
      <c r="FW119" s="61">
        <f>FR119*[4]兵营招募!AY118+FW118</f>
        <v>80753157.533962995</v>
      </c>
      <c r="FX119" s="61">
        <f>FS119*[4]兵营招募!AZ118+FX118</f>
        <v>75962572.055149093</v>
      </c>
      <c r="FY119" s="61">
        <f>FT119*[4]兵营招募!BA118+FY118</f>
        <v>70532031.392445996</v>
      </c>
      <c r="FZ119" s="61">
        <f>FU119*[4]兵营招募!BB118+FZ118</f>
        <v>47959517.67024567</v>
      </c>
      <c r="GA119" s="172"/>
      <c r="GC119" s="172"/>
      <c r="GD119" s="172">
        <v>114</v>
      </c>
      <c r="GE119" s="62">
        <f t="shared" ref="GE119:GI119" si="913">$S153*AJ121</f>
        <v>0.28399999999999997</v>
      </c>
      <c r="GF119" s="62">
        <f t="shared" si="913"/>
        <v>0.28819999999999996</v>
      </c>
      <c r="GG119" s="62">
        <f t="shared" si="913"/>
        <v>0.29659999999999997</v>
      </c>
      <c r="GH119" s="62">
        <f t="shared" si="913"/>
        <v>0.30920000000000003</v>
      </c>
      <c r="GI119" s="62">
        <f t="shared" si="913"/>
        <v>0.32600000000000007</v>
      </c>
      <c r="GJ119" s="172"/>
      <c r="GL119" s="172"/>
      <c r="GM119" s="172">
        <v>114</v>
      </c>
      <c r="GN119" s="62">
        <f t="shared" ref="GN119:GR119" si="914">$T153*AJ121</f>
        <v>0.34079999999999999</v>
      </c>
      <c r="GO119" s="62">
        <f t="shared" si="914"/>
        <v>0.34583999999999993</v>
      </c>
      <c r="GP119" s="62">
        <f t="shared" si="914"/>
        <v>0.35591999999999996</v>
      </c>
      <c r="GQ119" s="62">
        <f t="shared" si="914"/>
        <v>0.37103999999999998</v>
      </c>
      <c r="GR119" s="62">
        <f t="shared" si="914"/>
        <v>0.39119999999999999</v>
      </c>
      <c r="GS119" s="172"/>
      <c r="GU119" s="172"/>
      <c r="GV119" s="172">
        <v>114</v>
      </c>
      <c r="GW119" s="62">
        <f t="shared" ref="GW119:HA119" si="915">$U153*AJ121</f>
        <v>0.28399999999999997</v>
      </c>
      <c r="GX119" s="62">
        <f t="shared" si="915"/>
        <v>0.28819999999999996</v>
      </c>
      <c r="GY119" s="62">
        <f t="shared" si="915"/>
        <v>0.29659999999999997</v>
      </c>
      <c r="GZ119" s="62">
        <f t="shared" si="915"/>
        <v>0.30920000000000003</v>
      </c>
      <c r="HA119" s="62">
        <f t="shared" si="915"/>
        <v>0.32600000000000007</v>
      </c>
      <c r="HB119" s="172"/>
      <c r="HD119" s="172"/>
      <c r="HE119" s="172">
        <v>114</v>
      </c>
      <c r="HF119" s="62">
        <f t="shared" ref="HF119:HJ119" si="916">$V153*AJ121</f>
        <v>2.5559999999999996</v>
      </c>
      <c r="HG119" s="62">
        <f t="shared" si="916"/>
        <v>2.5937999999999994</v>
      </c>
      <c r="HH119" s="62">
        <f t="shared" si="916"/>
        <v>2.6693999999999996</v>
      </c>
      <c r="HI119" s="62">
        <f t="shared" si="916"/>
        <v>2.7827999999999999</v>
      </c>
      <c r="HJ119" s="62">
        <f t="shared" si="916"/>
        <v>2.9339999999999997</v>
      </c>
      <c r="HK119" s="172"/>
      <c r="HM119" s="172"/>
      <c r="HN119" s="172">
        <v>114</v>
      </c>
      <c r="HO119" s="62">
        <f t="shared" ref="HO119:HS119" si="917">$W153*AJ121</f>
        <v>0.51119999999999999</v>
      </c>
      <c r="HP119" s="62">
        <f t="shared" si="917"/>
        <v>0.51875999999999989</v>
      </c>
      <c r="HQ119" s="62">
        <f t="shared" si="917"/>
        <v>0.53387999999999991</v>
      </c>
      <c r="HR119" s="62">
        <f t="shared" si="917"/>
        <v>0.55655999999999994</v>
      </c>
      <c r="HS119" s="62">
        <f t="shared" si="917"/>
        <v>0.58679999999999999</v>
      </c>
      <c r="HT119" s="172"/>
      <c r="HV119" s="172"/>
      <c r="HW119" s="172">
        <v>114</v>
      </c>
      <c r="HX119" s="62">
        <f t="shared" ref="HX119:IB119" si="918">$X153*AJ121</f>
        <v>0.28399999999999997</v>
      </c>
      <c r="HY119" s="62">
        <f t="shared" si="918"/>
        <v>0.28819999999999996</v>
      </c>
      <c r="HZ119" s="62">
        <f t="shared" si="918"/>
        <v>0.29659999999999997</v>
      </c>
      <c r="IA119" s="62">
        <f t="shared" si="918"/>
        <v>0.30920000000000003</v>
      </c>
      <c r="IB119" s="62">
        <f t="shared" si="918"/>
        <v>0.32600000000000007</v>
      </c>
      <c r="IC119" s="172"/>
      <c r="IE119" s="172"/>
      <c r="IF119" s="172">
        <v>114</v>
      </c>
      <c r="IG119" s="62">
        <f t="shared" ref="IG119:IK119" si="919">$Y153*AJ121</f>
        <v>0.85199999999999998</v>
      </c>
      <c r="IH119" s="62">
        <f t="shared" si="919"/>
        <v>0.86459999999999992</v>
      </c>
      <c r="II119" s="62">
        <f t="shared" si="919"/>
        <v>0.88979999999999992</v>
      </c>
      <c r="IJ119" s="62">
        <f t="shared" si="919"/>
        <v>0.92759999999999998</v>
      </c>
      <c r="IK119" s="62">
        <f t="shared" si="919"/>
        <v>0.97799999999999998</v>
      </c>
      <c r="IL119" s="172"/>
      <c r="IN119" s="172"/>
      <c r="IO119" s="172">
        <v>114</v>
      </c>
      <c r="IP119" s="62">
        <f t="shared" ref="IP119:IT119" si="920">$Z153*AJ121</f>
        <v>0.34079999999999999</v>
      </c>
      <c r="IQ119" s="62">
        <f t="shared" si="920"/>
        <v>0.34583999999999993</v>
      </c>
      <c r="IR119" s="62">
        <f t="shared" si="920"/>
        <v>0.35591999999999996</v>
      </c>
      <c r="IS119" s="62">
        <f t="shared" si="920"/>
        <v>0.37103999999999998</v>
      </c>
      <c r="IT119" s="62">
        <f t="shared" si="920"/>
        <v>0.39119999999999999</v>
      </c>
      <c r="IU119" s="172"/>
      <c r="IW119" s="172"/>
      <c r="IX119" s="172">
        <v>114</v>
      </c>
      <c r="IY119" s="62">
        <f t="shared" ref="IY119:JC119" si="921">$AA153*AJ121</f>
        <v>0</v>
      </c>
      <c r="IZ119" s="62">
        <f t="shared" si="921"/>
        <v>0</v>
      </c>
      <c r="JA119" s="62">
        <f t="shared" si="921"/>
        <v>0</v>
      </c>
      <c r="JB119" s="62">
        <f t="shared" si="921"/>
        <v>0</v>
      </c>
      <c r="JC119" s="62">
        <f t="shared" si="921"/>
        <v>0</v>
      </c>
      <c r="JD119" s="67"/>
      <c r="JE119" s="67"/>
      <c r="JF119" s="67"/>
      <c r="JG119" s="172"/>
      <c r="JI119" s="172"/>
      <c r="JJ119" s="172">
        <v>114</v>
      </c>
      <c r="JK119" s="68">
        <f t="shared" ref="JK119:JO119" si="922">AJ121*$F153</f>
        <v>8.5199999999999998E-2</v>
      </c>
      <c r="JL119" s="68">
        <f t="shared" si="922"/>
        <v>8.6459999999999981E-2</v>
      </c>
      <c r="JM119" s="68">
        <f t="shared" si="922"/>
        <v>8.897999999999999E-2</v>
      </c>
      <c r="JN119" s="68">
        <f t="shared" si="922"/>
        <v>9.2759999999999995E-2</v>
      </c>
      <c r="JO119" s="68">
        <f t="shared" si="922"/>
        <v>9.7799999999999998E-2</v>
      </c>
      <c r="JP119" s="61">
        <f>JK119*('[1]功能-城建'!CW118-'[1]功能-城建'!CW117)+JP118</f>
        <v>36919435.997129828</v>
      </c>
      <c r="JQ119" s="61">
        <f>JL119*('[1]功能-城建'!CX118-'[1]功能-城建'!CX117)+JQ118</f>
        <v>39958792.663371414</v>
      </c>
      <c r="JR119" s="61">
        <f>JM119*('[1]功能-城建'!CY118-'[1]功能-城建'!CY117)+JR118</f>
        <v>39471773.59193372</v>
      </c>
      <c r="JS119" s="61">
        <f>JN119*('[1]功能-城建'!CZ118-'[1]功能-城建'!CZ117)+JS118</f>
        <v>39095973.663599245</v>
      </c>
      <c r="JT119" s="61">
        <f>JO119*('[1]功能-城建'!DA118-'[1]功能-城建'!DA117)+JT118</f>
        <v>22185825.620986953</v>
      </c>
      <c r="JU119" s="172"/>
      <c r="JW119" s="172"/>
      <c r="JX119" s="172">
        <v>114</v>
      </c>
      <c r="JY119" s="68">
        <f t="shared" ref="JY119:KC119" si="923">AJ121*$AB153</f>
        <v>0.14199999999999999</v>
      </c>
      <c r="JZ119" s="68">
        <f t="shared" si="923"/>
        <v>0.14409999999999998</v>
      </c>
      <c r="KA119" s="68">
        <f t="shared" si="923"/>
        <v>0.14829999999999999</v>
      </c>
      <c r="KB119" s="68">
        <f t="shared" si="923"/>
        <v>0.15460000000000002</v>
      </c>
      <c r="KC119" s="68">
        <f t="shared" si="923"/>
        <v>0.16300000000000003</v>
      </c>
      <c r="KD119" s="172"/>
      <c r="KF119" s="172"/>
      <c r="KG119" s="172">
        <v>114</v>
      </c>
      <c r="KH119" s="68">
        <f t="shared" ref="KH119:KL119" si="924">AJ121*$AC153</f>
        <v>0.1704</v>
      </c>
      <c r="KI119" s="68">
        <f t="shared" si="924"/>
        <v>0.17291999999999996</v>
      </c>
      <c r="KJ119" s="68">
        <f t="shared" si="924"/>
        <v>0.17795999999999998</v>
      </c>
      <c r="KK119" s="68">
        <f t="shared" si="924"/>
        <v>0.18551999999999999</v>
      </c>
      <c r="KL119" s="68">
        <f t="shared" si="924"/>
        <v>0.1956</v>
      </c>
      <c r="KM119" s="172"/>
      <c r="KO119" s="172"/>
      <c r="KP119" s="172">
        <v>114</v>
      </c>
      <c r="KQ119" s="68">
        <f t="shared" ref="KQ119:KU119" si="925">AJ121*$AD153</f>
        <v>0.25559999999999999</v>
      </c>
      <c r="KR119" s="68">
        <f t="shared" si="925"/>
        <v>0.25937999999999994</v>
      </c>
      <c r="KS119" s="68">
        <f t="shared" si="925"/>
        <v>0.26693999999999996</v>
      </c>
      <c r="KT119" s="68">
        <f t="shared" si="925"/>
        <v>0.27827999999999997</v>
      </c>
      <c r="KU119" s="68">
        <f t="shared" si="925"/>
        <v>0.29339999999999999</v>
      </c>
      <c r="KV119" s="172"/>
      <c r="KW119" s="172"/>
      <c r="KX119" s="172"/>
    </row>
    <row r="120" spans="2:310" x14ac:dyDescent="0.15">
      <c r="B120" s="54">
        <v>81</v>
      </c>
      <c r="C120" s="63">
        <f>IFERROR(INDEX(C$8:C$37,MATCH(圣人研究设计!AA154,$B$8:$B$37,0)),0)</f>
        <v>1.5</v>
      </c>
      <c r="D120" s="63">
        <f>IFERROR(INDEX(D$8:D$37,MATCH(圣人研究设计!AB154,$B$8:$B$37,0)),0)</f>
        <v>1.125</v>
      </c>
      <c r="E120" s="63">
        <f>IFERROR(INDEX(E$8:E$37,MATCH(圣人研究设计!AC154,$B$8:$B$37,0)),0)</f>
        <v>0</v>
      </c>
      <c r="F120" s="63">
        <f>IFERROR(INDEX(F$8:F$37,MATCH(圣人研究设计!AD154,$B$8:$B$37,0)),0)</f>
        <v>0.1</v>
      </c>
      <c r="G120" s="63">
        <f>IFERROR(INDEX(G$8:G$37,MATCH(圣人研究设计!AE154,$B$8:$B$37,0)),0)</f>
        <v>0.75</v>
      </c>
      <c r="H120" s="63">
        <f>IFERROR(INDEX(H$8:H$37,MATCH(圣人研究设计!AF154,$B$8:$B$37,0)),0)</f>
        <v>0.75</v>
      </c>
      <c r="I120" s="63">
        <f>IFERROR(INDEX(I$8:I$37,MATCH(圣人研究设计!AG154,$B$8:$B$37,0)),0)</f>
        <v>0.75</v>
      </c>
      <c r="J120" s="63">
        <f>IFERROR(INDEX(J$8:J$37,MATCH(圣人研究设计!AH154,$B$8:$B$37,0)),0)</f>
        <v>0.15000000000000002</v>
      </c>
      <c r="K120" s="63">
        <f>IFERROR(INDEX(K$8:K$37,MATCH(圣人研究设计!AI154,$B$8:$B$37,0)),0)</f>
        <v>0.2</v>
      </c>
      <c r="L120" s="63">
        <f>IFERROR(INDEX(L$8:L$37,MATCH(圣人研究设计!AJ154,$B$8:$B$37,0)),0)</f>
        <v>0.15000000000000002</v>
      </c>
      <c r="M120" s="63">
        <f>IFERROR(INDEX(M$8:M$37,MATCH(圣人研究设计!AK154,$B$8:$B$37,0)),0)</f>
        <v>0.22499999999999998</v>
      </c>
      <c r="N120" s="63">
        <f>IFERROR(INDEX(N$8:N$37,MATCH(圣人研究设计!AL154,$B$8:$B$37,0)),0)</f>
        <v>0.15000000000000002</v>
      </c>
      <c r="O120" s="63">
        <f>IFERROR(INDEX(O$8:O$37,MATCH(圣人研究设计!AM154,$B$8:$B$37,0)),0)</f>
        <v>7.5000000000000011E-2</v>
      </c>
      <c r="P120" s="63">
        <f>IFERROR(INDEX(P$8:P$37,MATCH(圣人研究设计!AN154,$B$8:$B$37,0)),0)</f>
        <v>0.30000000000000004</v>
      </c>
      <c r="Q120" s="63">
        <f>IFERROR(INDEX(Q$8:Q$37,MATCH(圣人研究设计!AO154,$B$8:$B$37,0)),0)</f>
        <v>7.5000000000000011E-2</v>
      </c>
      <c r="R120" s="63">
        <f>IFERROR(INDEX(R$8:R$37,MATCH(圣人研究设计!AP154,$B$8:$B$37,0)),0)</f>
        <v>0.22499999999999998</v>
      </c>
      <c r="S120" s="63">
        <f>IFERROR(INDEX(S$8:S$37,MATCH(圣人研究设计!AQ154,$B$8:$B$37,0)),0)</f>
        <v>0.30000000000000004</v>
      </c>
      <c r="T120" s="63">
        <f>IFERROR(INDEX(T$8:T$37,MATCH(圣人研究设计!AR154,$B$8:$B$37,0)),0)</f>
        <v>0.30000000000000004</v>
      </c>
      <c r="U120" s="63">
        <f>IFERROR(INDEX(U$8:U$37,MATCH(圣人研究设计!AS154,$B$8:$B$37,0)),0)</f>
        <v>0.30000000000000004</v>
      </c>
      <c r="V120" s="63">
        <f>IFERROR(INDEX(V$8:V$37,MATCH(圣人研究设计!AT154,$B$8:$B$37,0)),0)</f>
        <v>2.25</v>
      </c>
      <c r="W120" s="63">
        <f>IFERROR(INDEX(W$8:W$37,MATCH(圣人研究设计!AU154,$B$8:$B$37,0)),0)</f>
        <v>0.44999999999999996</v>
      </c>
      <c r="X120" s="63">
        <f>IFERROR(INDEX(X$8:X$37,MATCH(圣人研究设计!AV154,$B$8:$B$37,0)),0)</f>
        <v>0.30000000000000004</v>
      </c>
      <c r="Y120" s="63">
        <f>IFERROR(INDEX(Y$8:Y$37,MATCH(圣人研究设计!AW154,$B$8:$B$37,0)),0)</f>
        <v>1</v>
      </c>
      <c r="Z120" s="63">
        <f>IFERROR(INDEX(Z$8:Z$37,MATCH(圣人研究设计!AX154,$B$8:$B$37,0)),0)</f>
        <v>0.30000000000000004</v>
      </c>
      <c r="AA120" s="63">
        <f>IFERROR(INDEX(AA$8:AA$37,MATCH(圣人研究设计!AY154,$B$8:$B$37,0)),0)</f>
        <v>0</v>
      </c>
      <c r="AB120" s="63">
        <f>IFERROR(INDEX(AB$8:AB$37,MATCH(圣人研究设计!AZ154,$B$8:$B$37,0)),0)</f>
        <v>0.15000000000000002</v>
      </c>
      <c r="AC120" s="63">
        <f>IFERROR(INDEX(AC$8:AC$37,MATCH(圣人研究设计!BA154,$B$8:$B$37,0)),0)</f>
        <v>0.15000000000000002</v>
      </c>
      <c r="AD120" s="63">
        <f>IFERROR(INDEX(AD$8:AD$37,MATCH(圣人研究设计!BB154,$B$8:$B$37,0)),0)</f>
        <v>0.3</v>
      </c>
      <c r="AE120" s="63"/>
      <c r="AI120" s="172">
        <v>113</v>
      </c>
      <c r="AJ120" s="60">
        <f>IF(总纲!BM117&lt;INT('功能-圣人研究'!$E$8),0,求节点('功能-圣人研究'!$E$8:$E$27,'功能-圣人研究'!K$8:K$27,总纲!BM117))</f>
        <v>0.71</v>
      </c>
      <c r="AK120" s="60">
        <f>IF(总纲!BN117&lt;INT('功能-圣人研究'!$E$8),0,求节点('功能-圣人研究'!$E$8:$E$27,'功能-圣人研究'!L$8:L$27,总纲!BN117))</f>
        <v>0.72049999999999992</v>
      </c>
      <c r="AL120" s="60">
        <f>IF(总纲!BO117&lt;INT('功能-圣人研究'!$E$8),0,求节点('功能-圣人研究'!$E$8:$E$27,'功能-圣人研究'!M$8:M$27,总纲!BO117))</f>
        <v>0.74149999999999994</v>
      </c>
      <c r="AM120" s="60">
        <f>IF(总纲!BP117&lt;INT('功能-圣人研究'!$E$8),0,求节点('功能-圣人研究'!$E$8:$E$27,'功能-圣人研究'!N$8:N$27,总纲!BP117))</f>
        <v>0.77300000000000002</v>
      </c>
      <c r="AN120" s="60">
        <f>IF(总纲!BQ117&lt;INT('功能-圣人研究'!$E$8),0,求节点('功能-圣人研究'!$E$8:$E$27,'功能-圣人研究'!O$8:O$27,总纲!BQ117))</f>
        <v>0.81500000000000006</v>
      </c>
      <c r="AO120" s="172"/>
      <c r="AT120" s="172">
        <v>115</v>
      </c>
      <c r="AU120" s="68">
        <f t="shared" ref="AU120:AY120" si="926">$C154*AJ122</f>
        <v>1.2779999999999998</v>
      </c>
      <c r="AV120" s="68">
        <f t="shared" si="926"/>
        <v>1.2968999999999997</v>
      </c>
      <c r="AW120" s="68">
        <f t="shared" si="926"/>
        <v>1.3346999999999998</v>
      </c>
      <c r="AX120" s="68">
        <f t="shared" si="926"/>
        <v>1.3914</v>
      </c>
      <c r="AY120" s="68">
        <f t="shared" si="926"/>
        <v>1.4669999999999999</v>
      </c>
      <c r="AZ120" s="172"/>
      <c r="BB120" s="172"/>
      <c r="BC120" s="172">
        <v>115</v>
      </c>
      <c r="BD120" s="68">
        <f t="shared" ref="BD120:BH120" si="927">$D154*AJ122</f>
        <v>1.2779999999999998</v>
      </c>
      <c r="BE120" s="68">
        <f t="shared" si="927"/>
        <v>1.2968999999999997</v>
      </c>
      <c r="BF120" s="68">
        <f t="shared" si="927"/>
        <v>1.3346999999999998</v>
      </c>
      <c r="BG120" s="68">
        <f t="shared" si="927"/>
        <v>1.3914</v>
      </c>
      <c r="BH120" s="68">
        <f t="shared" si="927"/>
        <v>1.4669999999999999</v>
      </c>
      <c r="BI120" s="172"/>
      <c r="BK120" s="172"/>
      <c r="BL120" s="172">
        <v>115</v>
      </c>
      <c r="BM120" s="68">
        <f t="shared" ref="BM120:BQ120" si="928">$E154*AJ122</f>
        <v>0</v>
      </c>
      <c r="BN120" s="68">
        <f t="shared" si="928"/>
        <v>0</v>
      </c>
      <c r="BO120" s="68">
        <f t="shared" si="928"/>
        <v>0</v>
      </c>
      <c r="BP120" s="68">
        <f t="shared" si="928"/>
        <v>0</v>
      </c>
      <c r="BQ120" s="68">
        <f t="shared" si="928"/>
        <v>0</v>
      </c>
      <c r="BR120" s="172"/>
      <c r="BT120" s="172"/>
      <c r="BU120" s="172">
        <v>115</v>
      </c>
      <c r="BV120" s="62">
        <f t="shared" ref="BV120:BZ120" si="929">$G154*AJ122</f>
        <v>0.85199999999999998</v>
      </c>
      <c r="BW120" s="62">
        <f t="shared" si="929"/>
        <v>0.86459999999999992</v>
      </c>
      <c r="BX120" s="62">
        <f t="shared" si="929"/>
        <v>0.88979999999999992</v>
      </c>
      <c r="BY120" s="62">
        <f t="shared" si="929"/>
        <v>0.92759999999999998</v>
      </c>
      <c r="BZ120" s="62">
        <f t="shared" si="929"/>
        <v>0.97799999999999998</v>
      </c>
      <c r="CA120" s="172"/>
      <c r="CC120" s="172"/>
      <c r="CD120" s="172">
        <v>115</v>
      </c>
      <c r="CE120" s="62">
        <f t="shared" ref="CE120:CI120" si="930">$H154*AJ122</f>
        <v>0.85199999999999998</v>
      </c>
      <c r="CF120" s="62">
        <f t="shared" si="930"/>
        <v>0.86459999999999992</v>
      </c>
      <c r="CG120" s="62">
        <f t="shared" si="930"/>
        <v>0.88979999999999992</v>
      </c>
      <c r="CH120" s="62">
        <f t="shared" si="930"/>
        <v>0.92759999999999998</v>
      </c>
      <c r="CI120" s="62">
        <f t="shared" si="930"/>
        <v>0.97799999999999998</v>
      </c>
      <c r="CJ120" s="172"/>
      <c r="CL120" s="172"/>
      <c r="CM120" s="172">
        <v>115</v>
      </c>
      <c r="CN120" s="62">
        <f t="shared" ref="CN120:CR120" si="931">$I154*AJ122</f>
        <v>0.85199999999999998</v>
      </c>
      <c r="CO120" s="62">
        <f t="shared" si="931"/>
        <v>0.86459999999999992</v>
      </c>
      <c r="CP120" s="62">
        <f t="shared" si="931"/>
        <v>0.88979999999999992</v>
      </c>
      <c r="CQ120" s="62">
        <f t="shared" si="931"/>
        <v>0.92759999999999998</v>
      </c>
      <c r="CR120" s="62">
        <f t="shared" si="931"/>
        <v>0.97799999999999998</v>
      </c>
      <c r="CS120" s="172"/>
      <c r="CU120" s="172"/>
      <c r="CV120" s="172">
        <v>115</v>
      </c>
      <c r="CW120" s="62">
        <f t="shared" ref="CW120:DA120" si="932">$J154*AJ122</f>
        <v>0.1704</v>
      </c>
      <c r="CX120" s="62">
        <f t="shared" si="932"/>
        <v>0.17291999999999996</v>
      </c>
      <c r="CY120" s="62">
        <f t="shared" si="932"/>
        <v>0.17795999999999998</v>
      </c>
      <c r="CZ120" s="62">
        <f t="shared" si="932"/>
        <v>0.18551999999999999</v>
      </c>
      <c r="DA120" s="62">
        <f t="shared" si="932"/>
        <v>0.1956</v>
      </c>
      <c r="DB120" s="172"/>
      <c r="DD120" s="172"/>
      <c r="DE120" s="172">
        <v>115</v>
      </c>
      <c r="DF120" s="62">
        <f t="shared" ref="DF120:DJ120" si="933">$K154*AJ122</f>
        <v>0.1704</v>
      </c>
      <c r="DG120" s="62">
        <f t="shared" si="933"/>
        <v>0.17291999999999996</v>
      </c>
      <c r="DH120" s="62">
        <f t="shared" si="933"/>
        <v>0.17795999999999998</v>
      </c>
      <c r="DI120" s="62">
        <f t="shared" si="933"/>
        <v>0.18551999999999999</v>
      </c>
      <c r="DJ120" s="62">
        <f t="shared" si="933"/>
        <v>0.1956</v>
      </c>
      <c r="DK120" s="172"/>
      <c r="DM120" s="172"/>
      <c r="DN120" s="172">
        <v>115</v>
      </c>
      <c r="DO120" s="62">
        <f t="shared" ref="DO120:DS120" si="934">$L154*AJ122</f>
        <v>0.14199999999999999</v>
      </c>
      <c r="DP120" s="62">
        <f t="shared" si="934"/>
        <v>0.14409999999999998</v>
      </c>
      <c r="DQ120" s="62">
        <f t="shared" si="934"/>
        <v>0.14829999999999999</v>
      </c>
      <c r="DR120" s="62">
        <f t="shared" si="934"/>
        <v>0.15460000000000002</v>
      </c>
      <c r="DS120" s="62">
        <f t="shared" si="934"/>
        <v>0.16300000000000003</v>
      </c>
      <c r="DT120" s="172"/>
      <c r="DV120" s="172"/>
      <c r="DW120" s="172">
        <v>115</v>
      </c>
      <c r="DX120" s="62">
        <f t="shared" ref="DX120:EB120" si="935">$M154*AJ122</f>
        <v>0.25559999999999999</v>
      </c>
      <c r="DY120" s="62">
        <f t="shared" si="935"/>
        <v>0.25937999999999994</v>
      </c>
      <c r="DZ120" s="62">
        <f t="shared" si="935"/>
        <v>0.26693999999999996</v>
      </c>
      <c r="EA120" s="62">
        <f t="shared" si="935"/>
        <v>0.27827999999999997</v>
      </c>
      <c r="EB120" s="62">
        <f t="shared" si="935"/>
        <v>0.29339999999999999</v>
      </c>
      <c r="EC120" s="172"/>
      <c r="EE120" s="172"/>
      <c r="EF120" s="172">
        <v>115</v>
      </c>
      <c r="EG120" s="62">
        <f t="shared" ref="EG120:EK120" si="936">$N154*AJ122</f>
        <v>0.1704</v>
      </c>
      <c r="EH120" s="62">
        <f t="shared" si="936"/>
        <v>0.17291999999999996</v>
      </c>
      <c r="EI120" s="62">
        <f t="shared" si="936"/>
        <v>0.17795999999999998</v>
      </c>
      <c r="EJ120" s="62">
        <f t="shared" si="936"/>
        <v>0.18551999999999999</v>
      </c>
      <c r="EK120" s="62">
        <f t="shared" si="936"/>
        <v>0.1956</v>
      </c>
      <c r="EL120" s="172"/>
      <c r="EN120" s="172"/>
      <c r="EO120" s="172">
        <v>115</v>
      </c>
      <c r="EP120" s="62">
        <f t="shared" ref="EP120:ET120" si="937">$O154*AJ122</f>
        <v>7.0999999999999994E-2</v>
      </c>
      <c r="EQ120" s="62">
        <f t="shared" si="937"/>
        <v>7.2049999999999989E-2</v>
      </c>
      <c r="ER120" s="62">
        <f t="shared" si="937"/>
        <v>7.4149999999999994E-2</v>
      </c>
      <c r="ES120" s="62">
        <f t="shared" si="937"/>
        <v>7.7300000000000008E-2</v>
      </c>
      <c r="ET120" s="62">
        <f t="shared" si="937"/>
        <v>8.1500000000000017E-2</v>
      </c>
      <c r="EU120" s="172"/>
      <c r="EW120" s="172"/>
      <c r="EX120" s="172">
        <v>115</v>
      </c>
      <c r="EY120" s="62">
        <f t="shared" si="401"/>
        <v>0.34079999999999999</v>
      </c>
      <c r="EZ120" s="62">
        <f t="shared" si="402"/>
        <v>0.34583999999999993</v>
      </c>
      <c r="FA120" s="62">
        <f t="shared" si="403"/>
        <v>0.35591999999999996</v>
      </c>
      <c r="FB120" s="62">
        <f t="shared" si="404"/>
        <v>0.37103999999999998</v>
      </c>
      <c r="FC120" s="62">
        <f t="shared" si="405"/>
        <v>0.39119999999999999</v>
      </c>
      <c r="FD120" s="172"/>
      <c r="FF120" s="172"/>
      <c r="FG120" s="172">
        <v>115</v>
      </c>
      <c r="FH120" s="67">
        <f>$Q154*AJ122*'[1]资源-士兵训练时间'!AB120+FH119</f>
        <v>30528178.28186642</v>
      </c>
      <c r="FI120" s="67">
        <f>$Q154*AK122*'[1]资源-士兵训练时间'!AC120+FI119</f>
        <v>43884526.785215184</v>
      </c>
      <c r="FJ120" s="67">
        <f>$Q154*AL122*'[1]资源-士兵训练时间'!AD120+FJ119</f>
        <v>59910912.655200318</v>
      </c>
      <c r="FK120" s="67">
        <f>$Q154*AM122*'[1]资源-士兵训练时间'!AE120+FK119</f>
        <v>79494533.428449869</v>
      </c>
      <c r="FL120" s="67">
        <f>$Q154*AN122*'[1]资源-士兵训练时间'!AF120+FL119</f>
        <v>118363579.9041443</v>
      </c>
      <c r="FM120" s="172"/>
      <c r="FO120" s="172"/>
      <c r="FP120" s="172">
        <v>115</v>
      </c>
      <c r="FQ120" s="62">
        <f t="shared" ref="FQ120:FU120" si="938">$R154*AJ122</f>
        <v>0.21299999999999999</v>
      </c>
      <c r="FR120" s="62">
        <f t="shared" si="938"/>
        <v>0.21614999999999998</v>
      </c>
      <c r="FS120" s="62">
        <f t="shared" si="938"/>
        <v>0.22244999999999998</v>
      </c>
      <c r="FT120" s="62">
        <f t="shared" si="938"/>
        <v>0.2319</v>
      </c>
      <c r="FU120" s="62">
        <f t="shared" si="938"/>
        <v>0.2445</v>
      </c>
      <c r="FV120" s="61">
        <f>FQ120*[4]兵营招募!AX119+FV119</f>
        <v>86113956.06774804</v>
      </c>
      <c r="FW120" s="61">
        <f>FR120*[4]兵营招募!AY119+FW119</f>
        <v>86606409.2361902</v>
      </c>
      <c r="FX120" s="61">
        <f>FS120*[4]兵营招募!AZ119+FX119</f>
        <v>81323699.043446511</v>
      </c>
      <c r="FY120" s="61">
        <f>FT120*[4]兵营招募!BA119+FY119</f>
        <v>75579565.471100822</v>
      </c>
      <c r="FZ120" s="61">
        <f>FU120*[4]兵营招募!BB119+FZ119</f>
        <v>51436614.370579727</v>
      </c>
      <c r="GA120" s="172"/>
      <c r="GC120" s="172"/>
      <c r="GD120" s="172">
        <v>115</v>
      </c>
      <c r="GE120" s="62">
        <f t="shared" ref="GE120:GI120" si="939">$S154*AJ122</f>
        <v>0.28399999999999997</v>
      </c>
      <c r="GF120" s="62">
        <f t="shared" si="939"/>
        <v>0.28819999999999996</v>
      </c>
      <c r="GG120" s="62">
        <f t="shared" si="939"/>
        <v>0.29659999999999997</v>
      </c>
      <c r="GH120" s="62">
        <f t="shared" si="939"/>
        <v>0.30920000000000003</v>
      </c>
      <c r="GI120" s="62">
        <f t="shared" si="939"/>
        <v>0.32600000000000007</v>
      </c>
      <c r="GJ120" s="172"/>
      <c r="GL120" s="172"/>
      <c r="GM120" s="172">
        <v>115</v>
      </c>
      <c r="GN120" s="62">
        <f t="shared" ref="GN120:GR120" si="940">$T154*AJ122</f>
        <v>0.34079999999999999</v>
      </c>
      <c r="GO120" s="62">
        <f t="shared" si="940"/>
        <v>0.34583999999999993</v>
      </c>
      <c r="GP120" s="62">
        <f t="shared" si="940"/>
        <v>0.35591999999999996</v>
      </c>
      <c r="GQ120" s="62">
        <f t="shared" si="940"/>
        <v>0.37103999999999998</v>
      </c>
      <c r="GR120" s="62">
        <f t="shared" si="940"/>
        <v>0.39119999999999999</v>
      </c>
      <c r="GS120" s="172"/>
      <c r="GU120" s="172"/>
      <c r="GV120" s="172">
        <v>115</v>
      </c>
      <c r="GW120" s="62">
        <f t="shared" ref="GW120:HA120" si="941">$U154*AJ122</f>
        <v>0.28399999999999997</v>
      </c>
      <c r="GX120" s="62">
        <f t="shared" si="941"/>
        <v>0.28819999999999996</v>
      </c>
      <c r="GY120" s="62">
        <f t="shared" si="941"/>
        <v>0.29659999999999997</v>
      </c>
      <c r="GZ120" s="62">
        <f t="shared" si="941"/>
        <v>0.30920000000000003</v>
      </c>
      <c r="HA120" s="62">
        <f t="shared" si="941"/>
        <v>0.32600000000000007</v>
      </c>
      <c r="HB120" s="172"/>
      <c r="HD120" s="172"/>
      <c r="HE120" s="172">
        <v>115</v>
      </c>
      <c r="HF120" s="62">
        <f t="shared" ref="HF120:HJ120" si="942">$V154*AJ122</f>
        <v>2.5559999999999996</v>
      </c>
      <c r="HG120" s="62">
        <f t="shared" si="942"/>
        <v>2.5937999999999994</v>
      </c>
      <c r="HH120" s="62">
        <f t="shared" si="942"/>
        <v>2.6693999999999996</v>
      </c>
      <c r="HI120" s="62">
        <f t="shared" si="942"/>
        <v>2.7827999999999999</v>
      </c>
      <c r="HJ120" s="62">
        <f t="shared" si="942"/>
        <v>2.9339999999999997</v>
      </c>
      <c r="HK120" s="172"/>
      <c r="HM120" s="172"/>
      <c r="HN120" s="172">
        <v>115</v>
      </c>
      <c r="HO120" s="62">
        <f t="shared" ref="HO120:HS120" si="943">$W154*AJ122</f>
        <v>0.51119999999999999</v>
      </c>
      <c r="HP120" s="62">
        <f t="shared" si="943"/>
        <v>0.51875999999999989</v>
      </c>
      <c r="HQ120" s="62">
        <f t="shared" si="943"/>
        <v>0.53387999999999991</v>
      </c>
      <c r="HR120" s="62">
        <f t="shared" si="943"/>
        <v>0.55655999999999994</v>
      </c>
      <c r="HS120" s="62">
        <f t="shared" si="943"/>
        <v>0.58679999999999999</v>
      </c>
      <c r="HT120" s="172"/>
      <c r="HV120" s="172"/>
      <c r="HW120" s="172">
        <v>115</v>
      </c>
      <c r="HX120" s="62">
        <f t="shared" ref="HX120:IB120" si="944">$X154*AJ122</f>
        <v>0.28399999999999997</v>
      </c>
      <c r="HY120" s="62">
        <f t="shared" si="944"/>
        <v>0.28819999999999996</v>
      </c>
      <c r="HZ120" s="62">
        <f t="shared" si="944"/>
        <v>0.29659999999999997</v>
      </c>
      <c r="IA120" s="62">
        <f t="shared" si="944"/>
        <v>0.30920000000000003</v>
      </c>
      <c r="IB120" s="62">
        <f t="shared" si="944"/>
        <v>0.32600000000000007</v>
      </c>
      <c r="IC120" s="172"/>
      <c r="IE120" s="172"/>
      <c r="IF120" s="172">
        <v>115</v>
      </c>
      <c r="IG120" s="62">
        <f t="shared" ref="IG120:IK120" si="945">$Y154*AJ122</f>
        <v>0.85199999999999998</v>
      </c>
      <c r="IH120" s="62">
        <f t="shared" si="945"/>
        <v>0.86459999999999992</v>
      </c>
      <c r="II120" s="62">
        <f t="shared" si="945"/>
        <v>0.88979999999999992</v>
      </c>
      <c r="IJ120" s="62">
        <f t="shared" si="945"/>
        <v>0.92759999999999998</v>
      </c>
      <c r="IK120" s="62">
        <f t="shared" si="945"/>
        <v>0.97799999999999998</v>
      </c>
      <c r="IL120" s="172"/>
      <c r="IN120" s="172"/>
      <c r="IO120" s="172">
        <v>115</v>
      </c>
      <c r="IP120" s="62">
        <f t="shared" ref="IP120:IT120" si="946">$Z154*AJ122</f>
        <v>0.34079999999999999</v>
      </c>
      <c r="IQ120" s="62">
        <f t="shared" si="946"/>
        <v>0.34583999999999993</v>
      </c>
      <c r="IR120" s="62">
        <f t="shared" si="946"/>
        <v>0.35591999999999996</v>
      </c>
      <c r="IS120" s="62">
        <f t="shared" si="946"/>
        <v>0.37103999999999998</v>
      </c>
      <c r="IT120" s="62">
        <f t="shared" si="946"/>
        <v>0.39119999999999999</v>
      </c>
      <c r="IU120" s="172"/>
      <c r="IW120" s="172"/>
      <c r="IX120" s="172">
        <v>115</v>
      </c>
      <c r="IY120" s="62">
        <f t="shared" ref="IY120:JC120" si="947">$AA154*AJ122</f>
        <v>0</v>
      </c>
      <c r="IZ120" s="62">
        <f t="shared" si="947"/>
        <v>0</v>
      </c>
      <c r="JA120" s="62">
        <f t="shared" si="947"/>
        <v>0</v>
      </c>
      <c r="JB120" s="62">
        <f t="shared" si="947"/>
        <v>0</v>
      </c>
      <c r="JC120" s="62">
        <f t="shared" si="947"/>
        <v>0</v>
      </c>
      <c r="JD120" s="67"/>
      <c r="JE120" s="67"/>
      <c r="JF120" s="67"/>
      <c r="JG120" s="172"/>
      <c r="JI120" s="172"/>
      <c r="JJ120" s="172">
        <v>115</v>
      </c>
      <c r="JK120" s="68">
        <f t="shared" ref="JK120:JO120" si="948">AJ122*$F154</f>
        <v>8.5199999999999998E-2</v>
      </c>
      <c r="JL120" s="68">
        <f t="shared" si="948"/>
        <v>8.6459999999999981E-2</v>
      </c>
      <c r="JM120" s="68">
        <f t="shared" si="948"/>
        <v>8.897999999999999E-2</v>
      </c>
      <c r="JN120" s="68">
        <f t="shared" si="948"/>
        <v>9.2759999999999995E-2</v>
      </c>
      <c r="JO120" s="68">
        <f t="shared" si="948"/>
        <v>9.7799999999999998E-2</v>
      </c>
      <c r="JP120" s="61">
        <f>JK120*('[1]功能-城建'!CW119-'[1]功能-城建'!CW118)+JP119</f>
        <v>39775227.444606423</v>
      </c>
      <c r="JQ120" s="61">
        <f>JL120*('[1]功能-城建'!CX119-'[1]功能-城建'!CX118)+JQ119</f>
        <v>42867604.638049819</v>
      </c>
      <c r="JR120" s="61">
        <f>JM120*('[1]功能-城建'!CY119-'[1]功能-城建'!CY118)+JR119</f>
        <v>42269390.837793581</v>
      </c>
      <c r="JS120" s="61">
        <f>JN120*('[1]功能-城建'!CZ119-'[1]功能-城建'!CZ118)+JS119</f>
        <v>41905799.901043631</v>
      </c>
      <c r="JT120" s="61">
        <f>JO120*('[1]功能-城建'!DA119-'[1]功能-城建'!DA118)+JT119</f>
        <v>23799749.682485402</v>
      </c>
      <c r="JU120" s="172"/>
      <c r="JW120" s="172"/>
      <c r="JX120" s="172">
        <v>115</v>
      </c>
      <c r="JY120" s="68">
        <f t="shared" ref="JY120:KC120" si="949">AJ122*$AB154</f>
        <v>0.14199999999999999</v>
      </c>
      <c r="JZ120" s="68">
        <f t="shared" si="949"/>
        <v>0.14409999999999998</v>
      </c>
      <c r="KA120" s="68">
        <f t="shared" si="949"/>
        <v>0.14829999999999999</v>
      </c>
      <c r="KB120" s="68">
        <f t="shared" si="949"/>
        <v>0.15460000000000002</v>
      </c>
      <c r="KC120" s="68">
        <f t="shared" si="949"/>
        <v>0.16300000000000003</v>
      </c>
      <c r="KD120" s="172"/>
      <c r="KF120" s="172"/>
      <c r="KG120" s="172">
        <v>115</v>
      </c>
      <c r="KH120" s="68">
        <f t="shared" ref="KH120:KL120" si="950">AJ122*$AC154</f>
        <v>0.1704</v>
      </c>
      <c r="KI120" s="68">
        <f t="shared" si="950"/>
        <v>0.17291999999999996</v>
      </c>
      <c r="KJ120" s="68">
        <f t="shared" si="950"/>
        <v>0.17795999999999998</v>
      </c>
      <c r="KK120" s="68">
        <f t="shared" si="950"/>
        <v>0.18551999999999999</v>
      </c>
      <c r="KL120" s="68">
        <f t="shared" si="950"/>
        <v>0.1956</v>
      </c>
      <c r="KM120" s="172"/>
      <c r="KO120" s="172"/>
      <c r="KP120" s="172">
        <v>115</v>
      </c>
      <c r="KQ120" s="68">
        <f t="shared" ref="KQ120:KU120" si="951">AJ122*$AD154</f>
        <v>0.25559999999999999</v>
      </c>
      <c r="KR120" s="68">
        <f t="shared" si="951"/>
        <v>0.25937999999999994</v>
      </c>
      <c r="KS120" s="68">
        <f t="shared" si="951"/>
        <v>0.26693999999999996</v>
      </c>
      <c r="KT120" s="68">
        <f t="shared" si="951"/>
        <v>0.27827999999999997</v>
      </c>
      <c r="KU120" s="68">
        <f t="shared" si="951"/>
        <v>0.29339999999999999</v>
      </c>
      <c r="KV120" s="172"/>
      <c r="KW120" s="172"/>
      <c r="KX120" s="172"/>
    </row>
    <row r="121" spans="2:310" x14ac:dyDescent="0.15">
      <c r="B121" s="54">
        <v>82</v>
      </c>
      <c r="C121" s="63">
        <f>IFERROR(INDEX(C$8:C$37,MATCH(圣人研究设计!AA155,$B$8:$B$37,0)),0)</f>
        <v>1.5</v>
      </c>
      <c r="D121" s="63">
        <f>IFERROR(INDEX(D$8:D$37,MATCH(圣人研究设计!AB155,$B$8:$B$37,0)),0)</f>
        <v>1.125</v>
      </c>
      <c r="E121" s="63">
        <f>IFERROR(INDEX(E$8:E$37,MATCH(圣人研究设计!AC155,$B$8:$B$37,0)),0)</f>
        <v>0</v>
      </c>
      <c r="F121" s="63">
        <f>IFERROR(INDEX(F$8:F$37,MATCH(圣人研究设计!AD155,$B$8:$B$37,0)),0)</f>
        <v>0.1</v>
      </c>
      <c r="G121" s="63">
        <f>IFERROR(INDEX(G$8:G$37,MATCH(圣人研究设计!AE155,$B$8:$B$37,0)),0)</f>
        <v>0.75</v>
      </c>
      <c r="H121" s="63">
        <f>IFERROR(INDEX(H$8:H$37,MATCH(圣人研究设计!AF155,$B$8:$B$37,0)),0)</f>
        <v>0.75</v>
      </c>
      <c r="I121" s="63">
        <f>IFERROR(INDEX(I$8:I$37,MATCH(圣人研究设计!AG155,$B$8:$B$37,0)),0)</f>
        <v>0.75</v>
      </c>
      <c r="J121" s="63">
        <f>IFERROR(INDEX(J$8:J$37,MATCH(圣人研究设计!AH155,$B$8:$B$37,0)),0)</f>
        <v>0.15000000000000002</v>
      </c>
      <c r="K121" s="63">
        <f>IFERROR(INDEX(K$8:K$37,MATCH(圣人研究设计!AI155,$B$8:$B$37,0)),0)</f>
        <v>0.2</v>
      </c>
      <c r="L121" s="63">
        <f>IFERROR(INDEX(L$8:L$37,MATCH(圣人研究设计!AJ155,$B$8:$B$37,0)),0)</f>
        <v>0.15000000000000002</v>
      </c>
      <c r="M121" s="63">
        <f>IFERROR(INDEX(M$8:M$37,MATCH(圣人研究设计!AK155,$B$8:$B$37,0)),0)</f>
        <v>0.22499999999999998</v>
      </c>
      <c r="N121" s="63">
        <f>IFERROR(INDEX(N$8:N$37,MATCH(圣人研究设计!AL155,$B$8:$B$37,0)),0)</f>
        <v>0.15000000000000002</v>
      </c>
      <c r="O121" s="63">
        <f>IFERROR(INDEX(O$8:O$37,MATCH(圣人研究设计!AM155,$B$8:$B$37,0)),0)</f>
        <v>7.5000000000000011E-2</v>
      </c>
      <c r="P121" s="63">
        <f>IFERROR(INDEX(P$8:P$37,MATCH(圣人研究设计!AN155,$B$8:$B$37,0)),0)</f>
        <v>0.30000000000000004</v>
      </c>
      <c r="Q121" s="63">
        <f>IFERROR(INDEX(Q$8:Q$37,MATCH(圣人研究设计!AO155,$B$8:$B$37,0)),0)</f>
        <v>7.5000000000000011E-2</v>
      </c>
      <c r="R121" s="63">
        <f>IFERROR(INDEX(R$8:R$37,MATCH(圣人研究设计!AP155,$B$8:$B$37,0)),0)</f>
        <v>0.22499999999999998</v>
      </c>
      <c r="S121" s="63">
        <f>IFERROR(INDEX(S$8:S$37,MATCH(圣人研究设计!AQ155,$B$8:$B$37,0)),0)</f>
        <v>0.30000000000000004</v>
      </c>
      <c r="T121" s="63">
        <f>IFERROR(INDEX(T$8:T$37,MATCH(圣人研究设计!AR155,$B$8:$B$37,0)),0)</f>
        <v>0.30000000000000004</v>
      </c>
      <c r="U121" s="63">
        <f>IFERROR(INDEX(U$8:U$37,MATCH(圣人研究设计!AS155,$B$8:$B$37,0)),0)</f>
        <v>0.30000000000000004</v>
      </c>
      <c r="V121" s="63">
        <f>IFERROR(INDEX(V$8:V$37,MATCH(圣人研究设计!AT155,$B$8:$B$37,0)),0)</f>
        <v>2.25</v>
      </c>
      <c r="W121" s="63">
        <f>IFERROR(INDEX(W$8:W$37,MATCH(圣人研究设计!AU155,$B$8:$B$37,0)),0)</f>
        <v>0.44999999999999996</v>
      </c>
      <c r="X121" s="63">
        <f>IFERROR(INDEX(X$8:X$37,MATCH(圣人研究设计!AV155,$B$8:$B$37,0)),0)</f>
        <v>0.30000000000000004</v>
      </c>
      <c r="Y121" s="63">
        <f>IFERROR(INDEX(Y$8:Y$37,MATCH(圣人研究设计!AW155,$B$8:$B$37,0)),0)</f>
        <v>1</v>
      </c>
      <c r="Z121" s="63">
        <f>IFERROR(INDEX(Z$8:Z$37,MATCH(圣人研究设计!AX155,$B$8:$B$37,0)),0)</f>
        <v>0.30000000000000004</v>
      </c>
      <c r="AA121" s="63">
        <f>IFERROR(INDEX(AA$8:AA$37,MATCH(圣人研究设计!AY155,$B$8:$B$37,0)),0)</f>
        <v>0</v>
      </c>
      <c r="AB121" s="63">
        <f>IFERROR(INDEX(AB$8:AB$37,MATCH(圣人研究设计!AZ155,$B$8:$B$37,0)),0)</f>
        <v>0.15000000000000002</v>
      </c>
      <c r="AC121" s="63">
        <f>IFERROR(INDEX(AC$8:AC$37,MATCH(圣人研究设计!BA155,$B$8:$B$37,0)),0)</f>
        <v>0.15000000000000002</v>
      </c>
      <c r="AD121" s="63">
        <f>IFERROR(INDEX(AD$8:AD$37,MATCH(圣人研究设计!BB155,$B$8:$B$37,0)),0)</f>
        <v>0.3</v>
      </c>
      <c r="AE121" s="63"/>
      <c r="AI121" s="172">
        <v>114</v>
      </c>
      <c r="AJ121" s="60">
        <f>IF(总纲!BM118&lt;INT('功能-圣人研究'!$E$8),0,求节点('功能-圣人研究'!$E$8:$E$27,'功能-圣人研究'!K$8:K$27,总纲!BM118))</f>
        <v>0.71</v>
      </c>
      <c r="AK121" s="60">
        <f>IF(总纲!BN118&lt;INT('功能-圣人研究'!$E$8),0,求节点('功能-圣人研究'!$E$8:$E$27,'功能-圣人研究'!L$8:L$27,总纲!BN118))</f>
        <v>0.72049999999999992</v>
      </c>
      <c r="AL121" s="60">
        <f>IF(总纲!BO118&lt;INT('功能-圣人研究'!$E$8),0,求节点('功能-圣人研究'!$E$8:$E$27,'功能-圣人研究'!M$8:M$27,总纲!BO118))</f>
        <v>0.74149999999999994</v>
      </c>
      <c r="AM121" s="60">
        <f>IF(总纲!BP118&lt;INT('功能-圣人研究'!$E$8),0,求节点('功能-圣人研究'!$E$8:$E$27,'功能-圣人研究'!N$8:N$27,总纲!BP118))</f>
        <v>0.77300000000000002</v>
      </c>
      <c r="AN121" s="60">
        <f>IF(总纲!BQ118&lt;INT('功能-圣人研究'!$E$8),0,求节点('功能-圣人研究'!$E$8:$E$27,'功能-圣人研究'!O$8:O$27,总纲!BQ118))</f>
        <v>0.81500000000000006</v>
      </c>
      <c r="AO121" s="172"/>
      <c r="AT121" s="172">
        <v>116</v>
      </c>
      <c r="AU121" s="68">
        <f t="shared" ref="AU121:AY121" si="952">$C155*AJ123</f>
        <v>1.2779999999999998</v>
      </c>
      <c r="AV121" s="68">
        <f t="shared" si="952"/>
        <v>1.2968999999999997</v>
      </c>
      <c r="AW121" s="68">
        <f t="shared" si="952"/>
        <v>1.3346999999999998</v>
      </c>
      <c r="AX121" s="68">
        <f t="shared" si="952"/>
        <v>1.3914</v>
      </c>
      <c r="AY121" s="68">
        <f t="shared" si="952"/>
        <v>1.4669999999999999</v>
      </c>
      <c r="AZ121" s="172"/>
      <c r="BB121" s="172"/>
      <c r="BC121" s="172">
        <v>116</v>
      </c>
      <c r="BD121" s="68">
        <f t="shared" ref="BD121:BH121" si="953">$D155*AJ123</f>
        <v>1.2779999999999998</v>
      </c>
      <c r="BE121" s="68">
        <f t="shared" si="953"/>
        <v>1.2968999999999997</v>
      </c>
      <c r="BF121" s="68">
        <f t="shared" si="953"/>
        <v>1.3346999999999998</v>
      </c>
      <c r="BG121" s="68">
        <f t="shared" si="953"/>
        <v>1.3914</v>
      </c>
      <c r="BH121" s="68">
        <f t="shared" si="953"/>
        <v>1.4669999999999999</v>
      </c>
      <c r="BI121" s="172"/>
      <c r="BK121" s="172"/>
      <c r="BL121" s="172">
        <v>116</v>
      </c>
      <c r="BM121" s="68">
        <f t="shared" ref="BM121:BQ121" si="954">$E155*AJ123</f>
        <v>0</v>
      </c>
      <c r="BN121" s="68">
        <f t="shared" si="954"/>
        <v>0</v>
      </c>
      <c r="BO121" s="68">
        <f t="shared" si="954"/>
        <v>0</v>
      </c>
      <c r="BP121" s="68">
        <f t="shared" si="954"/>
        <v>0</v>
      </c>
      <c r="BQ121" s="68">
        <f t="shared" si="954"/>
        <v>0</v>
      </c>
      <c r="BR121" s="172"/>
      <c r="BT121" s="172"/>
      <c r="BU121" s="172">
        <v>116</v>
      </c>
      <c r="BV121" s="62">
        <f t="shared" ref="BV121:BZ121" si="955">$G155*AJ123</f>
        <v>0.85199999999999998</v>
      </c>
      <c r="BW121" s="62">
        <f t="shared" si="955"/>
        <v>0.86459999999999992</v>
      </c>
      <c r="BX121" s="62">
        <f t="shared" si="955"/>
        <v>0.88979999999999992</v>
      </c>
      <c r="BY121" s="62">
        <f t="shared" si="955"/>
        <v>0.92759999999999998</v>
      </c>
      <c r="BZ121" s="62">
        <f t="shared" si="955"/>
        <v>0.97799999999999998</v>
      </c>
      <c r="CA121" s="172"/>
      <c r="CC121" s="172"/>
      <c r="CD121" s="172">
        <v>116</v>
      </c>
      <c r="CE121" s="62">
        <f t="shared" ref="CE121:CI121" si="956">$H155*AJ123</f>
        <v>0.85199999999999998</v>
      </c>
      <c r="CF121" s="62">
        <f t="shared" si="956"/>
        <v>0.86459999999999992</v>
      </c>
      <c r="CG121" s="62">
        <f t="shared" si="956"/>
        <v>0.88979999999999992</v>
      </c>
      <c r="CH121" s="62">
        <f t="shared" si="956"/>
        <v>0.92759999999999998</v>
      </c>
      <c r="CI121" s="62">
        <f t="shared" si="956"/>
        <v>0.97799999999999998</v>
      </c>
      <c r="CJ121" s="172"/>
      <c r="CL121" s="172"/>
      <c r="CM121" s="172">
        <v>116</v>
      </c>
      <c r="CN121" s="62">
        <f t="shared" ref="CN121:CR121" si="957">$I155*AJ123</f>
        <v>0.85199999999999998</v>
      </c>
      <c r="CO121" s="62">
        <f t="shared" si="957"/>
        <v>0.86459999999999992</v>
      </c>
      <c r="CP121" s="62">
        <f t="shared" si="957"/>
        <v>0.88979999999999992</v>
      </c>
      <c r="CQ121" s="62">
        <f t="shared" si="957"/>
        <v>0.92759999999999998</v>
      </c>
      <c r="CR121" s="62">
        <f t="shared" si="957"/>
        <v>0.97799999999999998</v>
      </c>
      <c r="CS121" s="172"/>
      <c r="CU121" s="172"/>
      <c r="CV121" s="172">
        <v>116</v>
      </c>
      <c r="CW121" s="62">
        <f t="shared" ref="CW121:DA121" si="958">$J155*AJ123</f>
        <v>0.1704</v>
      </c>
      <c r="CX121" s="62">
        <f t="shared" si="958"/>
        <v>0.17291999999999996</v>
      </c>
      <c r="CY121" s="62">
        <f t="shared" si="958"/>
        <v>0.17795999999999998</v>
      </c>
      <c r="CZ121" s="62">
        <f t="shared" si="958"/>
        <v>0.18551999999999999</v>
      </c>
      <c r="DA121" s="62">
        <f t="shared" si="958"/>
        <v>0.1956</v>
      </c>
      <c r="DB121" s="172"/>
      <c r="DD121" s="172"/>
      <c r="DE121" s="172">
        <v>116</v>
      </c>
      <c r="DF121" s="62">
        <f t="shared" ref="DF121:DJ121" si="959">$K155*AJ123</f>
        <v>0.1704</v>
      </c>
      <c r="DG121" s="62">
        <f t="shared" si="959"/>
        <v>0.17291999999999996</v>
      </c>
      <c r="DH121" s="62">
        <f t="shared" si="959"/>
        <v>0.17795999999999998</v>
      </c>
      <c r="DI121" s="62">
        <f t="shared" si="959"/>
        <v>0.18551999999999999</v>
      </c>
      <c r="DJ121" s="62">
        <f t="shared" si="959"/>
        <v>0.1956</v>
      </c>
      <c r="DK121" s="172"/>
      <c r="DM121" s="172"/>
      <c r="DN121" s="172">
        <v>116</v>
      </c>
      <c r="DO121" s="62">
        <f t="shared" ref="DO121:DS121" si="960">$L155*AJ123</f>
        <v>0.14199999999999999</v>
      </c>
      <c r="DP121" s="62">
        <f t="shared" si="960"/>
        <v>0.14409999999999998</v>
      </c>
      <c r="DQ121" s="62">
        <f t="shared" si="960"/>
        <v>0.14829999999999999</v>
      </c>
      <c r="DR121" s="62">
        <f t="shared" si="960"/>
        <v>0.15460000000000002</v>
      </c>
      <c r="DS121" s="62">
        <f t="shared" si="960"/>
        <v>0.16300000000000003</v>
      </c>
      <c r="DT121" s="172"/>
      <c r="DV121" s="172"/>
      <c r="DW121" s="172">
        <v>116</v>
      </c>
      <c r="DX121" s="62">
        <f t="shared" ref="DX121:EB121" si="961">$M155*AJ123</f>
        <v>0.25559999999999999</v>
      </c>
      <c r="DY121" s="62">
        <f t="shared" si="961"/>
        <v>0.25937999999999994</v>
      </c>
      <c r="DZ121" s="62">
        <f t="shared" si="961"/>
        <v>0.26693999999999996</v>
      </c>
      <c r="EA121" s="62">
        <f t="shared" si="961"/>
        <v>0.27827999999999997</v>
      </c>
      <c r="EB121" s="62">
        <f t="shared" si="961"/>
        <v>0.29339999999999999</v>
      </c>
      <c r="EC121" s="172"/>
      <c r="EE121" s="172"/>
      <c r="EF121" s="172">
        <v>116</v>
      </c>
      <c r="EG121" s="62">
        <f t="shared" ref="EG121:EK121" si="962">$N155*AJ123</f>
        <v>0.1704</v>
      </c>
      <c r="EH121" s="62">
        <f t="shared" si="962"/>
        <v>0.17291999999999996</v>
      </c>
      <c r="EI121" s="62">
        <f t="shared" si="962"/>
        <v>0.17795999999999998</v>
      </c>
      <c r="EJ121" s="62">
        <f t="shared" si="962"/>
        <v>0.18551999999999999</v>
      </c>
      <c r="EK121" s="62">
        <f t="shared" si="962"/>
        <v>0.1956</v>
      </c>
      <c r="EL121" s="172"/>
      <c r="EN121" s="172"/>
      <c r="EO121" s="172">
        <v>116</v>
      </c>
      <c r="EP121" s="62">
        <f t="shared" ref="EP121:ET121" si="963">$O155*AJ123</f>
        <v>7.0999999999999994E-2</v>
      </c>
      <c r="EQ121" s="62">
        <f t="shared" si="963"/>
        <v>7.2049999999999989E-2</v>
      </c>
      <c r="ER121" s="62">
        <f t="shared" si="963"/>
        <v>7.4149999999999994E-2</v>
      </c>
      <c r="ES121" s="62">
        <f t="shared" si="963"/>
        <v>7.7300000000000008E-2</v>
      </c>
      <c r="ET121" s="62">
        <f t="shared" si="963"/>
        <v>8.1500000000000017E-2</v>
      </c>
      <c r="EU121" s="172"/>
      <c r="EW121" s="172"/>
      <c r="EX121" s="172">
        <v>116</v>
      </c>
      <c r="EY121" s="62">
        <f t="shared" si="401"/>
        <v>0.34079999999999999</v>
      </c>
      <c r="EZ121" s="62">
        <f t="shared" si="402"/>
        <v>0.34583999999999993</v>
      </c>
      <c r="FA121" s="62">
        <f t="shared" si="403"/>
        <v>0.35591999999999996</v>
      </c>
      <c r="FB121" s="62">
        <f t="shared" si="404"/>
        <v>0.37103999999999998</v>
      </c>
      <c r="FC121" s="62">
        <f t="shared" si="405"/>
        <v>0.39119999999999999</v>
      </c>
      <c r="FD121" s="172"/>
      <c r="FF121" s="172"/>
      <c r="FG121" s="172">
        <v>116</v>
      </c>
      <c r="FH121" s="67">
        <f>$Q155*AJ123*'[1]资源-士兵训练时间'!AB121+FH120</f>
        <v>32838432.439712223</v>
      </c>
      <c r="FI121" s="67">
        <f>$Q155*AK123*'[1]资源-士兵训练时间'!AC121+FI120</f>
        <v>46966090.453430913</v>
      </c>
      <c r="FJ121" s="67">
        <f>$Q155*AL123*'[1]资源-士兵训练时间'!AD121+FJ120</f>
        <v>63967318.397810921</v>
      </c>
      <c r="FK121" s="67">
        <f>$Q155*AM123*'[1]资源-士兵训练时间'!AE121+FK120</f>
        <v>84554435.442423537</v>
      </c>
      <c r="FL121" s="67">
        <f>$Q155*AN123*'[1]资源-士兵训练时间'!AF121+FL120</f>
        <v>126630849.03491345</v>
      </c>
      <c r="FM121" s="172"/>
      <c r="FO121" s="172"/>
      <c r="FP121" s="172">
        <v>116</v>
      </c>
      <c r="FQ121" s="62">
        <f t="shared" ref="FQ121:FU121" si="964">$R155*AJ123</f>
        <v>0.21299999999999999</v>
      </c>
      <c r="FR121" s="62">
        <f t="shared" si="964"/>
        <v>0.21614999999999998</v>
      </c>
      <c r="FS121" s="62">
        <f t="shared" si="964"/>
        <v>0.22244999999999998</v>
      </c>
      <c r="FT121" s="62">
        <f t="shared" si="964"/>
        <v>0.2319</v>
      </c>
      <c r="FU121" s="62">
        <f t="shared" si="964"/>
        <v>0.2445</v>
      </c>
      <c r="FV121" s="61">
        <f>FQ121*[4]兵营招募!AX120+FV120</f>
        <v>92713156.114648849</v>
      </c>
      <c r="FW121" s="61">
        <f>FR121*[4]兵营招募!AY120+FW120</f>
        <v>93086457.36514163</v>
      </c>
      <c r="FX121" s="61">
        <f>FS121*[4]兵营招募!AZ120+FX120</f>
        <v>87459011.395600259</v>
      </c>
      <c r="FY121" s="61">
        <f>FT121*[4]兵营招募!BA120+FY120</f>
        <v>81443270.477401897</v>
      </c>
      <c r="FZ121" s="61">
        <f>FU121*[4]兵营招募!BB120+FZ120</f>
        <v>55440613.941204242</v>
      </c>
      <c r="GA121" s="172"/>
      <c r="GC121" s="172"/>
      <c r="GD121" s="172">
        <v>116</v>
      </c>
      <c r="GE121" s="62">
        <f t="shared" ref="GE121:GI121" si="965">$S155*AJ123</f>
        <v>0.28399999999999997</v>
      </c>
      <c r="GF121" s="62">
        <f t="shared" si="965"/>
        <v>0.28819999999999996</v>
      </c>
      <c r="GG121" s="62">
        <f t="shared" si="965"/>
        <v>0.29659999999999997</v>
      </c>
      <c r="GH121" s="62">
        <f t="shared" si="965"/>
        <v>0.30920000000000003</v>
      </c>
      <c r="GI121" s="62">
        <f t="shared" si="965"/>
        <v>0.32600000000000007</v>
      </c>
      <c r="GJ121" s="172"/>
      <c r="GL121" s="172"/>
      <c r="GM121" s="172">
        <v>116</v>
      </c>
      <c r="GN121" s="62">
        <f t="shared" ref="GN121:GR121" si="966">$T155*AJ123</f>
        <v>0.34079999999999999</v>
      </c>
      <c r="GO121" s="62">
        <f t="shared" si="966"/>
        <v>0.34583999999999993</v>
      </c>
      <c r="GP121" s="62">
        <f t="shared" si="966"/>
        <v>0.35591999999999996</v>
      </c>
      <c r="GQ121" s="62">
        <f t="shared" si="966"/>
        <v>0.37103999999999998</v>
      </c>
      <c r="GR121" s="62">
        <f t="shared" si="966"/>
        <v>0.39119999999999999</v>
      </c>
      <c r="GS121" s="172"/>
      <c r="GU121" s="172"/>
      <c r="GV121" s="172">
        <v>116</v>
      </c>
      <c r="GW121" s="62">
        <f t="shared" ref="GW121:HA121" si="967">$U155*AJ123</f>
        <v>0.28399999999999997</v>
      </c>
      <c r="GX121" s="62">
        <f t="shared" si="967"/>
        <v>0.28819999999999996</v>
      </c>
      <c r="GY121" s="62">
        <f t="shared" si="967"/>
        <v>0.29659999999999997</v>
      </c>
      <c r="GZ121" s="62">
        <f t="shared" si="967"/>
        <v>0.30920000000000003</v>
      </c>
      <c r="HA121" s="62">
        <f t="shared" si="967"/>
        <v>0.32600000000000007</v>
      </c>
      <c r="HB121" s="172"/>
      <c r="HD121" s="172"/>
      <c r="HE121" s="172">
        <v>116</v>
      </c>
      <c r="HF121" s="62">
        <f t="shared" ref="HF121:HJ121" si="968">$V155*AJ123</f>
        <v>2.5559999999999996</v>
      </c>
      <c r="HG121" s="62">
        <f t="shared" si="968"/>
        <v>2.5937999999999994</v>
      </c>
      <c r="HH121" s="62">
        <f t="shared" si="968"/>
        <v>2.6693999999999996</v>
      </c>
      <c r="HI121" s="62">
        <f t="shared" si="968"/>
        <v>2.7827999999999999</v>
      </c>
      <c r="HJ121" s="62">
        <f t="shared" si="968"/>
        <v>2.9339999999999997</v>
      </c>
      <c r="HK121" s="172"/>
      <c r="HM121" s="172"/>
      <c r="HN121" s="172">
        <v>116</v>
      </c>
      <c r="HO121" s="62">
        <f t="shared" ref="HO121:HS121" si="969">$W155*AJ123</f>
        <v>0.51119999999999999</v>
      </c>
      <c r="HP121" s="62">
        <f t="shared" si="969"/>
        <v>0.51875999999999989</v>
      </c>
      <c r="HQ121" s="62">
        <f t="shared" si="969"/>
        <v>0.53387999999999991</v>
      </c>
      <c r="HR121" s="62">
        <f t="shared" si="969"/>
        <v>0.55655999999999994</v>
      </c>
      <c r="HS121" s="62">
        <f t="shared" si="969"/>
        <v>0.58679999999999999</v>
      </c>
      <c r="HT121" s="172"/>
      <c r="HV121" s="172"/>
      <c r="HW121" s="172">
        <v>116</v>
      </c>
      <c r="HX121" s="62">
        <f t="shared" ref="HX121:IB121" si="970">$X155*AJ123</f>
        <v>0.28399999999999997</v>
      </c>
      <c r="HY121" s="62">
        <f t="shared" si="970"/>
        <v>0.28819999999999996</v>
      </c>
      <c r="HZ121" s="62">
        <f t="shared" si="970"/>
        <v>0.29659999999999997</v>
      </c>
      <c r="IA121" s="62">
        <f t="shared" si="970"/>
        <v>0.30920000000000003</v>
      </c>
      <c r="IB121" s="62">
        <f t="shared" si="970"/>
        <v>0.32600000000000007</v>
      </c>
      <c r="IC121" s="172"/>
      <c r="IE121" s="172"/>
      <c r="IF121" s="172">
        <v>116</v>
      </c>
      <c r="IG121" s="62">
        <f t="shared" ref="IG121:IK121" si="971">$Y155*AJ123</f>
        <v>0.85199999999999998</v>
      </c>
      <c r="IH121" s="62">
        <f t="shared" si="971"/>
        <v>0.86459999999999992</v>
      </c>
      <c r="II121" s="62">
        <f t="shared" si="971"/>
        <v>0.88979999999999992</v>
      </c>
      <c r="IJ121" s="62">
        <f t="shared" si="971"/>
        <v>0.92759999999999998</v>
      </c>
      <c r="IK121" s="62">
        <f t="shared" si="971"/>
        <v>0.97799999999999998</v>
      </c>
      <c r="IL121" s="172"/>
      <c r="IN121" s="172"/>
      <c r="IO121" s="172">
        <v>116</v>
      </c>
      <c r="IP121" s="62">
        <f t="shared" ref="IP121:IT121" si="972">$Z155*AJ123</f>
        <v>0.34079999999999999</v>
      </c>
      <c r="IQ121" s="62">
        <f t="shared" si="972"/>
        <v>0.34583999999999993</v>
      </c>
      <c r="IR121" s="62">
        <f t="shared" si="972"/>
        <v>0.35591999999999996</v>
      </c>
      <c r="IS121" s="62">
        <f t="shared" si="972"/>
        <v>0.37103999999999998</v>
      </c>
      <c r="IT121" s="62">
        <f t="shared" si="972"/>
        <v>0.39119999999999999</v>
      </c>
      <c r="IU121" s="172"/>
      <c r="IW121" s="172"/>
      <c r="IX121" s="172">
        <v>116</v>
      </c>
      <c r="IY121" s="62">
        <f t="shared" ref="IY121:JC121" si="973">$AA155*AJ123</f>
        <v>0</v>
      </c>
      <c r="IZ121" s="62">
        <f t="shared" si="973"/>
        <v>0</v>
      </c>
      <c r="JA121" s="62">
        <f t="shared" si="973"/>
        <v>0</v>
      </c>
      <c r="JB121" s="62">
        <f t="shared" si="973"/>
        <v>0</v>
      </c>
      <c r="JC121" s="62">
        <f t="shared" si="973"/>
        <v>0</v>
      </c>
      <c r="JD121" s="67"/>
      <c r="JE121" s="67"/>
      <c r="JF121" s="67"/>
      <c r="JG121" s="172"/>
      <c r="JI121" s="172"/>
      <c r="JJ121" s="172">
        <v>116</v>
      </c>
      <c r="JK121" s="68">
        <f t="shared" ref="JK121:JO121" si="974">AJ123*$F155</f>
        <v>8.5199999999999998E-2</v>
      </c>
      <c r="JL121" s="68">
        <f t="shared" si="974"/>
        <v>8.6459999999999981E-2</v>
      </c>
      <c r="JM121" s="68">
        <f t="shared" si="974"/>
        <v>8.897999999999999E-2</v>
      </c>
      <c r="JN121" s="68">
        <f t="shared" si="974"/>
        <v>9.2759999999999995E-2</v>
      </c>
      <c r="JO121" s="68">
        <f t="shared" si="974"/>
        <v>9.7799999999999998E-2</v>
      </c>
      <c r="JP121" s="61">
        <f>JK121*('[1]功能-城建'!CW120-'[1]功能-城建'!CW119)+JP120</f>
        <v>42835980.181231812</v>
      </c>
      <c r="JQ121" s="61">
        <f>JL121*('[1]功能-城建'!CX120-'[1]功能-城建'!CX119)+JQ120</f>
        <v>46087898.681084901</v>
      </c>
      <c r="JR121" s="61">
        <f>JM121*('[1]功能-城建'!CY120-'[1]功能-城建'!CY119)+JR120</f>
        <v>45471039.711002335</v>
      </c>
      <c r="JS121" s="61">
        <f>JN121*('[1]功能-城建'!CZ120-'[1]功能-城建'!CZ119)+JS120</f>
        <v>45170060.30300498</v>
      </c>
      <c r="JT121" s="61">
        <f>JO121*('[1]功能-城建'!DA120-'[1]功能-城建'!DA119)+JT120</f>
        <v>25658035.885185774</v>
      </c>
      <c r="JU121" s="172"/>
      <c r="JW121" s="172"/>
      <c r="JX121" s="172">
        <v>116</v>
      </c>
      <c r="JY121" s="68">
        <f t="shared" ref="JY121:KC121" si="975">AJ123*$AB155</f>
        <v>0.14199999999999999</v>
      </c>
      <c r="JZ121" s="68">
        <f t="shared" si="975"/>
        <v>0.14409999999999998</v>
      </c>
      <c r="KA121" s="68">
        <f t="shared" si="975"/>
        <v>0.14829999999999999</v>
      </c>
      <c r="KB121" s="68">
        <f t="shared" si="975"/>
        <v>0.15460000000000002</v>
      </c>
      <c r="KC121" s="68">
        <f t="shared" si="975"/>
        <v>0.16300000000000003</v>
      </c>
      <c r="KD121" s="172"/>
      <c r="KF121" s="172"/>
      <c r="KG121" s="172">
        <v>116</v>
      </c>
      <c r="KH121" s="68">
        <f t="shared" ref="KH121:KL121" si="976">AJ123*$AC155</f>
        <v>0.1704</v>
      </c>
      <c r="KI121" s="68">
        <f t="shared" si="976"/>
        <v>0.17291999999999996</v>
      </c>
      <c r="KJ121" s="68">
        <f t="shared" si="976"/>
        <v>0.17795999999999998</v>
      </c>
      <c r="KK121" s="68">
        <f t="shared" si="976"/>
        <v>0.18551999999999999</v>
      </c>
      <c r="KL121" s="68">
        <f t="shared" si="976"/>
        <v>0.1956</v>
      </c>
      <c r="KM121" s="172"/>
      <c r="KO121" s="172"/>
      <c r="KP121" s="172">
        <v>116</v>
      </c>
      <c r="KQ121" s="68">
        <f t="shared" ref="KQ121:KU121" si="977">AJ123*$AD155</f>
        <v>0.25559999999999999</v>
      </c>
      <c r="KR121" s="68">
        <f t="shared" si="977"/>
        <v>0.25937999999999994</v>
      </c>
      <c r="KS121" s="68">
        <f t="shared" si="977"/>
        <v>0.26693999999999996</v>
      </c>
      <c r="KT121" s="68">
        <f t="shared" si="977"/>
        <v>0.27827999999999997</v>
      </c>
      <c r="KU121" s="68">
        <f t="shared" si="977"/>
        <v>0.29339999999999999</v>
      </c>
      <c r="KV121" s="172"/>
      <c r="KW121" s="172"/>
      <c r="KX121" s="172"/>
    </row>
    <row r="122" spans="2:310" x14ac:dyDescent="0.15">
      <c r="B122" s="54">
        <v>83</v>
      </c>
      <c r="C122" s="63">
        <f>IFERROR(INDEX(C$8:C$37,MATCH(圣人研究设计!AA156,$B$8:$B$37,0)),0)</f>
        <v>1.5</v>
      </c>
      <c r="D122" s="63">
        <f>IFERROR(INDEX(D$8:D$37,MATCH(圣人研究设计!AB156,$B$8:$B$37,0)),0)</f>
        <v>1.125</v>
      </c>
      <c r="E122" s="63">
        <f>IFERROR(INDEX(E$8:E$37,MATCH(圣人研究设计!AC156,$B$8:$B$37,0)),0)</f>
        <v>0</v>
      </c>
      <c r="F122" s="63">
        <f>IFERROR(INDEX(F$8:F$37,MATCH(圣人研究设计!AD156,$B$8:$B$37,0)),0)</f>
        <v>0.1</v>
      </c>
      <c r="G122" s="63">
        <f>IFERROR(INDEX(G$8:G$37,MATCH(圣人研究设计!AE156,$B$8:$B$37,0)),0)</f>
        <v>0.75</v>
      </c>
      <c r="H122" s="63">
        <f>IFERROR(INDEX(H$8:H$37,MATCH(圣人研究设计!AF156,$B$8:$B$37,0)),0)</f>
        <v>0.75</v>
      </c>
      <c r="I122" s="63">
        <f>IFERROR(INDEX(I$8:I$37,MATCH(圣人研究设计!AG156,$B$8:$B$37,0)),0)</f>
        <v>0.75</v>
      </c>
      <c r="J122" s="63">
        <f>IFERROR(INDEX(J$8:J$37,MATCH(圣人研究设计!AH156,$B$8:$B$37,0)),0)</f>
        <v>0.15000000000000002</v>
      </c>
      <c r="K122" s="63">
        <f>IFERROR(INDEX(K$8:K$37,MATCH(圣人研究设计!AI156,$B$8:$B$37,0)),0)</f>
        <v>0.2</v>
      </c>
      <c r="L122" s="63">
        <f>IFERROR(INDEX(L$8:L$37,MATCH(圣人研究设计!AJ156,$B$8:$B$37,0)),0)</f>
        <v>0.15000000000000002</v>
      </c>
      <c r="M122" s="63">
        <f>IFERROR(INDEX(M$8:M$37,MATCH(圣人研究设计!AK156,$B$8:$B$37,0)),0)</f>
        <v>0.22499999999999998</v>
      </c>
      <c r="N122" s="63">
        <f>IFERROR(INDEX(N$8:N$37,MATCH(圣人研究设计!AL156,$B$8:$B$37,0)),0)</f>
        <v>0.15000000000000002</v>
      </c>
      <c r="O122" s="63">
        <f>IFERROR(INDEX(O$8:O$37,MATCH(圣人研究设计!AM156,$B$8:$B$37,0)),0)</f>
        <v>7.5000000000000011E-2</v>
      </c>
      <c r="P122" s="63">
        <f>IFERROR(INDEX(P$8:P$37,MATCH(圣人研究设计!AN156,$B$8:$B$37,0)),0)</f>
        <v>0.30000000000000004</v>
      </c>
      <c r="Q122" s="63">
        <f>IFERROR(INDEX(Q$8:Q$37,MATCH(圣人研究设计!AO156,$B$8:$B$37,0)),0)</f>
        <v>7.5000000000000011E-2</v>
      </c>
      <c r="R122" s="63">
        <f>IFERROR(INDEX(R$8:R$37,MATCH(圣人研究设计!AP156,$B$8:$B$37,0)),0)</f>
        <v>0.22499999999999998</v>
      </c>
      <c r="S122" s="63">
        <f>IFERROR(INDEX(S$8:S$37,MATCH(圣人研究设计!AQ156,$B$8:$B$37,0)),0)</f>
        <v>0.30000000000000004</v>
      </c>
      <c r="T122" s="63">
        <f>IFERROR(INDEX(T$8:T$37,MATCH(圣人研究设计!AR156,$B$8:$B$37,0)),0)</f>
        <v>0.30000000000000004</v>
      </c>
      <c r="U122" s="63">
        <f>IFERROR(INDEX(U$8:U$37,MATCH(圣人研究设计!AS156,$B$8:$B$37,0)),0)</f>
        <v>0.30000000000000004</v>
      </c>
      <c r="V122" s="63">
        <f>IFERROR(INDEX(V$8:V$37,MATCH(圣人研究设计!AT156,$B$8:$B$37,0)),0)</f>
        <v>2.25</v>
      </c>
      <c r="W122" s="63">
        <f>IFERROR(INDEX(W$8:W$37,MATCH(圣人研究设计!AU156,$B$8:$B$37,0)),0)</f>
        <v>0.44999999999999996</v>
      </c>
      <c r="X122" s="63">
        <f>IFERROR(INDEX(X$8:X$37,MATCH(圣人研究设计!AV156,$B$8:$B$37,0)),0)</f>
        <v>0.30000000000000004</v>
      </c>
      <c r="Y122" s="63">
        <f>IFERROR(INDEX(Y$8:Y$37,MATCH(圣人研究设计!AW156,$B$8:$B$37,0)),0)</f>
        <v>1</v>
      </c>
      <c r="Z122" s="63">
        <f>IFERROR(INDEX(Z$8:Z$37,MATCH(圣人研究设计!AX156,$B$8:$B$37,0)),0)</f>
        <v>0.30000000000000004</v>
      </c>
      <c r="AA122" s="63">
        <f>IFERROR(INDEX(AA$8:AA$37,MATCH(圣人研究设计!AY156,$B$8:$B$37,0)),0)</f>
        <v>0</v>
      </c>
      <c r="AB122" s="63">
        <f>IFERROR(INDEX(AB$8:AB$37,MATCH(圣人研究设计!AZ156,$B$8:$B$37,0)),0)</f>
        <v>0.15000000000000002</v>
      </c>
      <c r="AC122" s="63">
        <f>IFERROR(INDEX(AC$8:AC$37,MATCH(圣人研究设计!BA156,$B$8:$B$37,0)),0)</f>
        <v>0.15000000000000002</v>
      </c>
      <c r="AD122" s="63">
        <f>IFERROR(INDEX(AD$8:AD$37,MATCH(圣人研究设计!BB156,$B$8:$B$37,0)),0)</f>
        <v>0.3</v>
      </c>
      <c r="AE122" s="63"/>
      <c r="AI122" s="172">
        <v>115</v>
      </c>
      <c r="AJ122" s="60">
        <f>IF(总纲!BM119&lt;INT('功能-圣人研究'!$E$8),0,求节点('功能-圣人研究'!$E$8:$E$27,'功能-圣人研究'!K$8:K$27,总纲!BM119))</f>
        <v>0.71</v>
      </c>
      <c r="AK122" s="60">
        <f>IF(总纲!BN119&lt;INT('功能-圣人研究'!$E$8),0,求节点('功能-圣人研究'!$E$8:$E$27,'功能-圣人研究'!L$8:L$27,总纲!BN119))</f>
        <v>0.72049999999999992</v>
      </c>
      <c r="AL122" s="60">
        <f>IF(总纲!BO119&lt;INT('功能-圣人研究'!$E$8),0,求节点('功能-圣人研究'!$E$8:$E$27,'功能-圣人研究'!M$8:M$27,总纲!BO119))</f>
        <v>0.74149999999999994</v>
      </c>
      <c r="AM122" s="60">
        <f>IF(总纲!BP119&lt;INT('功能-圣人研究'!$E$8),0,求节点('功能-圣人研究'!$E$8:$E$27,'功能-圣人研究'!N$8:N$27,总纲!BP119))</f>
        <v>0.77300000000000002</v>
      </c>
      <c r="AN122" s="60">
        <f>IF(总纲!BQ119&lt;INT('功能-圣人研究'!$E$8),0,求节点('功能-圣人研究'!$E$8:$E$27,'功能-圣人研究'!O$8:O$27,总纲!BQ119))</f>
        <v>0.81500000000000006</v>
      </c>
      <c r="AO122" s="172"/>
      <c r="AT122" s="172">
        <v>117</v>
      </c>
      <c r="AU122" s="68">
        <f t="shared" ref="AU122:AY122" si="978">$C156*AJ124</f>
        <v>1.2779999999999998</v>
      </c>
      <c r="AV122" s="68">
        <f t="shared" si="978"/>
        <v>1.2968999999999997</v>
      </c>
      <c r="AW122" s="68">
        <f t="shared" si="978"/>
        <v>1.3346999999999998</v>
      </c>
      <c r="AX122" s="68">
        <f t="shared" si="978"/>
        <v>1.3914</v>
      </c>
      <c r="AY122" s="68">
        <f t="shared" si="978"/>
        <v>1.4669999999999999</v>
      </c>
      <c r="AZ122" s="172"/>
      <c r="BB122" s="172"/>
      <c r="BC122" s="172">
        <v>117</v>
      </c>
      <c r="BD122" s="68">
        <f t="shared" ref="BD122:BH122" si="979">$D156*AJ124</f>
        <v>1.2779999999999998</v>
      </c>
      <c r="BE122" s="68">
        <f t="shared" si="979"/>
        <v>1.2968999999999997</v>
      </c>
      <c r="BF122" s="68">
        <f t="shared" si="979"/>
        <v>1.3346999999999998</v>
      </c>
      <c r="BG122" s="68">
        <f t="shared" si="979"/>
        <v>1.3914</v>
      </c>
      <c r="BH122" s="68">
        <f t="shared" si="979"/>
        <v>1.4669999999999999</v>
      </c>
      <c r="BI122" s="172"/>
      <c r="BK122" s="172"/>
      <c r="BL122" s="172">
        <v>117</v>
      </c>
      <c r="BM122" s="68">
        <f t="shared" ref="BM122:BQ122" si="980">$E156*AJ124</f>
        <v>0</v>
      </c>
      <c r="BN122" s="68">
        <f t="shared" si="980"/>
        <v>0</v>
      </c>
      <c r="BO122" s="68">
        <f t="shared" si="980"/>
        <v>0</v>
      </c>
      <c r="BP122" s="68">
        <f t="shared" si="980"/>
        <v>0</v>
      </c>
      <c r="BQ122" s="68">
        <f t="shared" si="980"/>
        <v>0</v>
      </c>
      <c r="BR122" s="172"/>
      <c r="BT122" s="172"/>
      <c r="BU122" s="172">
        <v>117</v>
      </c>
      <c r="BV122" s="62">
        <f t="shared" ref="BV122:BZ122" si="981">$G156*AJ124</f>
        <v>0.85199999999999998</v>
      </c>
      <c r="BW122" s="62">
        <f t="shared" si="981"/>
        <v>0.86459999999999992</v>
      </c>
      <c r="BX122" s="62">
        <f t="shared" si="981"/>
        <v>0.88979999999999992</v>
      </c>
      <c r="BY122" s="62">
        <f t="shared" si="981"/>
        <v>0.92759999999999998</v>
      </c>
      <c r="BZ122" s="62">
        <f t="shared" si="981"/>
        <v>0.97799999999999998</v>
      </c>
      <c r="CA122" s="172"/>
      <c r="CC122" s="172"/>
      <c r="CD122" s="172">
        <v>117</v>
      </c>
      <c r="CE122" s="62">
        <f t="shared" ref="CE122:CI122" si="982">$H156*AJ124</f>
        <v>0.85199999999999998</v>
      </c>
      <c r="CF122" s="62">
        <f t="shared" si="982"/>
        <v>0.86459999999999992</v>
      </c>
      <c r="CG122" s="62">
        <f t="shared" si="982"/>
        <v>0.88979999999999992</v>
      </c>
      <c r="CH122" s="62">
        <f t="shared" si="982"/>
        <v>0.92759999999999998</v>
      </c>
      <c r="CI122" s="62">
        <f t="shared" si="982"/>
        <v>0.97799999999999998</v>
      </c>
      <c r="CJ122" s="172"/>
      <c r="CL122" s="172"/>
      <c r="CM122" s="172">
        <v>117</v>
      </c>
      <c r="CN122" s="62">
        <f t="shared" ref="CN122:CR122" si="983">$I156*AJ124</f>
        <v>0.85199999999999998</v>
      </c>
      <c r="CO122" s="62">
        <f t="shared" si="983"/>
        <v>0.86459999999999992</v>
      </c>
      <c r="CP122" s="62">
        <f t="shared" si="983"/>
        <v>0.88979999999999992</v>
      </c>
      <c r="CQ122" s="62">
        <f t="shared" si="983"/>
        <v>0.92759999999999998</v>
      </c>
      <c r="CR122" s="62">
        <f t="shared" si="983"/>
        <v>0.97799999999999998</v>
      </c>
      <c r="CS122" s="172"/>
      <c r="CU122" s="172"/>
      <c r="CV122" s="172">
        <v>117</v>
      </c>
      <c r="CW122" s="62">
        <f t="shared" ref="CW122:DA122" si="984">$J156*AJ124</f>
        <v>0.1704</v>
      </c>
      <c r="CX122" s="62">
        <f t="shared" si="984"/>
        <v>0.17291999999999996</v>
      </c>
      <c r="CY122" s="62">
        <f t="shared" si="984"/>
        <v>0.17795999999999998</v>
      </c>
      <c r="CZ122" s="62">
        <f t="shared" si="984"/>
        <v>0.18551999999999999</v>
      </c>
      <c r="DA122" s="62">
        <f t="shared" si="984"/>
        <v>0.1956</v>
      </c>
      <c r="DB122" s="172"/>
      <c r="DD122" s="172"/>
      <c r="DE122" s="172">
        <v>117</v>
      </c>
      <c r="DF122" s="62">
        <f t="shared" ref="DF122:DJ122" si="985">$K156*AJ124</f>
        <v>0.1704</v>
      </c>
      <c r="DG122" s="62">
        <f t="shared" si="985"/>
        <v>0.17291999999999996</v>
      </c>
      <c r="DH122" s="62">
        <f t="shared" si="985"/>
        <v>0.17795999999999998</v>
      </c>
      <c r="DI122" s="62">
        <f t="shared" si="985"/>
        <v>0.18551999999999999</v>
      </c>
      <c r="DJ122" s="62">
        <f t="shared" si="985"/>
        <v>0.1956</v>
      </c>
      <c r="DK122" s="172"/>
      <c r="DM122" s="172"/>
      <c r="DN122" s="172">
        <v>117</v>
      </c>
      <c r="DO122" s="62">
        <f t="shared" ref="DO122:DS122" si="986">$L156*AJ124</f>
        <v>0.14199999999999999</v>
      </c>
      <c r="DP122" s="62">
        <f t="shared" si="986"/>
        <v>0.14409999999999998</v>
      </c>
      <c r="DQ122" s="62">
        <f t="shared" si="986"/>
        <v>0.14829999999999999</v>
      </c>
      <c r="DR122" s="62">
        <f t="shared" si="986"/>
        <v>0.15460000000000002</v>
      </c>
      <c r="DS122" s="62">
        <f t="shared" si="986"/>
        <v>0.16300000000000003</v>
      </c>
      <c r="DT122" s="172"/>
      <c r="DV122" s="172"/>
      <c r="DW122" s="172">
        <v>117</v>
      </c>
      <c r="DX122" s="62">
        <f t="shared" ref="DX122:EB122" si="987">$M156*AJ124</f>
        <v>0.25559999999999999</v>
      </c>
      <c r="DY122" s="62">
        <f t="shared" si="987"/>
        <v>0.25937999999999994</v>
      </c>
      <c r="DZ122" s="62">
        <f t="shared" si="987"/>
        <v>0.26693999999999996</v>
      </c>
      <c r="EA122" s="62">
        <f t="shared" si="987"/>
        <v>0.27827999999999997</v>
      </c>
      <c r="EB122" s="62">
        <f t="shared" si="987"/>
        <v>0.29339999999999999</v>
      </c>
      <c r="EC122" s="172"/>
      <c r="EE122" s="172"/>
      <c r="EF122" s="172">
        <v>117</v>
      </c>
      <c r="EG122" s="62">
        <f t="shared" ref="EG122:EK122" si="988">$N156*AJ124</f>
        <v>0.1704</v>
      </c>
      <c r="EH122" s="62">
        <f t="shared" si="988"/>
        <v>0.17291999999999996</v>
      </c>
      <c r="EI122" s="62">
        <f t="shared" si="988"/>
        <v>0.17795999999999998</v>
      </c>
      <c r="EJ122" s="62">
        <f t="shared" si="988"/>
        <v>0.18551999999999999</v>
      </c>
      <c r="EK122" s="62">
        <f t="shared" si="988"/>
        <v>0.1956</v>
      </c>
      <c r="EL122" s="172"/>
      <c r="EN122" s="172"/>
      <c r="EO122" s="172">
        <v>117</v>
      </c>
      <c r="EP122" s="62">
        <f t="shared" ref="EP122:ET122" si="989">$O156*AJ124</f>
        <v>7.0999999999999994E-2</v>
      </c>
      <c r="EQ122" s="62">
        <f t="shared" si="989"/>
        <v>7.2049999999999989E-2</v>
      </c>
      <c r="ER122" s="62">
        <f t="shared" si="989"/>
        <v>7.4149999999999994E-2</v>
      </c>
      <c r="ES122" s="62">
        <f t="shared" si="989"/>
        <v>7.7300000000000008E-2</v>
      </c>
      <c r="ET122" s="62">
        <f t="shared" si="989"/>
        <v>8.1500000000000017E-2</v>
      </c>
      <c r="EU122" s="172"/>
      <c r="EW122" s="172"/>
      <c r="EX122" s="172">
        <v>117</v>
      </c>
      <c r="EY122" s="62">
        <f t="shared" si="401"/>
        <v>0.34079999999999999</v>
      </c>
      <c r="EZ122" s="62">
        <f t="shared" si="402"/>
        <v>0.34583999999999993</v>
      </c>
      <c r="FA122" s="62">
        <f t="shared" si="403"/>
        <v>0.35591999999999996</v>
      </c>
      <c r="FB122" s="62">
        <f t="shared" si="404"/>
        <v>0.37103999999999998</v>
      </c>
      <c r="FC122" s="62">
        <f t="shared" si="405"/>
        <v>0.39119999999999999</v>
      </c>
      <c r="FD122" s="172"/>
      <c r="FF122" s="172"/>
      <c r="FG122" s="172">
        <v>117</v>
      </c>
      <c r="FH122" s="67">
        <f>$Q156*AJ124*'[1]资源-士兵训练时间'!AB122+FH121</f>
        <v>35192859.533951551</v>
      </c>
      <c r="FI122" s="67">
        <f>$Q156*AK124*'[1]资源-士兵训练时间'!AC122+FI121</f>
        <v>50186976.112878114</v>
      </c>
      <c r="FJ122" s="67">
        <f>$Q156*AL124*'[1]资源-士兵训练时间'!AD122+FJ121</f>
        <v>68035215.559640393</v>
      </c>
      <c r="FK122" s="67">
        <f>$Q156*AM124*'[1]资源-士兵训练时间'!AE122+FK121</f>
        <v>90455379.358873919</v>
      </c>
      <c r="FL122" s="67">
        <f>$Q156*AN124*'[1]资源-士兵训练时间'!AF122+FL121</f>
        <v>137264188.31752247</v>
      </c>
      <c r="FM122" s="172"/>
      <c r="FO122" s="172"/>
      <c r="FP122" s="172">
        <v>117</v>
      </c>
      <c r="FQ122" s="62">
        <f t="shared" ref="FQ122:FU122" si="990">$R156*AJ124</f>
        <v>0.21299999999999999</v>
      </c>
      <c r="FR122" s="62">
        <f t="shared" si="990"/>
        <v>0.21614999999999998</v>
      </c>
      <c r="FS122" s="62">
        <f t="shared" si="990"/>
        <v>0.22244999999999998</v>
      </c>
      <c r="FT122" s="62">
        <f t="shared" si="990"/>
        <v>0.2319</v>
      </c>
      <c r="FU122" s="62">
        <f t="shared" si="990"/>
        <v>0.2445</v>
      </c>
      <c r="FV122" s="61">
        <f>FQ122*[4]兵营招募!AX121+FV121</f>
        <v>99786003.598885387</v>
      </c>
      <c r="FW122" s="61">
        <f>FR122*[4]兵营招募!AY121+FW121</f>
        <v>100269882.82685268</v>
      </c>
      <c r="FX122" s="61">
        <f>FS122*[4]兵营招募!AZ121+FX121</f>
        <v>94247333.856662139</v>
      </c>
      <c r="FY122" s="61">
        <f>FT122*[4]兵营招募!BA121+FY121</f>
        <v>87865798.322428182</v>
      </c>
      <c r="FZ122" s="61">
        <f>FU122*[4]兵营招募!BB121+FZ121</f>
        <v>59880682.829243198</v>
      </c>
      <c r="GA122" s="172"/>
      <c r="GC122" s="172"/>
      <c r="GD122" s="172">
        <v>117</v>
      </c>
      <c r="GE122" s="62">
        <f t="shared" ref="GE122:GI122" si="991">$S156*AJ124</f>
        <v>0.28399999999999997</v>
      </c>
      <c r="GF122" s="62">
        <f t="shared" si="991"/>
        <v>0.28819999999999996</v>
      </c>
      <c r="GG122" s="62">
        <f t="shared" si="991"/>
        <v>0.29659999999999997</v>
      </c>
      <c r="GH122" s="62">
        <f t="shared" si="991"/>
        <v>0.30920000000000003</v>
      </c>
      <c r="GI122" s="62">
        <f t="shared" si="991"/>
        <v>0.32600000000000007</v>
      </c>
      <c r="GJ122" s="172"/>
      <c r="GL122" s="172"/>
      <c r="GM122" s="172">
        <v>117</v>
      </c>
      <c r="GN122" s="62">
        <f t="shared" ref="GN122:GR122" si="992">$T156*AJ124</f>
        <v>0.34079999999999999</v>
      </c>
      <c r="GO122" s="62">
        <f t="shared" si="992"/>
        <v>0.34583999999999993</v>
      </c>
      <c r="GP122" s="62">
        <f t="shared" si="992"/>
        <v>0.35591999999999996</v>
      </c>
      <c r="GQ122" s="62">
        <f t="shared" si="992"/>
        <v>0.37103999999999998</v>
      </c>
      <c r="GR122" s="62">
        <f t="shared" si="992"/>
        <v>0.39119999999999999</v>
      </c>
      <c r="GS122" s="172"/>
      <c r="GU122" s="172"/>
      <c r="GV122" s="172">
        <v>117</v>
      </c>
      <c r="GW122" s="62">
        <f t="shared" ref="GW122:HA122" si="993">$U156*AJ124</f>
        <v>0.28399999999999997</v>
      </c>
      <c r="GX122" s="62">
        <f t="shared" si="993"/>
        <v>0.28819999999999996</v>
      </c>
      <c r="GY122" s="62">
        <f t="shared" si="993"/>
        <v>0.29659999999999997</v>
      </c>
      <c r="GZ122" s="62">
        <f t="shared" si="993"/>
        <v>0.30920000000000003</v>
      </c>
      <c r="HA122" s="62">
        <f t="shared" si="993"/>
        <v>0.32600000000000007</v>
      </c>
      <c r="HB122" s="172"/>
      <c r="HD122" s="172"/>
      <c r="HE122" s="172">
        <v>117</v>
      </c>
      <c r="HF122" s="62">
        <f t="shared" ref="HF122:HJ122" si="994">$V156*AJ124</f>
        <v>2.5559999999999996</v>
      </c>
      <c r="HG122" s="62">
        <f t="shared" si="994"/>
        <v>2.5937999999999994</v>
      </c>
      <c r="HH122" s="62">
        <f t="shared" si="994"/>
        <v>2.6693999999999996</v>
      </c>
      <c r="HI122" s="62">
        <f t="shared" si="994"/>
        <v>2.7827999999999999</v>
      </c>
      <c r="HJ122" s="62">
        <f t="shared" si="994"/>
        <v>2.9339999999999997</v>
      </c>
      <c r="HK122" s="172"/>
      <c r="HM122" s="172"/>
      <c r="HN122" s="172">
        <v>117</v>
      </c>
      <c r="HO122" s="62">
        <f t="shared" ref="HO122:HS122" si="995">$W156*AJ124</f>
        <v>0.51119999999999999</v>
      </c>
      <c r="HP122" s="62">
        <f t="shared" si="995"/>
        <v>0.51875999999999989</v>
      </c>
      <c r="HQ122" s="62">
        <f t="shared" si="995"/>
        <v>0.53387999999999991</v>
      </c>
      <c r="HR122" s="62">
        <f t="shared" si="995"/>
        <v>0.55655999999999994</v>
      </c>
      <c r="HS122" s="62">
        <f t="shared" si="995"/>
        <v>0.58679999999999999</v>
      </c>
      <c r="HT122" s="172"/>
      <c r="HV122" s="172"/>
      <c r="HW122" s="172">
        <v>117</v>
      </c>
      <c r="HX122" s="62">
        <f t="shared" ref="HX122:IB122" si="996">$X156*AJ124</f>
        <v>0.28399999999999997</v>
      </c>
      <c r="HY122" s="62">
        <f t="shared" si="996"/>
        <v>0.28819999999999996</v>
      </c>
      <c r="HZ122" s="62">
        <f t="shared" si="996"/>
        <v>0.29659999999999997</v>
      </c>
      <c r="IA122" s="62">
        <f t="shared" si="996"/>
        <v>0.30920000000000003</v>
      </c>
      <c r="IB122" s="62">
        <f t="shared" si="996"/>
        <v>0.32600000000000007</v>
      </c>
      <c r="IC122" s="172"/>
      <c r="IE122" s="172"/>
      <c r="IF122" s="172">
        <v>117</v>
      </c>
      <c r="IG122" s="62">
        <f t="shared" ref="IG122:IK122" si="997">$Y156*AJ124</f>
        <v>0.85199999999999998</v>
      </c>
      <c r="IH122" s="62">
        <f t="shared" si="997"/>
        <v>0.86459999999999992</v>
      </c>
      <c r="II122" s="62">
        <f t="shared" si="997"/>
        <v>0.88979999999999992</v>
      </c>
      <c r="IJ122" s="62">
        <f t="shared" si="997"/>
        <v>0.92759999999999998</v>
      </c>
      <c r="IK122" s="62">
        <f t="shared" si="997"/>
        <v>0.97799999999999998</v>
      </c>
      <c r="IL122" s="172"/>
      <c r="IN122" s="172"/>
      <c r="IO122" s="172">
        <v>117</v>
      </c>
      <c r="IP122" s="62">
        <f t="shared" ref="IP122:IT122" si="998">$Z156*AJ124</f>
        <v>0.34079999999999999</v>
      </c>
      <c r="IQ122" s="62">
        <f t="shared" si="998"/>
        <v>0.34583999999999993</v>
      </c>
      <c r="IR122" s="62">
        <f t="shared" si="998"/>
        <v>0.35591999999999996</v>
      </c>
      <c r="IS122" s="62">
        <f t="shared" si="998"/>
        <v>0.37103999999999998</v>
      </c>
      <c r="IT122" s="62">
        <f t="shared" si="998"/>
        <v>0.39119999999999999</v>
      </c>
      <c r="IU122" s="172"/>
      <c r="IW122" s="172"/>
      <c r="IX122" s="172">
        <v>117</v>
      </c>
      <c r="IY122" s="62">
        <f t="shared" ref="IY122:JC122" si="999">$AA156*AJ124</f>
        <v>0</v>
      </c>
      <c r="IZ122" s="62">
        <f t="shared" si="999"/>
        <v>0</v>
      </c>
      <c r="JA122" s="62">
        <f t="shared" si="999"/>
        <v>0</v>
      </c>
      <c r="JB122" s="62">
        <f t="shared" si="999"/>
        <v>0</v>
      </c>
      <c r="JC122" s="62">
        <f t="shared" si="999"/>
        <v>0</v>
      </c>
      <c r="JD122" s="67"/>
      <c r="JE122" s="67"/>
      <c r="JF122" s="67"/>
      <c r="JG122" s="172"/>
      <c r="JI122" s="172"/>
      <c r="JJ122" s="172">
        <v>117</v>
      </c>
      <c r="JK122" s="68">
        <f t="shared" ref="JK122:JO122" si="1000">AJ124*$F156</f>
        <v>8.5199999999999998E-2</v>
      </c>
      <c r="JL122" s="68">
        <f t="shared" si="1000"/>
        <v>8.6459999999999981E-2</v>
      </c>
      <c r="JM122" s="68">
        <f t="shared" si="1000"/>
        <v>8.897999999999999E-2</v>
      </c>
      <c r="JN122" s="68">
        <f t="shared" si="1000"/>
        <v>9.2759999999999995E-2</v>
      </c>
      <c r="JO122" s="68">
        <f t="shared" si="1000"/>
        <v>9.7799999999999998E-2</v>
      </c>
      <c r="JP122" s="61">
        <f>JK122*('[1]功能-城建'!CW121-'[1]功能-城建'!CW120)+JP121</f>
        <v>46116409.154707216</v>
      </c>
      <c r="JQ122" s="61">
        <f>JL122*('[1]功能-城建'!CX121-'[1]功能-城建'!CX120)+JQ121</f>
        <v>49657772.559022181</v>
      </c>
      <c r="JR122" s="61">
        <f>JM122*('[1]功能-城建'!CY121-'[1]功能-城建'!CY120)+JR121</f>
        <v>49013530.367471434</v>
      </c>
      <c r="JS122" s="61">
        <f>JN122*('[1]功能-城建'!CZ121-'[1]功能-城建'!CZ120)+JS121</f>
        <v>48745292.76188378</v>
      </c>
      <c r="JT122" s="61">
        <f>JO122*('[1]功能-城建'!DA121-'[1]功能-城建'!DA120)+JT121</f>
        <v>27718196.87729878</v>
      </c>
      <c r="JU122" s="172"/>
      <c r="JW122" s="172"/>
      <c r="JX122" s="172">
        <v>117</v>
      </c>
      <c r="JY122" s="68">
        <f t="shared" ref="JY122:KC122" si="1001">AJ124*$AB156</f>
        <v>0.14199999999999999</v>
      </c>
      <c r="JZ122" s="68">
        <f t="shared" si="1001"/>
        <v>0.14409999999999998</v>
      </c>
      <c r="KA122" s="68">
        <f t="shared" si="1001"/>
        <v>0.14829999999999999</v>
      </c>
      <c r="KB122" s="68">
        <f t="shared" si="1001"/>
        <v>0.15460000000000002</v>
      </c>
      <c r="KC122" s="68">
        <f t="shared" si="1001"/>
        <v>0.16300000000000003</v>
      </c>
      <c r="KD122" s="172"/>
      <c r="KF122" s="172"/>
      <c r="KG122" s="172">
        <v>117</v>
      </c>
      <c r="KH122" s="68">
        <f t="shared" ref="KH122:KL122" si="1002">AJ124*$AC156</f>
        <v>0.1704</v>
      </c>
      <c r="KI122" s="68">
        <f t="shared" si="1002"/>
        <v>0.17291999999999996</v>
      </c>
      <c r="KJ122" s="68">
        <f t="shared" si="1002"/>
        <v>0.17795999999999998</v>
      </c>
      <c r="KK122" s="68">
        <f t="shared" si="1002"/>
        <v>0.18551999999999999</v>
      </c>
      <c r="KL122" s="68">
        <f t="shared" si="1002"/>
        <v>0.1956</v>
      </c>
      <c r="KM122" s="172"/>
      <c r="KO122" s="172"/>
      <c r="KP122" s="172">
        <v>117</v>
      </c>
      <c r="KQ122" s="68">
        <f t="shared" ref="KQ122:KU122" si="1003">AJ124*$AD156</f>
        <v>0.25559999999999999</v>
      </c>
      <c r="KR122" s="68">
        <f t="shared" si="1003"/>
        <v>0.25937999999999994</v>
      </c>
      <c r="KS122" s="68">
        <f t="shared" si="1003"/>
        <v>0.26693999999999996</v>
      </c>
      <c r="KT122" s="68">
        <f t="shared" si="1003"/>
        <v>0.27827999999999997</v>
      </c>
      <c r="KU122" s="68">
        <f t="shared" si="1003"/>
        <v>0.29339999999999999</v>
      </c>
      <c r="KV122" s="172"/>
      <c r="KW122" s="172"/>
      <c r="KX122" s="172"/>
    </row>
    <row r="123" spans="2:310" x14ac:dyDescent="0.15">
      <c r="B123" s="54">
        <v>84</v>
      </c>
      <c r="C123" s="63">
        <f>IFERROR(INDEX(C$8:C$37,MATCH(圣人研究设计!AA157,$B$8:$B$37,0)),0)</f>
        <v>1.5</v>
      </c>
      <c r="D123" s="63">
        <f>IFERROR(INDEX(D$8:D$37,MATCH(圣人研究设计!AB157,$B$8:$B$37,0)),0)</f>
        <v>1.5</v>
      </c>
      <c r="E123" s="63">
        <f>IFERROR(INDEX(E$8:E$37,MATCH(圣人研究设计!AC157,$B$8:$B$37,0)),0)</f>
        <v>0</v>
      </c>
      <c r="F123" s="63">
        <f>IFERROR(INDEX(F$8:F$37,MATCH(圣人研究设计!AD157,$B$8:$B$37,0)),0)</f>
        <v>0.1</v>
      </c>
      <c r="G123" s="63">
        <f>IFERROR(INDEX(G$8:G$37,MATCH(圣人研究设计!AE157,$B$8:$B$37,0)),0)</f>
        <v>1</v>
      </c>
      <c r="H123" s="63">
        <f>IFERROR(INDEX(H$8:H$37,MATCH(圣人研究设计!AF157,$B$8:$B$37,0)),0)</f>
        <v>1</v>
      </c>
      <c r="I123" s="63">
        <f>IFERROR(INDEX(I$8:I$37,MATCH(圣人研究设计!AG157,$B$8:$B$37,0)),0)</f>
        <v>0.75</v>
      </c>
      <c r="J123" s="63">
        <f>IFERROR(INDEX(J$8:J$37,MATCH(圣人研究设计!AH157,$B$8:$B$37,0)),0)</f>
        <v>0.2</v>
      </c>
      <c r="K123" s="63">
        <f>IFERROR(INDEX(K$8:K$37,MATCH(圣人研究设计!AI157,$B$8:$B$37,0)),0)</f>
        <v>0.2</v>
      </c>
      <c r="L123" s="63">
        <f>IFERROR(INDEX(L$8:L$37,MATCH(圣人研究设计!AJ157,$B$8:$B$37,0)),0)</f>
        <v>0.15000000000000002</v>
      </c>
      <c r="M123" s="63">
        <f>IFERROR(INDEX(M$8:M$37,MATCH(圣人研究设计!AK157,$B$8:$B$37,0)),0)</f>
        <v>0.22499999999999998</v>
      </c>
      <c r="N123" s="63">
        <f>IFERROR(INDEX(N$8:N$37,MATCH(圣人研究设计!AL157,$B$8:$B$37,0)),0)</f>
        <v>0.15000000000000002</v>
      </c>
      <c r="O123" s="63">
        <f>IFERROR(INDEX(O$8:O$37,MATCH(圣人研究设计!AM157,$B$8:$B$37,0)),0)</f>
        <v>7.5000000000000011E-2</v>
      </c>
      <c r="P123" s="63">
        <f>IFERROR(INDEX(P$8:P$37,MATCH(圣人研究设计!AN157,$B$8:$B$37,0)),0)</f>
        <v>0.30000000000000004</v>
      </c>
      <c r="Q123" s="63">
        <f>IFERROR(INDEX(Q$8:Q$37,MATCH(圣人研究设计!AO157,$B$8:$B$37,0)),0)</f>
        <v>7.5000000000000011E-2</v>
      </c>
      <c r="R123" s="63">
        <f>IFERROR(INDEX(R$8:R$37,MATCH(圣人研究设计!AP157,$B$8:$B$37,0)),0)</f>
        <v>0.22499999999999998</v>
      </c>
      <c r="S123" s="63">
        <f>IFERROR(INDEX(S$8:S$37,MATCH(圣人研究设计!AQ157,$B$8:$B$37,0)),0)</f>
        <v>0.30000000000000004</v>
      </c>
      <c r="T123" s="63">
        <f>IFERROR(INDEX(T$8:T$37,MATCH(圣人研究设计!AR157,$B$8:$B$37,0)),0)</f>
        <v>0.30000000000000004</v>
      </c>
      <c r="U123" s="63">
        <f>IFERROR(INDEX(U$8:U$37,MATCH(圣人研究设计!AS157,$B$8:$B$37,0)),0)</f>
        <v>0.30000000000000004</v>
      </c>
      <c r="V123" s="63">
        <f>IFERROR(INDEX(V$8:V$37,MATCH(圣人研究设计!AT157,$B$8:$B$37,0)),0)</f>
        <v>2.25</v>
      </c>
      <c r="W123" s="63">
        <f>IFERROR(INDEX(W$8:W$37,MATCH(圣人研究设计!AU157,$B$8:$B$37,0)),0)</f>
        <v>0.44999999999999996</v>
      </c>
      <c r="X123" s="63">
        <f>IFERROR(INDEX(X$8:X$37,MATCH(圣人研究设计!AV157,$B$8:$B$37,0)),0)</f>
        <v>0.30000000000000004</v>
      </c>
      <c r="Y123" s="63">
        <f>IFERROR(INDEX(Y$8:Y$37,MATCH(圣人研究设计!AW157,$B$8:$B$37,0)),0)</f>
        <v>1</v>
      </c>
      <c r="Z123" s="63">
        <f>IFERROR(INDEX(Z$8:Z$37,MATCH(圣人研究设计!AX157,$B$8:$B$37,0)),0)</f>
        <v>0.30000000000000004</v>
      </c>
      <c r="AA123" s="63">
        <f>IFERROR(INDEX(AA$8:AA$37,MATCH(圣人研究设计!AY157,$B$8:$B$37,0)),0)</f>
        <v>0</v>
      </c>
      <c r="AB123" s="63">
        <f>IFERROR(INDEX(AB$8:AB$37,MATCH(圣人研究设计!AZ157,$B$8:$B$37,0)),0)</f>
        <v>0.15000000000000002</v>
      </c>
      <c r="AC123" s="63">
        <f>IFERROR(INDEX(AC$8:AC$37,MATCH(圣人研究设计!BA157,$B$8:$B$37,0)),0)</f>
        <v>0.2</v>
      </c>
      <c r="AD123" s="63">
        <f>IFERROR(INDEX(AD$8:AD$37,MATCH(圣人研究设计!BB157,$B$8:$B$37,0)),0)</f>
        <v>0.3</v>
      </c>
      <c r="AE123" s="63"/>
      <c r="AI123" s="172">
        <v>116</v>
      </c>
      <c r="AJ123" s="60">
        <f>IF(总纲!BM120&lt;INT('功能-圣人研究'!$E$8),0,求节点('功能-圣人研究'!$E$8:$E$27,'功能-圣人研究'!K$8:K$27,总纲!BM120))</f>
        <v>0.71</v>
      </c>
      <c r="AK123" s="60">
        <f>IF(总纲!BN120&lt;INT('功能-圣人研究'!$E$8),0,求节点('功能-圣人研究'!$E$8:$E$27,'功能-圣人研究'!L$8:L$27,总纲!BN120))</f>
        <v>0.72049999999999992</v>
      </c>
      <c r="AL123" s="60">
        <f>IF(总纲!BO120&lt;INT('功能-圣人研究'!$E$8),0,求节点('功能-圣人研究'!$E$8:$E$27,'功能-圣人研究'!M$8:M$27,总纲!BO120))</f>
        <v>0.74149999999999994</v>
      </c>
      <c r="AM123" s="60">
        <f>IF(总纲!BP120&lt;INT('功能-圣人研究'!$E$8),0,求节点('功能-圣人研究'!$E$8:$E$27,'功能-圣人研究'!N$8:N$27,总纲!BP120))</f>
        <v>0.77300000000000002</v>
      </c>
      <c r="AN123" s="60">
        <f>IF(总纲!BQ120&lt;INT('功能-圣人研究'!$E$8),0,求节点('功能-圣人研究'!$E$8:$E$27,'功能-圣人研究'!O$8:O$27,总纲!BQ120))</f>
        <v>0.81500000000000006</v>
      </c>
      <c r="AO123" s="172"/>
      <c r="AT123" s="172">
        <v>118</v>
      </c>
      <c r="AU123" s="68">
        <f t="shared" ref="AU123:AY123" si="1004">$C157*AJ125</f>
        <v>1.2779999999999998</v>
      </c>
      <c r="AV123" s="68">
        <f t="shared" si="1004"/>
        <v>1.2968999999999997</v>
      </c>
      <c r="AW123" s="68">
        <f t="shared" si="1004"/>
        <v>1.3346999999999998</v>
      </c>
      <c r="AX123" s="68">
        <f t="shared" si="1004"/>
        <v>1.3914</v>
      </c>
      <c r="AY123" s="68">
        <f t="shared" si="1004"/>
        <v>1.4669999999999999</v>
      </c>
      <c r="AZ123" s="172"/>
      <c r="BB123" s="172"/>
      <c r="BC123" s="172">
        <v>118</v>
      </c>
      <c r="BD123" s="68">
        <f t="shared" ref="BD123:BH123" si="1005">$D157*AJ125</f>
        <v>1.2779999999999998</v>
      </c>
      <c r="BE123" s="68">
        <f t="shared" si="1005"/>
        <v>1.2968999999999997</v>
      </c>
      <c r="BF123" s="68">
        <f t="shared" si="1005"/>
        <v>1.3346999999999998</v>
      </c>
      <c r="BG123" s="68">
        <f t="shared" si="1005"/>
        <v>1.3914</v>
      </c>
      <c r="BH123" s="68">
        <f t="shared" si="1005"/>
        <v>1.4669999999999999</v>
      </c>
      <c r="BI123" s="172"/>
      <c r="BK123" s="172"/>
      <c r="BL123" s="172">
        <v>118</v>
      </c>
      <c r="BM123" s="68">
        <f t="shared" ref="BM123:BQ123" si="1006">$E157*AJ125</f>
        <v>0</v>
      </c>
      <c r="BN123" s="68">
        <f t="shared" si="1006"/>
        <v>0</v>
      </c>
      <c r="BO123" s="68">
        <f t="shared" si="1006"/>
        <v>0</v>
      </c>
      <c r="BP123" s="68">
        <f t="shared" si="1006"/>
        <v>0</v>
      </c>
      <c r="BQ123" s="68">
        <f t="shared" si="1006"/>
        <v>0</v>
      </c>
      <c r="BR123" s="172"/>
      <c r="BT123" s="172"/>
      <c r="BU123" s="172">
        <v>118</v>
      </c>
      <c r="BV123" s="62">
        <f t="shared" ref="BV123:BZ123" si="1007">$G157*AJ125</f>
        <v>0.85199999999999998</v>
      </c>
      <c r="BW123" s="62">
        <f t="shared" si="1007"/>
        <v>0.86459999999999992</v>
      </c>
      <c r="BX123" s="62">
        <f t="shared" si="1007"/>
        <v>0.88979999999999992</v>
      </c>
      <c r="BY123" s="62">
        <f t="shared" si="1007"/>
        <v>0.92759999999999998</v>
      </c>
      <c r="BZ123" s="62">
        <f t="shared" si="1007"/>
        <v>0.97799999999999998</v>
      </c>
      <c r="CA123" s="172"/>
      <c r="CC123" s="172"/>
      <c r="CD123" s="172">
        <v>118</v>
      </c>
      <c r="CE123" s="62">
        <f t="shared" ref="CE123:CI123" si="1008">$H157*AJ125</f>
        <v>0.85199999999999998</v>
      </c>
      <c r="CF123" s="62">
        <f t="shared" si="1008"/>
        <v>0.86459999999999992</v>
      </c>
      <c r="CG123" s="62">
        <f t="shared" si="1008"/>
        <v>0.88979999999999992</v>
      </c>
      <c r="CH123" s="62">
        <f t="shared" si="1008"/>
        <v>0.92759999999999998</v>
      </c>
      <c r="CI123" s="62">
        <f t="shared" si="1008"/>
        <v>0.97799999999999998</v>
      </c>
      <c r="CJ123" s="172"/>
      <c r="CL123" s="172"/>
      <c r="CM123" s="172">
        <v>118</v>
      </c>
      <c r="CN123" s="62">
        <f t="shared" ref="CN123:CR123" si="1009">$I157*AJ125</f>
        <v>0.85199999999999998</v>
      </c>
      <c r="CO123" s="62">
        <f t="shared" si="1009"/>
        <v>0.86459999999999992</v>
      </c>
      <c r="CP123" s="62">
        <f t="shared" si="1009"/>
        <v>0.88979999999999992</v>
      </c>
      <c r="CQ123" s="62">
        <f t="shared" si="1009"/>
        <v>0.92759999999999998</v>
      </c>
      <c r="CR123" s="62">
        <f t="shared" si="1009"/>
        <v>0.97799999999999998</v>
      </c>
      <c r="CS123" s="172"/>
      <c r="CU123" s="172"/>
      <c r="CV123" s="172">
        <v>118</v>
      </c>
      <c r="CW123" s="62">
        <f t="shared" ref="CW123:DA123" si="1010">$J157*AJ125</f>
        <v>0.1704</v>
      </c>
      <c r="CX123" s="62">
        <f t="shared" si="1010"/>
        <v>0.17291999999999996</v>
      </c>
      <c r="CY123" s="62">
        <f t="shared" si="1010"/>
        <v>0.17795999999999998</v>
      </c>
      <c r="CZ123" s="62">
        <f t="shared" si="1010"/>
        <v>0.18551999999999999</v>
      </c>
      <c r="DA123" s="62">
        <f t="shared" si="1010"/>
        <v>0.1956</v>
      </c>
      <c r="DB123" s="172"/>
      <c r="DD123" s="172"/>
      <c r="DE123" s="172">
        <v>118</v>
      </c>
      <c r="DF123" s="62">
        <f t="shared" ref="DF123:DJ123" si="1011">$K157*AJ125</f>
        <v>0.1704</v>
      </c>
      <c r="DG123" s="62">
        <f t="shared" si="1011"/>
        <v>0.17291999999999996</v>
      </c>
      <c r="DH123" s="62">
        <f t="shared" si="1011"/>
        <v>0.17795999999999998</v>
      </c>
      <c r="DI123" s="62">
        <f t="shared" si="1011"/>
        <v>0.18551999999999999</v>
      </c>
      <c r="DJ123" s="62">
        <f t="shared" si="1011"/>
        <v>0.1956</v>
      </c>
      <c r="DK123" s="172"/>
      <c r="DM123" s="172"/>
      <c r="DN123" s="172">
        <v>118</v>
      </c>
      <c r="DO123" s="62">
        <f t="shared" ref="DO123:DS123" si="1012">$L157*AJ125</f>
        <v>0.1704</v>
      </c>
      <c r="DP123" s="62">
        <f t="shared" si="1012"/>
        <v>0.17291999999999996</v>
      </c>
      <c r="DQ123" s="62">
        <f t="shared" si="1012"/>
        <v>0.17795999999999998</v>
      </c>
      <c r="DR123" s="62">
        <f t="shared" si="1012"/>
        <v>0.18551999999999999</v>
      </c>
      <c r="DS123" s="62">
        <f t="shared" si="1012"/>
        <v>0.1956</v>
      </c>
      <c r="DT123" s="172"/>
      <c r="DV123" s="172"/>
      <c r="DW123" s="172">
        <v>118</v>
      </c>
      <c r="DX123" s="62">
        <f t="shared" ref="DX123:EB123" si="1013">$M157*AJ125</f>
        <v>0.25559999999999999</v>
      </c>
      <c r="DY123" s="62">
        <f t="shared" si="1013"/>
        <v>0.25937999999999994</v>
      </c>
      <c r="DZ123" s="62">
        <f t="shared" si="1013"/>
        <v>0.26693999999999996</v>
      </c>
      <c r="EA123" s="62">
        <f t="shared" si="1013"/>
        <v>0.27827999999999997</v>
      </c>
      <c r="EB123" s="62">
        <f t="shared" si="1013"/>
        <v>0.29339999999999999</v>
      </c>
      <c r="EC123" s="172"/>
      <c r="EE123" s="172"/>
      <c r="EF123" s="172">
        <v>118</v>
      </c>
      <c r="EG123" s="62">
        <f t="shared" ref="EG123:EK123" si="1014">$N157*AJ125</f>
        <v>0.1704</v>
      </c>
      <c r="EH123" s="62">
        <f t="shared" si="1014"/>
        <v>0.17291999999999996</v>
      </c>
      <c r="EI123" s="62">
        <f t="shared" si="1014"/>
        <v>0.17795999999999998</v>
      </c>
      <c r="EJ123" s="62">
        <f t="shared" si="1014"/>
        <v>0.18551999999999999</v>
      </c>
      <c r="EK123" s="62">
        <f t="shared" si="1014"/>
        <v>0.1956</v>
      </c>
      <c r="EL123" s="172"/>
      <c r="EN123" s="172"/>
      <c r="EO123" s="172">
        <v>118</v>
      </c>
      <c r="EP123" s="62">
        <f t="shared" ref="EP123:ET123" si="1015">$O157*AJ125</f>
        <v>8.5199999999999998E-2</v>
      </c>
      <c r="EQ123" s="62">
        <f t="shared" si="1015"/>
        <v>8.6459999999999981E-2</v>
      </c>
      <c r="ER123" s="62">
        <f t="shared" si="1015"/>
        <v>8.897999999999999E-2</v>
      </c>
      <c r="ES123" s="62">
        <f t="shared" si="1015"/>
        <v>9.2759999999999995E-2</v>
      </c>
      <c r="ET123" s="62">
        <f t="shared" si="1015"/>
        <v>9.7799999999999998E-2</v>
      </c>
      <c r="EU123" s="172"/>
      <c r="EW123" s="172"/>
      <c r="EX123" s="172">
        <v>118</v>
      </c>
      <c r="EY123" s="62">
        <f t="shared" si="401"/>
        <v>0.34079999999999999</v>
      </c>
      <c r="EZ123" s="62">
        <f t="shared" si="402"/>
        <v>0.34583999999999993</v>
      </c>
      <c r="FA123" s="62">
        <f t="shared" si="403"/>
        <v>0.35591999999999996</v>
      </c>
      <c r="FB123" s="62">
        <f t="shared" si="404"/>
        <v>0.37103999999999998</v>
      </c>
      <c r="FC123" s="62">
        <f t="shared" si="405"/>
        <v>0.39119999999999999</v>
      </c>
      <c r="FD123" s="172"/>
      <c r="FF123" s="172"/>
      <c r="FG123" s="172">
        <v>118</v>
      </c>
      <c r="FH123" s="67">
        <f>$Q157*AJ125*'[1]资源-士兵训练时间'!AB123+FH122</f>
        <v>37990999.041930027</v>
      </c>
      <c r="FI123" s="67">
        <f>$Q157*AK125*'[1]资源-士兵训练时间'!AC123+FI122</f>
        <v>53985984.671181172</v>
      </c>
      <c r="FJ123" s="67">
        <f>$Q157*AL125*'[1]资源-士兵训练时间'!AD123+FJ122</f>
        <v>73654361.923849314</v>
      </c>
      <c r="FK123" s="67">
        <f>$Q157*AM125*'[1]资源-士兵训练时间'!AE123+FK122</f>
        <v>99454740.594952419</v>
      </c>
      <c r="FL123" s="67">
        <f>$Q157*AN125*'[1]资源-士兵训练时间'!AF123+FL122</f>
        <v>150143938.51665008</v>
      </c>
      <c r="FM123" s="172"/>
      <c r="FO123" s="172"/>
      <c r="FP123" s="172">
        <v>118</v>
      </c>
      <c r="FQ123" s="62">
        <f t="shared" ref="FQ123:FU123" si="1016">$R157*AJ125</f>
        <v>0.25559999999999999</v>
      </c>
      <c r="FR123" s="62">
        <f t="shared" si="1016"/>
        <v>0.25937999999999994</v>
      </c>
      <c r="FS123" s="62">
        <f t="shared" si="1016"/>
        <v>0.26693999999999996</v>
      </c>
      <c r="FT123" s="62">
        <f t="shared" si="1016"/>
        <v>0.27827999999999997</v>
      </c>
      <c r="FU123" s="62">
        <f t="shared" si="1016"/>
        <v>0.29339999999999999</v>
      </c>
      <c r="FV123" s="61">
        <f>FQ123*[4]兵营招募!AX122+FV122</f>
        <v>108882591.88469149</v>
      </c>
      <c r="FW123" s="61">
        <f>FR123*[4]兵营招募!AY122+FW122</f>
        <v>109515152.28575611</v>
      </c>
      <c r="FX123" s="61">
        <f>FS123*[4]兵营招募!AZ122+FX122</f>
        <v>103062495.26502992</v>
      </c>
      <c r="FY123" s="61">
        <f>FT123*[4]兵营招募!BA122+FY122</f>
        <v>96216427.680933446</v>
      </c>
      <c r="FZ123" s="61">
        <f>FU123*[4]兵营招募!BB122+FZ122</f>
        <v>65452010.747898161</v>
      </c>
      <c r="GA123" s="172"/>
      <c r="GC123" s="172"/>
      <c r="GD123" s="172">
        <v>118</v>
      </c>
      <c r="GE123" s="62">
        <f t="shared" ref="GE123:GI123" si="1017">$S157*AJ125</f>
        <v>0.34079999999999999</v>
      </c>
      <c r="GF123" s="62">
        <f t="shared" si="1017"/>
        <v>0.34583999999999993</v>
      </c>
      <c r="GG123" s="62">
        <f t="shared" si="1017"/>
        <v>0.35591999999999996</v>
      </c>
      <c r="GH123" s="62">
        <f t="shared" si="1017"/>
        <v>0.37103999999999998</v>
      </c>
      <c r="GI123" s="62">
        <f t="shared" si="1017"/>
        <v>0.39119999999999999</v>
      </c>
      <c r="GJ123" s="172"/>
      <c r="GL123" s="172"/>
      <c r="GM123" s="172">
        <v>118</v>
      </c>
      <c r="GN123" s="62">
        <f t="shared" ref="GN123:GR123" si="1018">$T157*AJ125</f>
        <v>0.34079999999999999</v>
      </c>
      <c r="GO123" s="62">
        <f t="shared" si="1018"/>
        <v>0.34583999999999993</v>
      </c>
      <c r="GP123" s="62">
        <f t="shared" si="1018"/>
        <v>0.35591999999999996</v>
      </c>
      <c r="GQ123" s="62">
        <f t="shared" si="1018"/>
        <v>0.37103999999999998</v>
      </c>
      <c r="GR123" s="62">
        <f t="shared" si="1018"/>
        <v>0.39119999999999999</v>
      </c>
      <c r="GS123" s="172"/>
      <c r="GU123" s="172"/>
      <c r="GV123" s="172">
        <v>118</v>
      </c>
      <c r="GW123" s="62">
        <f t="shared" ref="GW123:HA123" si="1019">$U157*AJ125</f>
        <v>0.34079999999999999</v>
      </c>
      <c r="GX123" s="62">
        <f t="shared" si="1019"/>
        <v>0.34583999999999993</v>
      </c>
      <c r="GY123" s="62">
        <f t="shared" si="1019"/>
        <v>0.35591999999999996</v>
      </c>
      <c r="GZ123" s="62">
        <f t="shared" si="1019"/>
        <v>0.37103999999999998</v>
      </c>
      <c r="HA123" s="62">
        <f t="shared" si="1019"/>
        <v>0.39119999999999999</v>
      </c>
      <c r="HB123" s="172"/>
      <c r="HD123" s="172"/>
      <c r="HE123" s="172">
        <v>118</v>
      </c>
      <c r="HF123" s="62">
        <f t="shared" ref="HF123:HJ123" si="1020">$V157*AJ125</f>
        <v>2.5559999999999996</v>
      </c>
      <c r="HG123" s="62">
        <f t="shared" si="1020"/>
        <v>2.5937999999999994</v>
      </c>
      <c r="HH123" s="62">
        <f t="shared" si="1020"/>
        <v>2.6693999999999996</v>
      </c>
      <c r="HI123" s="62">
        <f t="shared" si="1020"/>
        <v>2.7827999999999999</v>
      </c>
      <c r="HJ123" s="62">
        <f t="shared" si="1020"/>
        <v>2.9339999999999997</v>
      </c>
      <c r="HK123" s="172"/>
      <c r="HM123" s="172"/>
      <c r="HN123" s="172">
        <v>118</v>
      </c>
      <c r="HO123" s="62">
        <f t="shared" ref="HO123:HS123" si="1021">$W157*AJ125</f>
        <v>0.51119999999999999</v>
      </c>
      <c r="HP123" s="62">
        <f t="shared" si="1021"/>
        <v>0.51875999999999989</v>
      </c>
      <c r="HQ123" s="62">
        <f t="shared" si="1021"/>
        <v>0.53387999999999991</v>
      </c>
      <c r="HR123" s="62">
        <f t="shared" si="1021"/>
        <v>0.55655999999999994</v>
      </c>
      <c r="HS123" s="62">
        <f t="shared" si="1021"/>
        <v>0.58679999999999999</v>
      </c>
      <c r="HT123" s="172"/>
      <c r="HV123" s="172"/>
      <c r="HW123" s="172">
        <v>118</v>
      </c>
      <c r="HX123" s="62">
        <f t="shared" ref="HX123:IB123" si="1022">$X157*AJ125</f>
        <v>0.34079999999999999</v>
      </c>
      <c r="HY123" s="62">
        <f t="shared" si="1022"/>
        <v>0.34583999999999993</v>
      </c>
      <c r="HZ123" s="62">
        <f t="shared" si="1022"/>
        <v>0.35591999999999996</v>
      </c>
      <c r="IA123" s="62">
        <f t="shared" si="1022"/>
        <v>0.37103999999999998</v>
      </c>
      <c r="IB123" s="62">
        <f t="shared" si="1022"/>
        <v>0.39119999999999999</v>
      </c>
      <c r="IC123" s="172"/>
      <c r="IE123" s="172"/>
      <c r="IF123" s="172">
        <v>118</v>
      </c>
      <c r="IG123" s="62">
        <f t="shared" ref="IG123:IK123" si="1023">$Y157*AJ125</f>
        <v>0.85199999999999998</v>
      </c>
      <c r="IH123" s="62">
        <f t="shared" si="1023"/>
        <v>0.86459999999999992</v>
      </c>
      <c r="II123" s="62">
        <f t="shared" si="1023"/>
        <v>0.88979999999999992</v>
      </c>
      <c r="IJ123" s="62">
        <f t="shared" si="1023"/>
        <v>0.92759999999999998</v>
      </c>
      <c r="IK123" s="62">
        <f t="shared" si="1023"/>
        <v>0.97799999999999998</v>
      </c>
      <c r="IL123" s="172"/>
      <c r="IN123" s="172"/>
      <c r="IO123" s="172">
        <v>118</v>
      </c>
      <c r="IP123" s="62">
        <f t="shared" ref="IP123:IT123" si="1024">$Z157*AJ125</f>
        <v>0.34079999999999999</v>
      </c>
      <c r="IQ123" s="62">
        <f t="shared" si="1024"/>
        <v>0.34583999999999993</v>
      </c>
      <c r="IR123" s="62">
        <f t="shared" si="1024"/>
        <v>0.35591999999999996</v>
      </c>
      <c r="IS123" s="62">
        <f t="shared" si="1024"/>
        <v>0.37103999999999998</v>
      </c>
      <c r="IT123" s="62">
        <f t="shared" si="1024"/>
        <v>0.39119999999999999</v>
      </c>
      <c r="IU123" s="172"/>
      <c r="IW123" s="172"/>
      <c r="IX123" s="172">
        <v>118</v>
      </c>
      <c r="IY123" s="62">
        <f t="shared" ref="IY123:JC123" si="1025">$AA157*AJ125</f>
        <v>0</v>
      </c>
      <c r="IZ123" s="62">
        <f t="shared" si="1025"/>
        <v>0</v>
      </c>
      <c r="JA123" s="62">
        <f t="shared" si="1025"/>
        <v>0</v>
      </c>
      <c r="JB123" s="62">
        <f t="shared" si="1025"/>
        <v>0</v>
      </c>
      <c r="JC123" s="62">
        <f t="shared" si="1025"/>
        <v>0</v>
      </c>
      <c r="JD123" s="67"/>
      <c r="JE123" s="67"/>
      <c r="JF123" s="67"/>
      <c r="JG123" s="172"/>
      <c r="JI123" s="172"/>
      <c r="JJ123" s="172">
        <v>118</v>
      </c>
      <c r="JK123" s="68">
        <f t="shared" ref="JK123:JO123" si="1026">AJ125*$F157</f>
        <v>8.5199999999999998E-2</v>
      </c>
      <c r="JL123" s="68">
        <f t="shared" si="1026"/>
        <v>8.6459999999999981E-2</v>
      </c>
      <c r="JM123" s="68">
        <f t="shared" si="1026"/>
        <v>8.897999999999999E-2</v>
      </c>
      <c r="JN123" s="68">
        <f t="shared" si="1026"/>
        <v>9.2759999999999995E-2</v>
      </c>
      <c r="JO123" s="68">
        <f t="shared" si="1026"/>
        <v>9.7799999999999998E-2</v>
      </c>
      <c r="JP123" s="61">
        <f>JK123*('[1]功能-城建'!CW122-'[1]功能-城建'!CW121)+JP122</f>
        <v>49632314.471049398</v>
      </c>
      <c r="JQ123" s="61">
        <f>JL123*('[1]功能-城建'!CX122-'[1]功能-城建'!CX121)+JQ122</f>
        <v>53486593.945158616</v>
      </c>
      <c r="JR123" s="61">
        <f>JM123*('[1]功能-城建'!CY122-'[1]功能-城建'!CY121)+JR122</f>
        <v>52846939.693755567</v>
      </c>
      <c r="JS123" s="61">
        <f>JN123*('[1]功能-城建'!CZ122-'[1]功能-城建'!CZ121)+JS122</f>
        <v>52618719.166251637</v>
      </c>
      <c r="JT123" s="61">
        <f>JO123*('[1]功能-城建'!DA122-'[1]功能-城建'!DA121)+JT122</f>
        <v>29872421.158521034</v>
      </c>
      <c r="JU123" s="172"/>
      <c r="JW123" s="172"/>
      <c r="JX123" s="172">
        <v>118</v>
      </c>
      <c r="JY123" s="68">
        <f t="shared" ref="JY123:KC123" si="1027">AJ125*$AB157</f>
        <v>0.1704</v>
      </c>
      <c r="JZ123" s="68">
        <f t="shared" si="1027"/>
        <v>0.17291999999999996</v>
      </c>
      <c r="KA123" s="68">
        <f t="shared" si="1027"/>
        <v>0.17795999999999998</v>
      </c>
      <c r="KB123" s="68">
        <f t="shared" si="1027"/>
        <v>0.18551999999999999</v>
      </c>
      <c r="KC123" s="68">
        <f t="shared" si="1027"/>
        <v>0.1956</v>
      </c>
      <c r="KD123" s="172"/>
      <c r="KF123" s="172"/>
      <c r="KG123" s="172">
        <v>118</v>
      </c>
      <c r="KH123" s="68">
        <f t="shared" ref="KH123:KL123" si="1028">AJ125*$AC157</f>
        <v>0.1704</v>
      </c>
      <c r="KI123" s="68">
        <f t="shared" si="1028"/>
        <v>0.17291999999999996</v>
      </c>
      <c r="KJ123" s="68">
        <f t="shared" si="1028"/>
        <v>0.17795999999999998</v>
      </c>
      <c r="KK123" s="68">
        <f t="shared" si="1028"/>
        <v>0.18551999999999999</v>
      </c>
      <c r="KL123" s="68">
        <f t="shared" si="1028"/>
        <v>0.1956</v>
      </c>
      <c r="KM123" s="172"/>
      <c r="KO123" s="172"/>
      <c r="KP123" s="172">
        <v>118</v>
      </c>
      <c r="KQ123" s="68">
        <f t="shared" ref="KQ123:KU123" si="1029">AJ125*$AD157</f>
        <v>0.25559999999999999</v>
      </c>
      <c r="KR123" s="68">
        <f t="shared" si="1029"/>
        <v>0.25937999999999994</v>
      </c>
      <c r="KS123" s="68">
        <f t="shared" si="1029"/>
        <v>0.26693999999999996</v>
      </c>
      <c r="KT123" s="68">
        <f t="shared" si="1029"/>
        <v>0.27827999999999997</v>
      </c>
      <c r="KU123" s="68">
        <f t="shared" si="1029"/>
        <v>0.29339999999999999</v>
      </c>
      <c r="KV123" s="172"/>
      <c r="KW123" s="172"/>
      <c r="KX123" s="172"/>
    </row>
    <row r="124" spans="2:310" x14ac:dyDescent="0.15">
      <c r="B124" s="54">
        <v>85</v>
      </c>
      <c r="C124" s="63">
        <f>IFERROR(INDEX(C$8:C$37,MATCH(圣人研究设计!AA158,$B$8:$B$37,0)),0)</f>
        <v>1.5</v>
      </c>
      <c r="D124" s="63">
        <f>IFERROR(INDEX(D$8:D$37,MATCH(圣人研究设计!AB158,$B$8:$B$37,0)),0)</f>
        <v>1.5</v>
      </c>
      <c r="E124" s="63">
        <f>IFERROR(INDEX(E$8:E$37,MATCH(圣人研究设计!AC158,$B$8:$B$37,0)),0)</f>
        <v>0</v>
      </c>
      <c r="F124" s="63">
        <f>IFERROR(INDEX(F$8:F$37,MATCH(圣人研究设计!AD158,$B$8:$B$37,0)),0)</f>
        <v>0.1</v>
      </c>
      <c r="G124" s="63">
        <f>IFERROR(INDEX(G$8:G$37,MATCH(圣人研究设计!AE158,$B$8:$B$37,0)),0)</f>
        <v>1</v>
      </c>
      <c r="H124" s="63">
        <f>IFERROR(INDEX(H$8:H$37,MATCH(圣人研究设计!AF158,$B$8:$B$37,0)),0)</f>
        <v>1</v>
      </c>
      <c r="I124" s="63">
        <f>IFERROR(INDEX(I$8:I$37,MATCH(圣人研究设计!AG158,$B$8:$B$37,0)),0)</f>
        <v>0.75</v>
      </c>
      <c r="J124" s="63">
        <f>IFERROR(INDEX(J$8:J$37,MATCH(圣人研究设计!AH158,$B$8:$B$37,0)),0)</f>
        <v>0.2</v>
      </c>
      <c r="K124" s="63">
        <f>IFERROR(INDEX(K$8:K$37,MATCH(圣人研究设计!AI158,$B$8:$B$37,0)),0)</f>
        <v>0.2</v>
      </c>
      <c r="L124" s="63">
        <f>IFERROR(INDEX(L$8:L$37,MATCH(圣人研究设计!AJ158,$B$8:$B$37,0)),0)</f>
        <v>0.15000000000000002</v>
      </c>
      <c r="M124" s="63">
        <f>IFERROR(INDEX(M$8:M$37,MATCH(圣人研究设计!AK158,$B$8:$B$37,0)),0)</f>
        <v>0.22499999999999998</v>
      </c>
      <c r="N124" s="63">
        <f>IFERROR(INDEX(N$8:N$37,MATCH(圣人研究设计!AL158,$B$8:$B$37,0)),0)</f>
        <v>0.15000000000000002</v>
      </c>
      <c r="O124" s="63">
        <f>IFERROR(INDEX(O$8:O$37,MATCH(圣人研究设计!AM158,$B$8:$B$37,0)),0)</f>
        <v>7.5000000000000011E-2</v>
      </c>
      <c r="P124" s="63">
        <f>IFERROR(INDEX(P$8:P$37,MATCH(圣人研究设计!AN158,$B$8:$B$37,0)),0)</f>
        <v>0.30000000000000004</v>
      </c>
      <c r="Q124" s="63">
        <f>IFERROR(INDEX(Q$8:Q$37,MATCH(圣人研究设计!AO158,$B$8:$B$37,0)),0)</f>
        <v>7.5000000000000011E-2</v>
      </c>
      <c r="R124" s="63">
        <f>IFERROR(INDEX(R$8:R$37,MATCH(圣人研究设计!AP158,$B$8:$B$37,0)),0)</f>
        <v>0.22499999999999998</v>
      </c>
      <c r="S124" s="63">
        <f>IFERROR(INDEX(S$8:S$37,MATCH(圣人研究设计!AQ158,$B$8:$B$37,0)),0)</f>
        <v>0.30000000000000004</v>
      </c>
      <c r="T124" s="63">
        <f>IFERROR(INDEX(T$8:T$37,MATCH(圣人研究设计!AR158,$B$8:$B$37,0)),0)</f>
        <v>0.30000000000000004</v>
      </c>
      <c r="U124" s="63">
        <f>IFERROR(INDEX(U$8:U$37,MATCH(圣人研究设计!AS158,$B$8:$B$37,0)),0)</f>
        <v>0.30000000000000004</v>
      </c>
      <c r="V124" s="63">
        <f>IFERROR(INDEX(V$8:V$37,MATCH(圣人研究设计!AT158,$B$8:$B$37,0)),0)</f>
        <v>2.25</v>
      </c>
      <c r="W124" s="63">
        <f>IFERROR(INDEX(W$8:W$37,MATCH(圣人研究设计!AU158,$B$8:$B$37,0)),0)</f>
        <v>0.44999999999999996</v>
      </c>
      <c r="X124" s="63">
        <f>IFERROR(INDEX(X$8:X$37,MATCH(圣人研究设计!AV158,$B$8:$B$37,0)),0)</f>
        <v>0.30000000000000004</v>
      </c>
      <c r="Y124" s="63">
        <f>IFERROR(INDEX(Y$8:Y$37,MATCH(圣人研究设计!AW158,$B$8:$B$37,0)),0)</f>
        <v>1</v>
      </c>
      <c r="Z124" s="63">
        <f>IFERROR(INDEX(Z$8:Z$37,MATCH(圣人研究设计!AX158,$B$8:$B$37,0)),0)</f>
        <v>0.30000000000000004</v>
      </c>
      <c r="AA124" s="63">
        <f>IFERROR(INDEX(AA$8:AA$37,MATCH(圣人研究设计!AY158,$B$8:$B$37,0)),0)</f>
        <v>0</v>
      </c>
      <c r="AB124" s="63">
        <f>IFERROR(INDEX(AB$8:AB$37,MATCH(圣人研究设计!AZ158,$B$8:$B$37,0)),0)</f>
        <v>0.15000000000000002</v>
      </c>
      <c r="AC124" s="63">
        <f>IFERROR(INDEX(AC$8:AC$37,MATCH(圣人研究设计!BA158,$B$8:$B$37,0)),0)</f>
        <v>0.2</v>
      </c>
      <c r="AD124" s="63">
        <f>IFERROR(INDEX(AD$8:AD$37,MATCH(圣人研究设计!BB158,$B$8:$B$37,0)),0)</f>
        <v>0.3</v>
      </c>
      <c r="AE124" s="63"/>
      <c r="AI124" s="172">
        <v>117</v>
      </c>
      <c r="AJ124" s="60">
        <f>IF(总纲!BM121&lt;INT('功能-圣人研究'!$E$8),0,求节点('功能-圣人研究'!$E$8:$E$27,'功能-圣人研究'!K$8:K$27,总纲!BM121))</f>
        <v>0.71</v>
      </c>
      <c r="AK124" s="60">
        <f>IF(总纲!BN121&lt;INT('功能-圣人研究'!$E$8),0,求节点('功能-圣人研究'!$E$8:$E$27,'功能-圣人研究'!L$8:L$27,总纲!BN121))</f>
        <v>0.72049999999999992</v>
      </c>
      <c r="AL124" s="60">
        <f>IF(总纲!BO121&lt;INT('功能-圣人研究'!$E$8),0,求节点('功能-圣人研究'!$E$8:$E$27,'功能-圣人研究'!M$8:M$27,总纲!BO121))</f>
        <v>0.74149999999999994</v>
      </c>
      <c r="AM124" s="60">
        <f>IF(总纲!BP121&lt;INT('功能-圣人研究'!$E$8),0,求节点('功能-圣人研究'!$E$8:$E$27,'功能-圣人研究'!N$8:N$27,总纲!BP121))</f>
        <v>0.77300000000000002</v>
      </c>
      <c r="AN124" s="60">
        <f>IF(总纲!BQ121&lt;INT('功能-圣人研究'!$E$8),0,求节点('功能-圣人研究'!$E$8:$E$27,'功能-圣人研究'!O$8:O$27,总纲!BQ121))</f>
        <v>0.81500000000000006</v>
      </c>
      <c r="AO124" s="172"/>
      <c r="AT124" s="172">
        <v>119</v>
      </c>
      <c r="AU124" s="68">
        <f t="shared" ref="AU124:AY124" si="1030">$C158*AJ126</f>
        <v>1.2779999999999998</v>
      </c>
      <c r="AV124" s="68">
        <f t="shared" si="1030"/>
        <v>1.2968999999999997</v>
      </c>
      <c r="AW124" s="68">
        <f t="shared" si="1030"/>
        <v>1.3346999999999998</v>
      </c>
      <c r="AX124" s="68">
        <f t="shared" si="1030"/>
        <v>1.3914</v>
      </c>
      <c r="AY124" s="68">
        <f t="shared" si="1030"/>
        <v>1.4669999999999999</v>
      </c>
      <c r="AZ124" s="172"/>
      <c r="BB124" s="172"/>
      <c r="BC124" s="172">
        <v>119</v>
      </c>
      <c r="BD124" s="68">
        <f t="shared" ref="BD124:BH124" si="1031">$D158*AJ126</f>
        <v>1.2779999999999998</v>
      </c>
      <c r="BE124" s="68">
        <f t="shared" si="1031"/>
        <v>1.2968999999999997</v>
      </c>
      <c r="BF124" s="68">
        <f t="shared" si="1031"/>
        <v>1.3346999999999998</v>
      </c>
      <c r="BG124" s="68">
        <f t="shared" si="1031"/>
        <v>1.3914</v>
      </c>
      <c r="BH124" s="68">
        <f t="shared" si="1031"/>
        <v>1.4669999999999999</v>
      </c>
      <c r="BI124" s="172"/>
      <c r="BK124" s="172"/>
      <c r="BL124" s="172">
        <v>119</v>
      </c>
      <c r="BM124" s="68">
        <f t="shared" ref="BM124:BQ124" si="1032">$E158*AJ126</f>
        <v>0</v>
      </c>
      <c r="BN124" s="68">
        <f t="shared" si="1032"/>
        <v>0</v>
      </c>
      <c r="BO124" s="68">
        <f t="shared" si="1032"/>
        <v>0</v>
      </c>
      <c r="BP124" s="68">
        <f t="shared" si="1032"/>
        <v>0</v>
      </c>
      <c r="BQ124" s="68">
        <f t="shared" si="1032"/>
        <v>0</v>
      </c>
      <c r="BR124" s="172"/>
      <c r="BT124" s="172"/>
      <c r="BU124" s="172">
        <v>119</v>
      </c>
      <c r="BV124" s="62">
        <f t="shared" ref="BV124:BZ124" si="1033">$G158*AJ126</f>
        <v>0.85199999999999998</v>
      </c>
      <c r="BW124" s="62">
        <f t="shared" si="1033"/>
        <v>0.86459999999999992</v>
      </c>
      <c r="BX124" s="62">
        <f t="shared" si="1033"/>
        <v>0.88979999999999992</v>
      </c>
      <c r="BY124" s="62">
        <f t="shared" si="1033"/>
        <v>0.92759999999999998</v>
      </c>
      <c r="BZ124" s="62">
        <f t="shared" si="1033"/>
        <v>0.97799999999999998</v>
      </c>
      <c r="CA124" s="172"/>
      <c r="CC124" s="172"/>
      <c r="CD124" s="172">
        <v>119</v>
      </c>
      <c r="CE124" s="62">
        <f t="shared" ref="CE124:CI124" si="1034">$H158*AJ126</f>
        <v>0.85199999999999998</v>
      </c>
      <c r="CF124" s="62">
        <f t="shared" si="1034"/>
        <v>0.86459999999999992</v>
      </c>
      <c r="CG124" s="62">
        <f t="shared" si="1034"/>
        <v>0.88979999999999992</v>
      </c>
      <c r="CH124" s="62">
        <f t="shared" si="1034"/>
        <v>0.92759999999999998</v>
      </c>
      <c r="CI124" s="62">
        <f t="shared" si="1034"/>
        <v>0.97799999999999998</v>
      </c>
      <c r="CJ124" s="172"/>
      <c r="CL124" s="172"/>
      <c r="CM124" s="172">
        <v>119</v>
      </c>
      <c r="CN124" s="62">
        <f t="shared" ref="CN124:CR124" si="1035">$I158*AJ126</f>
        <v>0.85199999999999998</v>
      </c>
      <c r="CO124" s="62">
        <f t="shared" si="1035"/>
        <v>0.86459999999999992</v>
      </c>
      <c r="CP124" s="62">
        <f t="shared" si="1035"/>
        <v>0.88979999999999992</v>
      </c>
      <c r="CQ124" s="62">
        <f t="shared" si="1035"/>
        <v>0.92759999999999998</v>
      </c>
      <c r="CR124" s="62">
        <f t="shared" si="1035"/>
        <v>0.97799999999999998</v>
      </c>
      <c r="CS124" s="172"/>
      <c r="CU124" s="172"/>
      <c r="CV124" s="172">
        <v>119</v>
      </c>
      <c r="CW124" s="62">
        <f t="shared" ref="CW124:DA124" si="1036">$J158*AJ126</f>
        <v>0.1704</v>
      </c>
      <c r="CX124" s="62">
        <f t="shared" si="1036"/>
        <v>0.17291999999999996</v>
      </c>
      <c r="CY124" s="62">
        <f t="shared" si="1036"/>
        <v>0.17795999999999998</v>
      </c>
      <c r="CZ124" s="62">
        <f t="shared" si="1036"/>
        <v>0.18551999999999999</v>
      </c>
      <c r="DA124" s="62">
        <f t="shared" si="1036"/>
        <v>0.1956</v>
      </c>
      <c r="DB124" s="172"/>
      <c r="DD124" s="172"/>
      <c r="DE124" s="172">
        <v>119</v>
      </c>
      <c r="DF124" s="62">
        <f t="shared" ref="DF124:DJ124" si="1037">$K158*AJ126</f>
        <v>0.1704</v>
      </c>
      <c r="DG124" s="62">
        <f t="shared" si="1037"/>
        <v>0.17291999999999996</v>
      </c>
      <c r="DH124" s="62">
        <f t="shared" si="1037"/>
        <v>0.17795999999999998</v>
      </c>
      <c r="DI124" s="62">
        <f t="shared" si="1037"/>
        <v>0.18551999999999999</v>
      </c>
      <c r="DJ124" s="62">
        <f t="shared" si="1037"/>
        <v>0.1956</v>
      </c>
      <c r="DK124" s="172"/>
      <c r="DM124" s="172"/>
      <c r="DN124" s="172">
        <v>119</v>
      </c>
      <c r="DO124" s="62">
        <f t="shared" ref="DO124:DS124" si="1038">$L158*AJ126</f>
        <v>0.1704</v>
      </c>
      <c r="DP124" s="62">
        <f t="shared" si="1038"/>
        <v>0.17291999999999996</v>
      </c>
      <c r="DQ124" s="62">
        <f t="shared" si="1038"/>
        <v>0.17795999999999998</v>
      </c>
      <c r="DR124" s="62">
        <f t="shared" si="1038"/>
        <v>0.18551999999999999</v>
      </c>
      <c r="DS124" s="62">
        <f t="shared" si="1038"/>
        <v>0.1956</v>
      </c>
      <c r="DT124" s="172"/>
      <c r="DV124" s="172"/>
      <c r="DW124" s="172">
        <v>119</v>
      </c>
      <c r="DX124" s="62">
        <f t="shared" ref="DX124:EB124" si="1039">$M158*AJ126</f>
        <v>0.25559999999999999</v>
      </c>
      <c r="DY124" s="62">
        <f t="shared" si="1039"/>
        <v>0.25937999999999994</v>
      </c>
      <c r="DZ124" s="62">
        <f t="shared" si="1039"/>
        <v>0.26693999999999996</v>
      </c>
      <c r="EA124" s="62">
        <f t="shared" si="1039"/>
        <v>0.27827999999999997</v>
      </c>
      <c r="EB124" s="62">
        <f t="shared" si="1039"/>
        <v>0.29339999999999999</v>
      </c>
      <c r="EC124" s="172"/>
      <c r="EE124" s="172"/>
      <c r="EF124" s="172">
        <v>119</v>
      </c>
      <c r="EG124" s="62">
        <f t="shared" ref="EG124:EK124" si="1040">$N158*AJ126</f>
        <v>0.1704</v>
      </c>
      <c r="EH124" s="62">
        <f t="shared" si="1040"/>
        <v>0.17291999999999996</v>
      </c>
      <c r="EI124" s="62">
        <f t="shared" si="1040"/>
        <v>0.17795999999999998</v>
      </c>
      <c r="EJ124" s="62">
        <f t="shared" si="1040"/>
        <v>0.18551999999999999</v>
      </c>
      <c r="EK124" s="62">
        <f t="shared" si="1040"/>
        <v>0.1956</v>
      </c>
      <c r="EL124" s="172"/>
      <c r="EN124" s="172"/>
      <c r="EO124" s="172">
        <v>119</v>
      </c>
      <c r="EP124" s="62">
        <f t="shared" ref="EP124:ET124" si="1041">$O158*AJ126</f>
        <v>8.5199999999999998E-2</v>
      </c>
      <c r="EQ124" s="62">
        <f t="shared" si="1041"/>
        <v>8.6459999999999981E-2</v>
      </c>
      <c r="ER124" s="62">
        <f t="shared" si="1041"/>
        <v>8.897999999999999E-2</v>
      </c>
      <c r="ES124" s="62">
        <f t="shared" si="1041"/>
        <v>9.2759999999999995E-2</v>
      </c>
      <c r="ET124" s="62">
        <f t="shared" si="1041"/>
        <v>9.7799999999999998E-2</v>
      </c>
      <c r="EU124" s="172"/>
      <c r="EW124" s="172"/>
      <c r="EX124" s="172">
        <v>119</v>
      </c>
      <c r="EY124" s="62">
        <f t="shared" si="401"/>
        <v>0.34079999999999999</v>
      </c>
      <c r="EZ124" s="62">
        <f t="shared" si="402"/>
        <v>0.34583999999999993</v>
      </c>
      <c r="FA124" s="62">
        <f t="shared" si="403"/>
        <v>0.35591999999999996</v>
      </c>
      <c r="FB124" s="62">
        <f t="shared" si="404"/>
        <v>0.37103999999999998</v>
      </c>
      <c r="FC124" s="62">
        <f t="shared" si="405"/>
        <v>0.39119999999999999</v>
      </c>
      <c r="FD124" s="172"/>
      <c r="FF124" s="172"/>
      <c r="FG124" s="172">
        <v>119</v>
      </c>
      <c r="FH124" s="67">
        <f>$Q158*AJ126*'[1]资源-士兵训练时间'!AB124+FH123</f>
        <v>40795336.525437012</v>
      </c>
      <c r="FI124" s="67">
        <f>$Q158*AK126*'[1]资源-士兵训练时间'!AC124+FI123</f>
        <v>58393050.708052859</v>
      </c>
      <c r="FJ124" s="67">
        <f>$Q158*AL126*'[1]资源-士兵训练时间'!AD124+FJ123</f>
        <v>80736255.00654687</v>
      </c>
      <c r="FK124" s="67">
        <f>$Q158*AM126*'[1]资源-士兵训练时间'!AE124+FK123</f>
        <v>108585187.48971549</v>
      </c>
      <c r="FL124" s="67">
        <f>$Q158*AN126*'[1]资源-士兵训练时间'!AF124+FL123</f>
        <v>161478488.79963231</v>
      </c>
      <c r="FM124" s="172"/>
      <c r="FO124" s="172"/>
      <c r="FP124" s="172">
        <v>119</v>
      </c>
      <c r="FQ124" s="62">
        <f t="shared" ref="FQ124:FU124" si="1042">$R158*AJ126</f>
        <v>0.25559999999999999</v>
      </c>
      <c r="FR124" s="62">
        <f t="shared" si="1042"/>
        <v>0.25937999999999994</v>
      </c>
      <c r="FS124" s="62">
        <f t="shared" si="1042"/>
        <v>0.26693999999999996</v>
      </c>
      <c r="FT124" s="62">
        <f t="shared" si="1042"/>
        <v>0.27827999999999997</v>
      </c>
      <c r="FU124" s="62">
        <f t="shared" si="1042"/>
        <v>0.29339999999999999</v>
      </c>
      <c r="FV124" s="61">
        <f>FQ124*[4]兵营招募!AX123+FV123</f>
        <v>118632073.80903645</v>
      </c>
      <c r="FW124" s="61">
        <f>FR124*[4]兵营招募!AY123+FW123</f>
        <v>119430914.25312079</v>
      </c>
      <c r="FX124" s="61">
        <f>FS124*[4]兵营招募!AZ123+FX123</f>
        <v>112525289.16160567</v>
      </c>
      <c r="FY124" s="61">
        <f>FT124*[4]兵营招募!BA123+FY123</f>
        <v>104925310.16574943</v>
      </c>
      <c r="FZ124" s="61">
        <f>FU124*[4]兵营招募!BB123+FZ123</f>
        <v>70928709.858237684</v>
      </c>
      <c r="GA124" s="172"/>
      <c r="GC124" s="172"/>
      <c r="GD124" s="172">
        <v>119</v>
      </c>
      <c r="GE124" s="62">
        <f t="shared" ref="GE124:GI124" si="1043">$S158*AJ126</f>
        <v>0.34079999999999999</v>
      </c>
      <c r="GF124" s="62">
        <f t="shared" si="1043"/>
        <v>0.34583999999999993</v>
      </c>
      <c r="GG124" s="62">
        <f t="shared" si="1043"/>
        <v>0.35591999999999996</v>
      </c>
      <c r="GH124" s="62">
        <f t="shared" si="1043"/>
        <v>0.37103999999999998</v>
      </c>
      <c r="GI124" s="62">
        <f t="shared" si="1043"/>
        <v>0.39119999999999999</v>
      </c>
      <c r="GJ124" s="172"/>
      <c r="GL124" s="172"/>
      <c r="GM124" s="172">
        <v>119</v>
      </c>
      <c r="GN124" s="62">
        <f t="shared" ref="GN124:GR124" si="1044">$T158*AJ126</f>
        <v>0.34079999999999999</v>
      </c>
      <c r="GO124" s="62">
        <f t="shared" si="1044"/>
        <v>0.34583999999999993</v>
      </c>
      <c r="GP124" s="62">
        <f t="shared" si="1044"/>
        <v>0.35591999999999996</v>
      </c>
      <c r="GQ124" s="62">
        <f t="shared" si="1044"/>
        <v>0.37103999999999998</v>
      </c>
      <c r="GR124" s="62">
        <f t="shared" si="1044"/>
        <v>0.39119999999999999</v>
      </c>
      <c r="GS124" s="172"/>
      <c r="GU124" s="172"/>
      <c r="GV124" s="172">
        <v>119</v>
      </c>
      <c r="GW124" s="62">
        <f t="shared" ref="GW124:HA124" si="1045">$U158*AJ126</f>
        <v>0.34079999999999999</v>
      </c>
      <c r="GX124" s="62">
        <f t="shared" si="1045"/>
        <v>0.34583999999999993</v>
      </c>
      <c r="GY124" s="62">
        <f t="shared" si="1045"/>
        <v>0.35591999999999996</v>
      </c>
      <c r="GZ124" s="62">
        <f t="shared" si="1045"/>
        <v>0.37103999999999998</v>
      </c>
      <c r="HA124" s="62">
        <f t="shared" si="1045"/>
        <v>0.39119999999999999</v>
      </c>
      <c r="HB124" s="172"/>
      <c r="HD124" s="172"/>
      <c r="HE124" s="172">
        <v>119</v>
      </c>
      <c r="HF124" s="62">
        <f t="shared" ref="HF124:HJ124" si="1046">$V158*AJ126</f>
        <v>2.5559999999999996</v>
      </c>
      <c r="HG124" s="62">
        <f t="shared" si="1046"/>
        <v>2.5937999999999994</v>
      </c>
      <c r="HH124" s="62">
        <f t="shared" si="1046"/>
        <v>2.6693999999999996</v>
      </c>
      <c r="HI124" s="62">
        <f t="shared" si="1046"/>
        <v>2.7827999999999999</v>
      </c>
      <c r="HJ124" s="62">
        <f t="shared" si="1046"/>
        <v>2.9339999999999997</v>
      </c>
      <c r="HK124" s="172"/>
      <c r="HM124" s="172"/>
      <c r="HN124" s="172">
        <v>119</v>
      </c>
      <c r="HO124" s="62">
        <f t="shared" ref="HO124:HS124" si="1047">$W158*AJ126</f>
        <v>0.51119999999999999</v>
      </c>
      <c r="HP124" s="62">
        <f t="shared" si="1047"/>
        <v>0.51875999999999989</v>
      </c>
      <c r="HQ124" s="62">
        <f t="shared" si="1047"/>
        <v>0.53387999999999991</v>
      </c>
      <c r="HR124" s="62">
        <f t="shared" si="1047"/>
        <v>0.55655999999999994</v>
      </c>
      <c r="HS124" s="62">
        <f t="shared" si="1047"/>
        <v>0.58679999999999999</v>
      </c>
      <c r="HT124" s="172"/>
      <c r="HV124" s="172"/>
      <c r="HW124" s="172">
        <v>119</v>
      </c>
      <c r="HX124" s="62">
        <f t="shared" ref="HX124:IB124" si="1048">$X158*AJ126</f>
        <v>0.34079999999999999</v>
      </c>
      <c r="HY124" s="62">
        <f t="shared" si="1048"/>
        <v>0.34583999999999993</v>
      </c>
      <c r="HZ124" s="62">
        <f t="shared" si="1048"/>
        <v>0.35591999999999996</v>
      </c>
      <c r="IA124" s="62">
        <f t="shared" si="1048"/>
        <v>0.37103999999999998</v>
      </c>
      <c r="IB124" s="62">
        <f t="shared" si="1048"/>
        <v>0.39119999999999999</v>
      </c>
      <c r="IC124" s="172"/>
      <c r="IE124" s="172"/>
      <c r="IF124" s="172">
        <v>119</v>
      </c>
      <c r="IG124" s="62">
        <f t="shared" ref="IG124:IK124" si="1049">$Y158*AJ126</f>
        <v>0.85199999999999998</v>
      </c>
      <c r="IH124" s="62">
        <f t="shared" si="1049"/>
        <v>0.86459999999999992</v>
      </c>
      <c r="II124" s="62">
        <f t="shared" si="1049"/>
        <v>0.88979999999999992</v>
      </c>
      <c r="IJ124" s="62">
        <f t="shared" si="1049"/>
        <v>0.92759999999999998</v>
      </c>
      <c r="IK124" s="62">
        <f t="shared" si="1049"/>
        <v>0.97799999999999998</v>
      </c>
      <c r="IL124" s="172"/>
      <c r="IN124" s="172"/>
      <c r="IO124" s="172">
        <v>119</v>
      </c>
      <c r="IP124" s="62">
        <f t="shared" ref="IP124:IT124" si="1050">$Z158*AJ126</f>
        <v>0.34079999999999999</v>
      </c>
      <c r="IQ124" s="62">
        <f t="shared" si="1050"/>
        <v>0.34583999999999993</v>
      </c>
      <c r="IR124" s="62">
        <f t="shared" si="1050"/>
        <v>0.35591999999999996</v>
      </c>
      <c r="IS124" s="62">
        <f t="shared" si="1050"/>
        <v>0.37103999999999998</v>
      </c>
      <c r="IT124" s="62">
        <f t="shared" si="1050"/>
        <v>0.39119999999999999</v>
      </c>
      <c r="IU124" s="172"/>
      <c r="IW124" s="172"/>
      <c r="IX124" s="172">
        <v>119</v>
      </c>
      <c r="IY124" s="62">
        <f t="shared" ref="IY124:JC124" si="1051">$AA158*AJ126</f>
        <v>0</v>
      </c>
      <c r="IZ124" s="62">
        <f t="shared" si="1051"/>
        <v>0</v>
      </c>
      <c r="JA124" s="62">
        <f t="shared" si="1051"/>
        <v>0</v>
      </c>
      <c r="JB124" s="62">
        <f t="shared" si="1051"/>
        <v>0</v>
      </c>
      <c r="JC124" s="62">
        <f t="shared" si="1051"/>
        <v>0</v>
      </c>
      <c r="JD124" s="67"/>
      <c r="JE124" s="67"/>
      <c r="JF124" s="67"/>
      <c r="JG124" s="172"/>
      <c r="JI124" s="172"/>
      <c r="JJ124" s="172">
        <v>119</v>
      </c>
      <c r="JK124" s="68">
        <f t="shared" ref="JK124:JO124" si="1052">AJ126*$F158</f>
        <v>8.5199999999999998E-2</v>
      </c>
      <c r="JL124" s="68">
        <f t="shared" si="1052"/>
        <v>8.6459999999999981E-2</v>
      </c>
      <c r="JM124" s="68">
        <f t="shared" si="1052"/>
        <v>8.897999999999999E-2</v>
      </c>
      <c r="JN124" s="68">
        <f t="shared" si="1052"/>
        <v>9.2759999999999995E-2</v>
      </c>
      <c r="JO124" s="68">
        <f t="shared" si="1052"/>
        <v>9.7799999999999998E-2</v>
      </c>
      <c r="JP124" s="61">
        <f>JK124*('[1]功能-城建'!CW123-'[1]功能-城建'!CW122)+JP123</f>
        <v>53400592.690241806</v>
      </c>
      <c r="JQ124" s="61">
        <f>JL124*('[1]功能-城建'!CX123-'[1]功能-城建'!CX122)+JQ123</f>
        <v>57593009.679864384</v>
      </c>
      <c r="JR124" s="61">
        <f>JM124*('[1]功能-城建'!CY123-'[1]功能-城建'!CY122)+JR123</f>
        <v>56961704.638902247</v>
      </c>
      <c r="JS124" s="61">
        <f>JN124*('[1]功能-城建'!CZ123-'[1]功能-城建'!CZ122)+JS123</f>
        <v>56658325.904915087</v>
      </c>
      <c r="JT124" s="61">
        <f>JO124*('[1]功能-城建'!DA123-'[1]功能-城建'!DA122)+JT123</f>
        <v>31990084.310620867</v>
      </c>
      <c r="JU124" s="172"/>
      <c r="JW124" s="172"/>
      <c r="JX124" s="172">
        <v>119</v>
      </c>
      <c r="JY124" s="68">
        <f t="shared" ref="JY124:KC124" si="1053">AJ126*$AB158</f>
        <v>0.1704</v>
      </c>
      <c r="JZ124" s="68">
        <f t="shared" si="1053"/>
        <v>0.17291999999999996</v>
      </c>
      <c r="KA124" s="68">
        <f t="shared" si="1053"/>
        <v>0.17795999999999998</v>
      </c>
      <c r="KB124" s="68">
        <f t="shared" si="1053"/>
        <v>0.18551999999999999</v>
      </c>
      <c r="KC124" s="68">
        <f t="shared" si="1053"/>
        <v>0.1956</v>
      </c>
      <c r="KD124" s="172"/>
      <c r="KF124" s="172"/>
      <c r="KG124" s="172">
        <v>119</v>
      </c>
      <c r="KH124" s="68">
        <f t="shared" ref="KH124:KL124" si="1054">AJ126*$AC158</f>
        <v>0.1704</v>
      </c>
      <c r="KI124" s="68">
        <f t="shared" si="1054"/>
        <v>0.17291999999999996</v>
      </c>
      <c r="KJ124" s="68">
        <f t="shared" si="1054"/>
        <v>0.17795999999999998</v>
      </c>
      <c r="KK124" s="68">
        <f t="shared" si="1054"/>
        <v>0.18551999999999999</v>
      </c>
      <c r="KL124" s="68">
        <f t="shared" si="1054"/>
        <v>0.1956</v>
      </c>
      <c r="KM124" s="172"/>
      <c r="KO124" s="172"/>
      <c r="KP124" s="172">
        <v>119</v>
      </c>
      <c r="KQ124" s="68">
        <f t="shared" ref="KQ124:KU124" si="1055">AJ126*$AD158</f>
        <v>0.25559999999999999</v>
      </c>
      <c r="KR124" s="68">
        <f t="shared" si="1055"/>
        <v>0.25937999999999994</v>
      </c>
      <c r="KS124" s="68">
        <f t="shared" si="1055"/>
        <v>0.26693999999999996</v>
      </c>
      <c r="KT124" s="68">
        <f t="shared" si="1055"/>
        <v>0.27827999999999997</v>
      </c>
      <c r="KU124" s="68">
        <f t="shared" si="1055"/>
        <v>0.29339999999999999</v>
      </c>
      <c r="KV124" s="172"/>
      <c r="KW124" s="172"/>
      <c r="KX124" s="172"/>
    </row>
    <row r="125" spans="2:310" x14ac:dyDescent="0.15">
      <c r="B125" s="54">
        <v>86</v>
      </c>
      <c r="C125" s="63">
        <f>IFERROR(INDEX(C$8:C$37,MATCH(圣人研究设计!AA159,$B$8:$B$37,0)),0)</f>
        <v>1.5</v>
      </c>
      <c r="D125" s="63">
        <f>IFERROR(INDEX(D$8:D$37,MATCH(圣人研究设计!AB159,$B$8:$B$37,0)),0)</f>
        <v>1.5</v>
      </c>
      <c r="E125" s="63">
        <f>IFERROR(INDEX(E$8:E$37,MATCH(圣人研究设计!AC159,$B$8:$B$37,0)),0)</f>
        <v>0</v>
      </c>
      <c r="F125" s="63">
        <f>IFERROR(INDEX(F$8:F$37,MATCH(圣人研究设计!AD159,$B$8:$B$37,0)),0)</f>
        <v>0.1</v>
      </c>
      <c r="G125" s="63">
        <f>IFERROR(INDEX(G$8:G$37,MATCH(圣人研究设计!AE159,$B$8:$B$37,0)),0)</f>
        <v>1</v>
      </c>
      <c r="H125" s="63">
        <f>IFERROR(INDEX(H$8:H$37,MATCH(圣人研究设计!AF159,$B$8:$B$37,0)),0)</f>
        <v>1</v>
      </c>
      <c r="I125" s="63">
        <f>IFERROR(INDEX(I$8:I$37,MATCH(圣人研究设计!AG159,$B$8:$B$37,0)),0)</f>
        <v>0.75</v>
      </c>
      <c r="J125" s="63">
        <f>IFERROR(INDEX(J$8:J$37,MATCH(圣人研究设计!AH159,$B$8:$B$37,0)),0)</f>
        <v>0.2</v>
      </c>
      <c r="K125" s="63">
        <f>IFERROR(INDEX(K$8:K$37,MATCH(圣人研究设计!AI159,$B$8:$B$37,0)),0)</f>
        <v>0.2</v>
      </c>
      <c r="L125" s="63">
        <f>IFERROR(INDEX(L$8:L$37,MATCH(圣人研究设计!AJ159,$B$8:$B$37,0)),0)</f>
        <v>0.15000000000000002</v>
      </c>
      <c r="M125" s="63">
        <f>IFERROR(INDEX(M$8:M$37,MATCH(圣人研究设计!AK159,$B$8:$B$37,0)),0)</f>
        <v>0.22499999999999998</v>
      </c>
      <c r="N125" s="63">
        <f>IFERROR(INDEX(N$8:N$37,MATCH(圣人研究设计!AL159,$B$8:$B$37,0)),0)</f>
        <v>0.15000000000000002</v>
      </c>
      <c r="O125" s="63">
        <f>IFERROR(INDEX(O$8:O$37,MATCH(圣人研究设计!AM159,$B$8:$B$37,0)),0)</f>
        <v>7.5000000000000011E-2</v>
      </c>
      <c r="P125" s="63">
        <f>IFERROR(INDEX(P$8:P$37,MATCH(圣人研究设计!AN159,$B$8:$B$37,0)),0)</f>
        <v>0.30000000000000004</v>
      </c>
      <c r="Q125" s="63">
        <f>IFERROR(INDEX(Q$8:Q$37,MATCH(圣人研究设计!AO159,$B$8:$B$37,0)),0)</f>
        <v>7.5000000000000011E-2</v>
      </c>
      <c r="R125" s="63">
        <f>IFERROR(INDEX(R$8:R$37,MATCH(圣人研究设计!AP159,$B$8:$B$37,0)),0)</f>
        <v>0.22499999999999998</v>
      </c>
      <c r="S125" s="63">
        <f>IFERROR(INDEX(S$8:S$37,MATCH(圣人研究设计!AQ159,$B$8:$B$37,0)),0)</f>
        <v>0.30000000000000004</v>
      </c>
      <c r="T125" s="63">
        <f>IFERROR(INDEX(T$8:T$37,MATCH(圣人研究设计!AR159,$B$8:$B$37,0)),0)</f>
        <v>0.30000000000000004</v>
      </c>
      <c r="U125" s="63">
        <f>IFERROR(INDEX(U$8:U$37,MATCH(圣人研究设计!AS159,$B$8:$B$37,0)),0)</f>
        <v>0.30000000000000004</v>
      </c>
      <c r="V125" s="63">
        <f>IFERROR(INDEX(V$8:V$37,MATCH(圣人研究设计!AT159,$B$8:$B$37,0)),0)</f>
        <v>2.25</v>
      </c>
      <c r="W125" s="63">
        <f>IFERROR(INDEX(W$8:W$37,MATCH(圣人研究设计!AU159,$B$8:$B$37,0)),0)</f>
        <v>0.44999999999999996</v>
      </c>
      <c r="X125" s="63">
        <f>IFERROR(INDEX(X$8:X$37,MATCH(圣人研究设计!AV159,$B$8:$B$37,0)),0)</f>
        <v>0.30000000000000004</v>
      </c>
      <c r="Y125" s="63">
        <f>IFERROR(INDEX(Y$8:Y$37,MATCH(圣人研究设计!AW159,$B$8:$B$37,0)),0)</f>
        <v>1</v>
      </c>
      <c r="Z125" s="63">
        <f>IFERROR(INDEX(Z$8:Z$37,MATCH(圣人研究设计!AX159,$B$8:$B$37,0)),0)</f>
        <v>0.30000000000000004</v>
      </c>
      <c r="AA125" s="63">
        <f>IFERROR(INDEX(AA$8:AA$37,MATCH(圣人研究设计!AY159,$B$8:$B$37,0)),0)</f>
        <v>0</v>
      </c>
      <c r="AB125" s="63">
        <f>IFERROR(INDEX(AB$8:AB$37,MATCH(圣人研究设计!AZ159,$B$8:$B$37,0)),0)</f>
        <v>0.15000000000000002</v>
      </c>
      <c r="AC125" s="63">
        <f>IFERROR(INDEX(AC$8:AC$37,MATCH(圣人研究设计!BA159,$B$8:$B$37,0)),0)</f>
        <v>0.2</v>
      </c>
      <c r="AD125" s="63">
        <f>IFERROR(INDEX(AD$8:AD$37,MATCH(圣人研究设计!BB159,$B$8:$B$37,0)),0)</f>
        <v>0.3</v>
      </c>
      <c r="AE125" s="63"/>
      <c r="AI125" s="172">
        <v>118</v>
      </c>
      <c r="AJ125" s="60">
        <f>IF(总纲!BM122&lt;INT('功能-圣人研究'!$E$8),0,求节点('功能-圣人研究'!$E$8:$E$27,'功能-圣人研究'!K$8:K$27,总纲!BM122))</f>
        <v>0.71</v>
      </c>
      <c r="AK125" s="60">
        <f>IF(总纲!BN122&lt;INT('功能-圣人研究'!$E$8),0,求节点('功能-圣人研究'!$E$8:$E$27,'功能-圣人研究'!L$8:L$27,总纲!BN122))</f>
        <v>0.72049999999999992</v>
      </c>
      <c r="AL125" s="60">
        <f>IF(总纲!BO122&lt;INT('功能-圣人研究'!$E$8),0,求节点('功能-圣人研究'!$E$8:$E$27,'功能-圣人研究'!M$8:M$27,总纲!BO122))</f>
        <v>0.74149999999999994</v>
      </c>
      <c r="AM125" s="60">
        <f>IF(总纲!BP122&lt;INT('功能-圣人研究'!$E$8),0,求节点('功能-圣人研究'!$E$8:$E$27,'功能-圣人研究'!N$8:N$27,总纲!BP122))</f>
        <v>0.77300000000000002</v>
      </c>
      <c r="AN125" s="60">
        <f>IF(总纲!BQ122&lt;INT('功能-圣人研究'!$E$8),0,求节点('功能-圣人研究'!$E$8:$E$27,'功能-圣人研究'!O$8:O$27,总纲!BQ122))</f>
        <v>0.81500000000000006</v>
      </c>
      <c r="AO125" s="172"/>
      <c r="AT125" s="172">
        <v>120</v>
      </c>
      <c r="AU125" s="68">
        <f t="shared" ref="AU125:AY125" si="1056">$C159*AJ127</f>
        <v>1.2779999999999998</v>
      </c>
      <c r="AV125" s="68">
        <f t="shared" si="1056"/>
        <v>1.2968999999999997</v>
      </c>
      <c r="AW125" s="68">
        <f t="shared" si="1056"/>
        <v>1.3346999999999998</v>
      </c>
      <c r="AX125" s="68">
        <f t="shared" si="1056"/>
        <v>1.3914</v>
      </c>
      <c r="AY125" s="68">
        <f t="shared" si="1056"/>
        <v>1.4669999999999999</v>
      </c>
      <c r="AZ125" s="172"/>
      <c r="BB125" s="172"/>
      <c r="BC125" s="172">
        <v>120</v>
      </c>
      <c r="BD125" s="68">
        <f t="shared" ref="BD125:BH125" si="1057">$D159*AJ127</f>
        <v>1.2779999999999998</v>
      </c>
      <c r="BE125" s="68">
        <f t="shared" si="1057"/>
        <v>1.2968999999999997</v>
      </c>
      <c r="BF125" s="68">
        <f t="shared" si="1057"/>
        <v>1.3346999999999998</v>
      </c>
      <c r="BG125" s="68">
        <f t="shared" si="1057"/>
        <v>1.3914</v>
      </c>
      <c r="BH125" s="68">
        <f t="shared" si="1057"/>
        <v>1.4669999999999999</v>
      </c>
      <c r="BI125" s="172"/>
      <c r="BK125" s="172"/>
      <c r="BL125" s="172">
        <v>120</v>
      </c>
      <c r="BM125" s="68">
        <f t="shared" ref="BM125:BQ125" si="1058">$E159*AJ127</f>
        <v>0</v>
      </c>
      <c r="BN125" s="68">
        <f t="shared" si="1058"/>
        <v>0</v>
      </c>
      <c r="BO125" s="68">
        <f t="shared" si="1058"/>
        <v>0</v>
      </c>
      <c r="BP125" s="68">
        <f t="shared" si="1058"/>
        <v>0</v>
      </c>
      <c r="BQ125" s="68">
        <f t="shared" si="1058"/>
        <v>0</v>
      </c>
      <c r="BR125" s="172"/>
      <c r="BT125" s="172"/>
      <c r="BU125" s="172">
        <v>120</v>
      </c>
      <c r="BV125" s="62">
        <f t="shared" ref="BV125:BZ125" si="1059">$G159*AJ127</f>
        <v>0.85199999999999998</v>
      </c>
      <c r="BW125" s="62">
        <f t="shared" si="1059"/>
        <v>0.86459999999999992</v>
      </c>
      <c r="BX125" s="62">
        <f t="shared" si="1059"/>
        <v>0.88979999999999992</v>
      </c>
      <c r="BY125" s="62">
        <f t="shared" si="1059"/>
        <v>0.92759999999999998</v>
      </c>
      <c r="BZ125" s="62">
        <f t="shared" si="1059"/>
        <v>0.97799999999999998</v>
      </c>
      <c r="CA125" s="172"/>
      <c r="CC125" s="172"/>
      <c r="CD125" s="172">
        <v>120</v>
      </c>
      <c r="CE125" s="62">
        <f t="shared" ref="CE125:CI125" si="1060">$H159*AJ127</f>
        <v>0.85199999999999998</v>
      </c>
      <c r="CF125" s="62">
        <f t="shared" si="1060"/>
        <v>0.86459999999999992</v>
      </c>
      <c r="CG125" s="62">
        <f t="shared" si="1060"/>
        <v>0.88979999999999992</v>
      </c>
      <c r="CH125" s="62">
        <f t="shared" si="1060"/>
        <v>0.92759999999999998</v>
      </c>
      <c r="CI125" s="62">
        <f t="shared" si="1060"/>
        <v>0.97799999999999998</v>
      </c>
      <c r="CJ125" s="172"/>
      <c r="CL125" s="172"/>
      <c r="CM125" s="172">
        <v>120</v>
      </c>
      <c r="CN125" s="62">
        <f t="shared" ref="CN125:CR125" si="1061">$I159*AJ127</f>
        <v>0.85199999999999998</v>
      </c>
      <c r="CO125" s="62">
        <f t="shared" si="1061"/>
        <v>0.86459999999999992</v>
      </c>
      <c r="CP125" s="62">
        <f t="shared" si="1061"/>
        <v>0.88979999999999992</v>
      </c>
      <c r="CQ125" s="62">
        <f t="shared" si="1061"/>
        <v>0.92759999999999998</v>
      </c>
      <c r="CR125" s="62">
        <f t="shared" si="1061"/>
        <v>0.97799999999999998</v>
      </c>
      <c r="CS125" s="172"/>
      <c r="CU125" s="172"/>
      <c r="CV125" s="172">
        <v>120</v>
      </c>
      <c r="CW125" s="62">
        <f t="shared" ref="CW125:DA125" si="1062">$J159*AJ127</f>
        <v>0.1704</v>
      </c>
      <c r="CX125" s="62">
        <f t="shared" si="1062"/>
        <v>0.17291999999999996</v>
      </c>
      <c r="CY125" s="62">
        <f t="shared" si="1062"/>
        <v>0.17795999999999998</v>
      </c>
      <c r="CZ125" s="62">
        <f t="shared" si="1062"/>
        <v>0.18551999999999999</v>
      </c>
      <c r="DA125" s="62">
        <f t="shared" si="1062"/>
        <v>0.1956</v>
      </c>
      <c r="DB125" s="172"/>
      <c r="DD125" s="172"/>
      <c r="DE125" s="172">
        <v>120</v>
      </c>
      <c r="DF125" s="62">
        <f t="shared" ref="DF125:DJ125" si="1063">$K159*AJ127</f>
        <v>0.1704</v>
      </c>
      <c r="DG125" s="62">
        <f t="shared" si="1063"/>
        <v>0.17291999999999996</v>
      </c>
      <c r="DH125" s="62">
        <f t="shared" si="1063"/>
        <v>0.17795999999999998</v>
      </c>
      <c r="DI125" s="62">
        <f t="shared" si="1063"/>
        <v>0.18551999999999999</v>
      </c>
      <c r="DJ125" s="62">
        <f t="shared" si="1063"/>
        <v>0.1956</v>
      </c>
      <c r="DK125" s="172"/>
      <c r="DM125" s="172"/>
      <c r="DN125" s="172">
        <v>120</v>
      </c>
      <c r="DO125" s="62">
        <f t="shared" ref="DO125:DS125" si="1064">$L159*AJ127</f>
        <v>0.1704</v>
      </c>
      <c r="DP125" s="62">
        <f t="shared" si="1064"/>
        <v>0.17291999999999996</v>
      </c>
      <c r="DQ125" s="62">
        <f t="shared" si="1064"/>
        <v>0.17795999999999998</v>
      </c>
      <c r="DR125" s="62">
        <f t="shared" si="1064"/>
        <v>0.18551999999999999</v>
      </c>
      <c r="DS125" s="62">
        <f t="shared" si="1064"/>
        <v>0.1956</v>
      </c>
      <c r="DT125" s="172"/>
      <c r="DV125" s="172"/>
      <c r="DW125" s="172">
        <v>120</v>
      </c>
      <c r="DX125" s="62">
        <f t="shared" ref="DX125:EB125" si="1065">$M159*AJ127</f>
        <v>0.25559999999999999</v>
      </c>
      <c r="DY125" s="62">
        <f t="shared" si="1065"/>
        <v>0.25937999999999994</v>
      </c>
      <c r="DZ125" s="62">
        <f t="shared" si="1065"/>
        <v>0.26693999999999996</v>
      </c>
      <c r="EA125" s="62">
        <f t="shared" si="1065"/>
        <v>0.27827999999999997</v>
      </c>
      <c r="EB125" s="62">
        <f t="shared" si="1065"/>
        <v>0.29339999999999999</v>
      </c>
      <c r="EC125" s="172"/>
      <c r="EE125" s="172"/>
      <c r="EF125" s="172">
        <v>120</v>
      </c>
      <c r="EG125" s="62">
        <f t="shared" ref="EG125:EK125" si="1066">$N159*AJ127</f>
        <v>0.1704</v>
      </c>
      <c r="EH125" s="62">
        <f t="shared" si="1066"/>
        <v>0.17291999999999996</v>
      </c>
      <c r="EI125" s="62">
        <f t="shared" si="1066"/>
        <v>0.17795999999999998</v>
      </c>
      <c r="EJ125" s="62">
        <f t="shared" si="1066"/>
        <v>0.18551999999999999</v>
      </c>
      <c r="EK125" s="62">
        <f t="shared" si="1066"/>
        <v>0.1956</v>
      </c>
      <c r="EL125" s="172"/>
      <c r="EN125" s="172"/>
      <c r="EO125" s="172">
        <v>120</v>
      </c>
      <c r="EP125" s="62">
        <f t="shared" ref="EP125:ET125" si="1067">$O159*AJ127</f>
        <v>8.5199999999999998E-2</v>
      </c>
      <c r="EQ125" s="62">
        <f t="shared" si="1067"/>
        <v>8.6459999999999981E-2</v>
      </c>
      <c r="ER125" s="62">
        <f t="shared" si="1067"/>
        <v>8.897999999999999E-2</v>
      </c>
      <c r="ES125" s="62">
        <f t="shared" si="1067"/>
        <v>9.2759999999999995E-2</v>
      </c>
      <c r="ET125" s="62">
        <f t="shared" si="1067"/>
        <v>9.7799999999999998E-2</v>
      </c>
      <c r="EU125" s="172"/>
      <c r="EW125" s="172"/>
      <c r="EX125" s="172">
        <v>120</v>
      </c>
      <c r="EY125" s="62">
        <f t="shared" si="401"/>
        <v>0.34079999999999999</v>
      </c>
      <c r="EZ125" s="62">
        <f t="shared" si="402"/>
        <v>0.34583999999999993</v>
      </c>
      <c r="FA125" s="62">
        <f t="shared" si="403"/>
        <v>0.35591999999999996</v>
      </c>
      <c r="FB125" s="62">
        <f t="shared" si="404"/>
        <v>0.37103999999999998</v>
      </c>
      <c r="FC125" s="62">
        <f t="shared" si="405"/>
        <v>0.39119999999999999</v>
      </c>
      <c r="FD125" s="172"/>
      <c r="FF125" s="172"/>
      <c r="FG125" s="172">
        <v>120</v>
      </c>
      <c r="FH125" s="67">
        <f>$Q159*AJ127*'[1]资源-士兵训练时间'!AB125+FH124</f>
        <v>44134428.588608876</v>
      </c>
      <c r="FI125" s="67">
        <f>$Q159*AK127*'[1]资源-士兵训练时间'!AC125+FI124</f>
        <v>63850699.396812849</v>
      </c>
      <c r="FJ125" s="67">
        <f>$Q159*AL127*'[1]资源-士兵训练时间'!AD125+FJ124</f>
        <v>88000895.662761539</v>
      </c>
      <c r="FK125" s="67">
        <f>$Q159*AM127*'[1]资源-士兵训练时间'!AE125+FK124</f>
        <v>116492486.965826</v>
      </c>
      <c r="FL125" s="67">
        <f>$Q159*AN127*'[1]资源-士兵训练时间'!AF125+FL124</f>
        <v>173678146.63685289</v>
      </c>
      <c r="FM125" s="172"/>
      <c r="FO125" s="172"/>
      <c r="FP125" s="172">
        <v>120</v>
      </c>
      <c r="FQ125" s="62">
        <f t="shared" ref="FQ125:FU125" si="1068">$R159*AJ127</f>
        <v>0.25559999999999999</v>
      </c>
      <c r="FR125" s="62">
        <f t="shared" si="1068"/>
        <v>0.25937999999999994</v>
      </c>
      <c r="FS125" s="62">
        <f t="shared" si="1068"/>
        <v>0.26693999999999996</v>
      </c>
      <c r="FT125" s="62">
        <f t="shared" si="1068"/>
        <v>0.27827999999999997</v>
      </c>
      <c r="FU125" s="62">
        <f t="shared" si="1068"/>
        <v>0.29339999999999999</v>
      </c>
      <c r="FV125" s="61">
        <f>FQ125*[4]兵营招募!AX124+FV124</f>
        <v>129081309.80902678</v>
      </c>
      <c r="FW125" s="61">
        <f>FR125*[4]兵营招募!AY124+FW124</f>
        <v>130065789.36967018</v>
      </c>
      <c r="FX125" s="61">
        <f>FS125*[4]兵营招募!AZ124+FX124</f>
        <v>122466045.54449469</v>
      </c>
      <c r="FY125" s="61">
        <f>FT125*[4]兵营招募!BA124+FY124</f>
        <v>113415751.42226414</v>
      </c>
      <c r="FZ125" s="61">
        <f>FU125*[4]兵营招募!BB124+FZ124</f>
        <v>76841323.199563712</v>
      </c>
      <c r="GA125" s="172"/>
      <c r="GC125" s="172"/>
      <c r="GD125" s="172">
        <v>120</v>
      </c>
      <c r="GE125" s="62">
        <f t="shared" ref="GE125:GI125" si="1069">$S159*AJ127</f>
        <v>0.34079999999999999</v>
      </c>
      <c r="GF125" s="62">
        <f t="shared" si="1069"/>
        <v>0.34583999999999993</v>
      </c>
      <c r="GG125" s="62">
        <f t="shared" si="1069"/>
        <v>0.35591999999999996</v>
      </c>
      <c r="GH125" s="62">
        <f t="shared" si="1069"/>
        <v>0.37103999999999998</v>
      </c>
      <c r="GI125" s="62">
        <f t="shared" si="1069"/>
        <v>0.39119999999999999</v>
      </c>
      <c r="GJ125" s="172"/>
      <c r="GL125" s="172"/>
      <c r="GM125" s="172">
        <v>120</v>
      </c>
      <c r="GN125" s="62">
        <f t="shared" ref="GN125:GR125" si="1070">$T159*AJ127</f>
        <v>0.34079999999999999</v>
      </c>
      <c r="GO125" s="62">
        <f t="shared" si="1070"/>
        <v>0.34583999999999993</v>
      </c>
      <c r="GP125" s="62">
        <f t="shared" si="1070"/>
        <v>0.35591999999999996</v>
      </c>
      <c r="GQ125" s="62">
        <f t="shared" si="1070"/>
        <v>0.37103999999999998</v>
      </c>
      <c r="GR125" s="62">
        <f t="shared" si="1070"/>
        <v>0.39119999999999999</v>
      </c>
      <c r="GS125" s="172"/>
      <c r="GU125" s="172"/>
      <c r="GV125" s="172">
        <v>120</v>
      </c>
      <c r="GW125" s="62">
        <f t="shared" ref="GW125:HA125" si="1071">$U159*AJ127</f>
        <v>0.34079999999999999</v>
      </c>
      <c r="GX125" s="62">
        <f t="shared" si="1071"/>
        <v>0.34583999999999993</v>
      </c>
      <c r="GY125" s="62">
        <f t="shared" si="1071"/>
        <v>0.35591999999999996</v>
      </c>
      <c r="GZ125" s="62">
        <f t="shared" si="1071"/>
        <v>0.37103999999999998</v>
      </c>
      <c r="HA125" s="62">
        <f t="shared" si="1071"/>
        <v>0.39119999999999999</v>
      </c>
      <c r="HB125" s="172"/>
      <c r="HD125" s="172"/>
      <c r="HE125" s="172">
        <v>120</v>
      </c>
      <c r="HF125" s="62">
        <f t="shared" ref="HF125:HJ125" si="1072">$V159*AJ127</f>
        <v>2.5559999999999996</v>
      </c>
      <c r="HG125" s="62">
        <f t="shared" si="1072"/>
        <v>2.5937999999999994</v>
      </c>
      <c r="HH125" s="62">
        <f t="shared" si="1072"/>
        <v>2.6693999999999996</v>
      </c>
      <c r="HI125" s="62">
        <f t="shared" si="1072"/>
        <v>2.7827999999999999</v>
      </c>
      <c r="HJ125" s="62">
        <f t="shared" si="1072"/>
        <v>2.9339999999999997</v>
      </c>
      <c r="HK125" s="172"/>
      <c r="HM125" s="172"/>
      <c r="HN125" s="172">
        <v>120</v>
      </c>
      <c r="HO125" s="62">
        <f t="shared" ref="HO125:HS125" si="1073">$W159*AJ127</f>
        <v>0.51119999999999999</v>
      </c>
      <c r="HP125" s="62">
        <f t="shared" si="1073"/>
        <v>0.51875999999999989</v>
      </c>
      <c r="HQ125" s="62">
        <f t="shared" si="1073"/>
        <v>0.53387999999999991</v>
      </c>
      <c r="HR125" s="62">
        <f t="shared" si="1073"/>
        <v>0.55655999999999994</v>
      </c>
      <c r="HS125" s="62">
        <f t="shared" si="1073"/>
        <v>0.58679999999999999</v>
      </c>
      <c r="HT125" s="172"/>
      <c r="HV125" s="172"/>
      <c r="HW125" s="172">
        <v>120</v>
      </c>
      <c r="HX125" s="62">
        <f t="shared" ref="HX125:IB125" si="1074">$X159*AJ127</f>
        <v>0.34079999999999999</v>
      </c>
      <c r="HY125" s="62">
        <f t="shared" si="1074"/>
        <v>0.34583999999999993</v>
      </c>
      <c r="HZ125" s="62">
        <f t="shared" si="1074"/>
        <v>0.35591999999999996</v>
      </c>
      <c r="IA125" s="62">
        <f t="shared" si="1074"/>
        <v>0.37103999999999998</v>
      </c>
      <c r="IB125" s="62">
        <f t="shared" si="1074"/>
        <v>0.39119999999999999</v>
      </c>
      <c r="IC125" s="172"/>
      <c r="IE125" s="172"/>
      <c r="IF125" s="172">
        <v>120</v>
      </c>
      <c r="IG125" s="62">
        <f t="shared" ref="IG125:IK125" si="1075">$Y159*AJ127</f>
        <v>0.85199999999999998</v>
      </c>
      <c r="IH125" s="62">
        <f t="shared" si="1075"/>
        <v>0.86459999999999992</v>
      </c>
      <c r="II125" s="62">
        <f t="shared" si="1075"/>
        <v>0.88979999999999992</v>
      </c>
      <c r="IJ125" s="62">
        <f t="shared" si="1075"/>
        <v>0.92759999999999998</v>
      </c>
      <c r="IK125" s="62">
        <f t="shared" si="1075"/>
        <v>0.97799999999999998</v>
      </c>
      <c r="IL125" s="172"/>
      <c r="IN125" s="172"/>
      <c r="IO125" s="172">
        <v>120</v>
      </c>
      <c r="IP125" s="62">
        <f t="shared" ref="IP125:IT125" si="1076">$Z159*AJ127</f>
        <v>0.34079999999999999</v>
      </c>
      <c r="IQ125" s="62">
        <f t="shared" si="1076"/>
        <v>0.34583999999999993</v>
      </c>
      <c r="IR125" s="62">
        <f t="shared" si="1076"/>
        <v>0.35591999999999996</v>
      </c>
      <c r="IS125" s="62">
        <f t="shared" si="1076"/>
        <v>0.37103999999999998</v>
      </c>
      <c r="IT125" s="62">
        <f t="shared" si="1076"/>
        <v>0.39119999999999999</v>
      </c>
      <c r="IU125" s="172"/>
      <c r="IW125" s="172"/>
      <c r="IX125" s="172">
        <v>120</v>
      </c>
      <c r="IY125" s="62">
        <f t="shared" ref="IY125:JC125" si="1077">$AA159*AJ127</f>
        <v>0</v>
      </c>
      <c r="IZ125" s="62">
        <f t="shared" si="1077"/>
        <v>0</v>
      </c>
      <c r="JA125" s="62">
        <f t="shared" si="1077"/>
        <v>0</v>
      </c>
      <c r="JB125" s="62">
        <f t="shared" si="1077"/>
        <v>0</v>
      </c>
      <c r="JC125" s="62">
        <f t="shared" si="1077"/>
        <v>0</v>
      </c>
      <c r="JD125" s="67"/>
      <c r="JE125" s="67"/>
      <c r="JF125" s="67"/>
      <c r="JG125" s="172"/>
      <c r="JI125" s="172"/>
      <c r="JJ125" s="172">
        <v>120</v>
      </c>
      <c r="JK125" s="68">
        <f t="shared" ref="JK125:JO125" si="1078">AJ127*$F159</f>
        <v>8.5199999999999998E-2</v>
      </c>
      <c r="JL125" s="68">
        <f t="shared" si="1078"/>
        <v>8.6459999999999981E-2</v>
      </c>
      <c r="JM125" s="68">
        <f t="shared" si="1078"/>
        <v>8.897999999999999E-2</v>
      </c>
      <c r="JN125" s="68">
        <f t="shared" si="1078"/>
        <v>9.2759999999999995E-2</v>
      </c>
      <c r="JO125" s="68">
        <f t="shared" si="1078"/>
        <v>9.7799999999999998E-2</v>
      </c>
      <c r="JP125" s="61">
        <f>JK125*('[1]功能-城建'!CW124-'[1]功能-城建'!CW123)+JP124</f>
        <v>57439259.864342995</v>
      </c>
      <c r="JQ125" s="61">
        <f>JL125*('[1]功能-城建'!CX124-'[1]功能-城建'!CX123)+JQ124</f>
        <v>61997050.779507026</v>
      </c>
      <c r="JR125" s="61">
        <f>JM125*('[1]功能-城建'!CY124-'[1]功能-城建'!CY123)+JR124</f>
        <v>61284308.367551953</v>
      </c>
      <c r="JS125" s="61">
        <f>JN125*('[1]功能-城建'!CZ124-'[1]功能-城建'!CZ123)+JS124</f>
        <v>60596629.086688727</v>
      </c>
      <c r="JT125" s="61">
        <f>JO125*('[1]功能-城建'!DA124-'[1]功能-城建'!DA123)+JT124</f>
        <v>34276303.51389128</v>
      </c>
      <c r="JU125" s="172"/>
      <c r="JW125" s="172"/>
      <c r="JX125" s="172">
        <v>120</v>
      </c>
      <c r="JY125" s="68">
        <f t="shared" ref="JY125:KC125" si="1079">AJ127*$AB159</f>
        <v>0.1704</v>
      </c>
      <c r="JZ125" s="68">
        <f t="shared" si="1079"/>
        <v>0.17291999999999996</v>
      </c>
      <c r="KA125" s="68">
        <f t="shared" si="1079"/>
        <v>0.17795999999999998</v>
      </c>
      <c r="KB125" s="68">
        <f t="shared" si="1079"/>
        <v>0.18551999999999999</v>
      </c>
      <c r="KC125" s="68">
        <f t="shared" si="1079"/>
        <v>0.1956</v>
      </c>
      <c r="KD125" s="172"/>
      <c r="KF125" s="172"/>
      <c r="KG125" s="172">
        <v>120</v>
      </c>
      <c r="KH125" s="68">
        <f t="shared" ref="KH125:KL125" si="1080">AJ127*$AC159</f>
        <v>0.1704</v>
      </c>
      <c r="KI125" s="68">
        <f t="shared" si="1080"/>
        <v>0.17291999999999996</v>
      </c>
      <c r="KJ125" s="68">
        <f t="shared" si="1080"/>
        <v>0.17795999999999998</v>
      </c>
      <c r="KK125" s="68">
        <f t="shared" si="1080"/>
        <v>0.18551999999999999</v>
      </c>
      <c r="KL125" s="68">
        <f t="shared" si="1080"/>
        <v>0.1956</v>
      </c>
      <c r="KM125" s="172"/>
      <c r="KO125" s="172"/>
      <c r="KP125" s="172">
        <v>120</v>
      </c>
      <c r="KQ125" s="68">
        <f t="shared" ref="KQ125:KU125" si="1081">AJ127*$AD159</f>
        <v>0.25559999999999999</v>
      </c>
      <c r="KR125" s="68">
        <f t="shared" si="1081"/>
        <v>0.25937999999999994</v>
      </c>
      <c r="KS125" s="68">
        <f t="shared" si="1081"/>
        <v>0.26693999999999996</v>
      </c>
      <c r="KT125" s="68">
        <f t="shared" si="1081"/>
        <v>0.27827999999999997</v>
      </c>
      <c r="KU125" s="68">
        <f t="shared" si="1081"/>
        <v>0.29339999999999999</v>
      </c>
      <c r="KV125" s="172"/>
      <c r="KW125" s="172"/>
      <c r="KX125" s="172"/>
    </row>
    <row r="126" spans="2:310" x14ac:dyDescent="0.15">
      <c r="B126" s="54">
        <v>87</v>
      </c>
      <c r="C126" s="63">
        <f>IFERROR(INDEX(C$8:C$37,MATCH(圣人研究设计!AA160,$B$8:$B$37,0)),0)</f>
        <v>1.5</v>
      </c>
      <c r="D126" s="63">
        <f>IFERROR(INDEX(D$8:D$37,MATCH(圣人研究设计!AB160,$B$8:$B$37,0)),0)</f>
        <v>1.5</v>
      </c>
      <c r="E126" s="63">
        <f>IFERROR(INDEX(E$8:E$37,MATCH(圣人研究设计!AC160,$B$8:$B$37,0)),0)</f>
        <v>0</v>
      </c>
      <c r="F126" s="63">
        <f>IFERROR(INDEX(F$8:F$37,MATCH(圣人研究设计!AD160,$B$8:$B$37,0)),0)</f>
        <v>0.1</v>
      </c>
      <c r="G126" s="63">
        <f>IFERROR(INDEX(G$8:G$37,MATCH(圣人研究设计!AE160,$B$8:$B$37,0)),0)</f>
        <v>1</v>
      </c>
      <c r="H126" s="63">
        <f>IFERROR(INDEX(H$8:H$37,MATCH(圣人研究设计!AF160,$B$8:$B$37,0)),0)</f>
        <v>1</v>
      </c>
      <c r="I126" s="63">
        <f>IFERROR(INDEX(I$8:I$37,MATCH(圣人研究设计!AG160,$B$8:$B$37,0)),0)</f>
        <v>0.75</v>
      </c>
      <c r="J126" s="63">
        <f>IFERROR(INDEX(J$8:J$37,MATCH(圣人研究设计!AH160,$B$8:$B$37,0)),0)</f>
        <v>0.2</v>
      </c>
      <c r="K126" s="63">
        <f>IFERROR(INDEX(K$8:K$37,MATCH(圣人研究设计!AI160,$B$8:$B$37,0)),0)</f>
        <v>0.2</v>
      </c>
      <c r="L126" s="63">
        <f>IFERROR(INDEX(L$8:L$37,MATCH(圣人研究设计!AJ160,$B$8:$B$37,0)),0)</f>
        <v>0.15000000000000002</v>
      </c>
      <c r="M126" s="63">
        <f>IFERROR(INDEX(M$8:M$37,MATCH(圣人研究设计!AK160,$B$8:$B$37,0)),0)</f>
        <v>0.22499999999999998</v>
      </c>
      <c r="N126" s="63">
        <f>IFERROR(INDEX(N$8:N$37,MATCH(圣人研究设计!AL160,$B$8:$B$37,0)),0)</f>
        <v>0.15000000000000002</v>
      </c>
      <c r="O126" s="63">
        <f>IFERROR(INDEX(O$8:O$37,MATCH(圣人研究设计!AM160,$B$8:$B$37,0)),0)</f>
        <v>7.5000000000000011E-2</v>
      </c>
      <c r="P126" s="63">
        <f>IFERROR(INDEX(P$8:P$37,MATCH(圣人研究设计!AN160,$B$8:$B$37,0)),0)</f>
        <v>0.30000000000000004</v>
      </c>
      <c r="Q126" s="63">
        <f>IFERROR(INDEX(Q$8:Q$37,MATCH(圣人研究设计!AO160,$B$8:$B$37,0)),0)</f>
        <v>7.5000000000000011E-2</v>
      </c>
      <c r="R126" s="63">
        <f>IFERROR(INDEX(R$8:R$37,MATCH(圣人研究设计!AP160,$B$8:$B$37,0)),0)</f>
        <v>0.22499999999999998</v>
      </c>
      <c r="S126" s="63">
        <f>IFERROR(INDEX(S$8:S$37,MATCH(圣人研究设计!AQ160,$B$8:$B$37,0)),0)</f>
        <v>0.30000000000000004</v>
      </c>
      <c r="T126" s="63">
        <f>IFERROR(INDEX(T$8:T$37,MATCH(圣人研究设计!AR160,$B$8:$B$37,0)),0)</f>
        <v>0.30000000000000004</v>
      </c>
      <c r="U126" s="63">
        <f>IFERROR(INDEX(U$8:U$37,MATCH(圣人研究设计!AS160,$B$8:$B$37,0)),0)</f>
        <v>0.30000000000000004</v>
      </c>
      <c r="V126" s="63">
        <f>IFERROR(INDEX(V$8:V$37,MATCH(圣人研究设计!AT160,$B$8:$B$37,0)),0)</f>
        <v>2.25</v>
      </c>
      <c r="W126" s="63">
        <f>IFERROR(INDEX(W$8:W$37,MATCH(圣人研究设计!AU160,$B$8:$B$37,0)),0)</f>
        <v>0.44999999999999996</v>
      </c>
      <c r="X126" s="63">
        <f>IFERROR(INDEX(X$8:X$37,MATCH(圣人研究设计!AV160,$B$8:$B$37,0)),0)</f>
        <v>0.30000000000000004</v>
      </c>
      <c r="Y126" s="63">
        <f>IFERROR(INDEX(Y$8:Y$37,MATCH(圣人研究设计!AW160,$B$8:$B$37,0)),0)</f>
        <v>1</v>
      </c>
      <c r="Z126" s="63">
        <f>IFERROR(INDEX(Z$8:Z$37,MATCH(圣人研究设计!AX160,$B$8:$B$37,0)),0)</f>
        <v>0.30000000000000004</v>
      </c>
      <c r="AA126" s="63">
        <f>IFERROR(INDEX(AA$8:AA$37,MATCH(圣人研究设计!AY160,$B$8:$B$37,0)),0)</f>
        <v>0</v>
      </c>
      <c r="AB126" s="63">
        <f>IFERROR(INDEX(AB$8:AB$37,MATCH(圣人研究设计!AZ160,$B$8:$B$37,0)),0)</f>
        <v>0.15000000000000002</v>
      </c>
      <c r="AC126" s="63">
        <f>IFERROR(INDEX(AC$8:AC$37,MATCH(圣人研究设计!BA160,$B$8:$B$37,0)),0)</f>
        <v>0.2</v>
      </c>
      <c r="AD126" s="63">
        <f>IFERROR(INDEX(AD$8:AD$37,MATCH(圣人研究设计!BB160,$B$8:$B$37,0)),0)</f>
        <v>0.3</v>
      </c>
      <c r="AE126" s="63"/>
      <c r="AI126" s="172">
        <v>119</v>
      </c>
      <c r="AJ126" s="60">
        <f>IF(总纲!BM123&lt;INT('功能-圣人研究'!$E$8),0,求节点('功能-圣人研究'!$E$8:$E$27,'功能-圣人研究'!K$8:K$27,总纲!BM123))</f>
        <v>0.71</v>
      </c>
      <c r="AK126" s="60">
        <f>IF(总纲!BN123&lt;INT('功能-圣人研究'!$E$8),0,求节点('功能-圣人研究'!$E$8:$E$27,'功能-圣人研究'!L$8:L$27,总纲!BN123))</f>
        <v>0.72049999999999992</v>
      </c>
      <c r="AL126" s="60">
        <f>IF(总纲!BO123&lt;INT('功能-圣人研究'!$E$8),0,求节点('功能-圣人研究'!$E$8:$E$27,'功能-圣人研究'!M$8:M$27,总纲!BO123))</f>
        <v>0.74149999999999994</v>
      </c>
      <c r="AM126" s="60">
        <f>IF(总纲!BP123&lt;INT('功能-圣人研究'!$E$8),0,求节点('功能-圣人研究'!$E$8:$E$27,'功能-圣人研究'!N$8:N$27,总纲!BP123))</f>
        <v>0.77300000000000002</v>
      </c>
      <c r="AN126" s="60">
        <f>IF(总纲!BQ123&lt;INT('功能-圣人研究'!$E$8),0,求节点('功能-圣人研究'!$E$8:$E$27,'功能-圣人研究'!O$8:O$27,总纲!BQ123))</f>
        <v>0.81500000000000006</v>
      </c>
      <c r="AO126" s="172"/>
      <c r="AT126" s="172">
        <v>121</v>
      </c>
      <c r="AU126" s="68">
        <f t="shared" ref="AU126:AY126" si="1082">$C160*AJ128</f>
        <v>1.2779999999999998</v>
      </c>
      <c r="AV126" s="68">
        <f t="shared" si="1082"/>
        <v>1.2968999999999997</v>
      </c>
      <c r="AW126" s="68">
        <f t="shared" si="1082"/>
        <v>1.3346999999999998</v>
      </c>
      <c r="AX126" s="68">
        <f t="shared" si="1082"/>
        <v>1.3914</v>
      </c>
      <c r="AY126" s="68">
        <f t="shared" si="1082"/>
        <v>1.4669999999999999</v>
      </c>
      <c r="AZ126" s="172"/>
      <c r="BB126" s="172"/>
      <c r="BC126" s="172">
        <v>121</v>
      </c>
      <c r="BD126" s="68">
        <f t="shared" ref="BD126:BH126" si="1083">$D160*AJ128</f>
        <v>1.2779999999999998</v>
      </c>
      <c r="BE126" s="68">
        <f t="shared" si="1083"/>
        <v>1.2968999999999997</v>
      </c>
      <c r="BF126" s="68">
        <f t="shared" si="1083"/>
        <v>1.3346999999999998</v>
      </c>
      <c r="BG126" s="68">
        <f t="shared" si="1083"/>
        <v>1.3914</v>
      </c>
      <c r="BH126" s="68">
        <f t="shared" si="1083"/>
        <v>1.4669999999999999</v>
      </c>
      <c r="BI126" s="172"/>
      <c r="BK126" s="172"/>
      <c r="BL126" s="172">
        <v>121</v>
      </c>
      <c r="BM126" s="68">
        <f t="shared" ref="BM126:BQ126" si="1084">$E160*AJ128</f>
        <v>0</v>
      </c>
      <c r="BN126" s="68">
        <f t="shared" si="1084"/>
        <v>0</v>
      </c>
      <c r="BO126" s="68">
        <f t="shared" si="1084"/>
        <v>0</v>
      </c>
      <c r="BP126" s="68">
        <f t="shared" si="1084"/>
        <v>0</v>
      </c>
      <c r="BQ126" s="68">
        <f t="shared" si="1084"/>
        <v>0</v>
      </c>
      <c r="BR126" s="172"/>
      <c r="BT126" s="172"/>
      <c r="BU126" s="172">
        <v>121</v>
      </c>
      <c r="BV126" s="62">
        <f t="shared" ref="BV126:BZ126" si="1085">$G160*AJ128</f>
        <v>0.85199999999999998</v>
      </c>
      <c r="BW126" s="62">
        <f t="shared" si="1085"/>
        <v>0.86459999999999992</v>
      </c>
      <c r="BX126" s="62">
        <f t="shared" si="1085"/>
        <v>0.88979999999999992</v>
      </c>
      <c r="BY126" s="62">
        <f t="shared" si="1085"/>
        <v>0.92759999999999998</v>
      </c>
      <c r="BZ126" s="62">
        <f t="shared" si="1085"/>
        <v>0.97799999999999998</v>
      </c>
      <c r="CA126" s="172"/>
      <c r="CC126" s="172"/>
      <c r="CD126" s="172">
        <v>121</v>
      </c>
      <c r="CE126" s="62">
        <f t="shared" ref="CE126:CI126" si="1086">$H160*AJ128</f>
        <v>0.85199999999999998</v>
      </c>
      <c r="CF126" s="62">
        <f t="shared" si="1086"/>
        <v>0.86459999999999992</v>
      </c>
      <c r="CG126" s="62">
        <f t="shared" si="1086"/>
        <v>0.88979999999999992</v>
      </c>
      <c r="CH126" s="62">
        <f t="shared" si="1086"/>
        <v>0.92759999999999998</v>
      </c>
      <c r="CI126" s="62">
        <f t="shared" si="1086"/>
        <v>0.97799999999999998</v>
      </c>
      <c r="CJ126" s="172"/>
      <c r="CL126" s="172"/>
      <c r="CM126" s="172">
        <v>121</v>
      </c>
      <c r="CN126" s="62">
        <f t="shared" ref="CN126:CR126" si="1087">$I160*AJ128</f>
        <v>0.85199999999999998</v>
      </c>
      <c r="CO126" s="62">
        <f t="shared" si="1087"/>
        <v>0.86459999999999992</v>
      </c>
      <c r="CP126" s="62">
        <f t="shared" si="1087"/>
        <v>0.88979999999999992</v>
      </c>
      <c r="CQ126" s="62">
        <f t="shared" si="1087"/>
        <v>0.92759999999999998</v>
      </c>
      <c r="CR126" s="62">
        <f t="shared" si="1087"/>
        <v>0.97799999999999998</v>
      </c>
      <c r="CS126" s="172"/>
      <c r="CU126" s="172"/>
      <c r="CV126" s="172">
        <v>121</v>
      </c>
      <c r="CW126" s="62">
        <f t="shared" ref="CW126:DA126" si="1088">$J160*AJ128</f>
        <v>0.1704</v>
      </c>
      <c r="CX126" s="62">
        <f t="shared" si="1088"/>
        <v>0.17291999999999996</v>
      </c>
      <c r="CY126" s="62">
        <f t="shared" si="1088"/>
        <v>0.17795999999999998</v>
      </c>
      <c r="CZ126" s="62">
        <f t="shared" si="1088"/>
        <v>0.18551999999999999</v>
      </c>
      <c r="DA126" s="62">
        <f t="shared" si="1088"/>
        <v>0.1956</v>
      </c>
      <c r="DB126" s="172"/>
      <c r="DD126" s="172"/>
      <c r="DE126" s="172">
        <v>121</v>
      </c>
      <c r="DF126" s="62">
        <f t="shared" ref="DF126:DJ126" si="1089">$K160*AJ128</f>
        <v>0.1704</v>
      </c>
      <c r="DG126" s="62">
        <f t="shared" si="1089"/>
        <v>0.17291999999999996</v>
      </c>
      <c r="DH126" s="62">
        <f t="shared" si="1089"/>
        <v>0.17795999999999998</v>
      </c>
      <c r="DI126" s="62">
        <f t="shared" si="1089"/>
        <v>0.18551999999999999</v>
      </c>
      <c r="DJ126" s="62">
        <f t="shared" si="1089"/>
        <v>0.1956</v>
      </c>
      <c r="DK126" s="172"/>
      <c r="DM126" s="172"/>
      <c r="DN126" s="172">
        <v>121</v>
      </c>
      <c r="DO126" s="62">
        <f t="shared" ref="DO126:DS126" si="1090">$L160*AJ128</f>
        <v>0.1704</v>
      </c>
      <c r="DP126" s="62">
        <f t="shared" si="1090"/>
        <v>0.17291999999999996</v>
      </c>
      <c r="DQ126" s="62">
        <f t="shared" si="1090"/>
        <v>0.17795999999999998</v>
      </c>
      <c r="DR126" s="62">
        <f t="shared" si="1090"/>
        <v>0.18551999999999999</v>
      </c>
      <c r="DS126" s="62">
        <f t="shared" si="1090"/>
        <v>0.1956</v>
      </c>
      <c r="DT126" s="172"/>
      <c r="DV126" s="172"/>
      <c r="DW126" s="172">
        <v>121</v>
      </c>
      <c r="DX126" s="62">
        <f t="shared" ref="DX126:EB126" si="1091">$M160*AJ128</f>
        <v>0.25559999999999999</v>
      </c>
      <c r="DY126" s="62">
        <f t="shared" si="1091"/>
        <v>0.25937999999999994</v>
      </c>
      <c r="DZ126" s="62">
        <f t="shared" si="1091"/>
        <v>0.26693999999999996</v>
      </c>
      <c r="EA126" s="62">
        <f t="shared" si="1091"/>
        <v>0.27827999999999997</v>
      </c>
      <c r="EB126" s="62">
        <f t="shared" si="1091"/>
        <v>0.29339999999999999</v>
      </c>
      <c r="EC126" s="172"/>
      <c r="EE126" s="172"/>
      <c r="EF126" s="172">
        <v>121</v>
      </c>
      <c r="EG126" s="62">
        <f t="shared" ref="EG126:EK126" si="1092">$N160*AJ128</f>
        <v>0.1704</v>
      </c>
      <c r="EH126" s="62">
        <f t="shared" si="1092"/>
        <v>0.17291999999999996</v>
      </c>
      <c r="EI126" s="62">
        <f t="shared" si="1092"/>
        <v>0.17795999999999998</v>
      </c>
      <c r="EJ126" s="62">
        <f t="shared" si="1092"/>
        <v>0.18551999999999999</v>
      </c>
      <c r="EK126" s="62">
        <f t="shared" si="1092"/>
        <v>0.1956</v>
      </c>
      <c r="EL126" s="172"/>
      <c r="EN126" s="172"/>
      <c r="EO126" s="172">
        <v>121</v>
      </c>
      <c r="EP126" s="62">
        <f t="shared" ref="EP126:ET126" si="1093">$O160*AJ128</f>
        <v>8.5199999999999998E-2</v>
      </c>
      <c r="EQ126" s="62">
        <f t="shared" si="1093"/>
        <v>8.6459999999999981E-2</v>
      </c>
      <c r="ER126" s="62">
        <f t="shared" si="1093"/>
        <v>8.897999999999999E-2</v>
      </c>
      <c r="ES126" s="62">
        <f t="shared" si="1093"/>
        <v>9.2759999999999995E-2</v>
      </c>
      <c r="ET126" s="62">
        <f t="shared" si="1093"/>
        <v>9.7799999999999998E-2</v>
      </c>
      <c r="EU126" s="172"/>
      <c r="EW126" s="172"/>
      <c r="EX126" s="172">
        <v>121</v>
      </c>
      <c r="EY126" s="62">
        <f t="shared" si="401"/>
        <v>0.34079999999999999</v>
      </c>
      <c r="EZ126" s="62">
        <f t="shared" si="402"/>
        <v>0.34583999999999993</v>
      </c>
      <c r="FA126" s="62">
        <f t="shared" si="403"/>
        <v>0.35591999999999996</v>
      </c>
      <c r="FB126" s="62">
        <f t="shared" si="404"/>
        <v>0.37103999999999998</v>
      </c>
      <c r="FC126" s="62">
        <f t="shared" si="405"/>
        <v>0.39119999999999999</v>
      </c>
      <c r="FD126" s="172"/>
      <c r="FF126" s="172"/>
      <c r="FG126" s="172">
        <v>121</v>
      </c>
      <c r="FH126" s="67">
        <f>$Q160*AJ128*'[1]资源-士兵训练时间'!AB126+FH125</f>
        <v>48157509.431041002</v>
      </c>
      <c r="FI126" s="67">
        <f>$Q160*AK128*'[1]资源-士兵训练时间'!AC126+FI125</f>
        <v>69367518.664992765</v>
      </c>
      <c r="FJ126" s="67">
        <f>$Q160*AL128*'[1]资源-士兵训练时间'!AD126+FJ125</f>
        <v>94290215.072541088</v>
      </c>
      <c r="FK126" s="67">
        <f>$Q160*AM128*'[1]资源-士兵训练时间'!AE126+FK125</f>
        <v>124916208.43829635</v>
      </c>
      <c r="FL126" s="67">
        <f>$Q160*AN128*'[1]资源-士兵训练时间'!AF126+FL125</f>
        <v>185172463.78694129</v>
      </c>
      <c r="FM126" s="172"/>
      <c r="FO126" s="172"/>
      <c r="FP126" s="172">
        <v>121</v>
      </c>
      <c r="FQ126" s="62">
        <f t="shared" ref="FQ126:FU126" si="1094">$R160*AJ128</f>
        <v>0.25559999999999999</v>
      </c>
      <c r="FR126" s="62">
        <f t="shared" si="1094"/>
        <v>0.25937999999999994</v>
      </c>
      <c r="FS126" s="62">
        <f t="shared" si="1094"/>
        <v>0.26693999999999996</v>
      </c>
      <c r="FT126" s="62">
        <f t="shared" si="1094"/>
        <v>0.27827999999999997</v>
      </c>
      <c r="FU126" s="62">
        <f t="shared" si="1094"/>
        <v>0.29339999999999999</v>
      </c>
      <c r="FV126" s="61">
        <f>FQ126*[4]兵营招募!AX125+FV125</f>
        <v>140280523.65759534</v>
      </c>
      <c r="FW126" s="61">
        <f>FR126*[4]兵营招募!AY125+FW125</f>
        <v>141135412.79379356</v>
      </c>
      <c r="FX126" s="61">
        <f>FS126*[4]兵营招募!AZ125+FX125</f>
        <v>132190566.52679321</v>
      </c>
      <c r="FY126" s="61">
        <f>FT126*[4]兵营招募!BA125+FY125</f>
        <v>122460699.38956074</v>
      </c>
      <c r="FZ126" s="61">
        <f>FU126*[4]兵营招募!BB125+FZ125</f>
        <v>83267741.907657966</v>
      </c>
      <c r="GA126" s="172"/>
      <c r="GC126" s="172"/>
      <c r="GD126" s="172">
        <v>121</v>
      </c>
      <c r="GE126" s="62">
        <f t="shared" ref="GE126:GI126" si="1095">$S160*AJ128</f>
        <v>0.34079999999999999</v>
      </c>
      <c r="GF126" s="62">
        <f t="shared" si="1095"/>
        <v>0.34583999999999993</v>
      </c>
      <c r="GG126" s="62">
        <f t="shared" si="1095"/>
        <v>0.35591999999999996</v>
      </c>
      <c r="GH126" s="62">
        <f t="shared" si="1095"/>
        <v>0.37103999999999998</v>
      </c>
      <c r="GI126" s="62">
        <f t="shared" si="1095"/>
        <v>0.39119999999999999</v>
      </c>
      <c r="GJ126" s="172"/>
      <c r="GL126" s="172"/>
      <c r="GM126" s="172">
        <v>121</v>
      </c>
      <c r="GN126" s="62">
        <f t="shared" ref="GN126:GR126" si="1096">$T160*AJ128</f>
        <v>0.34079999999999999</v>
      </c>
      <c r="GO126" s="62">
        <f t="shared" si="1096"/>
        <v>0.34583999999999993</v>
      </c>
      <c r="GP126" s="62">
        <f t="shared" si="1096"/>
        <v>0.35591999999999996</v>
      </c>
      <c r="GQ126" s="62">
        <f t="shared" si="1096"/>
        <v>0.37103999999999998</v>
      </c>
      <c r="GR126" s="62">
        <f t="shared" si="1096"/>
        <v>0.39119999999999999</v>
      </c>
      <c r="GS126" s="172"/>
      <c r="GU126" s="172"/>
      <c r="GV126" s="172">
        <v>121</v>
      </c>
      <c r="GW126" s="62">
        <f t="shared" ref="GW126:HA126" si="1097">$U160*AJ128</f>
        <v>0.34079999999999999</v>
      </c>
      <c r="GX126" s="62">
        <f t="shared" si="1097"/>
        <v>0.34583999999999993</v>
      </c>
      <c r="GY126" s="62">
        <f t="shared" si="1097"/>
        <v>0.35591999999999996</v>
      </c>
      <c r="GZ126" s="62">
        <f t="shared" si="1097"/>
        <v>0.37103999999999998</v>
      </c>
      <c r="HA126" s="62">
        <f t="shared" si="1097"/>
        <v>0.39119999999999999</v>
      </c>
      <c r="HB126" s="172"/>
      <c r="HD126" s="172"/>
      <c r="HE126" s="172">
        <v>121</v>
      </c>
      <c r="HF126" s="62">
        <f t="shared" ref="HF126:HJ126" si="1098">$V160*AJ128</f>
        <v>2.5559999999999996</v>
      </c>
      <c r="HG126" s="62">
        <f t="shared" si="1098"/>
        <v>2.5937999999999994</v>
      </c>
      <c r="HH126" s="62">
        <f t="shared" si="1098"/>
        <v>2.6693999999999996</v>
      </c>
      <c r="HI126" s="62">
        <f t="shared" si="1098"/>
        <v>2.7827999999999999</v>
      </c>
      <c r="HJ126" s="62">
        <f t="shared" si="1098"/>
        <v>2.9339999999999997</v>
      </c>
      <c r="HK126" s="172"/>
      <c r="HM126" s="172"/>
      <c r="HN126" s="172">
        <v>121</v>
      </c>
      <c r="HO126" s="62">
        <f t="shared" ref="HO126:HS126" si="1099">$W160*AJ128</f>
        <v>0.51119999999999999</v>
      </c>
      <c r="HP126" s="62">
        <f t="shared" si="1099"/>
        <v>0.51875999999999989</v>
      </c>
      <c r="HQ126" s="62">
        <f t="shared" si="1099"/>
        <v>0.53387999999999991</v>
      </c>
      <c r="HR126" s="62">
        <f t="shared" si="1099"/>
        <v>0.55655999999999994</v>
      </c>
      <c r="HS126" s="62">
        <f t="shared" si="1099"/>
        <v>0.58679999999999999</v>
      </c>
      <c r="HT126" s="172"/>
      <c r="HV126" s="172"/>
      <c r="HW126" s="172">
        <v>121</v>
      </c>
      <c r="HX126" s="62">
        <f t="shared" ref="HX126:IB126" si="1100">$X160*AJ128</f>
        <v>0.34079999999999999</v>
      </c>
      <c r="HY126" s="62">
        <f t="shared" si="1100"/>
        <v>0.34583999999999993</v>
      </c>
      <c r="HZ126" s="62">
        <f t="shared" si="1100"/>
        <v>0.35591999999999996</v>
      </c>
      <c r="IA126" s="62">
        <f t="shared" si="1100"/>
        <v>0.37103999999999998</v>
      </c>
      <c r="IB126" s="62">
        <f t="shared" si="1100"/>
        <v>0.39119999999999999</v>
      </c>
      <c r="IC126" s="172"/>
      <c r="IE126" s="172"/>
      <c r="IF126" s="172">
        <v>121</v>
      </c>
      <c r="IG126" s="62">
        <f t="shared" ref="IG126:IK126" si="1101">$Y160*AJ128</f>
        <v>0.85199999999999998</v>
      </c>
      <c r="IH126" s="62">
        <f t="shared" si="1101"/>
        <v>0.86459999999999992</v>
      </c>
      <c r="II126" s="62">
        <f t="shared" si="1101"/>
        <v>0.88979999999999992</v>
      </c>
      <c r="IJ126" s="62">
        <f t="shared" si="1101"/>
        <v>0.92759999999999998</v>
      </c>
      <c r="IK126" s="62">
        <f t="shared" si="1101"/>
        <v>0.97799999999999998</v>
      </c>
      <c r="IL126" s="172"/>
      <c r="IN126" s="172"/>
      <c r="IO126" s="172">
        <v>121</v>
      </c>
      <c r="IP126" s="62">
        <f t="shared" ref="IP126:IT126" si="1102">$Z160*AJ128</f>
        <v>0.34079999999999999</v>
      </c>
      <c r="IQ126" s="62">
        <f t="shared" si="1102"/>
        <v>0.34583999999999993</v>
      </c>
      <c r="IR126" s="62">
        <f t="shared" si="1102"/>
        <v>0.35591999999999996</v>
      </c>
      <c r="IS126" s="62">
        <f t="shared" si="1102"/>
        <v>0.37103999999999998</v>
      </c>
      <c r="IT126" s="62">
        <f t="shared" si="1102"/>
        <v>0.39119999999999999</v>
      </c>
      <c r="IU126" s="172"/>
      <c r="IW126" s="172"/>
      <c r="IX126" s="172">
        <v>121</v>
      </c>
      <c r="IY126" s="62">
        <f t="shared" ref="IY126:JC126" si="1103">$AA160*AJ128</f>
        <v>0</v>
      </c>
      <c r="IZ126" s="62">
        <f t="shared" si="1103"/>
        <v>0</v>
      </c>
      <c r="JA126" s="62">
        <f t="shared" si="1103"/>
        <v>0</v>
      </c>
      <c r="JB126" s="62">
        <f t="shared" si="1103"/>
        <v>0</v>
      </c>
      <c r="JC126" s="62">
        <f t="shared" si="1103"/>
        <v>0</v>
      </c>
      <c r="JD126" s="67"/>
      <c r="JE126" s="67"/>
      <c r="JF126" s="67"/>
      <c r="JG126" s="172"/>
      <c r="JI126" s="172"/>
      <c r="JJ126" s="172">
        <v>121</v>
      </c>
      <c r="JK126" s="68">
        <f t="shared" ref="JK126:JO126" si="1104">AJ128*$F160</f>
        <v>8.5199999999999998E-2</v>
      </c>
      <c r="JL126" s="68">
        <f t="shared" si="1104"/>
        <v>8.6459999999999981E-2</v>
      </c>
      <c r="JM126" s="68">
        <f t="shared" si="1104"/>
        <v>8.897999999999999E-2</v>
      </c>
      <c r="JN126" s="68">
        <f t="shared" si="1104"/>
        <v>9.2759999999999995E-2</v>
      </c>
      <c r="JO126" s="68">
        <f t="shared" si="1104"/>
        <v>9.7799999999999998E-2</v>
      </c>
      <c r="JP126" s="61">
        <f>JK126*('[1]功能-城建'!CW125-'[1]功能-城建'!CW124)+JP125</f>
        <v>61767698.338727526</v>
      </c>
      <c r="JQ126" s="61">
        <f>JL126*('[1]功能-城建'!CX125-'[1]功能-城建'!CX124)+JQ125</f>
        <v>66581129.845755883</v>
      </c>
      <c r="JR126" s="61">
        <f>JM126*('[1]功能-城建'!CY125-'[1]功能-城建'!CY124)+JR125</f>
        <v>65512900.990610443</v>
      </c>
      <c r="JS126" s="61">
        <f>JN126*('[1]功能-城建'!CZ125-'[1]功能-城建'!CZ124)+JS125</f>
        <v>64792140.990295433</v>
      </c>
      <c r="JT126" s="61">
        <f>JO126*('[1]功能-城建'!DA125-'[1]功能-城建'!DA124)+JT125</f>
        <v>36761292.927197009</v>
      </c>
      <c r="JU126" s="172"/>
      <c r="JW126" s="172"/>
      <c r="JX126" s="172">
        <v>121</v>
      </c>
      <c r="JY126" s="68">
        <f t="shared" ref="JY126:KC126" si="1105">AJ128*$AB160</f>
        <v>0.1704</v>
      </c>
      <c r="JZ126" s="68">
        <f t="shared" si="1105"/>
        <v>0.17291999999999996</v>
      </c>
      <c r="KA126" s="68">
        <f t="shared" si="1105"/>
        <v>0.17795999999999998</v>
      </c>
      <c r="KB126" s="68">
        <f t="shared" si="1105"/>
        <v>0.18551999999999999</v>
      </c>
      <c r="KC126" s="68">
        <f t="shared" si="1105"/>
        <v>0.1956</v>
      </c>
      <c r="KD126" s="172"/>
      <c r="KF126" s="172"/>
      <c r="KG126" s="172">
        <v>121</v>
      </c>
      <c r="KH126" s="68">
        <f t="shared" ref="KH126:KL126" si="1106">AJ128*$AC160</f>
        <v>0.1704</v>
      </c>
      <c r="KI126" s="68">
        <f t="shared" si="1106"/>
        <v>0.17291999999999996</v>
      </c>
      <c r="KJ126" s="68">
        <f t="shared" si="1106"/>
        <v>0.17795999999999998</v>
      </c>
      <c r="KK126" s="68">
        <f t="shared" si="1106"/>
        <v>0.18551999999999999</v>
      </c>
      <c r="KL126" s="68">
        <f t="shared" si="1106"/>
        <v>0.1956</v>
      </c>
      <c r="KM126" s="172"/>
      <c r="KO126" s="172"/>
      <c r="KP126" s="172">
        <v>121</v>
      </c>
      <c r="KQ126" s="68">
        <f t="shared" ref="KQ126:KU126" si="1107">AJ128*$AD160</f>
        <v>0.25559999999999999</v>
      </c>
      <c r="KR126" s="68">
        <f t="shared" si="1107"/>
        <v>0.25937999999999994</v>
      </c>
      <c r="KS126" s="68">
        <f t="shared" si="1107"/>
        <v>0.26693999999999996</v>
      </c>
      <c r="KT126" s="68">
        <f t="shared" si="1107"/>
        <v>0.27827999999999997</v>
      </c>
      <c r="KU126" s="68">
        <f t="shared" si="1107"/>
        <v>0.29339999999999999</v>
      </c>
      <c r="KV126" s="172"/>
      <c r="KW126" s="172"/>
      <c r="KX126" s="172"/>
    </row>
    <row r="127" spans="2:310" x14ac:dyDescent="0.15">
      <c r="B127" s="54">
        <v>88</v>
      </c>
      <c r="C127" s="63">
        <f>IFERROR(INDEX(C$8:C$37,MATCH(圣人研究设计!AA161,$B$8:$B$37,0)),0)</f>
        <v>1.5</v>
      </c>
      <c r="D127" s="63">
        <f>IFERROR(INDEX(D$8:D$37,MATCH(圣人研究设计!AB161,$B$8:$B$37,0)),0)</f>
        <v>1.5</v>
      </c>
      <c r="E127" s="63">
        <f>IFERROR(INDEX(E$8:E$37,MATCH(圣人研究设计!AC161,$B$8:$B$37,0)),0)</f>
        <v>0</v>
      </c>
      <c r="F127" s="63">
        <f>IFERROR(INDEX(F$8:F$37,MATCH(圣人研究设计!AD161,$B$8:$B$37,0)),0)</f>
        <v>0.1</v>
      </c>
      <c r="G127" s="63">
        <f>IFERROR(INDEX(G$8:G$37,MATCH(圣人研究设计!AE161,$B$8:$B$37,0)),0)</f>
        <v>1</v>
      </c>
      <c r="H127" s="63">
        <f>IFERROR(INDEX(H$8:H$37,MATCH(圣人研究设计!AF161,$B$8:$B$37,0)),0)</f>
        <v>1</v>
      </c>
      <c r="I127" s="63">
        <f>IFERROR(INDEX(I$8:I$37,MATCH(圣人研究设计!AG161,$B$8:$B$37,0)),0)</f>
        <v>1</v>
      </c>
      <c r="J127" s="63">
        <f>IFERROR(INDEX(J$8:J$37,MATCH(圣人研究设计!AH161,$B$8:$B$37,0)),0)</f>
        <v>0.2</v>
      </c>
      <c r="K127" s="63">
        <f>IFERROR(INDEX(K$8:K$37,MATCH(圣人研究设计!AI161,$B$8:$B$37,0)),0)</f>
        <v>0.2</v>
      </c>
      <c r="L127" s="63">
        <f>IFERROR(INDEX(L$8:L$37,MATCH(圣人研究设计!AJ161,$B$8:$B$37,0)),0)</f>
        <v>0.15000000000000002</v>
      </c>
      <c r="M127" s="63">
        <f>IFERROR(INDEX(M$8:M$37,MATCH(圣人研究设计!AK161,$B$8:$B$37,0)),0)</f>
        <v>0.3</v>
      </c>
      <c r="N127" s="63">
        <f>IFERROR(INDEX(N$8:N$37,MATCH(圣人研究设计!AL161,$B$8:$B$37,0)),0)</f>
        <v>0.2</v>
      </c>
      <c r="O127" s="63">
        <f>IFERROR(INDEX(O$8:O$37,MATCH(圣人研究设计!AM161,$B$8:$B$37,0)),0)</f>
        <v>7.5000000000000011E-2</v>
      </c>
      <c r="P127" s="63">
        <f>IFERROR(INDEX(P$8:P$37,MATCH(圣人研究设计!AN161,$B$8:$B$37,0)),0)</f>
        <v>0.4</v>
      </c>
      <c r="Q127" s="63">
        <f>IFERROR(INDEX(Q$8:Q$37,MATCH(圣人研究设计!AO161,$B$8:$B$37,0)),0)</f>
        <v>7.5000000000000011E-2</v>
      </c>
      <c r="R127" s="63">
        <f>IFERROR(INDEX(R$8:R$37,MATCH(圣人研究设计!AP161,$B$8:$B$37,0)),0)</f>
        <v>0.22499999999999998</v>
      </c>
      <c r="S127" s="63">
        <f>IFERROR(INDEX(S$8:S$37,MATCH(圣人研究设计!AQ161,$B$8:$B$37,0)),0)</f>
        <v>0.30000000000000004</v>
      </c>
      <c r="T127" s="63">
        <f>IFERROR(INDEX(T$8:T$37,MATCH(圣人研究设计!AR161,$B$8:$B$37,0)),0)</f>
        <v>0.4</v>
      </c>
      <c r="U127" s="63">
        <f>IFERROR(INDEX(U$8:U$37,MATCH(圣人研究设计!AS161,$B$8:$B$37,0)),0)</f>
        <v>0.30000000000000004</v>
      </c>
      <c r="V127" s="63">
        <f>IFERROR(INDEX(V$8:V$37,MATCH(圣人研究设计!AT161,$B$8:$B$37,0)),0)</f>
        <v>3</v>
      </c>
      <c r="W127" s="63">
        <f>IFERROR(INDEX(W$8:W$37,MATCH(圣人研究设计!AU161,$B$8:$B$37,0)),0)</f>
        <v>0.6</v>
      </c>
      <c r="X127" s="63">
        <f>IFERROR(INDEX(X$8:X$37,MATCH(圣人研究设计!AV161,$B$8:$B$37,0)),0)</f>
        <v>0.30000000000000004</v>
      </c>
      <c r="Y127" s="63">
        <f>IFERROR(INDEX(Y$8:Y$37,MATCH(圣人研究设计!AW161,$B$8:$B$37,0)),0)</f>
        <v>1</v>
      </c>
      <c r="Z127" s="63">
        <f>IFERROR(INDEX(Z$8:Z$37,MATCH(圣人研究设计!AX161,$B$8:$B$37,0)),0)</f>
        <v>0.4</v>
      </c>
      <c r="AA127" s="63">
        <f>IFERROR(INDEX(AA$8:AA$37,MATCH(圣人研究设计!AY161,$B$8:$B$37,0)),0)</f>
        <v>0</v>
      </c>
      <c r="AB127" s="63">
        <f>IFERROR(INDEX(AB$8:AB$37,MATCH(圣人研究设计!AZ161,$B$8:$B$37,0)),0)</f>
        <v>0.15000000000000002</v>
      </c>
      <c r="AC127" s="63">
        <f>IFERROR(INDEX(AC$8:AC$37,MATCH(圣人研究设计!BA161,$B$8:$B$37,0)),0)</f>
        <v>0.2</v>
      </c>
      <c r="AD127" s="63">
        <f>IFERROR(INDEX(AD$8:AD$37,MATCH(圣人研究设计!BB161,$B$8:$B$37,0)),0)</f>
        <v>0.3</v>
      </c>
      <c r="AE127" s="63"/>
      <c r="AI127" s="172">
        <v>120</v>
      </c>
      <c r="AJ127" s="60">
        <f>IF(总纲!BM124&lt;INT('功能-圣人研究'!$E$8),0,求节点('功能-圣人研究'!$E$8:$E$27,'功能-圣人研究'!K$8:K$27,总纲!BM124))</f>
        <v>0.71</v>
      </c>
      <c r="AK127" s="60">
        <f>IF(总纲!BN124&lt;INT('功能-圣人研究'!$E$8),0,求节点('功能-圣人研究'!$E$8:$E$27,'功能-圣人研究'!L$8:L$27,总纲!BN124))</f>
        <v>0.72049999999999992</v>
      </c>
      <c r="AL127" s="60">
        <f>IF(总纲!BO124&lt;INT('功能-圣人研究'!$E$8),0,求节点('功能-圣人研究'!$E$8:$E$27,'功能-圣人研究'!M$8:M$27,总纲!BO124))</f>
        <v>0.74149999999999994</v>
      </c>
      <c r="AM127" s="60">
        <f>IF(总纲!BP124&lt;INT('功能-圣人研究'!$E$8),0,求节点('功能-圣人研究'!$E$8:$E$27,'功能-圣人研究'!N$8:N$27,总纲!BP124))</f>
        <v>0.77300000000000002</v>
      </c>
      <c r="AN127" s="60">
        <f>IF(总纲!BQ124&lt;INT('功能-圣人研究'!$E$8),0,求节点('功能-圣人研究'!$E$8:$E$27,'功能-圣人研究'!O$8:O$27,总纲!BQ124))</f>
        <v>0.81500000000000006</v>
      </c>
      <c r="AO127" s="172"/>
      <c r="AT127" s="172">
        <v>122</v>
      </c>
      <c r="AU127" s="68">
        <f t="shared" ref="AU127:AY127" si="1108">$C161*AJ129</f>
        <v>1.2779999999999998</v>
      </c>
      <c r="AV127" s="68">
        <f t="shared" si="1108"/>
        <v>1.2968999999999997</v>
      </c>
      <c r="AW127" s="68">
        <f t="shared" si="1108"/>
        <v>1.3346999999999998</v>
      </c>
      <c r="AX127" s="68">
        <f t="shared" si="1108"/>
        <v>1.3914</v>
      </c>
      <c r="AY127" s="68">
        <f t="shared" si="1108"/>
        <v>1.4669999999999999</v>
      </c>
      <c r="AZ127" s="172"/>
      <c r="BB127" s="172"/>
      <c r="BC127" s="172">
        <v>122</v>
      </c>
      <c r="BD127" s="68">
        <f t="shared" ref="BD127:BH127" si="1109">$D161*AJ129</f>
        <v>1.2779999999999998</v>
      </c>
      <c r="BE127" s="68">
        <f t="shared" si="1109"/>
        <v>1.2968999999999997</v>
      </c>
      <c r="BF127" s="68">
        <f t="shared" si="1109"/>
        <v>1.3346999999999998</v>
      </c>
      <c r="BG127" s="68">
        <f t="shared" si="1109"/>
        <v>1.3914</v>
      </c>
      <c r="BH127" s="68">
        <f t="shared" si="1109"/>
        <v>1.4669999999999999</v>
      </c>
      <c r="BI127" s="172"/>
      <c r="BK127" s="172"/>
      <c r="BL127" s="172">
        <v>122</v>
      </c>
      <c r="BM127" s="68">
        <f t="shared" ref="BM127:BQ127" si="1110">$E161*AJ129</f>
        <v>0</v>
      </c>
      <c r="BN127" s="68">
        <f t="shared" si="1110"/>
        <v>0</v>
      </c>
      <c r="BO127" s="68">
        <f t="shared" si="1110"/>
        <v>0</v>
      </c>
      <c r="BP127" s="68">
        <f t="shared" si="1110"/>
        <v>0</v>
      </c>
      <c r="BQ127" s="68">
        <f t="shared" si="1110"/>
        <v>0</v>
      </c>
      <c r="BR127" s="172"/>
      <c r="BT127" s="172"/>
      <c r="BU127" s="172">
        <v>122</v>
      </c>
      <c r="BV127" s="62">
        <f t="shared" ref="BV127:BZ127" si="1111">$G161*AJ129</f>
        <v>0.85199999999999998</v>
      </c>
      <c r="BW127" s="62">
        <f t="shared" si="1111"/>
        <v>0.86459999999999992</v>
      </c>
      <c r="BX127" s="62">
        <f t="shared" si="1111"/>
        <v>0.88979999999999992</v>
      </c>
      <c r="BY127" s="62">
        <f t="shared" si="1111"/>
        <v>0.92759999999999998</v>
      </c>
      <c r="BZ127" s="62">
        <f t="shared" si="1111"/>
        <v>0.97799999999999998</v>
      </c>
      <c r="CA127" s="172"/>
      <c r="CC127" s="172"/>
      <c r="CD127" s="172">
        <v>122</v>
      </c>
      <c r="CE127" s="62">
        <f t="shared" ref="CE127:CI127" si="1112">$H161*AJ129</f>
        <v>0.85199999999999998</v>
      </c>
      <c r="CF127" s="62">
        <f t="shared" si="1112"/>
        <v>0.86459999999999992</v>
      </c>
      <c r="CG127" s="62">
        <f t="shared" si="1112"/>
        <v>0.88979999999999992</v>
      </c>
      <c r="CH127" s="62">
        <f t="shared" si="1112"/>
        <v>0.92759999999999998</v>
      </c>
      <c r="CI127" s="62">
        <f t="shared" si="1112"/>
        <v>0.97799999999999998</v>
      </c>
      <c r="CJ127" s="172"/>
      <c r="CL127" s="172"/>
      <c r="CM127" s="172">
        <v>122</v>
      </c>
      <c r="CN127" s="62">
        <f t="shared" ref="CN127:CR127" si="1113">$I161*AJ129</f>
        <v>0.85199999999999998</v>
      </c>
      <c r="CO127" s="62">
        <f t="shared" si="1113"/>
        <v>0.86459999999999992</v>
      </c>
      <c r="CP127" s="62">
        <f t="shared" si="1113"/>
        <v>0.88979999999999992</v>
      </c>
      <c r="CQ127" s="62">
        <f t="shared" si="1113"/>
        <v>0.92759999999999998</v>
      </c>
      <c r="CR127" s="62">
        <f t="shared" si="1113"/>
        <v>0.97799999999999998</v>
      </c>
      <c r="CS127" s="172"/>
      <c r="CU127" s="172"/>
      <c r="CV127" s="172">
        <v>122</v>
      </c>
      <c r="CW127" s="62">
        <f t="shared" ref="CW127:DA127" si="1114">$J161*AJ129</f>
        <v>0.1704</v>
      </c>
      <c r="CX127" s="62">
        <f t="shared" si="1114"/>
        <v>0.17291999999999996</v>
      </c>
      <c r="CY127" s="62">
        <f t="shared" si="1114"/>
        <v>0.17795999999999998</v>
      </c>
      <c r="CZ127" s="62">
        <f t="shared" si="1114"/>
        <v>0.18551999999999999</v>
      </c>
      <c r="DA127" s="62">
        <f t="shared" si="1114"/>
        <v>0.1956</v>
      </c>
      <c r="DB127" s="172"/>
      <c r="DD127" s="172"/>
      <c r="DE127" s="172">
        <v>122</v>
      </c>
      <c r="DF127" s="62">
        <f t="shared" ref="DF127:DJ127" si="1115">$K161*AJ129</f>
        <v>0.1704</v>
      </c>
      <c r="DG127" s="62">
        <f t="shared" si="1115"/>
        <v>0.17291999999999996</v>
      </c>
      <c r="DH127" s="62">
        <f t="shared" si="1115"/>
        <v>0.17795999999999998</v>
      </c>
      <c r="DI127" s="62">
        <f t="shared" si="1115"/>
        <v>0.18551999999999999</v>
      </c>
      <c r="DJ127" s="62">
        <f t="shared" si="1115"/>
        <v>0.1956</v>
      </c>
      <c r="DK127" s="172"/>
      <c r="DM127" s="172"/>
      <c r="DN127" s="172">
        <v>122</v>
      </c>
      <c r="DO127" s="62">
        <f t="shared" ref="DO127:DS127" si="1116">$L161*AJ129</f>
        <v>0.1704</v>
      </c>
      <c r="DP127" s="62">
        <f t="shared" si="1116"/>
        <v>0.17291999999999996</v>
      </c>
      <c r="DQ127" s="62">
        <f t="shared" si="1116"/>
        <v>0.17795999999999998</v>
      </c>
      <c r="DR127" s="62">
        <f t="shared" si="1116"/>
        <v>0.18551999999999999</v>
      </c>
      <c r="DS127" s="62">
        <f t="shared" si="1116"/>
        <v>0.1956</v>
      </c>
      <c r="DT127" s="172"/>
      <c r="DV127" s="172"/>
      <c r="DW127" s="172">
        <v>122</v>
      </c>
      <c r="DX127" s="62">
        <f t="shared" ref="DX127:EB127" si="1117">$M161*AJ129</f>
        <v>0.25559999999999999</v>
      </c>
      <c r="DY127" s="62">
        <f t="shared" si="1117"/>
        <v>0.25937999999999994</v>
      </c>
      <c r="DZ127" s="62">
        <f t="shared" si="1117"/>
        <v>0.26693999999999996</v>
      </c>
      <c r="EA127" s="62">
        <f t="shared" si="1117"/>
        <v>0.27827999999999997</v>
      </c>
      <c r="EB127" s="62">
        <f t="shared" si="1117"/>
        <v>0.29339999999999999</v>
      </c>
      <c r="EC127" s="172"/>
      <c r="EE127" s="172"/>
      <c r="EF127" s="172">
        <v>122</v>
      </c>
      <c r="EG127" s="62">
        <f t="shared" ref="EG127:EK127" si="1118">$N161*AJ129</f>
        <v>0.1704</v>
      </c>
      <c r="EH127" s="62">
        <f t="shared" si="1118"/>
        <v>0.17291999999999996</v>
      </c>
      <c r="EI127" s="62">
        <f t="shared" si="1118"/>
        <v>0.17795999999999998</v>
      </c>
      <c r="EJ127" s="62">
        <f t="shared" si="1118"/>
        <v>0.18551999999999999</v>
      </c>
      <c r="EK127" s="62">
        <f t="shared" si="1118"/>
        <v>0.1956</v>
      </c>
      <c r="EL127" s="172"/>
      <c r="EN127" s="172"/>
      <c r="EO127" s="172">
        <v>122</v>
      </c>
      <c r="EP127" s="62">
        <f t="shared" ref="EP127:ET127" si="1119">$O161*AJ129</f>
        <v>8.5199999999999998E-2</v>
      </c>
      <c r="EQ127" s="62">
        <f t="shared" si="1119"/>
        <v>8.6459999999999981E-2</v>
      </c>
      <c r="ER127" s="62">
        <f t="shared" si="1119"/>
        <v>8.897999999999999E-2</v>
      </c>
      <c r="ES127" s="62">
        <f t="shared" si="1119"/>
        <v>9.2759999999999995E-2</v>
      </c>
      <c r="ET127" s="62">
        <f t="shared" si="1119"/>
        <v>9.7799999999999998E-2</v>
      </c>
      <c r="EU127" s="172"/>
      <c r="EW127" s="172"/>
      <c r="EX127" s="172">
        <v>122</v>
      </c>
      <c r="EY127" s="62">
        <f t="shared" si="401"/>
        <v>0.34079999999999999</v>
      </c>
      <c r="EZ127" s="62">
        <f t="shared" si="402"/>
        <v>0.34583999999999993</v>
      </c>
      <c r="FA127" s="62">
        <f t="shared" si="403"/>
        <v>0.35591999999999996</v>
      </c>
      <c r="FB127" s="62">
        <f t="shared" si="404"/>
        <v>0.37103999999999998</v>
      </c>
      <c r="FC127" s="62">
        <f t="shared" si="405"/>
        <v>0.39119999999999999</v>
      </c>
      <c r="FD127" s="172"/>
      <c r="FF127" s="172"/>
      <c r="FG127" s="172">
        <v>122</v>
      </c>
      <c r="FH127" s="67">
        <f>$Q161*AJ129*'[1]资源-士兵训练时间'!AB127+FH126</f>
        <v>52274439.109725364</v>
      </c>
      <c r="FI127" s="67">
        <f>$Q161*AK129*'[1]资源-士兵训练时间'!AC127+FI126</f>
        <v>74471601.836301073</v>
      </c>
      <c r="FJ127" s="67">
        <f>$Q161*AL129*'[1]资源-士兵训练时间'!AD127+FJ126</f>
        <v>101311543.74803589</v>
      </c>
      <c r="FK127" s="67">
        <f>$Q161*AM129*'[1]资源-士兵训练时间'!AE127+FK126</f>
        <v>133291835.00779173</v>
      </c>
      <c r="FL127" s="67">
        <f>$Q161*AN129*'[1]资源-士兵训练时间'!AF127+FL126</f>
        <v>197898760.29719421</v>
      </c>
      <c r="FM127" s="172"/>
      <c r="FO127" s="172"/>
      <c r="FP127" s="172">
        <v>122</v>
      </c>
      <c r="FQ127" s="62">
        <f t="shared" ref="FQ127:FU127" si="1120">$R161*AJ129</f>
        <v>0.25559999999999999</v>
      </c>
      <c r="FR127" s="62">
        <f t="shared" si="1120"/>
        <v>0.25937999999999994</v>
      </c>
      <c r="FS127" s="62">
        <f t="shared" si="1120"/>
        <v>0.26693999999999996</v>
      </c>
      <c r="FT127" s="62">
        <f t="shared" si="1120"/>
        <v>0.27827999999999997</v>
      </c>
      <c r="FU127" s="62">
        <f t="shared" si="1120"/>
        <v>0.29339999999999999</v>
      </c>
      <c r="FV127" s="61">
        <f>FQ127*[4]兵营招募!AX126+FV126</f>
        <v>152283543.86175984</v>
      </c>
      <c r="FW127" s="61">
        <f>FR127*[4]兵营招募!AY126+FW126</f>
        <v>152644453.11496744</v>
      </c>
      <c r="FX127" s="61">
        <f>FS127*[4]兵营招募!AZ126+FX126</f>
        <v>143046917.36219421</v>
      </c>
      <c r="FY127" s="61">
        <f>FT127*[4]兵营招募!BA126+FY126</f>
        <v>132746349.98085269</v>
      </c>
      <c r="FZ127" s="61">
        <f>FU127*[4]兵营招募!BB126+FZ126</f>
        <v>90382954.487085909</v>
      </c>
      <c r="GA127" s="172"/>
      <c r="GC127" s="172"/>
      <c r="GD127" s="172">
        <v>122</v>
      </c>
      <c r="GE127" s="62">
        <f t="shared" ref="GE127:GI127" si="1121">$S161*AJ129</f>
        <v>0.34079999999999999</v>
      </c>
      <c r="GF127" s="62">
        <f t="shared" si="1121"/>
        <v>0.34583999999999993</v>
      </c>
      <c r="GG127" s="62">
        <f t="shared" si="1121"/>
        <v>0.35591999999999996</v>
      </c>
      <c r="GH127" s="62">
        <f t="shared" si="1121"/>
        <v>0.37103999999999998</v>
      </c>
      <c r="GI127" s="62">
        <f t="shared" si="1121"/>
        <v>0.39119999999999999</v>
      </c>
      <c r="GJ127" s="172"/>
      <c r="GL127" s="172"/>
      <c r="GM127" s="172">
        <v>122</v>
      </c>
      <c r="GN127" s="62">
        <f t="shared" ref="GN127:GR127" si="1122">$T161*AJ129</f>
        <v>0.34079999999999999</v>
      </c>
      <c r="GO127" s="62">
        <f t="shared" si="1122"/>
        <v>0.34583999999999993</v>
      </c>
      <c r="GP127" s="62">
        <f t="shared" si="1122"/>
        <v>0.35591999999999996</v>
      </c>
      <c r="GQ127" s="62">
        <f t="shared" si="1122"/>
        <v>0.37103999999999998</v>
      </c>
      <c r="GR127" s="62">
        <f t="shared" si="1122"/>
        <v>0.39119999999999999</v>
      </c>
      <c r="GS127" s="172"/>
      <c r="GU127" s="172"/>
      <c r="GV127" s="172">
        <v>122</v>
      </c>
      <c r="GW127" s="62">
        <f t="shared" ref="GW127:HA127" si="1123">$U161*AJ129</f>
        <v>0.34079999999999999</v>
      </c>
      <c r="GX127" s="62">
        <f t="shared" si="1123"/>
        <v>0.34583999999999993</v>
      </c>
      <c r="GY127" s="62">
        <f t="shared" si="1123"/>
        <v>0.35591999999999996</v>
      </c>
      <c r="GZ127" s="62">
        <f t="shared" si="1123"/>
        <v>0.37103999999999998</v>
      </c>
      <c r="HA127" s="62">
        <f t="shared" si="1123"/>
        <v>0.39119999999999999</v>
      </c>
      <c r="HB127" s="172"/>
      <c r="HD127" s="172"/>
      <c r="HE127" s="172">
        <v>122</v>
      </c>
      <c r="HF127" s="62">
        <f t="shared" ref="HF127:HJ127" si="1124">$V161*AJ129</f>
        <v>2.5559999999999996</v>
      </c>
      <c r="HG127" s="62">
        <f t="shared" si="1124"/>
        <v>2.5937999999999994</v>
      </c>
      <c r="HH127" s="62">
        <f t="shared" si="1124"/>
        <v>2.6693999999999996</v>
      </c>
      <c r="HI127" s="62">
        <f t="shared" si="1124"/>
        <v>2.7827999999999999</v>
      </c>
      <c r="HJ127" s="62">
        <f t="shared" si="1124"/>
        <v>2.9339999999999997</v>
      </c>
      <c r="HK127" s="172"/>
      <c r="HM127" s="172"/>
      <c r="HN127" s="172">
        <v>122</v>
      </c>
      <c r="HO127" s="62">
        <f t="shared" ref="HO127:HS127" si="1125">$W161*AJ129</f>
        <v>0.51119999999999999</v>
      </c>
      <c r="HP127" s="62">
        <f t="shared" si="1125"/>
        <v>0.51875999999999989</v>
      </c>
      <c r="HQ127" s="62">
        <f t="shared" si="1125"/>
        <v>0.53387999999999991</v>
      </c>
      <c r="HR127" s="62">
        <f t="shared" si="1125"/>
        <v>0.55655999999999994</v>
      </c>
      <c r="HS127" s="62">
        <f t="shared" si="1125"/>
        <v>0.58679999999999999</v>
      </c>
      <c r="HT127" s="172"/>
      <c r="HV127" s="172"/>
      <c r="HW127" s="172">
        <v>122</v>
      </c>
      <c r="HX127" s="62">
        <f t="shared" ref="HX127:IB127" si="1126">$X161*AJ129</f>
        <v>0.34079999999999999</v>
      </c>
      <c r="HY127" s="62">
        <f t="shared" si="1126"/>
        <v>0.34583999999999993</v>
      </c>
      <c r="HZ127" s="62">
        <f t="shared" si="1126"/>
        <v>0.35591999999999996</v>
      </c>
      <c r="IA127" s="62">
        <f t="shared" si="1126"/>
        <v>0.37103999999999998</v>
      </c>
      <c r="IB127" s="62">
        <f t="shared" si="1126"/>
        <v>0.39119999999999999</v>
      </c>
      <c r="IC127" s="172"/>
      <c r="IE127" s="172"/>
      <c r="IF127" s="172">
        <v>122</v>
      </c>
      <c r="IG127" s="62">
        <f t="shared" ref="IG127:IK127" si="1127">$Y161*AJ129</f>
        <v>0.85199999999999998</v>
      </c>
      <c r="IH127" s="62">
        <f t="shared" si="1127"/>
        <v>0.86459999999999992</v>
      </c>
      <c r="II127" s="62">
        <f t="shared" si="1127"/>
        <v>0.88979999999999992</v>
      </c>
      <c r="IJ127" s="62">
        <f t="shared" si="1127"/>
        <v>0.92759999999999998</v>
      </c>
      <c r="IK127" s="62">
        <f t="shared" si="1127"/>
        <v>0.97799999999999998</v>
      </c>
      <c r="IL127" s="172"/>
      <c r="IN127" s="172"/>
      <c r="IO127" s="172">
        <v>122</v>
      </c>
      <c r="IP127" s="62">
        <f t="shared" ref="IP127:IT127" si="1128">$Z161*AJ129</f>
        <v>0.34079999999999999</v>
      </c>
      <c r="IQ127" s="62">
        <f t="shared" si="1128"/>
        <v>0.34583999999999993</v>
      </c>
      <c r="IR127" s="62">
        <f t="shared" si="1128"/>
        <v>0.35591999999999996</v>
      </c>
      <c r="IS127" s="62">
        <f t="shared" si="1128"/>
        <v>0.37103999999999998</v>
      </c>
      <c r="IT127" s="62">
        <f t="shared" si="1128"/>
        <v>0.39119999999999999</v>
      </c>
      <c r="IU127" s="172"/>
      <c r="IW127" s="172"/>
      <c r="IX127" s="172">
        <v>122</v>
      </c>
      <c r="IY127" s="62">
        <f t="shared" ref="IY127:JC127" si="1129">$AA161*AJ129</f>
        <v>0</v>
      </c>
      <c r="IZ127" s="62">
        <f t="shared" si="1129"/>
        <v>0</v>
      </c>
      <c r="JA127" s="62">
        <f t="shared" si="1129"/>
        <v>0</v>
      </c>
      <c r="JB127" s="62">
        <f t="shared" si="1129"/>
        <v>0</v>
      </c>
      <c r="JC127" s="62">
        <f t="shared" si="1129"/>
        <v>0</v>
      </c>
      <c r="JD127" s="67"/>
      <c r="JE127" s="67"/>
      <c r="JF127" s="67"/>
      <c r="JG127" s="172"/>
      <c r="JI127" s="172"/>
      <c r="JJ127" s="172">
        <v>122</v>
      </c>
      <c r="JK127" s="68">
        <f t="shared" ref="JK127:JO127" si="1130">AJ129*$F161</f>
        <v>8.5199999999999998E-2</v>
      </c>
      <c r="JL127" s="68">
        <f t="shared" si="1130"/>
        <v>8.6459999999999981E-2</v>
      </c>
      <c r="JM127" s="68">
        <f t="shared" si="1130"/>
        <v>8.897999999999999E-2</v>
      </c>
      <c r="JN127" s="68">
        <f t="shared" si="1130"/>
        <v>9.2759999999999995E-2</v>
      </c>
      <c r="JO127" s="68">
        <f t="shared" si="1130"/>
        <v>9.7799999999999998E-2</v>
      </c>
      <c r="JP127" s="61">
        <f>JK127*('[1]功能-城建'!CW126-'[1]功能-城建'!CW125)+JP126</f>
        <v>66406806.997384787</v>
      </c>
      <c r="JQ127" s="61">
        <f>JL127*('[1]功能-城建'!CX126-'[1]功能-城建'!CX125)+JQ126</f>
        <v>71347188.874717534</v>
      </c>
      <c r="JR127" s="61">
        <f>JM127*('[1]功能-城建'!CY126-'[1]功能-城建'!CY125)+JR126</f>
        <v>70233656.402571186</v>
      </c>
      <c r="JS127" s="61">
        <f>JN127*('[1]功能-城建'!CZ126-'[1]功能-城建'!CZ125)+JS126</f>
        <v>69563218.217172399</v>
      </c>
      <c r="JT127" s="61">
        <f>JO127*('[1]功能-城建'!DA126-'[1]功能-城建'!DA125)+JT126</f>
        <v>39512627.494150802</v>
      </c>
      <c r="JU127" s="172"/>
      <c r="JW127" s="172"/>
      <c r="JX127" s="172">
        <v>122</v>
      </c>
      <c r="JY127" s="68">
        <f t="shared" ref="JY127:KC127" si="1131">AJ129*$AB161</f>
        <v>0.1704</v>
      </c>
      <c r="JZ127" s="68">
        <f t="shared" si="1131"/>
        <v>0.17291999999999996</v>
      </c>
      <c r="KA127" s="68">
        <f t="shared" si="1131"/>
        <v>0.17795999999999998</v>
      </c>
      <c r="KB127" s="68">
        <f t="shared" si="1131"/>
        <v>0.18551999999999999</v>
      </c>
      <c r="KC127" s="68">
        <f t="shared" si="1131"/>
        <v>0.1956</v>
      </c>
      <c r="KD127" s="172"/>
      <c r="KF127" s="172"/>
      <c r="KG127" s="172">
        <v>122</v>
      </c>
      <c r="KH127" s="68">
        <f t="shared" ref="KH127:KL127" si="1132">AJ129*$AC161</f>
        <v>0.1704</v>
      </c>
      <c r="KI127" s="68">
        <f t="shared" si="1132"/>
        <v>0.17291999999999996</v>
      </c>
      <c r="KJ127" s="68">
        <f t="shared" si="1132"/>
        <v>0.17795999999999998</v>
      </c>
      <c r="KK127" s="68">
        <f t="shared" si="1132"/>
        <v>0.18551999999999999</v>
      </c>
      <c r="KL127" s="68">
        <f t="shared" si="1132"/>
        <v>0.1956</v>
      </c>
      <c r="KM127" s="172"/>
      <c r="KO127" s="172"/>
      <c r="KP127" s="172">
        <v>122</v>
      </c>
      <c r="KQ127" s="68">
        <f t="shared" ref="KQ127:KU127" si="1133">AJ129*$AD161</f>
        <v>0.25559999999999999</v>
      </c>
      <c r="KR127" s="68">
        <f t="shared" si="1133"/>
        <v>0.25937999999999994</v>
      </c>
      <c r="KS127" s="68">
        <f t="shared" si="1133"/>
        <v>0.26693999999999996</v>
      </c>
      <c r="KT127" s="68">
        <f t="shared" si="1133"/>
        <v>0.27827999999999997</v>
      </c>
      <c r="KU127" s="68">
        <f t="shared" si="1133"/>
        <v>0.29339999999999999</v>
      </c>
      <c r="KV127" s="172"/>
      <c r="KW127" s="172"/>
      <c r="KX127" s="172"/>
    </row>
    <row r="128" spans="2:310" x14ac:dyDescent="0.15">
      <c r="B128" s="54">
        <v>89</v>
      </c>
      <c r="C128" s="63">
        <f>IFERROR(INDEX(C$8:C$37,MATCH(圣人研究设计!AA162,$B$8:$B$37,0)),0)</f>
        <v>1.5</v>
      </c>
      <c r="D128" s="63">
        <f>IFERROR(INDEX(D$8:D$37,MATCH(圣人研究设计!AB162,$B$8:$B$37,0)),0)</f>
        <v>1.5</v>
      </c>
      <c r="E128" s="63">
        <f>IFERROR(INDEX(E$8:E$37,MATCH(圣人研究设计!AC162,$B$8:$B$37,0)),0)</f>
        <v>0</v>
      </c>
      <c r="F128" s="63">
        <f>IFERROR(INDEX(F$8:F$37,MATCH(圣人研究设计!AD162,$B$8:$B$37,0)),0)</f>
        <v>0.1</v>
      </c>
      <c r="G128" s="63">
        <f>IFERROR(INDEX(G$8:G$37,MATCH(圣人研究设计!AE162,$B$8:$B$37,0)),0)</f>
        <v>1</v>
      </c>
      <c r="H128" s="63">
        <f>IFERROR(INDEX(H$8:H$37,MATCH(圣人研究设计!AF162,$B$8:$B$37,0)),0)</f>
        <v>1</v>
      </c>
      <c r="I128" s="63">
        <f>IFERROR(INDEX(I$8:I$37,MATCH(圣人研究设计!AG162,$B$8:$B$37,0)),0)</f>
        <v>1</v>
      </c>
      <c r="J128" s="63">
        <f>IFERROR(INDEX(J$8:J$37,MATCH(圣人研究设计!AH162,$B$8:$B$37,0)),0)</f>
        <v>0.2</v>
      </c>
      <c r="K128" s="63">
        <f>IFERROR(INDEX(K$8:K$37,MATCH(圣人研究设计!AI162,$B$8:$B$37,0)),0)</f>
        <v>0.2</v>
      </c>
      <c r="L128" s="63">
        <f>IFERROR(INDEX(L$8:L$37,MATCH(圣人研究设计!AJ162,$B$8:$B$37,0)),0)</f>
        <v>0.15000000000000002</v>
      </c>
      <c r="M128" s="63">
        <f>IFERROR(INDEX(M$8:M$37,MATCH(圣人研究设计!AK162,$B$8:$B$37,0)),0)</f>
        <v>0.3</v>
      </c>
      <c r="N128" s="63">
        <f>IFERROR(INDEX(N$8:N$37,MATCH(圣人研究设计!AL162,$B$8:$B$37,0)),0)</f>
        <v>0.2</v>
      </c>
      <c r="O128" s="63">
        <f>IFERROR(INDEX(O$8:O$37,MATCH(圣人研究设计!AM162,$B$8:$B$37,0)),0)</f>
        <v>7.5000000000000011E-2</v>
      </c>
      <c r="P128" s="63">
        <f>IFERROR(INDEX(P$8:P$37,MATCH(圣人研究设计!AN162,$B$8:$B$37,0)),0)</f>
        <v>0.4</v>
      </c>
      <c r="Q128" s="63">
        <f>IFERROR(INDEX(Q$8:Q$37,MATCH(圣人研究设计!AO162,$B$8:$B$37,0)),0)</f>
        <v>7.5000000000000011E-2</v>
      </c>
      <c r="R128" s="63">
        <f>IFERROR(INDEX(R$8:R$37,MATCH(圣人研究设计!AP162,$B$8:$B$37,0)),0)</f>
        <v>0.22499999999999998</v>
      </c>
      <c r="S128" s="63">
        <f>IFERROR(INDEX(S$8:S$37,MATCH(圣人研究设计!AQ162,$B$8:$B$37,0)),0)</f>
        <v>0.30000000000000004</v>
      </c>
      <c r="T128" s="63">
        <f>IFERROR(INDEX(T$8:T$37,MATCH(圣人研究设计!AR162,$B$8:$B$37,0)),0)</f>
        <v>0.4</v>
      </c>
      <c r="U128" s="63">
        <f>IFERROR(INDEX(U$8:U$37,MATCH(圣人研究设计!AS162,$B$8:$B$37,0)),0)</f>
        <v>0.30000000000000004</v>
      </c>
      <c r="V128" s="63">
        <f>IFERROR(INDEX(V$8:V$37,MATCH(圣人研究设计!AT162,$B$8:$B$37,0)),0)</f>
        <v>3</v>
      </c>
      <c r="W128" s="63">
        <f>IFERROR(INDEX(W$8:W$37,MATCH(圣人研究设计!AU162,$B$8:$B$37,0)),0)</f>
        <v>0.6</v>
      </c>
      <c r="X128" s="63">
        <f>IFERROR(INDEX(X$8:X$37,MATCH(圣人研究设计!AV162,$B$8:$B$37,0)),0)</f>
        <v>0.30000000000000004</v>
      </c>
      <c r="Y128" s="63">
        <f>IFERROR(INDEX(Y$8:Y$37,MATCH(圣人研究设计!AW162,$B$8:$B$37,0)),0)</f>
        <v>1</v>
      </c>
      <c r="Z128" s="63">
        <f>IFERROR(INDEX(Z$8:Z$37,MATCH(圣人研究设计!AX162,$B$8:$B$37,0)),0)</f>
        <v>0.4</v>
      </c>
      <c r="AA128" s="63">
        <f>IFERROR(INDEX(AA$8:AA$37,MATCH(圣人研究设计!AY162,$B$8:$B$37,0)),0)</f>
        <v>0</v>
      </c>
      <c r="AB128" s="63">
        <f>IFERROR(INDEX(AB$8:AB$37,MATCH(圣人研究设计!AZ162,$B$8:$B$37,0)),0)</f>
        <v>0.15000000000000002</v>
      </c>
      <c r="AC128" s="63">
        <f>IFERROR(INDEX(AC$8:AC$37,MATCH(圣人研究设计!BA162,$B$8:$B$37,0)),0)</f>
        <v>0.2</v>
      </c>
      <c r="AD128" s="63">
        <f>IFERROR(INDEX(AD$8:AD$37,MATCH(圣人研究设计!BB162,$B$8:$B$37,0)),0)</f>
        <v>0.3</v>
      </c>
      <c r="AE128" s="63"/>
      <c r="AI128" s="172">
        <v>121</v>
      </c>
      <c r="AJ128" s="60">
        <f>IF(总纲!BM125&lt;INT('功能-圣人研究'!$E$8),0,求节点('功能-圣人研究'!$E$8:$E$27,'功能-圣人研究'!K$8:K$27,总纲!BM125))</f>
        <v>0.71</v>
      </c>
      <c r="AK128" s="60">
        <f>IF(总纲!BN125&lt;INT('功能-圣人研究'!$E$8),0,求节点('功能-圣人研究'!$E$8:$E$27,'功能-圣人研究'!L$8:L$27,总纲!BN125))</f>
        <v>0.72049999999999992</v>
      </c>
      <c r="AL128" s="60">
        <f>IF(总纲!BO125&lt;INT('功能-圣人研究'!$E$8),0,求节点('功能-圣人研究'!$E$8:$E$27,'功能-圣人研究'!M$8:M$27,总纲!BO125))</f>
        <v>0.74149999999999994</v>
      </c>
      <c r="AM128" s="60">
        <f>IF(总纲!BP125&lt;INT('功能-圣人研究'!$E$8),0,求节点('功能-圣人研究'!$E$8:$E$27,'功能-圣人研究'!N$8:N$27,总纲!BP125))</f>
        <v>0.77300000000000002</v>
      </c>
      <c r="AN128" s="60">
        <f>IF(总纲!BQ125&lt;INT('功能-圣人研究'!$E$8),0,求节点('功能-圣人研究'!$E$8:$E$27,'功能-圣人研究'!O$8:O$27,总纲!BQ125))</f>
        <v>0.81500000000000006</v>
      </c>
      <c r="AO128" s="172"/>
      <c r="AT128" s="172">
        <v>123</v>
      </c>
      <c r="AU128" s="68">
        <f t="shared" ref="AU128:AY128" si="1134">$C162*AJ130</f>
        <v>1.2779999999999998</v>
      </c>
      <c r="AV128" s="68">
        <f t="shared" si="1134"/>
        <v>1.2968999999999997</v>
      </c>
      <c r="AW128" s="68">
        <f t="shared" si="1134"/>
        <v>1.3346999999999998</v>
      </c>
      <c r="AX128" s="68">
        <f t="shared" si="1134"/>
        <v>1.3914</v>
      </c>
      <c r="AY128" s="68">
        <f t="shared" si="1134"/>
        <v>1.4669999999999999</v>
      </c>
      <c r="AZ128" s="172"/>
      <c r="BB128" s="172"/>
      <c r="BC128" s="172">
        <v>123</v>
      </c>
      <c r="BD128" s="68">
        <f t="shared" ref="BD128:BH128" si="1135">$D162*AJ130</f>
        <v>1.2779999999999998</v>
      </c>
      <c r="BE128" s="68">
        <f t="shared" si="1135"/>
        <v>1.2968999999999997</v>
      </c>
      <c r="BF128" s="68">
        <f t="shared" si="1135"/>
        <v>1.3346999999999998</v>
      </c>
      <c r="BG128" s="68">
        <f t="shared" si="1135"/>
        <v>1.3914</v>
      </c>
      <c r="BH128" s="68">
        <f t="shared" si="1135"/>
        <v>1.4669999999999999</v>
      </c>
      <c r="BI128" s="172"/>
      <c r="BK128" s="172"/>
      <c r="BL128" s="172">
        <v>123</v>
      </c>
      <c r="BM128" s="68">
        <f t="shared" ref="BM128:BQ128" si="1136">$E162*AJ130</f>
        <v>0</v>
      </c>
      <c r="BN128" s="68">
        <f t="shared" si="1136"/>
        <v>0</v>
      </c>
      <c r="BO128" s="68">
        <f t="shared" si="1136"/>
        <v>0</v>
      </c>
      <c r="BP128" s="68">
        <f t="shared" si="1136"/>
        <v>0</v>
      </c>
      <c r="BQ128" s="68">
        <f t="shared" si="1136"/>
        <v>0</v>
      </c>
      <c r="BR128" s="172"/>
      <c r="BT128" s="172"/>
      <c r="BU128" s="172">
        <v>123</v>
      </c>
      <c r="BV128" s="62">
        <f t="shared" ref="BV128:BZ128" si="1137">$G162*AJ130</f>
        <v>0.85199999999999998</v>
      </c>
      <c r="BW128" s="62">
        <f t="shared" si="1137"/>
        <v>0.86459999999999992</v>
      </c>
      <c r="BX128" s="62">
        <f t="shared" si="1137"/>
        <v>0.88979999999999992</v>
      </c>
      <c r="BY128" s="62">
        <f t="shared" si="1137"/>
        <v>0.92759999999999998</v>
      </c>
      <c r="BZ128" s="62">
        <f t="shared" si="1137"/>
        <v>0.97799999999999998</v>
      </c>
      <c r="CA128" s="172"/>
      <c r="CC128" s="172"/>
      <c r="CD128" s="172">
        <v>123</v>
      </c>
      <c r="CE128" s="62">
        <f t="shared" ref="CE128:CI128" si="1138">$H162*AJ130</f>
        <v>0.85199999999999998</v>
      </c>
      <c r="CF128" s="62">
        <f t="shared" si="1138"/>
        <v>0.86459999999999992</v>
      </c>
      <c r="CG128" s="62">
        <f t="shared" si="1138"/>
        <v>0.88979999999999992</v>
      </c>
      <c r="CH128" s="62">
        <f t="shared" si="1138"/>
        <v>0.92759999999999998</v>
      </c>
      <c r="CI128" s="62">
        <f t="shared" si="1138"/>
        <v>0.97799999999999998</v>
      </c>
      <c r="CJ128" s="172"/>
      <c r="CL128" s="172"/>
      <c r="CM128" s="172">
        <v>123</v>
      </c>
      <c r="CN128" s="62">
        <f t="shared" ref="CN128:CR128" si="1139">$I162*AJ130</f>
        <v>0.85199999999999998</v>
      </c>
      <c r="CO128" s="62">
        <f t="shared" si="1139"/>
        <v>0.86459999999999992</v>
      </c>
      <c r="CP128" s="62">
        <f t="shared" si="1139"/>
        <v>0.88979999999999992</v>
      </c>
      <c r="CQ128" s="62">
        <f t="shared" si="1139"/>
        <v>0.92759999999999998</v>
      </c>
      <c r="CR128" s="62">
        <f t="shared" si="1139"/>
        <v>0.97799999999999998</v>
      </c>
      <c r="CS128" s="172"/>
      <c r="CU128" s="172"/>
      <c r="CV128" s="172">
        <v>123</v>
      </c>
      <c r="CW128" s="62">
        <f t="shared" ref="CW128:DA128" si="1140">$J162*AJ130</f>
        <v>0.1704</v>
      </c>
      <c r="CX128" s="62">
        <f t="shared" si="1140"/>
        <v>0.17291999999999996</v>
      </c>
      <c r="CY128" s="62">
        <f t="shared" si="1140"/>
        <v>0.17795999999999998</v>
      </c>
      <c r="CZ128" s="62">
        <f t="shared" si="1140"/>
        <v>0.18551999999999999</v>
      </c>
      <c r="DA128" s="62">
        <f t="shared" si="1140"/>
        <v>0.1956</v>
      </c>
      <c r="DB128" s="172"/>
      <c r="DD128" s="172"/>
      <c r="DE128" s="172">
        <v>123</v>
      </c>
      <c r="DF128" s="62">
        <f t="shared" ref="DF128:DJ128" si="1141">$K162*AJ130</f>
        <v>0.1704</v>
      </c>
      <c r="DG128" s="62">
        <f t="shared" si="1141"/>
        <v>0.17291999999999996</v>
      </c>
      <c r="DH128" s="62">
        <f t="shared" si="1141"/>
        <v>0.17795999999999998</v>
      </c>
      <c r="DI128" s="62">
        <f t="shared" si="1141"/>
        <v>0.18551999999999999</v>
      </c>
      <c r="DJ128" s="62">
        <f t="shared" si="1141"/>
        <v>0.1956</v>
      </c>
      <c r="DK128" s="172"/>
      <c r="DM128" s="172"/>
      <c r="DN128" s="172">
        <v>123</v>
      </c>
      <c r="DO128" s="62">
        <f t="shared" ref="DO128:DS128" si="1142">$L162*AJ130</f>
        <v>0.1704</v>
      </c>
      <c r="DP128" s="62">
        <f t="shared" si="1142"/>
        <v>0.17291999999999996</v>
      </c>
      <c r="DQ128" s="62">
        <f t="shared" si="1142"/>
        <v>0.17795999999999998</v>
      </c>
      <c r="DR128" s="62">
        <f t="shared" si="1142"/>
        <v>0.18551999999999999</v>
      </c>
      <c r="DS128" s="62">
        <f t="shared" si="1142"/>
        <v>0.1956</v>
      </c>
      <c r="DT128" s="172"/>
      <c r="DV128" s="172"/>
      <c r="DW128" s="172">
        <v>123</v>
      </c>
      <c r="DX128" s="62">
        <f t="shared" ref="DX128:EB128" si="1143">$M162*AJ130</f>
        <v>0.25559999999999999</v>
      </c>
      <c r="DY128" s="62">
        <f t="shared" si="1143"/>
        <v>0.25937999999999994</v>
      </c>
      <c r="DZ128" s="62">
        <f t="shared" si="1143"/>
        <v>0.26693999999999996</v>
      </c>
      <c r="EA128" s="62">
        <f t="shared" si="1143"/>
        <v>0.27827999999999997</v>
      </c>
      <c r="EB128" s="62">
        <f t="shared" si="1143"/>
        <v>0.29339999999999999</v>
      </c>
      <c r="EC128" s="172"/>
      <c r="EE128" s="172"/>
      <c r="EF128" s="172">
        <v>123</v>
      </c>
      <c r="EG128" s="62">
        <f t="shared" ref="EG128:EK128" si="1144">$N162*AJ130</f>
        <v>0.1704</v>
      </c>
      <c r="EH128" s="62">
        <f t="shared" si="1144"/>
        <v>0.17291999999999996</v>
      </c>
      <c r="EI128" s="62">
        <f t="shared" si="1144"/>
        <v>0.17795999999999998</v>
      </c>
      <c r="EJ128" s="62">
        <f t="shared" si="1144"/>
        <v>0.18551999999999999</v>
      </c>
      <c r="EK128" s="62">
        <f t="shared" si="1144"/>
        <v>0.1956</v>
      </c>
      <c r="EL128" s="172"/>
      <c r="EN128" s="172"/>
      <c r="EO128" s="172">
        <v>123</v>
      </c>
      <c r="EP128" s="62">
        <f t="shared" ref="EP128:ET128" si="1145">$O162*AJ130</f>
        <v>8.5199999999999998E-2</v>
      </c>
      <c r="EQ128" s="62">
        <f t="shared" si="1145"/>
        <v>8.6459999999999981E-2</v>
      </c>
      <c r="ER128" s="62">
        <f t="shared" si="1145"/>
        <v>8.897999999999999E-2</v>
      </c>
      <c r="ES128" s="62">
        <f t="shared" si="1145"/>
        <v>9.2759999999999995E-2</v>
      </c>
      <c r="ET128" s="62">
        <f t="shared" si="1145"/>
        <v>9.7799999999999998E-2</v>
      </c>
      <c r="EU128" s="172"/>
      <c r="EW128" s="172"/>
      <c r="EX128" s="172">
        <v>123</v>
      </c>
      <c r="EY128" s="62">
        <f t="shared" si="401"/>
        <v>0.34079999999999999</v>
      </c>
      <c r="EZ128" s="62">
        <f t="shared" si="402"/>
        <v>0.34583999999999993</v>
      </c>
      <c r="FA128" s="62">
        <f t="shared" si="403"/>
        <v>0.35591999999999996</v>
      </c>
      <c r="FB128" s="62">
        <f t="shared" si="404"/>
        <v>0.37103999999999998</v>
      </c>
      <c r="FC128" s="62">
        <f t="shared" si="405"/>
        <v>0.39119999999999999</v>
      </c>
      <c r="FD128" s="172"/>
      <c r="FF128" s="172"/>
      <c r="FG128" s="172">
        <v>123</v>
      </c>
      <c r="FH128" s="67">
        <f>$Q162*AJ130*'[1]资源-士兵训练时间'!AB128+FH127</f>
        <v>56268091.010756634</v>
      </c>
      <c r="FI128" s="67">
        <f>$Q162*AK130*'[1]资源-士兵训练时间'!AC128+FI127</f>
        <v>80124325.270513147</v>
      </c>
      <c r="FJ128" s="67">
        <f>$Q162*AL130*'[1]资源-士兵训练时间'!AD128+FJ127</f>
        <v>108342157.026793</v>
      </c>
      <c r="FK128" s="67">
        <f>$Q162*AM130*'[1]资源-士兵训练时间'!AE128+FK127</f>
        <v>142993015.34024137</v>
      </c>
      <c r="FL128" s="67">
        <f>$Q162*AN130*'[1]资源-士兵训练时间'!AF128+FL127</f>
        <v>218814805.12250149</v>
      </c>
      <c r="FM128" s="172"/>
      <c r="FO128" s="172"/>
      <c r="FP128" s="172">
        <v>123</v>
      </c>
      <c r="FQ128" s="62">
        <f t="shared" ref="FQ128:FU128" si="1146">$R162*AJ130</f>
        <v>0.25559999999999999</v>
      </c>
      <c r="FR128" s="62">
        <f t="shared" si="1146"/>
        <v>0.25937999999999994</v>
      </c>
      <c r="FS128" s="62">
        <f t="shared" si="1146"/>
        <v>0.26693999999999996</v>
      </c>
      <c r="FT128" s="62">
        <f t="shared" si="1146"/>
        <v>0.27827999999999997</v>
      </c>
      <c r="FU128" s="62">
        <f t="shared" si="1146"/>
        <v>0.29339999999999999</v>
      </c>
      <c r="FV128" s="61">
        <f>FQ128*[4]兵营招募!AX127+FV127</f>
        <v>165148062.38687065</v>
      </c>
      <c r="FW128" s="61">
        <f>FR128*[4]兵营招募!AY127+FW127</f>
        <v>165461399.92547894</v>
      </c>
      <c r="FX128" s="61">
        <f>FS128*[4]兵营招募!AZ127+FX127</f>
        <v>155504253.87086833</v>
      </c>
      <c r="FY128" s="61">
        <f>FT128*[4]兵营招募!BA127+FY127</f>
        <v>144799426.28997102</v>
      </c>
      <c r="FZ128" s="61">
        <f>FU128*[4]兵营招募!BB127+FZ127</f>
        <v>98446832.686805725</v>
      </c>
      <c r="GA128" s="172"/>
      <c r="GC128" s="172"/>
      <c r="GD128" s="172">
        <v>123</v>
      </c>
      <c r="GE128" s="62">
        <f t="shared" ref="GE128:GI128" si="1147">$S162*AJ130</f>
        <v>0.34079999999999999</v>
      </c>
      <c r="GF128" s="62">
        <f t="shared" si="1147"/>
        <v>0.34583999999999993</v>
      </c>
      <c r="GG128" s="62">
        <f t="shared" si="1147"/>
        <v>0.35591999999999996</v>
      </c>
      <c r="GH128" s="62">
        <f t="shared" si="1147"/>
        <v>0.37103999999999998</v>
      </c>
      <c r="GI128" s="62">
        <f t="shared" si="1147"/>
        <v>0.39119999999999999</v>
      </c>
      <c r="GJ128" s="172"/>
      <c r="GL128" s="172"/>
      <c r="GM128" s="172">
        <v>123</v>
      </c>
      <c r="GN128" s="62">
        <f t="shared" ref="GN128:GR128" si="1148">$T162*AJ130</f>
        <v>0.34079999999999999</v>
      </c>
      <c r="GO128" s="62">
        <f t="shared" si="1148"/>
        <v>0.34583999999999993</v>
      </c>
      <c r="GP128" s="62">
        <f t="shared" si="1148"/>
        <v>0.35591999999999996</v>
      </c>
      <c r="GQ128" s="62">
        <f t="shared" si="1148"/>
        <v>0.37103999999999998</v>
      </c>
      <c r="GR128" s="62">
        <f t="shared" si="1148"/>
        <v>0.39119999999999999</v>
      </c>
      <c r="GS128" s="172"/>
      <c r="GU128" s="172"/>
      <c r="GV128" s="172">
        <v>123</v>
      </c>
      <c r="GW128" s="62">
        <f t="shared" ref="GW128:HA128" si="1149">$U162*AJ130</f>
        <v>0.34079999999999999</v>
      </c>
      <c r="GX128" s="62">
        <f t="shared" si="1149"/>
        <v>0.34583999999999993</v>
      </c>
      <c r="GY128" s="62">
        <f t="shared" si="1149"/>
        <v>0.35591999999999996</v>
      </c>
      <c r="GZ128" s="62">
        <f t="shared" si="1149"/>
        <v>0.37103999999999998</v>
      </c>
      <c r="HA128" s="62">
        <f t="shared" si="1149"/>
        <v>0.39119999999999999</v>
      </c>
      <c r="HB128" s="172"/>
      <c r="HD128" s="172"/>
      <c r="HE128" s="172">
        <v>123</v>
      </c>
      <c r="HF128" s="62">
        <f t="shared" ref="HF128:HJ128" si="1150">$V162*AJ130</f>
        <v>2.5559999999999996</v>
      </c>
      <c r="HG128" s="62">
        <f t="shared" si="1150"/>
        <v>2.5937999999999994</v>
      </c>
      <c r="HH128" s="62">
        <f t="shared" si="1150"/>
        <v>2.6693999999999996</v>
      </c>
      <c r="HI128" s="62">
        <f t="shared" si="1150"/>
        <v>2.7827999999999999</v>
      </c>
      <c r="HJ128" s="62">
        <f t="shared" si="1150"/>
        <v>2.9339999999999997</v>
      </c>
      <c r="HK128" s="172"/>
      <c r="HM128" s="172"/>
      <c r="HN128" s="172">
        <v>123</v>
      </c>
      <c r="HO128" s="62">
        <f t="shared" ref="HO128:HS128" si="1151">$W162*AJ130</f>
        <v>0.51119999999999999</v>
      </c>
      <c r="HP128" s="62">
        <f t="shared" si="1151"/>
        <v>0.51875999999999989</v>
      </c>
      <c r="HQ128" s="62">
        <f t="shared" si="1151"/>
        <v>0.53387999999999991</v>
      </c>
      <c r="HR128" s="62">
        <f t="shared" si="1151"/>
        <v>0.55655999999999994</v>
      </c>
      <c r="HS128" s="62">
        <f t="shared" si="1151"/>
        <v>0.58679999999999999</v>
      </c>
      <c r="HT128" s="172"/>
      <c r="HV128" s="172"/>
      <c r="HW128" s="172">
        <v>123</v>
      </c>
      <c r="HX128" s="62">
        <f t="shared" ref="HX128:IB128" si="1152">$X162*AJ130</f>
        <v>0.34079999999999999</v>
      </c>
      <c r="HY128" s="62">
        <f t="shared" si="1152"/>
        <v>0.34583999999999993</v>
      </c>
      <c r="HZ128" s="62">
        <f t="shared" si="1152"/>
        <v>0.35591999999999996</v>
      </c>
      <c r="IA128" s="62">
        <f t="shared" si="1152"/>
        <v>0.37103999999999998</v>
      </c>
      <c r="IB128" s="62">
        <f t="shared" si="1152"/>
        <v>0.39119999999999999</v>
      </c>
      <c r="IC128" s="172"/>
      <c r="IE128" s="172"/>
      <c r="IF128" s="172">
        <v>123</v>
      </c>
      <c r="IG128" s="62">
        <f t="shared" ref="IG128:IK128" si="1153">$Y162*AJ130</f>
        <v>0.85199999999999998</v>
      </c>
      <c r="IH128" s="62">
        <f t="shared" si="1153"/>
        <v>0.86459999999999992</v>
      </c>
      <c r="II128" s="62">
        <f t="shared" si="1153"/>
        <v>0.88979999999999992</v>
      </c>
      <c r="IJ128" s="62">
        <f t="shared" si="1153"/>
        <v>0.92759999999999998</v>
      </c>
      <c r="IK128" s="62">
        <f t="shared" si="1153"/>
        <v>0.97799999999999998</v>
      </c>
      <c r="IL128" s="172"/>
      <c r="IN128" s="172"/>
      <c r="IO128" s="172">
        <v>123</v>
      </c>
      <c r="IP128" s="62">
        <f t="shared" ref="IP128:IT128" si="1154">$Z162*AJ130</f>
        <v>0.34079999999999999</v>
      </c>
      <c r="IQ128" s="62">
        <f t="shared" si="1154"/>
        <v>0.34583999999999993</v>
      </c>
      <c r="IR128" s="62">
        <f t="shared" si="1154"/>
        <v>0.35591999999999996</v>
      </c>
      <c r="IS128" s="62">
        <f t="shared" si="1154"/>
        <v>0.37103999999999998</v>
      </c>
      <c r="IT128" s="62">
        <f t="shared" si="1154"/>
        <v>0.39119999999999999</v>
      </c>
      <c r="IU128" s="172"/>
      <c r="IW128" s="172"/>
      <c r="IX128" s="172">
        <v>123</v>
      </c>
      <c r="IY128" s="62">
        <f t="shared" ref="IY128:JC128" si="1155">$AA162*AJ130</f>
        <v>0</v>
      </c>
      <c r="IZ128" s="62">
        <f t="shared" si="1155"/>
        <v>0</v>
      </c>
      <c r="JA128" s="62">
        <f t="shared" si="1155"/>
        <v>0</v>
      </c>
      <c r="JB128" s="62">
        <f t="shared" si="1155"/>
        <v>0</v>
      </c>
      <c r="JC128" s="62">
        <f t="shared" si="1155"/>
        <v>0</v>
      </c>
      <c r="JD128" s="67"/>
      <c r="JE128" s="67"/>
      <c r="JF128" s="67"/>
      <c r="JG128" s="172"/>
      <c r="JI128" s="172"/>
      <c r="JJ128" s="172">
        <v>123</v>
      </c>
      <c r="JK128" s="68">
        <f t="shared" ref="JK128:JO128" si="1156">AJ130*$F162</f>
        <v>8.5199999999999998E-2</v>
      </c>
      <c r="JL128" s="68">
        <f t="shared" si="1156"/>
        <v>8.6459999999999981E-2</v>
      </c>
      <c r="JM128" s="68">
        <f t="shared" si="1156"/>
        <v>8.897999999999999E-2</v>
      </c>
      <c r="JN128" s="68">
        <f t="shared" si="1156"/>
        <v>9.2759999999999995E-2</v>
      </c>
      <c r="JO128" s="68">
        <f t="shared" si="1156"/>
        <v>9.7799999999999998E-2</v>
      </c>
      <c r="JP128" s="61">
        <f>JK128*('[1]功能-城建'!CW127-'[1]功能-城建'!CW126)+JP127</f>
        <v>71378887.353417337</v>
      </c>
      <c r="JQ128" s="61">
        <f>JL128*('[1]功能-城建'!CX127-'[1]功能-城建'!CX126)+JQ127</f>
        <v>76654872.275354147</v>
      </c>
      <c r="JR128" s="61">
        <f>JM128*('[1]功能-城建'!CY127-'[1]功能-城建'!CY126)+JR127</f>
        <v>75650633.549598753</v>
      </c>
      <c r="JS128" s="61">
        <f>JN128*('[1]功能-城建'!CZ127-'[1]功能-城建'!CZ126)+JS127</f>
        <v>75154135.312370032</v>
      </c>
      <c r="JT128" s="61">
        <f>JO128*('[1]功能-城建'!DA127-'[1]功能-城建'!DA126)+JT127</f>
        <v>42630166.604394332</v>
      </c>
      <c r="JU128" s="172"/>
      <c r="JW128" s="172"/>
      <c r="JX128" s="172">
        <v>123</v>
      </c>
      <c r="JY128" s="68">
        <f t="shared" ref="JY128:KC128" si="1157">AJ130*$AB162</f>
        <v>0.1704</v>
      </c>
      <c r="JZ128" s="68">
        <f t="shared" si="1157"/>
        <v>0.17291999999999996</v>
      </c>
      <c r="KA128" s="68">
        <f t="shared" si="1157"/>
        <v>0.17795999999999998</v>
      </c>
      <c r="KB128" s="68">
        <f t="shared" si="1157"/>
        <v>0.18551999999999999</v>
      </c>
      <c r="KC128" s="68">
        <f t="shared" si="1157"/>
        <v>0.1956</v>
      </c>
      <c r="KD128" s="172"/>
      <c r="KF128" s="172"/>
      <c r="KG128" s="172">
        <v>123</v>
      </c>
      <c r="KH128" s="68">
        <f t="shared" ref="KH128:KL128" si="1158">AJ130*$AC162</f>
        <v>0.1704</v>
      </c>
      <c r="KI128" s="68">
        <f t="shared" si="1158"/>
        <v>0.17291999999999996</v>
      </c>
      <c r="KJ128" s="68">
        <f t="shared" si="1158"/>
        <v>0.17795999999999998</v>
      </c>
      <c r="KK128" s="68">
        <f t="shared" si="1158"/>
        <v>0.18551999999999999</v>
      </c>
      <c r="KL128" s="68">
        <f t="shared" si="1158"/>
        <v>0.1956</v>
      </c>
      <c r="KM128" s="172"/>
      <c r="KO128" s="172"/>
      <c r="KP128" s="172">
        <v>123</v>
      </c>
      <c r="KQ128" s="68">
        <f t="shared" ref="KQ128:KU128" si="1159">AJ130*$AD162</f>
        <v>0.25559999999999999</v>
      </c>
      <c r="KR128" s="68">
        <f t="shared" si="1159"/>
        <v>0.25937999999999994</v>
      </c>
      <c r="KS128" s="68">
        <f t="shared" si="1159"/>
        <v>0.26693999999999996</v>
      </c>
      <c r="KT128" s="68">
        <f t="shared" si="1159"/>
        <v>0.27827999999999997</v>
      </c>
      <c r="KU128" s="68">
        <f t="shared" si="1159"/>
        <v>0.29339999999999999</v>
      </c>
      <c r="KV128" s="172"/>
      <c r="KW128" s="172"/>
      <c r="KX128" s="172"/>
    </row>
    <row r="129" spans="2:310" x14ac:dyDescent="0.15">
      <c r="B129" s="54">
        <v>90</v>
      </c>
      <c r="C129" s="63">
        <f>IFERROR(INDEX(C$8:C$37,MATCH(圣人研究设计!AA163,$B$8:$B$37,0)),0)</f>
        <v>1.5</v>
      </c>
      <c r="D129" s="63">
        <f>IFERROR(INDEX(D$8:D$37,MATCH(圣人研究设计!AB163,$B$8:$B$37,0)),0)</f>
        <v>1.5</v>
      </c>
      <c r="E129" s="63">
        <f>IFERROR(INDEX(E$8:E$37,MATCH(圣人研究设计!AC163,$B$8:$B$37,0)),0)</f>
        <v>0</v>
      </c>
      <c r="F129" s="63">
        <f>IFERROR(INDEX(F$8:F$37,MATCH(圣人研究设计!AD163,$B$8:$B$37,0)),0)</f>
        <v>0.1</v>
      </c>
      <c r="G129" s="63">
        <f>IFERROR(INDEX(G$8:G$37,MATCH(圣人研究设计!AE163,$B$8:$B$37,0)),0)</f>
        <v>1</v>
      </c>
      <c r="H129" s="63">
        <f>IFERROR(INDEX(H$8:H$37,MATCH(圣人研究设计!AF163,$B$8:$B$37,0)),0)</f>
        <v>1</v>
      </c>
      <c r="I129" s="63">
        <f>IFERROR(INDEX(I$8:I$37,MATCH(圣人研究设计!AG163,$B$8:$B$37,0)),0)</f>
        <v>1</v>
      </c>
      <c r="J129" s="63">
        <f>IFERROR(INDEX(J$8:J$37,MATCH(圣人研究设计!AH163,$B$8:$B$37,0)),0)</f>
        <v>0.2</v>
      </c>
      <c r="K129" s="63">
        <f>IFERROR(INDEX(K$8:K$37,MATCH(圣人研究设计!AI163,$B$8:$B$37,0)),0)</f>
        <v>0.2</v>
      </c>
      <c r="L129" s="63">
        <f>IFERROR(INDEX(L$8:L$37,MATCH(圣人研究设计!AJ163,$B$8:$B$37,0)),0)</f>
        <v>0.15000000000000002</v>
      </c>
      <c r="M129" s="63">
        <f>IFERROR(INDEX(M$8:M$37,MATCH(圣人研究设计!AK163,$B$8:$B$37,0)),0)</f>
        <v>0.3</v>
      </c>
      <c r="N129" s="63">
        <f>IFERROR(INDEX(N$8:N$37,MATCH(圣人研究设计!AL163,$B$8:$B$37,0)),0)</f>
        <v>0.2</v>
      </c>
      <c r="O129" s="63">
        <f>IFERROR(INDEX(O$8:O$37,MATCH(圣人研究设计!AM163,$B$8:$B$37,0)),0)</f>
        <v>7.5000000000000011E-2</v>
      </c>
      <c r="P129" s="63">
        <f>IFERROR(INDEX(P$8:P$37,MATCH(圣人研究设计!AN163,$B$8:$B$37,0)),0)</f>
        <v>0.4</v>
      </c>
      <c r="Q129" s="63">
        <f>IFERROR(INDEX(Q$8:Q$37,MATCH(圣人研究设计!AO163,$B$8:$B$37,0)),0)</f>
        <v>7.5000000000000011E-2</v>
      </c>
      <c r="R129" s="63">
        <f>IFERROR(INDEX(R$8:R$37,MATCH(圣人研究设计!AP163,$B$8:$B$37,0)),0)</f>
        <v>0.22499999999999998</v>
      </c>
      <c r="S129" s="63">
        <f>IFERROR(INDEX(S$8:S$37,MATCH(圣人研究设计!AQ163,$B$8:$B$37,0)),0)</f>
        <v>0.30000000000000004</v>
      </c>
      <c r="T129" s="63">
        <f>IFERROR(INDEX(T$8:T$37,MATCH(圣人研究设计!AR163,$B$8:$B$37,0)),0)</f>
        <v>0.4</v>
      </c>
      <c r="U129" s="63">
        <f>IFERROR(INDEX(U$8:U$37,MATCH(圣人研究设计!AS163,$B$8:$B$37,0)),0)</f>
        <v>0.30000000000000004</v>
      </c>
      <c r="V129" s="63">
        <f>IFERROR(INDEX(V$8:V$37,MATCH(圣人研究设计!AT163,$B$8:$B$37,0)),0)</f>
        <v>3</v>
      </c>
      <c r="W129" s="63">
        <f>IFERROR(INDEX(W$8:W$37,MATCH(圣人研究设计!AU163,$B$8:$B$37,0)),0)</f>
        <v>0.6</v>
      </c>
      <c r="X129" s="63">
        <f>IFERROR(INDEX(X$8:X$37,MATCH(圣人研究设计!AV163,$B$8:$B$37,0)),0)</f>
        <v>0.30000000000000004</v>
      </c>
      <c r="Y129" s="63">
        <f>IFERROR(INDEX(Y$8:Y$37,MATCH(圣人研究设计!AW163,$B$8:$B$37,0)),0)</f>
        <v>1</v>
      </c>
      <c r="Z129" s="63">
        <f>IFERROR(INDEX(Z$8:Z$37,MATCH(圣人研究设计!AX163,$B$8:$B$37,0)),0)</f>
        <v>0.4</v>
      </c>
      <c r="AA129" s="63">
        <f>IFERROR(INDEX(AA$8:AA$37,MATCH(圣人研究设计!AY163,$B$8:$B$37,0)),0)</f>
        <v>0</v>
      </c>
      <c r="AB129" s="63">
        <f>IFERROR(INDEX(AB$8:AB$37,MATCH(圣人研究设计!AZ163,$B$8:$B$37,0)),0)</f>
        <v>0.15000000000000002</v>
      </c>
      <c r="AC129" s="63">
        <f>IFERROR(INDEX(AC$8:AC$37,MATCH(圣人研究设计!BA163,$B$8:$B$37,0)),0)</f>
        <v>0.2</v>
      </c>
      <c r="AD129" s="63">
        <f>IFERROR(INDEX(AD$8:AD$37,MATCH(圣人研究设计!BB163,$B$8:$B$37,0)),0)</f>
        <v>0.3</v>
      </c>
      <c r="AE129" s="63"/>
      <c r="AI129" s="172">
        <v>122</v>
      </c>
      <c r="AJ129" s="60">
        <f>IF(总纲!BM126&lt;INT('功能-圣人研究'!$E$8),0,求节点('功能-圣人研究'!$E$8:$E$27,'功能-圣人研究'!K$8:K$27,总纲!BM126))</f>
        <v>0.71</v>
      </c>
      <c r="AK129" s="60">
        <f>IF(总纲!BN126&lt;INT('功能-圣人研究'!$E$8),0,求节点('功能-圣人研究'!$E$8:$E$27,'功能-圣人研究'!L$8:L$27,总纲!BN126))</f>
        <v>0.72049999999999992</v>
      </c>
      <c r="AL129" s="60">
        <f>IF(总纲!BO126&lt;INT('功能-圣人研究'!$E$8),0,求节点('功能-圣人研究'!$E$8:$E$27,'功能-圣人研究'!M$8:M$27,总纲!BO126))</f>
        <v>0.74149999999999994</v>
      </c>
      <c r="AM129" s="60">
        <f>IF(总纲!BP126&lt;INT('功能-圣人研究'!$E$8),0,求节点('功能-圣人研究'!$E$8:$E$27,'功能-圣人研究'!N$8:N$27,总纲!BP126))</f>
        <v>0.77300000000000002</v>
      </c>
      <c r="AN129" s="60">
        <f>IF(总纲!BQ126&lt;INT('功能-圣人研究'!$E$8),0,求节点('功能-圣人研究'!$E$8:$E$27,'功能-圣人研究'!O$8:O$27,总纲!BQ126))</f>
        <v>0.81500000000000006</v>
      </c>
      <c r="AO129" s="172"/>
      <c r="AT129" s="172">
        <v>124</v>
      </c>
      <c r="AU129" s="68">
        <f t="shared" ref="AU129:AY129" si="1160">$C163*AJ131</f>
        <v>1.4909999999999997</v>
      </c>
      <c r="AV129" s="68">
        <f t="shared" si="1160"/>
        <v>1.5130499999999996</v>
      </c>
      <c r="AW129" s="68">
        <f t="shared" si="1160"/>
        <v>1.5571499999999996</v>
      </c>
      <c r="AX129" s="68">
        <f t="shared" si="1160"/>
        <v>1.6232999999999997</v>
      </c>
      <c r="AY129" s="68">
        <f t="shared" si="1160"/>
        <v>1.7114999999999998</v>
      </c>
      <c r="AZ129" s="172"/>
      <c r="BB129" s="172"/>
      <c r="BC129" s="172">
        <v>124</v>
      </c>
      <c r="BD129" s="68">
        <f t="shared" ref="BD129:BH129" si="1161">$D163*AJ131</f>
        <v>1.2779999999999998</v>
      </c>
      <c r="BE129" s="68">
        <f t="shared" si="1161"/>
        <v>1.2968999999999997</v>
      </c>
      <c r="BF129" s="68">
        <f t="shared" si="1161"/>
        <v>1.3346999999999998</v>
      </c>
      <c r="BG129" s="68">
        <f t="shared" si="1161"/>
        <v>1.3914</v>
      </c>
      <c r="BH129" s="68">
        <f t="shared" si="1161"/>
        <v>1.4669999999999999</v>
      </c>
      <c r="BI129" s="172"/>
      <c r="BK129" s="172"/>
      <c r="BL129" s="172">
        <v>124</v>
      </c>
      <c r="BM129" s="68">
        <f t="shared" ref="BM129:BQ129" si="1162">$E163*AJ131</f>
        <v>0</v>
      </c>
      <c r="BN129" s="68">
        <f t="shared" si="1162"/>
        <v>0</v>
      </c>
      <c r="BO129" s="68">
        <f t="shared" si="1162"/>
        <v>0</v>
      </c>
      <c r="BP129" s="68">
        <f t="shared" si="1162"/>
        <v>0</v>
      </c>
      <c r="BQ129" s="68">
        <f t="shared" si="1162"/>
        <v>0</v>
      </c>
      <c r="BR129" s="172"/>
      <c r="BT129" s="172"/>
      <c r="BU129" s="172">
        <v>124</v>
      </c>
      <c r="BV129" s="62">
        <f t="shared" ref="BV129:BZ129" si="1163">$G163*AJ131</f>
        <v>0.85199999999999998</v>
      </c>
      <c r="BW129" s="62">
        <f t="shared" si="1163"/>
        <v>0.86459999999999992</v>
      </c>
      <c r="BX129" s="62">
        <f t="shared" si="1163"/>
        <v>0.88979999999999992</v>
      </c>
      <c r="BY129" s="62">
        <f t="shared" si="1163"/>
        <v>0.92759999999999998</v>
      </c>
      <c r="BZ129" s="62">
        <f t="shared" si="1163"/>
        <v>0.97799999999999998</v>
      </c>
      <c r="CA129" s="172"/>
      <c r="CC129" s="172"/>
      <c r="CD129" s="172">
        <v>124</v>
      </c>
      <c r="CE129" s="62">
        <f t="shared" ref="CE129:CI129" si="1164">$H163*AJ131</f>
        <v>0.85199999999999998</v>
      </c>
      <c r="CF129" s="62">
        <f t="shared" si="1164"/>
        <v>0.86459999999999992</v>
      </c>
      <c r="CG129" s="62">
        <f t="shared" si="1164"/>
        <v>0.88979999999999992</v>
      </c>
      <c r="CH129" s="62">
        <f t="shared" si="1164"/>
        <v>0.92759999999999998</v>
      </c>
      <c r="CI129" s="62">
        <f t="shared" si="1164"/>
        <v>0.97799999999999998</v>
      </c>
      <c r="CJ129" s="172"/>
      <c r="CL129" s="172"/>
      <c r="CM129" s="172">
        <v>124</v>
      </c>
      <c r="CN129" s="62">
        <f t="shared" ref="CN129:CR129" si="1165">$I163*AJ131</f>
        <v>0.85199999999999998</v>
      </c>
      <c r="CO129" s="62">
        <f t="shared" si="1165"/>
        <v>0.86459999999999992</v>
      </c>
      <c r="CP129" s="62">
        <f t="shared" si="1165"/>
        <v>0.88979999999999992</v>
      </c>
      <c r="CQ129" s="62">
        <f t="shared" si="1165"/>
        <v>0.92759999999999998</v>
      </c>
      <c r="CR129" s="62">
        <f t="shared" si="1165"/>
        <v>0.97799999999999998</v>
      </c>
      <c r="CS129" s="172"/>
      <c r="CU129" s="172"/>
      <c r="CV129" s="172">
        <v>124</v>
      </c>
      <c r="CW129" s="62">
        <f t="shared" ref="CW129:DA129" si="1166">$J163*AJ131</f>
        <v>0.1704</v>
      </c>
      <c r="CX129" s="62">
        <f t="shared" si="1166"/>
        <v>0.17291999999999996</v>
      </c>
      <c r="CY129" s="62">
        <f t="shared" si="1166"/>
        <v>0.17795999999999998</v>
      </c>
      <c r="CZ129" s="62">
        <f t="shared" si="1166"/>
        <v>0.18551999999999999</v>
      </c>
      <c r="DA129" s="62">
        <f t="shared" si="1166"/>
        <v>0.1956</v>
      </c>
      <c r="DB129" s="172"/>
      <c r="DD129" s="172"/>
      <c r="DE129" s="172">
        <v>124</v>
      </c>
      <c r="DF129" s="62">
        <f t="shared" ref="DF129:DJ129" si="1167">$K163*AJ131</f>
        <v>0.19879999999999998</v>
      </c>
      <c r="DG129" s="62">
        <f t="shared" si="1167"/>
        <v>0.20173999999999995</v>
      </c>
      <c r="DH129" s="62">
        <f t="shared" si="1167"/>
        <v>0.20761999999999997</v>
      </c>
      <c r="DI129" s="62">
        <f t="shared" si="1167"/>
        <v>0.21643999999999999</v>
      </c>
      <c r="DJ129" s="62">
        <f t="shared" si="1167"/>
        <v>0.22819999999999999</v>
      </c>
      <c r="DK129" s="172"/>
      <c r="DM129" s="172"/>
      <c r="DN129" s="172">
        <v>124</v>
      </c>
      <c r="DO129" s="62">
        <f t="shared" ref="DO129:DS129" si="1168">$L163*AJ131</f>
        <v>0.1704</v>
      </c>
      <c r="DP129" s="62">
        <f t="shared" si="1168"/>
        <v>0.17291999999999996</v>
      </c>
      <c r="DQ129" s="62">
        <f t="shared" si="1168"/>
        <v>0.17795999999999998</v>
      </c>
      <c r="DR129" s="62">
        <f t="shared" si="1168"/>
        <v>0.18551999999999999</v>
      </c>
      <c r="DS129" s="62">
        <f t="shared" si="1168"/>
        <v>0.1956</v>
      </c>
      <c r="DT129" s="172"/>
      <c r="DV129" s="172"/>
      <c r="DW129" s="172">
        <v>124</v>
      </c>
      <c r="DX129" s="62">
        <f t="shared" ref="DX129:EB129" si="1169">$M163*AJ131</f>
        <v>0.25559999999999999</v>
      </c>
      <c r="DY129" s="62">
        <f t="shared" si="1169"/>
        <v>0.25937999999999994</v>
      </c>
      <c r="DZ129" s="62">
        <f t="shared" si="1169"/>
        <v>0.26693999999999996</v>
      </c>
      <c r="EA129" s="62">
        <f t="shared" si="1169"/>
        <v>0.27827999999999997</v>
      </c>
      <c r="EB129" s="62">
        <f t="shared" si="1169"/>
        <v>0.29339999999999999</v>
      </c>
      <c r="EC129" s="172"/>
      <c r="EE129" s="172"/>
      <c r="EF129" s="172">
        <v>124</v>
      </c>
      <c r="EG129" s="62">
        <f t="shared" ref="EG129:EK129" si="1170">$N163*AJ131</f>
        <v>0.1704</v>
      </c>
      <c r="EH129" s="62">
        <f t="shared" si="1170"/>
        <v>0.17291999999999996</v>
      </c>
      <c r="EI129" s="62">
        <f t="shared" si="1170"/>
        <v>0.17795999999999998</v>
      </c>
      <c r="EJ129" s="62">
        <f t="shared" si="1170"/>
        <v>0.18551999999999999</v>
      </c>
      <c r="EK129" s="62">
        <f t="shared" si="1170"/>
        <v>0.1956</v>
      </c>
      <c r="EL129" s="172"/>
      <c r="EN129" s="172"/>
      <c r="EO129" s="172">
        <v>124</v>
      </c>
      <c r="EP129" s="62">
        <f t="shared" ref="EP129:ET129" si="1171">$O163*AJ131</f>
        <v>8.5199999999999998E-2</v>
      </c>
      <c r="EQ129" s="62">
        <f t="shared" si="1171"/>
        <v>8.6459999999999981E-2</v>
      </c>
      <c r="ER129" s="62">
        <f t="shared" si="1171"/>
        <v>8.897999999999999E-2</v>
      </c>
      <c r="ES129" s="62">
        <f t="shared" si="1171"/>
        <v>9.2759999999999995E-2</v>
      </c>
      <c r="ET129" s="62">
        <f t="shared" si="1171"/>
        <v>9.7799999999999998E-2</v>
      </c>
      <c r="EU129" s="172"/>
      <c r="EW129" s="172"/>
      <c r="EX129" s="172">
        <v>124</v>
      </c>
      <c r="EY129" s="62">
        <f t="shared" si="401"/>
        <v>0.34079999999999999</v>
      </c>
      <c r="EZ129" s="62">
        <f t="shared" si="402"/>
        <v>0.34583999999999993</v>
      </c>
      <c r="FA129" s="62">
        <f t="shared" si="403"/>
        <v>0.35591999999999996</v>
      </c>
      <c r="FB129" s="62">
        <f t="shared" si="404"/>
        <v>0.37103999999999998</v>
      </c>
      <c r="FC129" s="62">
        <f t="shared" si="405"/>
        <v>0.39119999999999999</v>
      </c>
      <c r="FD129" s="172"/>
      <c r="FF129" s="172"/>
      <c r="FG129" s="172">
        <v>124</v>
      </c>
      <c r="FH129" s="67">
        <f>$Q163*AJ131*'[1]资源-士兵训练时间'!AB129+FH128</f>
        <v>60420645.473413818</v>
      </c>
      <c r="FI129" s="67">
        <f>$Q163*AK131*'[1]资源-士兵训练时间'!AC129+FI128</f>
        <v>85667005.425642088</v>
      </c>
      <c r="FJ129" s="67">
        <f>$Q163*AL131*'[1]资源-士兵训练时间'!AD129+FJ128</f>
        <v>115914879.21081936</v>
      </c>
      <c r="FK129" s="67">
        <f>$Q163*AM131*'[1]资源-士兵训练时间'!AE129+FK128</f>
        <v>157677114.44102827</v>
      </c>
      <c r="FL129" s="67">
        <f>$Q163*AN131*'[1]资源-士兵训练时间'!AF129+FL128</f>
        <v>243060803.21258911</v>
      </c>
      <c r="FM129" s="172"/>
      <c r="FO129" s="172"/>
      <c r="FP129" s="172">
        <v>124</v>
      </c>
      <c r="FQ129" s="62">
        <f t="shared" ref="FQ129:FU129" si="1172">$R163*AJ131</f>
        <v>0.25559999999999999</v>
      </c>
      <c r="FR129" s="62">
        <f t="shared" si="1172"/>
        <v>0.25937999999999994</v>
      </c>
      <c r="FS129" s="62">
        <f t="shared" si="1172"/>
        <v>0.26693999999999996</v>
      </c>
      <c r="FT129" s="62">
        <f t="shared" si="1172"/>
        <v>0.27827999999999997</v>
      </c>
      <c r="FU129" s="62">
        <f t="shared" si="1172"/>
        <v>0.29339999999999999</v>
      </c>
      <c r="FV129" s="61">
        <f>FQ129*[4]兵营招募!AX128+FV128</f>
        <v>178935911.95039064</v>
      </c>
      <c r="FW129" s="61">
        <f>FR129*[4]兵营招募!AY128+FW128</f>
        <v>179922869.93351713</v>
      </c>
      <c r="FX129" s="61">
        <f>FS129*[4]兵营招募!AZ128+FX128</f>
        <v>169052648.71793497</v>
      </c>
      <c r="FY129" s="61">
        <f>FT129*[4]兵营招募!BA128+FY128</f>
        <v>157401618.5384742</v>
      </c>
      <c r="FZ129" s="61">
        <f>FU129*[4]兵营招募!BB128+FZ128</f>
        <v>107401531.4137906</v>
      </c>
      <c r="GA129" s="172"/>
      <c r="GC129" s="172"/>
      <c r="GD129" s="172">
        <v>124</v>
      </c>
      <c r="GE129" s="62">
        <f t="shared" ref="GE129:GI129" si="1173">$S163*AJ131</f>
        <v>0.34079999999999999</v>
      </c>
      <c r="GF129" s="62">
        <f t="shared" si="1173"/>
        <v>0.34583999999999993</v>
      </c>
      <c r="GG129" s="62">
        <f t="shared" si="1173"/>
        <v>0.35591999999999996</v>
      </c>
      <c r="GH129" s="62">
        <f t="shared" si="1173"/>
        <v>0.37103999999999998</v>
      </c>
      <c r="GI129" s="62">
        <f t="shared" si="1173"/>
        <v>0.39119999999999999</v>
      </c>
      <c r="GJ129" s="172"/>
      <c r="GL129" s="172"/>
      <c r="GM129" s="172">
        <v>124</v>
      </c>
      <c r="GN129" s="62">
        <f t="shared" ref="GN129:GR129" si="1174">$T163*AJ131</f>
        <v>0.34079999999999999</v>
      </c>
      <c r="GO129" s="62">
        <f t="shared" si="1174"/>
        <v>0.34583999999999993</v>
      </c>
      <c r="GP129" s="62">
        <f t="shared" si="1174"/>
        <v>0.35591999999999996</v>
      </c>
      <c r="GQ129" s="62">
        <f t="shared" si="1174"/>
        <v>0.37103999999999998</v>
      </c>
      <c r="GR129" s="62">
        <f t="shared" si="1174"/>
        <v>0.39119999999999999</v>
      </c>
      <c r="GS129" s="172"/>
      <c r="GU129" s="172"/>
      <c r="GV129" s="172">
        <v>124</v>
      </c>
      <c r="GW129" s="62">
        <f t="shared" ref="GW129:HA129" si="1175">$U163*AJ131</f>
        <v>0.34079999999999999</v>
      </c>
      <c r="GX129" s="62">
        <f t="shared" si="1175"/>
        <v>0.34583999999999993</v>
      </c>
      <c r="GY129" s="62">
        <f t="shared" si="1175"/>
        <v>0.35591999999999996</v>
      </c>
      <c r="GZ129" s="62">
        <f t="shared" si="1175"/>
        <v>0.37103999999999998</v>
      </c>
      <c r="HA129" s="62">
        <f t="shared" si="1175"/>
        <v>0.39119999999999999</v>
      </c>
      <c r="HB129" s="172"/>
      <c r="HD129" s="172"/>
      <c r="HE129" s="172">
        <v>124</v>
      </c>
      <c r="HF129" s="62">
        <f t="shared" ref="HF129:HJ129" si="1176">$V163*AJ131</f>
        <v>2.5559999999999996</v>
      </c>
      <c r="HG129" s="62">
        <f t="shared" si="1176"/>
        <v>2.5937999999999994</v>
      </c>
      <c r="HH129" s="62">
        <f t="shared" si="1176"/>
        <v>2.6693999999999996</v>
      </c>
      <c r="HI129" s="62">
        <f t="shared" si="1176"/>
        <v>2.7827999999999999</v>
      </c>
      <c r="HJ129" s="62">
        <f t="shared" si="1176"/>
        <v>2.9339999999999997</v>
      </c>
      <c r="HK129" s="172"/>
      <c r="HM129" s="172"/>
      <c r="HN129" s="172">
        <v>124</v>
      </c>
      <c r="HO129" s="62">
        <f t="shared" ref="HO129:HS129" si="1177">$W163*AJ131</f>
        <v>0.51119999999999999</v>
      </c>
      <c r="HP129" s="62">
        <f t="shared" si="1177"/>
        <v>0.51875999999999989</v>
      </c>
      <c r="HQ129" s="62">
        <f t="shared" si="1177"/>
        <v>0.53387999999999991</v>
      </c>
      <c r="HR129" s="62">
        <f t="shared" si="1177"/>
        <v>0.55655999999999994</v>
      </c>
      <c r="HS129" s="62">
        <f t="shared" si="1177"/>
        <v>0.58679999999999999</v>
      </c>
      <c r="HT129" s="172"/>
      <c r="HV129" s="172"/>
      <c r="HW129" s="172">
        <v>124</v>
      </c>
      <c r="HX129" s="62">
        <f t="shared" ref="HX129:IB129" si="1178">$X163*AJ131</f>
        <v>0.34079999999999999</v>
      </c>
      <c r="HY129" s="62">
        <f t="shared" si="1178"/>
        <v>0.34583999999999993</v>
      </c>
      <c r="HZ129" s="62">
        <f t="shared" si="1178"/>
        <v>0.35591999999999996</v>
      </c>
      <c r="IA129" s="62">
        <f t="shared" si="1178"/>
        <v>0.37103999999999998</v>
      </c>
      <c r="IB129" s="62">
        <f t="shared" si="1178"/>
        <v>0.39119999999999999</v>
      </c>
      <c r="IC129" s="172"/>
      <c r="IE129" s="172"/>
      <c r="IF129" s="172">
        <v>124</v>
      </c>
      <c r="IG129" s="62">
        <f t="shared" ref="IG129:IK129" si="1179">$Y163*AJ131</f>
        <v>0.99399999999999988</v>
      </c>
      <c r="IH129" s="62">
        <f t="shared" si="1179"/>
        <v>1.0086999999999999</v>
      </c>
      <c r="II129" s="62">
        <f t="shared" si="1179"/>
        <v>1.0380999999999998</v>
      </c>
      <c r="IJ129" s="62">
        <f t="shared" si="1179"/>
        <v>1.0822000000000001</v>
      </c>
      <c r="IK129" s="62">
        <f t="shared" si="1179"/>
        <v>1.141</v>
      </c>
      <c r="IL129" s="172"/>
      <c r="IN129" s="172"/>
      <c r="IO129" s="172">
        <v>124</v>
      </c>
      <c r="IP129" s="62">
        <f t="shared" ref="IP129:IT129" si="1180">$Z163*AJ131</f>
        <v>0.34079999999999999</v>
      </c>
      <c r="IQ129" s="62">
        <f t="shared" si="1180"/>
        <v>0.34583999999999993</v>
      </c>
      <c r="IR129" s="62">
        <f t="shared" si="1180"/>
        <v>0.35591999999999996</v>
      </c>
      <c r="IS129" s="62">
        <f t="shared" si="1180"/>
        <v>0.37103999999999998</v>
      </c>
      <c r="IT129" s="62">
        <f t="shared" si="1180"/>
        <v>0.39119999999999999</v>
      </c>
      <c r="IU129" s="172"/>
      <c r="IW129" s="172"/>
      <c r="IX129" s="172">
        <v>124</v>
      </c>
      <c r="IY129" s="62">
        <f t="shared" ref="IY129:JC129" si="1181">$AA163*AJ131</f>
        <v>0</v>
      </c>
      <c r="IZ129" s="62">
        <f t="shared" si="1181"/>
        <v>0</v>
      </c>
      <c r="JA129" s="62">
        <f t="shared" si="1181"/>
        <v>0</v>
      </c>
      <c r="JB129" s="62">
        <f t="shared" si="1181"/>
        <v>0</v>
      </c>
      <c r="JC129" s="62">
        <f t="shared" si="1181"/>
        <v>0</v>
      </c>
      <c r="JD129" s="67"/>
      <c r="JE129" s="67"/>
      <c r="JF129" s="67"/>
      <c r="JG129" s="172"/>
      <c r="JI129" s="172"/>
      <c r="JJ129" s="172">
        <v>124</v>
      </c>
      <c r="JK129" s="68">
        <f t="shared" ref="JK129:JO129" si="1182">AJ131*$F163</f>
        <v>9.9399999999999988E-2</v>
      </c>
      <c r="JL129" s="68">
        <f t="shared" si="1182"/>
        <v>0.10086999999999997</v>
      </c>
      <c r="JM129" s="68">
        <f t="shared" si="1182"/>
        <v>0.10380999999999999</v>
      </c>
      <c r="JN129" s="68">
        <f t="shared" si="1182"/>
        <v>0.10822</v>
      </c>
      <c r="JO129" s="68">
        <f t="shared" si="1182"/>
        <v>0.11409999999999999</v>
      </c>
      <c r="JP129" s="61">
        <f>JK129*('[1]功能-城建'!CW128-'[1]功能-城建'!CW127)+JP128</f>
        <v>77595994.734620079</v>
      </c>
      <c r="JQ129" s="61">
        <f>JL129*('[1]功能-城建'!CX128-'[1]功能-城建'!CX127)+JQ128</f>
        <v>83641740.33299467</v>
      </c>
      <c r="JR129" s="61">
        <f>JM129*('[1]功能-城建'!CY128-'[1]功能-城建'!CY127)+JR128</f>
        <v>82523955.98390314</v>
      </c>
      <c r="JS129" s="61">
        <f>JN129*('[1]功能-城建'!CZ128-'[1]功能-城建'!CZ127)+JS128</f>
        <v>81973547.23406285</v>
      </c>
      <c r="JT129" s="61">
        <f>JO129*('[1]功能-城建'!DA128-'[1]功能-城建'!DA127)+JT128</f>
        <v>46668975.811264344</v>
      </c>
      <c r="JU129" s="172"/>
      <c r="JW129" s="172"/>
      <c r="JX129" s="172">
        <v>124</v>
      </c>
      <c r="JY129" s="68">
        <f t="shared" ref="JY129:KC129" si="1183">AJ131*$AB163</f>
        <v>0.1704</v>
      </c>
      <c r="JZ129" s="68">
        <f t="shared" si="1183"/>
        <v>0.17291999999999996</v>
      </c>
      <c r="KA129" s="68">
        <f t="shared" si="1183"/>
        <v>0.17795999999999998</v>
      </c>
      <c r="KB129" s="68">
        <f t="shared" si="1183"/>
        <v>0.18551999999999999</v>
      </c>
      <c r="KC129" s="68">
        <f t="shared" si="1183"/>
        <v>0.1956</v>
      </c>
      <c r="KD129" s="172"/>
      <c r="KF129" s="172"/>
      <c r="KG129" s="172">
        <v>124</v>
      </c>
      <c r="KH129" s="68">
        <f t="shared" ref="KH129:KL129" si="1184">AJ131*$AC163</f>
        <v>0.1704</v>
      </c>
      <c r="KI129" s="68">
        <f t="shared" si="1184"/>
        <v>0.17291999999999996</v>
      </c>
      <c r="KJ129" s="68">
        <f t="shared" si="1184"/>
        <v>0.17795999999999998</v>
      </c>
      <c r="KK129" s="68">
        <f t="shared" si="1184"/>
        <v>0.18551999999999999</v>
      </c>
      <c r="KL129" s="68">
        <f t="shared" si="1184"/>
        <v>0.1956</v>
      </c>
      <c r="KM129" s="172"/>
      <c r="KO129" s="172"/>
      <c r="KP129" s="172">
        <v>124</v>
      </c>
      <c r="KQ129" s="68">
        <f t="shared" ref="KQ129:KU129" si="1185">AJ131*$AD163</f>
        <v>0.29819999999999997</v>
      </c>
      <c r="KR129" s="68">
        <f t="shared" si="1185"/>
        <v>0.30260999999999993</v>
      </c>
      <c r="KS129" s="68">
        <f t="shared" si="1185"/>
        <v>0.31142999999999998</v>
      </c>
      <c r="KT129" s="68">
        <f t="shared" si="1185"/>
        <v>0.32466</v>
      </c>
      <c r="KU129" s="68">
        <f t="shared" si="1185"/>
        <v>0.34229999999999999</v>
      </c>
      <c r="KV129" s="172"/>
      <c r="KW129" s="172"/>
      <c r="KX129" s="172"/>
    </row>
    <row r="130" spans="2:310" x14ac:dyDescent="0.15">
      <c r="B130" s="54">
        <v>91</v>
      </c>
      <c r="C130" s="63">
        <f>IFERROR(INDEX(C$8:C$37,MATCH(圣人研究设计!AA164,$B$8:$B$37,0)),0)</f>
        <v>1.5</v>
      </c>
      <c r="D130" s="63">
        <f>IFERROR(INDEX(D$8:D$37,MATCH(圣人研究设计!AB164,$B$8:$B$37,0)),0)</f>
        <v>1.5</v>
      </c>
      <c r="E130" s="63">
        <f>IFERROR(INDEX(E$8:E$37,MATCH(圣人研究设计!AC164,$B$8:$B$37,0)),0)</f>
        <v>0</v>
      </c>
      <c r="F130" s="63">
        <f>IFERROR(INDEX(F$8:F$37,MATCH(圣人研究设计!AD164,$B$8:$B$37,0)),0)</f>
        <v>0.1</v>
      </c>
      <c r="G130" s="63">
        <f>IFERROR(INDEX(G$8:G$37,MATCH(圣人研究设计!AE164,$B$8:$B$37,0)),0)</f>
        <v>1</v>
      </c>
      <c r="H130" s="63">
        <f>IFERROR(INDEX(H$8:H$37,MATCH(圣人研究设计!AF164,$B$8:$B$37,0)),0)</f>
        <v>1</v>
      </c>
      <c r="I130" s="63">
        <f>IFERROR(INDEX(I$8:I$37,MATCH(圣人研究设计!AG164,$B$8:$B$37,0)),0)</f>
        <v>1</v>
      </c>
      <c r="J130" s="63">
        <f>IFERROR(INDEX(J$8:J$37,MATCH(圣人研究设计!AH164,$B$8:$B$37,0)),0)</f>
        <v>0.2</v>
      </c>
      <c r="K130" s="63">
        <f>IFERROR(INDEX(K$8:K$37,MATCH(圣人研究设计!AI164,$B$8:$B$37,0)),0)</f>
        <v>0.2</v>
      </c>
      <c r="L130" s="63">
        <f>IFERROR(INDEX(L$8:L$37,MATCH(圣人研究设计!AJ164,$B$8:$B$37,0)),0)</f>
        <v>0.15000000000000002</v>
      </c>
      <c r="M130" s="63">
        <f>IFERROR(INDEX(M$8:M$37,MATCH(圣人研究设计!AK164,$B$8:$B$37,0)),0)</f>
        <v>0.3</v>
      </c>
      <c r="N130" s="63">
        <f>IFERROR(INDEX(N$8:N$37,MATCH(圣人研究设计!AL164,$B$8:$B$37,0)),0)</f>
        <v>0.2</v>
      </c>
      <c r="O130" s="63">
        <f>IFERROR(INDEX(O$8:O$37,MATCH(圣人研究设计!AM164,$B$8:$B$37,0)),0)</f>
        <v>7.5000000000000011E-2</v>
      </c>
      <c r="P130" s="63">
        <f>IFERROR(INDEX(P$8:P$37,MATCH(圣人研究设计!AN164,$B$8:$B$37,0)),0)</f>
        <v>0.4</v>
      </c>
      <c r="Q130" s="63">
        <f>IFERROR(INDEX(Q$8:Q$37,MATCH(圣人研究设计!AO164,$B$8:$B$37,0)),0)</f>
        <v>7.5000000000000011E-2</v>
      </c>
      <c r="R130" s="63">
        <f>IFERROR(INDEX(R$8:R$37,MATCH(圣人研究设计!AP164,$B$8:$B$37,0)),0)</f>
        <v>0.22499999999999998</v>
      </c>
      <c r="S130" s="63">
        <f>IFERROR(INDEX(S$8:S$37,MATCH(圣人研究设计!AQ164,$B$8:$B$37,0)),0)</f>
        <v>0.30000000000000004</v>
      </c>
      <c r="T130" s="63">
        <f>IFERROR(INDEX(T$8:T$37,MATCH(圣人研究设计!AR164,$B$8:$B$37,0)),0)</f>
        <v>0.4</v>
      </c>
      <c r="U130" s="63">
        <f>IFERROR(INDEX(U$8:U$37,MATCH(圣人研究设计!AS164,$B$8:$B$37,0)),0)</f>
        <v>0.30000000000000004</v>
      </c>
      <c r="V130" s="63">
        <f>IFERROR(INDEX(V$8:V$37,MATCH(圣人研究设计!AT164,$B$8:$B$37,0)),0)</f>
        <v>3</v>
      </c>
      <c r="W130" s="63">
        <f>IFERROR(INDEX(W$8:W$37,MATCH(圣人研究设计!AU164,$B$8:$B$37,0)),0)</f>
        <v>0.6</v>
      </c>
      <c r="X130" s="63">
        <f>IFERROR(INDEX(X$8:X$37,MATCH(圣人研究设计!AV164,$B$8:$B$37,0)),0)</f>
        <v>0.30000000000000004</v>
      </c>
      <c r="Y130" s="63">
        <f>IFERROR(INDEX(Y$8:Y$37,MATCH(圣人研究设计!AW164,$B$8:$B$37,0)),0)</f>
        <v>1</v>
      </c>
      <c r="Z130" s="63">
        <f>IFERROR(INDEX(Z$8:Z$37,MATCH(圣人研究设计!AX164,$B$8:$B$37,0)),0)</f>
        <v>0.4</v>
      </c>
      <c r="AA130" s="63">
        <f>IFERROR(INDEX(AA$8:AA$37,MATCH(圣人研究设计!AY164,$B$8:$B$37,0)),0)</f>
        <v>0</v>
      </c>
      <c r="AB130" s="63">
        <f>IFERROR(INDEX(AB$8:AB$37,MATCH(圣人研究设计!AZ164,$B$8:$B$37,0)),0)</f>
        <v>0.15000000000000002</v>
      </c>
      <c r="AC130" s="63">
        <f>IFERROR(INDEX(AC$8:AC$37,MATCH(圣人研究设计!BA164,$B$8:$B$37,0)),0)</f>
        <v>0.2</v>
      </c>
      <c r="AD130" s="63">
        <f>IFERROR(INDEX(AD$8:AD$37,MATCH(圣人研究设计!BB164,$B$8:$B$37,0)),0)</f>
        <v>0.3</v>
      </c>
      <c r="AE130" s="63"/>
      <c r="AI130" s="172">
        <v>123</v>
      </c>
      <c r="AJ130" s="60">
        <f>IF(总纲!BM127&lt;INT('功能-圣人研究'!$E$8),0,求节点('功能-圣人研究'!$E$8:$E$27,'功能-圣人研究'!K$8:K$27,总纲!BM127))</f>
        <v>0.71</v>
      </c>
      <c r="AK130" s="60">
        <f>IF(总纲!BN127&lt;INT('功能-圣人研究'!$E$8),0,求节点('功能-圣人研究'!$E$8:$E$27,'功能-圣人研究'!L$8:L$27,总纲!BN127))</f>
        <v>0.72049999999999992</v>
      </c>
      <c r="AL130" s="60">
        <f>IF(总纲!BO127&lt;INT('功能-圣人研究'!$E$8),0,求节点('功能-圣人研究'!$E$8:$E$27,'功能-圣人研究'!M$8:M$27,总纲!BO127))</f>
        <v>0.74149999999999994</v>
      </c>
      <c r="AM130" s="60">
        <f>IF(总纲!BP127&lt;INT('功能-圣人研究'!$E$8),0,求节点('功能-圣人研究'!$E$8:$E$27,'功能-圣人研究'!N$8:N$27,总纲!BP127))</f>
        <v>0.77300000000000002</v>
      </c>
      <c r="AN130" s="60">
        <f>IF(总纲!BQ127&lt;INT('功能-圣人研究'!$E$8),0,求节点('功能-圣人研究'!$E$8:$E$27,'功能-圣人研究'!O$8:O$27,总纲!BQ127))</f>
        <v>0.81500000000000006</v>
      </c>
      <c r="AO130" s="172"/>
      <c r="AT130" s="172">
        <v>125</v>
      </c>
      <c r="AU130" s="68">
        <f t="shared" ref="AU130:AY130" si="1186">$C164*AJ132</f>
        <v>1.4909999999999997</v>
      </c>
      <c r="AV130" s="68">
        <f t="shared" si="1186"/>
        <v>1.5130499999999996</v>
      </c>
      <c r="AW130" s="68">
        <f t="shared" si="1186"/>
        <v>1.5571499999999996</v>
      </c>
      <c r="AX130" s="68">
        <f t="shared" si="1186"/>
        <v>1.6232999999999997</v>
      </c>
      <c r="AY130" s="68">
        <f t="shared" si="1186"/>
        <v>1.7114999999999998</v>
      </c>
      <c r="AZ130" s="172"/>
      <c r="BB130" s="172"/>
      <c r="BC130" s="172">
        <v>125</v>
      </c>
      <c r="BD130" s="68">
        <f t="shared" ref="BD130:BH130" si="1187">$D164*AJ132</f>
        <v>1.2779999999999998</v>
      </c>
      <c r="BE130" s="68">
        <f t="shared" si="1187"/>
        <v>1.2968999999999997</v>
      </c>
      <c r="BF130" s="68">
        <f t="shared" si="1187"/>
        <v>1.3346999999999998</v>
      </c>
      <c r="BG130" s="68">
        <f t="shared" si="1187"/>
        <v>1.3914</v>
      </c>
      <c r="BH130" s="68">
        <f t="shared" si="1187"/>
        <v>1.4669999999999999</v>
      </c>
      <c r="BI130" s="172"/>
      <c r="BK130" s="172"/>
      <c r="BL130" s="172">
        <v>125</v>
      </c>
      <c r="BM130" s="68">
        <f t="shared" ref="BM130:BQ130" si="1188">$E164*AJ132</f>
        <v>0</v>
      </c>
      <c r="BN130" s="68">
        <f t="shared" si="1188"/>
        <v>0</v>
      </c>
      <c r="BO130" s="68">
        <f t="shared" si="1188"/>
        <v>0</v>
      </c>
      <c r="BP130" s="68">
        <f t="shared" si="1188"/>
        <v>0</v>
      </c>
      <c r="BQ130" s="68">
        <f t="shared" si="1188"/>
        <v>0</v>
      </c>
      <c r="BR130" s="172"/>
      <c r="BT130" s="172"/>
      <c r="BU130" s="172">
        <v>125</v>
      </c>
      <c r="BV130" s="62">
        <f t="shared" ref="BV130:BZ130" si="1189">$G164*AJ132</f>
        <v>0.85199999999999998</v>
      </c>
      <c r="BW130" s="62">
        <f t="shared" si="1189"/>
        <v>0.86459999999999992</v>
      </c>
      <c r="BX130" s="62">
        <f t="shared" si="1189"/>
        <v>0.88979999999999992</v>
      </c>
      <c r="BY130" s="62">
        <f t="shared" si="1189"/>
        <v>0.92759999999999998</v>
      </c>
      <c r="BZ130" s="62">
        <f t="shared" si="1189"/>
        <v>0.97799999999999998</v>
      </c>
      <c r="CA130" s="172"/>
      <c r="CC130" s="172"/>
      <c r="CD130" s="172">
        <v>125</v>
      </c>
      <c r="CE130" s="62">
        <f t="shared" ref="CE130:CI130" si="1190">$H164*AJ132</f>
        <v>0.85199999999999998</v>
      </c>
      <c r="CF130" s="62">
        <f t="shared" si="1190"/>
        <v>0.86459999999999992</v>
      </c>
      <c r="CG130" s="62">
        <f t="shared" si="1190"/>
        <v>0.88979999999999992</v>
      </c>
      <c r="CH130" s="62">
        <f t="shared" si="1190"/>
        <v>0.92759999999999998</v>
      </c>
      <c r="CI130" s="62">
        <f t="shared" si="1190"/>
        <v>0.97799999999999998</v>
      </c>
      <c r="CJ130" s="172"/>
      <c r="CL130" s="172"/>
      <c r="CM130" s="172">
        <v>125</v>
      </c>
      <c r="CN130" s="62">
        <f t="shared" ref="CN130:CR130" si="1191">$I164*AJ132</f>
        <v>0.85199999999999998</v>
      </c>
      <c r="CO130" s="62">
        <f t="shared" si="1191"/>
        <v>0.86459999999999992</v>
      </c>
      <c r="CP130" s="62">
        <f t="shared" si="1191"/>
        <v>0.88979999999999992</v>
      </c>
      <c r="CQ130" s="62">
        <f t="shared" si="1191"/>
        <v>0.92759999999999998</v>
      </c>
      <c r="CR130" s="62">
        <f t="shared" si="1191"/>
        <v>0.97799999999999998</v>
      </c>
      <c r="CS130" s="172"/>
      <c r="CU130" s="172"/>
      <c r="CV130" s="172">
        <v>125</v>
      </c>
      <c r="CW130" s="62">
        <f t="shared" ref="CW130:DA130" si="1192">$J164*AJ132</f>
        <v>0.1704</v>
      </c>
      <c r="CX130" s="62">
        <f t="shared" si="1192"/>
        <v>0.17291999999999996</v>
      </c>
      <c r="CY130" s="62">
        <f t="shared" si="1192"/>
        <v>0.17795999999999998</v>
      </c>
      <c r="CZ130" s="62">
        <f t="shared" si="1192"/>
        <v>0.18551999999999999</v>
      </c>
      <c r="DA130" s="62">
        <f t="shared" si="1192"/>
        <v>0.1956</v>
      </c>
      <c r="DB130" s="172"/>
      <c r="DD130" s="172"/>
      <c r="DE130" s="172">
        <v>125</v>
      </c>
      <c r="DF130" s="62">
        <f t="shared" ref="DF130:DJ130" si="1193">$K164*AJ132</f>
        <v>0.19879999999999998</v>
      </c>
      <c r="DG130" s="62">
        <f t="shared" si="1193"/>
        <v>0.20173999999999995</v>
      </c>
      <c r="DH130" s="62">
        <f t="shared" si="1193"/>
        <v>0.20761999999999997</v>
      </c>
      <c r="DI130" s="62">
        <f t="shared" si="1193"/>
        <v>0.21643999999999999</v>
      </c>
      <c r="DJ130" s="62">
        <f t="shared" si="1193"/>
        <v>0.22819999999999999</v>
      </c>
      <c r="DK130" s="172"/>
      <c r="DM130" s="172"/>
      <c r="DN130" s="172">
        <v>125</v>
      </c>
      <c r="DO130" s="62">
        <f t="shared" ref="DO130:DS130" si="1194">$L164*AJ132</f>
        <v>0.1704</v>
      </c>
      <c r="DP130" s="62">
        <f t="shared" si="1194"/>
        <v>0.17291999999999996</v>
      </c>
      <c r="DQ130" s="62">
        <f t="shared" si="1194"/>
        <v>0.17795999999999998</v>
      </c>
      <c r="DR130" s="62">
        <f t="shared" si="1194"/>
        <v>0.18551999999999999</v>
      </c>
      <c r="DS130" s="62">
        <f t="shared" si="1194"/>
        <v>0.1956</v>
      </c>
      <c r="DT130" s="172"/>
      <c r="DV130" s="172"/>
      <c r="DW130" s="172">
        <v>125</v>
      </c>
      <c r="DX130" s="62">
        <f t="shared" ref="DX130:EB130" si="1195">$M164*AJ132</f>
        <v>0.25559999999999999</v>
      </c>
      <c r="DY130" s="62">
        <f t="shared" si="1195"/>
        <v>0.25937999999999994</v>
      </c>
      <c r="DZ130" s="62">
        <f t="shared" si="1195"/>
        <v>0.26693999999999996</v>
      </c>
      <c r="EA130" s="62">
        <f t="shared" si="1195"/>
        <v>0.27827999999999997</v>
      </c>
      <c r="EB130" s="62">
        <f t="shared" si="1195"/>
        <v>0.29339999999999999</v>
      </c>
      <c r="EC130" s="172"/>
      <c r="EE130" s="172"/>
      <c r="EF130" s="172">
        <v>125</v>
      </c>
      <c r="EG130" s="62">
        <f t="shared" ref="EG130:EK130" si="1196">$N164*AJ132</f>
        <v>0.1704</v>
      </c>
      <c r="EH130" s="62">
        <f t="shared" si="1196"/>
        <v>0.17291999999999996</v>
      </c>
      <c r="EI130" s="62">
        <f t="shared" si="1196"/>
        <v>0.17795999999999998</v>
      </c>
      <c r="EJ130" s="62">
        <f t="shared" si="1196"/>
        <v>0.18551999999999999</v>
      </c>
      <c r="EK130" s="62">
        <f t="shared" si="1196"/>
        <v>0.1956</v>
      </c>
      <c r="EL130" s="172"/>
      <c r="EN130" s="172"/>
      <c r="EO130" s="172">
        <v>125</v>
      </c>
      <c r="EP130" s="62">
        <f t="shared" ref="EP130:ET130" si="1197">$O164*AJ132</f>
        <v>8.5199999999999998E-2</v>
      </c>
      <c r="EQ130" s="62">
        <f t="shared" si="1197"/>
        <v>8.6459999999999981E-2</v>
      </c>
      <c r="ER130" s="62">
        <f t="shared" si="1197"/>
        <v>8.897999999999999E-2</v>
      </c>
      <c r="ES130" s="62">
        <f t="shared" si="1197"/>
        <v>9.2759999999999995E-2</v>
      </c>
      <c r="ET130" s="62">
        <f t="shared" si="1197"/>
        <v>9.7799999999999998E-2</v>
      </c>
      <c r="EU130" s="172"/>
      <c r="EW130" s="172"/>
      <c r="EX130" s="172">
        <v>125</v>
      </c>
      <c r="EY130" s="62">
        <f t="shared" si="401"/>
        <v>0.34079999999999999</v>
      </c>
      <c r="EZ130" s="62">
        <f t="shared" si="402"/>
        <v>0.34583999999999993</v>
      </c>
      <c r="FA130" s="62">
        <f t="shared" si="403"/>
        <v>0.35591999999999996</v>
      </c>
      <c r="FB130" s="62">
        <f t="shared" si="404"/>
        <v>0.37103999999999998</v>
      </c>
      <c r="FC130" s="62">
        <f t="shared" si="405"/>
        <v>0.39119999999999999</v>
      </c>
      <c r="FD130" s="172"/>
      <c r="FF130" s="172"/>
      <c r="FG130" s="172">
        <v>125</v>
      </c>
      <c r="FH130" s="67">
        <f>$Q164*AJ132*'[1]资源-士兵训练时间'!AB130+FH129</f>
        <v>64385296.375932135</v>
      </c>
      <c r="FI130" s="67">
        <f>$Q164*AK132*'[1]资源-士兵训练时间'!AC130+FI129</f>
        <v>91324599.315939024</v>
      </c>
      <c r="FJ130" s="67">
        <f>$Q164*AL132*'[1]资源-士兵训练时间'!AD130+FJ129</f>
        <v>127606157.8141672</v>
      </c>
      <c r="FK130" s="67">
        <f>$Q164*AM132*'[1]资源-士兵训练时间'!AE130+FK129</f>
        <v>174176596.66916138</v>
      </c>
      <c r="FL130" s="67">
        <f>$Q164*AN132*'[1]资源-士兵训练时间'!AF130+FL129</f>
        <v>262435656.52657855</v>
      </c>
      <c r="FM130" s="172"/>
      <c r="FO130" s="172"/>
      <c r="FP130" s="172">
        <v>125</v>
      </c>
      <c r="FQ130" s="62">
        <f t="shared" ref="FQ130:FU130" si="1198">$R164*AJ132</f>
        <v>0.25559999999999999</v>
      </c>
      <c r="FR130" s="62">
        <f t="shared" si="1198"/>
        <v>0.25937999999999994</v>
      </c>
      <c r="FS130" s="62">
        <f t="shared" si="1198"/>
        <v>0.26693999999999996</v>
      </c>
      <c r="FT130" s="62">
        <f t="shared" si="1198"/>
        <v>0.27827999999999997</v>
      </c>
      <c r="FU130" s="62">
        <f t="shared" si="1198"/>
        <v>0.29339999999999999</v>
      </c>
      <c r="FV130" s="61">
        <f>FQ130*[4]兵营招募!AX129+FV129</f>
        <v>193713363.21801436</v>
      </c>
      <c r="FW130" s="61">
        <f>FR130*[4]兵营招募!AY129+FW129</f>
        <v>194684162.67859444</v>
      </c>
      <c r="FX130" s="61">
        <f>FS130*[4]兵营招募!AZ129+FX129</f>
        <v>183366783.88657525</v>
      </c>
      <c r="FY130" s="61">
        <f>FT130*[4]兵营招募!BA129+FY129</f>
        <v>170943179.03803983</v>
      </c>
      <c r="FZ130" s="61">
        <f>FU130*[4]兵营招募!BB129+FZ129</f>
        <v>115530290.73246217</v>
      </c>
      <c r="GA130" s="172"/>
      <c r="GC130" s="172"/>
      <c r="GD130" s="172">
        <v>125</v>
      </c>
      <c r="GE130" s="62">
        <f t="shared" ref="GE130:GI130" si="1199">$S164*AJ132</f>
        <v>0.34079999999999999</v>
      </c>
      <c r="GF130" s="62">
        <f t="shared" si="1199"/>
        <v>0.34583999999999993</v>
      </c>
      <c r="GG130" s="62">
        <f t="shared" si="1199"/>
        <v>0.35591999999999996</v>
      </c>
      <c r="GH130" s="62">
        <f t="shared" si="1199"/>
        <v>0.37103999999999998</v>
      </c>
      <c r="GI130" s="62">
        <f t="shared" si="1199"/>
        <v>0.39119999999999999</v>
      </c>
      <c r="GJ130" s="172"/>
      <c r="GL130" s="172"/>
      <c r="GM130" s="172">
        <v>125</v>
      </c>
      <c r="GN130" s="62">
        <f t="shared" ref="GN130:GR130" si="1200">$T164*AJ132</f>
        <v>0.34079999999999999</v>
      </c>
      <c r="GO130" s="62">
        <f t="shared" si="1200"/>
        <v>0.34583999999999993</v>
      </c>
      <c r="GP130" s="62">
        <f t="shared" si="1200"/>
        <v>0.35591999999999996</v>
      </c>
      <c r="GQ130" s="62">
        <f t="shared" si="1200"/>
        <v>0.37103999999999998</v>
      </c>
      <c r="GR130" s="62">
        <f t="shared" si="1200"/>
        <v>0.39119999999999999</v>
      </c>
      <c r="GS130" s="172"/>
      <c r="GU130" s="172"/>
      <c r="GV130" s="172">
        <v>125</v>
      </c>
      <c r="GW130" s="62">
        <f t="shared" ref="GW130:HA130" si="1201">$U164*AJ132</f>
        <v>0.34079999999999999</v>
      </c>
      <c r="GX130" s="62">
        <f t="shared" si="1201"/>
        <v>0.34583999999999993</v>
      </c>
      <c r="GY130" s="62">
        <f t="shared" si="1201"/>
        <v>0.35591999999999996</v>
      </c>
      <c r="GZ130" s="62">
        <f t="shared" si="1201"/>
        <v>0.37103999999999998</v>
      </c>
      <c r="HA130" s="62">
        <f t="shared" si="1201"/>
        <v>0.39119999999999999</v>
      </c>
      <c r="HB130" s="172"/>
      <c r="HD130" s="172"/>
      <c r="HE130" s="172">
        <v>125</v>
      </c>
      <c r="HF130" s="62">
        <f t="shared" ref="HF130:HJ130" si="1202">$V164*AJ132</f>
        <v>2.5559999999999996</v>
      </c>
      <c r="HG130" s="62">
        <f t="shared" si="1202"/>
        <v>2.5937999999999994</v>
      </c>
      <c r="HH130" s="62">
        <f t="shared" si="1202"/>
        <v>2.6693999999999996</v>
      </c>
      <c r="HI130" s="62">
        <f t="shared" si="1202"/>
        <v>2.7827999999999999</v>
      </c>
      <c r="HJ130" s="62">
        <f t="shared" si="1202"/>
        <v>2.9339999999999997</v>
      </c>
      <c r="HK130" s="172"/>
      <c r="HM130" s="172"/>
      <c r="HN130" s="172">
        <v>125</v>
      </c>
      <c r="HO130" s="62">
        <f t="shared" ref="HO130:HS130" si="1203">$W164*AJ132</f>
        <v>0.51119999999999999</v>
      </c>
      <c r="HP130" s="62">
        <f t="shared" si="1203"/>
        <v>0.51875999999999989</v>
      </c>
      <c r="HQ130" s="62">
        <f t="shared" si="1203"/>
        <v>0.53387999999999991</v>
      </c>
      <c r="HR130" s="62">
        <f t="shared" si="1203"/>
        <v>0.55655999999999994</v>
      </c>
      <c r="HS130" s="62">
        <f t="shared" si="1203"/>
        <v>0.58679999999999999</v>
      </c>
      <c r="HT130" s="172"/>
      <c r="HV130" s="172"/>
      <c r="HW130" s="172">
        <v>125</v>
      </c>
      <c r="HX130" s="62">
        <f t="shared" ref="HX130:IB130" si="1204">$X164*AJ132</f>
        <v>0.34079999999999999</v>
      </c>
      <c r="HY130" s="62">
        <f t="shared" si="1204"/>
        <v>0.34583999999999993</v>
      </c>
      <c r="HZ130" s="62">
        <f t="shared" si="1204"/>
        <v>0.35591999999999996</v>
      </c>
      <c r="IA130" s="62">
        <f t="shared" si="1204"/>
        <v>0.37103999999999998</v>
      </c>
      <c r="IB130" s="62">
        <f t="shared" si="1204"/>
        <v>0.39119999999999999</v>
      </c>
      <c r="IC130" s="172"/>
      <c r="IE130" s="172"/>
      <c r="IF130" s="172">
        <v>125</v>
      </c>
      <c r="IG130" s="62">
        <f t="shared" ref="IG130:IK130" si="1205">$Y164*AJ132</f>
        <v>0.99399999999999988</v>
      </c>
      <c r="IH130" s="62">
        <f t="shared" si="1205"/>
        <v>1.0086999999999999</v>
      </c>
      <c r="II130" s="62">
        <f t="shared" si="1205"/>
        <v>1.0380999999999998</v>
      </c>
      <c r="IJ130" s="62">
        <f t="shared" si="1205"/>
        <v>1.0822000000000001</v>
      </c>
      <c r="IK130" s="62">
        <f t="shared" si="1205"/>
        <v>1.141</v>
      </c>
      <c r="IL130" s="172"/>
      <c r="IN130" s="172"/>
      <c r="IO130" s="172">
        <v>125</v>
      </c>
      <c r="IP130" s="62">
        <f t="shared" ref="IP130:IT130" si="1206">$Z164*AJ132</f>
        <v>0.34079999999999999</v>
      </c>
      <c r="IQ130" s="62">
        <f t="shared" si="1206"/>
        <v>0.34583999999999993</v>
      </c>
      <c r="IR130" s="62">
        <f t="shared" si="1206"/>
        <v>0.35591999999999996</v>
      </c>
      <c r="IS130" s="62">
        <f t="shared" si="1206"/>
        <v>0.37103999999999998</v>
      </c>
      <c r="IT130" s="62">
        <f t="shared" si="1206"/>
        <v>0.39119999999999999</v>
      </c>
      <c r="IU130" s="172"/>
      <c r="IW130" s="172"/>
      <c r="IX130" s="172">
        <v>125</v>
      </c>
      <c r="IY130" s="62">
        <f t="shared" ref="IY130:JC130" si="1207">$AA164*AJ132</f>
        <v>0</v>
      </c>
      <c r="IZ130" s="62">
        <f t="shared" si="1207"/>
        <v>0</v>
      </c>
      <c r="JA130" s="62">
        <f t="shared" si="1207"/>
        <v>0</v>
      </c>
      <c r="JB130" s="62">
        <f t="shared" si="1207"/>
        <v>0</v>
      </c>
      <c r="JC130" s="62">
        <f t="shared" si="1207"/>
        <v>0</v>
      </c>
      <c r="JD130" s="67"/>
      <c r="JE130" s="67"/>
      <c r="JF130" s="67"/>
      <c r="JG130" s="172"/>
      <c r="JI130" s="172"/>
      <c r="JJ130" s="172">
        <v>125</v>
      </c>
      <c r="JK130" s="68">
        <f t="shared" ref="JK130:JO130" si="1208">AJ132*$F164</f>
        <v>9.9399999999999988E-2</v>
      </c>
      <c r="JL130" s="68">
        <f t="shared" si="1208"/>
        <v>0.10086999999999997</v>
      </c>
      <c r="JM130" s="68">
        <f t="shared" si="1208"/>
        <v>0.10380999999999999</v>
      </c>
      <c r="JN130" s="68">
        <f t="shared" si="1208"/>
        <v>0.10822</v>
      </c>
      <c r="JO130" s="68">
        <f t="shared" si="1208"/>
        <v>0.11409999999999999</v>
      </c>
      <c r="JP130" s="61">
        <f>JK130*('[1]功能-城建'!CW129-'[1]功能-城建'!CW128)+JP129</f>
        <v>84259349.427555844</v>
      </c>
      <c r="JQ130" s="61">
        <f>JL130*('[1]功能-城建'!CX129-'[1]功能-城建'!CX128)+JQ129</f>
        <v>90773463.782459781</v>
      </c>
      <c r="JR130" s="61">
        <f>JM130*('[1]功能-城建'!CY129-'[1]功能-城建'!CY128)+JR129</f>
        <v>89785369.842640817</v>
      </c>
      <c r="JS130" s="61">
        <f>JN130*('[1]功能-城建'!CZ129-'[1]功能-城建'!CZ128)+JS129</f>
        <v>89301201.023725659</v>
      </c>
      <c r="JT130" s="61">
        <f>JO130*('[1]功能-城建'!DA129-'[1]功能-城建'!DA128)+JT129</f>
        <v>50335214.347829394</v>
      </c>
      <c r="JU130" s="172"/>
      <c r="JW130" s="172"/>
      <c r="JX130" s="172">
        <v>125</v>
      </c>
      <c r="JY130" s="68">
        <f t="shared" ref="JY130:KC130" si="1209">AJ132*$AB164</f>
        <v>0.1704</v>
      </c>
      <c r="JZ130" s="68">
        <f t="shared" si="1209"/>
        <v>0.17291999999999996</v>
      </c>
      <c r="KA130" s="68">
        <f t="shared" si="1209"/>
        <v>0.17795999999999998</v>
      </c>
      <c r="KB130" s="68">
        <f t="shared" si="1209"/>
        <v>0.18551999999999999</v>
      </c>
      <c r="KC130" s="68">
        <f t="shared" si="1209"/>
        <v>0.1956</v>
      </c>
      <c r="KD130" s="172"/>
      <c r="KF130" s="172"/>
      <c r="KG130" s="172">
        <v>125</v>
      </c>
      <c r="KH130" s="68">
        <f t="shared" ref="KH130:KL130" si="1210">AJ132*$AC164</f>
        <v>0.1704</v>
      </c>
      <c r="KI130" s="68">
        <f t="shared" si="1210"/>
        <v>0.17291999999999996</v>
      </c>
      <c r="KJ130" s="68">
        <f t="shared" si="1210"/>
        <v>0.17795999999999998</v>
      </c>
      <c r="KK130" s="68">
        <f t="shared" si="1210"/>
        <v>0.18551999999999999</v>
      </c>
      <c r="KL130" s="68">
        <f t="shared" si="1210"/>
        <v>0.1956</v>
      </c>
      <c r="KM130" s="172"/>
      <c r="KO130" s="172"/>
      <c r="KP130" s="172">
        <v>125</v>
      </c>
      <c r="KQ130" s="68">
        <f t="shared" ref="KQ130:KU130" si="1211">AJ132*$AD164</f>
        <v>0.29819999999999997</v>
      </c>
      <c r="KR130" s="68">
        <f t="shared" si="1211"/>
        <v>0.30260999999999993</v>
      </c>
      <c r="KS130" s="68">
        <f t="shared" si="1211"/>
        <v>0.31142999999999998</v>
      </c>
      <c r="KT130" s="68">
        <f t="shared" si="1211"/>
        <v>0.32466</v>
      </c>
      <c r="KU130" s="68">
        <f t="shared" si="1211"/>
        <v>0.34229999999999999</v>
      </c>
      <c r="KV130" s="172"/>
      <c r="KW130" s="172"/>
      <c r="KX130" s="172"/>
    </row>
    <row r="131" spans="2:310" x14ac:dyDescent="0.15">
      <c r="B131" s="54">
        <v>92</v>
      </c>
      <c r="C131" s="63">
        <f>IFERROR(INDEX(C$8:C$37,MATCH(圣人研究设计!AA165,$B$8:$B$37,0)),0)</f>
        <v>1.5</v>
      </c>
      <c r="D131" s="63">
        <f>IFERROR(INDEX(D$8:D$37,MATCH(圣人研究设计!AB165,$B$8:$B$37,0)),0)</f>
        <v>1.5</v>
      </c>
      <c r="E131" s="63">
        <f>IFERROR(INDEX(E$8:E$37,MATCH(圣人研究设计!AC165,$B$8:$B$37,0)),0)</f>
        <v>0</v>
      </c>
      <c r="F131" s="63">
        <f>IFERROR(INDEX(F$8:F$37,MATCH(圣人研究设计!AD165,$B$8:$B$37,0)),0)</f>
        <v>0.1</v>
      </c>
      <c r="G131" s="63">
        <f>IFERROR(INDEX(G$8:G$37,MATCH(圣人研究设计!AE165,$B$8:$B$37,0)),0)</f>
        <v>1</v>
      </c>
      <c r="H131" s="63">
        <f>IFERROR(INDEX(H$8:H$37,MATCH(圣人研究设计!AF165,$B$8:$B$37,0)),0)</f>
        <v>1</v>
      </c>
      <c r="I131" s="63">
        <f>IFERROR(INDEX(I$8:I$37,MATCH(圣人研究设计!AG165,$B$8:$B$37,0)),0)</f>
        <v>1</v>
      </c>
      <c r="J131" s="63">
        <f>IFERROR(INDEX(J$8:J$37,MATCH(圣人研究设计!AH165,$B$8:$B$37,0)),0)</f>
        <v>0.2</v>
      </c>
      <c r="K131" s="63">
        <f>IFERROR(INDEX(K$8:K$37,MATCH(圣人研究设计!AI165,$B$8:$B$37,0)),0)</f>
        <v>0.2</v>
      </c>
      <c r="L131" s="63">
        <f>IFERROR(INDEX(L$8:L$37,MATCH(圣人研究设计!AJ165,$B$8:$B$37,0)),0)</f>
        <v>0.15000000000000002</v>
      </c>
      <c r="M131" s="63">
        <f>IFERROR(INDEX(M$8:M$37,MATCH(圣人研究设计!AK165,$B$8:$B$37,0)),0)</f>
        <v>0.3</v>
      </c>
      <c r="N131" s="63">
        <f>IFERROR(INDEX(N$8:N$37,MATCH(圣人研究设计!AL165,$B$8:$B$37,0)),0)</f>
        <v>0.2</v>
      </c>
      <c r="O131" s="63">
        <f>IFERROR(INDEX(O$8:O$37,MATCH(圣人研究设计!AM165,$B$8:$B$37,0)),0)</f>
        <v>7.5000000000000011E-2</v>
      </c>
      <c r="P131" s="63">
        <f>IFERROR(INDEX(P$8:P$37,MATCH(圣人研究设计!AN165,$B$8:$B$37,0)),0)</f>
        <v>0.4</v>
      </c>
      <c r="Q131" s="63">
        <f>IFERROR(INDEX(Q$8:Q$37,MATCH(圣人研究设计!AO165,$B$8:$B$37,0)),0)</f>
        <v>7.5000000000000011E-2</v>
      </c>
      <c r="R131" s="63">
        <f>IFERROR(INDEX(R$8:R$37,MATCH(圣人研究设计!AP165,$B$8:$B$37,0)),0)</f>
        <v>0.22499999999999998</v>
      </c>
      <c r="S131" s="63">
        <f>IFERROR(INDEX(S$8:S$37,MATCH(圣人研究设计!AQ165,$B$8:$B$37,0)),0)</f>
        <v>0.30000000000000004</v>
      </c>
      <c r="T131" s="63">
        <f>IFERROR(INDEX(T$8:T$37,MATCH(圣人研究设计!AR165,$B$8:$B$37,0)),0)</f>
        <v>0.4</v>
      </c>
      <c r="U131" s="63">
        <f>IFERROR(INDEX(U$8:U$37,MATCH(圣人研究设计!AS165,$B$8:$B$37,0)),0)</f>
        <v>0.30000000000000004</v>
      </c>
      <c r="V131" s="63">
        <f>IFERROR(INDEX(V$8:V$37,MATCH(圣人研究设计!AT165,$B$8:$B$37,0)),0)</f>
        <v>3</v>
      </c>
      <c r="W131" s="63">
        <f>IFERROR(INDEX(W$8:W$37,MATCH(圣人研究设计!AU165,$B$8:$B$37,0)),0)</f>
        <v>0.6</v>
      </c>
      <c r="X131" s="63">
        <f>IFERROR(INDEX(X$8:X$37,MATCH(圣人研究设计!AV165,$B$8:$B$37,0)),0)</f>
        <v>0.30000000000000004</v>
      </c>
      <c r="Y131" s="63">
        <f>IFERROR(INDEX(Y$8:Y$37,MATCH(圣人研究设计!AW165,$B$8:$B$37,0)),0)</f>
        <v>1</v>
      </c>
      <c r="Z131" s="63">
        <f>IFERROR(INDEX(Z$8:Z$37,MATCH(圣人研究设计!AX165,$B$8:$B$37,0)),0)</f>
        <v>0.4</v>
      </c>
      <c r="AA131" s="63">
        <f>IFERROR(INDEX(AA$8:AA$37,MATCH(圣人研究设计!AY165,$B$8:$B$37,0)),0)</f>
        <v>0</v>
      </c>
      <c r="AB131" s="63">
        <f>IFERROR(INDEX(AB$8:AB$37,MATCH(圣人研究设计!AZ165,$B$8:$B$37,0)),0)</f>
        <v>0.15000000000000002</v>
      </c>
      <c r="AC131" s="63">
        <f>IFERROR(INDEX(AC$8:AC$37,MATCH(圣人研究设计!BA165,$B$8:$B$37,0)),0)</f>
        <v>0.2</v>
      </c>
      <c r="AD131" s="63">
        <f>IFERROR(INDEX(AD$8:AD$37,MATCH(圣人研究设计!BB165,$B$8:$B$37,0)),0)</f>
        <v>0.3</v>
      </c>
      <c r="AE131" s="63"/>
      <c r="AI131" s="172">
        <v>124</v>
      </c>
      <c r="AJ131" s="60">
        <f>IF(总纲!BM128&lt;INT('功能-圣人研究'!$E$8),0,求节点('功能-圣人研究'!$E$8:$E$27,'功能-圣人研究'!K$8:K$27,总纲!BM128))</f>
        <v>0.71</v>
      </c>
      <c r="AK131" s="60">
        <f>IF(总纲!BN128&lt;INT('功能-圣人研究'!$E$8),0,求节点('功能-圣人研究'!$E$8:$E$27,'功能-圣人研究'!L$8:L$27,总纲!BN128))</f>
        <v>0.72049999999999992</v>
      </c>
      <c r="AL131" s="60">
        <f>IF(总纲!BO128&lt;INT('功能-圣人研究'!$E$8),0,求节点('功能-圣人研究'!$E$8:$E$27,'功能-圣人研究'!M$8:M$27,总纲!BO128))</f>
        <v>0.74149999999999994</v>
      </c>
      <c r="AM131" s="60">
        <f>IF(总纲!BP128&lt;INT('功能-圣人研究'!$E$8),0,求节点('功能-圣人研究'!$E$8:$E$27,'功能-圣人研究'!N$8:N$27,总纲!BP128))</f>
        <v>0.77300000000000002</v>
      </c>
      <c r="AN131" s="60">
        <f>IF(总纲!BQ128&lt;INT('功能-圣人研究'!$E$8),0,求节点('功能-圣人研究'!$E$8:$E$27,'功能-圣人研究'!O$8:O$27,总纲!BQ128))</f>
        <v>0.81500000000000006</v>
      </c>
      <c r="AO131" s="172"/>
      <c r="AT131" s="172">
        <v>126</v>
      </c>
      <c r="AU131" s="68">
        <f t="shared" ref="AU131:AY131" si="1212">$C165*AJ133</f>
        <v>1.4909999999999997</v>
      </c>
      <c r="AV131" s="68">
        <f t="shared" si="1212"/>
        <v>1.5130499999999996</v>
      </c>
      <c r="AW131" s="68">
        <f t="shared" si="1212"/>
        <v>1.5571499999999996</v>
      </c>
      <c r="AX131" s="68">
        <f t="shared" si="1212"/>
        <v>1.6232999999999997</v>
      </c>
      <c r="AY131" s="68">
        <f t="shared" si="1212"/>
        <v>1.7114999999999998</v>
      </c>
      <c r="AZ131" s="172"/>
      <c r="BB131" s="172"/>
      <c r="BC131" s="172">
        <v>126</v>
      </c>
      <c r="BD131" s="68">
        <f t="shared" ref="BD131:BH131" si="1213">$D165*AJ133</f>
        <v>1.2779999999999998</v>
      </c>
      <c r="BE131" s="68">
        <f t="shared" si="1213"/>
        <v>1.2968999999999997</v>
      </c>
      <c r="BF131" s="68">
        <f t="shared" si="1213"/>
        <v>1.3346999999999998</v>
      </c>
      <c r="BG131" s="68">
        <f t="shared" si="1213"/>
        <v>1.3914</v>
      </c>
      <c r="BH131" s="68">
        <f t="shared" si="1213"/>
        <v>1.4669999999999999</v>
      </c>
      <c r="BI131" s="172"/>
      <c r="BK131" s="172"/>
      <c r="BL131" s="172">
        <v>126</v>
      </c>
      <c r="BM131" s="68">
        <f t="shared" ref="BM131:BQ131" si="1214">$E165*AJ133</f>
        <v>0</v>
      </c>
      <c r="BN131" s="68">
        <f t="shared" si="1214"/>
        <v>0</v>
      </c>
      <c r="BO131" s="68">
        <f t="shared" si="1214"/>
        <v>0</v>
      </c>
      <c r="BP131" s="68">
        <f t="shared" si="1214"/>
        <v>0</v>
      </c>
      <c r="BQ131" s="68">
        <f t="shared" si="1214"/>
        <v>0</v>
      </c>
      <c r="BR131" s="172"/>
      <c r="BT131" s="172"/>
      <c r="BU131" s="172">
        <v>126</v>
      </c>
      <c r="BV131" s="62">
        <f t="shared" ref="BV131:BZ131" si="1215">$G165*AJ133</f>
        <v>0.85199999999999998</v>
      </c>
      <c r="BW131" s="62">
        <f t="shared" si="1215"/>
        <v>0.86459999999999992</v>
      </c>
      <c r="BX131" s="62">
        <f t="shared" si="1215"/>
        <v>0.88979999999999992</v>
      </c>
      <c r="BY131" s="62">
        <f t="shared" si="1215"/>
        <v>0.92759999999999998</v>
      </c>
      <c r="BZ131" s="62">
        <f t="shared" si="1215"/>
        <v>0.97799999999999998</v>
      </c>
      <c r="CA131" s="172"/>
      <c r="CC131" s="172"/>
      <c r="CD131" s="172">
        <v>126</v>
      </c>
      <c r="CE131" s="62">
        <f t="shared" ref="CE131:CI131" si="1216">$H165*AJ133</f>
        <v>0.85199999999999998</v>
      </c>
      <c r="CF131" s="62">
        <f t="shared" si="1216"/>
        <v>0.86459999999999992</v>
      </c>
      <c r="CG131" s="62">
        <f t="shared" si="1216"/>
        <v>0.88979999999999992</v>
      </c>
      <c r="CH131" s="62">
        <f t="shared" si="1216"/>
        <v>0.92759999999999998</v>
      </c>
      <c r="CI131" s="62">
        <f t="shared" si="1216"/>
        <v>0.97799999999999998</v>
      </c>
      <c r="CJ131" s="172"/>
      <c r="CL131" s="172"/>
      <c r="CM131" s="172">
        <v>126</v>
      </c>
      <c r="CN131" s="62">
        <f t="shared" ref="CN131:CR131" si="1217">$I165*AJ133</f>
        <v>0.85199999999999998</v>
      </c>
      <c r="CO131" s="62">
        <f t="shared" si="1217"/>
        <v>0.86459999999999992</v>
      </c>
      <c r="CP131" s="62">
        <f t="shared" si="1217"/>
        <v>0.88979999999999992</v>
      </c>
      <c r="CQ131" s="62">
        <f t="shared" si="1217"/>
        <v>0.92759999999999998</v>
      </c>
      <c r="CR131" s="62">
        <f t="shared" si="1217"/>
        <v>0.97799999999999998</v>
      </c>
      <c r="CS131" s="172"/>
      <c r="CU131" s="172"/>
      <c r="CV131" s="172">
        <v>126</v>
      </c>
      <c r="CW131" s="62">
        <f t="shared" ref="CW131:DA131" si="1218">$J165*AJ133</f>
        <v>0.1704</v>
      </c>
      <c r="CX131" s="62">
        <f t="shared" si="1218"/>
        <v>0.17291999999999996</v>
      </c>
      <c r="CY131" s="62">
        <f t="shared" si="1218"/>
        <v>0.17795999999999998</v>
      </c>
      <c r="CZ131" s="62">
        <f t="shared" si="1218"/>
        <v>0.18551999999999999</v>
      </c>
      <c r="DA131" s="62">
        <f t="shared" si="1218"/>
        <v>0.1956</v>
      </c>
      <c r="DB131" s="172"/>
      <c r="DD131" s="172"/>
      <c r="DE131" s="172">
        <v>126</v>
      </c>
      <c r="DF131" s="62">
        <f t="shared" ref="DF131:DJ131" si="1219">$K165*AJ133</f>
        <v>0.19879999999999998</v>
      </c>
      <c r="DG131" s="62">
        <f t="shared" si="1219"/>
        <v>0.20173999999999995</v>
      </c>
      <c r="DH131" s="62">
        <f t="shared" si="1219"/>
        <v>0.20761999999999997</v>
      </c>
      <c r="DI131" s="62">
        <f t="shared" si="1219"/>
        <v>0.21643999999999999</v>
      </c>
      <c r="DJ131" s="62">
        <f t="shared" si="1219"/>
        <v>0.22819999999999999</v>
      </c>
      <c r="DK131" s="172"/>
      <c r="DM131" s="172"/>
      <c r="DN131" s="172">
        <v>126</v>
      </c>
      <c r="DO131" s="62">
        <f t="shared" ref="DO131:DS131" si="1220">$L165*AJ133</f>
        <v>0.1704</v>
      </c>
      <c r="DP131" s="62">
        <f t="shared" si="1220"/>
        <v>0.17291999999999996</v>
      </c>
      <c r="DQ131" s="62">
        <f t="shared" si="1220"/>
        <v>0.17795999999999998</v>
      </c>
      <c r="DR131" s="62">
        <f t="shared" si="1220"/>
        <v>0.18551999999999999</v>
      </c>
      <c r="DS131" s="62">
        <f t="shared" si="1220"/>
        <v>0.1956</v>
      </c>
      <c r="DT131" s="172"/>
      <c r="DV131" s="172"/>
      <c r="DW131" s="172">
        <v>126</v>
      </c>
      <c r="DX131" s="62">
        <f t="shared" ref="DX131:EB131" si="1221">$M165*AJ133</f>
        <v>0.25559999999999999</v>
      </c>
      <c r="DY131" s="62">
        <f t="shared" si="1221"/>
        <v>0.25937999999999994</v>
      </c>
      <c r="DZ131" s="62">
        <f t="shared" si="1221"/>
        <v>0.26693999999999996</v>
      </c>
      <c r="EA131" s="62">
        <f t="shared" si="1221"/>
        <v>0.27827999999999997</v>
      </c>
      <c r="EB131" s="62">
        <f t="shared" si="1221"/>
        <v>0.29339999999999999</v>
      </c>
      <c r="EC131" s="172"/>
      <c r="EE131" s="172"/>
      <c r="EF131" s="172">
        <v>126</v>
      </c>
      <c r="EG131" s="62">
        <f t="shared" ref="EG131:EK131" si="1222">$N165*AJ133</f>
        <v>0.1704</v>
      </c>
      <c r="EH131" s="62">
        <f t="shared" si="1222"/>
        <v>0.17291999999999996</v>
      </c>
      <c r="EI131" s="62">
        <f t="shared" si="1222"/>
        <v>0.17795999999999998</v>
      </c>
      <c r="EJ131" s="62">
        <f t="shared" si="1222"/>
        <v>0.18551999999999999</v>
      </c>
      <c r="EK131" s="62">
        <f t="shared" si="1222"/>
        <v>0.1956</v>
      </c>
      <c r="EL131" s="172"/>
      <c r="EN131" s="172"/>
      <c r="EO131" s="172">
        <v>126</v>
      </c>
      <c r="EP131" s="62">
        <f t="shared" ref="EP131:ET131" si="1223">$O165*AJ133</f>
        <v>8.5199999999999998E-2</v>
      </c>
      <c r="EQ131" s="62">
        <f t="shared" si="1223"/>
        <v>8.6459999999999981E-2</v>
      </c>
      <c r="ER131" s="62">
        <f t="shared" si="1223"/>
        <v>8.897999999999999E-2</v>
      </c>
      <c r="ES131" s="62">
        <f t="shared" si="1223"/>
        <v>9.2759999999999995E-2</v>
      </c>
      <c r="ET131" s="62">
        <f t="shared" si="1223"/>
        <v>9.7799999999999998E-2</v>
      </c>
      <c r="EU131" s="172"/>
      <c r="EW131" s="172"/>
      <c r="EX131" s="172">
        <v>126</v>
      </c>
      <c r="EY131" s="62">
        <f t="shared" si="401"/>
        <v>0.34079999999999999</v>
      </c>
      <c r="EZ131" s="62">
        <f t="shared" si="402"/>
        <v>0.34583999999999993</v>
      </c>
      <c r="FA131" s="62">
        <f t="shared" si="403"/>
        <v>0.35591999999999996</v>
      </c>
      <c r="FB131" s="62">
        <f t="shared" si="404"/>
        <v>0.37103999999999998</v>
      </c>
      <c r="FC131" s="62">
        <f t="shared" si="405"/>
        <v>0.39119999999999999</v>
      </c>
      <c r="FD131" s="172"/>
      <c r="FF131" s="172"/>
      <c r="FG131" s="172">
        <v>126</v>
      </c>
      <c r="FH131" s="67">
        <f>$Q165*AJ133*'[1]资源-士兵训练时间'!AB131+FH130</f>
        <v>68867619.380366102</v>
      </c>
      <c r="FI131" s="67">
        <f>$Q165*AK133*'[1]资源-士兵训练时间'!AC131+FI130</f>
        <v>100721689.5528762</v>
      </c>
      <c r="FJ131" s="67">
        <f>$Q165*AL133*'[1]资源-士兵训练时间'!AD131+FJ130</f>
        <v>140607660.66601938</v>
      </c>
      <c r="FK131" s="67">
        <f>$Q165*AM133*'[1]资源-士兵训练时间'!AE131+FK130</f>
        <v>188075427.66312149</v>
      </c>
      <c r="FL131" s="67">
        <f>$Q165*AN133*'[1]资源-士兵训练时间'!AF131+FL130</f>
        <v>282696747.61664629</v>
      </c>
      <c r="FM131" s="172"/>
      <c r="FO131" s="172"/>
      <c r="FP131" s="172">
        <v>126</v>
      </c>
      <c r="FQ131" s="62">
        <f t="shared" ref="FQ131:FU131" si="1224">$R165*AJ133</f>
        <v>0.25559999999999999</v>
      </c>
      <c r="FR131" s="62">
        <f t="shared" si="1224"/>
        <v>0.25937999999999994</v>
      </c>
      <c r="FS131" s="62">
        <f t="shared" si="1224"/>
        <v>0.26693999999999996</v>
      </c>
      <c r="FT131" s="62">
        <f t="shared" si="1224"/>
        <v>0.27827999999999997</v>
      </c>
      <c r="FU131" s="62">
        <f t="shared" si="1224"/>
        <v>0.29339999999999999</v>
      </c>
      <c r="FV131" s="61">
        <f>FQ131*[4]兵营招募!AX130+FV130</f>
        <v>209551443.33057633</v>
      </c>
      <c r="FW131" s="61">
        <f>FR131*[4]兵营招募!AY130+FW130</f>
        <v>211057340.38688034</v>
      </c>
      <c r="FX131" s="61">
        <f>FS131*[4]兵营招募!AZ130+FX130</f>
        <v>198732558.06226069</v>
      </c>
      <c r="FY131" s="61">
        <f>FT131*[4]兵营招募!BA130+FY130</f>
        <v>183777698.39405078</v>
      </c>
      <c r="FZ131" s="61">
        <f>FU131*[4]兵营招募!BB130+FZ130</f>
        <v>124187928.843766</v>
      </c>
      <c r="GA131" s="172"/>
      <c r="GC131" s="172"/>
      <c r="GD131" s="172">
        <v>126</v>
      </c>
      <c r="GE131" s="62">
        <f t="shared" ref="GE131:GI131" si="1225">$S165*AJ133</f>
        <v>0.34079999999999999</v>
      </c>
      <c r="GF131" s="62">
        <f t="shared" si="1225"/>
        <v>0.34583999999999993</v>
      </c>
      <c r="GG131" s="62">
        <f t="shared" si="1225"/>
        <v>0.35591999999999996</v>
      </c>
      <c r="GH131" s="62">
        <f t="shared" si="1225"/>
        <v>0.37103999999999998</v>
      </c>
      <c r="GI131" s="62">
        <f t="shared" si="1225"/>
        <v>0.39119999999999999</v>
      </c>
      <c r="GJ131" s="172"/>
      <c r="GL131" s="172"/>
      <c r="GM131" s="172">
        <v>126</v>
      </c>
      <c r="GN131" s="62">
        <f t="shared" ref="GN131:GR131" si="1226">$T165*AJ133</f>
        <v>0.34079999999999999</v>
      </c>
      <c r="GO131" s="62">
        <f t="shared" si="1226"/>
        <v>0.34583999999999993</v>
      </c>
      <c r="GP131" s="62">
        <f t="shared" si="1226"/>
        <v>0.35591999999999996</v>
      </c>
      <c r="GQ131" s="62">
        <f t="shared" si="1226"/>
        <v>0.37103999999999998</v>
      </c>
      <c r="GR131" s="62">
        <f t="shared" si="1226"/>
        <v>0.39119999999999999</v>
      </c>
      <c r="GS131" s="172"/>
      <c r="GU131" s="172"/>
      <c r="GV131" s="172">
        <v>126</v>
      </c>
      <c r="GW131" s="62">
        <f t="shared" ref="GW131:HA131" si="1227">$U165*AJ133</f>
        <v>0.34079999999999999</v>
      </c>
      <c r="GX131" s="62">
        <f t="shared" si="1227"/>
        <v>0.34583999999999993</v>
      </c>
      <c r="GY131" s="62">
        <f t="shared" si="1227"/>
        <v>0.35591999999999996</v>
      </c>
      <c r="GZ131" s="62">
        <f t="shared" si="1227"/>
        <v>0.37103999999999998</v>
      </c>
      <c r="HA131" s="62">
        <f t="shared" si="1227"/>
        <v>0.39119999999999999</v>
      </c>
      <c r="HB131" s="172"/>
      <c r="HD131" s="172"/>
      <c r="HE131" s="172">
        <v>126</v>
      </c>
      <c r="HF131" s="62">
        <f t="shared" ref="HF131:HJ131" si="1228">$V165*AJ133</f>
        <v>2.5559999999999996</v>
      </c>
      <c r="HG131" s="62">
        <f t="shared" si="1228"/>
        <v>2.5937999999999994</v>
      </c>
      <c r="HH131" s="62">
        <f t="shared" si="1228"/>
        <v>2.6693999999999996</v>
      </c>
      <c r="HI131" s="62">
        <f t="shared" si="1228"/>
        <v>2.7827999999999999</v>
      </c>
      <c r="HJ131" s="62">
        <f t="shared" si="1228"/>
        <v>2.9339999999999997</v>
      </c>
      <c r="HK131" s="172"/>
      <c r="HM131" s="172"/>
      <c r="HN131" s="172">
        <v>126</v>
      </c>
      <c r="HO131" s="62">
        <f t="shared" ref="HO131:HS131" si="1229">$W165*AJ133</f>
        <v>0.51119999999999999</v>
      </c>
      <c r="HP131" s="62">
        <f t="shared" si="1229"/>
        <v>0.51875999999999989</v>
      </c>
      <c r="HQ131" s="62">
        <f t="shared" si="1229"/>
        <v>0.53387999999999991</v>
      </c>
      <c r="HR131" s="62">
        <f t="shared" si="1229"/>
        <v>0.55655999999999994</v>
      </c>
      <c r="HS131" s="62">
        <f t="shared" si="1229"/>
        <v>0.58679999999999999</v>
      </c>
      <c r="HT131" s="172"/>
      <c r="HV131" s="172"/>
      <c r="HW131" s="172">
        <v>126</v>
      </c>
      <c r="HX131" s="62">
        <f t="shared" ref="HX131:IB131" si="1230">$X165*AJ133</f>
        <v>0.34079999999999999</v>
      </c>
      <c r="HY131" s="62">
        <f t="shared" si="1230"/>
        <v>0.34583999999999993</v>
      </c>
      <c r="HZ131" s="62">
        <f t="shared" si="1230"/>
        <v>0.35591999999999996</v>
      </c>
      <c r="IA131" s="62">
        <f t="shared" si="1230"/>
        <v>0.37103999999999998</v>
      </c>
      <c r="IB131" s="62">
        <f t="shared" si="1230"/>
        <v>0.39119999999999999</v>
      </c>
      <c r="IC131" s="172"/>
      <c r="IE131" s="172"/>
      <c r="IF131" s="172">
        <v>126</v>
      </c>
      <c r="IG131" s="62">
        <f t="shared" ref="IG131:IK131" si="1231">$Y165*AJ133</f>
        <v>0.99399999999999988</v>
      </c>
      <c r="IH131" s="62">
        <f t="shared" si="1231"/>
        <v>1.0086999999999999</v>
      </c>
      <c r="II131" s="62">
        <f t="shared" si="1231"/>
        <v>1.0380999999999998</v>
      </c>
      <c r="IJ131" s="62">
        <f t="shared" si="1231"/>
        <v>1.0822000000000001</v>
      </c>
      <c r="IK131" s="62">
        <f t="shared" si="1231"/>
        <v>1.141</v>
      </c>
      <c r="IL131" s="172"/>
      <c r="IN131" s="172"/>
      <c r="IO131" s="172">
        <v>126</v>
      </c>
      <c r="IP131" s="62">
        <f t="shared" ref="IP131:IT131" si="1232">$Z165*AJ133</f>
        <v>0.34079999999999999</v>
      </c>
      <c r="IQ131" s="62">
        <f t="shared" si="1232"/>
        <v>0.34583999999999993</v>
      </c>
      <c r="IR131" s="62">
        <f t="shared" si="1232"/>
        <v>0.35591999999999996</v>
      </c>
      <c r="IS131" s="62">
        <f t="shared" si="1232"/>
        <v>0.37103999999999998</v>
      </c>
      <c r="IT131" s="62">
        <f t="shared" si="1232"/>
        <v>0.39119999999999999</v>
      </c>
      <c r="IU131" s="172"/>
      <c r="IW131" s="172"/>
      <c r="IX131" s="172">
        <v>126</v>
      </c>
      <c r="IY131" s="62">
        <f t="shared" ref="IY131:JC131" si="1233">$AA165*AJ133</f>
        <v>0</v>
      </c>
      <c r="IZ131" s="62">
        <f t="shared" si="1233"/>
        <v>0</v>
      </c>
      <c r="JA131" s="62">
        <f t="shared" si="1233"/>
        <v>0</v>
      </c>
      <c r="JB131" s="62">
        <f t="shared" si="1233"/>
        <v>0</v>
      </c>
      <c r="JC131" s="62">
        <f t="shared" si="1233"/>
        <v>0</v>
      </c>
      <c r="JD131" s="67"/>
      <c r="JE131" s="67"/>
      <c r="JF131" s="67"/>
      <c r="JG131" s="172"/>
      <c r="JI131" s="172"/>
      <c r="JJ131" s="172">
        <v>126</v>
      </c>
      <c r="JK131" s="68">
        <f t="shared" ref="JK131:JO131" si="1234">AJ133*$F165</f>
        <v>9.9399999999999988E-2</v>
      </c>
      <c r="JL131" s="68">
        <f t="shared" si="1234"/>
        <v>0.10086999999999997</v>
      </c>
      <c r="JM131" s="68">
        <f t="shared" si="1234"/>
        <v>0.10380999999999999</v>
      </c>
      <c r="JN131" s="68">
        <f t="shared" si="1234"/>
        <v>0.10822</v>
      </c>
      <c r="JO131" s="68">
        <f t="shared" si="1234"/>
        <v>0.11409999999999999</v>
      </c>
      <c r="JP131" s="61">
        <f>JK131*('[1]功能-城建'!CW130-'[1]功能-城建'!CW129)+JP130</f>
        <v>91400936.094811767</v>
      </c>
      <c r="JQ131" s="61">
        <f>JL131*('[1]功能-城建'!CX130-'[1]功能-城建'!CX129)+JQ130</f>
        <v>98683645.874497145</v>
      </c>
      <c r="JR131" s="61">
        <f>JM131*('[1]功能-城建'!CY130-'[1]功能-城建'!CY129)+JR130</f>
        <v>97580222.766255781</v>
      </c>
      <c r="JS131" s="61">
        <f>JN131*('[1]功能-城建'!CZ130-'[1]功能-城建'!CZ129)+JS130</f>
        <v>96246227.042721331</v>
      </c>
      <c r="JT131" s="61">
        <f>JO131*('[1]功能-城建'!DA130-'[1]功能-城建'!DA129)+JT130</f>
        <v>54239981.072929651</v>
      </c>
      <c r="JU131" s="172"/>
      <c r="JW131" s="172"/>
      <c r="JX131" s="172">
        <v>126</v>
      </c>
      <c r="JY131" s="68">
        <f t="shared" ref="JY131:KC131" si="1235">AJ133*$AB165</f>
        <v>0.1704</v>
      </c>
      <c r="JZ131" s="68">
        <f t="shared" si="1235"/>
        <v>0.17291999999999996</v>
      </c>
      <c r="KA131" s="68">
        <f t="shared" si="1235"/>
        <v>0.17795999999999998</v>
      </c>
      <c r="KB131" s="68">
        <f t="shared" si="1235"/>
        <v>0.18551999999999999</v>
      </c>
      <c r="KC131" s="68">
        <f t="shared" si="1235"/>
        <v>0.1956</v>
      </c>
      <c r="KD131" s="172"/>
      <c r="KF131" s="172"/>
      <c r="KG131" s="172">
        <v>126</v>
      </c>
      <c r="KH131" s="68">
        <f t="shared" ref="KH131:KL131" si="1236">AJ133*$AC165</f>
        <v>0.1704</v>
      </c>
      <c r="KI131" s="68">
        <f t="shared" si="1236"/>
        <v>0.17291999999999996</v>
      </c>
      <c r="KJ131" s="68">
        <f t="shared" si="1236"/>
        <v>0.17795999999999998</v>
      </c>
      <c r="KK131" s="68">
        <f t="shared" si="1236"/>
        <v>0.18551999999999999</v>
      </c>
      <c r="KL131" s="68">
        <f t="shared" si="1236"/>
        <v>0.1956</v>
      </c>
      <c r="KM131" s="172"/>
      <c r="KO131" s="172"/>
      <c r="KP131" s="172">
        <v>126</v>
      </c>
      <c r="KQ131" s="68">
        <f t="shared" ref="KQ131:KU131" si="1237">AJ133*$AD165</f>
        <v>0.29819999999999997</v>
      </c>
      <c r="KR131" s="68">
        <f t="shared" si="1237"/>
        <v>0.30260999999999993</v>
      </c>
      <c r="KS131" s="68">
        <f t="shared" si="1237"/>
        <v>0.31142999999999998</v>
      </c>
      <c r="KT131" s="68">
        <f t="shared" si="1237"/>
        <v>0.32466</v>
      </c>
      <c r="KU131" s="68">
        <f t="shared" si="1237"/>
        <v>0.34229999999999999</v>
      </c>
      <c r="KV131" s="172"/>
      <c r="KW131" s="172"/>
      <c r="KX131" s="172"/>
    </row>
    <row r="132" spans="2:310" x14ac:dyDescent="0.15">
      <c r="B132" s="54">
        <v>93</v>
      </c>
      <c r="C132" s="63">
        <f>IFERROR(INDEX(C$8:C$37,MATCH(圣人研究设计!AA166,$B$8:$B$37,0)),0)</f>
        <v>1.5</v>
      </c>
      <c r="D132" s="63">
        <f>IFERROR(INDEX(D$8:D$37,MATCH(圣人研究设计!AB166,$B$8:$B$37,0)),0)</f>
        <v>1.5</v>
      </c>
      <c r="E132" s="63">
        <f>IFERROR(INDEX(E$8:E$37,MATCH(圣人研究设计!AC166,$B$8:$B$37,0)),0)</f>
        <v>0</v>
      </c>
      <c r="F132" s="63">
        <f>IFERROR(INDEX(F$8:F$37,MATCH(圣人研究设计!AD166,$B$8:$B$37,0)),0)</f>
        <v>0.1</v>
      </c>
      <c r="G132" s="63">
        <f>IFERROR(INDEX(G$8:G$37,MATCH(圣人研究设计!AE166,$B$8:$B$37,0)),0)</f>
        <v>1</v>
      </c>
      <c r="H132" s="63">
        <f>IFERROR(INDEX(H$8:H$37,MATCH(圣人研究设计!AF166,$B$8:$B$37,0)),0)</f>
        <v>1</v>
      </c>
      <c r="I132" s="63">
        <f>IFERROR(INDEX(I$8:I$37,MATCH(圣人研究设计!AG166,$B$8:$B$37,0)),0)</f>
        <v>1</v>
      </c>
      <c r="J132" s="63">
        <f>IFERROR(INDEX(J$8:J$37,MATCH(圣人研究设计!AH166,$B$8:$B$37,0)),0)</f>
        <v>0.2</v>
      </c>
      <c r="K132" s="63">
        <f>IFERROR(INDEX(K$8:K$37,MATCH(圣人研究设计!AI166,$B$8:$B$37,0)),0)</f>
        <v>0.2</v>
      </c>
      <c r="L132" s="63">
        <f>IFERROR(INDEX(L$8:L$37,MATCH(圣人研究设计!AJ166,$B$8:$B$37,0)),0)</f>
        <v>0.2</v>
      </c>
      <c r="M132" s="63">
        <f>IFERROR(INDEX(M$8:M$37,MATCH(圣人研究设计!AK166,$B$8:$B$37,0)),0)</f>
        <v>0.3</v>
      </c>
      <c r="N132" s="63">
        <f>IFERROR(INDEX(N$8:N$37,MATCH(圣人研究设计!AL166,$B$8:$B$37,0)),0)</f>
        <v>0.2</v>
      </c>
      <c r="O132" s="63">
        <f>IFERROR(INDEX(O$8:O$37,MATCH(圣人研究设计!AM166,$B$8:$B$37,0)),0)</f>
        <v>0.1</v>
      </c>
      <c r="P132" s="63">
        <f>IFERROR(INDEX(P$8:P$37,MATCH(圣人研究设计!AN166,$B$8:$B$37,0)),0)</f>
        <v>0.4</v>
      </c>
      <c r="Q132" s="63">
        <f>IFERROR(INDEX(Q$8:Q$37,MATCH(圣人研究设计!AO166,$B$8:$B$37,0)),0)</f>
        <v>0.1</v>
      </c>
      <c r="R132" s="63">
        <f>IFERROR(INDEX(R$8:R$37,MATCH(圣人研究设计!AP166,$B$8:$B$37,0)),0)</f>
        <v>0.3</v>
      </c>
      <c r="S132" s="63">
        <f>IFERROR(INDEX(S$8:S$37,MATCH(圣人研究设计!AQ166,$B$8:$B$37,0)),0)</f>
        <v>0.4</v>
      </c>
      <c r="T132" s="63">
        <f>IFERROR(INDEX(T$8:T$37,MATCH(圣人研究设计!AR166,$B$8:$B$37,0)),0)</f>
        <v>0.4</v>
      </c>
      <c r="U132" s="63">
        <f>IFERROR(INDEX(U$8:U$37,MATCH(圣人研究设计!AS166,$B$8:$B$37,0)),0)</f>
        <v>0.4</v>
      </c>
      <c r="V132" s="63">
        <f>IFERROR(INDEX(V$8:V$37,MATCH(圣人研究设计!AT166,$B$8:$B$37,0)),0)</f>
        <v>3</v>
      </c>
      <c r="W132" s="63">
        <f>IFERROR(INDEX(W$8:W$37,MATCH(圣人研究设计!AU166,$B$8:$B$37,0)),0)</f>
        <v>0.6</v>
      </c>
      <c r="X132" s="63">
        <f>IFERROR(INDEX(X$8:X$37,MATCH(圣人研究设计!AV166,$B$8:$B$37,0)),0)</f>
        <v>0.4</v>
      </c>
      <c r="Y132" s="63">
        <f>IFERROR(INDEX(Y$8:Y$37,MATCH(圣人研究设计!AW166,$B$8:$B$37,0)),0)</f>
        <v>1</v>
      </c>
      <c r="Z132" s="63">
        <f>IFERROR(INDEX(Z$8:Z$37,MATCH(圣人研究设计!AX166,$B$8:$B$37,0)),0)</f>
        <v>0.4</v>
      </c>
      <c r="AA132" s="63">
        <f>IFERROR(INDEX(AA$8:AA$37,MATCH(圣人研究设计!AY166,$B$8:$B$37,0)),0)</f>
        <v>0</v>
      </c>
      <c r="AB132" s="63">
        <f>IFERROR(INDEX(AB$8:AB$37,MATCH(圣人研究设计!AZ166,$B$8:$B$37,0)),0)</f>
        <v>0.2</v>
      </c>
      <c r="AC132" s="63">
        <f>IFERROR(INDEX(AC$8:AC$37,MATCH(圣人研究设计!BA166,$B$8:$B$37,0)),0)</f>
        <v>0.2</v>
      </c>
      <c r="AD132" s="63">
        <f>IFERROR(INDEX(AD$8:AD$37,MATCH(圣人研究设计!BB166,$B$8:$B$37,0)),0)</f>
        <v>0.3</v>
      </c>
      <c r="AE132" s="63"/>
      <c r="AI132" s="172">
        <v>125</v>
      </c>
      <c r="AJ132" s="60">
        <f>IF(总纲!BM129&lt;INT('功能-圣人研究'!$E$8),0,求节点('功能-圣人研究'!$E$8:$E$27,'功能-圣人研究'!K$8:K$27,总纲!BM129))</f>
        <v>0.71</v>
      </c>
      <c r="AK132" s="60">
        <f>IF(总纲!BN129&lt;INT('功能-圣人研究'!$E$8),0,求节点('功能-圣人研究'!$E$8:$E$27,'功能-圣人研究'!L$8:L$27,总纲!BN129))</f>
        <v>0.72049999999999992</v>
      </c>
      <c r="AL132" s="60">
        <f>IF(总纲!BO129&lt;INT('功能-圣人研究'!$E$8),0,求节点('功能-圣人研究'!$E$8:$E$27,'功能-圣人研究'!M$8:M$27,总纲!BO129))</f>
        <v>0.74149999999999994</v>
      </c>
      <c r="AM132" s="60">
        <f>IF(总纲!BP129&lt;INT('功能-圣人研究'!$E$8),0,求节点('功能-圣人研究'!$E$8:$E$27,'功能-圣人研究'!N$8:N$27,总纲!BP129))</f>
        <v>0.77300000000000002</v>
      </c>
      <c r="AN132" s="60">
        <f>IF(总纲!BQ129&lt;INT('功能-圣人研究'!$E$8),0,求节点('功能-圣人研究'!$E$8:$E$27,'功能-圣人研究'!O$8:O$27,总纲!BQ129))</f>
        <v>0.81500000000000006</v>
      </c>
      <c r="AO132" s="172"/>
      <c r="AT132" s="172">
        <v>127</v>
      </c>
      <c r="AU132" s="68">
        <f t="shared" ref="AU132:AY132" si="1238">$C166*AJ134</f>
        <v>1.4909999999999997</v>
      </c>
      <c r="AV132" s="68">
        <f t="shared" si="1238"/>
        <v>1.5130499999999996</v>
      </c>
      <c r="AW132" s="68">
        <f t="shared" si="1238"/>
        <v>1.5571499999999996</v>
      </c>
      <c r="AX132" s="68">
        <f t="shared" si="1238"/>
        <v>1.6232999999999997</v>
      </c>
      <c r="AY132" s="68">
        <f t="shared" si="1238"/>
        <v>1.7114999999999998</v>
      </c>
      <c r="AZ132" s="172"/>
      <c r="BB132" s="172"/>
      <c r="BC132" s="172">
        <v>127</v>
      </c>
      <c r="BD132" s="68">
        <f t="shared" ref="BD132:BH132" si="1239">$D166*AJ134</f>
        <v>1.2779999999999998</v>
      </c>
      <c r="BE132" s="68">
        <f t="shared" si="1239"/>
        <v>1.2968999999999997</v>
      </c>
      <c r="BF132" s="68">
        <f t="shared" si="1239"/>
        <v>1.3346999999999998</v>
      </c>
      <c r="BG132" s="68">
        <f t="shared" si="1239"/>
        <v>1.3914</v>
      </c>
      <c r="BH132" s="68">
        <f t="shared" si="1239"/>
        <v>1.4669999999999999</v>
      </c>
      <c r="BI132" s="172"/>
      <c r="BK132" s="172"/>
      <c r="BL132" s="172">
        <v>127</v>
      </c>
      <c r="BM132" s="68">
        <f t="shared" ref="BM132:BQ132" si="1240">$E166*AJ134</f>
        <v>0</v>
      </c>
      <c r="BN132" s="68">
        <f t="shared" si="1240"/>
        <v>0</v>
      </c>
      <c r="BO132" s="68">
        <f t="shared" si="1240"/>
        <v>0</v>
      </c>
      <c r="BP132" s="68">
        <f t="shared" si="1240"/>
        <v>0</v>
      </c>
      <c r="BQ132" s="68">
        <f t="shared" si="1240"/>
        <v>0</v>
      </c>
      <c r="BR132" s="172"/>
      <c r="BT132" s="172"/>
      <c r="BU132" s="172">
        <v>127</v>
      </c>
      <c r="BV132" s="62">
        <f t="shared" ref="BV132:BZ132" si="1241">$G166*AJ134</f>
        <v>0.85199999999999998</v>
      </c>
      <c r="BW132" s="62">
        <f t="shared" si="1241"/>
        <v>0.86459999999999992</v>
      </c>
      <c r="BX132" s="62">
        <f t="shared" si="1241"/>
        <v>0.88979999999999992</v>
      </c>
      <c r="BY132" s="62">
        <f t="shared" si="1241"/>
        <v>0.92759999999999998</v>
      </c>
      <c r="BZ132" s="62">
        <f t="shared" si="1241"/>
        <v>0.97799999999999998</v>
      </c>
      <c r="CA132" s="172"/>
      <c r="CC132" s="172"/>
      <c r="CD132" s="172">
        <v>127</v>
      </c>
      <c r="CE132" s="62">
        <f t="shared" ref="CE132:CI132" si="1242">$H166*AJ134</f>
        <v>0.85199999999999998</v>
      </c>
      <c r="CF132" s="62">
        <f t="shared" si="1242"/>
        <v>0.86459999999999992</v>
      </c>
      <c r="CG132" s="62">
        <f t="shared" si="1242"/>
        <v>0.88979999999999992</v>
      </c>
      <c r="CH132" s="62">
        <f t="shared" si="1242"/>
        <v>0.92759999999999998</v>
      </c>
      <c r="CI132" s="62">
        <f t="shared" si="1242"/>
        <v>0.97799999999999998</v>
      </c>
      <c r="CJ132" s="172"/>
      <c r="CL132" s="172"/>
      <c r="CM132" s="172">
        <v>127</v>
      </c>
      <c r="CN132" s="62">
        <f t="shared" ref="CN132:CR132" si="1243">$I166*AJ134</f>
        <v>0.85199999999999998</v>
      </c>
      <c r="CO132" s="62">
        <f t="shared" si="1243"/>
        <v>0.86459999999999992</v>
      </c>
      <c r="CP132" s="62">
        <f t="shared" si="1243"/>
        <v>0.88979999999999992</v>
      </c>
      <c r="CQ132" s="62">
        <f t="shared" si="1243"/>
        <v>0.92759999999999998</v>
      </c>
      <c r="CR132" s="62">
        <f t="shared" si="1243"/>
        <v>0.97799999999999998</v>
      </c>
      <c r="CS132" s="172"/>
      <c r="CU132" s="172"/>
      <c r="CV132" s="172">
        <v>127</v>
      </c>
      <c r="CW132" s="62">
        <f t="shared" ref="CW132:DA132" si="1244">$J166*AJ134</f>
        <v>0.1704</v>
      </c>
      <c r="CX132" s="62">
        <f t="shared" si="1244"/>
        <v>0.17291999999999996</v>
      </c>
      <c r="CY132" s="62">
        <f t="shared" si="1244"/>
        <v>0.17795999999999998</v>
      </c>
      <c r="CZ132" s="62">
        <f t="shared" si="1244"/>
        <v>0.18551999999999999</v>
      </c>
      <c r="DA132" s="62">
        <f t="shared" si="1244"/>
        <v>0.1956</v>
      </c>
      <c r="DB132" s="172"/>
      <c r="DD132" s="172"/>
      <c r="DE132" s="172">
        <v>127</v>
      </c>
      <c r="DF132" s="62">
        <f t="shared" ref="DF132:DJ132" si="1245">$K166*AJ134</f>
        <v>0.19879999999999998</v>
      </c>
      <c r="DG132" s="62">
        <f t="shared" si="1245"/>
        <v>0.20173999999999995</v>
      </c>
      <c r="DH132" s="62">
        <f t="shared" si="1245"/>
        <v>0.20761999999999997</v>
      </c>
      <c r="DI132" s="62">
        <f t="shared" si="1245"/>
        <v>0.21643999999999999</v>
      </c>
      <c r="DJ132" s="62">
        <f t="shared" si="1245"/>
        <v>0.22819999999999999</v>
      </c>
      <c r="DK132" s="172"/>
      <c r="DM132" s="172"/>
      <c r="DN132" s="172">
        <v>127</v>
      </c>
      <c r="DO132" s="62">
        <f t="shared" ref="DO132:DS132" si="1246">$L166*AJ134</f>
        <v>0.1704</v>
      </c>
      <c r="DP132" s="62">
        <f t="shared" si="1246"/>
        <v>0.17291999999999996</v>
      </c>
      <c r="DQ132" s="62">
        <f t="shared" si="1246"/>
        <v>0.17795999999999998</v>
      </c>
      <c r="DR132" s="62">
        <f t="shared" si="1246"/>
        <v>0.18551999999999999</v>
      </c>
      <c r="DS132" s="62">
        <f t="shared" si="1246"/>
        <v>0.1956</v>
      </c>
      <c r="DT132" s="172"/>
      <c r="DV132" s="172"/>
      <c r="DW132" s="172">
        <v>127</v>
      </c>
      <c r="DX132" s="62">
        <f t="shared" ref="DX132:EB132" si="1247">$M166*AJ134</f>
        <v>0.25559999999999999</v>
      </c>
      <c r="DY132" s="62">
        <f t="shared" si="1247"/>
        <v>0.25937999999999994</v>
      </c>
      <c r="DZ132" s="62">
        <f t="shared" si="1247"/>
        <v>0.26693999999999996</v>
      </c>
      <c r="EA132" s="62">
        <f t="shared" si="1247"/>
        <v>0.27827999999999997</v>
      </c>
      <c r="EB132" s="62">
        <f t="shared" si="1247"/>
        <v>0.29339999999999999</v>
      </c>
      <c r="EC132" s="172"/>
      <c r="EE132" s="172"/>
      <c r="EF132" s="172">
        <v>127</v>
      </c>
      <c r="EG132" s="62">
        <f t="shared" ref="EG132:EK132" si="1248">$N166*AJ134</f>
        <v>0.1704</v>
      </c>
      <c r="EH132" s="62">
        <f t="shared" si="1248"/>
        <v>0.17291999999999996</v>
      </c>
      <c r="EI132" s="62">
        <f t="shared" si="1248"/>
        <v>0.17795999999999998</v>
      </c>
      <c r="EJ132" s="62">
        <f t="shared" si="1248"/>
        <v>0.18551999999999999</v>
      </c>
      <c r="EK132" s="62">
        <f t="shared" si="1248"/>
        <v>0.1956</v>
      </c>
      <c r="EL132" s="172"/>
      <c r="EN132" s="172"/>
      <c r="EO132" s="172">
        <v>127</v>
      </c>
      <c r="EP132" s="62">
        <f t="shared" ref="EP132:ET132" si="1249">$O166*AJ134</f>
        <v>8.5199999999999998E-2</v>
      </c>
      <c r="EQ132" s="62">
        <f t="shared" si="1249"/>
        <v>8.6459999999999981E-2</v>
      </c>
      <c r="ER132" s="62">
        <f t="shared" si="1249"/>
        <v>8.897999999999999E-2</v>
      </c>
      <c r="ES132" s="62">
        <f t="shared" si="1249"/>
        <v>9.2759999999999995E-2</v>
      </c>
      <c r="ET132" s="62">
        <f t="shared" si="1249"/>
        <v>9.7799999999999998E-2</v>
      </c>
      <c r="EU132" s="172"/>
      <c r="EW132" s="172"/>
      <c r="EX132" s="172">
        <v>127</v>
      </c>
      <c r="EY132" s="62">
        <f t="shared" si="401"/>
        <v>0.34079999999999999</v>
      </c>
      <c r="EZ132" s="62">
        <f t="shared" si="402"/>
        <v>0.34583999999999993</v>
      </c>
      <c r="FA132" s="62">
        <f t="shared" si="403"/>
        <v>0.35591999999999996</v>
      </c>
      <c r="FB132" s="62">
        <f t="shared" si="404"/>
        <v>0.37103999999999998</v>
      </c>
      <c r="FC132" s="62">
        <f t="shared" si="405"/>
        <v>0.39119999999999999</v>
      </c>
      <c r="FD132" s="172"/>
      <c r="FF132" s="172"/>
      <c r="FG132" s="172">
        <v>127</v>
      </c>
      <c r="FH132" s="67">
        <f>$Q166*AJ134*'[1]资源-士兵训练时间'!AB132+FH131</f>
        <v>75761851.18605499</v>
      </c>
      <c r="FI132" s="67">
        <f>$Q166*AK134*'[1]资源-士兵训练时间'!AC132+FI131</f>
        <v>110573813.59201822</v>
      </c>
      <c r="FJ132" s="67">
        <f>$Q166*AL134*'[1]资源-士兵训练时间'!AD132+FJ131</f>
        <v>151687274.75821036</v>
      </c>
      <c r="FK132" s="67">
        <f>$Q166*AM134*'[1]资源-士兵训练时间'!AE132+FK131</f>
        <v>201989854.54195634</v>
      </c>
      <c r="FL132" s="67">
        <f>$Q166*AN134*'[1]资源-士兵训练时间'!AF132+FL131</f>
        <v>302558346.48170745</v>
      </c>
      <c r="FM132" s="172"/>
      <c r="FO132" s="172"/>
      <c r="FP132" s="172">
        <v>127</v>
      </c>
      <c r="FQ132" s="62">
        <f t="shared" ref="FQ132:FU132" si="1250">$R166*AJ134</f>
        <v>0.25559999999999999</v>
      </c>
      <c r="FR132" s="62">
        <f t="shared" si="1250"/>
        <v>0.25937999999999994</v>
      </c>
      <c r="FS132" s="62">
        <f t="shared" si="1250"/>
        <v>0.26693999999999996</v>
      </c>
      <c r="FT132" s="62">
        <f t="shared" si="1250"/>
        <v>0.27827999999999997</v>
      </c>
      <c r="FU132" s="62">
        <f t="shared" si="1250"/>
        <v>0.29339999999999999</v>
      </c>
      <c r="FV132" s="61">
        <f>FQ132*[4]兵营招募!AX131+FV131</f>
        <v>226526277.29274404</v>
      </c>
      <c r="FW132" s="61">
        <f>FR132*[4]兵营招募!AY131+FW131</f>
        <v>228037726.61653715</v>
      </c>
      <c r="FX132" s="61">
        <f>FS132*[4]兵营招募!AZ131+FX131</f>
        <v>213462614.02191439</v>
      </c>
      <c r="FY132" s="61">
        <f>FT132*[4]兵营招募!BA131+FY131</f>
        <v>196990332.50230145</v>
      </c>
      <c r="FZ132" s="61">
        <f>FU132*[4]兵营招募!BB131+FZ131</f>
        <v>133408490.61390834</v>
      </c>
      <c r="GA132" s="172"/>
      <c r="GC132" s="172"/>
      <c r="GD132" s="172">
        <v>127</v>
      </c>
      <c r="GE132" s="62">
        <f t="shared" ref="GE132:GI132" si="1251">$S166*AJ134</f>
        <v>0.34079999999999999</v>
      </c>
      <c r="GF132" s="62">
        <f t="shared" si="1251"/>
        <v>0.34583999999999993</v>
      </c>
      <c r="GG132" s="62">
        <f t="shared" si="1251"/>
        <v>0.35591999999999996</v>
      </c>
      <c r="GH132" s="62">
        <f t="shared" si="1251"/>
        <v>0.37103999999999998</v>
      </c>
      <c r="GI132" s="62">
        <f t="shared" si="1251"/>
        <v>0.39119999999999999</v>
      </c>
      <c r="GJ132" s="172"/>
      <c r="GL132" s="172"/>
      <c r="GM132" s="172">
        <v>127</v>
      </c>
      <c r="GN132" s="62">
        <f t="shared" ref="GN132:GR132" si="1252">$T166*AJ134</f>
        <v>0.34079999999999999</v>
      </c>
      <c r="GO132" s="62">
        <f t="shared" si="1252"/>
        <v>0.34583999999999993</v>
      </c>
      <c r="GP132" s="62">
        <f t="shared" si="1252"/>
        <v>0.35591999999999996</v>
      </c>
      <c r="GQ132" s="62">
        <f t="shared" si="1252"/>
        <v>0.37103999999999998</v>
      </c>
      <c r="GR132" s="62">
        <f t="shared" si="1252"/>
        <v>0.39119999999999999</v>
      </c>
      <c r="GS132" s="172"/>
      <c r="GU132" s="172"/>
      <c r="GV132" s="172">
        <v>127</v>
      </c>
      <c r="GW132" s="62">
        <f t="shared" ref="GW132:HA132" si="1253">$U166*AJ134</f>
        <v>0.34079999999999999</v>
      </c>
      <c r="GX132" s="62">
        <f t="shared" si="1253"/>
        <v>0.34583999999999993</v>
      </c>
      <c r="GY132" s="62">
        <f t="shared" si="1253"/>
        <v>0.35591999999999996</v>
      </c>
      <c r="GZ132" s="62">
        <f t="shared" si="1253"/>
        <v>0.37103999999999998</v>
      </c>
      <c r="HA132" s="62">
        <f t="shared" si="1253"/>
        <v>0.39119999999999999</v>
      </c>
      <c r="HB132" s="172"/>
      <c r="HD132" s="172"/>
      <c r="HE132" s="172">
        <v>127</v>
      </c>
      <c r="HF132" s="62">
        <f t="shared" ref="HF132:HJ132" si="1254">$V166*AJ134</f>
        <v>2.5559999999999996</v>
      </c>
      <c r="HG132" s="62">
        <f t="shared" si="1254"/>
        <v>2.5937999999999994</v>
      </c>
      <c r="HH132" s="62">
        <f t="shared" si="1254"/>
        <v>2.6693999999999996</v>
      </c>
      <c r="HI132" s="62">
        <f t="shared" si="1254"/>
        <v>2.7827999999999999</v>
      </c>
      <c r="HJ132" s="62">
        <f t="shared" si="1254"/>
        <v>2.9339999999999997</v>
      </c>
      <c r="HK132" s="172"/>
      <c r="HM132" s="172"/>
      <c r="HN132" s="172">
        <v>127</v>
      </c>
      <c r="HO132" s="62">
        <f t="shared" ref="HO132:HS132" si="1255">$W166*AJ134</f>
        <v>0.51119999999999999</v>
      </c>
      <c r="HP132" s="62">
        <f t="shared" si="1255"/>
        <v>0.51875999999999989</v>
      </c>
      <c r="HQ132" s="62">
        <f t="shared" si="1255"/>
        <v>0.53387999999999991</v>
      </c>
      <c r="HR132" s="62">
        <f t="shared" si="1255"/>
        <v>0.55655999999999994</v>
      </c>
      <c r="HS132" s="62">
        <f t="shared" si="1255"/>
        <v>0.58679999999999999</v>
      </c>
      <c r="HT132" s="172"/>
      <c r="HV132" s="172"/>
      <c r="HW132" s="172">
        <v>127</v>
      </c>
      <c r="HX132" s="62">
        <f t="shared" ref="HX132:IB132" si="1256">$X166*AJ134</f>
        <v>0.34079999999999999</v>
      </c>
      <c r="HY132" s="62">
        <f t="shared" si="1256"/>
        <v>0.34583999999999993</v>
      </c>
      <c r="HZ132" s="62">
        <f t="shared" si="1256"/>
        <v>0.35591999999999996</v>
      </c>
      <c r="IA132" s="62">
        <f t="shared" si="1256"/>
        <v>0.37103999999999998</v>
      </c>
      <c r="IB132" s="62">
        <f t="shared" si="1256"/>
        <v>0.39119999999999999</v>
      </c>
      <c r="IC132" s="172"/>
      <c r="IE132" s="172"/>
      <c r="IF132" s="172">
        <v>127</v>
      </c>
      <c r="IG132" s="62">
        <f t="shared" ref="IG132:IK132" si="1257">$Y166*AJ134</f>
        <v>0.99399999999999988</v>
      </c>
      <c r="IH132" s="62">
        <f t="shared" si="1257"/>
        <v>1.0086999999999999</v>
      </c>
      <c r="II132" s="62">
        <f t="shared" si="1257"/>
        <v>1.0380999999999998</v>
      </c>
      <c r="IJ132" s="62">
        <f t="shared" si="1257"/>
        <v>1.0822000000000001</v>
      </c>
      <c r="IK132" s="62">
        <f t="shared" si="1257"/>
        <v>1.141</v>
      </c>
      <c r="IL132" s="172"/>
      <c r="IN132" s="172"/>
      <c r="IO132" s="172">
        <v>127</v>
      </c>
      <c r="IP132" s="62">
        <f t="shared" ref="IP132:IT132" si="1258">$Z166*AJ134</f>
        <v>0.34079999999999999</v>
      </c>
      <c r="IQ132" s="62">
        <f t="shared" si="1258"/>
        <v>0.34583999999999993</v>
      </c>
      <c r="IR132" s="62">
        <f t="shared" si="1258"/>
        <v>0.35591999999999996</v>
      </c>
      <c r="IS132" s="62">
        <f t="shared" si="1258"/>
        <v>0.37103999999999998</v>
      </c>
      <c r="IT132" s="62">
        <f t="shared" si="1258"/>
        <v>0.39119999999999999</v>
      </c>
      <c r="IU132" s="172"/>
      <c r="IW132" s="172"/>
      <c r="IX132" s="172">
        <v>127</v>
      </c>
      <c r="IY132" s="62">
        <f t="shared" ref="IY132:JC132" si="1259">$AA166*AJ134</f>
        <v>0</v>
      </c>
      <c r="IZ132" s="62">
        <f t="shared" si="1259"/>
        <v>0</v>
      </c>
      <c r="JA132" s="62">
        <f t="shared" si="1259"/>
        <v>0</v>
      </c>
      <c r="JB132" s="62">
        <f t="shared" si="1259"/>
        <v>0</v>
      </c>
      <c r="JC132" s="62">
        <f t="shared" si="1259"/>
        <v>0</v>
      </c>
      <c r="JD132" s="67"/>
      <c r="JE132" s="67"/>
      <c r="JF132" s="67"/>
      <c r="JG132" s="172"/>
      <c r="JI132" s="172"/>
      <c r="JJ132" s="172">
        <v>127</v>
      </c>
      <c r="JK132" s="68">
        <f t="shared" ref="JK132:JO132" si="1260">AJ134*$F166</f>
        <v>9.9399999999999988E-2</v>
      </c>
      <c r="JL132" s="68">
        <f t="shared" si="1260"/>
        <v>0.10086999999999997</v>
      </c>
      <c r="JM132" s="68">
        <f t="shared" si="1260"/>
        <v>0.10380999999999999</v>
      </c>
      <c r="JN132" s="68">
        <f t="shared" si="1260"/>
        <v>0.10822</v>
      </c>
      <c r="JO132" s="68">
        <f t="shared" si="1260"/>
        <v>0.11409999999999999</v>
      </c>
      <c r="JP132" s="61">
        <f>JK132*('[1]功能-城建'!CW131-'[1]功能-城建'!CW130)+JP131</f>
        <v>99054919.263196215</v>
      </c>
      <c r="JQ132" s="61">
        <f>JL132*('[1]功能-城建'!CX131-'[1]功能-城建'!CX130)+JQ131</f>
        <v>106887171.21088393</v>
      </c>
      <c r="JR132" s="61">
        <f>JM132*('[1]功能-城建'!CY131-'[1]功能-城建'!CY130)+JR131</f>
        <v>105052560.35004133</v>
      </c>
      <c r="JS132" s="61">
        <f>JN132*('[1]功能-城建'!CZ131-'[1]功能-城建'!CZ130)+JS131</f>
        <v>103395851.7401036</v>
      </c>
      <c r="JT132" s="61">
        <f>JO132*('[1]功能-城建'!DA131-'[1]功能-城建'!DA130)+JT131</f>
        <v>58398767.234430499</v>
      </c>
      <c r="JU132" s="172"/>
      <c r="JW132" s="172"/>
      <c r="JX132" s="172">
        <v>127</v>
      </c>
      <c r="JY132" s="68">
        <f t="shared" ref="JY132:KC132" si="1261">AJ134*$AB166</f>
        <v>0.1704</v>
      </c>
      <c r="JZ132" s="68">
        <f t="shared" si="1261"/>
        <v>0.17291999999999996</v>
      </c>
      <c r="KA132" s="68">
        <f t="shared" si="1261"/>
        <v>0.17795999999999998</v>
      </c>
      <c r="KB132" s="68">
        <f t="shared" si="1261"/>
        <v>0.18551999999999999</v>
      </c>
      <c r="KC132" s="68">
        <f t="shared" si="1261"/>
        <v>0.1956</v>
      </c>
      <c r="KD132" s="172"/>
      <c r="KF132" s="172"/>
      <c r="KG132" s="172">
        <v>127</v>
      </c>
      <c r="KH132" s="68">
        <f t="shared" ref="KH132:KL132" si="1262">AJ134*$AC166</f>
        <v>0.1704</v>
      </c>
      <c r="KI132" s="68">
        <f t="shared" si="1262"/>
        <v>0.17291999999999996</v>
      </c>
      <c r="KJ132" s="68">
        <f t="shared" si="1262"/>
        <v>0.17795999999999998</v>
      </c>
      <c r="KK132" s="68">
        <f t="shared" si="1262"/>
        <v>0.18551999999999999</v>
      </c>
      <c r="KL132" s="68">
        <f t="shared" si="1262"/>
        <v>0.1956</v>
      </c>
      <c r="KM132" s="172"/>
      <c r="KO132" s="172"/>
      <c r="KP132" s="172">
        <v>127</v>
      </c>
      <c r="KQ132" s="68">
        <f t="shared" ref="KQ132:KU132" si="1263">AJ134*$AD166</f>
        <v>0.29819999999999997</v>
      </c>
      <c r="KR132" s="68">
        <f t="shared" si="1263"/>
        <v>0.30260999999999993</v>
      </c>
      <c r="KS132" s="68">
        <f t="shared" si="1263"/>
        <v>0.31142999999999998</v>
      </c>
      <c r="KT132" s="68">
        <f t="shared" si="1263"/>
        <v>0.32466</v>
      </c>
      <c r="KU132" s="68">
        <f t="shared" si="1263"/>
        <v>0.34229999999999999</v>
      </c>
      <c r="KV132" s="172"/>
      <c r="KW132" s="172"/>
      <c r="KX132" s="172"/>
    </row>
    <row r="133" spans="2:310" x14ac:dyDescent="0.15">
      <c r="B133" s="54">
        <v>94</v>
      </c>
      <c r="C133" s="63">
        <f>IFERROR(INDEX(C$8:C$37,MATCH(圣人研究设计!AA167,$B$8:$B$37,0)),0)</f>
        <v>1.5</v>
      </c>
      <c r="D133" s="63">
        <f>IFERROR(INDEX(D$8:D$37,MATCH(圣人研究设计!AB167,$B$8:$B$37,0)),0)</f>
        <v>1.5</v>
      </c>
      <c r="E133" s="63">
        <f>IFERROR(INDEX(E$8:E$37,MATCH(圣人研究设计!AC167,$B$8:$B$37,0)),0)</f>
        <v>0</v>
      </c>
      <c r="F133" s="63">
        <f>IFERROR(INDEX(F$8:F$37,MATCH(圣人研究设计!AD167,$B$8:$B$37,0)),0)</f>
        <v>0.1</v>
      </c>
      <c r="G133" s="63">
        <f>IFERROR(INDEX(G$8:G$37,MATCH(圣人研究设计!AE167,$B$8:$B$37,0)),0)</f>
        <v>1</v>
      </c>
      <c r="H133" s="63">
        <f>IFERROR(INDEX(H$8:H$37,MATCH(圣人研究设计!AF167,$B$8:$B$37,0)),0)</f>
        <v>1</v>
      </c>
      <c r="I133" s="63">
        <f>IFERROR(INDEX(I$8:I$37,MATCH(圣人研究设计!AG167,$B$8:$B$37,0)),0)</f>
        <v>1</v>
      </c>
      <c r="J133" s="63">
        <f>IFERROR(INDEX(J$8:J$37,MATCH(圣人研究设计!AH167,$B$8:$B$37,0)),0)</f>
        <v>0.2</v>
      </c>
      <c r="K133" s="63">
        <f>IFERROR(INDEX(K$8:K$37,MATCH(圣人研究设计!AI167,$B$8:$B$37,0)),0)</f>
        <v>0.2</v>
      </c>
      <c r="L133" s="63">
        <f>IFERROR(INDEX(L$8:L$37,MATCH(圣人研究设计!AJ167,$B$8:$B$37,0)),0)</f>
        <v>0.2</v>
      </c>
      <c r="M133" s="63">
        <f>IFERROR(INDEX(M$8:M$37,MATCH(圣人研究设计!AK167,$B$8:$B$37,0)),0)</f>
        <v>0.3</v>
      </c>
      <c r="N133" s="63">
        <f>IFERROR(INDEX(N$8:N$37,MATCH(圣人研究设计!AL167,$B$8:$B$37,0)),0)</f>
        <v>0.2</v>
      </c>
      <c r="O133" s="63">
        <f>IFERROR(INDEX(O$8:O$37,MATCH(圣人研究设计!AM167,$B$8:$B$37,0)),0)</f>
        <v>0.1</v>
      </c>
      <c r="P133" s="63">
        <f>IFERROR(INDEX(P$8:P$37,MATCH(圣人研究设计!AN167,$B$8:$B$37,0)),0)</f>
        <v>0.4</v>
      </c>
      <c r="Q133" s="63">
        <f>IFERROR(INDEX(Q$8:Q$37,MATCH(圣人研究设计!AO167,$B$8:$B$37,0)),0)</f>
        <v>0.1</v>
      </c>
      <c r="R133" s="63">
        <f>IFERROR(INDEX(R$8:R$37,MATCH(圣人研究设计!AP167,$B$8:$B$37,0)),0)</f>
        <v>0.3</v>
      </c>
      <c r="S133" s="63">
        <f>IFERROR(INDEX(S$8:S$37,MATCH(圣人研究设计!AQ167,$B$8:$B$37,0)),0)</f>
        <v>0.4</v>
      </c>
      <c r="T133" s="63">
        <f>IFERROR(INDEX(T$8:T$37,MATCH(圣人研究设计!AR167,$B$8:$B$37,0)),0)</f>
        <v>0.4</v>
      </c>
      <c r="U133" s="63">
        <f>IFERROR(INDEX(U$8:U$37,MATCH(圣人研究设计!AS167,$B$8:$B$37,0)),0)</f>
        <v>0.4</v>
      </c>
      <c r="V133" s="63">
        <f>IFERROR(INDEX(V$8:V$37,MATCH(圣人研究设计!AT167,$B$8:$B$37,0)),0)</f>
        <v>3</v>
      </c>
      <c r="W133" s="63">
        <f>IFERROR(INDEX(W$8:W$37,MATCH(圣人研究设计!AU167,$B$8:$B$37,0)),0)</f>
        <v>0.6</v>
      </c>
      <c r="X133" s="63">
        <f>IFERROR(INDEX(X$8:X$37,MATCH(圣人研究设计!AV167,$B$8:$B$37,0)),0)</f>
        <v>0.4</v>
      </c>
      <c r="Y133" s="63">
        <f>IFERROR(INDEX(Y$8:Y$37,MATCH(圣人研究设计!AW167,$B$8:$B$37,0)),0)</f>
        <v>1</v>
      </c>
      <c r="Z133" s="63">
        <f>IFERROR(INDEX(Z$8:Z$37,MATCH(圣人研究设计!AX167,$B$8:$B$37,0)),0)</f>
        <v>0.4</v>
      </c>
      <c r="AA133" s="63">
        <f>IFERROR(INDEX(AA$8:AA$37,MATCH(圣人研究设计!AY167,$B$8:$B$37,0)),0)</f>
        <v>0</v>
      </c>
      <c r="AB133" s="63">
        <f>IFERROR(INDEX(AB$8:AB$37,MATCH(圣人研究设计!AZ167,$B$8:$B$37,0)),0)</f>
        <v>0.2</v>
      </c>
      <c r="AC133" s="63">
        <f>IFERROR(INDEX(AC$8:AC$37,MATCH(圣人研究设计!BA167,$B$8:$B$37,0)),0)</f>
        <v>0.2</v>
      </c>
      <c r="AD133" s="63">
        <f>IFERROR(INDEX(AD$8:AD$37,MATCH(圣人研究设计!BB167,$B$8:$B$37,0)),0)</f>
        <v>0.3</v>
      </c>
      <c r="AE133" s="63"/>
      <c r="AI133" s="172">
        <v>126</v>
      </c>
      <c r="AJ133" s="60">
        <f>IF(总纲!BM130&lt;INT('功能-圣人研究'!$E$8),0,求节点('功能-圣人研究'!$E$8:$E$27,'功能-圣人研究'!K$8:K$27,总纲!BM130))</f>
        <v>0.71</v>
      </c>
      <c r="AK133" s="60">
        <f>IF(总纲!BN130&lt;INT('功能-圣人研究'!$E$8),0,求节点('功能-圣人研究'!$E$8:$E$27,'功能-圣人研究'!L$8:L$27,总纲!BN130))</f>
        <v>0.72049999999999992</v>
      </c>
      <c r="AL133" s="60">
        <f>IF(总纲!BO130&lt;INT('功能-圣人研究'!$E$8),0,求节点('功能-圣人研究'!$E$8:$E$27,'功能-圣人研究'!M$8:M$27,总纲!BO130))</f>
        <v>0.74149999999999994</v>
      </c>
      <c r="AM133" s="60">
        <f>IF(总纲!BP130&lt;INT('功能-圣人研究'!$E$8),0,求节点('功能-圣人研究'!$E$8:$E$27,'功能-圣人研究'!N$8:N$27,总纲!BP130))</f>
        <v>0.77300000000000002</v>
      </c>
      <c r="AN133" s="60">
        <f>IF(总纲!BQ130&lt;INT('功能-圣人研究'!$E$8),0,求节点('功能-圣人研究'!$E$8:$E$27,'功能-圣人研究'!O$8:O$27,总纲!BQ130))</f>
        <v>0.81500000000000006</v>
      </c>
      <c r="AO133" s="172"/>
      <c r="AT133" s="172">
        <v>128</v>
      </c>
      <c r="AU133" s="68">
        <f t="shared" ref="AU133:AY133" si="1264">$C167*AJ135</f>
        <v>1.4909999999999997</v>
      </c>
      <c r="AV133" s="68">
        <f t="shared" si="1264"/>
        <v>1.5130499999999996</v>
      </c>
      <c r="AW133" s="68">
        <f t="shared" si="1264"/>
        <v>1.5571499999999996</v>
      </c>
      <c r="AX133" s="68">
        <f t="shared" si="1264"/>
        <v>1.6232999999999997</v>
      </c>
      <c r="AY133" s="68">
        <f t="shared" si="1264"/>
        <v>1.7114999999999998</v>
      </c>
      <c r="AZ133" s="172"/>
      <c r="BB133" s="172"/>
      <c r="BC133" s="172">
        <v>128</v>
      </c>
      <c r="BD133" s="68">
        <f t="shared" ref="BD133:BH133" si="1265">$D167*AJ135</f>
        <v>1.2779999999999998</v>
      </c>
      <c r="BE133" s="68">
        <f t="shared" si="1265"/>
        <v>1.2968999999999997</v>
      </c>
      <c r="BF133" s="68">
        <f t="shared" si="1265"/>
        <v>1.3346999999999998</v>
      </c>
      <c r="BG133" s="68">
        <f t="shared" si="1265"/>
        <v>1.3914</v>
      </c>
      <c r="BH133" s="68">
        <f t="shared" si="1265"/>
        <v>1.4669999999999999</v>
      </c>
      <c r="BI133" s="172"/>
      <c r="BK133" s="172"/>
      <c r="BL133" s="172">
        <v>128</v>
      </c>
      <c r="BM133" s="68">
        <f t="shared" ref="BM133:BQ133" si="1266">$E167*AJ135</f>
        <v>0</v>
      </c>
      <c r="BN133" s="68">
        <f t="shared" si="1266"/>
        <v>0</v>
      </c>
      <c r="BO133" s="68">
        <f t="shared" si="1266"/>
        <v>0</v>
      </c>
      <c r="BP133" s="68">
        <f t="shared" si="1266"/>
        <v>0</v>
      </c>
      <c r="BQ133" s="68">
        <f t="shared" si="1266"/>
        <v>0</v>
      </c>
      <c r="BR133" s="172"/>
      <c r="BT133" s="172"/>
      <c r="BU133" s="172">
        <v>128</v>
      </c>
      <c r="BV133" s="62">
        <f t="shared" ref="BV133:BZ133" si="1267">$G167*AJ135</f>
        <v>0.85199999999999998</v>
      </c>
      <c r="BW133" s="62">
        <f t="shared" si="1267"/>
        <v>0.86459999999999992</v>
      </c>
      <c r="BX133" s="62">
        <f t="shared" si="1267"/>
        <v>0.88979999999999992</v>
      </c>
      <c r="BY133" s="62">
        <f t="shared" si="1267"/>
        <v>0.92759999999999998</v>
      </c>
      <c r="BZ133" s="62">
        <f t="shared" si="1267"/>
        <v>0.97799999999999998</v>
      </c>
      <c r="CA133" s="172"/>
      <c r="CC133" s="172"/>
      <c r="CD133" s="172">
        <v>128</v>
      </c>
      <c r="CE133" s="62">
        <f t="shared" ref="CE133:CI133" si="1268">$H167*AJ135</f>
        <v>0.85199999999999998</v>
      </c>
      <c r="CF133" s="62">
        <f t="shared" si="1268"/>
        <v>0.86459999999999992</v>
      </c>
      <c r="CG133" s="62">
        <f t="shared" si="1268"/>
        <v>0.88979999999999992</v>
      </c>
      <c r="CH133" s="62">
        <f t="shared" si="1268"/>
        <v>0.92759999999999998</v>
      </c>
      <c r="CI133" s="62">
        <f t="shared" si="1268"/>
        <v>0.97799999999999998</v>
      </c>
      <c r="CJ133" s="172"/>
      <c r="CL133" s="172"/>
      <c r="CM133" s="172">
        <v>128</v>
      </c>
      <c r="CN133" s="62">
        <f t="shared" ref="CN133:CR133" si="1269">$I167*AJ135</f>
        <v>0.85199999999999998</v>
      </c>
      <c r="CO133" s="62">
        <f t="shared" si="1269"/>
        <v>0.86459999999999992</v>
      </c>
      <c r="CP133" s="62">
        <f t="shared" si="1269"/>
        <v>0.88979999999999992</v>
      </c>
      <c r="CQ133" s="62">
        <f t="shared" si="1269"/>
        <v>0.92759999999999998</v>
      </c>
      <c r="CR133" s="62">
        <f t="shared" si="1269"/>
        <v>0.97799999999999998</v>
      </c>
      <c r="CS133" s="172"/>
      <c r="CU133" s="172"/>
      <c r="CV133" s="172">
        <v>128</v>
      </c>
      <c r="CW133" s="62">
        <f t="shared" ref="CW133:DA133" si="1270">$J167*AJ135</f>
        <v>0.1704</v>
      </c>
      <c r="CX133" s="62">
        <f t="shared" si="1270"/>
        <v>0.17291999999999996</v>
      </c>
      <c r="CY133" s="62">
        <f t="shared" si="1270"/>
        <v>0.17795999999999998</v>
      </c>
      <c r="CZ133" s="62">
        <f t="shared" si="1270"/>
        <v>0.18551999999999999</v>
      </c>
      <c r="DA133" s="62">
        <f t="shared" si="1270"/>
        <v>0.1956</v>
      </c>
      <c r="DB133" s="172"/>
      <c r="DD133" s="172"/>
      <c r="DE133" s="172">
        <v>128</v>
      </c>
      <c r="DF133" s="62">
        <f t="shared" ref="DF133:DJ133" si="1271">$K167*AJ135</f>
        <v>0.19879999999999998</v>
      </c>
      <c r="DG133" s="62">
        <f t="shared" si="1271"/>
        <v>0.20173999999999995</v>
      </c>
      <c r="DH133" s="62">
        <f t="shared" si="1271"/>
        <v>0.20761999999999997</v>
      </c>
      <c r="DI133" s="62">
        <f t="shared" si="1271"/>
        <v>0.21643999999999999</v>
      </c>
      <c r="DJ133" s="62">
        <f t="shared" si="1271"/>
        <v>0.22819999999999999</v>
      </c>
      <c r="DK133" s="172"/>
      <c r="DM133" s="172"/>
      <c r="DN133" s="172">
        <v>128</v>
      </c>
      <c r="DO133" s="62">
        <f t="shared" ref="DO133:DS133" si="1272">$L167*AJ135</f>
        <v>0.1704</v>
      </c>
      <c r="DP133" s="62">
        <f t="shared" si="1272"/>
        <v>0.17291999999999996</v>
      </c>
      <c r="DQ133" s="62">
        <f t="shared" si="1272"/>
        <v>0.17795999999999998</v>
      </c>
      <c r="DR133" s="62">
        <f t="shared" si="1272"/>
        <v>0.18551999999999999</v>
      </c>
      <c r="DS133" s="62">
        <f t="shared" si="1272"/>
        <v>0.1956</v>
      </c>
      <c r="DT133" s="172"/>
      <c r="DV133" s="172"/>
      <c r="DW133" s="172">
        <v>128</v>
      </c>
      <c r="DX133" s="62">
        <f t="shared" ref="DX133:EB133" si="1273">$M167*AJ135</f>
        <v>0.25559999999999999</v>
      </c>
      <c r="DY133" s="62">
        <f t="shared" si="1273"/>
        <v>0.25937999999999994</v>
      </c>
      <c r="DZ133" s="62">
        <f t="shared" si="1273"/>
        <v>0.26693999999999996</v>
      </c>
      <c r="EA133" s="62">
        <f t="shared" si="1273"/>
        <v>0.27827999999999997</v>
      </c>
      <c r="EB133" s="62">
        <f t="shared" si="1273"/>
        <v>0.29339999999999999</v>
      </c>
      <c r="EC133" s="172"/>
      <c r="EE133" s="172"/>
      <c r="EF133" s="172">
        <v>128</v>
      </c>
      <c r="EG133" s="62">
        <f t="shared" ref="EG133:EK133" si="1274">$N167*AJ135</f>
        <v>0.1704</v>
      </c>
      <c r="EH133" s="62">
        <f t="shared" si="1274"/>
        <v>0.17291999999999996</v>
      </c>
      <c r="EI133" s="62">
        <f t="shared" si="1274"/>
        <v>0.17795999999999998</v>
      </c>
      <c r="EJ133" s="62">
        <f t="shared" si="1274"/>
        <v>0.18551999999999999</v>
      </c>
      <c r="EK133" s="62">
        <f t="shared" si="1274"/>
        <v>0.1956</v>
      </c>
      <c r="EL133" s="172"/>
      <c r="EN133" s="172"/>
      <c r="EO133" s="172">
        <v>128</v>
      </c>
      <c r="EP133" s="62">
        <f t="shared" ref="EP133:ET133" si="1275">$O167*AJ135</f>
        <v>8.5199999999999998E-2</v>
      </c>
      <c r="EQ133" s="62">
        <f t="shared" si="1275"/>
        <v>8.6459999999999981E-2</v>
      </c>
      <c r="ER133" s="62">
        <f t="shared" si="1275"/>
        <v>8.897999999999999E-2</v>
      </c>
      <c r="ES133" s="62">
        <f t="shared" si="1275"/>
        <v>9.2759999999999995E-2</v>
      </c>
      <c r="ET133" s="62">
        <f t="shared" si="1275"/>
        <v>9.7799999999999998E-2</v>
      </c>
      <c r="EU133" s="172"/>
      <c r="EW133" s="172"/>
      <c r="EX133" s="172">
        <v>128</v>
      </c>
      <c r="EY133" s="62">
        <f t="shared" si="401"/>
        <v>0.34079999999999999</v>
      </c>
      <c r="EZ133" s="62">
        <f t="shared" si="402"/>
        <v>0.34583999999999993</v>
      </c>
      <c r="FA133" s="62">
        <f t="shared" si="403"/>
        <v>0.35591999999999996</v>
      </c>
      <c r="FB133" s="62">
        <f t="shared" si="404"/>
        <v>0.37103999999999998</v>
      </c>
      <c r="FC133" s="62">
        <f t="shared" si="405"/>
        <v>0.39119999999999999</v>
      </c>
      <c r="FD133" s="172"/>
      <c r="FF133" s="172"/>
      <c r="FG133" s="172">
        <v>128</v>
      </c>
      <c r="FH133" s="67">
        <f>$Q167*AJ135*'[1]资源-士兵训练时间'!AB133+FH132</f>
        <v>83150905.879966199</v>
      </c>
      <c r="FI133" s="67">
        <f>$Q167*AK135*'[1]资源-士兵训练时间'!AC133+FI132</f>
        <v>119223109.00586164</v>
      </c>
      <c r="FJ133" s="67">
        <f>$Q167*AL135*'[1]资源-士兵训练时间'!AD133+FJ132</f>
        <v>162884096.64805236</v>
      </c>
      <c r="FK133" s="67">
        <f>$Q167*AM135*'[1]资源-士兵训练时间'!AE133+FK132</f>
        <v>216397292.79958647</v>
      </c>
      <c r="FL133" s="67">
        <f>$Q167*AN135*'[1]资源-士兵训练时间'!AF133+FL132</f>
        <v>323052677.52934009</v>
      </c>
      <c r="FM133" s="172"/>
      <c r="FO133" s="172"/>
      <c r="FP133" s="172">
        <v>128</v>
      </c>
      <c r="FQ133" s="62">
        <f t="shared" ref="FQ133:FU133" si="1276">$R167*AJ135</f>
        <v>0.25559999999999999</v>
      </c>
      <c r="FR133" s="62">
        <f t="shared" si="1276"/>
        <v>0.25937999999999994</v>
      </c>
      <c r="FS133" s="62">
        <f t="shared" si="1276"/>
        <v>0.26693999999999996</v>
      </c>
      <c r="FT133" s="62">
        <f t="shared" si="1276"/>
        <v>0.27827999999999997</v>
      </c>
      <c r="FU133" s="62">
        <f t="shared" si="1276"/>
        <v>0.29339999999999999</v>
      </c>
      <c r="FV133" s="61">
        <f>FQ133*[4]兵营招募!AX132+FV132</f>
        <v>244719453.8643558</v>
      </c>
      <c r="FW133" s="61">
        <f>FR133*[4]兵营招募!AY132+FW132</f>
        <v>244941857.33749303</v>
      </c>
      <c r="FX133" s="61">
        <f>FS133*[4]兵营招募!AZ132+FX132</f>
        <v>228772831.06608883</v>
      </c>
      <c r="FY133" s="61">
        <f>FT133*[4]兵营招募!BA132+FY132</f>
        <v>211669885.26834089</v>
      </c>
      <c r="FZ133" s="61">
        <f>FU133*[4]兵营招募!BB132+FZ132</f>
        <v>143539990.55856067</v>
      </c>
      <c r="GA133" s="172"/>
      <c r="GC133" s="172"/>
      <c r="GD133" s="172">
        <v>128</v>
      </c>
      <c r="GE133" s="62">
        <f t="shared" ref="GE133:GI133" si="1277">$S167*AJ135</f>
        <v>0.34079999999999999</v>
      </c>
      <c r="GF133" s="62">
        <f t="shared" si="1277"/>
        <v>0.34583999999999993</v>
      </c>
      <c r="GG133" s="62">
        <f t="shared" si="1277"/>
        <v>0.35591999999999996</v>
      </c>
      <c r="GH133" s="62">
        <f t="shared" si="1277"/>
        <v>0.37103999999999998</v>
      </c>
      <c r="GI133" s="62">
        <f t="shared" si="1277"/>
        <v>0.39119999999999999</v>
      </c>
      <c r="GJ133" s="172"/>
      <c r="GL133" s="172"/>
      <c r="GM133" s="172">
        <v>128</v>
      </c>
      <c r="GN133" s="62">
        <f t="shared" ref="GN133:GR133" si="1278">$T167*AJ135</f>
        <v>0.34079999999999999</v>
      </c>
      <c r="GO133" s="62">
        <f t="shared" si="1278"/>
        <v>0.34583999999999993</v>
      </c>
      <c r="GP133" s="62">
        <f t="shared" si="1278"/>
        <v>0.35591999999999996</v>
      </c>
      <c r="GQ133" s="62">
        <f t="shared" si="1278"/>
        <v>0.37103999999999998</v>
      </c>
      <c r="GR133" s="62">
        <f t="shared" si="1278"/>
        <v>0.39119999999999999</v>
      </c>
      <c r="GS133" s="172"/>
      <c r="GU133" s="172"/>
      <c r="GV133" s="172">
        <v>128</v>
      </c>
      <c r="GW133" s="62">
        <f t="shared" ref="GW133:HA133" si="1279">$U167*AJ135</f>
        <v>0.34079999999999999</v>
      </c>
      <c r="GX133" s="62">
        <f t="shared" si="1279"/>
        <v>0.34583999999999993</v>
      </c>
      <c r="GY133" s="62">
        <f t="shared" si="1279"/>
        <v>0.35591999999999996</v>
      </c>
      <c r="GZ133" s="62">
        <f t="shared" si="1279"/>
        <v>0.37103999999999998</v>
      </c>
      <c r="HA133" s="62">
        <f t="shared" si="1279"/>
        <v>0.39119999999999999</v>
      </c>
      <c r="HB133" s="172"/>
      <c r="HD133" s="172"/>
      <c r="HE133" s="172">
        <v>128</v>
      </c>
      <c r="HF133" s="62">
        <f t="shared" ref="HF133:HJ133" si="1280">$V167*AJ135</f>
        <v>2.5559999999999996</v>
      </c>
      <c r="HG133" s="62">
        <f t="shared" si="1280"/>
        <v>2.5937999999999994</v>
      </c>
      <c r="HH133" s="62">
        <f t="shared" si="1280"/>
        <v>2.6693999999999996</v>
      </c>
      <c r="HI133" s="62">
        <f t="shared" si="1280"/>
        <v>2.7827999999999999</v>
      </c>
      <c r="HJ133" s="62">
        <f t="shared" si="1280"/>
        <v>2.9339999999999997</v>
      </c>
      <c r="HK133" s="172"/>
      <c r="HM133" s="172"/>
      <c r="HN133" s="172">
        <v>128</v>
      </c>
      <c r="HO133" s="62">
        <f t="shared" ref="HO133:HS133" si="1281">$W167*AJ135</f>
        <v>0.51119999999999999</v>
      </c>
      <c r="HP133" s="62">
        <f t="shared" si="1281"/>
        <v>0.51875999999999989</v>
      </c>
      <c r="HQ133" s="62">
        <f t="shared" si="1281"/>
        <v>0.53387999999999991</v>
      </c>
      <c r="HR133" s="62">
        <f t="shared" si="1281"/>
        <v>0.55655999999999994</v>
      </c>
      <c r="HS133" s="62">
        <f t="shared" si="1281"/>
        <v>0.58679999999999999</v>
      </c>
      <c r="HT133" s="172"/>
      <c r="HV133" s="172"/>
      <c r="HW133" s="172">
        <v>128</v>
      </c>
      <c r="HX133" s="62">
        <f t="shared" ref="HX133:IB133" si="1282">$X167*AJ135</f>
        <v>0.34079999999999999</v>
      </c>
      <c r="HY133" s="62">
        <f t="shared" si="1282"/>
        <v>0.34583999999999993</v>
      </c>
      <c r="HZ133" s="62">
        <f t="shared" si="1282"/>
        <v>0.35591999999999996</v>
      </c>
      <c r="IA133" s="62">
        <f t="shared" si="1282"/>
        <v>0.37103999999999998</v>
      </c>
      <c r="IB133" s="62">
        <f t="shared" si="1282"/>
        <v>0.39119999999999999</v>
      </c>
      <c r="IC133" s="172"/>
      <c r="IE133" s="172"/>
      <c r="IF133" s="172">
        <v>128</v>
      </c>
      <c r="IG133" s="62">
        <f t="shared" ref="IG133:IK133" si="1283">$Y167*AJ135</f>
        <v>0.99399999999999988</v>
      </c>
      <c r="IH133" s="62">
        <f t="shared" si="1283"/>
        <v>1.0086999999999999</v>
      </c>
      <c r="II133" s="62">
        <f t="shared" si="1283"/>
        <v>1.0380999999999998</v>
      </c>
      <c r="IJ133" s="62">
        <f t="shared" si="1283"/>
        <v>1.0822000000000001</v>
      </c>
      <c r="IK133" s="62">
        <f t="shared" si="1283"/>
        <v>1.141</v>
      </c>
      <c r="IL133" s="172"/>
      <c r="IN133" s="172"/>
      <c r="IO133" s="172">
        <v>128</v>
      </c>
      <c r="IP133" s="62">
        <f t="shared" ref="IP133:IT133" si="1284">$Z167*AJ135</f>
        <v>0.34079999999999999</v>
      </c>
      <c r="IQ133" s="62">
        <f t="shared" si="1284"/>
        <v>0.34583999999999993</v>
      </c>
      <c r="IR133" s="62">
        <f t="shared" si="1284"/>
        <v>0.35591999999999996</v>
      </c>
      <c r="IS133" s="62">
        <f t="shared" si="1284"/>
        <v>0.37103999999999998</v>
      </c>
      <c r="IT133" s="62">
        <f t="shared" si="1284"/>
        <v>0.39119999999999999</v>
      </c>
      <c r="IU133" s="172"/>
      <c r="IW133" s="172"/>
      <c r="IX133" s="172">
        <v>128</v>
      </c>
      <c r="IY133" s="62">
        <f t="shared" ref="IY133:JC133" si="1285">$AA167*AJ135</f>
        <v>0</v>
      </c>
      <c r="IZ133" s="62">
        <f t="shared" si="1285"/>
        <v>0</v>
      </c>
      <c r="JA133" s="62">
        <f t="shared" si="1285"/>
        <v>0</v>
      </c>
      <c r="JB133" s="62">
        <f t="shared" si="1285"/>
        <v>0</v>
      </c>
      <c r="JC133" s="62">
        <f t="shared" si="1285"/>
        <v>0</v>
      </c>
      <c r="JD133" s="67"/>
      <c r="JE133" s="67"/>
      <c r="JF133" s="67"/>
      <c r="JG133" s="172"/>
      <c r="JI133" s="172"/>
      <c r="JJ133" s="172">
        <v>128</v>
      </c>
      <c r="JK133" s="68">
        <f t="shared" ref="JK133:JO133" si="1286">AJ135*$F167</f>
        <v>9.9399999999999988E-2</v>
      </c>
      <c r="JL133" s="68">
        <f t="shared" si="1286"/>
        <v>0.10086999999999997</v>
      </c>
      <c r="JM133" s="68">
        <f t="shared" si="1286"/>
        <v>0.10380999999999999</v>
      </c>
      <c r="JN133" s="68">
        <f t="shared" si="1286"/>
        <v>0.10822</v>
      </c>
      <c r="JO133" s="68">
        <f t="shared" si="1286"/>
        <v>0.11409999999999999</v>
      </c>
      <c r="JP133" s="61">
        <f>JK133*('[1]功能-城建'!CW132-'[1]功能-城建'!CW131)+JP132</f>
        <v>107258255.30577029</v>
      </c>
      <c r="JQ133" s="61">
        <f>JL133*('[1]功能-城建'!CX132-'[1]功能-城建'!CX131)+JQ132</f>
        <v>115053837.37048206</v>
      </c>
      <c r="JR133" s="61">
        <f>JM133*('[1]功能-城建'!CY132-'[1]功能-城建'!CY131)+JR132</f>
        <v>112819199.47324125</v>
      </c>
      <c r="JS133" s="61">
        <f>JN133*('[1]功能-城建'!CZ132-'[1]功能-城建'!CZ131)+JS132</f>
        <v>111339331.58757311</v>
      </c>
      <c r="JT133" s="61">
        <f>JO133*('[1]功能-城建'!DA132-'[1]功能-城建'!DA131)+JT132</f>
        <v>62968517.83989124</v>
      </c>
      <c r="JU133" s="172"/>
      <c r="JW133" s="172"/>
      <c r="JX133" s="172">
        <v>128</v>
      </c>
      <c r="JY133" s="68">
        <f t="shared" ref="JY133:KC133" si="1287">AJ135*$AB167</f>
        <v>0.1704</v>
      </c>
      <c r="JZ133" s="68">
        <f t="shared" si="1287"/>
        <v>0.17291999999999996</v>
      </c>
      <c r="KA133" s="68">
        <f t="shared" si="1287"/>
        <v>0.17795999999999998</v>
      </c>
      <c r="KB133" s="68">
        <f t="shared" si="1287"/>
        <v>0.18551999999999999</v>
      </c>
      <c r="KC133" s="68">
        <f t="shared" si="1287"/>
        <v>0.1956</v>
      </c>
      <c r="KD133" s="172"/>
      <c r="KF133" s="172"/>
      <c r="KG133" s="172">
        <v>128</v>
      </c>
      <c r="KH133" s="68">
        <f t="shared" ref="KH133:KL133" si="1288">AJ135*$AC167</f>
        <v>0.1704</v>
      </c>
      <c r="KI133" s="68">
        <f t="shared" si="1288"/>
        <v>0.17291999999999996</v>
      </c>
      <c r="KJ133" s="68">
        <f t="shared" si="1288"/>
        <v>0.17795999999999998</v>
      </c>
      <c r="KK133" s="68">
        <f t="shared" si="1288"/>
        <v>0.18551999999999999</v>
      </c>
      <c r="KL133" s="68">
        <f t="shared" si="1288"/>
        <v>0.1956</v>
      </c>
      <c r="KM133" s="172"/>
      <c r="KO133" s="172"/>
      <c r="KP133" s="172">
        <v>128</v>
      </c>
      <c r="KQ133" s="68">
        <f t="shared" ref="KQ133:KU133" si="1289">AJ135*$AD167</f>
        <v>0.29819999999999997</v>
      </c>
      <c r="KR133" s="68">
        <f t="shared" si="1289"/>
        <v>0.30260999999999993</v>
      </c>
      <c r="KS133" s="68">
        <f t="shared" si="1289"/>
        <v>0.31142999999999998</v>
      </c>
      <c r="KT133" s="68">
        <f t="shared" si="1289"/>
        <v>0.32466</v>
      </c>
      <c r="KU133" s="68">
        <f t="shared" si="1289"/>
        <v>0.34229999999999999</v>
      </c>
      <c r="KV133" s="172"/>
      <c r="KW133" s="172"/>
      <c r="KX133" s="172"/>
    </row>
    <row r="134" spans="2:310" x14ac:dyDescent="0.15">
      <c r="B134" s="54">
        <v>95</v>
      </c>
      <c r="C134" s="63">
        <f>IFERROR(INDEX(C$8:C$37,MATCH(圣人研究设计!AA168,$B$8:$B$37,0)),0)</f>
        <v>1.5</v>
      </c>
      <c r="D134" s="63">
        <f>IFERROR(INDEX(D$8:D$37,MATCH(圣人研究设计!AB168,$B$8:$B$37,0)),0)</f>
        <v>1.5</v>
      </c>
      <c r="E134" s="63">
        <f>IFERROR(INDEX(E$8:E$37,MATCH(圣人研究设计!AC168,$B$8:$B$37,0)),0)</f>
        <v>0</v>
      </c>
      <c r="F134" s="63">
        <f>IFERROR(INDEX(F$8:F$37,MATCH(圣人研究设计!AD168,$B$8:$B$37,0)),0)</f>
        <v>0.1</v>
      </c>
      <c r="G134" s="63">
        <f>IFERROR(INDEX(G$8:G$37,MATCH(圣人研究设计!AE168,$B$8:$B$37,0)),0)</f>
        <v>1</v>
      </c>
      <c r="H134" s="63">
        <f>IFERROR(INDEX(H$8:H$37,MATCH(圣人研究设计!AF168,$B$8:$B$37,0)),0)</f>
        <v>1</v>
      </c>
      <c r="I134" s="63">
        <f>IFERROR(INDEX(I$8:I$37,MATCH(圣人研究设计!AG168,$B$8:$B$37,0)),0)</f>
        <v>1</v>
      </c>
      <c r="J134" s="63">
        <f>IFERROR(INDEX(J$8:J$37,MATCH(圣人研究设计!AH168,$B$8:$B$37,0)),0)</f>
        <v>0.2</v>
      </c>
      <c r="K134" s="63">
        <f>IFERROR(INDEX(K$8:K$37,MATCH(圣人研究设计!AI168,$B$8:$B$37,0)),0)</f>
        <v>0.2</v>
      </c>
      <c r="L134" s="63">
        <f>IFERROR(INDEX(L$8:L$37,MATCH(圣人研究设计!AJ168,$B$8:$B$37,0)),0)</f>
        <v>0.2</v>
      </c>
      <c r="M134" s="63">
        <f>IFERROR(INDEX(M$8:M$37,MATCH(圣人研究设计!AK168,$B$8:$B$37,0)),0)</f>
        <v>0.3</v>
      </c>
      <c r="N134" s="63">
        <f>IFERROR(INDEX(N$8:N$37,MATCH(圣人研究设计!AL168,$B$8:$B$37,0)),0)</f>
        <v>0.2</v>
      </c>
      <c r="O134" s="63">
        <f>IFERROR(INDEX(O$8:O$37,MATCH(圣人研究设计!AM168,$B$8:$B$37,0)),0)</f>
        <v>0.1</v>
      </c>
      <c r="P134" s="63">
        <f>IFERROR(INDEX(P$8:P$37,MATCH(圣人研究设计!AN168,$B$8:$B$37,0)),0)</f>
        <v>0.4</v>
      </c>
      <c r="Q134" s="63">
        <f>IFERROR(INDEX(Q$8:Q$37,MATCH(圣人研究设计!AO168,$B$8:$B$37,0)),0)</f>
        <v>0.1</v>
      </c>
      <c r="R134" s="63">
        <f>IFERROR(INDEX(R$8:R$37,MATCH(圣人研究设计!AP168,$B$8:$B$37,0)),0)</f>
        <v>0.3</v>
      </c>
      <c r="S134" s="63">
        <f>IFERROR(INDEX(S$8:S$37,MATCH(圣人研究设计!AQ168,$B$8:$B$37,0)),0)</f>
        <v>0.4</v>
      </c>
      <c r="T134" s="63">
        <f>IFERROR(INDEX(T$8:T$37,MATCH(圣人研究设计!AR168,$B$8:$B$37,0)),0)</f>
        <v>0.4</v>
      </c>
      <c r="U134" s="63">
        <f>IFERROR(INDEX(U$8:U$37,MATCH(圣人研究设计!AS168,$B$8:$B$37,0)),0)</f>
        <v>0.4</v>
      </c>
      <c r="V134" s="63">
        <f>IFERROR(INDEX(V$8:V$37,MATCH(圣人研究设计!AT168,$B$8:$B$37,0)),0)</f>
        <v>3</v>
      </c>
      <c r="W134" s="63">
        <f>IFERROR(INDEX(W$8:W$37,MATCH(圣人研究设计!AU168,$B$8:$B$37,0)),0)</f>
        <v>0.6</v>
      </c>
      <c r="X134" s="63">
        <f>IFERROR(INDEX(X$8:X$37,MATCH(圣人研究设计!AV168,$B$8:$B$37,0)),0)</f>
        <v>0.4</v>
      </c>
      <c r="Y134" s="63">
        <f>IFERROR(INDEX(Y$8:Y$37,MATCH(圣人研究设计!AW168,$B$8:$B$37,0)),0)</f>
        <v>1</v>
      </c>
      <c r="Z134" s="63">
        <f>IFERROR(INDEX(Z$8:Z$37,MATCH(圣人研究设计!AX168,$B$8:$B$37,0)),0)</f>
        <v>0.4</v>
      </c>
      <c r="AA134" s="63">
        <f>IFERROR(INDEX(AA$8:AA$37,MATCH(圣人研究设计!AY168,$B$8:$B$37,0)),0)</f>
        <v>0</v>
      </c>
      <c r="AB134" s="63">
        <f>IFERROR(INDEX(AB$8:AB$37,MATCH(圣人研究设计!AZ168,$B$8:$B$37,0)),0)</f>
        <v>0.2</v>
      </c>
      <c r="AC134" s="63">
        <f>IFERROR(INDEX(AC$8:AC$37,MATCH(圣人研究设计!BA168,$B$8:$B$37,0)),0)</f>
        <v>0.2</v>
      </c>
      <c r="AD134" s="63">
        <f>IFERROR(INDEX(AD$8:AD$37,MATCH(圣人研究设计!BB168,$B$8:$B$37,0)),0)</f>
        <v>0.3</v>
      </c>
      <c r="AE134" s="63"/>
      <c r="AI134" s="172">
        <v>127</v>
      </c>
      <c r="AJ134" s="60">
        <f>IF(总纲!BM131&lt;INT('功能-圣人研究'!$E$8),0,求节点('功能-圣人研究'!$E$8:$E$27,'功能-圣人研究'!K$8:K$27,总纲!BM131))</f>
        <v>0.71</v>
      </c>
      <c r="AK134" s="60">
        <f>IF(总纲!BN131&lt;INT('功能-圣人研究'!$E$8),0,求节点('功能-圣人研究'!$E$8:$E$27,'功能-圣人研究'!L$8:L$27,总纲!BN131))</f>
        <v>0.72049999999999992</v>
      </c>
      <c r="AL134" s="60">
        <f>IF(总纲!BO131&lt;INT('功能-圣人研究'!$E$8),0,求节点('功能-圣人研究'!$E$8:$E$27,'功能-圣人研究'!M$8:M$27,总纲!BO131))</f>
        <v>0.74149999999999994</v>
      </c>
      <c r="AM134" s="60">
        <f>IF(总纲!BP131&lt;INT('功能-圣人研究'!$E$8),0,求节点('功能-圣人研究'!$E$8:$E$27,'功能-圣人研究'!N$8:N$27,总纲!BP131))</f>
        <v>0.77300000000000002</v>
      </c>
      <c r="AN134" s="60">
        <f>IF(总纲!BQ131&lt;INT('功能-圣人研究'!$E$8),0,求节点('功能-圣人研究'!$E$8:$E$27,'功能-圣人研究'!O$8:O$27,总纲!BQ131))</f>
        <v>0.81500000000000006</v>
      </c>
      <c r="AO134" s="172"/>
      <c r="AT134" s="172">
        <v>129</v>
      </c>
      <c r="AU134" s="68">
        <f t="shared" ref="AU134:AY134" si="1290">$C168*AJ136</f>
        <v>1.4909999999999997</v>
      </c>
      <c r="AV134" s="68">
        <f t="shared" si="1290"/>
        <v>1.5130499999999996</v>
      </c>
      <c r="AW134" s="68">
        <f t="shared" si="1290"/>
        <v>1.5571499999999996</v>
      </c>
      <c r="AX134" s="68">
        <f t="shared" si="1290"/>
        <v>1.6232999999999997</v>
      </c>
      <c r="AY134" s="68">
        <f t="shared" si="1290"/>
        <v>1.7114999999999998</v>
      </c>
      <c r="AZ134" s="172"/>
      <c r="BB134" s="172"/>
      <c r="BC134" s="172">
        <v>129</v>
      </c>
      <c r="BD134" s="68">
        <f t="shared" ref="BD134:BH134" si="1291">$D168*AJ136</f>
        <v>1.2779999999999998</v>
      </c>
      <c r="BE134" s="68">
        <f t="shared" si="1291"/>
        <v>1.2968999999999997</v>
      </c>
      <c r="BF134" s="68">
        <f t="shared" si="1291"/>
        <v>1.3346999999999998</v>
      </c>
      <c r="BG134" s="68">
        <f t="shared" si="1291"/>
        <v>1.3914</v>
      </c>
      <c r="BH134" s="68">
        <f t="shared" si="1291"/>
        <v>1.4669999999999999</v>
      </c>
      <c r="BI134" s="172"/>
      <c r="BK134" s="172"/>
      <c r="BL134" s="172">
        <v>129</v>
      </c>
      <c r="BM134" s="68">
        <f t="shared" ref="BM134:BQ134" si="1292">$E168*AJ136</f>
        <v>0</v>
      </c>
      <c r="BN134" s="68">
        <f t="shared" si="1292"/>
        <v>0</v>
      </c>
      <c r="BO134" s="68">
        <f t="shared" si="1292"/>
        <v>0</v>
      </c>
      <c r="BP134" s="68">
        <f t="shared" si="1292"/>
        <v>0</v>
      </c>
      <c r="BQ134" s="68">
        <f t="shared" si="1292"/>
        <v>0</v>
      </c>
      <c r="BR134" s="172"/>
      <c r="BT134" s="172"/>
      <c r="BU134" s="172">
        <v>129</v>
      </c>
      <c r="BV134" s="62">
        <f t="shared" ref="BV134:BZ134" si="1293">$G168*AJ136</f>
        <v>0.85199999999999998</v>
      </c>
      <c r="BW134" s="62">
        <f t="shared" si="1293"/>
        <v>0.86459999999999992</v>
      </c>
      <c r="BX134" s="62">
        <f t="shared" si="1293"/>
        <v>0.88979999999999992</v>
      </c>
      <c r="BY134" s="62">
        <f t="shared" si="1293"/>
        <v>0.92759999999999998</v>
      </c>
      <c r="BZ134" s="62">
        <f t="shared" si="1293"/>
        <v>0.97799999999999998</v>
      </c>
      <c r="CA134" s="172"/>
      <c r="CC134" s="172"/>
      <c r="CD134" s="172">
        <v>129</v>
      </c>
      <c r="CE134" s="62">
        <f t="shared" ref="CE134:CI134" si="1294">$H168*AJ136</f>
        <v>0.85199999999999998</v>
      </c>
      <c r="CF134" s="62">
        <f t="shared" si="1294"/>
        <v>0.86459999999999992</v>
      </c>
      <c r="CG134" s="62">
        <f t="shared" si="1294"/>
        <v>0.88979999999999992</v>
      </c>
      <c r="CH134" s="62">
        <f t="shared" si="1294"/>
        <v>0.92759999999999998</v>
      </c>
      <c r="CI134" s="62">
        <f t="shared" si="1294"/>
        <v>0.97799999999999998</v>
      </c>
      <c r="CJ134" s="172"/>
      <c r="CL134" s="172"/>
      <c r="CM134" s="172">
        <v>129</v>
      </c>
      <c r="CN134" s="62">
        <f t="shared" ref="CN134:CR134" si="1295">$I168*AJ136</f>
        <v>0.85199999999999998</v>
      </c>
      <c r="CO134" s="62">
        <f t="shared" si="1295"/>
        <v>0.86459999999999992</v>
      </c>
      <c r="CP134" s="62">
        <f t="shared" si="1295"/>
        <v>0.88979999999999992</v>
      </c>
      <c r="CQ134" s="62">
        <f t="shared" si="1295"/>
        <v>0.92759999999999998</v>
      </c>
      <c r="CR134" s="62">
        <f t="shared" si="1295"/>
        <v>0.97799999999999998</v>
      </c>
      <c r="CS134" s="172"/>
      <c r="CU134" s="172"/>
      <c r="CV134" s="172">
        <v>129</v>
      </c>
      <c r="CW134" s="62">
        <f t="shared" ref="CW134:DA134" si="1296">$J168*AJ136</f>
        <v>0.1704</v>
      </c>
      <c r="CX134" s="62">
        <f t="shared" si="1296"/>
        <v>0.17291999999999996</v>
      </c>
      <c r="CY134" s="62">
        <f t="shared" si="1296"/>
        <v>0.17795999999999998</v>
      </c>
      <c r="CZ134" s="62">
        <f t="shared" si="1296"/>
        <v>0.18551999999999999</v>
      </c>
      <c r="DA134" s="62">
        <f t="shared" si="1296"/>
        <v>0.1956</v>
      </c>
      <c r="DB134" s="172"/>
      <c r="DD134" s="172"/>
      <c r="DE134" s="172">
        <v>129</v>
      </c>
      <c r="DF134" s="62">
        <f t="shared" ref="DF134:DJ134" si="1297">$K168*AJ136</f>
        <v>0.19879999999999998</v>
      </c>
      <c r="DG134" s="62">
        <f t="shared" si="1297"/>
        <v>0.20173999999999995</v>
      </c>
      <c r="DH134" s="62">
        <f t="shared" si="1297"/>
        <v>0.20761999999999997</v>
      </c>
      <c r="DI134" s="62">
        <f t="shared" si="1297"/>
        <v>0.21643999999999999</v>
      </c>
      <c r="DJ134" s="62">
        <f t="shared" si="1297"/>
        <v>0.22819999999999999</v>
      </c>
      <c r="DK134" s="172"/>
      <c r="DM134" s="172"/>
      <c r="DN134" s="172">
        <v>129</v>
      </c>
      <c r="DO134" s="62">
        <f t="shared" ref="DO134:DS134" si="1298">$L168*AJ136</f>
        <v>0.1704</v>
      </c>
      <c r="DP134" s="62">
        <f t="shared" si="1298"/>
        <v>0.17291999999999996</v>
      </c>
      <c r="DQ134" s="62">
        <f t="shared" si="1298"/>
        <v>0.17795999999999998</v>
      </c>
      <c r="DR134" s="62">
        <f t="shared" si="1298"/>
        <v>0.18551999999999999</v>
      </c>
      <c r="DS134" s="62">
        <f t="shared" si="1298"/>
        <v>0.1956</v>
      </c>
      <c r="DT134" s="172"/>
      <c r="DV134" s="172"/>
      <c r="DW134" s="172">
        <v>129</v>
      </c>
      <c r="DX134" s="62">
        <f t="shared" ref="DX134:EB134" si="1299">$M168*AJ136</f>
        <v>0.25559999999999999</v>
      </c>
      <c r="DY134" s="62">
        <f t="shared" si="1299"/>
        <v>0.25937999999999994</v>
      </c>
      <c r="DZ134" s="62">
        <f t="shared" si="1299"/>
        <v>0.26693999999999996</v>
      </c>
      <c r="EA134" s="62">
        <f t="shared" si="1299"/>
        <v>0.27827999999999997</v>
      </c>
      <c r="EB134" s="62">
        <f t="shared" si="1299"/>
        <v>0.29339999999999999</v>
      </c>
      <c r="EC134" s="172"/>
      <c r="EE134" s="172"/>
      <c r="EF134" s="172">
        <v>129</v>
      </c>
      <c r="EG134" s="62">
        <f t="shared" ref="EG134:EK134" si="1300">$N168*AJ136</f>
        <v>0.1704</v>
      </c>
      <c r="EH134" s="62">
        <f t="shared" si="1300"/>
        <v>0.17291999999999996</v>
      </c>
      <c r="EI134" s="62">
        <f t="shared" si="1300"/>
        <v>0.17795999999999998</v>
      </c>
      <c r="EJ134" s="62">
        <f t="shared" si="1300"/>
        <v>0.18551999999999999</v>
      </c>
      <c r="EK134" s="62">
        <f t="shared" si="1300"/>
        <v>0.1956</v>
      </c>
      <c r="EL134" s="172"/>
      <c r="EN134" s="172"/>
      <c r="EO134" s="172">
        <v>129</v>
      </c>
      <c r="EP134" s="62">
        <f t="shared" ref="EP134:ET134" si="1301">$O168*AJ136</f>
        <v>8.5199999999999998E-2</v>
      </c>
      <c r="EQ134" s="62">
        <f t="shared" si="1301"/>
        <v>8.6459999999999981E-2</v>
      </c>
      <c r="ER134" s="62">
        <f t="shared" si="1301"/>
        <v>8.897999999999999E-2</v>
      </c>
      <c r="ES134" s="62">
        <f t="shared" si="1301"/>
        <v>9.2759999999999995E-2</v>
      </c>
      <c r="ET134" s="62">
        <f t="shared" si="1301"/>
        <v>9.7799999999999998E-2</v>
      </c>
      <c r="EU134" s="172"/>
      <c r="EW134" s="172"/>
      <c r="EX134" s="172">
        <v>129</v>
      </c>
      <c r="EY134" s="62">
        <f t="shared" si="401"/>
        <v>0.34079999999999999</v>
      </c>
      <c r="EZ134" s="62">
        <f t="shared" si="402"/>
        <v>0.34583999999999993</v>
      </c>
      <c r="FA134" s="62">
        <f t="shared" si="403"/>
        <v>0.35591999999999996</v>
      </c>
      <c r="FB134" s="62">
        <f t="shared" si="404"/>
        <v>0.37103999999999998</v>
      </c>
      <c r="FC134" s="62">
        <f t="shared" si="405"/>
        <v>0.39119999999999999</v>
      </c>
      <c r="FD134" s="172"/>
      <c r="FF134" s="172"/>
      <c r="FG134" s="172">
        <v>129</v>
      </c>
      <c r="FH134" s="67">
        <f>$Q168*AJ136*'[1]资源-士兵训练时间'!AB134+FH133</f>
        <v>90002088.340614885</v>
      </c>
      <c r="FI134" s="67">
        <f>$Q168*AK136*'[1]资源-士兵训练时间'!AC134+FI133</f>
        <v>128949145.15456299</v>
      </c>
      <c r="FJ134" s="67">
        <f>$Q168*AL136*'[1]资源-士兵训练时间'!AD134+FJ133</f>
        <v>175541086.52720159</v>
      </c>
      <c r="FK134" s="67">
        <f>$Q168*AM136*'[1]资源-士兵训练时间'!AE134+FK133</f>
        <v>232564996.75354409</v>
      </c>
      <c r="FL134" s="67">
        <f>$Q168*AN136*'[1]资源-士兵训练时间'!AF134+FL133</f>
        <v>348794610.22952032</v>
      </c>
      <c r="FM134" s="172"/>
      <c r="FO134" s="172"/>
      <c r="FP134" s="172">
        <v>129</v>
      </c>
      <c r="FQ134" s="62">
        <f t="shared" ref="FQ134:FU134" si="1302">$R168*AJ136</f>
        <v>0.25559999999999999</v>
      </c>
      <c r="FR134" s="62">
        <f t="shared" si="1302"/>
        <v>0.25937999999999994</v>
      </c>
      <c r="FS134" s="62">
        <f t="shared" si="1302"/>
        <v>0.26693999999999996</v>
      </c>
      <c r="FT134" s="62">
        <f t="shared" si="1302"/>
        <v>0.27827999999999997</v>
      </c>
      <c r="FU134" s="62">
        <f t="shared" si="1302"/>
        <v>0.29339999999999999</v>
      </c>
      <c r="FV134" s="61">
        <f>FQ134*[4]兵营招募!AX133+FV133</f>
        <v>264218417.71304613</v>
      </c>
      <c r="FW134" s="61">
        <f>FR134*[4]兵营招募!AY133+FW133</f>
        <v>264336387.3428179</v>
      </c>
      <c r="FX134" s="61">
        <f>FS134*[4]兵营招募!AZ133+FX133</f>
        <v>247481260.5838035</v>
      </c>
      <c r="FY134" s="61">
        <f>FT134*[4]兵营招募!BA133+FY133</f>
        <v>229431229.59478107</v>
      </c>
      <c r="FZ134" s="61">
        <f>FU134*[4]兵营招募!BB133+FZ133</f>
        <v>155690650.66730455</v>
      </c>
      <c r="GA134" s="172"/>
      <c r="GC134" s="172"/>
      <c r="GD134" s="172">
        <v>129</v>
      </c>
      <c r="GE134" s="62">
        <f t="shared" ref="GE134:GI134" si="1303">$S168*AJ136</f>
        <v>0.34079999999999999</v>
      </c>
      <c r="GF134" s="62">
        <f t="shared" si="1303"/>
        <v>0.34583999999999993</v>
      </c>
      <c r="GG134" s="62">
        <f t="shared" si="1303"/>
        <v>0.35591999999999996</v>
      </c>
      <c r="GH134" s="62">
        <f t="shared" si="1303"/>
        <v>0.37103999999999998</v>
      </c>
      <c r="GI134" s="62">
        <f t="shared" si="1303"/>
        <v>0.39119999999999999</v>
      </c>
      <c r="GJ134" s="172"/>
      <c r="GL134" s="172"/>
      <c r="GM134" s="172">
        <v>129</v>
      </c>
      <c r="GN134" s="62">
        <f t="shared" ref="GN134:GR134" si="1304">$T168*AJ136</f>
        <v>0.34079999999999999</v>
      </c>
      <c r="GO134" s="62">
        <f t="shared" si="1304"/>
        <v>0.34583999999999993</v>
      </c>
      <c r="GP134" s="62">
        <f t="shared" si="1304"/>
        <v>0.35591999999999996</v>
      </c>
      <c r="GQ134" s="62">
        <f t="shared" si="1304"/>
        <v>0.37103999999999998</v>
      </c>
      <c r="GR134" s="62">
        <f t="shared" si="1304"/>
        <v>0.39119999999999999</v>
      </c>
      <c r="GS134" s="172"/>
      <c r="GU134" s="172"/>
      <c r="GV134" s="172">
        <v>129</v>
      </c>
      <c r="GW134" s="62">
        <f t="shared" ref="GW134:HA134" si="1305">$U168*AJ136</f>
        <v>0.34079999999999999</v>
      </c>
      <c r="GX134" s="62">
        <f t="shared" si="1305"/>
        <v>0.34583999999999993</v>
      </c>
      <c r="GY134" s="62">
        <f t="shared" si="1305"/>
        <v>0.35591999999999996</v>
      </c>
      <c r="GZ134" s="62">
        <f t="shared" si="1305"/>
        <v>0.37103999999999998</v>
      </c>
      <c r="HA134" s="62">
        <f t="shared" si="1305"/>
        <v>0.39119999999999999</v>
      </c>
      <c r="HB134" s="172"/>
      <c r="HD134" s="172"/>
      <c r="HE134" s="172">
        <v>129</v>
      </c>
      <c r="HF134" s="62">
        <f t="shared" ref="HF134:HJ134" si="1306">$V168*AJ136</f>
        <v>2.5559999999999996</v>
      </c>
      <c r="HG134" s="62">
        <f t="shared" si="1306"/>
        <v>2.5937999999999994</v>
      </c>
      <c r="HH134" s="62">
        <f t="shared" si="1306"/>
        <v>2.6693999999999996</v>
      </c>
      <c r="HI134" s="62">
        <f t="shared" si="1306"/>
        <v>2.7827999999999999</v>
      </c>
      <c r="HJ134" s="62">
        <f t="shared" si="1306"/>
        <v>2.9339999999999997</v>
      </c>
      <c r="HK134" s="172"/>
      <c r="HM134" s="172"/>
      <c r="HN134" s="172">
        <v>129</v>
      </c>
      <c r="HO134" s="62">
        <f t="shared" ref="HO134:HS134" si="1307">$W168*AJ136</f>
        <v>0.51119999999999999</v>
      </c>
      <c r="HP134" s="62">
        <f t="shared" si="1307"/>
        <v>0.51875999999999989</v>
      </c>
      <c r="HQ134" s="62">
        <f t="shared" si="1307"/>
        <v>0.53387999999999991</v>
      </c>
      <c r="HR134" s="62">
        <f t="shared" si="1307"/>
        <v>0.55655999999999994</v>
      </c>
      <c r="HS134" s="62">
        <f t="shared" si="1307"/>
        <v>0.58679999999999999</v>
      </c>
      <c r="HT134" s="172"/>
      <c r="HV134" s="172"/>
      <c r="HW134" s="172">
        <v>129</v>
      </c>
      <c r="HX134" s="62">
        <f t="shared" ref="HX134:IB134" si="1308">$X168*AJ136</f>
        <v>0.34079999999999999</v>
      </c>
      <c r="HY134" s="62">
        <f t="shared" si="1308"/>
        <v>0.34583999999999993</v>
      </c>
      <c r="HZ134" s="62">
        <f t="shared" si="1308"/>
        <v>0.35591999999999996</v>
      </c>
      <c r="IA134" s="62">
        <f t="shared" si="1308"/>
        <v>0.37103999999999998</v>
      </c>
      <c r="IB134" s="62">
        <f t="shared" si="1308"/>
        <v>0.39119999999999999</v>
      </c>
      <c r="IC134" s="172"/>
      <c r="IE134" s="172"/>
      <c r="IF134" s="172">
        <v>129</v>
      </c>
      <c r="IG134" s="62">
        <f t="shared" ref="IG134:IK134" si="1309">$Y168*AJ136</f>
        <v>0.99399999999999988</v>
      </c>
      <c r="IH134" s="62">
        <f t="shared" si="1309"/>
        <v>1.0086999999999999</v>
      </c>
      <c r="II134" s="62">
        <f t="shared" si="1309"/>
        <v>1.0380999999999998</v>
      </c>
      <c r="IJ134" s="62">
        <f t="shared" si="1309"/>
        <v>1.0822000000000001</v>
      </c>
      <c r="IK134" s="62">
        <f t="shared" si="1309"/>
        <v>1.141</v>
      </c>
      <c r="IL134" s="172"/>
      <c r="IN134" s="172"/>
      <c r="IO134" s="172">
        <v>129</v>
      </c>
      <c r="IP134" s="62">
        <f t="shared" ref="IP134:IT134" si="1310">$Z168*AJ136</f>
        <v>0.34079999999999999</v>
      </c>
      <c r="IQ134" s="62">
        <f t="shared" si="1310"/>
        <v>0.34583999999999993</v>
      </c>
      <c r="IR134" s="62">
        <f t="shared" si="1310"/>
        <v>0.35591999999999996</v>
      </c>
      <c r="IS134" s="62">
        <f t="shared" si="1310"/>
        <v>0.37103999999999998</v>
      </c>
      <c r="IT134" s="62">
        <f t="shared" si="1310"/>
        <v>0.39119999999999999</v>
      </c>
      <c r="IU134" s="172"/>
      <c r="IW134" s="172"/>
      <c r="IX134" s="172">
        <v>129</v>
      </c>
      <c r="IY134" s="62">
        <f t="shared" ref="IY134:JC134" si="1311">$AA168*AJ136</f>
        <v>0</v>
      </c>
      <c r="IZ134" s="62">
        <f t="shared" si="1311"/>
        <v>0</v>
      </c>
      <c r="JA134" s="62">
        <f t="shared" si="1311"/>
        <v>0</v>
      </c>
      <c r="JB134" s="62">
        <f t="shared" si="1311"/>
        <v>0</v>
      </c>
      <c r="JC134" s="62">
        <f t="shared" si="1311"/>
        <v>0</v>
      </c>
      <c r="JD134" s="67"/>
      <c r="JE134" s="67"/>
      <c r="JF134" s="67"/>
      <c r="JG134" s="172"/>
      <c r="JI134" s="172"/>
      <c r="JJ134" s="172">
        <v>129</v>
      </c>
      <c r="JK134" s="68">
        <f t="shared" ref="JK134:JO134" si="1312">AJ136*$F168</f>
        <v>9.9399999999999988E-2</v>
      </c>
      <c r="JL134" s="68">
        <f t="shared" si="1312"/>
        <v>0.10086999999999997</v>
      </c>
      <c r="JM134" s="68">
        <f t="shared" si="1312"/>
        <v>0.10380999999999999</v>
      </c>
      <c r="JN134" s="68">
        <f t="shared" si="1312"/>
        <v>0.10822</v>
      </c>
      <c r="JO134" s="68">
        <f t="shared" si="1312"/>
        <v>0.11409999999999999</v>
      </c>
      <c r="JP134" s="61">
        <f>JK134*('[1]功能-城建'!CW133-'[1]功能-城建'!CW132)+JP133</f>
        <v>116050357.7811448</v>
      </c>
      <c r="JQ134" s="61">
        <f>JL134*('[1]功能-城建'!CX133-'[1]功能-城建'!CX132)+JQ133</f>
        <v>124423653.56163552</v>
      </c>
      <c r="JR134" s="61">
        <f>JM134*('[1]功能-城建'!CY133-'[1]功能-城建'!CY132)+JR133</f>
        <v>122309770.64167641</v>
      </c>
      <c r="JS134" s="61">
        <f>JN134*('[1]功能-城建'!CZ133-'[1]功能-城建'!CZ132)+JS133</f>
        <v>120950538.29287636</v>
      </c>
      <c r="JT134" s="61">
        <f>JO134*('[1]功能-城建'!DA133-'[1]功能-城建'!DA132)+JT133</f>
        <v>68448710.553493232</v>
      </c>
      <c r="JU134" s="172"/>
      <c r="JW134" s="172"/>
      <c r="JX134" s="172">
        <v>129</v>
      </c>
      <c r="JY134" s="68">
        <f t="shared" ref="JY134:KC134" si="1313">AJ136*$AB168</f>
        <v>0.1704</v>
      </c>
      <c r="JZ134" s="68">
        <f t="shared" si="1313"/>
        <v>0.17291999999999996</v>
      </c>
      <c r="KA134" s="68">
        <f t="shared" si="1313"/>
        <v>0.17795999999999998</v>
      </c>
      <c r="KB134" s="68">
        <f t="shared" si="1313"/>
        <v>0.18551999999999999</v>
      </c>
      <c r="KC134" s="68">
        <f t="shared" si="1313"/>
        <v>0.1956</v>
      </c>
      <c r="KD134" s="172"/>
      <c r="KF134" s="172"/>
      <c r="KG134" s="172">
        <v>129</v>
      </c>
      <c r="KH134" s="68">
        <f t="shared" ref="KH134:KL134" si="1314">AJ136*$AC168</f>
        <v>0.1704</v>
      </c>
      <c r="KI134" s="68">
        <f t="shared" si="1314"/>
        <v>0.17291999999999996</v>
      </c>
      <c r="KJ134" s="68">
        <f t="shared" si="1314"/>
        <v>0.17795999999999998</v>
      </c>
      <c r="KK134" s="68">
        <f t="shared" si="1314"/>
        <v>0.18551999999999999</v>
      </c>
      <c r="KL134" s="68">
        <f t="shared" si="1314"/>
        <v>0.1956</v>
      </c>
      <c r="KM134" s="172"/>
      <c r="KO134" s="172"/>
      <c r="KP134" s="172">
        <v>129</v>
      </c>
      <c r="KQ134" s="68">
        <f t="shared" ref="KQ134:KU134" si="1315">AJ136*$AD168</f>
        <v>0.29819999999999997</v>
      </c>
      <c r="KR134" s="68">
        <f t="shared" si="1315"/>
        <v>0.30260999999999993</v>
      </c>
      <c r="KS134" s="68">
        <f t="shared" si="1315"/>
        <v>0.31142999999999998</v>
      </c>
      <c r="KT134" s="68">
        <f t="shared" si="1315"/>
        <v>0.32466</v>
      </c>
      <c r="KU134" s="68">
        <f t="shared" si="1315"/>
        <v>0.34229999999999999</v>
      </c>
      <c r="KV134" s="172"/>
      <c r="KW134" s="172"/>
      <c r="KX134" s="172"/>
    </row>
    <row r="135" spans="2:310" x14ac:dyDescent="0.15">
      <c r="B135" s="54">
        <v>96</v>
      </c>
      <c r="C135" s="63">
        <f>IFERROR(INDEX(C$8:C$37,MATCH(圣人研究设计!AA169,$B$8:$B$37,0)),0)</f>
        <v>1.5</v>
      </c>
      <c r="D135" s="63">
        <f>IFERROR(INDEX(D$8:D$37,MATCH(圣人研究设计!AB169,$B$8:$B$37,0)),0)</f>
        <v>1.5</v>
      </c>
      <c r="E135" s="63">
        <f>IFERROR(INDEX(E$8:E$37,MATCH(圣人研究设计!AC169,$B$8:$B$37,0)),0)</f>
        <v>0</v>
      </c>
      <c r="F135" s="63">
        <f>IFERROR(INDEX(F$8:F$37,MATCH(圣人研究设计!AD169,$B$8:$B$37,0)),0)</f>
        <v>0.1</v>
      </c>
      <c r="G135" s="63">
        <f>IFERROR(INDEX(G$8:G$37,MATCH(圣人研究设计!AE169,$B$8:$B$37,0)),0)</f>
        <v>1</v>
      </c>
      <c r="H135" s="63">
        <f>IFERROR(INDEX(H$8:H$37,MATCH(圣人研究设计!AF169,$B$8:$B$37,0)),0)</f>
        <v>1</v>
      </c>
      <c r="I135" s="63">
        <f>IFERROR(INDEX(I$8:I$37,MATCH(圣人研究设计!AG169,$B$8:$B$37,0)),0)</f>
        <v>1</v>
      </c>
      <c r="J135" s="63">
        <f>IFERROR(INDEX(J$8:J$37,MATCH(圣人研究设计!AH169,$B$8:$B$37,0)),0)</f>
        <v>0.2</v>
      </c>
      <c r="K135" s="63">
        <f>IFERROR(INDEX(K$8:K$37,MATCH(圣人研究设计!AI169,$B$8:$B$37,0)),0)</f>
        <v>0.2</v>
      </c>
      <c r="L135" s="63">
        <f>IFERROR(INDEX(L$8:L$37,MATCH(圣人研究设计!AJ169,$B$8:$B$37,0)),0)</f>
        <v>0.2</v>
      </c>
      <c r="M135" s="63">
        <f>IFERROR(INDEX(M$8:M$37,MATCH(圣人研究设计!AK169,$B$8:$B$37,0)),0)</f>
        <v>0.3</v>
      </c>
      <c r="N135" s="63">
        <f>IFERROR(INDEX(N$8:N$37,MATCH(圣人研究设计!AL169,$B$8:$B$37,0)),0)</f>
        <v>0.2</v>
      </c>
      <c r="O135" s="63">
        <f>IFERROR(INDEX(O$8:O$37,MATCH(圣人研究设计!AM169,$B$8:$B$37,0)),0)</f>
        <v>0.1</v>
      </c>
      <c r="P135" s="63">
        <f>IFERROR(INDEX(P$8:P$37,MATCH(圣人研究设计!AN169,$B$8:$B$37,0)),0)</f>
        <v>0.4</v>
      </c>
      <c r="Q135" s="63">
        <f>IFERROR(INDEX(Q$8:Q$37,MATCH(圣人研究设计!AO169,$B$8:$B$37,0)),0)</f>
        <v>0.1</v>
      </c>
      <c r="R135" s="63">
        <f>IFERROR(INDEX(R$8:R$37,MATCH(圣人研究设计!AP169,$B$8:$B$37,0)),0)</f>
        <v>0.3</v>
      </c>
      <c r="S135" s="63">
        <f>IFERROR(INDEX(S$8:S$37,MATCH(圣人研究设计!AQ169,$B$8:$B$37,0)),0)</f>
        <v>0.4</v>
      </c>
      <c r="T135" s="63">
        <f>IFERROR(INDEX(T$8:T$37,MATCH(圣人研究设计!AR169,$B$8:$B$37,0)),0)</f>
        <v>0.4</v>
      </c>
      <c r="U135" s="63">
        <f>IFERROR(INDEX(U$8:U$37,MATCH(圣人研究设计!AS169,$B$8:$B$37,0)),0)</f>
        <v>0.4</v>
      </c>
      <c r="V135" s="63">
        <f>IFERROR(INDEX(V$8:V$37,MATCH(圣人研究设计!AT169,$B$8:$B$37,0)),0)</f>
        <v>3</v>
      </c>
      <c r="W135" s="63">
        <f>IFERROR(INDEX(W$8:W$37,MATCH(圣人研究设计!AU169,$B$8:$B$37,0)),0)</f>
        <v>0.6</v>
      </c>
      <c r="X135" s="63">
        <f>IFERROR(INDEX(X$8:X$37,MATCH(圣人研究设计!AV169,$B$8:$B$37,0)),0)</f>
        <v>0.4</v>
      </c>
      <c r="Y135" s="63">
        <f>IFERROR(INDEX(Y$8:Y$37,MATCH(圣人研究设计!AW169,$B$8:$B$37,0)),0)</f>
        <v>1</v>
      </c>
      <c r="Z135" s="63">
        <f>IFERROR(INDEX(Z$8:Z$37,MATCH(圣人研究设计!AX169,$B$8:$B$37,0)),0)</f>
        <v>0.4</v>
      </c>
      <c r="AA135" s="63">
        <f>IFERROR(INDEX(AA$8:AA$37,MATCH(圣人研究设计!AY169,$B$8:$B$37,0)),0)</f>
        <v>0</v>
      </c>
      <c r="AB135" s="63">
        <f>IFERROR(INDEX(AB$8:AB$37,MATCH(圣人研究设计!AZ169,$B$8:$B$37,0)),0)</f>
        <v>0.2</v>
      </c>
      <c r="AC135" s="63">
        <f>IFERROR(INDEX(AC$8:AC$37,MATCH(圣人研究设计!BA169,$B$8:$B$37,0)),0)</f>
        <v>0.2</v>
      </c>
      <c r="AD135" s="63">
        <f>IFERROR(INDEX(AD$8:AD$37,MATCH(圣人研究设计!BB169,$B$8:$B$37,0)),0)</f>
        <v>0.3</v>
      </c>
      <c r="AE135" s="63"/>
      <c r="AI135" s="172">
        <v>128</v>
      </c>
      <c r="AJ135" s="60">
        <f>IF(总纲!BM132&lt;INT('功能-圣人研究'!$E$8),0,求节点('功能-圣人研究'!$E$8:$E$27,'功能-圣人研究'!K$8:K$27,总纲!BM132))</f>
        <v>0.71</v>
      </c>
      <c r="AK135" s="60">
        <f>IF(总纲!BN132&lt;INT('功能-圣人研究'!$E$8),0,求节点('功能-圣人研究'!$E$8:$E$27,'功能-圣人研究'!L$8:L$27,总纲!BN132))</f>
        <v>0.72049999999999992</v>
      </c>
      <c r="AL135" s="60">
        <f>IF(总纲!BO132&lt;INT('功能-圣人研究'!$E$8),0,求节点('功能-圣人研究'!$E$8:$E$27,'功能-圣人研究'!M$8:M$27,总纲!BO132))</f>
        <v>0.74149999999999994</v>
      </c>
      <c r="AM135" s="60">
        <f>IF(总纲!BP132&lt;INT('功能-圣人研究'!$E$8),0,求节点('功能-圣人研究'!$E$8:$E$27,'功能-圣人研究'!N$8:N$27,总纲!BP132))</f>
        <v>0.77300000000000002</v>
      </c>
      <c r="AN135" s="60">
        <f>IF(总纲!BQ132&lt;INT('功能-圣人研究'!$E$8),0,求节点('功能-圣人研究'!$E$8:$E$27,'功能-圣人研究'!O$8:O$27,总纲!BQ132))</f>
        <v>0.81500000000000006</v>
      </c>
      <c r="AO135" s="172"/>
      <c r="AT135" s="172">
        <v>130</v>
      </c>
      <c r="AU135" s="68">
        <f t="shared" ref="AU135:AY135" si="1316">$C169*AJ137</f>
        <v>1.4909999999999997</v>
      </c>
      <c r="AV135" s="68">
        <f t="shared" si="1316"/>
        <v>1.5130499999999996</v>
      </c>
      <c r="AW135" s="68">
        <f t="shared" si="1316"/>
        <v>1.5571499999999996</v>
      </c>
      <c r="AX135" s="68">
        <f t="shared" si="1316"/>
        <v>1.6232999999999997</v>
      </c>
      <c r="AY135" s="68">
        <f t="shared" si="1316"/>
        <v>1.7114999999999998</v>
      </c>
      <c r="AZ135" s="172"/>
      <c r="BB135" s="172"/>
      <c r="BC135" s="172">
        <v>130</v>
      </c>
      <c r="BD135" s="68">
        <f t="shared" ref="BD135:BH135" si="1317">$D169*AJ137</f>
        <v>1.2779999999999998</v>
      </c>
      <c r="BE135" s="68">
        <f t="shared" si="1317"/>
        <v>1.2968999999999997</v>
      </c>
      <c r="BF135" s="68">
        <f t="shared" si="1317"/>
        <v>1.3346999999999998</v>
      </c>
      <c r="BG135" s="68">
        <f t="shared" si="1317"/>
        <v>1.3914</v>
      </c>
      <c r="BH135" s="68">
        <f t="shared" si="1317"/>
        <v>1.4669999999999999</v>
      </c>
      <c r="BI135" s="172"/>
      <c r="BK135" s="172"/>
      <c r="BL135" s="172">
        <v>130</v>
      </c>
      <c r="BM135" s="68">
        <f t="shared" ref="BM135:BQ135" si="1318">$E169*AJ137</f>
        <v>0</v>
      </c>
      <c r="BN135" s="68">
        <f t="shared" si="1318"/>
        <v>0</v>
      </c>
      <c r="BO135" s="68">
        <f t="shared" si="1318"/>
        <v>0</v>
      </c>
      <c r="BP135" s="68">
        <f t="shared" si="1318"/>
        <v>0</v>
      </c>
      <c r="BQ135" s="68">
        <f t="shared" si="1318"/>
        <v>0</v>
      </c>
      <c r="BR135" s="172"/>
      <c r="BT135" s="172"/>
      <c r="BU135" s="172">
        <v>130</v>
      </c>
      <c r="BV135" s="62">
        <f t="shared" ref="BV135:BZ135" si="1319">$G169*AJ137</f>
        <v>0.85199999999999998</v>
      </c>
      <c r="BW135" s="62">
        <f t="shared" si="1319"/>
        <v>0.86459999999999992</v>
      </c>
      <c r="BX135" s="62">
        <f t="shared" si="1319"/>
        <v>0.88979999999999992</v>
      </c>
      <c r="BY135" s="62">
        <f t="shared" si="1319"/>
        <v>0.92759999999999998</v>
      </c>
      <c r="BZ135" s="62">
        <f t="shared" si="1319"/>
        <v>0.97799999999999998</v>
      </c>
      <c r="CA135" s="172"/>
      <c r="CC135" s="172"/>
      <c r="CD135" s="172">
        <v>130</v>
      </c>
      <c r="CE135" s="62">
        <f t="shared" ref="CE135:CI135" si="1320">$H169*AJ137</f>
        <v>0.85199999999999998</v>
      </c>
      <c r="CF135" s="62">
        <f t="shared" si="1320"/>
        <v>0.86459999999999992</v>
      </c>
      <c r="CG135" s="62">
        <f t="shared" si="1320"/>
        <v>0.88979999999999992</v>
      </c>
      <c r="CH135" s="62">
        <f t="shared" si="1320"/>
        <v>0.92759999999999998</v>
      </c>
      <c r="CI135" s="62">
        <f t="shared" si="1320"/>
        <v>0.97799999999999998</v>
      </c>
      <c r="CJ135" s="172"/>
      <c r="CL135" s="172"/>
      <c r="CM135" s="172">
        <v>130</v>
      </c>
      <c r="CN135" s="62">
        <f t="shared" ref="CN135:CR135" si="1321">$I169*AJ137</f>
        <v>0.85199999999999998</v>
      </c>
      <c r="CO135" s="62">
        <f t="shared" si="1321"/>
        <v>0.86459999999999992</v>
      </c>
      <c r="CP135" s="62">
        <f t="shared" si="1321"/>
        <v>0.88979999999999992</v>
      </c>
      <c r="CQ135" s="62">
        <f t="shared" si="1321"/>
        <v>0.92759999999999998</v>
      </c>
      <c r="CR135" s="62">
        <f t="shared" si="1321"/>
        <v>0.97799999999999998</v>
      </c>
      <c r="CS135" s="172"/>
      <c r="CU135" s="172"/>
      <c r="CV135" s="172">
        <v>130</v>
      </c>
      <c r="CW135" s="62">
        <f t="shared" ref="CW135:DA135" si="1322">$J169*AJ137</f>
        <v>0.1704</v>
      </c>
      <c r="CX135" s="62">
        <f t="shared" si="1322"/>
        <v>0.17291999999999996</v>
      </c>
      <c r="CY135" s="62">
        <f t="shared" si="1322"/>
        <v>0.17795999999999998</v>
      </c>
      <c r="CZ135" s="62">
        <f t="shared" si="1322"/>
        <v>0.18551999999999999</v>
      </c>
      <c r="DA135" s="62">
        <f t="shared" si="1322"/>
        <v>0.1956</v>
      </c>
      <c r="DB135" s="172"/>
      <c r="DD135" s="172"/>
      <c r="DE135" s="172">
        <v>130</v>
      </c>
      <c r="DF135" s="62">
        <f t="shared" ref="DF135:DJ135" si="1323">$K169*AJ137</f>
        <v>0.19879999999999998</v>
      </c>
      <c r="DG135" s="62">
        <f t="shared" si="1323"/>
        <v>0.20173999999999995</v>
      </c>
      <c r="DH135" s="62">
        <f t="shared" si="1323"/>
        <v>0.20761999999999997</v>
      </c>
      <c r="DI135" s="62">
        <f t="shared" si="1323"/>
        <v>0.21643999999999999</v>
      </c>
      <c r="DJ135" s="62">
        <f t="shared" si="1323"/>
        <v>0.22819999999999999</v>
      </c>
      <c r="DK135" s="172"/>
      <c r="DM135" s="172"/>
      <c r="DN135" s="172">
        <v>130</v>
      </c>
      <c r="DO135" s="62">
        <f t="shared" ref="DO135:DS135" si="1324">$L169*AJ137</f>
        <v>0.1704</v>
      </c>
      <c r="DP135" s="62">
        <f t="shared" si="1324"/>
        <v>0.17291999999999996</v>
      </c>
      <c r="DQ135" s="62">
        <f t="shared" si="1324"/>
        <v>0.17795999999999998</v>
      </c>
      <c r="DR135" s="62">
        <f t="shared" si="1324"/>
        <v>0.18551999999999999</v>
      </c>
      <c r="DS135" s="62">
        <f t="shared" si="1324"/>
        <v>0.1956</v>
      </c>
      <c r="DT135" s="172"/>
      <c r="DV135" s="172"/>
      <c r="DW135" s="172">
        <v>130</v>
      </c>
      <c r="DX135" s="62">
        <f t="shared" ref="DX135:EB135" si="1325">$M169*AJ137</f>
        <v>0.25559999999999999</v>
      </c>
      <c r="DY135" s="62">
        <f t="shared" si="1325"/>
        <v>0.25937999999999994</v>
      </c>
      <c r="DZ135" s="62">
        <f t="shared" si="1325"/>
        <v>0.26693999999999996</v>
      </c>
      <c r="EA135" s="62">
        <f t="shared" si="1325"/>
        <v>0.27827999999999997</v>
      </c>
      <c r="EB135" s="62">
        <f t="shared" si="1325"/>
        <v>0.29339999999999999</v>
      </c>
      <c r="EC135" s="172"/>
      <c r="EE135" s="172"/>
      <c r="EF135" s="172">
        <v>130</v>
      </c>
      <c r="EG135" s="62">
        <f t="shared" ref="EG135:EK135" si="1326">$N169*AJ137</f>
        <v>0.1704</v>
      </c>
      <c r="EH135" s="62">
        <f t="shared" si="1326"/>
        <v>0.17291999999999996</v>
      </c>
      <c r="EI135" s="62">
        <f t="shared" si="1326"/>
        <v>0.17795999999999998</v>
      </c>
      <c r="EJ135" s="62">
        <f t="shared" si="1326"/>
        <v>0.18551999999999999</v>
      </c>
      <c r="EK135" s="62">
        <f t="shared" si="1326"/>
        <v>0.1956</v>
      </c>
      <c r="EL135" s="172"/>
      <c r="EN135" s="172"/>
      <c r="EO135" s="172">
        <v>130</v>
      </c>
      <c r="EP135" s="62">
        <f t="shared" ref="EP135:ET135" si="1327">$O169*AJ137</f>
        <v>8.5199999999999998E-2</v>
      </c>
      <c r="EQ135" s="62">
        <f t="shared" si="1327"/>
        <v>8.6459999999999981E-2</v>
      </c>
      <c r="ER135" s="62">
        <f t="shared" si="1327"/>
        <v>8.897999999999999E-2</v>
      </c>
      <c r="ES135" s="62">
        <f t="shared" si="1327"/>
        <v>9.2759999999999995E-2</v>
      </c>
      <c r="ET135" s="62">
        <f t="shared" si="1327"/>
        <v>9.7799999999999998E-2</v>
      </c>
      <c r="EU135" s="172"/>
      <c r="EW135" s="172"/>
      <c r="EX135" s="172">
        <v>130</v>
      </c>
      <c r="EY135" s="62">
        <f t="shared" ref="EY135:EY165" si="1328">$P169*AJ137</f>
        <v>0.34079999999999999</v>
      </c>
      <c r="EZ135" s="62">
        <f t="shared" ref="EZ135:EZ165" si="1329">$P169*AK137</f>
        <v>0.34583999999999993</v>
      </c>
      <c r="FA135" s="62">
        <f t="shared" ref="FA135:FA165" si="1330">$P169*AL137</f>
        <v>0.35591999999999996</v>
      </c>
      <c r="FB135" s="62">
        <f t="shared" ref="FB135:FB165" si="1331">$P169*AM137</f>
        <v>0.37103999999999998</v>
      </c>
      <c r="FC135" s="62">
        <f t="shared" ref="FC135:FC165" si="1332">$P169*AN137</f>
        <v>0.39119999999999999</v>
      </c>
      <c r="FD135" s="172"/>
      <c r="FF135" s="172"/>
      <c r="FG135" s="172">
        <v>130</v>
      </c>
      <c r="FH135" s="67">
        <f>$Q169*AJ137*'[1]资源-士兵训练时间'!AB135+FH134</f>
        <v>97338255.076701805</v>
      </c>
      <c r="FI135" s="67">
        <f>$Q169*AK137*'[1]资源-士兵训练时间'!AC135+FI134</f>
        <v>138710945.69367939</v>
      </c>
      <c r="FJ135" s="67">
        <f>$Q169*AL137*'[1]资源-士兵训练时间'!AD135+FJ134</f>
        <v>188511058.35333258</v>
      </c>
      <c r="FK135" s="67">
        <f>$Q169*AM137*'[1]资源-士兵训练时间'!AE135+FK134</f>
        <v>251455609.57711351</v>
      </c>
      <c r="FL135" s="67">
        <f>$Q169*AN137*'[1]资源-士兵训练时间'!AF135+FL134</f>
        <v>379426992.14722329</v>
      </c>
      <c r="FM135" s="172"/>
      <c r="FO135" s="172"/>
      <c r="FP135" s="172">
        <v>130</v>
      </c>
      <c r="FQ135" s="62">
        <f t="shared" ref="FQ135:FU135" si="1333">$R169*AJ137</f>
        <v>0.25559999999999999</v>
      </c>
      <c r="FR135" s="62">
        <f t="shared" si="1333"/>
        <v>0.25937999999999994</v>
      </c>
      <c r="FS135" s="62">
        <f t="shared" si="1333"/>
        <v>0.26693999999999996</v>
      </c>
      <c r="FT135" s="62">
        <f t="shared" si="1333"/>
        <v>0.27827999999999997</v>
      </c>
      <c r="FU135" s="62">
        <f t="shared" si="1333"/>
        <v>0.29339999999999999</v>
      </c>
      <c r="FV135" s="61">
        <f>FQ135*[4]兵营招募!AX134+FV134</f>
        <v>285116889.7130267</v>
      </c>
      <c r="FW135" s="61">
        <f>FR135*[4]兵营招募!AY134+FW134</f>
        <v>285851876.26716965</v>
      </c>
      <c r="FX135" s="61">
        <f>FS135*[4]兵营招募!AZ134+FX134</f>
        <v>267998976.40024891</v>
      </c>
      <c r="FY135" s="61">
        <f>FT135*[4]兵营招募!BA134+FY134</f>
        <v>249150870.21816486</v>
      </c>
      <c r="FZ135" s="61">
        <f>FU135*[4]兵营招募!BB134+FZ134</f>
        <v>169262840.50366607</v>
      </c>
      <c r="GA135" s="172"/>
      <c r="GC135" s="172"/>
      <c r="GD135" s="172">
        <v>130</v>
      </c>
      <c r="GE135" s="62">
        <f t="shared" ref="GE135:GI135" si="1334">$S169*AJ137</f>
        <v>0.34079999999999999</v>
      </c>
      <c r="GF135" s="62">
        <f t="shared" si="1334"/>
        <v>0.34583999999999993</v>
      </c>
      <c r="GG135" s="62">
        <f t="shared" si="1334"/>
        <v>0.35591999999999996</v>
      </c>
      <c r="GH135" s="62">
        <f t="shared" si="1334"/>
        <v>0.37103999999999998</v>
      </c>
      <c r="GI135" s="62">
        <f t="shared" si="1334"/>
        <v>0.39119999999999999</v>
      </c>
      <c r="GJ135" s="172"/>
      <c r="GL135" s="172"/>
      <c r="GM135" s="172">
        <v>130</v>
      </c>
      <c r="GN135" s="62">
        <f t="shared" ref="GN135:GR135" si="1335">$T169*AJ137</f>
        <v>0.34079999999999999</v>
      </c>
      <c r="GO135" s="62">
        <f t="shared" si="1335"/>
        <v>0.34583999999999993</v>
      </c>
      <c r="GP135" s="62">
        <f t="shared" si="1335"/>
        <v>0.35591999999999996</v>
      </c>
      <c r="GQ135" s="62">
        <f t="shared" si="1335"/>
        <v>0.37103999999999998</v>
      </c>
      <c r="GR135" s="62">
        <f t="shared" si="1335"/>
        <v>0.39119999999999999</v>
      </c>
      <c r="GS135" s="172"/>
      <c r="GU135" s="172"/>
      <c r="GV135" s="172">
        <v>130</v>
      </c>
      <c r="GW135" s="62">
        <f t="shared" ref="GW135:HA135" si="1336">$U169*AJ137</f>
        <v>0.34079999999999999</v>
      </c>
      <c r="GX135" s="62">
        <f t="shared" si="1336"/>
        <v>0.34583999999999993</v>
      </c>
      <c r="GY135" s="62">
        <f t="shared" si="1336"/>
        <v>0.35591999999999996</v>
      </c>
      <c r="GZ135" s="62">
        <f t="shared" si="1336"/>
        <v>0.37103999999999998</v>
      </c>
      <c r="HA135" s="62">
        <f t="shared" si="1336"/>
        <v>0.39119999999999999</v>
      </c>
      <c r="HB135" s="172"/>
      <c r="HD135" s="172"/>
      <c r="HE135" s="172">
        <v>130</v>
      </c>
      <c r="HF135" s="62">
        <f t="shared" ref="HF135:HJ135" si="1337">$V169*AJ137</f>
        <v>2.5559999999999996</v>
      </c>
      <c r="HG135" s="62">
        <f t="shared" si="1337"/>
        <v>2.5937999999999994</v>
      </c>
      <c r="HH135" s="62">
        <f t="shared" si="1337"/>
        <v>2.6693999999999996</v>
      </c>
      <c r="HI135" s="62">
        <f t="shared" si="1337"/>
        <v>2.7827999999999999</v>
      </c>
      <c r="HJ135" s="62">
        <f t="shared" si="1337"/>
        <v>2.9339999999999997</v>
      </c>
      <c r="HK135" s="172"/>
      <c r="HM135" s="172"/>
      <c r="HN135" s="172">
        <v>130</v>
      </c>
      <c r="HO135" s="62">
        <f t="shared" ref="HO135:HS135" si="1338">$W169*AJ137</f>
        <v>0.51119999999999999</v>
      </c>
      <c r="HP135" s="62">
        <f t="shared" si="1338"/>
        <v>0.51875999999999989</v>
      </c>
      <c r="HQ135" s="62">
        <f t="shared" si="1338"/>
        <v>0.53387999999999991</v>
      </c>
      <c r="HR135" s="62">
        <f t="shared" si="1338"/>
        <v>0.55655999999999994</v>
      </c>
      <c r="HS135" s="62">
        <f t="shared" si="1338"/>
        <v>0.58679999999999999</v>
      </c>
      <c r="HT135" s="172"/>
      <c r="HV135" s="172"/>
      <c r="HW135" s="172">
        <v>130</v>
      </c>
      <c r="HX135" s="62">
        <f t="shared" ref="HX135:IB135" si="1339">$X169*AJ137</f>
        <v>0.34079999999999999</v>
      </c>
      <c r="HY135" s="62">
        <f t="shared" si="1339"/>
        <v>0.34583999999999993</v>
      </c>
      <c r="HZ135" s="62">
        <f t="shared" si="1339"/>
        <v>0.35591999999999996</v>
      </c>
      <c r="IA135" s="62">
        <f t="shared" si="1339"/>
        <v>0.37103999999999998</v>
      </c>
      <c r="IB135" s="62">
        <f t="shared" si="1339"/>
        <v>0.39119999999999999</v>
      </c>
      <c r="IC135" s="172"/>
      <c r="IE135" s="172"/>
      <c r="IF135" s="172">
        <v>130</v>
      </c>
      <c r="IG135" s="62">
        <f t="shared" ref="IG135:IK135" si="1340">$Y169*AJ137</f>
        <v>0.99399999999999988</v>
      </c>
      <c r="IH135" s="62">
        <f t="shared" si="1340"/>
        <v>1.0086999999999999</v>
      </c>
      <c r="II135" s="62">
        <f t="shared" si="1340"/>
        <v>1.0380999999999998</v>
      </c>
      <c r="IJ135" s="62">
        <f t="shared" si="1340"/>
        <v>1.0822000000000001</v>
      </c>
      <c r="IK135" s="62">
        <f t="shared" si="1340"/>
        <v>1.141</v>
      </c>
      <c r="IL135" s="172"/>
      <c r="IN135" s="172"/>
      <c r="IO135" s="172">
        <v>130</v>
      </c>
      <c r="IP135" s="62">
        <f t="shared" ref="IP135:IT135" si="1341">$Z169*AJ137</f>
        <v>0.34079999999999999</v>
      </c>
      <c r="IQ135" s="62">
        <f t="shared" si="1341"/>
        <v>0.34583999999999993</v>
      </c>
      <c r="IR135" s="62">
        <f t="shared" si="1341"/>
        <v>0.35591999999999996</v>
      </c>
      <c r="IS135" s="62">
        <f t="shared" si="1341"/>
        <v>0.37103999999999998</v>
      </c>
      <c r="IT135" s="62">
        <f t="shared" si="1341"/>
        <v>0.39119999999999999</v>
      </c>
      <c r="IU135" s="172"/>
      <c r="IW135" s="172"/>
      <c r="IX135" s="172">
        <v>130</v>
      </c>
      <c r="IY135" s="62">
        <f t="shared" ref="IY135:JC135" si="1342">$AA169*AJ137</f>
        <v>0</v>
      </c>
      <c r="IZ135" s="62">
        <f t="shared" si="1342"/>
        <v>0</v>
      </c>
      <c r="JA135" s="62">
        <f t="shared" si="1342"/>
        <v>0</v>
      </c>
      <c r="JB135" s="62">
        <f t="shared" si="1342"/>
        <v>0</v>
      </c>
      <c r="JC135" s="62">
        <f t="shared" si="1342"/>
        <v>0</v>
      </c>
      <c r="JD135" s="67"/>
      <c r="JE135" s="67"/>
      <c r="JF135" s="67"/>
      <c r="JG135" s="172"/>
      <c r="JI135" s="172"/>
      <c r="JJ135" s="172">
        <v>130</v>
      </c>
      <c r="JK135" s="68">
        <f t="shared" ref="JK135:JO135" si="1343">AJ137*$F169</f>
        <v>9.9399999999999988E-2</v>
      </c>
      <c r="JL135" s="68">
        <f t="shared" si="1343"/>
        <v>0.10086999999999997</v>
      </c>
      <c r="JM135" s="68">
        <f t="shared" si="1343"/>
        <v>0.10380999999999999</v>
      </c>
      <c r="JN135" s="68">
        <f t="shared" si="1343"/>
        <v>0.10822</v>
      </c>
      <c r="JO135" s="68">
        <f t="shared" si="1343"/>
        <v>0.11409999999999999</v>
      </c>
      <c r="JP135" s="61">
        <f>JK135*('[1]功能-城建'!CW134-'[1]功能-城建'!CW133)+JP134</f>
        <v>125473499.79685979</v>
      </c>
      <c r="JQ135" s="61">
        <f>JL135*('[1]功能-城建'!CX134-'[1]功能-城建'!CX133)+JQ134</f>
        <v>134818206.41357467</v>
      </c>
      <c r="JR135" s="61">
        <f>JM135*('[1]功能-城建'!CY134-'[1]功能-城建'!CY133)+JR134</f>
        <v>132718234.86502543</v>
      </c>
      <c r="JS135" s="61">
        <f>JN135*('[1]功能-城建'!CZ134-'[1]功能-城建'!CZ133)+JS134</f>
        <v>131621217.56903823</v>
      </c>
      <c r="JT135" s="61">
        <f>JO135*('[1]功能-城建'!DA134-'[1]功能-城建'!DA133)+JT134</f>
        <v>74569577.222501308</v>
      </c>
      <c r="JU135" s="172"/>
      <c r="JW135" s="172"/>
      <c r="JX135" s="172">
        <v>130</v>
      </c>
      <c r="JY135" s="68">
        <f t="shared" ref="JY135:KC135" si="1344">AJ137*$AB169</f>
        <v>0.1704</v>
      </c>
      <c r="JZ135" s="68">
        <f t="shared" si="1344"/>
        <v>0.17291999999999996</v>
      </c>
      <c r="KA135" s="68">
        <f t="shared" si="1344"/>
        <v>0.17795999999999998</v>
      </c>
      <c r="KB135" s="68">
        <f t="shared" si="1344"/>
        <v>0.18551999999999999</v>
      </c>
      <c r="KC135" s="68">
        <f t="shared" si="1344"/>
        <v>0.1956</v>
      </c>
      <c r="KD135" s="172"/>
      <c r="KF135" s="172"/>
      <c r="KG135" s="172">
        <v>130</v>
      </c>
      <c r="KH135" s="68">
        <f t="shared" ref="KH135:KL135" si="1345">AJ137*$AC169</f>
        <v>0.1704</v>
      </c>
      <c r="KI135" s="68">
        <f t="shared" si="1345"/>
        <v>0.17291999999999996</v>
      </c>
      <c r="KJ135" s="68">
        <f t="shared" si="1345"/>
        <v>0.17795999999999998</v>
      </c>
      <c r="KK135" s="68">
        <f t="shared" si="1345"/>
        <v>0.18551999999999999</v>
      </c>
      <c r="KL135" s="68">
        <f t="shared" si="1345"/>
        <v>0.1956</v>
      </c>
      <c r="KM135" s="172"/>
      <c r="KO135" s="172"/>
      <c r="KP135" s="172">
        <v>130</v>
      </c>
      <c r="KQ135" s="68">
        <f t="shared" ref="KQ135:KU135" si="1346">AJ137*$AD169</f>
        <v>0.29819999999999997</v>
      </c>
      <c r="KR135" s="68">
        <f t="shared" si="1346"/>
        <v>0.30260999999999993</v>
      </c>
      <c r="KS135" s="68">
        <f t="shared" si="1346"/>
        <v>0.31142999999999998</v>
      </c>
      <c r="KT135" s="68">
        <f t="shared" si="1346"/>
        <v>0.32466</v>
      </c>
      <c r="KU135" s="68">
        <f t="shared" si="1346"/>
        <v>0.34229999999999999</v>
      </c>
      <c r="KV135" s="172"/>
      <c r="KW135" s="172"/>
      <c r="KX135" s="172"/>
    </row>
    <row r="136" spans="2:310" x14ac:dyDescent="0.15">
      <c r="B136" s="54">
        <v>97</v>
      </c>
      <c r="C136" s="63">
        <f>IFERROR(INDEX(C$8:C$37,MATCH(圣人研究设计!AA170,$B$8:$B$37,0)),0)</f>
        <v>1.5</v>
      </c>
      <c r="D136" s="63">
        <f>IFERROR(INDEX(D$8:D$37,MATCH(圣人研究设计!AB170,$B$8:$B$37,0)),0)</f>
        <v>1.5</v>
      </c>
      <c r="E136" s="63">
        <f>IFERROR(INDEX(E$8:E$37,MATCH(圣人研究设计!AC170,$B$8:$B$37,0)),0)</f>
        <v>0</v>
      </c>
      <c r="F136" s="63">
        <f>IFERROR(INDEX(F$8:F$37,MATCH(圣人研究设计!AD170,$B$8:$B$37,0)),0)</f>
        <v>0.1</v>
      </c>
      <c r="G136" s="63">
        <f>IFERROR(INDEX(G$8:G$37,MATCH(圣人研究设计!AE170,$B$8:$B$37,0)),0)</f>
        <v>1</v>
      </c>
      <c r="H136" s="63">
        <f>IFERROR(INDEX(H$8:H$37,MATCH(圣人研究设计!AF170,$B$8:$B$37,0)),0)</f>
        <v>1</v>
      </c>
      <c r="I136" s="63">
        <f>IFERROR(INDEX(I$8:I$37,MATCH(圣人研究设计!AG170,$B$8:$B$37,0)),0)</f>
        <v>1</v>
      </c>
      <c r="J136" s="63">
        <f>IFERROR(INDEX(J$8:J$37,MATCH(圣人研究设计!AH170,$B$8:$B$37,0)),0)</f>
        <v>0.2</v>
      </c>
      <c r="K136" s="63">
        <f>IFERROR(INDEX(K$8:K$37,MATCH(圣人研究设计!AI170,$B$8:$B$37,0)),0)</f>
        <v>0.2</v>
      </c>
      <c r="L136" s="63">
        <f>IFERROR(INDEX(L$8:L$37,MATCH(圣人研究设计!AJ170,$B$8:$B$37,0)),0)</f>
        <v>0.2</v>
      </c>
      <c r="M136" s="63">
        <f>IFERROR(INDEX(M$8:M$37,MATCH(圣人研究设计!AK170,$B$8:$B$37,0)),0)</f>
        <v>0.3</v>
      </c>
      <c r="N136" s="63">
        <f>IFERROR(INDEX(N$8:N$37,MATCH(圣人研究设计!AL170,$B$8:$B$37,0)),0)</f>
        <v>0.2</v>
      </c>
      <c r="O136" s="63">
        <f>IFERROR(INDEX(O$8:O$37,MATCH(圣人研究设计!AM170,$B$8:$B$37,0)),0)</f>
        <v>0.1</v>
      </c>
      <c r="P136" s="63">
        <f>IFERROR(INDEX(P$8:P$37,MATCH(圣人研究设计!AN170,$B$8:$B$37,0)),0)</f>
        <v>0.4</v>
      </c>
      <c r="Q136" s="63">
        <f>IFERROR(INDEX(Q$8:Q$37,MATCH(圣人研究设计!AO170,$B$8:$B$37,0)),0)</f>
        <v>0.1</v>
      </c>
      <c r="R136" s="63">
        <f>IFERROR(INDEX(R$8:R$37,MATCH(圣人研究设计!AP170,$B$8:$B$37,0)),0)</f>
        <v>0.3</v>
      </c>
      <c r="S136" s="63">
        <f>IFERROR(INDEX(S$8:S$37,MATCH(圣人研究设计!AQ170,$B$8:$B$37,0)),0)</f>
        <v>0.4</v>
      </c>
      <c r="T136" s="63">
        <f>IFERROR(INDEX(T$8:T$37,MATCH(圣人研究设计!AR170,$B$8:$B$37,0)),0)</f>
        <v>0.4</v>
      </c>
      <c r="U136" s="63">
        <f>IFERROR(INDEX(U$8:U$37,MATCH(圣人研究设计!AS170,$B$8:$B$37,0)),0)</f>
        <v>0.4</v>
      </c>
      <c r="V136" s="63">
        <f>IFERROR(INDEX(V$8:V$37,MATCH(圣人研究设计!AT170,$B$8:$B$37,0)),0)</f>
        <v>3</v>
      </c>
      <c r="W136" s="63">
        <f>IFERROR(INDEX(W$8:W$37,MATCH(圣人研究设计!AU170,$B$8:$B$37,0)),0)</f>
        <v>0.6</v>
      </c>
      <c r="X136" s="63">
        <f>IFERROR(INDEX(X$8:X$37,MATCH(圣人研究设计!AV170,$B$8:$B$37,0)),0)</f>
        <v>0.4</v>
      </c>
      <c r="Y136" s="63">
        <f>IFERROR(INDEX(Y$8:Y$37,MATCH(圣人研究设计!AW170,$B$8:$B$37,0)),0)</f>
        <v>1</v>
      </c>
      <c r="Z136" s="63">
        <f>IFERROR(INDEX(Z$8:Z$37,MATCH(圣人研究设计!AX170,$B$8:$B$37,0)),0)</f>
        <v>0.4</v>
      </c>
      <c r="AA136" s="63">
        <f>IFERROR(INDEX(AA$8:AA$37,MATCH(圣人研究设计!AY170,$B$8:$B$37,0)),0)</f>
        <v>0</v>
      </c>
      <c r="AB136" s="63">
        <f>IFERROR(INDEX(AB$8:AB$37,MATCH(圣人研究设计!AZ170,$B$8:$B$37,0)),0)</f>
        <v>0.2</v>
      </c>
      <c r="AC136" s="63">
        <f>IFERROR(INDEX(AC$8:AC$37,MATCH(圣人研究设计!BA170,$B$8:$B$37,0)),0)</f>
        <v>0.2</v>
      </c>
      <c r="AD136" s="63">
        <f>IFERROR(INDEX(AD$8:AD$37,MATCH(圣人研究设计!BB170,$B$8:$B$37,0)),0)</f>
        <v>0.3</v>
      </c>
      <c r="AE136" s="63"/>
      <c r="AI136" s="172">
        <v>129</v>
      </c>
      <c r="AJ136" s="60">
        <f>IF(总纲!BM133&lt;INT('功能-圣人研究'!$E$8),0,求节点('功能-圣人研究'!$E$8:$E$27,'功能-圣人研究'!K$8:K$27,总纲!BM133))</f>
        <v>0.71</v>
      </c>
      <c r="AK136" s="60">
        <f>IF(总纲!BN133&lt;INT('功能-圣人研究'!$E$8),0,求节点('功能-圣人研究'!$E$8:$E$27,'功能-圣人研究'!L$8:L$27,总纲!BN133))</f>
        <v>0.72049999999999992</v>
      </c>
      <c r="AL136" s="60">
        <f>IF(总纲!BO133&lt;INT('功能-圣人研究'!$E$8),0,求节点('功能-圣人研究'!$E$8:$E$27,'功能-圣人研究'!M$8:M$27,总纲!BO133))</f>
        <v>0.74149999999999994</v>
      </c>
      <c r="AM136" s="60">
        <f>IF(总纲!BP133&lt;INT('功能-圣人研究'!$E$8),0,求节点('功能-圣人研究'!$E$8:$E$27,'功能-圣人研究'!N$8:N$27,总纲!BP133))</f>
        <v>0.77300000000000002</v>
      </c>
      <c r="AN136" s="60">
        <f>IF(总纲!BQ133&lt;INT('功能-圣人研究'!$E$8),0,求节点('功能-圣人研究'!$E$8:$E$27,'功能-圣人研究'!O$8:O$27,总纲!BQ133))</f>
        <v>0.81500000000000006</v>
      </c>
      <c r="AO136" s="172"/>
      <c r="AT136" s="172">
        <v>131</v>
      </c>
      <c r="AU136" s="68">
        <f t="shared" ref="AU136:AY136" si="1347">$C170*AJ138</f>
        <v>1.4909999999999997</v>
      </c>
      <c r="AV136" s="68">
        <f t="shared" si="1347"/>
        <v>1.5130499999999996</v>
      </c>
      <c r="AW136" s="68">
        <f t="shared" si="1347"/>
        <v>1.5571499999999996</v>
      </c>
      <c r="AX136" s="68">
        <f t="shared" si="1347"/>
        <v>1.6232999999999997</v>
      </c>
      <c r="AY136" s="68">
        <f t="shared" si="1347"/>
        <v>1.7114999999999998</v>
      </c>
      <c r="AZ136" s="172"/>
      <c r="BB136" s="172"/>
      <c r="BC136" s="172">
        <v>131</v>
      </c>
      <c r="BD136" s="68">
        <f t="shared" ref="BD136:BH136" si="1348">$D170*AJ138</f>
        <v>1.4909999999999997</v>
      </c>
      <c r="BE136" s="68">
        <f t="shared" si="1348"/>
        <v>1.5130499999999996</v>
      </c>
      <c r="BF136" s="68">
        <f t="shared" si="1348"/>
        <v>1.5571499999999996</v>
      </c>
      <c r="BG136" s="68">
        <f t="shared" si="1348"/>
        <v>1.6232999999999997</v>
      </c>
      <c r="BH136" s="68">
        <f t="shared" si="1348"/>
        <v>1.7114999999999998</v>
      </c>
      <c r="BI136" s="172"/>
      <c r="BK136" s="172"/>
      <c r="BL136" s="172">
        <v>131</v>
      </c>
      <c r="BM136" s="68">
        <f t="shared" ref="BM136:BQ136" si="1349">$E170*AJ138</f>
        <v>0</v>
      </c>
      <c r="BN136" s="68">
        <f t="shared" si="1349"/>
        <v>0</v>
      </c>
      <c r="BO136" s="68">
        <f t="shared" si="1349"/>
        <v>0</v>
      </c>
      <c r="BP136" s="68">
        <f t="shared" si="1349"/>
        <v>0</v>
      </c>
      <c r="BQ136" s="68">
        <f t="shared" si="1349"/>
        <v>0</v>
      </c>
      <c r="BR136" s="172"/>
      <c r="BT136" s="172"/>
      <c r="BU136" s="172">
        <v>131</v>
      </c>
      <c r="BV136" s="62">
        <f t="shared" ref="BV136:BZ136" si="1350">$G170*AJ138</f>
        <v>0.99399999999999988</v>
      </c>
      <c r="BW136" s="62">
        <f t="shared" si="1350"/>
        <v>1.0086999999999999</v>
      </c>
      <c r="BX136" s="62">
        <f t="shared" si="1350"/>
        <v>1.0380999999999998</v>
      </c>
      <c r="BY136" s="62">
        <f t="shared" si="1350"/>
        <v>1.0822000000000001</v>
      </c>
      <c r="BZ136" s="62">
        <f t="shared" si="1350"/>
        <v>1.141</v>
      </c>
      <c r="CA136" s="172"/>
      <c r="CC136" s="172"/>
      <c r="CD136" s="172">
        <v>131</v>
      </c>
      <c r="CE136" s="62">
        <f t="shared" ref="CE136:CI136" si="1351">$H170*AJ138</f>
        <v>0.99399999999999988</v>
      </c>
      <c r="CF136" s="62">
        <f t="shared" si="1351"/>
        <v>1.0086999999999999</v>
      </c>
      <c r="CG136" s="62">
        <f t="shared" si="1351"/>
        <v>1.0380999999999998</v>
      </c>
      <c r="CH136" s="62">
        <f t="shared" si="1351"/>
        <v>1.0822000000000001</v>
      </c>
      <c r="CI136" s="62">
        <f t="shared" si="1351"/>
        <v>1.141</v>
      </c>
      <c r="CJ136" s="172"/>
      <c r="CL136" s="172"/>
      <c r="CM136" s="172">
        <v>131</v>
      </c>
      <c r="CN136" s="62">
        <f t="shared" ref="CN136:CR136" si="1352">$I170*AJ138</f>
        <v>0.85199999999999998</v>
      </c>
      <c r="CO136" s="62">
        <f t="shared" si="1352"/>
        <v>0.86459999999999992</v>
      </c>
      <c r="CP136" s="62">
        <f t="shared" si="1352"/>
        <v>0.88979999999999992</v>
      </c>
      <c r="CQ136" s="62">
        <f t="shared" si="1352"/>
        <v>0.92759999999999998</v>
      </c>
      <c r="CR136" s="62">
        <f t="shared" si="1352"/>
        <v>0.97799999999999998</v>
      </c>
      <c r="CS136" s="172"/>
      <c r="CU136" s="172"/>
      <c r="CV136" s="172">
        <v>131</v>
      </c>
      <c r="CW136" s="62">
        <f t="shared" ref="CW136:DA136" si="1353">$J170*AJ138</f>
        <v>0.19879999999999998</v>
      </c>
      <c r="CX136" s="62">
        <f t="shared" si="1353"/>
        <v>0.20173999999999995</v>
      </c>
      <c r="CY136" s="62">
        <f t="shared" si="1353"/>
        <v>0.20761999999999997</v>
      </c>
      <c r="CZ136" s="62">
        <f t="shared" si="1353"/>
        <v>0.21643999999999999</v>
      </c>
      <c r="DA136" s="62">
        <f t="shared" si="1353"/>
        <v>0.22819999999999999</v>
      </c>
      <c r="DB136" s="172"/>
      <c r="DD136" s="172"/>
      <c r="DE136" s="172">
        <v>131</v>
      </c>
      <c r="DF136" s="62">
        <f t="shared" ref="DF136:DJ136" si="1354">$K170*AJ138</f>
        <v>0.19879999999999998</v>
      </c>
      <c r="DG136" s="62">
        <f t="shared" si="1354"/>
        <v>0.20173999999999995</v>
      </c>
      <c r="DH136" s="62">
        <f t="shared" si="1354"/>
        <v>0.20761999999999997</v>
      </c>
      <c r="DI136" s="62">
        <f t="shared" si="1354"/>
        <v>0.21643999999999999</v>
      </c>
      <c r="DJ136" s="62">
        <f t="shared" si="1354"/>
        <v>0.22819999999999999</v>
      </c>
      <c r="DK136" s="172"/>
      <c r="DM136" s="172"/>
      <c r="DN136" s="172">
        <v>131</v>
      </c>
      <c r="DO136" s="62">
        <f t="shared" ref="DO136:DS136" si="1355">$L170*AJ138</f>
        <v>0.1704</v>
      </c>
      <c r="DP136" s="62">
        <f t="shared" si="1355"/>
        <v>0.17291999999999996</v>
      </c>
      <c r="DQ136" s="62">
        <f t="shared" si="1355"/>
        <v>0.17795999999999998</v>
      </c>
      <c r="DR136" s="62">
        <f t="shared" si="1355"/>
        <v>0.18551999999999999</v>
      </c>
      <c r="DS136" s="62">
        <f t="shared" si="1355"/>
        <v>0.1956</v>
      </c>
      <c r="DT136" s="172"/>
      <c r="DV136" s="172"/>
      <c r="DW136" s="172">
        <v>131</v>
      </c>
      <c r="DX136" s="62">
        <f t="shared" ref="DX136:EB136" si="1356">$M170*AJ138</f>
        <v>0.25559999999999999</v>
      </c>
      <c r="DY136" s="62">
        <f t="shared" si="1356"/>
        <v>0.25937999999999994</v>
      </c>
      <c r="DZ136" s="62">
        <f t="shared" si="1356"/>
        <v>0.26693999999999996</v>
      </c>
      <c r="EA136" s="62">
        <f t="shared" si="1356"/>
        <v>0.27827999999999997</v>
      </c>
      <c r="EB136" s="62">
        <f t="shared" si="1356"/>
        <v>0.29339999999999999</v>
      </c>
      <c r="EC136" s="172"/>
      <c r="EE136" s="172"/>
      <c r="EF136" s="172">
        <v>131</v>
      </c>
      <c r="EG136" s="62">
        <f t="shared" ref="EG136:EK136" si="1357">$N170*AJ138</f>
        <v>0.1704</v>
      </c>
      <c r="EH136" s="62">
        <f t="shared" si="1357"/>
        <v>0.17291999999999996</v>
      </c>
      <c r="EI136" s="62">
        <f t="shared" si="1357"/>
        <v>0.17795999999999998</v>
      </c>
      <c r="EJ136" s="62">
        <f t="shared" si="1357"/>
        <v>0.18551999999999999</v>
      </c>
      <c r="EK136" s="62">
        <f t="shared" si="1357"/>
        <v>0.1956</v>
      </c>
      <c r="EL136" s="172"/>
      <c r="EN136" s="172"/>
      <c r="EO136" s="172">
        <v>131</v>
      </c>
      <c r="EP136" s="62">
        <f t="shared" ref="EP136:ET136" si="1358">$O170*AJ138</f>
        <v>8.5199999999999998E-2</v>
      </c>
      <c r="EQ136" s="62">
        <f t="shared" si="1358"/>
        <v>8.6459999999999981E-2</v>
      </c>
      <c r="ER136" s="62">
        <f t="shared" si="1358"/>
        <v>8.897999999999999E-2</v>
      </c>
      <c r="ES136" s="62">
        <f t="shared" si="1358"/>
        <v>9.2759999999999995E-2</v>
      </c>
      <c r="ET136" s="62">
        <f t="shared" si="1358"/>
        <v>9.7799999999999998E-2</v>
      </c>
      <c r="EU136" s="172"/>
      <c r="EW136" s="172"/>
      <c r="EX136" s="172">
        <v>131</v>
      </c>
      <c r="EY136" s="62">
        <f t="shared" si="1328"/>
        <v>0.34079999999999999</v>
      </c>
      <c r="EZ136" s="62">
        <f t="shared" si="1329"/>
        <v>0.34583999999999993</v>
      </c>
      <c r="FA136" s="62">
        <f t="shared" si="1330"/>
        <v>0.35591999999999996</v>
      </c>
      <c r="FB136" s="62">
        <f t="shared" si="1331"/>
        <v>0.37103999999999998</v>
      </c>
      <c r="FC136" s="62">
        <f t="shared" si="1332"/>
        <v>0.39119999999999999</v>
      </c>
      <c r="FD136" s="172"/>
      <c r="FF136" s="172"/>
      <c r="FG136" s="172">
        <v>131</v>
      </c>
      <c r="FH136" s="67">
        <f>$Q170*AJ138*'[1]资源-士兵训练时间'!AB136+FH135</f>
        <v>104253254.04386538</v>
      </c>
      <c r="FI136" s="67">
        <f>$Q170*AK138*'[1]资源-士兵训练时间'!AC136+FI135</f>
        <v>148553280.47563061</v>
      </c>
      <c r="FJ136" s="67">
        <f>$Q170*AL138*'[1]资源-士兵训练时间'!AD136+FJ135</f>
        <v>202937854.9445104</v>
      </c>
      <c r="FK136" s="67">
        <f>$Q170*AM138*'[1]资源-士兵训练时间'!AE136+FK135</f>
        <v>272169915.41619372</v>
      </c>
      <c r="FL136" s="67">
        <f>$Q170*AN138*'[1]资源-士兵训练时间'!AF136+FL135</f>
        <v>407802274.50098026</v>
      </c>
      <c r="FM136" s="172"/>
      <c r="FO136" s="172"/>
      <c r="FP136" s="172">
        <v>131</v>
      </c>
      <c r="FQ136" s="62">
        <f t="shared" ref="FQ136:FU136" si="1359">$R170*AJ138</f>
        <v>0.25559999999999999</v>
      </c>
      <c r="FR136" s="62">
        <f t="shared" si="1359"/>
        <v>0.25937999999999994</v>
      </c>
      <c r="FS136" s="62">
        <f t="shared" si="1359"/>
        <v>0.26693999999999996</v>
      </c>
      <c r="FT136" s="62">
        <f t="shared" si="1359"/>
        <v>0.27827999999999997</v>
      </c>
      <c r="FU136" s="62">
        <f t="shared" si="1359"/>
        <v>0.29339999999999999</v>
      </c>
      <c r="FV136" s="61">
        <f>FQ136*[4]兵营招募!AX135+FV135</f>
        <v>307515317.41016382</v>
      </c>
      <c r="FW136" s="61">
        <f>FR136*[4]兵营招募!AY135+FW135</f>
        <v>308558100.03437561</v>
      </c>
      <c r="FX136" s="61">
        <f>FS136*[4]兵营招募!AZ135+FX135</f>
        <v>289542564.64822</v>
      </c>
      <c r="FY136" s="61">
        <f>FT136*[4]兵营招募!BA135+FY135</f>
        <v>269546026.04681689</v>
      </c>
      <c r="FZ136" s="61">
        <f>FU136*[4]兵营招募!BB135+FZ135</f>
        <v>182591356.14920077</v>
      </c>
      <c r="GA136" s="172"/>
      <c r="GC136" s="172"/>
      <c r="GD136" s="172">
        <v>131</v>
      </c>
      <c r="GE136" s="62">
        <f t="shared" ref="GE136:GI136" si="1360">$S170*AJ138</f>
        <v>0.34079999999999999</v>
      </c>
      <c r="GF136" s="62">
        <f t="shared" si="1360"/>
        <v>0.34583999999999993</v>
      </c>
      <c r="GG136" s="62">
        <f t="shared" si="1360"/>
        <v>0.35591999999999996</v>
      </c>
      <c r="GH136" s="62">
        <f t="shared" si="1360"/>
        <v>0.37103999999999998</v>
      </c>
      <c r="GI136" s="62">
        <f t="shared" si="1360"/>
        <v>0.39119999999999999</v>
      </c>
      <c r="GJ136" s="172"/>
      <c r="GL136" s="172"/>
      <c r="GM136" s="172">
        <v>131</v>
      </c>
      <c r="GN136" s="62">
        <f t="shared" ref="GN136:GR136" si="1361">$T170*AJ138</f>
        <v>0.34079999999999999</v>
      </c>
      <c r="GO136" s="62">
        <f t="shared" si="1361"/>
        <v>0.34583999999999993</v>
      </c>
      <c r="GP136" s="62">
        <f t="shared" si="1361"/>
        <v>0.35591999999999996</v>
      </c>
      <c r="GQ136" s="62">
        <f t="shared" si="1361"/>
        <v>0.37103999999999998</v>
      </c>
      <c r="GR136" s="62">
        <f t="shared" si="1361"/>
        <v>0.39119999999999999</v>
      </c>
      <c r="GS136" s="172"/>
      <c r="GU136" s="172"/>
      <c r="GV136" s="172">
        <v>131</v>
      </c>
      <c r="GW136" s="62">
        <f t="shared" ref="GW136:HA136" si="1362">$U170*AJ138</f>
        <v>0.34079999999999999</v>
      </c>
      <c r="GX136" s="62">
        <f t="shared" si="1362"/>
        <v>0.34583999999999993</v>
      </c>
      <c r="GY136" s="62">
        <f t="shared" si="1362"/>
        <v>0.35591999999999996</v>
      </c>
      <c r="GZ136" s="62">
        <f t="shared" si="1362"/>
        <v>0.37103999999999998</v>
      </c>
      <c r="HA136" s="62">
        <f t="shared" si="1362"/>
        <v>0.39119999999999999</v>
      </c>
      <c r="HB136" s="172"/>
      <c r="HD136" s="172"/>
      <c r="HE136" s="172">
        <v>131</v>
      </c>
      <c r="HF136" s="62">
        <f t="shared" ref="HF136:HJ136" si="1363">$V170*AJ138</f>
        <v>2.5559999999999996</v>
      </c>
      <c r="HG136" s="62">
        <f t="shared" si="1363"/>
        <v>2.5937999999999994</v>
      </c>
      <c r="HH136" s="62">
        <f t="shared" si="1363"/>
        <v>2.6693999999999996</v>
      </c>
      <c r="HI136" s="62">
        <f t="shared" si="1363"/>
        <v>2.7827999999999999</v>
      </c>
      <c r="HJ136" s="62">
        <f t="shared" si="1363"/>
        <v>2.9339999999999997</v>
      </c>
      <c r="HK136" s="172"/>
      <c r="HM136" s="172"/>
      <c r="HN136" s="172">
        <v>131</v>
      </c>
      <c r="HO136" s="62">
        <f t="shared" ref="HO136:HS136" si="1364">$W170*AJ138</f>
        <v>0.51119999999999999</v>
      </c>
      <c r="HP136" s="62">
        <f t="shared" si="1364"/>
        <v>0.51875999999999989</v>
      </c>
      <c r="HQ136" s="62">
        <f t="shared" si="1364"/>
        <v>0.53387999999999991</v>
      </c>
      <c r="HR136" s="62">
        <f t="shared" si="1364"/>
        <v>0.55655999999999994</v>
      </c>
      <c r="HS136" s="62">
        <f t="shared" si="1364"/>
        <v>0.58679999999999999</v>
      </c>
      <c r="HT136" s="172"/>
      <c r="HV136" s="172"/>
      <c r="HW136" s="172">
        <v>131</v>
      </c>
      <c r="HX136" s="62">
        <f t="shared" ref="HX136:IB136" si="1365">$X170*AJ138</f>
        <v>0.34079999999999999</v>
      </c>
      <c r="HY136" s="62">
        <f t="shared" si="1365"/>
        <v>0.34583999999999993</v>
      </c>
      <c r="HZ136" s="62">
        <f t="shared" si="1365"/>
        <v>0.35591999999999996</v>
      </c>
      <c r="IA136" s="62">
        <f t="shared" si="1365"/>
        <v>0.37103999999999998</v>
      </c>
      <c r="IB136" s="62">
        <f t="shared" si="1365"/>
        <v>0.39119999999999999</v>
      </c>
      <c r="IC136" s="172"/>
      <c r="IE136" s="172"/>
      <c r="IF136" s="172">
        <v>131</v>
      </c>
      <c r="IG136" s="62">
        <f t="shared" ref="IG136:IK136" si="1366">$Y170*AJ138</f>
        <v>0.99399999999999988</v>
      </c>
      <c r="IH136" s="62">
        <f t="shared" si="1366"/>
        <v>1.0086999999999999</v>
      </c>
      <c r="II136" s="62">
        <f t="shared" si="1366"/>
        <v>1.0380999999999998</v>
      </c>
      <c r="IJ136" s="62">
        <f t="shared" si="1366"/>
        <v>1.0822000000000001</v>
      </c>
      <c r="IK136" s="62">
        <f t="shared" si="1366"/>
        <v>1.141</v>
      </c>
      <c r="IL136" s="172"/>
      <c r="IN136" s="172"/>
      <c r="IO136" s="172">
        <v>131</v>
      </c>
      <c r="IP136" s="62">
        <f t="shared" ref="IP136:IT136" si="1367">$Z170*AJ138</f>
        <v>0.34079999999999999</v>
      </c>
      <c r="IQ136" s="62">
        <f t="shared" si="1367"/>
        <v>0.34583999999999993</v>
      </c>
      <c r="IR136" s="62">
        <f t="shared" si="1367"/>
        <v>0.35591999999999996</v>
      </c>
      <c r="IS136" s="62">
        <f t="shared" si="1367"/>
        <v>0.37103999999999998</v>
      </c>
      <c r="IT136" s="62">
        <f t="shared" si="1367"/>
        <v>0.39119999999999999</v>
      </c>
      <c r="IU136" s="172"/>
      <c r="IW136" s="172"/>
      <c r="IX136" s="172">
        <v>131</v>
      </c>
      <c r="IY136" s="62">
        <f t="shared" ref="IY136:JC136" si="1368">$AA170*AJ138</f>
        <v>0</v>
      </c>
      <c r="IZ136" s="62">
        <f t="shared" si="1368"/>
        <v>0</v>
      </c>
      <c r="JA136" s="62">
        <f t="shared" si="1368"/>
        <v>0</v>
      </c>
      <c r="JB136" s="62">
        <f t="shared" si="1368"/>
        <v>0</v>
      </c>
      <c r="JC136" s="62">
        <f t="shared" si="1368"/>
        <v>0</v>
      </c>
      <c r="JD136" s="67"/>
      <c r="JE136" s="67"/>
      <c r="JF136" s="67"/>
      <c r="JG136" s="172"/>
      <c r="JI136" s="172"/>
      <c r="JJ136" s="172">
        <v>131</v>
      </c>
      <c r="JK136" s="68">
        <f t="shared" ref="JK136:JO136" si="1369">AJ138*$F170</f>
        <v>9.9399999999999988E-2</v>
      </c>
      <c r="JL136" s="68">
        <f t="shared" si="1369"/>
        <v>0.10086999999999997</v>
      </c>
      <c r="JM136" s="68">
        <f t="shared" si="1369"/>
        <v>0.10380999999999999</v>
      </c>
      <c r="JN136" s="68">
        <f t="shared" si="1369"/>
        <v>0.10822</v>
      </c>
      <c r="JO136" s="68">
        <f t="shared" si="1369"/>
        <v>0.11409999999999999</v>
      </c>
      <c r="JP136" s="61">
        <f>JK136*('[1]功能-城建'!CW135-'[1]功能-城建'!CW134)+JP135</f>
        <v>135573027.88521165</v>
      </c>
      <c r="JQ136" s="61">
        <f>JL136*('[1]功能-城建'!CX135-'[1]功能-城建'!CX134)+JQ135</f>
        <v>145788056.2851198</v>
      </c>
      <c r="JR136" s="61">
        <f>JM136*('[1]功能-城建'!CY135-'[1]功能-城建'!CY134)+JR135</f>
        <v>143646932.76523757</v>
      </c>
      <c r="JS136" s="61">
        <f>JN136*('[1]功能-城建'!CZ135-'[1]功能-城建'!CZ134)+JS135</f>
        <v>142657154.10201371</v>
      </c>
      <c r="JT136" s="61">
        <f>JO136*('[1]功能-城建'!DA135-'[1]功能-城建'!DA134)+JT135</f>
        <v>80580474.423829019</v>
      </c>
      <c r="JU136" s="172"/>
      <c r="JW136" s="172"/>
      <c r="JX136" s="172">
        <v>131</v>
      </c>
      <c r="JY136" s="68">
        <f t="shared" ref="JY136:KC136" si="1370">AJ138*$AB170</f>
        <v>0.1704</v>
      </c>
      <c r="JZ136" s="68">
        <f t="shared" si="1370"/>
        <v>0.17291999999999996</v>
      </c>
      <c r="KA136" s="68">
        <f t="shared" si="1370"/>
        <v>0.17795999999999998</v>
      </c>
      <c r="KB136" s="68">
        <f t="shared" si="1370"/>
        <v>0.18551999999999999</v>
      </c>
      <c r="KC136" s="68">
        <f t="shared" si="1370"/>
        <v>0.1956</v>
      </c>
      <c r="KD136" s="172"/>
      <c r="KF136" s="172"/>
      <c r="KG136" s="172">
        <v>131</v>
      </c>
      <c r="KH136" s="68">
        <f t="shared" ref="KH136:KL136" si="1371">AJ138*$AC170</f>
        <v>0.19879999999999998</v>
      </c>
      <c r="KI136" s="68">
        <f t="shared" si="1371"/>
        <v>0.20173999999999995</v>
      </c>
      <c r="KJ136" s="68">
        <f t="shared" si="1371"/>
        <v>0.20761999999999997</v>
      </c>
      <c r="KK136" s="68">
        <f t="shared" si="1371"/>
        <v>0.21643999999999999</v>
      </c>
      <c r="KL136" s="68">
        <f t="shared" si="1371"/>
        <v>0.22819999999999999</v>
      </c>
      <c r="KM136" s="172"/>
      <c r="KO136" s="172"/>
      <c r="KP136" s="172">
        <v>131</v>
      </c>
      <c r="KQ136" s="68">
        <f t="shared" ref="KQ136:KU136" si="1372">AJ138*$AD170</f>
        <v>0.29819999999999997</v>
      </c>
      <c r="KR136" s="68">
        <f t="shared" si="1372"/>
        <v>0.30260999999999993</v>
      </c>
      <c r="KS136" s="68">
        <f t="shared" si="1372"/>
        <v>0.31142999999999998</v>
      </c>
      <c r="KT136" s="68">
        <f t="shared" si="1372"/>
        <v>0.32466</v>
      </c>
      <c r="KU136" s="68">
        <f t="shared" si="1372"/>
        <v>0.34229999999999999</v>
      </c>
      <c r="KV136" s="172"/>
      <c r="KW136" s="172"/>
      <c r="KX136" s="172"/>
    </row>
    <row r="137" spans="2:310" x14ac:dyDescent="0.15">
      <c r="B137" s="54">
        <v>98</v>
      </c>
      <c r="C137" s="63">
        <f>IFERROR(INDEX(C$8:C$37,MATCH(圣人研究设计!AA171,$B$8:$B$37,0)),0)</f>
        <v>1.5</v>
      </c>
      <c r="D137" s="63">
        <f>IFERROR(INDEX(D$8:D$37,MATCH(圣人研究设计!AB171,$B$8:$B$37,0)),0)</f>
        <v>1.5</v>
      </c>
      <c r="E137" s="63">
        <f>IFERROR(INDEX(E$8:E$37,MATCH(圣人研究设计!AC171,$B$8:$B$37,0)),0)</f>
        <v>0</v>
      </c>
      <c r="F137" s="63">
        <f>IFERROR(INDEX(F$8:F$37,MATCH(圣人研究设计!AD171,$B$8:$B$37,0)),0)</f>
        <v>0.1</v>
      </c>
      <c r="G137" s="63">
        <f>IFERROR(INDEX(G$8:G$37,MATCH(圣人研究设计!AE171,$B$8:$B$37,0)),0)</f>
        <v>1</v>
      </c>
      <c r="H137" s="63">
        <f>IFERROR(INDEX(H$8:H$37,MATCH(圣人研究设计!AF171,$B$8:$B$37,0)),0)</f>
        <v>1</v>
      </c>
      <c r="I137" s="63">
        <f>IFERROR(INDEX(I$8:I$37,MATCH(圣人研究设计!AG171,$B$8:$B$37,0)),0)</f>
        <v>1</v>
      </c>
      <c r="J137" s="63">
        <f>IFERROR(INDEX(J$8:J$37,MATCH(圣人研究设计!AH171,$B$8:$B$37,0)),0)</f>
        <v>0.2</v>
      </c>
      <c r="K137" s="63">
        <f>IFERROR(INDEX(K$8:K$37,MATCH(圣人研究设计!AI171,$B$8:$B$37,0)),0)</f>
        <v>0.2</v>
      </c>
      <c r="L137" s="63">
        <f>IFERROR(INDEX(L$8:L$37,MATCH(圣人研究设计!AJ171,$B$8:$B$37,0)),0)</f>
        <v>0.2</v>
      </c>
      <c r="M137" s="63">
        <f>IFERROR(INDEX(M$8:M$37,MATCH(圣人研究设计!AK171,$B$8:$B$37,0)),0)</f>
        <v>0.3</v>
      </c>
      <c r="N137" s="63">
        <f>IFERROR(INDEX(N$8:N$37,MATCH(圣人研究设计!AL171,$B$8:$B$37,0)),0)</f>
        <v>0.2</v>
      </c>
      <c r="O137" s="63">
        <f>IFERROR(INDEX(O$8:O$37,MATCH(圣人研究设计!AM171,$B$8:$B$37,0)),0)</f>
        <v>0.1</v>
      </c>
      <c r="P137" s="63">
        <f>IFERROR(INDEX(P$8:P$37,MATCH(圣人研究设计!AN171,$B$8:$B$37,0)),0)</f>
        <v>0.4</v>
      </c>
      <c r="Q137" s="63">
        <f>IFERROR(INDEX(Q$8:Q$37,MATCH(圣人研究设计!AO171,$B$8:$B$37,0)),0)</f>
        <v>0.1</v>
      </c>
      <c r="R137" s="63">
        <f>IFERROR(INDEX(R$8:R$37,MATCH(圣人研究设计!AP171,$B$8:$B$37,0)),0)</f>
        <v>0.3</v>
      </c>
      <c r="S137" s="63">
        <f>IFERROR(INDEX(S$8:S$37,MATCH(圣人研究设计!AQ171,$B$8:$B$37,0)),0)</f>
        <v>0.4</v>
      </c>
      <c r="T137" s="63">
        <f>IFERROR(INDEX(T$8:T$37,MATCH(圣人研究设计!AR171,$B$8:$B$37,0)),0)</f>
        <v>0.4</v>
      </c>
      <c r="U137" s="63">
        <f>IFERROR(INDEX(U$8:U$37,MATCH(圣人研究设计!AS171,$B$8:$B$37,0)),0)</f>
        <v>0.4</v>
      </c>
      <c r="V137" s="63">
        <f>IFERROR(INDEX(V$8:V$37,MATCH(圣人研究设计!AT171,$B$8:$B$37,0)),0)</f>
        <v>3</v>
      </c>
      <c r="W137" s="63">
        <f>IFERROR(INDEX(W$8:W$37,MATCH(圣人研究设计!AU171,$B$8:$B$37,0)),0)</f>
        <v>0.6</v>
      </c>
      <c r="X137" s="63">
        <f>IFERROR(INDEX(X$8:X$37,MATCH(圣人研究设计!AV171,$B$8:$B$37,0)),0)</f>
        <v>0.4</v>
      </c>
      <c r="Y137" s="63">
        <f>IFERROR(INDEX(Y$8:Y$37,MATCH(圣人研究设计!AW171,$B$8:$B$37,0)),0)</f>
        <v>1</v>
      </c>
      <c r="Z137" s="63">
        <f>IFERROR(INDEX(Z$8:Z$37,MATCH(圣人研究设计!AX171,$B$8:$B$37,0)),0)</f>
        <v>0.4</v>
      </c>
      <c r="AA137" s="63">
        <f>IFERROR(INDEX(AA$8:AA$37,MATCH(圣人研究设计!AY171,$B$8:$B$37,0)),0)</f>
        <v>0</v>
      </c>
      <c r="AB137" s="63">
        <f>IFERROR(INDEX(AB$8:AB$37,MATCH(圣人研究设计!AZ171,$B$8:$B$37,0)),0)</f>
        <v>0.2</v>
      </c>
      <c r="AC137" s="63">
        <f>IFERROR(INDEX(AC$8:AC$37,MATCH(圣人研究设计!BA171,$B$8:$B$37,0)),0)</f>
        <v>0.2</v>
      </c>
      <c r="AD137" s="63">
        <f>IFERROR(INDEX(AD$8:AD$37,MATCH(圣人研究设计!BB171,$B$8:$B$37,0)),0)</f>
        <v>0.3</v>
      </c>
      <c r="AE137" s="63"/>
      <c r="AI137" s="172">
        <v>130</v>
      </c>
      <c r="AJ137" s="60">
        <f>IF(总纲!BM134&lt;INT('功能-圣人研究'!$E$8),0,求节点('功能-圣人研究'!$E$8:$E$27,'功能-圣人研究'!K$8:K$27,总纲!BM134))</f>
        <v>0.71</v>
      </c>
      <c r="AK137" s="60">
        <f>IF(总纲!BN134&lt;INT('功能-圣人研究'!$E$8),0,求节点('功能-圣人研究'!$E$8:$E$27,'功能-圣人研究'!L$8:L$27,总纲!BN134))</f>
        <v>0.72049999999999992</v>
      </c>
      <c r="AL137" s="60">
        <f>IF(总纲!BO134&lt;INT('功能-圣人研究'!$E$8),0,求节点('功能-圣人研究'!$E$8:$E$27,'功能-圣人研究'!M$8:M$27,总纲!BO134))</f>
        <v>0.74149999999999994</v>
      </c>
      <c r="AM137" s="60">
        <f>IF(总纲!BP134&lt;INT('功能-圣人研究'!$E$8),0,求节点('功能-圣人研究'!$E$8:$E$27,'功能-圣人研究'!N$8:N$27,总纲!BP134))</f>
        <v>0.77300000000000002</v>
      </c>
      <c r="AN137" s="60">
        <f>IF(总纲!BQ134&lt;INT('功能-圣人研究'!$E$8),0,求节点('功能-圣人研究'!$E$8:$E$27,'功能-圣人研究'!O$8:O$27,总纲!BQ134))</f>
        <v>0.81500000000000006</v>
      </c>
      <c r="AO137" s="172"/>
      <c r="AT137" s="172">
        <v>132</v>
      </c>
      <c r="AU137" s="68">
        <f t="shared" ref="AU137:AY137" si="1373">$C171*AJ139</f>
        <v>1.4909999999999997</v>
      </c>
      <c r="AV137" s="68">
        <f t="shared" si="1373"/>
        <v>1.5130499999999996</v>
      </c>
      <c r="AW137" s="68">
        <f t="shared" si="1373"/>
        <v>1.5571499999999996</v>
      </c>
      <c r="AX137" s="68">
        <f t="shared" si="1373"/>
        <v>1.6232999999999997</v>
      </c>
      <c r="AY137" s="68">
        <f t="shared" si="1373"/>
        <v>1.7114999999999998</v>
      </c>
      <c r="AZ137" s="172"/>
      <c r="BB137" s="172"/>
      <c r="BC137" s="172">
        <v>132</v>
      </c>
      <c r="BD137" s="68">
        <f t="shared" ref="BD137:BH137" si="1374">$D171*AJ139</f>
        <v>1.4909999999999997</v>
      </c>
      <c r="BE137" s="68">
        <f t="shared" si="1374"/>
        <v>1.5130499999999996</v>
      </c>
      <c r="BF137" s="68">
        <f t="shared" si="1374"/>
        <v>1.5571499999999996</v>
      </c>
      <c r="BG137" s="68">
        <f t="shared" si="1374"/>
        <v>1.6232999999999997</v>
      </c>
      <c r="BH137" s="68">
        <f t="shared" si="1374"/>
        <v>1.7114999999999998</v>
      </c>
      <c r="BI137" s="172"/>
      <c r="BK137" s="172"/>
      <c r="BL137" s="172">
        <v>132</v>
      </c>
      <c r="BM137" s="68">
        <f t="shared" ref="BM137:BQ137" si="1375">$E171*AJ139</f>
        <v>0</v>
      </c>
      <c r="BN137" s="68">
        <f t="shared" si="1375"/>
        <v>0</v>
      </c>
      <c r="BO137" s="68">
        <f t="shared" si="1375"/>
        <v>0</v>
      </c>
      <c r="BP137" s="68">
        <f t="shared" si="1375"/>
        <v>0</v>
      </c>
      <c r="BQ137" s="68">
        <f t="shared" si="1375"/>
        <v>0</v>
      </c>
      <c r="BR137" s="172"/>
      <c r="BT137" s="172"/>
      <c r="BU137" s="172">
        <v>132</v>
      </c>
      <c r="BV137" s="62">
        <f t="shared" ref="BV137:BZ137" si="1376">$G171*AJ139</f>
        <v>0.99399999999999988</v>
      </c>
      <c r="BW137" s="62">
        <f t="shared" si="1376"/>
        <v>1.0086999999999999</v>
      </c>
      <c r="BX137" s="62">
        <f t="shared" si="1376"/>
        <v>1.0380999999999998</v>
      </c>
      <c r="BY137" s="62">
        <f t="shared" si="1376"/>
        <v>1.0822000000000001</v>
      </c>
      <c r="BZ137" s="62">
        <f t="shared" si="1376"/>
        <v>1.141</v>
      </c>
      <c r="CA137" s="172"/>
      <c r="CC137" s="172"/>
      <c r="CD137" s="172">
        <v>132</v>
      </c>
      <c r="CE137" s="62">
        <f t="shared" ref="CE137:CI137" si="1377">$H171*AJ139</f>
        <v>0.99399999999999988</v>
      </c>
      <c r="CF137" s="62">
        <f t="shared" si="1377"/>
        <v>1.0086999999999999</v>
      </c>
      <c r="CG137" s="62">
        <f t="shared" si="1377"/>
        <v>1.0380999999999998</v>
      </c>
      <c r="CH137" s="62">
        <f t="shared" si="1377"/>
        <v>1.0822000000000001</v>
      </c>
      <c r="CI137" s="62">
        <f t="shared" si="1377"/>
        <v>1.141</v>
      </c>
      <c r="CJ137" s="172"/>
      <c r="CL137" s="172"/>
      <c r="CM137" s="172">
        <v>132</v>
      </c>
      <c r="CN137" s="62">
        <f t="shared" ref="CN137:CR137" si="1378">$I171*AJ139</f>
        <v>0.85199999999999998</v>
      </c>
      <c r="CO137" s="62">
        <f t="shared" si="1378"/>
        <v>0.86459999999999992</v>
      </c>
      <c r="CP137" s="62">
        <f t="shared" si="1378"/>
        <v>0.88979999999999992</v>
      </c>
      <c r="CQ137" s="62">
        <f t="shared" si="1378"/>
        <v>0.92759999999999998</v>
      </c>
      <c r="CR137" s="62">
        <f t="shared" si="1378"/>
        <v>0.97799999999999998</v>
      </c>
      <c r="CS137" s="172"/>
      <c r="CU137" s="172"/>
      <c r="CV137" s="172">
        <v>132</v>
      </c>
      <c r="CW137" s="62">
        <f t="shared" ref="CW137:DA137" si="1379">$J171*AJ139</f>
        <v>0.19879999999999998</v>
      </c>
      <c r="CX137" s="62">
        <f t="shared" si="1379"/>
        <v>0.20173999999999995</v>
      </c>
      <c r="CY137" s="62">
        <f t="shared" si="1379"/>
        <v>0.20761999999999997</v>
      </c>
      <c r="CZ137" s="62">
        <f t="shared" si="1379"/>
        <v>0.21643999999999999</v>
      </c>
      <c r="DA137" s="62">
        <f t="shared" si="1379"/>
        <v>0.22819999999999999</v>
      </c>
      <c r="DB137" s="172"/>
      <c r="DD137" s="172"/>
      <c r="DE137" s="172">
        <v>132</v>
      </c>
      <c r="DF137" s="62">
        <f t="shared" ref="DF137:DJ137" si="1380">$K171*AJ139</f>
        <v>0.19879999999999998</v>
      </c>
      <c r="DG137" s="62">
        <f t="shared" si="1380"/>
        <v>0.20173999999999995</v>
      </c>
      <c r="DH137" s="62">
        <f t="shared" si="1380"/>
        <v>0.20761999999999997</v>
      </c>
      <c r="DI137" s="62">
        <f t="shared" si="1380"/>
        <v>0.21643999999999999</v>
      </c>
      <c r="DJ137" s="62">
        <f t="shared" si="1380"/>
        <v>0.22819999999999999</v>
      </c>
      <c r="DK137" s="172"/>
      <c r="DM137" s="172"/>
      <c r="DN137" s="172">
        <v>132</v>
      </c>
      <c r="DO137" s="62">
        <f t="shared" ref="DO137:DS137" si="1381">$L171*AJ139</f>
        <v>0.1704</v>
      </c>
      <c r="DP137" s="62">
        <f t="shared" si="1381"/>
        <v>0.17291999999999996</v>
      </c>
      <c r="DQ137" s="62">
        <f t="shared" si="1381"/>
        <v>0.17795999999999998</v>
      </c>
      <c r="DR137" s="62">
        <f t="shared" si="1381"/>
        <v>0.18551999999999999</v>
      </c>
      <c r="DS137" s="62">
        <f t="shared" si="1381"/>
        <v>0.1956</v>
      </c>
      <c r="DT137" s="172"/>
      <c r="DV137" s="172"/>
      <c r="DW137" s="172">
        <v>132</v>
      </c>
      <c r="DX137" s="62">
        <f t="shared" ref="DX137:EB137" si="1382">$M171*AJ139</f>
        <v>0.25559999999999999</v>
      </c>
      <c r="DY137" s="62">
        <f t="shared" si="1382"/>
        <v>0.25937999999999994</v>
      </c>
      <c r="DZ137" s="62">
        <f t="shared" si="1382"/>
        <v>0.26693999999999996</v>
      </c>
      <c r="EA137" s="62">
        <f t="shared" si="1382"/>
        <v>0.27827999999999997</v>
      </c>
      <c r="EB137" s="62">
        <f t="shared" si="1382"/>
        <v>0.29339999999999999</v>
      </c>
      <c r="EC137" s="172"/>
      <c r="EE137" s="172"/>
      <c r="EF137" s="172">
        <v>132</v>
      </c>
      <c r="EG137" s="62">
        <f t="shared" ref="EG137:EK137" si="1383">$N171*AJ139</f>
        <v>0.1704</v>
      </c>
      <c r="EH137" s="62">
        <f t="shared" si="1383"/>
        <v>0.17291999999999996</v>
      </c>
      <c r="EI137" s="62">
        <f t="shared" si="1383"/>
        <v>0.17795999999999998</v>
      </c>
      <c r="EJ137" s="62">
        <f t="shared" si="1383"/>
        <v>0.18551999999999999</v>
      </c>
      <c r="EK137" s="62">
        <f t="shared" si="1383"/>
        <v>0.1956</v>
      </c>
      <c r="EL137" s="172"/>
      <c r="EN137" s="172"/>
      <c r="EO137" s="172">
        <v>132</v>
      </c>
      <c r="EP137" s="62">
        <f t="shared" ref="EP137:ET137" si="1384">$O171*AJ139</f>
        <v>8.5199999999999998E-2</v>
      </c>
      <c r="EQ137" s="62">
        <f t="shared" si="1384"/>
        <v>8.6459999999999981E-2</v>
      </c>
      <c r="ER137" s="62">
        <f t="shared" si="1384"/>
        <v>8.897999999999999E-2</v>
      </c>
      <c r="ES137" s="62">
        <f t="shared" si="1384"/>
        <v>9.2759999999999995E-2</v>
      </c>
      <c r="ET137" s="62">
        <f t="shared" si="1384"/>
        <v>9.7799999999999998E-2</v>
      </c>
      <c r="EU137" s="172"/>
      <c r="EW137" s="172"/>
      <c r="EX137" s="172">
        <v>132</v>
      </c>
      <c r="EY137" s="62">
        <f t="shared" si="1328"/>
        <v>0.34079999999999999</v>
      </c>
      <c r="EZ137" s="62">
        <f t="shared" si="1329"/>
        <v>0.34583999999999993</v>
      </c>
      <c r="FA137" s="62">
        <f t="shared" si="1330"/>
        <v>0.35591999999999996</v>
      </c>
      <c r="FB137" s="62">
        <f t="shared" si="1331"/>
        <v>0.37103999999999998</v>
      </c>
      <c r="FC137" s="62">
        <f t="shared" si="1332"/>
        <v>0.39119999999999999</v>
      </c>
      <c r="FD137" s="172"/>
      <c r="FF137" s="172"/>
      <c r="FG137" s="172">
        <v>132</v>
      </c>
      <c r="FH137" s="67">
        <f>$Q171*AJ139*'[1]资源-士兵训练时间'!AB137+FH136</f>
        <v>111537285.16401799</v>
      </c>
      <c r="FI137" s="67">
        <f>$Q171*AK139*'[1]资源-士兵训练时间'!AC137+FI136</f>
        <v>159876985.30631444</v>
      </c>
      <c r="FJ137" s="67">
        <f>$Q171*AL139*'[1]资源-士兵训练时间'!AD137+FJ136</f>
        <v>219634203.66447857</v>
      </c>
      <c r="FK137" s="67">
        <f>$Q171*AM139*'[1]资源-士兵训练时间'!AE137+FK136</f>
        <v>291953893.98293519</v>
      </c>
      <c r="FL137" s="67">
        <f>$Q171*AN139*'[1]资源-士兵训练时间'!AF137+FL136</f>
        <v>433746870.57692212</v>
      </c>
      <c r="FM137" s="172"/>
      <c r="FO137" s="172"/>
      <c r="FP137" s="172">
        <v>132</v>
      </c>
      <c r="FQ137" s="62">
        <f t="shared" ref="FQ137:FU137" si="1385">$R171*AJ139</f>
        <v>0.25559999999999999</v>
      </c>
      <c r="FR137" s="62">
        <f t="shared" si="1385"/>
        <v>0.25937999999999994</v>
      </c>
      <c r="FS137" s="62">
        <f t="shared" si="1385"/>
        <v>0.26693999999999996</v>
      </c>
      <c r="FT137" s="62">
        <f t="shared" si="1385"/>
        <v>0.27827999999999997</v>
      </c>
      <c r="FU137" s="62">
        <f t="shared" si="1385"/>
        <v>0.29339999999999999</v>
      </c>
      <c r="FV137" s="61">
        <f>FQ137*[4]兵营招募!AX136+FV136</f>
        <v>331521357.81849283</v>
      </c>
      <c r="FW137" s="61">
        <f>FR137*[4]兵营招募!AY136+FW136</f>
        <v>332911082.78623122</v>
      </c>
      <c r="FX137" s="61">
        <f>FS137*[4]兵营招募!AZ136+FX136</f>
        <v>313214874.82093084</v>
      </c>
      <c r="FY137" s="61">
        <f>FT137*[4]兵营招募!BA136+FY136</f>
        <v>290160839.09849614</v>
      </c>
      <c r="FZ137" s="61">
        <f>FU137*[4]兵营招募!BB136+FZ136</f>
        <v>195889035.35095179</v>
      </c>
      <c r="GA137" s="172"/>
      <c r="GC137" s="172"/>
      <c r="GD137" s="172">
        <v>132</v>
      </c>
      <c r="GE137" s="62">
        <f t="shared" ref="GE137:GI137" si="1386">$S171*AJ139</f>
        <v>0.34079999999999999</v>
      </c>
      <c r="GF137" s="62">
        <f t="shared" si="1386"/>
        <v>0.34583999999999993</v>
      </c>
      <c r="GG137" s="62">
        <f t="shared" si="1386"/>
        <v>0.35591999999999996</v>
      </c>
      <c r="GH137" s="62">
        <f t="shared" si="1386"/>
        <v>0.37103999999999998</v>
      </c>
      <c r="GI137" s="62">
        <f t="shared" si="1386"/>
        <v>0.39119999999999999</v>
      </c>
      <c r="GJ137" s="172"/>
      <c r="GL137" s="172"/>
      <c r="GM137" s="172">
        <v>132</v>
      </c>
      <c r="GN137" s="62">
        <f t="shared" ref="GN137:GR137" si="1387">$T171*AJ139</f>
        <v>0.34079999999999999</v>
      </c>
      <c r="GO137" s="62">
        <f t="shared" si="1387"/>
        <v>0.34583999999999993</v>
      </c>
      <c r="GP137" s="62">
        <f t="shared" si="1387"/>
        <v>0.35591999999999996</v>
      </c>
      <c r="GQ137" s="62">
        <f t="shared" si="1387"/>
        <v>0.37103999999999998</v>
      </c>
      <c r="GR137" s="62">
        <f t="shared" si="1387"/>
        <v>0.39119999999999999</v>
      </c>
      <c r="GS137" s="172"/>
      <c r="GU137" s="172"/>
      <c r="GV137" s="172">
        <v>132</v>
      </c>
      <c r="GW137" s="62">
        <f t="shared" ref="GW137:HA137" si="1388">$U171*AJ139</f>
        <v>0.34079999999999999</v>
      </c>
      <c r="GX137" s="62">
        <f t="shared" si="1388"/>
        <v>0.34583999999999993</v>
      </c>
      <c r="GY137" s="62">
        <f t="shared" si="1388"/>
        <v>0.35591999999999996</v>
      </c>
      <c r="GZ137" s="62">
        <f t="shared" si="1388"/>
        <v>0.37103999999999998</v>
      </c>
      <c r="HA137" s="62">
        <f t="shared" si="1388"/>
        <v>0.39119999999999999</v>
      </c>
      <c r="HB137" s="172"/>
      <c r="HD137" s="172"/>
      <c r="HE137" s="172">
        <v>132</v>
      </c>
      <c r="HF137" s="62">
        <f t="shared" ref="HF137:HJ137" si="1389">$V171*AJ139</f>
        <v>2.5559999999999996</v>
      </c>
      <c r="HG137" s="62">
        <f t="shared" si="1389"/>
        <v>2.5937999999999994</v>
      </c>
      <c r="HH137" s="62">
        <f t="shared" si="1389"/>
        <v>2.6693999999999996</v>
      </c>
      <c r="HI137" s="62">
        <f t="shared" si="1389"/>
        <v>2.7827999999999999</v>
      </c>
      <c r="HJ137" s="62">
        <f t="shared" si="1389"/>
        <v>2.9339999999999997</v>
      </c>
      <c r="HK137" s="172"/>
      <c r="HM137" s="172"/>
      <c r="HN137" s="172">
        <v>132</v>
      </c>
      <c r="HO137" s="62">
        <f t="shared" ref="HO137:HS137" si="1390">$W171*AJ139</f>
        <v>0.51119999999999999</v>
      </c>
      <c r="HP137" s="62">
        <f t="shared" si="1390"/>
        <v>0.51875999999999989</v>
      </c>
      <c r="HQ137" s="62">
        <f t="shared" si="1390"/>
        <v>0.53387999999999991</v>
      </c>
      <c r="HR137" s="62">
        <f t="shared" si="1390"/>
        <v>0.55655999999999994</v>
      </c>
      <c r="HS137" s="62">
        <f t="shared" si="1390"/>
        <v>0.58679999999999999</v>
      </c>
      <c r="HT137" s="172"/>
      <c r="HV137" s="172"/>
      <c r="HW137" s="172">
        <v>132</v>
      </c>
      <c r="HX137" s="62">
        <f t="shared" ref="HX137:IB137" si="1391">$X171*AJ139</f>
        <v>0.34079999999999999</v>
      </c>
      <c r="HY137" s="62">
        <f t="shared" si="1391"/>
        <v>0.34583999999999993</v>
      </c>
      <c r="HZ137" s="62">
        <f t="shared" si="1391"/>
        <v>0.35591999999999996</v>
      </c>
      <c r="IA137" s="62">
        <f t="shared" si="1391"/>
        <v>0.37103999999999998</v>
      </c>
      <c r="IB137" s="62">
        <f t="shared" si="1391"/>
        <v>0.39119999999999999</v>
      </c>
      <c r="IC137" s="172"/>
      <c r="IE137" s="172"/>
      <c r="IF137" s="172">
        <v>132</v>
      </c>
      <c r="IG137" s="62">
        <f t="shared" ref="IG137:IK137" si="1392">$Y171*AJ139</f>
        <v>0.99399999999999988</v>
      </c>
      <c r="IH137" s="62">
        <f t="shared" si="1392"/>
        <v>1.0086999999999999</v>
      </c>
      <c r="II137" s="62">
        <f t="shared" si="1392"/>
        <v>1.0380999999999998</v>
      </c>
      <c r="IJ137" s="62">
        <f t="shared" si="1392"/>
        <v>1.0822000000000001</v>
      </c>
      <c r="IK137" s="62">
        <f t="shared" si="1392"/>
        <v>1.141</v>
      </c>
      <c r="IL137" s="172"/>
      <c r="IN137" s="172"/>
      <c r="IO137" s="172">
        <v>132</v>
      </c>
      <c r="IP137" s="62">
        <f t="shared" ref="IP137:IT137" si="1393">$Z171*AJ139</f>
        <v>0.34079999999999999</v>
      </c>
      <c r="IQ137" s="62">
        <f t="shared" si="1393"/>
        <v>0.34583999999999993</v>
      </c>
      <c r="IR137" s="62">
        <f t="shared" si="1393"/>
        <v>0.35591999999999996</v>
      </c>
      <c r="IS137" s="62">
        <f t="shared" si="1393"/>
        <v>0.37103999999999998</v>
      </c>
      <c r="IT137" s="62">
        <f t="shared" si="1393"/>
        <v>0.39119999999999999</v>
      </c>
      <c r="IU137" s="172"/>
      <c r="IW137" s="172"/>
      <c r="IX137" s="172">
        <v>132</v>
      </c>
      <c r="IY137" s="62">
        <f t="shared" ref="IY137:JC137" si="1394">$AA171*AJ139</f>
        <v>0</v>
      </c>
      <c r="IZ137" s="62">
        <f t="shared" si="1394"/>
        <v>0</v>
      </c>
      <c r="JA137" s="62">
        <f t="shared" si="1394"/>
        <v>0</v>
      </c>
      <c r="JB137" s="62">
        <f t="shared" si="1394"/>
        <v>0</v>
      </c>
      <c r="JC137" s="62">
        <f t="shared" si="1394"/>
        <v>0</v>
      </c>
      <c r="JD137" s="67"/>
      <c r="JE137" s="67"/>
      <c r="JF137" s="67"/>
      <c r="JG137" s="172"/>
      <c r="JI137" s="172"/>
      <c r="JJ137" s="172">
        <v>132</v>
      </c>
      <c r="JK137" s="68">
        <f t="shared" ref="JK137:JO137" si="1395">AJ139*$F171</f>
        <v>9.9399999999999988E-2</v>
      </c>
      <c r="JL137" s="68">
        <f t="shared" si="1395"/>
        <v>0.10086999999999997</v>
      </c>
      <c r="JM137" s="68">
        <f t="shared" si="1395"/>
        <v>0.10380999999999999</v>
      </c>
      <c r="JN137" s="68">
        <f t="shared" si="1395"/>
        <v>0.10822</v>
      </c>
      <c r="JO137" s="68">
        <f t="shared" si="1395"/>
        <v>0.11409999999999999</v>
      </c>
      <c r="JP137" s="61">
        <f>JK137*('[1]功能-城建'!CW136-'[1]功能-城建'!CW135)+JP136</f>
        <v>146397441.39968458</v>
      </c>
      <c r="JQ137" s="61">
        <f>JL137*('[1]功能-城建'!CX136-'[1]功能-城建'!CX135)+JQ136</f>
        <v>157553327.04646519</v>
      </c>
      <c r="JR137" s="61">
        <f>JM137*('[1]功能-城建'!CY136-'[1]功能-城建'!CY135)+JR136</f>
        <v>155655304.4597303</v>
      </c>
      <c r="JS137" s="61">
        <f>JN137*('[1]功能-城建'!CZ136-'[1]功能-城建'!CZ135)+JS136</f>
        <v>153811899.62754503</v>
      </c>
      <c r="JT137" s="61">
        <f>JO137*('[1]功能-城建'!DA136-'[1]功能-城建'!DA135)+JT136</f>
        <v>86577359.936030552</v>
      </c>
      <c r="JU137" s="172"/>
      <c r="JW137" s="172"/>
      <c r="JX137" s="172">
        <v>132</v>
      </c>
      <c r="JY137" s="68">
        <f t="shared" ref="JY137:KC137" si="1396">AJ139*$AB171</f>
        <v>0.1704</v>
      </c>
      <c r="JZ137" s="68">
        <f t="shared" si="1396"/>
        <v>0.17291999999999996</v>
      </c>
      <c r="KA137" s="68">
        <f t="shared" si="1396"/>
        <v>0.17795999999999998</v>
      </c>
      <c r="KB137" s="68">
        <f t="shared" si="1396"/>
        <v>0.18551999999999999</v>
      </c>
      <c r="KC137" s="68">
        <f t="shared" si="1396"/>
        <v>0.1956</v>
      </c>
      <c r="KD137" s="172"/>
      <c r="KF137" s="172"/>
      <c r="KG137" s="172">
        <v>132</v>
      </c>
      <c r="KH137" s="68">
        <f t="shared" ref="KH137:KL137" si="1397">AJ139*$AC171</f>
        <v>0.19879999999999998</v>
      </c>
      <c r="KI137" s="68">
        <f t="shared" si="1397"/>
        <v>0.20173999999999995</v>
      </c>
      <c r="KJ137" s="68">
        <f t="shared" si="1397"/>
        <v>0.20761999999999997</v>
      </c>
      <c r="KK137" s="68">
        <f t="shared" si="1397"/>
        <v>0.21643999999999999</v>
      </c>
      <c r="KL137" s="68">
        <f t="shared" si="1397"/>
        <v>0.22819999999999999</v>
      </c>
      <c r="KM137" s="172"/>
      <c r="KO137" s="172"/>
      <c r="KP137" s="172">
        <v>132</v>
      </c>
      <c r="KQ137" s="68">
        <f t="shared" ref="KQ137:KU137" si="1398">AJ139*$AD171</f>
        <v>0.29819999999999997</v>
      </c>
      <c r="KR137" s="68">
        <f t="shared" si="1398"/>
        <v>0.30260999999999993</v>
      </c>
      <c r="KS137" s="68">
        <f t="shared" si="1398"/>
        <v>0.31142999999999998</v>
      </c>
      <c r="KT137" s="68">
        <f t="shared" si="1398"/>
        <v>0.32466</v>
      </c>
      <c r="KU137" s="68">
        <f t="shared" si="1398"/>
        <v>0.34229999999999999</v>
      </c>
      <c r="KV137" s="172"/>
      <c r="KW137" s="172"/>
      <c r="KX137" s="172"/>
    </row>
    <row r="138" spans="2:310" x14ac:dyDescent="0.15">
      <c r="B138" s="54">
        <v>99</v>
      </c>
      <c r="C138" s="63">
        <f>IFERROR(INDEX(C$8:C$37,MATCH(圣人研究设计!AA172,$B$8:$B$37,0)),0)</f>
        <v>1.7999999999999998</v>
      </c>
      <c r="D138" s="63">
        <f>IFERROR(INDEX(D$8:D$37,MATCH(圣人研究设计!AB172,$B$8:$B$37,0)),0)</f>
        <v>1.5</v>
      </c>
      <c r="E138" s="63">
        <f>IFERROR(INDEX(E$8:E$37,MATCH(圣人研究设计!AC172,$B$8:$B$37,0)),0)</f>
        <v>0</v>
      </c>
      <c r="F138" s="63">
        <f>IFERROR(INDEX(F$8:F$37,MATCH(圣人研究设计!AD172,$B$8:$B$37,0)),0)</f>
        <v>0.12</v>
      </c>
      <c r="G138" s="63">
        <f>IFERROR(INDEX(G$8:G$37,MATCH(圣人研究设计!AE172,$B$8:$B$37,0)),0)</f>
        <v>1</v>
      </c>
      <c r="H138" s="63">
        <f>IFERROR(INDEX(H$8:H$37,MATCH(圣人研究设计!AF172,$B$8:$B$37,0)),0)</f>
        <v>1</v>
      </c>
      <c r="I138" s="63">
        <f>IFERROR(INDEX(I$8:I$37,MATCH(圣人研究设计!AG172,$B$8:$B$37,0)),0)</f>
        <v>1</v>
      </c>
      <c r="J138" s="63">
        <f>IFERROR(INDEX(J$8:J$37,MATCH(圣人研究设计!AH172,$B$8:$B$37,0)),0)</f>
        <v>0.2</v>
      </c>
      <c r="K138" s="63">
        <f>IFERROR(INDEX(K$8:K$37,MATCH(圣人研究设计!AI172,$B$8:$B$37,0)),0)</f>
        <v>0.24</v>
      </c>
      <c r="L138" s="63">
        <f>IFERROR(INDEX(L$8:L$37,MATCH(圣人研究设计!AJ172,$B$8:$B$37,0)),0)</f>
        <v>0.2</v>
      </c>
      <c r="M138" s="63">
        <f>IFERROR(INDEX(M$8:M$37,MATCH(圣人研究设计!AK172,$B$8:$B$37,0)),0)</f>
        <v>0.3</v>
      </c>
      <c r="N138" s="63">
        <f>IFERROR(INDEX(N$8:N$37,MATCH(圣人研究设计!AL172,$B$8:$B$37,0)),0)</f>
        <v>0.2</v>
      </c>
      <c r="O138" s="63">
        <f>IFERROR(INDEX(O$8:O$37,MATCH(圣人研究设计!AM172,$B$8:$B$37,0)),0)</f>
        <v>0.1</v>
      </c>
      <c r="P138" s="63">
        <f>IFERROR(INDEX(P$8:P$37,MATCH(圣人研究设计!AN172,$B$8:$B$37,0)),0)</f>
        <v>0.4</v>
      </c>
      <c r="Q138" s="63">
        <f>IFERROR(INDEX(Q$8:Q$37,MATCH(圣人研究设计!AO172,$B$8:$B$37,0)),0)</f>
        <v>0.1</v>
      </c>
      <c r="R138" s="63">
        <f>IFERROR(INDEX(R$8:R$37,MATCH(圣人研究设计!AP172,$B$8:$B$37,0)),0)</f>
        <v>0.3</v>
      </c>
      <c r="S138" s="63">
        <f>IFERROR(INDEX(S$8:S$37,MATCH(圣人研究设计!AQ172,$B$8:$B$37,0)),0)</f>
        <v>0.4</v>
      </c>
      <c r="T138" s="63">
        <f>IFERROR(INDEX(T$8:T$37,MATCH(圣人研究设计!AR172,$B$8:$B$37,0)),0)</f>
        <v>0.4</v>
      </c>
      <c r="U138" s="63">
        <f>IFERROR(INDEX(U$8:U$37,MATCH(圣人研究设计!AS172,$B$8:$B$37,0)),0)</f>
        <v>0.4</v>
      </c>
      <c r="V138" s="63">
        <f>IFERROR(INDEX(V$8:V$37,MATCH(圣人研究设计!AT172,$B$8:$B$37,0)),0)</f>
        <v>3</v>
      </c>
      <c r="W138" s="63">
        <f>IFERROR(INDEX(W$8:W$37,MATCH(圣人研究设计!AU172,$B$8:$B$37,0)),0)</f>
        <v>0.6</v>
      </c>
      <c r="X138" s="63">
        <f>IFERROR(INDEX(X$8:X$37,MATCH(圣人研究设计!AV172,$B$8:$B$37,0)),0)</f>
        <v>0.4</v>
      </c>
      <c r="Y138" s="63">
        <f>IFERROR(INDEX(Y$8:Y$37,MATCH(圣人研究设计!AW172,$B$8:$B$37,0)),0)</f>
        <v>1.2</v>
      </c>
      <c r="Z138" s="63">
        <f>IFERROR(INDEX(Z$8:Z$37,MATCH(圣人研究设计!AX172,$B$8:$B$37,0)),0)</f>
        <v>0.4</v>
      </c>
      <c r="AA138" s="63">
        <f>IFERROR(INDEX(AA$8:AA$37,MATCH(圣人研究设计!AY172,$B$8:$B$37,0)),0)</f>
        <v>0</v>
      </c>
      <c r="AB138" s="63">
        <f>IFERROR(INDEX(AB$8:AB$37,MATCH(圣人研究设计!AZ172,$B$8:$B$37,0)),0)</f>
        <v>0.2</v>
      </c>
      <c r="AC138" s="63">
        <f>IFERROR(INDEX(AC$8:AC$37,MATCH(圣人研究设计!BA172,$B$8:$B$37,0)),0)</f>
        <v>0.2</v>
      </c>
      <c r="AD138" s="63">
        <f>IFERROR(INDEX(AD$8:AD$37,MATCH(圣人研究设计!BB172,$B$8:$B$37,0)),0)</f>
        <v>0.36</v>
      </c>
      <c r="AE138" s="63"/>
      <c r="AI138" s="172">
        <v>131</v>
      </c>
      <c r="AJ138" s="60">
        <f>IF(总纲!BM135&lt;INT('功能-圣人研究'!$E$8),0,求节点('功能-圣人研究'!$E$8:$E$27,'功能-圣人研究'!K$8:K$27,总纲!BM135))</f>
        <v>0.71</v>
      </c>
      <c r="AK138" s="60">
        <f>IF(总纲!BN135&lt;INT('功能-圣人研究'!$E$8),0,求节点('功能-圣人研究'!$E$8:$E$27,'功能-圣人研究'!L$8:L$27,总纲!BN135))</f>
        <v>0.72049999999999992</v>
      </c>
      <c r="AL138" s="60">
        <f>IF(总纲!BO135&lt;INT('功能-圣人研究'!$E$8),0,求节点('功能-圣人研究'!$E$8:$E$27,'功能-圣人研究'!M$8:M$27,总纲!BO135))</f>
        <v>0.74149999999999994</v>
      </c>
      <c r="AM138" s="60">
        <f>IF(总纲!BP135&lt;INT('功能-圣人研究'!$E$8),0,求节点('功能-圣人研究'!$E$8:$E$27,'功能-圣人研究'!N$8:N$27,总纲!BP135))</f>
        <v>0.77300000000000002</v>
      </c>
      <c r="AN138" s="60">
        <f>IF(总纲!BQ135&lt;INT('功能-圣人研究'!$E$8),0,求节点('功能-圣人研究'!$E$8:$E$27,'功能-圣人研究'!O$8:O$27,总纲!BQ135))</f>
        <v>0.81500000000000006</v>
      </c>
      <c r="AO138" s="172"/>
      <c r="AT138" s="172">
        <v>133</v>
      </c>
      <c r="AU138" s="68">
        <f t="shared" ref="AU138:AY138" si="1399">$C172*AJ140</f>
        <v>1.4909999999999997</v>
      </c>
      <c r="AV138" s="68">
        <f t="shared" si="1399"/>
        <v>1.5130499999999996</v>
      </c>
      <c r="AW138" s="68">
        <f t="shared" si="1399"/>
        <v>1.5571499999999996</v>
      </c>
      <c r="AX138" s="68">
        <f t="shared" si="1399"/>
        <v>1.6232999999999997</v>
      </c>
      <c r="AY138" s="68">
        <f t="shared" si="1399"/>
        <v>1.7114999999999998</v>
      </c>
      <c r="AZ138" s="172"/>
      <c r="BB138" s="172"/>
      <c r="BC138" s="172">
        <v>133</v>
      </c>
      <c r="BD138" s="68">
        <f t="shared" ref="BD138:BH138" si="1400">$D172*AJ140</f>
        <v>1.4909999999999997</v>
      </c>
      <c r="BE138" s="68">
        <f t="shared" si="1400"/>
        <v>1.5130499999999996</v>
      </c>
      <c r="BF138" s="68">
        <f t="shared" si="1400"/>
        <v>1.5571499999999996</v>
      </c>
      <c r="BG138" s="68">
        <f t="shared" si="1400"/>
        <v>1.6232999999999997</v>
      </c>
      <c r="BH138" s="68">
        <f t="shared" si="1400"/>
        <v>1.7114999999999998</v>
      </c>
      <c r="BI138" s="172"/>
      <c r="BK138" s="172"/>
      <c r="BL138" s="172">
        <v>133</v>
      </c>
      <c r="BM138" s="68">
        <f t="shared" ref="BM138:BQ138" si="1401">$E172*AJ140</f>
        <v>0</v>
      </c>
      <c r="BN138" s="68">
        <f t="shared" si="1401"/>
        <v>0</v>
      </c>
      <c r="BO138" s="68">
        <f t="shared" si="1401"/>
        <v>0</v>
      </c>
      <c r="BP138" s="68">
        <f t="shared" si="1401"/>
        <v>0</v>
      </c>
      <c r="BQ138" s="68">
        <f t="shared" si="1401"/>
        <v>0</v>
      </c>
      <c r="BR138" s="172"/>
      <c r="BT138" s="172"/>
      <c r="BU138" s="172">
        <v>133</v>
      </c>
      <c r="BV138" s="62">
        <f t="shared" ref="BV138:BZ138" si="1402">$G172*AJ140</f>
        <v>0.99399999999999988</v>
      </c>
      <c r="BW138" s="62">
        <f t="shared" si="1402"/>
        <v>1.0086999999999999</v>
      </c>
      <c r="BX138" s="62">
        <f t="shared" si="1402"/>
        <v>1.0380999999999998</v>
      </c>
      <c r="BY138" s="62">
        <f t="shared" si="1402"/>
        <v>1.0822000000000001</v>
      </c>
      <c r="BZ138" s="62">
        <f t="shared" si="1402"/>
        <v>1.141</v>
      </c>
      <c r="CA138" s="172"/>
      <c r="CC138" s="172"/>
      <c r="CD138" s="172">
        <v>133</v>
      </c>
      <c r="CE138" s="62">
        <f t="shared" ref="CE138:CI138" si="1403">$H172*AJ140</f>
        <v>0.99399999999999988</v>
      </c>
      <c r="CF138" s="62">
        <f t="shared" si="1403"/>
        <v>1.0086999999999999</v>
      </c>
      <c r="CG138" s="62">
        <f t="shared" si="1403"/>
        <v>1.0380999999999998</v>
      </c>
      <c r="CH138" s="62">
        <f t="shared" si="1403"/>
        <v>1.0822000000000001</v>
      </c>
      <c r="CI138" s="62">
        <f t="shared" si="1403"/>
        <v>1.141</v>
      </c>
      <c r="CJ138" s="172"/>
      <c r="CL138" s="172"/>
      <c r="CM138" s="172">
        <v>133</v>
      </c>
      <c r="CN138" s="62">
        <f t="shared" ref="CN138:CR138" si="1404">$I172*AJ140</f>
        <v>0.85199999999999998</v>
      </c>
      <c r="CO138" s="62">
        <f t="shared" si="1404"/>
        <v>0.86459999999999992</v>
      </c>
      <c r="CP138" s="62">
        <f t="shared" si="1404"/>
        <v>0.88979999999999992</v>
      </c>
      <c r="CQ138" s="62">
        <f t="shared" si="1404"/>
        <v>0.92759999999999998</v>
      </c>
      <c r="CR138" s="62">
        <f t="shared" si="1404"/>
        <v>0.97799999999999998</v>
      </c>
      <c r="CS138" s="172"/>
      <c r="CU138" s="172"/>
      <c r="CV138" s="172">
        <v>133</v>
      </c>
      <c r="CW138" s="62">
        <f t="shared" ref="CW138:DA138" si="1405">$J172*AJ140</f>
        <v>0.19879999999999998</v>
      </c>
      <c r="CX138" s="62">
        <f t="shared" si="1405"/>
        <v>0.20173999999999995</v>
      </c>
      <c r="CY138" s="62">
        <f t="shared" si="1405"/>
        <v>0.20761999999999997</v>
      </c>
      <c r="CZ138" s="62">
        <f t="shared" si="1405"/>
        <v>0.21643999999999999</v>
      </c>
      <c r="DA138" s="62">
        <f t="shared" si="1405"/>
        <v>0.22819999999999999</v>
      </c>
      <c r="DB138" s="172"/>
      <c r="DD138" s="172"/>
      <c r="DE138" s="172">
        <v>133</v>
      </c>
      <c r="DF138" s="62">
        <f t="shared" ref="DF138:DJ138" si="1406">$K172*AJ140</f>
        <v>0.19879999999999998</v>
      </c>
      <c r="DG138" s="62">
        <f t="shared" si="1406"/>
        <v>0.20173999999999995</v>
      </c>
      <c r="DH138" s="62">
        <f t="shared" si="1406"/>
        <v>0.20761999999999997</v>
      </c>
      <c r="DI138" s="62">
        <f t="shared" si="1406"/>
        <v>0.21643999999999999</v>
      </c>
      <c r="DJ138" s="62">
        <f t="shared" si="1406"/>
        <v>0.22819999999999999</v>
      </c>
      <c r="DK138" s="172"/>
      <c r="DM138" s="172"/>
      <c r="DN138" s="172">
        <v>133</v>
      </c>
      <c r="DO138" s="62">
        <f t="shared" ref="DO138:DS138" si="1407">$L172*AJ140</f>
        <v>0.1704</v>
      </c>
      <c r="DP138" s="62">
        <f t="shared" si="1407"/>
        <v>0.17291999999999996</v>
      </c>
      <c r="DQ138" s="62">
        <f t="shared" si="1407"/>
        <v>0.17795999999999998</v>
      </c>
      <c r="DR138" s="62">
        <f t="shared" si="1407"/>
        <v>0.18551999999999999</v>
      </c>
      <c r="DS138" s="62">
        <f t="shared" si="1407"/>
        <v>0.1956</v>
      </c>
      <c r="DT138" s="172"/>
      <c r="DV138" s="172"/>
      <c r="DW138" s="172">
        <v>133</v>
      </c>
      <c r="DX138" s="62">
        <f t="shared" ref="DX138:EB138" si="1408">$M172*AJ140</f>
        <v>0.25559999999999999</v>
      </c>
      <c r="DY138" s="62">
        <f t="shared" si="1408"/>
        <v>0.25937999999999994</v>
      </c>
      <c r="DZ138" s="62">
        <f t="shared" si="1408"/>
        <v>0.26693999999999996</v>
      </c>
      <c r="EA138" s="62">
        <f t="shared" si="1408"/>
        <v>0.27827999999999997</v>
      </c>
      <c r="EB138" s="62">
        <f t="shared" si="1408"/>
        <v>0.29339999999999999</v>
      </c>
      <c r="EC138" s="172"/>
      <c r="EE138" s="172"/>
      <c r="EF138" s="172">
        <v>133</v>
      </c>
      <c r="EG138" s="62">
        <f t="shared" ref="EG138:EK138" si="1409">$N172*AJ140</f>
        <v>0.1704</v>
      </c>
      <c r="EH138" s="62">
        <f t="shared" si="1409"/>
        <v>0.17291999999999996</v>
      </c>
      <c r="EI138" s="62">
        <f t="shared" si="1409"/>
        <v>0.17795999999999998</v>
      </c>
      <c r="EJ138" s="62">
        <f t="shared" si="1409"/>
        <v>0.18551999999999999</v>
      </c>
      <c r="EK138" s="62">
        <f t="shared" si="1409"/>
        <v>0.1956</v>
      </c>
      <c r="EL138" s="172"/>
      <c r="EN138" s="172"/>
      <c r="EO138" s="172">
        <v>133</v>
      </c>
      <c r="EP138" s="62">
        <f t="shared" ref="EP138:ET138" si="1410">$O172*AJ140</f>
        <v>8.5199999999999998E-2</v>
      </c>
      <c r="EQ138" s="62">
        <f t="shared" si="1410"/>
        <v>8.6459999999999981E-2</v>
      </c>
      <c r="ER138" s="62">
        <f t="shared" si="1410"/>
        <v>8.897999999999999E-2</v>
      </c>
      <c r="ES138" s="62">
        <f t="shared" si="1410"/>
        <v>9.2759999999999995E-2</v>
      </c>
      <c r="ET138" s="62">
        <f t="shared" si="1410"/>
        <v>9.7799999999999998E-2</v>
      </c>
      <c r="EU138" s="172"/>
      <c r="EW138" s="172"/>
      <c r="EX138" s="172">
        <v>133</v>
      </c>
      <c r="EY138" s="62">
        <f t="shared" si="1328"/>
        <v>0.34079999999999999</v>
      </c>
      <c r="EZ138" s="62">
        <f t="shared" si="1329"/>
        <v>0.34583999999999993</v>
      </c>
      <c r="FA138" s="62">
        <f t="shared" si="1330"/>
        <v>0.35591999999999996</v>
      </c>
      <c r="FB138" s="62">
        <f t="shared" si="1331"/>
        <v>0.37103999999999998</v>
      </c>
      <c r="FC138" s="62">
        <f t="shared" si="1332"/>
        <v>0.39119999999999999</v>
      </c>
      <c r="FD138" s="172"/>
      <c r="FF138" s="172"/>
      <c r="FG138" s="172">
        <v>133</v>
      </c>
      <c r="FH138" s="67">
        <f>$Q172*AJ140*'[1]资源-士兵训练时间'!AB138+FH137</f>
        <v>120051850.87265442</v>
      </c>
      <c r="FI138" s="67">
        <f>$Q172*AK140*'[1]资源-士兵训练时间'!AC138+FI137</f>
        <v>172509309.27631497</v>
      </c>
      <c r="FJ138" s="67">
        <f>$Q172*AL140*'[1]资源-士兵训练时间'!AD138+FJ137</f>
        <v>235098455.03453687</v>
      </c>
      <c r="FK138" s="67">
        <f>$Q172*AM140*'[1]资源-士兵训练时间'!AE138+FK137</f>
        <v>310099539.99754113</v>
      </c>
      <c r="FL138" s="67">
        <f>$Q172*AN140*'[1]资源-士兵训练时间'!AF138+FL137</f>
        <v>459822436.72265017</v>
      </c>
      <c r="FM138" s="172"/>
      <c r="FO138" s="172"/>
      <c r="FP138" s="172">
        <v>133</v>
      </c>
      <c r="FQ138" s="62">
        <f t="shared" ref="FQ138:FU138" si="1411">$R172*AJ140</f>
        <v>0.25559999999999999</v>
      </c>
      <c r="FR138" s="62">
        <f t="shared" si="1411"/>
        <v>0.25937999999999994</v>
      </c>
      <c r="FS138" s="62">
        <f t="shared" si="1411"/>
        <v>0.26693999999999996</v>
      </c>
      <c r="FT138" s="62">
        <f t="shared" si="1411"/>
        <v>0.27827999999999997</v>
      </c>
      <c r="FU138" s="62">
        <f t="shared" si="1411"/>
        <v>0.29339999999999999</v>
      </c>
      <c r="FV138" s="61">
        <f>FQ138*[4]兵营招募!AX137+FV137</f>
        <v>357250394.86871451</v>
      </c>
      <c r="FW138" s="61">
        <f>FR138*[4]兵营招募!AY137+FW137</f>
        <v>359030242.05133325</v>
      </c>
      <c r="FX138" s="61">
        <f>FS138*[4]兵营招募!AZ137+FX137</f>
        <v>336521684.39796317</v>
      </c>
      <c r="FY138" s="61">
        <f>FT138*[4]兵营招募!BA137+FY137</f>
        <v>310828382.51417166</v>
      </c>
      <c r="FZ138" s="61">
        <f>FU138*[4]兵营招募!BB137+FZ137</f>
        <v>209541069.89140749</v>
      </c>
      <c r="GA138" s="172"/>
      <c r="GC138" s="172"/>
      <c r="GD138" s="172">
        <v>133</v>
      </c>
      <c r="GE138" s="62">
        <f t="shared" ref="GE138:GI138" si="1412">$S172*AJ140</f>
        <v>0.34079999999999999</v>
      </c>
      <c r="GF138" s="62">
        <f t="shared" si="1412"/>
        <v>0.34583999999999993</v>
      </c>
      <c r="GG138" s="62">
        <f t="shared" si="1412"/>
        <v>0.35591999999999996</v>
      </c>
      <c r="GH138" s="62">
        <f t="shared" si="1412"/>
        <v>0.37103999999999998</v>
      </c>
      <c r="GI138" s="62">
        <f t="shared" si="1412"/>
        <v>0.39119999999999999</v>
      </c>
      <c r="GJ138" s="172"/>
      <c r="GL138" s="172"/>
      <c r="GM138" s="172">
        <v>133</v>
      </c>
      <c r="GN138" s="62">
        <f t="shared" ref="GN138:GR138" si="1413">$T172*AJ140</f>
        <v>0.34079999999999999</v>
      </c>
      <c r="GO138" s="62">
        <f t="shared" si="1413"/>
        <v>0.34583999999999993</v>
      </c>
      <c r="GP138" s="62">
        <f t="shared" si="1413"/>
        <v>0.35591999999999996</v>
      </c>
      <c r="GQ138" s="62">
        <f t="shared" si="1413"/>
        <v>0.37103999999999998</v>
      </c>
      <c r="GR138" s="62">
        <f t="shared" si="1413"/>
        <v>0.39119999999999999</v>
      </c>
      <c r="GS138" s="172"/>
      <c r="GU138" s="172"/>
      <c r="GV138" s="172">
        <v>133</v>
      </c>
      <c r="GW138" s="62">
        <f t="shared" ref="GW138:HA138" si="1414">$U172*AJ140</f>
        <v>0.34079999999999999</v>
      </c>
      <c r="GX138" s="62">
        <f t="shared" si="1414"/>
        <v>0.34583999999999993</v>
      </c>
      <c r="GY138" s="62">
        <f t="shared" si="1414"/>
        <v>0.35591999999999996</v>
      </c>
      <c r="GZ138" s="62">
        <f t="shared" si="1414"/>
        <v>0.37103999999999998</v>
      </c>
      <c r="HA138" s="62">
        <f t="shared" si="1414"/>
        <v>0.39119999999999999</v>
      </c>
      <c r="HB138" s="172"/>
      <c r="HD138" s="172"/>
      <c r="HE138" s="172">
        <v>133</v>
      </c>
      <c r="HF138" s="62">
        <f t="shared" ref="HF138:HJ138" si="1415">$V172*AJ140</f>
        <v>2.5559999999999996</v>
      </c>
      <c r="HG138" s="62">
        <f t="shared" si="1415"/>
        <v>2.5937999999999994</v>
      </c>
      <c r="HH138" s="62">
        <f t="shared" si="1415"/>
        <v>2.6693999999999996</v>
      </c>
      <c r="HI138" s="62">
        <f t="shared" si="1415"/>
        <v>2.7827999999999999</v>
      </c>
      <c r="HJ138" s="62">
        <f t="shared" si="1415"/>
        <v>2.9339999999999997</v>
      </c>
      <c r="HK138" s="172"/>
      <c r="HM138" s="172"/>
      <c r="HN138" s="172">
        <v>133</v>
      </c>
      <c r="HO138" s="62">
        <f t="shared" ref="HO138:HS138" si="1416">$W172*AJ140</f>
        <v>0.51119999999999999</v>
      </c>
      <c r="HP138" s="62">
        <f t="shared" si="1416"/>
        <v>0.51875999999999989</v>
      </c>
      <c r="HQ138" s="62">
        <f t="shared" si="1416"/>
        <v>0.53387999999999991</v>
      </c>
      <c r="HR138" s="62">
        <f t="shared" si="1416"/>
        <v>0.55655999999999994</v>
      </c>
      <c r="HS138" s="62">
        <f t="shared" si="1416"/>
        <v>0.58679999999999999</v>
      </c>
      <c r="HT138" s="172"/>
      <c r="HV138" s="172"/>
      <c r="HW138" s="172">
        <v>133</v>
      </c>
      <c r="HX138" s="62">
        <f t="shared" ref="HX138:IB138" si="1417">$X172*AJ140</f>
        <v>0.34079999999999999</v>
      </c>
      <c r="HY138" s="62">
        <f t="shared" si="1417"/>
        <v>0.34583999999999993</v>
      </c>
      <c r="HZ138" s="62">
        <f t="shared" si="1417"/>
        <v>0.35591999999999996</v>
      </c>
      <c r="IA138" s="62">
        <f t="shared" si="1417"/>
        <v>0.37103999999999998</v>
      </c>
      <c r="IB138" s="62">
        <f t="shared" si="1417"/>
        <v>0.39119999999999999</v>
      </c>
      <c r="IC138" s="172"/>
      <c r="IE138" s="172"/>
      <c r="IF138" s="172">
        <v>133</v>
      </c>
      <c r="IG138" s="62">
        <f t="shared" ref="IG138:IK138" si="1418">$Y172*AJ140</f>
        <v>0.99399999999999988</v>
      </c>
      <c r="IH138" s="62">
        <f t="shared" si="1418"/>
        <v>1.0086999999999999</v>
      </c>
      <c r="II138" s="62">
        <f t="shared" si="1418"/>
        <v>1.0380999999999998</v>
      </c>
      <c r="IJ138" s="62">
        <f t="shared" si="1418"/>
        <v>1.0822000000000001</v>
      </c>
      <c r="IK138" s="62">
        <f t="shared" si="1418"/>
        <v>1.141</v>
      </c>
      <c r="IL138" s="172"/>
      <c r="IN138" s="172"/>
      <c r="IO138" s="172">
        <v>133</v>
      </c>
      <c r="IP138" s="62">
        <f t="shared" ref="IP138:IT138" si="1419">$Z172*AJ140</f>
        <v>0.34079999999999999</v>
      </c>
      <c r="IQ138" s="62">
        <f t="shared" si="1419"/>
        <v>0.34583999999999993</v>
      </c>
      <c r="IR138" s="62">
        <f t="shared" si="1419"/>
        <v>0.35591999999999996</v>
      </c>
      <c r="IS138" s="62">
        <f t="shared" si="1419"/>
        <v>0.37103999999999998</v>
      </c>
      <c r="IT138" s="62">
        <f t="shared" si="1419"/>
        <v>0.39119999999999999</v>
      </c>
      <c r="IU138" s="172"/>
      <c r="IW138" s="172"/>
      <c r="IX138" s="172">
        <v>133</v>
      </c>
      <c r="IY138" s="62">
        <f t="shared" ref="IY138:JC138" si="1420">$AA172*AJ140</f>
        <v>0</v>
      </c>
      <c r="IZ138" s="62">
        <f t="shared" si="1420"/>
        <v>0</v>
      </c>
      <c r="JA138" s="62">
        <f t="shared" si="1420"/>
        <v>0</v>
      </c>
      <c r="JB138" s="62">
        <f t="shared" si="1420"/>
        <v>0</v>
      </c>
      <c r="JC138" s="62">
        <f t="shared" si="1420"/>
        <v>0</v>
      </c>
      <c r="JD138" s="67"/>
      <c r="JE138" s="67"/>
      <c r="JF138" s="67"/>
      <c r="JG138" s="172"/>
      <c r="JI138" s="172"/>
      <c r="JJ138" s="172">
        <v>133</v>
      </c>
      <c r="JK138" s="68">
        <f t="shared" ref="JK138:JO138" si="1421">AJ140*$F172</f>
        <v>9.9399999999999988E-2</v>
      </c>
      <c r="JL138" s="68">
        <f t="shared" si="1421"/>
        <v>0.10086999999999997</v>
      </c>
      <c r="JM138" s="68">
        <f t="shared" si="1421"/>
        <v>0.10380999999999999</v>
      </c>
      <c r="JN138" s="68">
        <f t="shared" si="1421"/>
        <v>0.10822</v>
      </c>
      <c r="JO138" s="68">
        <f t="shared" si="1421"/>
        <v>0.11409999999999999</v>
      </c>
      <c r="JP138" s="61">
        <f>JK138*('[1]功能-城建'!CW137-'[1]功能-城建'!CW136)+JP137</f>
        <v>157998627.20831117</v>
      </c>
      <c r="JQ138" s="61">
        <f>JL138*('[1]功能-城建'!CX137-'[1]功能-城建'!CX136)+JQ137</f>
        <v>170171759.38229135</v>
      </c>
      <c r="JR138" s="61">
        <f>JM138*('[1]功能-城建'!CY137-'[1]功能-城建'!CY136)+JR137</f>
        <v>167478227.25923491</v>
      </c>
      <c r="JS138" s="61">
        <f>JN138*('[1]功能-城建'!CZ137-'[1]功能-城建'!CZ136)+JS137</f>
        <v>164995106.27749759</v>
      </c>
      <c r="JT138" s="61">
        <f>JO138*('[1]功能-城建'!DA137-'[1]功能-城建'!DA136)+JT137</f>
        <v>92734082.762924492</v>
      </c>
      <c r="JU138" s="172"/>
      <c r="JW138" s="172"/>
      <c r="JX138" s="172">
        <v>133</v>
      </c>
      <c r="JY138" s="68">
        <f t="shared" ref="JY138:KC138" si="1422">AJ140*$AB172</f>
        <v>0.1704</v>
      </c>
      <c r="JZ138" s="68">
        <f t="shared" si="1422"/>
        <v>0.17291999999999996</v>
      </c>
      <c r="KA138" s="68">
        <f t="shared" si="1422"/>
        <v>0.17795999999999998</v>
      </c>
      <c r="KB138" s="68">
        <f t="shared" si="1422"/>
        <v>0.18551999999999999</v>
      </c>
      <c r="KC138" s="68">
        <f t="shared" si="1422"/>
        <v>0.1956</v>
      </c>
      <c r="KD138" s="172"/>
      <c r="KF138" s="172"/>
      <c r="KG138" s="172">
        <v>133</v>
      </c>
      <c r="KH138" s="68">
        <f t="shared" ref="KH138:KL138" si="1423">AJ140*$AC172</f>
        <v>0.19879999999999998</v>
      </c>
      <c r="KI138" s="68">
        <f t="shared" si="1423"/>
        <v>0.20173999999999995</v>
      </c>
      <c r="KJ138" s="68">
        <f t="shared" si="1423"/>
        <v>0.20761999999999997</v>
      </c>
      <c r="KK138" s="68">
        <f t="shared" si="1423"/>
        <v>0.21643999999999999</v>
      </c>
      <c r="KL138" s="68">
        <f t="shared" si="1423"/>
        <v>0.22819999999999999</v>
      </c>
      <c r="KM138" s="172"/>
      <c r="KO138" s="172"/>
      <c r="KP138" s="172">
        <v>133</v>
      </c>
      <c r="KQ138" s="68">
        <f t="shared" ref="KQ138:KU138" si="1424">AJ140*$AD172</f>
        <v>0.29819999999999997</v>
      </c>
      <c r="KR138" s="68">
        <f t="shared" si="1424"/>
        <v>0.30260999999999993</v>
      </c>
      <c r="KS138" s="68">
        <f t="shared" si="1424"/>
        <v>0.31142999999999998</v>
      </c>
      <c r="KT138" s="68">
        <f t="shared" si="1424"/>
        <v>0.32466</v>
      </c>
      <c r="KU138" s="68">
        <f t="shared" si="1424"/>
        <v>0.34229999999999999</v>
      </c>
      <c r="KV138" s="172"/>
      <c r="KW138" s="172"/>
      <c r="KX138" s="172"/>
    </row>
    <row r="139" spans="2:310" x14ac:dyDescent="0.15">
      <c r="B139" s="172">
        <v>100</v>
      </c>
      <c r="C139" s="63">
        <f>IFERROR(INDEX(C$8:C$37,MATCH(圣人研究设计!AA173,$B$8:$B$37,0)),0)</f>
        <v>1.7999999999999998</v>
      </c>
      <c r="D139" s="63">
        <f>IFERROR(INDEX(D$8:D$37,MATCH(圣人研究设计!AB173,$B$8:$B$37,0)),0)</f>
        <v>1.5</v>
      </c>
      <c r="E139" s="63">
        <f>IFERROR(INDEX(E$8:E$37,MATCH(圣人研究设计!AC173,$B$8:$B$37,0)),0)</f>
        <v>0</v>
      </c>
      <c r="F139" s="63">
        <f>IFERROR(INDEX(F$8:F$37,MATCH(圣人研究设计!AD173,$B$8:$B$37,0)),0)</f>
        <v>0.12</v>
      </c>
      <c r="G139" s="63">
        <f>IFERROR(INDEX(G$8:G$37,MATCH(圣人研究设计!AE173,$B$8:$B$37,0)),0)</f>
        <v>1</v>
      </c>
      <c r="H139" s="63">
        <f>IFERROR(INDEX(H$8:H$37,MATCH(圣人研究设计!AF173,$B$8:$B$37,0)),0)</f>
        <v>1</v>
      </c>
      <c r="I139" s="63">
        <f>IFERROR(INDEX(I$8:I$37,MATCH(圣人研究设计!AG173,$B$8:$B$37,0)),0)</f>
        <v>1</v>
      </c>
      <c r="J139" s="63">
        <f>IFERROR(INDEX(J$8:J$37,MATCH(圣人研究设计!AH173,$B$8:$B$37,0)),0)</f>
        <v>0.2</v>
      </c>
      <c r="K139" s="63">
        <f>IFERROR(INDEX(K$8:K$37,MATCH(圣人研究设计!AI173,$B$8:$B$37,0)),0)</f>
        <v>0.24</v>
      </c>
      <c r="L139" s="63">
        <f>IFERROR(INDEX(L$8:L$37,MATCH(圣人研究设计!AJ173,$B$8:$B$37,0)),0)</f>
        <v>0.2</v>
      </c>
      <c r="M139" s="63">
        <f>IFERROR(INDEX(M$8:M$37,MATCH(圣人研究设计!AK173,$B$8:$B$37,0)),0)</f>
        <v>0.3</v>
      </c>
      <c r="N139" s="63">
        <f>IFERROR(INDEX(N$8:N$37,MATCH(圣人研究设计!AL173,$B$8:$B$37,0)),0)</f>
        <v>0.2</v>
      </c>
      <c r="O139" s="63">
        <f>IFERROR(INDEX(O$8:O$37,MATCH(圣人研究设计!AM173,$B$8:$B$37,0)),0)</f>
        <v>0.1</v>
      </c>
      <c r="P139" s="63">
        <f>IFERROR(INDEX(P$8:P$37,MATCH(圣人研究设计!AN173,$B$8:$B$37,0)),0)</f>
        <v>0.4</v>
      </c>
      <c r="Q139" s="63">
        <f>IFERROR(INDEX(Q$8:Q$37,MATCH(圣人研究设计!AO173,$B$8:$B$37,0)),0)</f>
        <v>0.1</v>
      </c>
      <c r="R139" s="63">
        <f>IFERROR(INDEX(R$8:R$37,MATCH(圣人研究设计!AP173,$B$8:$B$37,0)),0)</f>
        <v>0.3</v>
      </c>
      <c r="S139" s="63">
        <f>IFERROR(INDEX(S$8:S$37,MATCH(圣人研究设计!AQ173,$B$8:$B$37,0)),0)</f>
        <v>0.4</v>
      </c>
      <c r="T139" s="63">
        <f>IFERROR(INDEX(T$8:T$37,MATCH(圣人研究设计!AR173,$B$8:$B$37,0)),0)</f>
        <v>0.4</v>
      </c>
      <c r="U139" s="63">
        <f>IFERROR(INDEX(U$8:U$37,MATCH(圣人研究设计!AS173,$B$8:$B$37,0)),0)</f>
        <v>0.4</v>
      </c>
      <c r="V139" s="63">
        <f>IFERROR(INDEX(V$8:V$37,MATCH(圣人研究设计!AT173,$B$8:$B$37,0)),0)</f>
        <v>3</v>
      </c>
      <c r="W139" s="63">
        <f>IFERROR(INDEX(W$8:W$37,MATCH(圣人研究设计!AU173,$B$8:$B$37,0)),0)</f>
        <v>0.6</v>
      </c>
      <c r="X139" s="63">
        <f>IFERROR(INDEX(X$8:X$37,MATCH(圣人研究设计!AV173,$B$8:$B$37,0)),0)</f>
        <v>0.4</v>
      </c>
      <c r="Y139" s="63">
        <f>IFERROR(INDEX(Y$8:Y$37,MATCH(圣人研究设计!AW173,$B$8:$B$37,0)),0)</f>
        <v>1.2</v>
      </c>
      <c r="Z139" s="63">
        <f>IFERROR(INDEX(Z$8:Z$37,MATCH(圣人研究设计!AX173,$B$8:$B$37,0)),0)</f>
        <v>0.4</v>
      </c>
      <c r="AA139" s="63">
        <f>IFERROR(INDEX(AA$8:AA$37,MATCH(圣人研究设计!AY173,$B$8:$B$37,0)),0)</f>
        <v>0</v>
      </c>
      <c r="AB139" s="63">
        <f>IFERROR(INDEX(AB$8:AB$37,MATCH(圣人研究设计!AZ173,$B$8:$B$37,0)),0)</f>
        <v>0.2</v>
      </c>
      <c r="AC139" s="63">
        <f>IFERROR(INDEX(AC$8:AC$37,MATCH(圣人研究设计!BA173,$B$8:$B$37,0)),0)</f>
        <v>0.2</v>
      </c>
      <c r="AD139" s="63">
        <f>IFERROR(INDEX(AD$8:AD$37,MATCH(圣人研究设计!BB173,$B$8:$B$37,0)),0)</f>
        <v>0.36</v>
      </c>
      <c r="AE139" s="63"/>
      <c r="AI139" s="172">
        <v>132</v>
      </c>
      <c r="AJ139" s="60">
        <f>IF(总纲!BM136&lt;INT('功能-圣人研究'!$E$8),0,求节点('功能-圣人研究'!$E$8:$E$27,'功能-圣人研究'!K$8:K$27,总纲!BM136))</f>
        <v>0.71</v>
      </c>
      <c r="AK139" s="60">
        <f>IF(总纲!BN136&lt;INT('功能-圣人研究'!$E$8),0,求节点('功能-圣人研究'!$E$8:$E$27,'功能-圣人研究'!L$8:L$27,总纲!BN136))</f>
        <v>0.72049999999999992</v>
      </c>
      <c r="AL139" s="60">
        <f>IF(总纲!BO136&lt;INT('功能-圣人研究'!$E$8),0,求节点('功能-圣人研究'!$E$8:$E$27,'功能-圣人研究'!M$8:M$27,总纲!BO136))</f>
        <v>0.74149999999999994</v>
      </c>
      <c r="AM139" s="60">
        <f>IF(总纲!BP136&lt;INT('功能-圣人研究'!$E$8),0,求节点('功能-圣人研究'!$E$8:$E$27,'功能-圣人研究'!N$8:N$27,总纲!BP136))</f>
        <v>0.77300000000000002</v>
      </c>
      <c r="AN139" s="60">
        <f>IF(总纲!BQ136&lt;INT('功能-圣人研究'!$E$8),0,求节点('功能-圣人研究'!$E$8:$E$27,'功能-圣人研究'!O$8:O$27,总纲!BQ136))</f>
        <v>0.81500000000000006</v>
      </c>
      <c r="AO139" s="172"/>
      <c r="AT139" s="172">
        <v>134</v>
      </c>
      <c r="AU139" s="68">
        <f t="shared" ref="AU139:AY139" si="1425">$C173*AJ141</f>
        <v>1.4909999999999997</v>
      </c>
      <c r="AV139" s="68">
        <f t="shared" si="1425"/>
        <v>1.5130499999999996</v>
      </c>
      <c r="AW139" s="68">
        <f t="shared" si="1425"/>
        <v>1.5571499999999996</v>
      </c>
      <c r="AX139" s="68">
        <f t="shared" si="1425"/>
        <v>1.6232999999999997</v>
      </c>
      <c r="AY139" s="68">
        <f t="shared" si="1425"/>
        <v>1.7114999999999998</v>
      </c>
      <c r="AZ139" s="172"/>
      <c r="BB139" s="172"/>
      <c r="BC139" s="172">
        <v>134</v>
      </c>
      <c r="BD139" s="68">
        <f t="shared" ref="BD139:BH139" si="1426">$D173*AJ141</f>
        <v>1.4909999999999997</v>
      </c>
      <c r="BE139" s="68">
        <f t="shared" si="1426"/>
        <v>1.5130499999999996</v>
      </c>
      <c r="BF139" s="68">
        <f t="shared" si="1426"/>
        <v>1.5571499999999996</v>
      </c>
      <c r="BG139" s="68">
        <f t="shared" si="1426"/>
        <v>1.6232999999999997</v>
      </c>
      <c r="BH139" s="68">
        <f t="shared" si="1426"/>
        <v>1.7114999999999998</v>
      </c>
      <c r="BI139" s="172"/>
      <c r="BK139" s="172"/>
      <c r="BL139" s="172">
        <v>134</v>
      </c>
      <c r="BM139" s="68">
        <f t="shared" ref="BM139:BQ139" si="1427">$E173*AJ141</f>
        <v>0</v>
      </c>
      <c r="BN139" s="68">
        <f t="shared" si="1427"/>
        <v>0</v>
      </c>
      <c r="BO139" s="68">
        <f t="shared" si="1427"/>
        <v>0</v>
      </c>
      <c r="BP139" s="68">
        <f t="shared" si="1427"/>
        <v>0</v>
      </c>
      <c r="BQ139" s="68">
        <f t="shared" si="1427"/>
        <v>0</v>
      </c>
      <c r="BR139" s="172"/>
      <c r="BT139" s="172"/>
      <c r="BU139" s="172">
        <v>134</v>
      </c>
      <c r="BV139" s="62">
        <f t="shared" ref="BV139:BZ139" si="1428">$G173*AJ141</f>
        <v>0.99399999999999988</v>
      </c>
      <c r="BW139" s="62">
        <f t="shared" si="1428"/>
        <v>1.0086999999999999</v>
      </c>
      <c r="BX139" s="62">
        <f t="shared" si="1428"/>
        <v>1.0380999999999998</v>
      </c>
      <c r="BY139" s="62">
        <f t="shared" si="1428"/>
        <v>1.0822000000000001</v>
      </c>
      <c r="BZ139" s="62">
        <f t="shared" si="1428"/>
        <v>1.141</v>
      </c>
      <c r="CA139" s="172"/>
      <c r="CC139" s="172"/>
      <c r="CD139" s="172">
        <v>134</v>
      </c>
      <c r="CE139" s="62">
        <f t="shared" ref="CE139:CI139" si="1429">$H173*AJ141</f>
        <v>0.99399999999999988</v>
      </c>
      <c r="CF139" s="62">
        <f t="shared" si="1429"/>
        <v>1.0086999999999999</v>
      </c>
      <c r="CG139" s="62">
        <f t="shared" si="1429"/>
        <v>1.0380999999999998</v>
      </c>
      <c r="CH139" s="62">
        <f t="shared" si="1429"/>
        <v>1.0822000000000001</v>
      </c>
      <c r="CI139" s="62">
        <f t="shared" si="1429"/>
        <v>1.141</v>
      </c>
      <c r="CJ139" s="172"/>
      <c r="CL139" s="172"/>
      <c r="CM139" s="172">
        <v>134</v>
      </c>
      <c r="CN139" s="62">
        <f t="shared" ref="CN139:CR139" si="1430">$I173*AJ141</f>
        <v>0.85199999999999998</v>
      </c>
      <c r="CO139" s="62">
        <f t="shared" si="1430"/>
        <v>0.86459999999999992</v>
      </c>
      <c r="CP139" s="62">
        <f t="shared" si="1430"/>
        <v>0.88979999999999992</v>
      </c>
      <c r="CQ139" s="62">
        <f t="shared" si="1430"/>
        <v>0.92759999999999998</v>
      </c>
      <c r="CR139" s="62">
        <f t="shared" si="1430"/>
        <v>0.97799999999999998</v>
      </c>
      <c r="CS139" s="172"/>
      <c r="CU139" s="172"/>
      <c r="CV139" s="172">
        <v>134</v>
      </c>
      <c r="CW139" s="62">
        <f t="shared" ref="CW139:DA139" si="1431">$J173*AJ141</f>
        <v>0.19879999999999998</v>
      </c>
      <c r="CX139" s="62">
        <f t="shared" si="1431"/>
        <v>0.20173999999999995</v>
      </c>
      <c r="CY139" s="62">
        <f t="shared" si="1431"/>
        <v>0.20761999999999997</v>
      </c>
      <c r="CZ139" s="62">
        <f t="shared" si="1431"/>
        <v>0.21643999999999999</v>
      </c>
      <c r="DA139" s="62">
        <f t="shared" si="1431"/>
        <v>0.22819999999999999</v>
      </c>
      <c r="DB139" s="172"/>
      <c r="DD139" s="172"/>
      <c r="DE139" s="172">
        <v>134</v>
      </c>
      <c r="DF139" s="62">
        <f t="shared" ref="DF139:DJ139" si="1432">$K173*AJ141</f>
        <v>0.19879999999999998</v>
      </c>
      <c r="DG139" s="62">
        <f t="shared" si="1432"/>
        <v>0.20173999999999995</v>
      </c>
      <c r="DH139" s="62">
        <f t="shared" si="1432"/>
        <v>0.20761999999999997</v>
      </c>
      <c r="DI139" s="62">
        <f t="shared" si="1432"/>
        <v>0.21643999999999999</v>
      </c>
      <c r="DJ139" s="62">
        <f t="shared" si="1432"/>
        <v>0.22819999999999999</v>
      </c>
      <c r="DK139" s="172"/>
      <c r="DM139" s="172"/>
      <c r="DN139" s="172">
        <v>134</v>
      </c>
      <c r="DO139" s="62">
        <f t="shared" ref="DO139:DS139" si="1433">$L173*AJ141</f>
        <v>0.1704</v>
      </c>
      <c r="DP139" s="62">
        <f t="shared" si="1433"/>
        <v>0.17291999999999996</v>
      </c>
      <c r="DQ139" s="62">
        <f t="shared" si="1433"/>
        <v>0.17795999999999998</v>
      </c>
      <c r="DR139" s="62">
        <f t="shared" si="1433"/>
        <v>0.18551999999999999</v>
      </c>
      <c r="DS139" s="62">
        <f t="shared" si="1433"/>
        <v>0.1956</v>
      </c>
      <c r="DT139" s="172"/>
      <c r="DV139" s="172"/>
      <c r="DW139" s="172">
        <v>134</v>
      </c>
      <c r="DX139" s="62">
        <f t="shared" ref="DX139:EB139" si="1434">$M173*AJ141</f>
        <v>0.25559999999999999</v>
      </c>
      <c r="DY139" s="62">
        <f t="shared" si="1434"/>
        <v>0.25937999999999994</v>
      </c>
      <c r="DZ139" s="62">
        <f t="shared" si="1434"/>
        <v>0.26693999999999996</v>
      </c>
      <c r="EA139" s="62">
        <f t="shared" si="1434"/>
        <v>0.27827999999999997</v>
      </c>
      <c r="EB139" s="62">
        <f t="shared" si="1434"/>
        <v>0.29339999999999999</v>
      </c>
      <c r="EC139" s="172"/>
      <c r="EE139" s="172"/>
      <c r="EF139" s="172">
        <v>134</v>
      </c>
      <c r="EG139" s="62">
        <f t="shared" ref="EG139:EK139" si="1435">$N173*AJ141</f>
        <v>0.1704</v>
      </c>
      <c r="EH139" s="62">
        <f t="shared" si="1435"/>
        <v>0.17291999999999996</v>
      </c>
      <c r="EI139" s="62">
        <f t="shared" si="1435"/>
        <v>0.17795999999999998</v>
      </c>
      <c r="EJ139" s="62">
        <f t="shared" si="1435"/>
        <v>0.18551999999999999</v>
      </c>
      <c r="EK139" s="62">
        <f t="shared" si="1435"/>
        <v>0.1956</v>
      </c>
      <c r="EL139" s="172"/>
      <c r="EN139" s="172"/>
      <c r="EO139" s="172">
        <v>134</v>
      </c>
      <c r="EP139" s="62">
        <f t="shared" ref="EP139:ET139" si="1436">$O173*AJ141</f>
        <v>8.5199999999999998E-2</v>
      </c>
      <c r="EQ139" s="62">
        <f t="shared" si="1436"/>
        <v>8.6459999999999981E-2</v>
      </c>
      <c r="ER139" s="62">
        <f t="shared" si="1436"/>
        <v>8.897999999999999E-2</v>
      </c>
      <c r="ES139" s="62">
        <f t="shared" si="1436"/>
        <v>9.2759999999999995E-2</v>
      </c>
      <c r="ET139" s="62">
        <f t="shared" si="1436"/>
        <v>9.7799999999999998E-2</v>
      </c>
      <c r="EU139" s="172"/>
      <c r="EW139" s="172"/>
      <c r="EX139" s="172">
        <v>134</v>
      </c>
      <c r="EY139" s="62">
        <f t="shared" si="1328"/>
        <v>0.34079999999999999</v>
      </c>
      <c r="EZ139" s="62">
        <f t="shared" si="1329"/>
        <v>0.34583999999999993</v>
      </c>
      <c r="FA139" s="62">
        <f t="shared" si="1330"/>
        <v>0.35591999999999996</v>
      </c>
      <c r="FB139" s="62">
        <f t="shared" si="1331"/>
        <v>0.37103999999999998</v>
      </c>
      <c r="FC139" s="62">
        <f t="shared" si="1332"/>
        <v>0.39119999999999999</v>
      </c>
      <c r="FD139" s="172"/>
      <c r="FF139" s="172"/>
      <c r="FG139" s="172">
        <v>134</v>
      </c>
      <c r="FH139" s="67">
        <f>$Q173*AJ141*'[1]资源-士兵训练时间'!AB139+FH138</f>
        <v>129387588.40828861</v>
      </c>
      <c r="FI139" s="67">
        <f>$Q173*AK141*'[1]资源-士兵训练时间'!AC139+FI138</f>
        <v>184449702.66601443</v>
      </c>
      <c r="FJ139" s="67">
        <f>$Q173*AL141*'[1]资源-士兵训练时间'!AD139+FJ138</f>
        <v>249375323.29535812</v>
      </c>
      <c r="FK139" s="67">
        <f>$Q173*AM141*'[1]资源-士兵训练时间'!AE139+FK138</f>
        <v>329073220.58959126</v>
      </c>
      <c r="FL139" s="67">
        <f>$Q173*AN141*'[1]资源-士兵训练时间'!AF139+FL138</f>
        <v>486222760.12112731</v>
      </c>
      <c r="FM139" s="172"/>
      <c r="FO139" s="172"/>
      <c r="FP139" s="172">
        <v>134</v>
      </c>
      <c r="FQ139" s="62">
        <f t="shared" ref="FQ139:FU139" si="1437">$R173*AJ141</f>
        <v>0.25559999999999999</v>
      </c>
      <c r="FR139" s="62">
        <f t="shared" si="1437"/>
        <v>0.25937999999999994</v>
      </c>
      <c r="FS139" s="62">
        <f t="shared" si="1437"/>
        <v>0.26693999999999996</v>
      </c>
      <c r="FT139" s="62">
        <f t="shared" si="1437"/>
        <v>0.27827999999999997</v>
      </c>
      <c r="FU139" s="62">
        <f t="shared" si="1437"/>
        <v>0.29339999999999999</v>
      </c>
      <c r="FV139" s="61">
        <f>FQ139*[4]兵营招募!AX138+FV138</f>
        <v>384826093.9957546</v>
      </c>
      <c r="FW139" s="61">
        <f>FR139*[4]兵营招募!AY138+FW138</f>
        <v>385581244.25882548</v>
      </c>
      <c r="FX139" s="61">
        <f>FS139*[4]兵营招募!AZ138+FX138</f>
        <v>359937639.05239487</v>
      </c>
      <c r="FY139" s="61">
        <f>FT139*[4]兵营招募!BA138+FY138</f>
        <v>332844192.18112111</v>
      </c>
      <c r="FZ139" s="61">
        <f>FU139*[4]兵营招募!BB138+FZ138</f>
        <v>225193314.21550357</v>
      </c>
      <c r="GA139" s="172"/>
      <c r="GC139" s="172"/>
      <c r="GD139" s="172">
        <v>134</v>
      </c>
      <c r="GE139" s="62">
        <f t="shared" ref="GE139:GI139" si="1438">$S173*AJ141</f>
        <v>0.34079999999999999</v>
      </c>
      <c r="GF139" s="62">
        <f t="shared" si="1438"/>
        <v>0.34583999999999993</v>
      </c>
      <c r="GG139" s="62">
        <f t="shared" si="1438"/>
        <v>0.35591999999999996</v>
      </c>
      <c r="GH139" s="62">
        <f t="shared" si="1438"/>
        <v>0.37103999999999998</v>
      </c>
      <c r="GI139" s="62">
        <f t="shared" si="1438"/>
        <v>0.39119999999999999</v>
      </c>
      <c r="GJ139" s="172"/>
      <c r="GL139" s="172"/>
      <c r="GM139" s="172">
        <v>134</v>
      </c>
      <c r="GN139" s="62">
        <f t="shared" ref="GN139:GR139" si="1439">$T173*AJ141</f>
        <v>0.34079999999999999</v>
      </c>
      <c r="GO139" s="62">
        <f t="shared" si="1439"/>
        <v>0.34583999999999993</v>
      </c>
      <c r="GP139" s="62">
        <f t="shared" si="1439"/>
        <v>0.35591999999999996</v>
      </c>
      <c r="GQ139" s="62">
        <f t="shared" si="1439"/>
        <v>0.37103999999999998</v>
      </c>
      <c r="GR139" s="62">
        <f t="shared" si="1439"/>
        <v>0.39119999999999999</v>
      </c>
      <c r="GS139" s="172"/>
      <c r="GU139" s="172"/>
      <c r="GV139" s="172">
        <v>134</v>
      </c>
      <c r="GW139" s="62">
        <f t="shared" ref="GW139:HA139" si="1440">$U173*AJ141</f>
        <v>0.34079999999999999</v>
      </c>
      <c r="GX139" s="62">
        <f t="shared" si="1440"/>
        <v>0.34583999999999993</v>
      </c>
      <c r="GY139" s="62">
        <f t="shared" si="1440"/>
        <v>0.35591999999999996</v>
      </c>
      <c r="GZ139" s="62">
        <f t="shared" si="1440"/>
        <v>0.37103999999999998</v>
      </c>
      <c r="HA139" s="62">
        <f t="shared" si="1440"/>
        <v>0.39119999999999999</v>
      </c>
      <c r="HB139" s="172"/>
      <c r="HD139" s="172"/>
      <c r="HE139" s="172">
        <v>134</v>
      </c>
      <c r="HF139" s="62">
        <f t="shared" ref="HF139:HJ139" si="1441">$V173*AJ141</f>
        <v>2.5559999999999996</v>
      </c>
      <c r="HG139" s="62">
        <f t="shared" si="1441"/>
        <v>2.5937999999999994</v>
      </c>
      <c r="HH139" s="62">
        <f t="shared" si="1441"/>
        <v>2.6693999999999996</v>
      </c>
      <c r="HI139" s="62">
        <f t="shared" si="1441"/>
        <v>2.7827999999999999</v>
      </c>
      <c r="HJ139" s="62">
        <f t="shared" si="1441"/>
        <v>2.9339999999999997</v>
      </c>
      <c r="HK139" s="172"/>
      <c r="HM139" s="172"/>
      <c r="HN139" s="172">
        <v>134</v>
      </c>
      <c r="HO139" s="62">
        <f t="shared" ref="HO139:HS139" si="1442">$W173*AJ141</f>
        <v>0.51119999999999999</v>
      </c>
      <c r="HP139" s="62">
        <f t="shared" si="1442"/>
        <v>0.51875999999999989</v>
      </c>
      <c r="HQ139" s="62">
        <f t="shared" si="1442"/>
        <v>0.53387999999999991</v>
      </c>
      <c r="HR139" s="62">
        <f t="shared" si="1442"/>
        <v>0.55655999999999994</v>
      </c>
      <c r="HS139" s="62">
        <f t="shared" si="1442"/>
        <v>0.58679999999999999</v>
      </c>
      <c r="HT139" s="172"/>
      <c r="HV139" s="172"/>
      <c r="HW139" s="172">
        <v>134</v>
      </c>
      <c r="HX139" s="62">
        <f t="shared" ref="HX139:IB139" si="1443">$X173*AJ141</f>
        <v>0.34079999999999999</v>
      </c>
      <c r="HY139" s="62">
        <f t="shared" si="1443"/>
        <v>0.34583999999999993</v>
      </c>
      <c r="HZ139" s="62">
        <f t="shared" si="1443"/>
        <v>0.35591999999999996</v>
      </c>
      <c r="IA139" s="62">
        <f t="shared" si="1443"/>
        <v>0.37103999999999998</v>
      </c>
      <c r="IB139" s="62">
        <f t="shared" si="1443"/>
        <v>0.39119999999999999</v>
      </c>
      <c r="IC139" s="172"/>
      <c r="IE139" s="172"/>
      <c r="IF139" s="172">
        <v>134</v>
      </c>
      <c r="IG139" s="62">
        <f t="shared" ref="IG139:IK139" si="1444">$Y173*AJ141</f>
        <v>0.99399999999999988</v>
      </c>
      <c r="IH139" s="62">
        <f t="shared" si="1444"/>
        <v>1.0086999999999999</v>
      </c>
      <c r="II139" s="62">
        <f t="shared" si="1444"/>
        <v>1.0380999999999998</v>
      </c>
      <c r="IJ139" s="62">
        <f t="shared" si="1444"/>
        <v>1.0822000000000001</v>
      </c>
      <c r="IK139" s="62">
        <f t="shared" si="1444"/>
        <v>1.141</v>
      </c>
      <c r="IL139" s="172"/>
      <c r="IN139" s="172"/>
      <c r="IO139" s="172">
        <v>134</v>
      </c>
      <c r="IP139" s="62">
        <f t="shared" ref="IP139:IT139" si="1445">$Z173*AJ141</f>
        <v>0.34079999999999999</v>
      </c>
      <c r="IQ139" s="62">
        <f t="shared" si="1445"/>
        <v>0.34583999999999993</v>
      </c>
      <c r="IR139" s="62">
        <f t="shared" si="1445"/>
        <v>0.35591999999999996</v>
      </c>
      <c r="IS139" s="62">
        <f t="shared" si="1445"/>
        <v>0.37103999999999998</v>
      </c>
      <c r="IT139" s="62">
        <f t="shared" si="1445"/>
        <v>0.39119999999999999</v>
      </c>
      <c r="IU139" s="172"/>
      <c r="IW139" s="172"/>
      <c r="IX139" s="172">
        <v>134</v>
      </c>
      <c r="IY139" s="62">
        <f t="shared" ref="IY139:JC139" si="1446">$AA173*AJ141</f>
        <v>0</v>
      </c>
      <c r="IZ139" s="62">
        <f t="shared" si="1446"/>
        <v>0</v>
      </c>
      <c r="JA139" s="62">
        <f t="shared" si="1446"/>
        <v>0</v>
      </c>
      <c r="JB139" s="62">
        <f t="shared" si="1446"/>
        <v>0</v>
      </c>
      <c r="JC139" s="62">
        <f t="shared" si="1446"/>
        <v>0</v>
      </c>
      <c r="JD139" s="67"/>
      <c r="JE139" s="67"/>
      <c r="JF139" s="67"/>
      <c r="JG139" s="172"/>
      <c r="JI139" s="172"/>
      <c r="JJ139" s="172">
        <v>134</v>
      </c>
      <c r="JK139" s="68">
        <f t="shared" ref="JK139:JO139" si="1447">AJ141*$F173</f>
        <v>9.9399999999999988E-2</v>
      </c>
      <c r="JL139" s="68">
        <f t="shared" si="1447"/>
        <v>0.10086999999999997</v>
      </c>
      <c r="JM139" s="68">
        <f t="shared" si="1447"/>
        <v>0.10380999999999999</v>
      </c>
      <c r="JN139" s="68">
        <f t="shared" si="1447"/>
        <v>0.10822</v>
      </c>
      <c r="JO139" s="68">
        <f t="shared" si="1447"/>
        <v>0.11409999999999999</v>
      </c>
      <c r="JP139" s="61">
        <f>JK139*('[1]功能-城建'!CW138-'[1]功能-城建'!CW137)+JP138</f>
        <v>170432430.71622023</v>
      </c>
      <c r="JQ139" s="61">
        <f>JL139*('[1]功能-城建'!CX138-'[1]功能-城建'!CX137)+JQ138</f>
        <v>182998785.15046251</v>
      </c>
      <c r="JR139" s="61">
        <f>JM139*('[1]功能-城建'!CY138-'[1]功能-城建'!CY137)+JR138</f>
        <v>179356465.2777755</v>
      </c>
      <c r="JS139" s="61">
        <f>JN139*('[1]功能-城建'!CZ138-'[1]功能-城建'!CZ137)+JS138</f>
        <v>176907879.58835116</v>
      </c>
      <c r="JT139" s="61">
        <f>JO139*('[1]功能-城建'!DA138-'[1]功能-城建'!DA137)+JT138</f>
        <v>99793054.655388728</v>
      </c>
      <c r="JU139" s="172"/>
      <c r="JW139" s="172"/>
      <c r="JX139" s="172">
        <v>134</v>
      </c>
      <c r="JY139" s="68">
        <f t="shared" ref="JY139:KC139" si="1448">AJ141*$AB173</f>
        <v>0.1704</v>
      </c>
      <c r="JZ139" s="68">
        <f t="shared" si="1448"/>
        <v>0.17291999999999996</v>
      </c>
      <c r="KA139" s="68">
        <f t="shared" si="1448"/>
        <v>0.17795999999999998</v>
      </c>
      <c r="KB139" s="68">
        <f t="shared" si="1448"/>
        <v>0.18551999999999999</v>
      </c>
      <c r="KC139" s="68">
        <f t="shared" si="1448"/>
        <v>0.1956</v>
      </c>
      <c r="KD139" s="172"/>
      <c r="KF139" s="172"/>
      <c r="KG139" s="172">
        <v>134</v>
      </c>
      <c r="KH139" s="68">
        <f t="shared" ref="KH139:KL139" si="1449">AJ141*$AC173</f>
        <v>0.19879999999999998</v>
      </c>
      <c r="KI139" s="68">
        <f t="shared" si="1449"/>
        <v>0.20173999999999995</v>
      </c>
      <c r="KJ139" s="68">
        <f t="shared" si="1449"/>
        <v>0.20761999999999997</v>
      </c>
      <c r="KK139" s="68">
        <f t="shared" si="1449"/>
        <v>0.21643999999999999</v>
      </c>
      <c r="KL139" s="68">
        <f t="shared" si="1449"/>
        <v>0.22819999999999999</v>
      </c>
      <c r="KM139" s="172"/>
      <c r="KO139" s="172"/>
      <c r="KP139" s="172">
        <v>134</v>
      </c>
      <c r="KQ139" s="68">
        <f t="shared" ref="KQ139:KU139" si="1450">AJ141*$AD173</f>
        <v>0.29819999999999997</v>
      </c>
      <c r="KR139" s="68">
        <f t="shared" si="1450"/>
        <v>0.30260999999999993</v>
      </c>
      <c r="KS139" s="68">
        <f t="shared" si="1450"/>
        <v>0.31142999999999998</v>
      </c>
      <c r="KT139" s="68">
        <f t="shared" si="1450"/>
        <v>0.32466</v>
      </c>
      <c r="KU139" s="68">
        <f t="shared" si="1450"/>
        <v>0.34229999999999999</v>
      </c>
      <c r="KV139" s="172"/>
      <c r="KW139" s="172"/>
      <c r="KX139" s="172"/>
    </row>
    <row r="140" spans="2:310" x14ac:dyDescent="0.15">
      <c r="B140" s="172">
        <v>101</v>
      </c>
      <c r="C140" s="63">
        <f>IFERROR(INDEX(C$8:C$37,MATCH(圣人研究设计!AA174,$B$8:$B$37,0)),0)</f>
        <v>1.7999999999999998</v>
      </c>
      <c r="D140" s="63">
        <f>IFERROR(INDEX(D$8:D$37,MATCH(圣人研究设计!AB174,$B$8:$B$37,0)),0)</f>
        <v>1.5</v>
      </c>
      <c r="E140" s="63">
        <f>IFERROR(INDEX(E$8:E$37,MATCH(圣人研究设计!AC174,$B$8:$B$37,0)),0)</f>
        <v>0</v>
      </c>
      <c r="F140" s="63">
        <f>IFERROR(INDEX(F$8:F$37,MATCH(圣人研究设计!AD174,$B$8:$B$37,0)),0)</f>
        <v>0.12</v>
      </c>
      <c r="G140" s="63">
        <f>IFERROR(INDEX(G$8:G$37,MATCH(圣人研究设计!AE174,$B$8:$B$37,0)),0)</f>
        <v>1</v>
      </c>
      <c r="H140" s="63">
        <f>IFERROR(INDEX(H$8:H$37,MATCH(圣人研究设计!AF174,$B$8:$B$37,0)),0)</f>
        <v>1</v>
      </c>
      <c r="I140" s="63">
        <f>IFERROR(INDEX(I$8:I$37,MATCH(圣人研究设计!AG174,$B$8:$B$37,0)),0)</f>
        <v>1</v>
      </c>
      <c r="J140" s="63">
        <f>IFERROR(INDEX(J$8:J$37,MATCH(圣人研究设计!AH174,$B$8:$B$37,0)),0)</f>
        <v>0.2</v>
      </c>
      <c r="K140" s="63">
        <f>IFERROR(INDEX(K$8:K$37,MATCH(圣人研究设计!AI174,$B$8:$B$37,0)),0)</f>
        <v>0.24</v>
      </c>
      <c r="L140" s="63">
        <f>IFERROR(INDEX(L$8:L$37,MATCH(圣人研究设计!AJ174,$B$8:$B$37,0)),0)</f>
        <v>0.2</v>
      </c>
      <c r="M140" s="63">
        <f>IFERROR(INDEX(M$8:M$37,MATCH(圣人研究设计!AK174,$B$8:$B$37,0)),0)</f>
        <v>0.3</v>
      </c>
      <c r="N140" s="63">
        <f>IFERROR(INDEX(N$8:N$37,MATCH(圣人研究设计!AL174,$B$8:$B$37,0)),0)</f>
        <v>0.2</v>
      </c>
      <c r="O140" s="63">
        <f>IFERROR(INDEX(O$8:O$37,MATCH(圣人研究设计!AM174,$B$8:$B$37,0)),0)</f>
        <v>0.1</v>
      </c>
      <c r="P140" s="63">
        <f>IFERROR(INDEX(P$8:P$37,MATCH(圣人研究设计!AN174,$B$8:$B$37,0)),0)</f>
        <v>0.4</v>
      </c>
      <c r="Q140" s="63">
        <f>IFERROR(INDEX(Q$8:Q$37,MATCH(圣人研究设计!AO174,$B$8:$B$37,0)),0)</f>
        <v>0.1</v>
      </c>
      <c r="R140" s="63">
        <f>IFERROR(INDEX(R$8:R$37,MATCH(圣人研究设计!AP174,$B$8:$B$37,0)),0)</f>
        <v>0.3</v>
      </c>
      <c r="S140" s="63">
        <f>IFERROR(INDEX(S$8:S$37,MATCH(圣人研究设计!AQ174,$B$8:$B$37,0)),0)</f>
        <v>0.4</v>
      </c>
      <c r="T140" s="63">
        <f>IFERROR(INDEX(T$8:T$37,MATCH(圣人研究设计!AR174,$B$8:$B$37,0)),0)</f>
        <v>0.4</v>
      </c>
      <c r="U140" s="63">
        <f>IFERROR(INDEX(U$8:U$37,MATCH(圣人研究设计!AS174,$B$8:$B$37,0)),0)</f>
        <v>0.4</v>
      </c>
      <c r="V140" s="63">
        <f>IFERROR(INDEX(V$8:V$37,MATCH(圣人研究设计!AT174,$B$8:$B$37,0)),0)</f>
        <v>3</v>
      </c>
      <c r="W140" s="63">
        <f>IFERROR(INDEX(W$8:W$37,MATCH(圣人研究设计!AU174,$B$8:$B$37,0)),0)</f>
        <v>0.6</v>
      </c>
      <c r="X140" s="63">
        <f>IFERROR(INDEX(X$8:X$37,MATCH(圣人研究设计!AV174,$B$8:$B$37,0)),0)</f>
        <v>0.4</v>
      </c>
      <c r="Y140" s="63">
        <f>IFERROR(INDEX(Y$8:Y$37,MATCH(圣人研究设计!AW174,$B$8:$B$37,0)),0)</f>
        <v>1.2</v>
      </c>
      <c r="Z140" s="63">
        <f>IFERROR(INDEX(Z$8:Z$37,MATCH(圣人研究设计!AX174,$B$8:$B$37,0)),0)</f>
        <v>0.4</v>
      </c>
      <c r="AA140" s="63">
        <f>IFERROR(INDEX(AA$8:AA$37,MATCH(圣人研究设计!AY174,$B$8:$B$37,0)),0)</f>
        <v>0</v>
      </c>
      <c r="AB140" s="63">
        <f>IFERROR(INDEX(AB$8:AB$37,MATCH(圣人研究设计!AZ174,$B$8:$B$37,0)),0)</f>
        <v>0.2</v>
      </c>
      <c r="AC140" s="63">
        <f>IFERROR(INDEX(AC$8:AC$37,MATCH(圣人研究设计!BA174,$B$8:$B$37,0)),0)</f>
        <v>0.2</v>
      </c>
      <c r="AD140" s="63">
        <f>IFERROR(INDEX(AD$8:AD$37,MATCH(圣人研究设计!BB174,$B$8:$B$37,0)),0)</f>
        <v>0.36</v>
      </c>
      <c r="AI140" s="172">
        <v>133</v>
      </c>
      <c r="AJ140" s="60">
        <f>IF(总纲!BM137&lt;INT('功能-圣人研究'!$E$8),0,求节点('功能-圣人研究'!$E$8:$E$27,'功能-圣人研究'!K$8:K$27,总纲!BM137))</f>
        <v>0.71</v>
      </c>
      <c r="AK140" s="60">
        <f>IF(总纲!BN137&lt;INT('功能-圣人研究'!$E$8),0,求节点('功能-圣人研究'!$E$8:$E$27,'功能-圣人研究'!L$8:L$27,总纲!BN137))</f>
        <v>0.72049999999999992</v>
      </c>
      <c r="AL140" s="60">
        <f>IF(总纲!BO137&lt;INT('功能-圣人研究'!$E$8),0,求节点('功能-圣人研究'!$E$8:$E$27,'功能-圣人研究'!M$8:M$27,总纲!BO137))</f>
        <v>0.74149999999999994</v>
      </c>
      <c r="AM140" s="60">
        <f>IF(总纲!BP137&lt;INT('功能-圣人研究'!$E$8),0,求节点('功能-圣人研究'!$E$8:$E$27,'功能-圣人研究'!N$8:N$27,总纲!BP137))</f>
        <v>0.77300000000000002</v>
      </c>
      <c r="AN140" s="60">
        <f>IF(总纲!BQ137&lt;INT('功能-圣人研究'!$E$8),0,求节点('功能-圣人研究'!$E$8:$E$27,'功能-圣人研究'!O$8:O$27,总纲!BQ137))</f>
        <v>0.81500000000000006</v>
      </c>
      <c r="AO140" s="172"/>
      <c r="AT140" s="172">
        <v>135</v>
      </c>
      <c r="AU140" s="68">
        <f t="shared" ref="AU140:AY140" si="1451">$C174*AJ142</f>
        <v>1.4909999999999997</v>
      </c>
      <c r="AV140" s="68">
        <f t="shared" si="1451"/>
        <v>1.5130499999999996</v>
      </c>
      <c r="AW140" s="68">
        <f t="shared" si="1451"/>
        <v>1.5571499999999996</v>
      </c>
      <c r="AX140" s="68">
        <f t="shared" si="1451"/>
        <v>1.6232999999999997</v>
      </c>
      <c r="AY140" s="68">
        <f t="shared" si="1451"/>
        <v>1.7114999999999998</v>
      </c>
      <c r="AZ140" s="172"/>
      <c r="BB140" s="172"/>
      <c r="BC140" s="172">
        <v>135</v>
      </c>
      <c r="BD140" s="68">
        <f t="shared" ref="BD140:BH140" si="1452">$D174*AJ142</f>
        <v>1.4909999999999997</v>
      </c>
      <c r="BE140" s="68">
        <f t="shared" si="1452"/>
        <v>1.5130499999999996</v>
      </c>
      <c r="BF140" s="68">
        <f t="shared" si="1452"/>
        <v>1.5571499999999996</v>
      </c>
      <c r="BG140" s="68">
        <f t="shared" si="1452"/>
        <v>1.6232999999999997</v>
      </c>
      <c r="BH140" s="68">
        <f t="shared" si="1452"/>
        <v>1.7114999999999998</v>
      </c>
      <c r="BI140" s="172"/>
      <c r="BK140" s="172"/>
      <c r="BL140" s="172">
        <v>135</v>
      </c>
      <c r="BM140" s="68">
        <f t="shared" ref="BM140:BQ140" si="1453">$E174*AJ142</f>
        <v>0</v>
      </c>
      <c r="BN140" s="68">
        <f t="shared" si="1453"/>
        <v>0</v>
      </c>
      <c r="BO140" s="68">
        <f t="shared" si="1453"/>
        <v>0</v>
      </c>
      <c r="BP140" s="68">
        <f t="shared" si="1453"/>
        <v>0</v>
      </c>
      <c r="BQ140" s="68">
        <f t="shared" si="1453"/>
        <v>0</v>
      </c>
      <c r="BR140" s="172"/>
      <c r="BT140" s="172"/>
      <c r="BU140" s="172">
        <v>135</v>
      </c>
      <c r="BV140" s="62">
        <f t="shared" ref="BV140:BZ140" si="1454">$G174*AJ142</f>
        <v>0.99399999999999988</v>
      </c>
      <c r="BW140" s="62">
        <f t="shared" si="1454"/>
        <v>1.0086999999999999</v>
      </c>
      <c r="BX140" s="62">
        <f t="shared" si="1454"/>
        <v>1.0380999999999998</v>
      </c>
      <c r="BY140" s="62">
        <f t="shared" si="1454"/>
        <v>1.0822000000000001</v>
      </c>
      <c r="BZ140" s="62">
        <f t="shared" si="1454"/>
        <v>1.141</v>
      </c>
      <c r="CA140" s="172"/>
      <c r="CC140" s="172"/>
      <c r="CD140" s="172">
        <v>135</v>
      </c>
      <c r="CE140" s="62">
        <f t="shared" ref="CE140:CI140" si="1455">$H174*AJ142</f>
        <v>0.99399999999999988</v>
      </c>
      <c r="CF140" s="62">
        <f t="shared" si="1455"/>
        <v>1.0086999999999999</v>
      </c>
      <c r="CG140" s="62">
        <f t="shared" si="1455"/>
        <v>1.0380999999999998</v>
      </c>
      <c r="CH140" s="62">
        <f t="shared" si="1455"/>
        <v>1.0822000000000001</v>
      </c>
      <c r="CI140" s="62">
        <f t="shared" si="1455"/>
        <v>1.141</v>
      </c>
      <c r="CJ140" s="172"/>
      <c r="CL140" s="172"/>
      <c r="CM140" s="172">
        <v>135</v>
      </c>
      <c r="CN140" s="62">
        <f t="shared" ref="CN140:CR140" si="1456">$I174*AJ142</f>
        <v>0.85199999999999998</v>
      </c>
      <c r="CO140" s="62">
        <f t="shared" si="1456"/>
        <v>0.86459999999999992</v>
      </c>
      <c r="CP140" s="62">
        <f t="shared" si="1456"/>
        <v>0.88979999999999992</v>
      </c>
      <c r="CQ140" s="62">
        <f t="shared" si="1456"/>
        <v>0.92759999999999998</v>
      </c>
      <c r="CR140" s="62">
        <f t="shared" si="1456"/>
        <v>0.97799999999999998</v>
      </c>
      <c r="CS140" s="172"/>
      <c r="CU140" s="172"/>
      <c r="CV140" s="172">
        <v>135</v>
      </c>
      <c r="CW140" s="62">
        <f t="shared" ref="CW140:DA140" si="1457">$J174*AJ142</f>
        <v>0.19879999999999998</v>
      </c>
      <c r="CX140" s="62">
        <f t="shared" si="1457"/>
        <v>0.20173999999999995</v>
      </c>
      <c r="CY140" s="62">
        <f t="shared" si="1457"/>
        <v>0.20761999999999997</v>
      </c>
      <c r="CZ140" s="62">
        <f t="shared" si="1457"/>
        <v>0.21643999999999999</v>
      </c>
      <c r="DA140" s="62">
        <f t="shared" si="1457"/>
        <v>0.22819999999999999</v>
      </c>
      <c r="DB140" s="172"/>
      <c r="DD140" s="172"/>
      <c r="DE140" s="172">
        <v>135</v>
      </c>
      <c r="DF140" s="62">
        <f t="shared" ref="DF140:DJ140" si="1458">$K174*AJ142</f>
        <v>0.19879999999999998</v>
      </c>
      <c r="DG140" s="62">
        <f t="shared" si="1458"/>
        <v>0.20173999999999995</v>
      </c>
      <c r="DH140" s="62">
        <f t="shared" si="1458"/>
        <v>0.20761999999999997</v>
      </c>
      <c r="DI140" s="62">
        <f t="shared" si="1458"/>
        <v>0.21643999999999999</v>
      </c>
      <c r="DJ140" s="62">
        <f t="shared" si="1458"/>
        <v>0.22819999999999999</v>
      </c>
      <c r="DK140" s="172"/>
      <c r="DM140" s="172"/>
      <c r="DN140" s="172">
        <v>135</v>
      </c>
      <c r="DO140" s="62">
        <f t="shared" ref="DO140:DS140" si="1459">$L174*AJ142</f>
        <v>0.1704</v>
      </c>
      <c r="DP140" s="62">
        <f t="shared" si="1459"/>
        <v>0.17291999999999996</v>
      </c>
      <c r="DQ140" s="62">
        <f t="shared" si="1459"/>
        <v>0.17795999999999998</v>
      </c>
      <c r="DR140" s="62">
        <f t="shared" si="1459"/>
        <v>0.18551999999999999</v>
      </c>
      <c r="DS140" s="62">
        <f t="shared" si="1459"/>
        <v>0.1956</v>
      </c>
      <c r="DT140" s="172"/>
      <c r="DV140" s="172"/>
      <c r="DW140" s="172">
        <v>135</v>
      </c>
      <c r="DX140" s="62">
        <f t="shared" ref="DX140:EB140" si="1460">$M174*AJ142</f>
        <v>0.25559999999999999</v>
      </c>
      <c r="DY140" s="62">
        <f t="shared" si="1460"/>
        <v>0.25937999999999994</v>
      </c>
      <c r="DZ140" s="62">
        <f t="shared" si="1460"/>
        <v>0.26693999999999996</v>
      </c>
      <c r="EA140" s="62">
        <f t="shared" si="1460"/>
        <v>0.27827999999999997</v>
      </c>
      <c r="EB140" s="62">
        <f t="shared" si="1460"/>
        <v>0.29339999999999999</v>
      </c>
      <c r="EC140" s="172"/>
      <c r="EE140" s="172"/>
      <c r="EF140" s="172">
        <v>135</v>
      </c>
      <c r="EG140" s="62">
        <f t="shared" ref="EG140:EK140" si="1461">$N174*AJ142</f>
        <v>0.1704</v>
      </c>
      <c r="EH140" s="62">
        <f t="shared" si="1461"/>
        <v>0.17291999999999996</v>
      </c>
      <c r="EI140" s="62">
        <f t="shared" si="1461"/>
        <v>0.17795999999999998</v>
      </c>
      <c r="EJ140" s="62">
        <f t="shared" si="1461"/>
        <v>0.18551999999999999</v>
      </c>
      <c r="EK140" s="62">
        <f t="shared" si="1461"/>
        <v>0.1956</v>
      </c>
      <c r="EL140" s="172"/>
      <c r="EN140" s="172"/>
      <c r="EO140" s="172">
        <v>135</v>
      </c>
      <c r="EP140" s="62">
        <f t="shared" ref="EP140:ET140" si="1462">$O174*AJ142</f>
        <v>8.5199999999999998E-2</v>
      </c>
      <c r="EQ140" s="62">
        <f t="shared" si="1462"/>
        <v>8.6459999999999981E-2</v>
      </c>
      <c r="ER140" s="62">
        <f t="shared" si="1462"/>
        <v>8.897999999999999E-2</v>
      </c>
      <c r="ES140" s="62">
        <f t="shared" si="1462"/>
        <v>9.2759999999999995E-2</v>
      </c>
      <c r="ET140" s="62">
        <f t="shared" si="1462"/>
        <v>9.7799999999999998E-2</v>
      </c>
      <c r="EU140" s="172"/>
      <c r="EW140" s="172"/>
      <c r="EX140" s="172">
        <v>135</v>
      </c>
      <c r="EY140" s="62">
        <f t="shared" si="1328"/>
        <v>0.34079999999999999</v>
      </c>
      <c r="EZ140" s="62">
        <f t="shared" si="1329"/>
        <v>0.34583999999999993</v>
      </c>
      <c r="FA140" s="62">
        <f t="shared" si="1330"/>
        <v>0.35591999999999996</v>
      </c>
      <c r="FB140" s="62">
        <f t="shared" si="1331"/>
        <v>0.37103999999999998</v>
      </c>
      <c r="FC140" s="62">
        <f t="shared" si="1332"/>
        <v>0.39119999999999999</v>
      </c>
      <c r="FD140" s="172"/>
      <c r="FF140" s="172"/>
      <c r="FG140" s="172">
        <v>135</v>
      </c>
      <c r="FH140" s="67">
        <f>$Q174*AJ142*'[1]资源-士兵训练时间'!AB140+FH139</f>
        <v>138474350.43096524</v>
      </c>
      <c r="FI140" s="67">
        <f>$Q174*AK142*'[1]资源-士兵训练时间'!AC140+FI139</f>
        <v>196311883.84387735</v>
      </c>
      <c r="FJ140" s="67">
        <f>$Q174*AL142*'[1]资源-士兵训练时间'!AD140+FJ139</f>
        <v>265467000.7589387</v>
      </c>
      <c r="FK140" s="67">
        <f>$Q174*AM142*'[1]资源-士兵训练时间'!AE140+FK139</f>
        <v>348513785.77145064</v>
      </c>
      <c r="FL140" s="67">
        <f>$Q174*AN142*'[1]资源-士兵训练时间'!AF140+FL139</f>
        <v>516558053.60374278</v>
      </c>
      <c r="FM140" s="172"/>
      <c r="FO140" s="172"/>
      <c r="FP140" s="172">
        <v>135</v>
      </c>
      <c r="FQ140" s="62">
        <f t="shared" ref="FQ140:FU140" si="1463">$R174*AJ142</f>
        <v>0.25559999999999999</v>
      </c>
      <c r="FR140" s="62">
        <f t="shared" si="1463"/>
        <v>0.25937999999999994</v>
      </c>
      <c r="FS140" s="62">
        <f t="shared" si="1463"/>
        <v>0.26693999999999996</v>
      </c>
      <c r="FT140" s="62">
        <f t="shared" si="1463"/>
        <v>0.27827999999999997</v>
      </c>
      <c r="FU140" s="62">
        <f t="shared" si="1463"/>
        <v>0.29339999999999999</v>
      </c>
      <c r="FV140" s="61">
        <f>FQ140*[4]兵营招募!AX139+FV139</f>
        <v>414380996.53100193</v>
      </c>
      <c r="FW140" s="61">
        <f>FR140*[4]兵营招募!AY139+FW139</f>
        <v>413953918.50980449</v>
      </c>
      <c r="FX140" s="61">
        <f>FS140*[4]兵营招募!AZ139+FX139</f>
        <v>387061227.9479118</v>
      </c>
      <c r="FY140" s="61">
        <f>FT140*[4]兵营招募!BA139+FY139</f>
        <v>358457386.50387883</v>
      </c>
      <c r="FZ140" s="61">
        <f>FU140*[4]兵营招募!BB139+FZ139</f>
        <v>242941378.56705335</v>
      </c>
      <c r="GA140" s="172"/>
      <c r="GC140" s="172"/>
      <c r="GD140" s="172">
        <v>135</v>
      </c>
      <c r="GE140" s="62">
        <f t="shared" ref="GE140:GI140" si="1464">$S174*AJ142</f>
        <v>0.34079999999999999</v>
      </c>
      <c r="GF140" s="62">
        <f t="shared" si="1464"/>
        <v>0.34583999999999993</v>
      </c>
      <c r="GG140" s="62">
        <f t="shared" si="1464"/>
        <v>0.35591999999999996</v>
      </c>
      <c r="GH140" s="62">
        <f t="shared" si="1464"/>
        <v>0.37103999999999998</v>
      </c>
      <c r="GI140" s="62">
        <f t="shared" si="1464"/>
        <v>0.39119999999999999</v>
      </c>
      <c r="GJ140" s="172"/>
      <c r="GL140" s="172"/>
      <c r="GM140" s="172">
        <v>135</v>
      </c>
      <c r="GN140" s="62">
        <f t="shared" ref="GN140:GR140" si="1465">$T174*AJ142</f>
        <v>0.34079999999999999</v>
      </c>
      <c r="GO140" s="62">
        <f t="shared" si="1465"/>
        <v>0.34583999999999993</v>
      </c>
      <c r="GP140" s="62">
        <f t="shared" si="1465"/>
        <v>0.35591999999999996</v>
      </c>
      <c r="GQ140" s="62">
        <f t="shared" si="1465"/>
        <v>0.37103999999999998</v>
      </c>
      <c r="GR140" s="62">
        <f t="shared" si="1465"/>
        <v>0.39119999999999999</v>
      </c>
      <c r="GS140" s="172"/>
      <c r="GU140" s="172"/>
      <c r="GV140" s="172">
        <v>135</v>
      </c>
      <c r="GW140" s="62">
        <f t="shared" ref="GW140:HA140" si="1466">$U174*AJ142</f>
        <v>0.34079999999999999</v>
      </c>
      <c r="GX140" s="62">
        <f t="shared" si="1466"/>
        <v>0.34583999999999993</v>
      </c>
      <c r="GY140" s="62">
        <f t="shared" si="1466"/>
        <v>0.35591999999999996</v>
      </c>
      <c r="GZ140" s="62">
        <f t="shared" si="1466"/>
        <v>0.37103999999999998</v>
      </c>
      <c r="HA140" s="62">
        <f t="shared" si="1466"/>
        <v>0.39119999999999999</v>
      </c>
      <c r="HB140" s="172"/>
      <c r="HD140" s="172"/>
      <c r="HE140" s="172">
        <v>135</v>
      </c>
      <c r="HF140" s="62">
        <f t="shared" ref="HF140:HJ140" si="1467">$V174*AJ142</f>
        <v>2.5559999999999996</v>
      </c>
      <c r="HG140" s="62">
        <f t="shared" si="1467"/>
        <v>2.5937999999999994</v>
      </c>
      <c r="HH140" s="62">
        <f t="shared" si="1467"/>
        <v>2.6693999999999996</v>
      </c>
      <c r="HI140" s="62">
        <f t="shared" si="1467"/>
        <v>2.7827999999999999</v>
      </c>
      <c r="HJ140" s="62">
        <f t="shared" si="1467"/>
        <v>2.9339999999999997</v>
      </c>
      <c r="HK140" s="172"/>
      <c r="HM140" s="172"/>
      <c r="HN140" s="172">
        <v>135</v>
      </c>
      <c r="HO140" s="62">
        <f t="shared" ref="HO140:HS140" si="1468">$W174*AJ142</f>
        <v>0.51119999999999999</v>
      </c>
      <c r="HP140" s="62">
        <f t="shared" si="1468"/>
        <v>0.51875999999999989</v>
      </c>
      <c r="HQ140" s="62">
        <f t="shared" si="1468"/>
        <v>0.53387999999999991</v>
      </c>
      <c r="HR140" s="62">
        <f t="shared" si="1468"/>
        <v>0.55655999999999994</v>
      </c>
      <c r="HS140" s="62">
        <f t="shared" si="1468"/>
        <v>0.58679999999999999</v>
      </c>
      <c r="HT140" s="172"/>
      <c r="HV140" s="172"/>
      <c r="HW140" s="172">
        <v>135</v>
      </c>
      <c r="HX140" s="62">
        <f t="shared" ref="HX140:IB140" si="1469">$X174*AJ142</f>
        <v>0.34079999999999999</v>
      </c>
      <c r="HY140" s="62">
        <f t="shared" si="1469"/>
        <v>0.34583999999999993</v>
      </c>
      <c r="HZ140" s="62">
        <f t="shared" si="1469"/>
        <v>0.35591999999999996</v>
      </c>
      <c r="IA140" s="62">
        <f t="shared" si="1469"/>
        <v>0.37103999999999998</v>
      </c>
      <c r="IB140" s="62">
        <f t="shared" si="1469"/>
        <v>0.39119999999999999</v>
      </c>
      <c r="IC140" s="172"/>
      <c r="IE140" s="172"/>
      <c r="IF140" s="172">
        <v>135</v>
      </c>
      <c r="IG140" s="62">
        <f t="shared" ref="IG140:IK140" si="1470">$Y174*AJ142</f>
        <v>0.99399999999999988</v>
      </c>
      <c r="IH140" s="62">
        <f t="shared" si="1470"/>
        <v>1.0086999999999999</v>
      </c>
      <c r="II140" s="62">
        <f t="shared" si="1470"/>
        <v>1.0380999999999998</v>
      </c>
      <c r="IJ140" s="62">
        <f t="shared" si="1470"/>
        <v>1.0822000000000001</v>
      </c>
      <c r="IK140" s="62">
        <f t="shared" si="1470"/>
        <v>1.141</v>
      </c>
      <c r="IL140" s="172"/>
      <c r="IN140" s="172"/>
      <c r="IO140" s="172">
        <v>135</v>
      </c>
      <c r="IP140" s="62">
        <f t="shared" ref="IP140:IT140" si="1471">$Z174*AJ142</f>
        <v>0.34079999999999999</v>
      </c>
      <c r="IQ140" s="62">
        <f t="shared" si="1471"/>
        <v>0.34583999999999993</v>
      </c>
      <c r="IR140" s="62">
        <f t="shared" si="1471"/>
        <v>0.35591999999999996</v>
      </c>
      <c r="IS140" s="62">
        <f t="shared" si="1471"/>
        <v>0.37103999999999998</v>
      </c>
      <c r="IT140" s="62">
        <f t="shared" si="1471"/>
        <v>0.39119999999999999</v>
      </c>
      <c r="IU140" s="172"/>
      <c r="IW140" s="172"/>
      <c r="IX140" s="172">
        <v>135</v>
      </c>
      <c r="IY140" s="62">
        <f t="shared" ref="IY140:JC140" si="1472">$AA174*AJ142</f>
        <v>0</v>
      </c>
      <c r="IZ140" s="62">
        <f t="shared" si="1472"/>
        <v>0</v>
      </c>
      <c r="JA140" s="62">
        <f t="shared" si="1472"/>
        <v>0</v>
      </c>
      <c r="JB140" s="62">
        <f t="shared" si="1472"/>
        <v>0</v>
      </c>
      <c r="JC140" s="62">
        <f t="shared" si="1472"/>
        <v>0</v>
      </c>
      <c r="JD140" s="67"/>
      <c r="JE140" s="67"/>
      <c r="JF140" s="67"/>
      <c r="JG140" s="172"/>
      <c r="JI140" s="172"/>
      <c r="JJ140" s="172">
        <v>135</v>
      </c>
      <c r="JK140" s="68">
        <f t="shared" ref="JK140:JO140" si="1473">AJ142*$F174</f>
        <v>9.9399999999999988E-2</v>
      </c>
      <c r="JL140" s="68">
        <f t="shared" si="1473"/>
        <v>0.10086999999999997</v>
      </c>
      <c r="JM140" s="68">
        <f t="shared" si="1473"/>
        <v>0.10380999999999999</v>
      </c>
      <c r="JN140" s="68">
        <f t="shared" si="1473"/>
        <v>0.10822</v>
      </c>
      <c r="JO140" s="68">
        <f t="shared" si="1473"/>
        <v>0.11409999999999999</v>
      </c>
      <c r="JP140" s="61">
        <f>JK140*('[1]功能-城建'!CW139-'[1]功能-城建'!CW138)+JP139</f>
        <v>183758620.24863139</v>
      </c>
      <c r="JQ140" s="61">
        <f>JL140*('[1]功能-城建'!CX139-'[1]功能-城建'!CX138)+JQ139</f>
        <v>196705842.74417013</v>
      </c>
      <c r="JR140" s="61">
        <f>JM140*('[1]功能-城建'!CY139-'[1]功能-城建'!CY138)+JR139</f>
        <v>193115503.04187521</v>
      </c>
      <c r="JS140" s="61">
        <f>JN140*('[1]功能-城建'!CZ139-'[1]功能-城建'!CZ138)+JS139</f>
        <v>190767347.84612888</v>
      </c>
      <c r="JT140" s="61">
        <f>JO140*('[1]功能-城建'!DA139-'[1]功能-城建'!DA138)+JT139</f>
        <v>107797201.04572286</v>
      </c>
      <c r="JU140" s="172"/>
      <c r="JW140" s="172"/>
      <c r="JX140" s="172">
        <v>135</v>
      </c>
      <c r="JY140" s="68">
        <f t="shared" ref="JY140:KC140" si="1474">AJ142*$AB174</f>
        <v>0.1704</v>
      </c>
      <c r="JZ140" s="68">
        <f t="shared" si="1474"/>
        <v>0.17291999999999996</v>
      </c>
      <c r="KA140" s="68">
        <f t="shared" si="1474"/>
        <v>0.17795999999999998</v>
      </c>
      <c r="KB140" s="68">
        <f t="shared" si="1474"/>
        <v>0.18551999999999999</v>
      </c>
      <c r="KC140" s="68">
        <f t="shared" si="1474"/>
        <v>0.1956</v>
      </c>
      <c r="KD140" s="172"/>
      <c r="KF140" s="172"/>
      <c r="KG140" s="172">
        <v>135</v>
      </c>
      <c r="KH140" s="68">
        <f t="shared" ref="KH140:KL140" si="1475">AJ142*$AC174</f>
        <v>0.19879999999999998</v>
      </c>
      <c r="KI140" s="68">
        <f t="shared" si="1475"/>
        <v>0.20173999999999995</v>
      </c>
      <c r="KJ140" s="68">
        <f t="shared" si="1475"/>
        <v>0.20761999999999997</v>
      </c>
      <c r="KK140" s="68">
        <f t="shared" si="1475"/>
        <v>0.21643999999999999</v>
      </c>
      <c r="KL140" s="68">
        <f t="shared" si="1475"/>
        <v>0.22819999999999999</v>
      </c>
      <c r="KM140" s="172"/>
      <c r="KO140" s="172"/>
      <c r="KP140" s="172">
        <v>135</v>
      </c>
      <c r="KQ140" s="68">
        <f t="shared" ref="KQ140:KU140" si="1476">AJ142*$AD174</f>
        <v>0.29819999999999997</v>
      </c>
      <c r="KR140" s="68">
        <f t="shared" si="1476"/>
        <v>0.30260999999999993</v>
      </c>
      <c r="KS140" s="68">
        <f t="shared" si="1476"/>
        <v>0.31142999999999998</v>
      </c>
      <c r="KT140" s="68">
        <f t="shared" si="1476"/>
        <v>0.32466</v>
      </c>
      <c r="KU140" s="68">
        <f t="shared" si="1476"/>
        <v>0.34229999999999999</v>
      </c>
      <c r="KV140" s="172"/>
      <c r="KW140" s="172"/>
      <c r="KX140" s="172"/>
    </row>
    <row r="141" spans="2:310" x14ac:dyDescent="0.15">
      <c r="B141" s="172">
        <v>102</v>
      </c>
      <c r="C141" s="63">
        <f>IFERROR(INDEX(C$8:C$37,MATCH(圣人研究设计!AA175,$B$8:$B$37,0)),0)</f>
        <v>1.7999999999999998</v>
      </c>
      <c r="D141" s="63">
        <f>IFERROR(INDEX(D$8:D$37,MATCH(圣人研究设计!AB175,$B$8:$B$37,0)),0)</f>
        <v>1.5</v>
      </c>
      <c r="E141" s="63">
        <f>IFERROR(INDEX(E$8:E$37,MATCH(圣人研究设计!AC175,$B$8:$B$37,0)),0)</f>
        <v>0</v>
      </c>
      <c r="F141" s="63">
        <f>IFERROR(INDEX(F$8:F$37,MATCH(圣人研究设计!AD175,$B$8:$B$37,0)),0)</f>
        <v>0.12</v>
      </c>
      <c r="G141" s="63">
        <f>IFERROR(INDEX(G$8:G$37,MATCH(圣人研究设计!AE175,$B$8:$B$37,0)),0)</f>
        <v>1</v>
      </c>
      <c r="H141" s="63">
        <f>IFERROR(INDEX(H$8:H$37,MATCH(圣人研究设计!AF175,$B$8:$B$37,0)),0)</f>
        <v>1</v>
      </c>
      <c r="I141" s="63">
        <f>IFERROR(INDEX(I$8:I$37,MATCH(圣人研究设计!AG175,$B$8:$B$37,0)),0)</f>
        <v>1</v>
      </c>
      <c r="J141" s="63">
        <f>IFERROR(INDEX(J$8:J$37,MATCH(圣人研究设计!AH175,$B$8:$B$37,0)),0)</f>
        <v>0.2</v>
      </c>
      <c r="K141" s="63">
        <f>IFERROR(INDEX(K$8:K$37,MATCH(圣人研究设计!AI175,$B$8:$B$37,0)),0)</f>
        <v>0.24</v>
      </c>
      <c r="L141" s="63">
        <f>IFERROR(INDEX(L$8:L$37,MATCH(圣人研究设计!AJ175,$B$8:$B$37,0)),0)</f>
        <v>0.2</v>
      </c>
      <c r="M141" s="63">
        <f>IFERROR(INDEX(M$8:M$37,MATCH(圣人研究设计!AK175,$B$8:$B$37,0)),0)</f>
        <v>0.3</v>
      </c>
      <c r="N141" s="63">
        <f>IFERROR(INDEX(N$8:N$37,MATCH(圣人研究设计!AL175,$B$8:$B$37,0)),0)</f>
        <v>0.2</v>
      </c>
      <c r="O141" s="63">
        <f>IFERROR(INDEX(O$8:O$37,MATCH(圣人研究设计!AM175,$B$8:$B$37,0)),0)</f>
        <v>0.1</v>
      </c>
      <c r="P141" s="63">
        <f>IFERROR(INDEX(P$8:P$37,MATCH(圣人研究设计!AN175,$B$8:$B$37,0)),0)</f>
        <v>0.4</v>
      </c>
      <c r="Q141" s="63">
        <f>IFERROR(INDEX(Q$8:Q$37,MATCH(圣人研究设计!AO175,$B$8:$B$37,0)),0)</f>
        <v>0.1</v>
      </c>
      <c r="R141" s="63">
        <f>IFERROR(INDEX(R$8:R$37,MATCH(圣人研究设计!AP175,$B$8:$B$37,0)),0)</f>
        <v>0.3</v>
      </c>
      <c r="S141" s="63">
        <f>IFERROR(INDEX(S$8:S$37,MATCH(圣人研究设计!AQ175,$B$8:$B$37,0)),0)</f>
        <v>0.4</v>
      </c>
      <c r="T141" s="63">
        <f>IFERROR(INDEX(T$8:T$37,MATCH(圣人研究设计!AR175,$B$8:$B$37,0)),0)</f>
        <v>0.4</v>
      </c>
      <c r="U141" s="63">
        <f>IFERROR(INDEX(U$8:U$37,MATCH(圣人研究设计!AS175,$B$8:$B$37,0)),0)</f>
        <v>0.4</v>
      </c>
      <c r="V141" s="63">
        <f>IFERROR(INDEX(V$8:V$37,MATCH(圣人研究设计!AT175,$B$8:$B$37,0)),0)</f>
        <v>3</v>
      </c>
      <c r="W141" s="63">
        <f>IFERROR(INDEX(W$8:W$37,MATCH(圣人研究设计!AU175,$B$8:$B$37,0)),0)</f>
        <v>0.6</v>
      </c>
      <c r="X141" s="63">
        <f>IFERROR(INDEX(X$8:X$37,MATCH(圣人研究设计!AV175,$B$8:$B$37,0)),0)</f>
        <v>0.4</v>
      </c>
      <c r="Y141" s="63">
        <f>IFERROR(INDEX(Y$8:Y$37,MATCH(圣人研究设计!AW175,$B$8:$B$37,0)),0)</f>
        <v>1.2</v>
      </c>
      <c r="Z141" s="63">
        <f>IFERROR(INDEX(Z$8:Z$37,MATCH(圣人研究设计!AX175,$B$8:$B$37,0)),0)</f>
        <v>0.4</v>
      </c>
      <c r="AA141" s="63">
        <f>IFERROR(INDEX(AA$8:AA$37,MATCH(圣人研究设计!AY175,$B$8:$B$37,0)),0)</f>
        <v>0</v>
      </c>
      <c r="AB141" s="63">
        <f>IFERROR(INDEX(AB$8:AB$37,MATCH(圣人研究设计!AZ175,$B$8:$B$37,0)),0)</f>
        <v>0.2</v>
      </c>
      <c r="AC141" s="63">
        <f>IFERROR(INDEX(AC$8:AC$37,MATCH(圣人研究设计!BA175,$B$8:$B$37,0)),0)</f>
        <v>0.2</v>
      </c>
      <c r="AD141" s="63">
        <f>IFERROR(INDEX(AD$8:AD$37,MATCH(圣人研究设计!BB175,$B$8:$B$37,0)),0)</f>
        <v>0.36</v>
      </c>
      <c r="AI141" s="172">
        <v>134</v>
      </c>
      <c r="AJ141" s="60">
        <f>IF(总纲!BM138&lt;INT('功能-圣人研究'!$E$8),0,求节点('功能-圣人研究'!$E$8:$E$27,'功能-圣人研究'!K$8:K$27,总纲!BM138))</f>
        <v>0.71</v>
      </c>
      <c r="AK141" s="60">
        <f>IF(总纲!BN138&lt;INT('功能-圣人研究'!$E$8),0,求节点('功能-圣人研究'!$E$8:$E$27,'功能-圣人研究'!L$8:L$27,总纲!BN138))</f>
        <v>0.72049999999999992</v>
      </c>
      <c r="AL141" s="60">
        <f>IF(总纲!BO138&lt;INT('功能-圣人研究'!$E$8),0,求节点('功能-圣人研究'!$E$8:$E$27,'功能-圣人研究'!M$8:M$27,总纲!BO138))</f>
        <v>0.74149999999999994</v>
      </c>
      <c r="AM141" s="60">
        <f>IF(总纲!BP138&lt;INT('功能-圣人研究'!$E$8),0,求节点('功能-圣人研究'!$E$8:$E$27,'功能-圣人研究'!N$8:N$27,总纲!BP138))</f>
        <v>0.77300000000000002</v>
      </c>
      <c r="AN141" s="60">
        <f>IF(总纲!BQ138&lt;INT('功能-圣人研究'!$E$8),0,求节点('功能-圣人研究'!$E$8:$E$27,'功能-圣人研究'!O$8:O$27,总纲!BQ138))</f>
        <v>0.81500000000000006</v>
      </c>
      <c r="AO141" s="172"/>
      <c r="AT141" s="172">
        <v>136</v>
      </c>
      <c r="AU141" s="68">
        <f t="shared" ref="AU141:AY141" si="1477">$C175*AJ143</f>
        <v>1.4909999999999997</v>
      </c>
      <c r="AV141" s="68">
        <f t="shared" si="1477"/>
        <v>1.5130499999999996</v>
      </c>
      <c r="AW141" s="68">
        <f t="shared" si="1477"/>
        <v>1.5571499999999996</v>
      </c>
      <c r="AX141" s="68">
        <f t="shared" si="1477"/>
        <v>1.6232999999999997</v>
      </c>
      <c r="AY141" s="68">
        <f t="shared" si="1477"/>
        <v>1.7114999999999998</v>
      </c>
      <c r="AZ141" s="172"/>
      <c r="BB141" s="172"/>
      <c r="BC141" s="172">
        <v>136</v>
      </c>
      <c r="BD141" s="68">
        <f t="shared" ref="BD141:BH141" si="1478">$D175*AJ143</f>
        <v>1.4909999999999997</v>
      </c>
      <c r="BE141" s="68">
        <f t="shared" si="1478"/>
        <v>1.5130499999999996</v>
      </c>
      <c r="BF141" s="68">
        <f t="shared" si="1478"/>
        <v>1.5571499999999996</v>
      </c>
      <c r="BG141" s="68">
        <f t="shared" si="1478"/>
        <v>1.6232999999999997</v>
      </c>
      <c r="BH141" s="68">
        <f t="shared" si="1478"/>
        <v>1.7114999999999998</v>
      </c>
      <c r="BI141" s="172"/>
      <c r="BK141" s="172"/>
      <c r="BL141" s="172">
        <v>136</v>
      </c>
      <c r="BM141" s="68">
        <f t="shared" ref="BM141:BQ141" si="1479">$E175*AJ143</f>
        <v>0</v>
      </c>
      <c r="BN141" s="68">
        <f t="shared" si="1479"/>
        <v>0</v>
      </c>
      <c r="BO141" s="68">
        <f t="shared" si="1479"/>
        <v>0</v>
      </c>
      <c r="BP141" s="68">
        <f t="shared" si="1479"/>
        <v>0</v>
      </c>
      <c r="BQ141" s="68">
        <f t="shared" si="1479"/>
        <v>0</v>
      </c>
      <c r="BR141" s="172"/>
      <c r="BT141" s="172"/>
      <c r="BU141" s="172">
        <v>136</v>
      </c>
      <c r="BV141" s="62">
        <f t="shared" ref="BV141:BZ141" si="1480">$G175*AJ143</f>
        <v>0.99399999999999988</v>
      </c>
      <c r="BW141" s="62">
        <f t="shared" si="1480"/>
        <v>1.0086999999999999</v>
      </c>
      <c r="BX141" s="62">
        <f t="shared" si="1480"/>
        <v>1.0380999999999998</v>
      </c>
      <c r="BY141" s="62">
        <f t="shared" si="1480"/>
        <v>1.0822000000000001</v>
      </c>
      <c r="BZ141" s="62">
        <f t="shared" si="1480"/>
        <v>1.141</v>
      </c>
      <c r="CA141" s="172"/>
      <c r="CC141" s="172"/>
      <c r="CD141" s="172">
        <v>136</v>
      </c>
      <c r="CE141" s="62">
        <f t="shared" ref="CE141:CI141" si="1481">$H175*AJ143</f>
        <v>0.99399999999999988</v>
      </c>
      <c r="CF141" s="62">
        <f t="shared" si="1481"/>
        <v>1.0086999999999999</v>
      </c>
      <c r="CG141" s="62">
        <f t="shared" si="1481"/>
        <v>1.0380999999999998</v>
      </c>
      <c r="CH141" s="62">
        <f t="shared" si="1481"/>
        <v>1.0822000000000001</v>
      </c>
      <c r="CI141" s="62">
        <f t="shared" si="1481"/>
        <v>1.141</v>
      </c>
      <c r="CJ141" s="172"/>
      <c r="CL141" s="172"/>
      <c r="CM141" s="172">
        <v>136</v>
      </c>
      <c r="CN141" s="62">
        <f t="shared" ref="CN141:CR141" si="1482">$I175*AJ143</f>
        <v>0.85199999999999998</v>
      </c>
      <c r="CO141" s="62">
        <f t="shared" si="1482"/>
        <v>0.86459999999999992</v>
      </c>
      <c r="CP141" s="62">
        <f t="shared" si="1482"/>
        <v>0.88979999999999992</v>
      </c>
      <c r="CQ141" s="62">
        <f t="shared" si="1482"/>
        <v>0.92759999999999998</v>
      </c>
      <c r="CR141" s="62">
        <f t="shared" si="1482"/>
        <v>0.97799999999999998</v>
      </c>
      <c r="CS141" s="172"/>
      <c r="CU141" s="172"/>
      <c r="CV141" s="172">
        <v>136</v>
      </c>
      <c r="CW141" s="62">
        <f t="shared" ref="CW141:DA141" si="1483">$J175*AJ143</f>
        <v>0.19879999999999998</v>
      </c>
      <c r="CX141" s="62">
        <f t="shared" si="1483"/>
        <v>0.20173999999999995</v>
      </c>
      <c r="CY141" s="62">
        <f t="shared" si="1483"/>
        <v>0.20761999999999997</v>
      </c>
      <c r="CZ141" s="62">
        <f t="shared" si="1483"/>
        <v>0.21643999999999999</v>
      </c>
      <c r="DA141" s="62">
        <f t="shared" si="1483"/>
        <v>0.22819999999999999</v>
      </c>
      <c r="DB141" s="172"/>
      <c r="DD141" s="172"/>
      <c r="DE141" s="172">
        <v>136</v>
      </c>
      <c r="DF141" s="62">
        <f t="shared" ref="DF141:DJ141" si="1484">$K175*AJ143</f>
        <v>0.19879999999999998</v>
      </c>
      <c r="DG141" s="62">
        <f t="shared" si="1484"/>
        <v>0.20173999999999995</v>
      </c>
      <c r="DH141" s="62">
        <f t="shared" si="1484"/>
        <v>0.20761999999999997</v>
      </c>
      <c r="DI141" s="62">
        <f t="shared" si="1484"/>
        <v>0.21643999999999999</v>
      </c>
      <c r="DJ141" s="62">
        <f t="shared" si="1484"/>
        <v>0.22819999999999999</v>
      </c>
      <c r="DK141" s="172"/>
      <c r="DM141" s="172"/>
      <c r="DN141" s="172">
        <v>136</v>
      </c>
      <c r="DO141" s="62">
        <f t="shared" ref="DO141:DS141" si="1485">$L175*AJ143</f>
        <v>0.1704</v>
      </c>
      <c r="DP141" s="62">
        <f t="shared" si="1485"/>
        <v>0.17291999999999996</v>
      </c>
      <c r="DQ141" s="62">
        <f t="shared" si="1485"/>
        <v>0.17795999999999998</v>
      </c>
      <c r="DR141" s="62">
        <f t="shared" si="1485"/>
        <v>0.18551999999999999</v>
      </c>
      <c r="DS141" s="62">
        <f t="shared" si="1485"/>
        <v>0.1956</v>
      </c>
      <c r="DT141" s="172"/>
      <c r="DV141" s="172"/>
      <c r="DW141" s="172">
        <v>136</v>
      </c>
      <c r="DX141" s="62">
        <f t="shared" ref="DX141:EB141" si="1486">$M175*AJ143</f>
        <v>0.25559999999999999</v>
      </c>
      <c r="DY141" s="62">
        <f t="shared" si="1486"/>
        <v>0.25937999999999994</v>
      </c>
      <c r="DZ141" s="62">
        <f t="shared" si="1486"/>
        <v>0.26693999999999996</v>
      </c>
      <c r="EA141" s="62">
        <f t="shared" si="1486"/>
        <v>0.27827999999999997</v>
      </c>
      <c r="EB141" s="62">
        <f t="shared" si="1486"/>
        <v>0.29339999999999999</v>
      </c>
      <c r="EC141" s="172"/>
      <c r="EE141" s="172"/>
      <c r="EF141" s="172">
        <v>136</v>
      </c>
      <c r="EG141" s="62">
        <f t="shared" ref="EG141:EK141" si="1487">$N175*AJ143</f>
        <v>0.1704</v>
      </c>
      <c r="EH141" s="62">
        <f t="shared" si="1487"/>
        <v>0.17291999999999996</v>
      </c>
      <c r="EI141" s="62">
        <f t="shared" si="1487"/>
        <v>0.17795999999999998</v>
      </c>
      <c r="EJ141" s="62">
        <f t="shared" si="1487"/>
        <v>0.18551999999999999</v>
      </c>
      <c r="EK141" s="62">
        <f t="shared" si="1487"/>
        <v>0.1956</v>
      </c>
      <c r="EL141" s="172"/>
      <c r="EN141" s="172"/>
      <c r="EO141" s="172">
        <v>136</v>
      </c>
      <c r="EP141" s="62">
        <f t="shared" ref="EP141:ET141" si="1488">$O175*AJ143</f>
        <v>8.5199999999999998E-2</v>
      </c>
      <c r="EQ141" s="62">
        <f t="shared" si="1488"/>
        <v>8.6459999999999981E-2</v>
      </c>
      <c r="ER141" s="62">
        <f t="shared" si="1488"/>
        <v>8.897999999999999E-2</v>
      </c>
      <c r="ES141" s="62">
        <f t="shared" si="1488"/>
        <v>9.2759999999999995E-2</v>
      </c>
      <c r="ET141" s="62">
        <f t="shared" si="1488"/>
        <v>9.7799999999999998E-2</v>
      </c>
      <c r="EU141" s="172"/>
      <c r="EW141" s="172"/>
      <c r="EX141" s="172">
        <v>136</v>
      </c>
      <c r="EY141" s="62">
        <f t="shared" si="1328"/>
        <v>0.34079999999999999</v>
      </c>
      <c r="EZ141" s="62">
        <f t="shared" si="1329"/>
        <v>0.34583999999999993</v>
      </c>
      <c r="FA141" s="62">
        <f t="shared" si="1330"/>
        <v>0.35591999999999996</v>
      </c>
      <c r="FB141" s="62">
        <f t="shared" si="1331"/>
        <v>0.37103999999999998</v>
      </c>
      <c r="FC141" s="62">
        <f t="shared" si="1332"/>
        <v>0.39119999999999999</v>
      </c>
      <c r="FD141" s="172"/>
      <c r="FF141" s="172"/>
      <c r="FG141" s="172">
        <v>136</v>
      </c>
      <c r="FH141" s="67">
        <f>$Q175*AJ143*'[1]资源-士兵训练时间'!AB141+FH140</f>
        <v>147744673.12948665</v>
      </c>
      <c r="FI141" s="67">
        <f>$Q175*AK143*'[1]资源-士兵训练时间'!AC141+FI140</f>
        <v>209247678.01200214</v>
      </c>
      <c r="FJ141" s="67">
        <f>$Q175*AL143*'[1]资源-士兵训练时间'!AD141+FJ140</f>
        <v>282018408.4920851</v>
      </c>
      <c r="FK141" s="67">
        <f>$Q175*AM143*'[1]资源-士兵训练时间'!AE141+FK140</f>
        <v>371347140.93247157</v>
      </c>
      <c r="FL141" s="67">
        <f>$Q175*AN143*'[1]资源-士兵训练时间'!AF141+FL140</f>
        <v>573684458.13839591</v>
      </c>
      <c r="FM141" s="172"/>
      <c r="FO141" s="172"/>
      <c r="FP141" s="172">
        <v>136</v>
      </c>
      <c r="FQ141" s="62">
        <f t="shared" ref="FQ141:FU141" si="1489">$R175*AJ143</f>
        <v>0.25559999999999999</v>
      </c>
      <c r="FR141" s="62">
        <f t="shared" si="1489"/>
        <v>0.25937999999999994</v>
      </c>
      <c r="FS141" s="62">
        <f t="shared" si="1489"/>
        <v>0.26693999999999996</v>
      </c>
      <c r="FT141" s="62">
        <f t="shared" si="1489"/>
        <v>0.27827999999999997</v>
      </c>
      <c r="FU141" s="62">
        <f t="shared" si="1489"/>
        <v>0.29339999999999999</v>
      </c>
      <c r="FV141" s="61">
        <f>FQ141*[4]兵营招募!AX140+FV140</f>
        <v>446057156.75612593</v>
      </c>
      <c r="FW141" s="61">
        <f>FR141*[4]兵营招募!AY140+FW140</f>
        <v>446512835.86015588</v>
      </c>
      <c r="FX141" s="61">
        <f>FS141*[4]兵营招募!AZ140+FX140</f>
        <v>418462864.82475513</v>
      </c>
      <c r="FY141" s="61">
        <f>FT141*[4]兵营招募!BA140+FY140</f>
        <v>387282105.50570709</v>
      </c>
      <c r="FZ141" s="61">
        <f>FU141*[4]兵营招募!BB140+FZ140</f>
        <v>262969630.15822083</v>
      </c>
      <c r="GA141" s="172"/>
      <c r="GC141" s="172"/>
      <c r="GD141" s="172">
        <v>136</v>
      </c>
      <c r="GE141" s="62">
        <f t="shared" ref="GE141:GI141" si="1490">$S175*AJ143</f>
        <v>0.34079999999999999</v>
      </c>
      <c r="GF141" s="62">
        <f t="shared" si="1490"/>
        <v>0.34583999999999993</v>
      </c>
      <c r="GG141" s="62">
        <f t="shared" si="1490"/>
        <v>0.35591999999999996</v>
      </c>
      <c r="GH141" s="62">
        <f t="shared" si="1490"/>
        <v>0.37103999999999998</v>
      </c>
      <c r="GI141" s="62">
        <f t="shared" si="1490"/>
        <v>0.39119999999999999</v>
      </c>
      <c r="GJ141" s="172"/>
      <c r="GL141" s="172"/>
      <c r="GM141" s="172">
        <v>136</v>
      </c>
      <c r="GN141" s="62">
        <f t="shared" ref="GN141:GR141" si="1491">$T175*AJ143</f>
        <v>0.34079999999999999</v>
      </c>
      <c r="GO141" s="62">
        <f t="shared" si="1491"/>
        <v>0.34583999999999993</v>
      </c>
      <c r="GP141" s="62">
        <f t="shared" si="1491"/>
        <v>0.35591999999999996</v>
      </c>
      <c r="GQ141" s="62">
        <f t="shared" si="1491"/>
        <v>0.37103999999999998</v>
      </c>
      <c r="GR141" s="62">
        <f t="shared" si="1491"/>
        <v>0.39119999999999999</v>
      </c>
      <c r="GS141" s="172"/>
      <c r="GU141" s="172"/>
      <c r="GV141" s="172">
        <v>136</v>
      </c>
      <c r="GW141" s="62">
        <f t="shared" ref="GW141:HA141" si="1492">$U175*AJ143</f>
        <v>0.34079999999999999</v>
      </c>
      <c r="GX141" s="62">
        <f t="shared" si="1492"/>
        <v>0.34583999999999993</v>
      </c>
      <c r="GY141" s="62">
        <f t="shared" si="1492"/>
        <v>0.35591999999999996</v>
      </c>
      <c r="GZ141" s="62">
        <f t="shared" si="1492"/>
        <v>0.37103999999999998</v>
      </c>
      <c r="HA141" s="62">
        <f t="shared" si="1492"/>
        <v>0.39119999999999999</v>
      </c>
      <c r="HB141" s="172"/>
      <c r="HD141" s="172"/>
      <c r="HE141" s="172">
        <v>136</v>
      </c>
      <c r="HF141" s="62">
        <f t="shared" ref="HF141:HJ141" si="1493">$V175*AJ143</f>
        <v>2.5559999999999996</v>
      </c>
      <c r="HG141" s="62">
        <f t="shared" si="1493"/>
        <v>2.5937999999999994</v>
      </c>
      <c r="HH141" s="62">
        <f t="shared" si="1493"/>
        <v>2.6693999999999996</v>
      </c>
      <c r="HI141" s="62">
        <f t="shared" si="1493"/>
        <v>2.7827999999999999</v>
      </c>
      <c r="HJ141" s="62">
        <f t="shared" si="1493"/>
        <v>2.9339999999999997</v>
      </c>
      <c r="HK141" s="172"/>
      <c r="HM141" s="172"/>
      <c r="HN141" s="172">
        <v>136</v>
      </c>
      <c r="HO141" s="62">
        <f t="shared" ref="HO141:HS141" si="1494">$W175*AJ143</f>
        <v>0.51119999999999999</v>
      </c>
      <c r="HP141" s="62">
        <f t="shared" si="1494"/>
        <v>0.51875999999999989</v>
      </c>
      <c r="HQ141" s="62">
        <f t="shared" si="1494"/>
        <v>0.53387999999999991</v>
      </c>
      <c r="HR141" s="62">
        <f t="shared" si="1494"/>
        <v>0.55655999999999994</v>
      </c>
      <c r="HS141" s="62">
        <f t="shared" si="1494"/>
        <v>0.58679999999999999</v>
      </c>
      <c r="HT141" s="172"/>
      <c r="HV141" s="172"/>
      <c r="HW141" s="172">
        <v>136</v>
      </c>
      <c r="HX141" s="62">
        <f t="shared" ref="HX141:IB141" si="1495">$X175*AJ143</f>
        <v>0.34079999999999999</v>
      </c>
      <c r="HY141" s="62">
        <f t="shared" si="1495"/>
        <v>0.34583999999999993</v>
      </c>
      <c r="HZ141" s="62">
        <f t="shared" si="1495"/>
        <v>0.35591999999999996</v>
      </c>
      <c r="IA141" s="62">
        <f t="shared" si="1495"/>
        <v>0.37103999999999998</v>
      </c>
      <c r="IB141" s="62">
        <f t="shared" si="1495"/>
        <v>0.39119999999999999</v>
      </c>
      <c r="IC141" s="172"/>
      <c r="IE141" s="172"/>
      <c r="IF141" s="172">
        <v>136</v>
      </c>
      <c r="IG141" s="62">
        <f t="shared" ref="IG141:IK141" si="1496">$Y175*AJ143</f>
        <v>0.99399999999999988</v>
      </c>
      <c r="IH141" s="62">
        <f t="shared" si="1496"/>
        <v>1.0086999999999999</v>
      </c>
      <c r="II141" s="62">
        <f t="shared" si="1496"/>
        <v>1.0380999999999998</v>
      </c>
      <c r="IJ141" s="62">
        <f t="shared" si="1496"/>
        <v>1.0822000000000001</v>
      </c>
      <c r="IK141" s="62">
        <f t="shared" si="1496"/>
        <v>1.141</v>
      </c>
      <c r="IL141" s="172"/>
      <c r="IN141" s="172"/>
      <c r="IO141" s="172">
        <v>136</v>
      </c>
      <c r="IP141" s="62">
        <f t="shared" ref="IP141:IT141" si="1497">$Z175*AJ143</f>
        <v>0.34079999999999999</v>
      </c>
      <c r="IQ141" s="62">
        <f t="shared" si="1497"/>
        <v>0.34583999999999993</v>
      </c>
      <c r="IR141" s="62">
        <f t="shared" si="1497"/>
        <v>0.35591999999999996</v>
      </c>
      <c r="IS141" s="62">
        <f t="shared" si="1497"/>
        <v>0.37103999999999998</v>
      </c>
      <c r="IT141" s="62">
        <f t="shared" si="1497"/>
        <v>0.39119999999999999</v>
      </c>
      <c r="IU141" s="172"/>
      <c r="IW141" s="172"/>
      <c r="IX141" s="172">
        <v>136</v>
      </c>
      <c r="IY141" s="62">
        <f t="shared" ref="IY141:JC141" si="1498">$AA175*AJ143</f>
        <v>0</v>
      </c>
      <c r="IZ141" s="62">
        <f t="shared" si="1498"/>
        <v>0</v>
      </c>
      <c r="JA141" s="62">
        <f t="shared" si="1498"/>
        <v>0</v>
      </c>
      <c r="JB141" s="62">
        <f t="shared" si="1498"/>
        <v>0</v>
      </c>
      <c r="JC141" s="62">
        <f t="shared" si="1498"/>
        <v>0</v>
      </c>
      <c r="JD141" s="67"/>
      <c r="JE141" s="67"/>
      <c r="JF141" s="67"/>
      <c r="JG141" s="172"/>
      <c r="JI141" s="172"/>
      <c r="JJ141" s="172">
        <v>136</v>
      </c>
      <c r="JK141" s="68">
        <f t="shared" ref="JK141:JO141" si="1499">AJ143*$F175</f>
        <v>9.9399999999999988E-2</v>
      </c>
      <c r="JL141" s="68">
        <f t="shared" si="1499"/>
        <v>0.10086999999999997</v>
      </c>
      <c r="JM141" s="68">
        <f t="shared" si="1499"/>
        <v>0.10380999999999999</v>
      </c>
      <c r="JN141" s="68">
        <f t="shared" si="1499"/>
        <v>0.10822</v>
      </c>
      <c r="JO141" s="68">
        <f t="shared" si="1499"/>
        <v>0.11409999999999999</v>
      </c>
      <c r="JP141" s="61">
        <f>JK141*('[1]功能-城建'!CW140-'[1]功能-城建'!CW139)+JP140</f>
        <v>198041260.68495312</v>
      </c>
      <c r="JQ141" s="61">
        <f>JL141*('[1]功能-城建'!CX140-'[1]功能-城建'!CX139)+JQ140</f>
        <v>212435340.64552411</v>
      </c>
      <c r="JR141" s="61">
        <f>JM141*('[1]功能-城建'!CY140-'[1]功能-城建'!CY139)+JR140</f>
        <v>209044786.26695871</v>
      </c>
      <c r="JS141" s="61">
        <f>JN141*('[1]功能-城建'!CZ140-'[1]功能-城建'!CZ139)+JS140</f>
        <v>206364559.49074084</v>
      </c>
      <c r="JT141" s="61">
        <f>JO141*('[1]功能-城建'!DA140-'[1]功能-城建'!DA139)+JT140</f>
        <v>116828832.08442503</v>
      </c>
      <c r="JU141" s="172"/>
      <c r="JW141" s="172"/>
      <c r="JX141" s="172">
        <v>136</v>
      </c>
      <c r="JY141" s="68">
        <f t="shared" ref="JY141:KC141" si="1500">AJ143*$AB175</f>
        <v>0.1704</v>
      </c>
      <c r="JZ141" s="68">
        <f t="shared" si="1500"/>
        <v>0.17291999999999996</v>
      </c>
      <c r="KA141" s="68">
        <f t="shared" si="1500"/>
        <v>0.17795999999999998</v>
      </c>
      <c r="KB141" s="68">
        <f t="shared" si="1500"/>
        <v>0.18551999999999999</v>
      </c>
      <c r="KC141" s="68">
        <f t="shared" si="1500"/>
        <v>0.1956</v>
      </c>
      <c r="KD141" s="172"/>
      <c r="KF141" s="172"/>
      <c r="KG141" s="172">
        <v>136</v>
      </c>
      <c r="KH141" s="68">
        <f t="shared" ref="KH141:KL141" si="1501">AJ143*$AC175</f>
        <v>0.19879999999999998</v>
      </c>
      <c r="KI141" s="68">
        <f t="shared" si="1501"/>
        <v>0.20173999999999995</v>
      </c>
      <c r="KJ141" s="68">
        <f t="shared" si="1501"/>
        <v>0.20761999999999997</v>
      </c>
      <c r="KK141" s="68">
        <f t="shared" si="1501"/>
        <v>0.21643999999999999</v>
      </c>
      <c r="KL141" s="68">
        <f t="shared" si="1501"/>
        <v>0.22819999999999999</v>
      </c>
      <c r="KM141" s="172"/>
      <c r="KO141" s="172"/>
      <c r="KP141" s="172">
        <v>136</v>
      </c>
      <c r="KQ141" s="68">
        <f t="shared" ref="KQ141:KU141" si="1502">AJ143*$AD175</f>
        <v>0.29819999999999997</v>
      </c>
      <c r="KR141" s="68">
        <f t="shared" si="1502"/>
        <v>0.30260999999999993</v>
      </c>
      <c r="KS141" s="68">
        <f t="shared" si="1502"/>
        <v>0.31142999999999998</v>
      </c>
      <c r="KT141" s="68">
        <f t="shared" si="1502"/>
        <v>0.32466</v>
      </c>
      <c r="KU141" s="68">
        <f t="shared" si="1502"/>
        <v>0.34229999999999999</v>
      </c>
      <c r="KV141" s="172"/>
      <c r="KW141" s="172"/>
      <c r="KX141" s="172"/>
    </row>
    <row r="142" spans="2:310" x14ac:dyDescent="0.15">
      <c r="B142" s="172">
        <v>103</v>
      </c>
      <c r="C142" s="63">
        <f>IFERROR(INDEX(C$8:C$37,MATCH(圣人研究设计!AA176,$B$8:$B$37,0)),0)</f>
        <v>1.7999999999999998</v>
      </c>
      <c r="D142" s="63">
        <f>IFERROR(INDEX(D$8:D$37,MATCH(圣人研究设计!AB176,$B$8:$B$37,0)),0)</f>
        <v>1.5</v>
      </c>
      <c r="E142" s="63">
        <f>IFERROR(INDEX(E$8:E$37,MATCH(圣人研究设计!AC176,$B$8:$B$37,0)),0)</f>
        <v>0</v>
      </c>
      <c r="F142" s="63">
        <f>IFERROR(INDEX(F$8:F$37,MATCH(圣人研究设计!AD176,$B$8:$B$37,0)),0)</f>
        <v>0.12</v>
      </c>
      <c r="G142" s="63">
        <f>IFERROR(INDEX(G$8:G$37,MATCH(圣人研究设计!AE176,$B$8:$B$37,0)),0)</f>
        <v>1</v>
      </c>
      <c r="H142" s="63">
        <f>IFERROR(INDEX(H$8:H$37,MATCH(圣人研究设计!AF176,$B$8:$B$37,0)),0)</f>
        <v>1</v>
      </c>
      <c r="I142" s="63">
        <f>IFERROR(INDEX(I$8:I$37,MATCH(圣人研究设计!AG176,$B$8:$B$37,0)),0)</f>
        <v>1</v>
      </c>
      <c r="J142" s="63">
        <f>IFERROR(INDEX(J$8:J$37,MATCH(圣人研究设计!AH176,$B$8:$B$37,0)),0)</f>
        <v>0.2</v>
      </c>
      <c r="K142" s="63">
        <f>IFERROR(INDEX(K$8:K$37,MATCH(圣人研究设计!AI176,$B$8:$B$37,0)),0)</f>
        <v>0.24</v>
      </c>
      <c r="L142" s="63">
        <f>IFERROR(INDEX(L$8:L$37,MATCH(圣人研究设计!AJ176,$B$8:$B$37,0)),0)</f>
        <v>0.2</v>
      </c>
      <c r="M142" s="63">
        <f>IFERROR(INDEX(M$8:M$37,MATCH(圣人研究设计!AK176,$B$8:$B$37,0)),0)</f>
        <v>0.3</v>
      </c>
      <c r="N142" s="63">
        <f>IFERROR(INDEX(N$8:N$37,MATCH(圣人研究设计!AL176,$B$8:$B$37,0)),0)</f>
        <v>0.2</v>
      </c>
      <c r="O142" s="63">
        <f>IFERROR(INDEX(O$8:O$37,MATCH(圣人研究设计!AM176,$B$8:$B$37,0)),0)</f>
        <v>0.1</v>
      </c>
      <c r="P142" s="63">
        <f>IFERROR(INDEX(P$8:P$37,MATCH(圣人研究设计!AN176,$B$8:$B$37,0)),0)</f>
        <v>0.4</v>
      </c>
      <c r="Q142" s="63">
        <f>IFERROR(INDEX(Q$8:Q$37,MATCH(圣人研究设计!AO176,$B$8:$B$37,0)),0)</f>
        <v>0.1</v>
      </c>
      <c r="R142" s="63">
        <f>IFERROR(INDEX(R$8:R$37,MATCH(圣人研究设计!AP176,$B$8:$B$37,0)),0)</f>
        <v>0.3</v>
      </c>
      <c r="S142" s="63">
        <f>IFERROR(INDEX(S$8:S$37,MATCH(圣人研究设计!AQ176,$B$8:$B$37,0)),0)</f>
        <v>0.4</v>
      </c>
      <c r="T142" s="63">
        <f>IFERROR(INDEX(T$8:T$37,MATCH(圣人研究设计!AR176,$B$8:$B$37,0)),0)</f>
        <v>0.4</v>
      </c>
      <c r="U142" s="63">
        <f>IFERROR(INDEX(U$8:U$37,MATCH(圣人研究设计!AS176,$B$8:$B$37,0)),0)</f>
        <v>0.4</v>
      </c>
      <c r="V142" s="63">
        <f>IFERROR(INDEX(V$8:V$37,MATCH(圣人研究设计!AT176,$B$8:$B$37,0)),0)</f>
        <v>3</v>
      </c>
      <c r="W142" s="63">
        <f>IFERROR(INDEX(W$8:W$37,MATCH(圣人研究设计!AU176,$B$8:$B$37,0)),0)</f>
        <v>0.6</v>
      </c>
      <c r="X142" s="63">
        <f>IFERROR(INDEX(X$8:X$37,MATCH(圣人研究设计!AV176,$B$8:$B$37,0)),0)</f>
        <v>0.4</v>
      </c>
      <c r="Y142" s="63">
        <f>IFERROR(INDEX(Y$8:Y$37,MATCH(圣人研究设计!AW176,$B$8:$B$37,0)),0)</f>
        <v>1.2</v>
      </c>
      <c r="Z142" s="63">
        <f>IFERROR(INDEX(Z$8:Z$37,MATCH(圣人研究设计!AX176,$B$8:$B$37,0)),0)</f>
        <v>0.4</v>
      </c>
      <c r="AA142" s="63">
        <f>IFERROR(INDEX(AA$8:AA$37,MATCH(圣人研究设计!AY176,$B$8:$B$37,0)),0)</f>
        <v>0</v>
      </c>
      <c r="AB142" s="63">
        <f>IFERROR(INDEX(AB$8:AB$37,MATCH(圣人研究设计!AZ176,$B$8:$B$37,0)),0)</f>
        <v>0.2</v>
      </c>
      <c r="AC142" s="63">
        <f>IFERROR(INDEX(AC$8:AC$37,MATCH(圣人研究设计!BA176,$B$8:$B$37,0)),0)</f>
        <v>0.2</v>
      </c>
      <c r="AD142" s="63">
        <f>IFERROR(INDEX(AD$8:AD$37,MATCH(圣人研究设计!BB176,$B$8:$B$37,0)),0)</f>
        <v>0.36</v>
      </c>
      <c r="AI142" s="172">
        <v>135</v>
      </c>
      <c r="AJ142" s="60">
        <f>IF(总纲!BM139&lt;INT('功能-圣人研究'!$E$8),0,求节点('功能-圣人研究'!$E$8:$E$27,'功能-圣人研究'!K$8:K$27,总纲!BM139))</f>
        <v>0.71</v>
      </c>
      <c r="AK142" s="60">
        <f>IF(总纲!BN139&lt;INT('功能-圣人研究'!$E$8),0,求节点('功能-圣人研究'!$E$8:$E$27,'功能-圣人研究'!L$8:L$27,总纲!BN139))</f>
        <v>0.72049999999999992</v>
      </c>
      <c r="AL142" s="60">
        <f>IF(总纲!BO139&lt;INT('功能-圣人研究'!$E$8),0,求节点('功能-圣人研究'!$E$8:$E$27,'功能-圣人研究'!M$8:M$27,总纲!BO139))</f>
        <v>0.74149999999999994</v>
      </c>
      <c r="AM142" s="60">
        <f>IF(总纲!BP139&lt;INT('功能-圣人研究'!$E$8),0,求节点('功能-圣人研究'!$E$8:$E$27,'功能-圣人研究'!N$8:N$27,总纲!BP139))</f>
        <v>0.77300000000000002</v>
      </c>
      <c r="AN142" s="60">
        <f>IF(总纲!BQ139&lt;INT('功能-圣人研究'!$E$8),0,求节点('功能-圣人研究'!$E$8:$E$27,'功能-圣人研究'!O$8:O$27,总纲!BQ139))</f>
        <v>0.81500000000000006</v>
      </c>
      <c r="AO142" s="172"/>
      <c r="AT142" s="172">
        <v>137</v>
      </c>
      <c r="AU142" s="68">
        <f t="shared" ref="AU142:AY142" si="1503">$C176*AJ144</f>
        <v>1.4909999999999997</v>
      </c>
      <c r="AV142" s="68">
        <f t="shared" si="1503"/>
        <v>1.5130499999999996</v>
      </c>
      <c r="AW142" s="68">
        <f t="shared" si="1503"/>
        <v>1.5571499999999996</v>
      </c>
      <c r="AX142" s="68">
        <f t="shared" si="1503"/>
        <v>1.6232999999999997</v>
      </c>
      <c r="AY142" s="68">
        <f t="shared" si="1503"/>
        <v>1.7114999999999998</v>
      </c>
      <c r="AZ142" s="172"/>
      <c r="BB142" s="172"/>
      <c r="BC142" s="172">
        <v>137</v>
      </c>
      <c r="BD142" s="68">
        <f t="shared" ref="BD142:BH142" si="1504">$D176*AJ144</f>
        <v>1.4909999999999997</v>
      </c>
      <c r="BE142" s="68">
        <f t="shared" si="1504"/>
        <v>1.5130499999999996</v>
      </c>
      <c r="BF142" s="68">
        <f t="shared" si="1504"/>
        <v>1.5571499999999996</v>
      </c>
      <c r="BG142" s="68">
        <f t="shared" si="1504"/>
        <v>1.6232999999999997</v>
      </c>
      <c r="BH142" s="68">
        <f t="shared" si="1504"/>
        <v>1.7114999999999998</v>
      </c>
      <c r="BI142" s="172"/>
      <c r="BK142" s="172"/>
      <c r="BL142" s="172">
        <v>137</v>
      </c>
      <c r="BM142" s="68">
        <f t="shared" ref="BM142:BQ142" si="1505">$E176*AJ144</f>
        <v>0</v>
      </c>
      <c r="BN142" s="68">
        <f t="shared" si="1505"/>
        <v>0</v>
      </c>
      <c r="BO142" s="68">
        <f t="shared" si="1505"/>
        <v>0</v>
      </c>
      <c r="BP142" s="68">
        <f t="shared" si="1505"/>
        <v>0</v>
      </c>
      <c r="BQ142" s="68">
        <f t="shared" si="1505"/>
        <v>0</v>
      </c>
      <c r="BR142" s="172"/>
      <c r="BT142" s="172"/>
      <c r="BU142" s="172">
        <v>137</v>
      </c>
      <c r="BV142" s="62">
        <f t="shared" ref="BV142:BZ142" si="1506">$G176*AJ144</f>
        <v>0.99399999999999988</v>
      </c>
      <c r="BW142" s="62">
        <f t="shared" si="1506"/>
        <v>1.0086999999999999</v>
      </c>
      <c r="BX142" s="62">
        <f t="shared" si="1506"/>
        <v>1.0380999999999998</v>
      </c>
      <c r="BY142" s="62">
        <f t="shared" si="1506"/>
        <v>1.0822000000000001</v>
      </c>
      <c r="BZ142" s="62">
        <f t="shared" si="1506"/>
        <v>1.141</v>
      </c>
      <c r="CA142" s="172"/>
      <c r="CC142" s="172"/>
      <c r="CD142" s="172">
        <v>137</v>
      </c>
      <c r="CE142" s="62">
        <f t="shared" ref="CE142:CI142" si="1507">$H176*AJ144</f>
        <v>0.99399999999999988</v>
      </c>
      <c r="CF142" s="62">
        <f t="shared" si="1507"/>
        <v>1.0086999999999999</v>
      </c>
      <c r="CG142" s="62">
        <f t="shared" si="1507"/>
        <v>1.0380999999999998</v>
      </c>
      <c r="CH142" s="62">
        <f t="shared" si="1507"/>
        <v>1.0822000000000001</v>
      </c>
      <c r="CI142" s="62">
        <f t="shared" si="1507"/>
        <v>1.141</v>
      </c>
      <c r="CJ142" s="172"/>
      <c r="CL142" s="172"/>
      <c r="CM142" s="172">
        <v>137</v>
      </c>
      <c r="CN142" s="62">
        <f t="shared" ref="CN142:CR142" si="1508">$I176*AJ144</f>
        <v>0.99399999999999988</v>
      </c>
      <c r="CO142" s="62">
        <f t="shared" si="1508"/>
        <v>1.0086999999999999</v>
      </c>
      <c r="CP142" s="62">
        <f t="shared" si="1508"/>
        <v>1.0380999999999998</v>
      </c>
      <c r="CQ142" s="62">
        <f t="shared" si="1508"/>
        <v>1.0822000000000001</v>
      </c>
      <c r="CR142" s="62">
        <f t="shared" si="1508"/>
        <v>1.141</v>
      </c>
      <c r="CS142" s="172"/>
      <c r="CU142" s="172"/>
      <c r="CV142" s="172">
        <v>137</v>
      </c>
      <c r="CW142" s="62">
        <f t="shared" ref="CW142:DA142" si="1509">$J176*AJ144</f>
        <v>0.19879999999999998</v>
      </c>
      <c r="CX142" s="62">
        <f t="shared" si="1509"/>
        <v>0.20173999999999995</v>
      </c>
      <c r="CY142" s="62">
        <f t="shared" si="1509"/>
        <v>0.20761999999999997</v>
      </c>
      <c r="CZ142" s="62">
        <f t="shared" si="1509"/>
        <v>0.21643999999999999</v>
      </c>
      <c r="DA142" s="62">
        <f t="shared" si="1509"/>
        <v>0.22819999999999999</v>
      </c>
      <c r="DB142" s="172"/>
      <c r="DD142" s="172"/>
      <c r="DE142" s="172">
        <v>137</v>
      </c>
      <c r="DF142" s="62">
        <f t="shared" ref="DF142:DJ142" si="1510">$K176*AJ144</f>
        <v>0.19879999999999998</v>
      </c>
      <c r="DG142" s="62">
        <f t="shared" si="1510"/>
        <v>0.20173999999999995</v>
      </c>
      <c r="DH142" s="62">
        <f t="shared" si="1510"/>
        <v>0.20761999999999997</v>
      </c>
      <c r="DI142" s="62">
        <f t="shared" si="1510"/>
        <v>0.21643999999999999</v>
      </c>
      <c r="DJ142" s="62">
        <f t="shared" si="1510"/>
        <v>0.22819999999999999</v>
      </c>
      <c r="DK142" s="172"/>
      <c r="DM142" s="172"/>
      <c r="DN142" s="172">
        <v>137</v>
      </c>
      <c r="DO142" s="62">
        <f t="shared" ref="DO142:DS142" si="1511">$L176*AJ144</f>
        <v>0.1704</v>
      </c>
      <c r="DP142" s="62">
        <f t="shared" si="1511"/>
        <v>0.17291999999999996</v>
      </c>
      <c r="DQ142" s="62">
        <f t="shared" si="1511"/>
        <v>0.17795999999999998</v>
      </c>
      <c r="DR142" s="62">
        <f t="shared" si="1511"/>
        <v>0.18551999999999999</v>
      </c>
      <c r="DS142" s="62">
        <f t="shared" si="1511"/>
        <v>0.1956</v>
      </c>
      <c r="DT142" s="172"/>
      <c r="DV142" s="172"/>
      <c r="DW142" s="172">
        <v>137</v>
      </c>
      <c r="DX142" s="62">
        <f t="shared" ref="DX142:EB142" si="1512">$M176*AJ144</f>
        <v>0.29819999999999997</v>
      </c>
      <c r="DY142" s="62">
        <f t="shared" si="1512"/>
        <v>0.30260999999999993</v>
      </c>
      <c r="DZ142" s="62">
        <f t="shared" si="1512"/>
        <v>0.31142999999999998</v>
      </c>
      <c r="EA142" s="62">
        <f t="shared" si="1512"/>
        <v>0.32466</v>
      </c>
      <c r="EB142" s="62">
        <f t="shared" si="1512"/>
        <v>0.34229999999999999</v>
      </c>
      <c r="EC142" s="172"/>
      <c r="EE142" s="172"/>
      <c r="EF142" s="172">
        <v>137</v>
      </c>
      <c r="EG142" s="62">
        <f t="shared" ref="EG142:EK142" si="1513">$N176*AJ144</f>
        <v>0.19879999999999998</v>
      </c>
      <c r="EH142" s="62">
        <f t="shared" si="1513"/>
        <v>0.20173999999999995</v>
      </c>
      <c r="EI142" s="62">
        <f t="shared" si="1513"/>
        <v>0.20761999999999997</v>
      </c>
      <c r="EJ142" s="62">
        <f t="shared" si="1513"/>
        <v>0.21643999999999999</v>
      </c>
      <c r="EK142" s="62">
        <f t="shared" si="1513"/>
        <v>0.22819999999999999</v>
      </c>
      <c r="EL142" s="172"/>
      <c r="EN142" s="172"/>
      <c r="EO142" s="172">
        <v>137</v>
      </c>
      <c r="EP142" s="62">
        <f t="shared" ref="EP142:ET142" si="1514">$O176*AJ144</f>
        <v>8.5199999999999998E-2</v>
      </c>
      <c r="EQ142" s="62">
        <f t="shared" si="1514"/>
        <v>8.6459999999999981E-2</v>
      </c>
      <c r="ER142" s="62">
        <f t="shared" si="1514"/>
        <v>8.897999999999999E-2</v>
      </c>
      <c r="ES142" s="62">
        <f t="shared" si="1514"/>
        <v>9.2759999999999995E-2</v>
      </c>
      <c r="ET142" s="62">
        <f t="shared" si="1514"/>
        <v>9.7799999999999998E-2</v>
      </c>
      <c r="EU142" s="172"/>
      <c r="EW142" s="172"/>
      <c r="EX142" s="172">
        <v>137</v>
      </c>
      <c r="EY142" s="62">
        <f t="shared" si="1328"/>
        <v>0.39759999999999995</v>
      </c>
      <c r="EZ142" s="62">
        <f t="shared" si="1329"/>
        <v>0.40347999999999989</v>
      </c>
      <c r="FA142" s="62">
        <f t="shared" si="1330"/>
        <v>0.41523999999999994</v>
      </c>
      <c r="FB142" s="62">
        <f t="shared" si="1331"/>
        <v>0.43287999999999999</v>
      </c>
      <c r="FC142" s="62">
        <f t="shared" si="1332"/>
        <v>0.45639999999999997</v>
      </c>
      <c r="FD142" s="172"/>
      <c r="FF142" s="172"/>
      <c r="FG142" s="172">
        <v>137</v>
      </c>
      <c r="FH142" s="67">
        <f>$Q176*AJ144*'[1]资源-士兵训练时间'!AB142+FH141</f>
        <v>156910132.25712141</v>
      </c>
      <c r="FI142" s="67">
        <f>$Q176*AK144*'[1]资源-士兵训练时间'!AC142+FI141</f>
        <v>221666439.13647792</v>
      </c>
      <c r="FJ142" s="67">
        <f>$Q176*AL144*'[1]资源-士兵训练时间'!AD142+FJ141</f>
        <v>301211958.15768695</v>
      </c>
      <c r="FK142" s="67">
        <f>$Q176*AM144*'[1]资源-士兵训练时间'!AE142+FK141</f>
        <v>411952966.34644783</v>
      </c>
      <c r="FL142" s="67">
        <f>$Q176*AN144*'[1]资源-士兵训练时间'!AF142+FL141</f>
        <v>632995344.85647154</v>
      </c>
      <c r="FM142" s="172"/>
      <c r="FO142" s="172"/>
      <c r="FP142" s="172">
        <v>137</v>
      </c>
      <c r="FQ142" s="62">
        <f t="shared" ref="FQ142:FU142" si="1515">$R176*AJ144</f>
        <v>0.25559999999999999</v>
      </c>
      <c r="FR142" s="62">
        <f t="shared" si="1515"/>
        <v>0.25937999999999994</v>
      </c>
      <c r="FS142" s="62">
        <f t="shared" si="1515"/>
        <v>0.26693999999999996</v>
      </c>
      <c r="FT142" s="62">
        <f t="shared" si="1515"/>
        <v>0.27827999999999997</v>
      </c>
      <c r="FU142" s="62">
        <f t="shared" si="1515"/>
        <v>0.29339999999999999</v>
      </c>
      <c r="FV142" s="61">
        <f>FQ142*[4]兵营招募!AX141+FV141</f>
        <v>480006824.68046153</v>
      </c>
      <c r="FW142" s="61">
        <f>FR142*[4]兵营招募!AY141+FW141</f>
        <v>480872778.16648525</v>
      </c>
      <c r="FX142" s="61">
        <f>FS142*[4]兵营招募!AZ141+FX141</f>
        <v>451116542.45276707</v>
      </c>
      <c r="FY142" s="61">
        <f>FT142*[4]兵营招募!BA141+FY141</f>
        <v>418918135.35070765</v>
      </c>
      <c r="FZ142" s="61">
        <f>FU142*[4]兵营招募!BB141+FZ141</f>
        <v>283838441.31451833</v>
      </c>
      <c r="GA142" s="172"/>
      <c r="GC142" s="172"/>
      <c r="GD142" s="172">
        <v>137</v>
      </c>
      <c r="GE142" s="62">
        <f t="shared" ref="GE142:GI142" si="1516">$S176*AJ144</f>
        <v>0.34079999999999999</v>
      </c>
      <c r="GF142" s="62">
        <f t="shared" si="1516"/>
        <v>0.34583999999999993</v>
      </c>
      <c r="GG142" s="62">
        <f t="shared" si="1516"/>
        <v>0.35591999999999996</v>
      </c>
      <c r="GH142" s="62">
        <f t="shared" si="1516"/>
        <v>0.37103999999999998</v>
      </c>
      <c r="GI142" s="62">
        <f t="shared" si="1516"/>
        <v>0.39119999999999999</v>
      </c>
      <c r="GJ142" s="172"/>
      <c r="GL142" s="172"/>
      <c r="GM142" s="172">
        <v>137</v>
      </c>
      <c r="GN142" s="62">
        <f t="shared" ref="GN142:GR142" si="1517">$T176*AJ144</f>
        <v>0.39759999999999995</v>
      </c>
      <c r="GO142" s="62">
        <f t="shared" si="1517"/>
        <v>0.40347999999999989</v>
      </c>
      <c r="GP142" s="62">
        <f t="shared" si="1517"/>
        <v>0.41523999999999994</v>
      </c>
      <c r="GQ142" s="62">
        <f t="shared" si="1517"/>
        <v>0.43287999999999999</v>
      </c>
      <c r="GR142" s="62">
        <f t="shared" si="1517"/>
        <v>0.45639999999999997</v>
      </c>
      <c r="GS142" s="172"/>
      <c r="GU142" s="172"/>
      <c r="GV142" s="172">
        <v>137</v>
      </c>
      <c r="GW142" s="62">
        <f t="shared" ref="GW142:HA142" si="1518">$U176*AJ144</f>
        <v>0.34079999999999999</v>
      </c>
      <c r="GX142" s="62">
        <f t="shared" si="1518"/>
        <v>0.34583999999999993</v>
      </c>
      <c r="GY142" s="62">
        <f t="shared" si="1518"/>
        <v>0.35591999999999996</v>
      </c>
      <c r="GZ142" s="62">
        <f t="shared" si="1518"/>
        <v>0.37103999999999998</v>
      </c>
      <c r="HA142" s="62">
        <f t="shared" si="1518"/>
        <v>0.39119999999999999</v>
      </c>
      <c r="HB142" s="172"/>
      <c r="HD142" s="172"/>
      <c r="HE142" s="172">
        <v>137</v>
      </c>
      <c r="HF142" s="62">
        <f t="shared" ref="HF142:HJ142" si="1519">$V176*AJ144</f>
        <v>2.9819999999999993</v>
      </c>
      <c r="HG142" s="62">
        <f t="shared" si="1519"/>
        <v>3.0260999999999991</v>
      </c>
      <c r="HH142" s="62">
        <f t="shared" si="1519"/>
        <v>3.1142999999999992</v>
      </c>
      <c r="HI142" s="62">
        <f t="shared" si="1519"/>
        <v>3.2465999999999995</v>
      </c>
      <c r="HJ142" s="62">
        <f t="shared" si="1519"/>
        <v>3.4229999999999996</v>
      </c>
      <c r="HK142" s="172"/>
      <c r="HM142" s="172"/>
      <c r="HN142" s="172">
        <v>137</v>
      </c>
      <c r="HO142" s="62">
        <f t="shared" ref="HO142:HS142" si="1520">$W176*AJ144</f>
        <v>0.59639999999999993</v>
      </c>
      <c r="HP142" s="62">
        <f t="shared" si="1520"/>
        <v>0.60521999999999987</v>
      </c>
      <c r="HQ142" s="62">
        <f t="shared" si="1520"/>
        <v>0.62285999999999997</v>
      </c>
      <c r="HR142" s="62">
        <f t="shared" si="1520"/>
        <v>0.64932000000000001</v>
      </c>
      <c r="HS142" s="62">
        <f t="shared" si="1520"/>
        <v>0.68459999999999999</v>
      </c>
      <c r="HT142" s="172"/>
      <c r="HV142" s="172"/>
      <c r="HW142" s="172">
        <v>137</v>
      </c>
      <c r="HX142" s="62">
        <f t="shared" ref="HX142:IB142" si="1521">$X176*AJ144</f>
        <v>0.34079999999999999</v>
      </c>
      <c r="HY142" s="62">
        <f t="shared" si="1521"/>
        <v>0.34583999999999993</v>
      </c>
      <c r="HZ142" s="62">
        <f t="shared" si="1521"/>
        <v>0.35591999999999996</v>
      </c>
      <c r="IA142" s="62">
        <f t="shared" si="1521"/>
        <v>0.37103999999999998</v>
      </c>
      <c r="IB142" s="62">
        <f t="shared" si="1521"/>
        <v>0.39119999999999999</v>
      </c>
      <c r="IC142" s="172"/>
      <c r="IE142" s="172"/>
      <c r="IF142" s="172">
        <v>137</v>
      </c>
      <c r="IG142" s="62">
        <f t="shared" ref="IG142:IK142" si="1522">$Y176*AJ144</f>
        <v>0.99399999999999988</v>
      </c>
      <c r="IH142" s="62">
        <f t="shared" si="1522"/>
        <v>1.0086999999999999</v>
      </c>
      <c r="II142" s="62">
        <f t="shared" si="1522"/>
        <v>1.0380999999999998</v>
      </c>
      <c r="IJ142" s="62">
        <f t="shared" si="1522"/>
        <v>1.0822000000000001</v>
      </c>
      <c r="IK142" s="62">
        <f t="shared" si="1522"/>
        <v>1.141</v>
      </c>
      <c r="IL142" s="172"/>
      <c r="IN142" s="172"/>
      <c r="IO142" s="172">
        <v>137</v>
      </c>
      <c r="IP142" s="62">
        <f t="shared" ref="IP142:IT142" si="1523">$Z176*AJ144</f>
        <v>0.39759999999999995</v>
      </c>
      <c r="IQ142" s="62">
        <f t="shared" si="1523"/>
        <v>0.40347999999999989</v>
      </c>
      <c r="IR142" s="62">
        <f t="shared" si="1523"/>
        <v>0.41523999999999994</v>
      </c>
      <c r="IS142" s="62">
        <f t="shared" si="1523"/>
        <v>0.43287999999999999</v>
      </c>
      <c r="IT142" s="62">
        <f t="shared" si="1523"/>
        <v>0.45639999999999997</v>
      </c>
      <c r="IU142" s="172"/>
      <c r="IW142" s="172"/>
      <c r="IX142" s="172">
        <v>137</v>
      </c>
      <c r="IY142" s="62">
        <f t="shared" ref="IY142:JC142" si="1524">$AA176*AJ144</f>
        <v>0</v>
      </c>
      <c r="IZ142" s="62">
        <f t="shared" si="1524"/>
        <v>0</v>
      </c>
      <c r="JA142" s="62">
        <f t="shared" si="1524"/>
        <v>0</v>
      </c>
      <c r="JB142" s="62">
        <f t="shared" si="1524"/>
        <v>0</v>
      </c>
      <c r="JC142" s="62">
        <f t="shared" si="1524"/>
        <v>0</v>
      </c>
      <c r="JD142" s="67"/>
      <c r="JE142" s="67"/>
      <c r="JF142" s="67"/>
      <c r="JG142" s="172"/>
      <c r="JI142" s="172"/>
      <c r="JJ142" s="172">
        <v>137</v>
      </c>
      <c r="JK142" s="68">
        <f t="shared" ref="JK142:JO142" si="1525">AJ144*$F176</f>
        <v>9.9399999999999988E-2</v>
      </c>
      <c r="JL142" s="68">
        <f t="shared" si="1525"/>
        <v>0.10086999999999997</v>
      </c>
      <c r="JM142" s="68">
        <f t="shared" si="1525"/>
        <v>0.10380999999999999</v>
      </c>
      <c r="JN142" s="68">
        <f t="shared" si="1525"/>
        <v>0.10822</v>
      </c>
      <c r="JO142" s="68">
        <f t="shared" si="1525"/>
        <v>0.11409999999999999</v>
      </c>
      <c r="JP142" s="61">
        <f>JK142*('[1]功能-城建'!CW141-'[1]功能-城建'!CW140)+JP141</f>
        <v>213349050.08808428</v>
      </c>
      <c r="JQ142" s="61">
        <f>JL142*('[1]功能-城建'!CX141-'[1]功能-城建'!CX140)+JQ141</f>
        <v>229034991.41089994</v>
      </c>
      <c r="JR142" s="61">
        <f>JM142*('[1]功能-城建'!CY141-'[1]功能-城建'!CY140)+JR141</f>
        <v>225609131.87658498</v>
      </c>
      <c r="JS142" s="61">
        <f>JN142*('[1]功能-城建'!CZ141-'[1]功能-城建'!CZ140)+JS141</f>
        <v>223482436.86984426</v>
      </c>
      <c r="JT142" s="61">
        <f>JO142*('[1]功能-城建'!DA141-'[1]功能-城建'!DA140)+JT141</f>
        <v>126239507.29338992</v>
      </c>
      <c r="JU142" s="172"/>
      <c r="JW142" s="172"/>
      <c r="JX142" s="172">
        <v>137</v>
      </c>
      <c r="JY142" s="68">
        <f t="shared" ref="JY142:KC142" si="1526">AJ144*$AB176</f>
        <v>0.1704</v>
      </c>
      <c r="JZ142" s="68">
        <f t="shared" si="1526"/>
        <v>0.17291999999999996</v>
      </c>
      <c r="KA142" s="68">
        <f t="shared" si="1526"/>
        <v>0.17795999999999998</v>
      </c>
      <c r="KB142" s="68">
        <f t="shared" si="1526"/>
        <v>0.18551999999999999</v>
      </c>
      <c r="KC142" s="68">
        <f t="shared" si="1526"/>
        <v>0.1956</v>
      </c>
      <c r="KD142" s="172"/>
      <c r="KF142" s="172"/>
      <c r="KG142" s="172">
        <v>137</v>
      </c>
      <c r="KH142" s="68">
        <f t="shared" ref="KH142:KL142" si="1527">AJ144*$AC176</f>
        <v>0.19879999999999998</v>
      </c>
      <c r="KI142" s="68">
        <f t="shared" si="1527"/>
        <v>0.20173999999999995</v>
      </c>
      <c r="KJ142" s="68">
        <f t="shared" si="1527"/>
        <v>0.20761999999999997</v>
      </c>
      <c r="KK142" s="68">
        <f t="shared" si="1527"/>
        <v>0.21643999999999999</v>
      </c>
      <c r="KL142" s="68">
        <f t="shared" si="1527"/>
        <v>0.22819999999999999</v>
      </c>
      <c r="KM142" s="172"/>
      <c r="KO142" s="172"/>
      <c r="KP142" s="172">
        <v>137</v>
      </c>
      <c r="KQ142" s="68">
        <f t="shared" ref="KQ142:KU142" si="1528">AJ144*$AD176</f>
        <v>0.29819999999999997</v>
      </c>
      <c r="KR142" s="68">
        <f t="shared" si="1528"/>
        <v>0.30260999999999993</v>
      </c>
      <c r="KS142" s="68">
        <f t="shared" si="1528"/>
        <v>0.31142999999999998</v>
      </c>
      <c r="KT142" s="68">
        <f t="shared" si="1528"/>
        <v>0.32466</v>
      </c>
      <c r="KU142" s="68">
        <f t="shared" si="1528"/>
        <v>0.34229999999999999</v>
      </c>
      <c r="KV142" s="172"/>
      <c r="KW142" s="172"/>
      <c r="KX142" s="172"/>
    </row>
    <row r="143" spans="2:310" x14ac:dyDescent="0.15">
      <c r="B143" s="172">
        <v>104</v>
      </c>
      <c r="C143" s="63">
        <f>IFERROR(INDEX(C$8:C$37,MATCH(圣人研究设计!AA177,$B$8:$B$37,0)),0)</f>
        <v>1.7999999999999998</v>
      </c>
      <c r="D143" s="63">
        <f>IFERROR(INDEX(D$8:D$37,MATCH(圣人研究设计!AB177,$B$8:$B$37,0)),0)</f>
        <v>1.5</v>
      </c>
      <c r="E143" s="63">
        <f>IFERROR(INDEX(E$8:E$37,MATCH(圣人研究设计!AC177,$B$8:$B$37,0)),0)</f>
        <v>0</v>
      </c>
      <c r="F143" s="63">
        <f>IFERROR(INDEX(F$8:F$37,MATCH(圣人研究设计!AD177,$B$8:$B$37,0)),0)</f>
        <v>0.12</v>
      </c>
      <c r="G143" s="63">
        <f>IFERROR(INDEX(G$8:G$37,MATCH(圣人研究设计!AE177,$B$8:$B$37,0)),0)</f>
        <v>1</v>
      </c>
      <c r="H143" s="63">
        <f>IFERROR(INDEX(H$8:H$37,MATCH(圣人研究设计!AF177,$B$8:$B$37,0)),0)</f>
        <v>1</v>
      </c>
      <c r="I143" s="63">
        <f>IFERROR(INDEX(I$8:I$37,MATCH(圣人研究设计!AG177,$B$8:$B$37,0)),0)</f>
        <v>1</v>
      </c>
      <c r="J143" s="63">
        <f>IFERROR(INDEX(J$8:J$37,MATCH(圣人研究设计!AH177,$B$8:$B$37,0)),0)</f>
        <v>0.2</v>
      </c>
      <c r="K143" s="63">
        <f>IFERROR(INDEX(K$8:K$37,MATCH(圣人研究设计!AI177,$B$8:$B$37,0)),0)</f>
        <v>0.24</v>
      </c>
      <c r="L143" s="63">
        <f>IFERROR(INDEX(L$8:L$37,MATCH(圣人研究设计!AJ177,$B$8:$B$37,0)),0)</f>
        <v>0.2</v>
      </c>
      <c r="M143" s="63">
        <f>IFERROR(INDEX(M$8:M$37,MATCH(圣人研究设计!AK177,$B$8:$B$37,0)),0)</f>
        <v>0.3</v>
      </c>
      <c r="N143" s="63">
        <f>IFERROR(INDEX(N$8:N$37,MATCH(圣人研究设计!AL177,$B$8:$B$37,0)),0)</f>
        <v>0.2</v>
      </c>
      <c r="O143" s="63">
        <f>IFERROR(INDEX(O$8:O$37,MATCH(圣人研究设计!AM177,$B$8:$B$37,0)),0)</f>
        <v>0.1</v>
      </c>
      <c r="P143" s="63">
        <f>IFERROR(INDEX(P$8:P$37,MATCH(圣人研究设计!AN177,$B$8:$B$37,0)),0)</f>
        <v>0.4</v>
      </c>
      <c r="Q143" s="63">
        <f>IFERROR(INDEX(Q$8:Q$37,MATCH(圣人研究设计!AO177,$B$8:$B$37,0)),0)</f>
        <v>0.1</v>
      </c>
      <c r="R143" s="63">
        <f>IFERROR(INDEX(R$8:R$37,MATCH(圣人研究设计!AP177,$B$8:$B$37,0)),0)</f>
        <v>0.3</v>
      </c>
      <c r="S143" s="63">
        <f>IFERROR(INDEX(S$8:S$37,MATCH(圣人研究设计!AQ177,$B$8:$B$37,0)),0)</f>
        <v>0.4</v>
      </c>
      <c r="T143" s="63">
        <f>IFERROR(INDEX(T$8:T$37,MATCH(圣人研究设计!AR177,$B$8:$B$37,0)),0)</f>
        <v>0.4</v>
      </c>
      <c r="U143" s="63">
        <f>IFERROR(INDEX(U$8:U$37,MATCH(圣人研究设计!AS177,$B$8:$B$37,0)),0)</f>
        <v>0.4</v>
      </c>
      <c r="V143" s="63">
        <f>IFERROR(INDEX(V$8:V$37,MATCH(圣人研究设计!AT177,$B$8:$B$37,0)),0)</f>
        <v>3</v>
      </c>
      <c r="W143" s="63">
        <f>IFERROR(INDEX(W$8:W$37,MATCH(圣人研究设计!AU177,$B$8:$B$37,0)),0)</f>
        <v>0.6</v>
      </c>
      <c r="X143" s="63">
        <f>IFERROR(INDEX(X$8:X$37,MATCH(圣人研究设计!AV177,$B$8:$B$37,0)),0)</f>
        <v>0.4</v>
      </c>
      <c r="Y143" s="63">
        <f>IFERROR(INDEX(Y$8:Y$37,MATCH(圣人研究设计!AW177,$B$8:$B$37,0)),0)</f>
        <v>1.2</v>
      </c>
      <c r="Z143" s="63">
        <f>IFERROR(INDEX(Z$8:Z$37,MATCH(圣人研究设计!AX177,$B$8:$B$37,0)),0)</f>
        <v>0.4</v>
      </c>
      <c r="AA143" s="63">
        <f>IFERROR(INDEX(AA$8:AA$37,MATCH(圣人研究设计!AY177,$B$8:$B$37,0)),0)</f>
        <v>0</v>
      </c>
      <c r="AB143" s="63">
        <f>IFERROR(INDEX(AB$8:AB$37,MATCH(圣人研究设计!AZ177,$B$8:$B$37,0)),0)</f>
        <v>0.2</v>
      </c>
      <c r="AC143" s="63">
        <f>IFERROR(INDEX(AC$8:AC$37,MATCH(圣人研究设计!BA177,$B$8:$B$37,0)),0)</f>
        <v>0.2</v>
      </c>
      <c r="AD143" s="63">
        <f>IFERROR(INDEX(AD$8:AD$37,MATCH(圣人研究设计!BB177,$B$8:$B$37,0)),0)</f>
        <v>0.36</v>
      </c>
      <c r="AI143" s="172">
        <v>136</v>
      </c>
      <c r="AJ143" s="60">
        <f>IF(总纲!BM140&lt;INT('功能-圣人研究'!$E$8),0,求节点('功能-圣人研究'!$E$8:$E$27,'功能-圣人研究'!K$8:K$27,总纲!BM140))</f>
        <v>0.71</v>
      </c>
      <c r="AK143" s="60">
        <f>IF(总纲!BN140&lt;INT('功能-圣人研究'!$E$8),0,求节点('功能-圣人研究'!$E$8:$E$27,'功能-圣人研究'!L$8:L$27,总纲!BN140))</f>
        <v>0.72049999999999992</v>
      </c>
      <c r="AL143" s="60">
        <f>IF(总纲!BO140&lt;INT('功能-圣人研究'!$E$8),0,求节点('功能-圣人研究'!$E$8:$E$27,'功能-圣人研究'!M$8:M$27,总纲!BO140))</f>
        <v>0.74149999999999994</v>
      </c>
      <c r="AM143" s="60">
        <f>IF(总纲!BP140&lt;INT('功能-圣人研究'!$E$8),0,求节点('功能-圣人研究'!$E$8:$E$27,'功能-圣人研究'!N$8:N$27,总纲!BP140))</f>
        <v>0.77300000000000002</v>
      </c>
      <c r="AN143" s="60">
        <f>IF(总纲!BQ140&lt;INT('功能-圣人研究'!$E$8),0,求节点('功能-圣人研究'!$E$8:$E$27,'功能-圣人研究'!O$8:O$27,总纲!BQ140))</f>
        <v>0.81500000000000006</v>
      </c>
      <c r="AO143" s="172"/>
      <c r="AT143" s="172">
        <v>138</v>
      </c>
      <c r="AU143" s="68">
        <f t="shared" ref="AU143:AY143" si="1529">$C177*AJ145</f>
        <v>1.4909999999999997</v>
      </c>
      <c r="AV143" s="68">
        <f t="shared" si="1529"/>
        <v>1.5130499999999996</v>
      </c>
      <c r="AW143" s="68">
        <f t="shared" si="1529"/>
        <v>1.5571499999999996</v>
      </c>
      <c r="AX143" s="68">
        <f t="shared" si="1529"/>
        <v>1.6232999999999997</v>
      </c>
      <c r="AY143" s="68">
        <f t="shared" si="1529"/>
        <v>1.7114999999999998</v>
      </c>
      <c r="AZ143" s="172"/>
      <c r="BB143" s="172"/>
      <c r="BC143" s="172">
        <v>138</v>
      </c>
      <c r="BD143" s="68">
        <f t="shared" ref="BD143:BH143" si="1530">$D177*AJ145</f>
        <v>1.4909999999999997</v>
      </c>
      <c r="BE143" s="68">
        <f t="shared" si="1530"/>
        <v>1.5130499999999996</v>
      </c>
      <c r="BF143" s="68">
        <f t="shared" si="1530"/>
        <v>1.5571499999999996</v>
      </c>
      <c r="BG143" s="68">
        <f t="shared" si="1530"/>
        <v>1.6232999999999997</v>
      </c>
      <c r="BH143" s="68">
        <f t="shared" si="1530"/>
        <v>1.7114999999999998</v>
      </c>
      <c r="BI143" s="172"/>
      <c r="BK143" s="172"/>
      <c r="BL143" s="172">
        <v>138</v>
      </c>
      <c r="BM143" s="68">
        <f t="shared" ref="BM143:BQ143" si="1531">$E177*AJ145</f>
        <v>0</v>
      </c>
      <c r="BN143" s="68">
        <f t="shared" si="1531"/>
        <v>0</v>
      </c>
      <c r="BO143" s="68">
        <f t="shared" si="1531"/>
        <v>0</v>
      </c>
      <c r="BP143" s="68">
        <f t="shared" si="1531"/>
        <v>0</v>
      </c>
      <c r="BQ143" s="68">
        <f t="shared" si="1531"/>
        <v>0</v>
      </c>
      <c r="BR143" s="172"/>
      <c r="BT143" s="172"/>
      <c r="BU143" s="172">
        <v>138</v>
      </c>
      <c r="BV143" s="62">
        <f t="shared" ref="BV143:BZ143" si="1532">$G177*AJ145</f>
        <v>0.99399999999999988</v>
      </c>
      <c r="BW143" s="62">
        <f t="shared" si="1532"/>
        <v>1.0086999999999999</v>
      </c>
      <c r="BX143" s="62">
        <f t="shared" si="1532"/>
        <v>1.0380999999999998</v>
      </c>
      <c r="BY143" s="62">
        <f t="shared" si="1532"/>
        <v>1.0822000000000001</v>
      </c>
      <c r="BZ143" s="62">
        <f t="shared" si="1532"/>
        <v>1.141</v>
      </c>
      <c r="CA143" s="172"/>
      <c r="CC143" s="172"/>
      <c r="CD143" s="172">
        <v>138</v>
      </c>
      <c r="CE143" s="62">
        <f t="shared" ref="CE143:CI143" si="1533">$H177*AJ145</f>
        <v>0.99399999999999988</v>
      </c>
      <c r="CF143" s="62">
        <f t="shared" si="1533"/>
        <v>1.0086999999999999</v>
      </c>
      <c r="CG143" s="62">
        <f t="shared" si="1533"/>
        <v>1.0380999999999998</v>
      </c>
      <c r="CH143" s="62">
        <f t="shared" si="1533"/>
        <v>1.0822000000000001</v>
      </c>
      <c r="CI143" s="62">
        <f t="shared" si="1533"/>
        <v>1.141</v>
      </c>
      <c r="CJ143" s="172"/>
      <c r="CL143" s="172"/>
      <c r="CM143" s="172">
        <v>138</v>
      </c>
      <c r="CN143" s="62">
        <f t="shared" ref="CN143:CR143" si="1534">$I177*AJ145</f>
        <v>0.99399999999999988</v>
      </c>
      <c r="CO143" s="62">
        <f t="shared" si="1534"/>
        <v>1.0086999999999999</v>
      </c>
      <c r="CP143" s="62">
        <f t="shared" si="1534"/>
        <v>1.0380999999999998</v>
      </c>
      <c r="CQ143" s="62">
        <f t="shared" si="1534"/>
        <v>1.0822000000000001</v>
      </c>
      <c r="CR143" s="62">
        <f t="shared" si="1534"/>
        <v>1.141</v>
      </c>
      <c r="CS143" s="172"/>
      <c r="CU143" s="172"/>
      <c r="CV143" s="172">
        <v>138</v>
      </c>
      <c r="CW143" s="62">
        <f t="shared" ref="CW143:DA143" si="1535">$J177*AJ145</f>
        <v>0.19879999999999998</v>
      </c>
      <c r="CX143" s="62">
        <f t="shared" si="1535"/>
        <v>0.20173999999999995</v>
      </c>
      <c r="CY143" s="62">
        <f t="shared" si="1535"/>
        <v>0.20761999999999997</v>
      </c>
      <c r="CZ143" s="62">
        <f t="shared" si="1535"/>
        <v>0.21643999999999999</v>
      </c>
      <c r="DA143" s="62">
        <f t="shared" si="1535"/>
        <v>0.22819999999999999</v>
      </c>
      <c r="DB143" s="172"/>
      <c r="DD143" s="172"/>
      <c r="DE143" s="172">
        <v>138</v>
      </c>
      <c r="DF143" s="62">
        <f t="shared" ref="DF143:DJ143" si="1536">$K177*AJ145</f>
        <v>0.19879999999999998</v>
      </c>
      <c r="DG143" s="62">
        <f t="shared" si="1536"/>
        <v>0.20173999999999995</v>
      </c>
      <c r="DH143" s="62">
        <f t="shared" si="1536"/>
        <v>0.20761999999999997</v>
      </c>
      <c r="DI143" s="62">
        <f t="shared" si="1536"/>
        <v>0.21643999999999999</v>
      </c>
      <c r="DJ143" s="62">
        <f t="shared" si="1536"/>
        <v>0.22819999999999999</v>
      </c>
      <c r="DK143" s="172"/>
      <c r="DM143" s="172"/>
      <c r="DN143" s="172">
        <v>138</v>
      </c>
      <c r="DO143" s="62">
        <f t="shared" ref="DO143:DS143" si="1537">$L177*AJ145</f>
        <v>0.1704</v>
      </c>
      <c r="DP143" s="62">
        <f t="shared" si="1537"/>
        <v>0.17291999999999996</v>
      </c>
      <c r="DQ143" s="62">
        <f t="shared" si="1537"/>
        <v>0.17795999999999998</v>
      </c>
      <c r="DR143" s="62">
        <f t="shared" si="1537"/>
        <v>0.18551999999999999</v>
      </c>
      <c r="DS143" s="62">
        <f t="shared" si="1537"/>
        <v>0.1956</v>
      </c>
      <c r="DT143" s="172"/>
      <c r="DV143" s="172"/>
      <c r="DW143" s="172">
        <v>138</v>
      </c>
      <c r="DX143" s="62">
        <f t="shared" ref="DX143:EB143" si="1538">$M177*AJ145</f>
        <v>0.29819999999999997</v>
      </c>
      <c r="DY143" s="62">
        <f t="shared" si="1538"/>
        <v>0.30260999999999993</v>
      </c>
      <c r="DZ143" s="62">
        <f t="shared" si="1538"/>
        <v>0.31142999999999998</v>
      </c>
      <c r="EA143" s="62">
        <f t="shared" si="1538"/>
        <v>0.32466</v>
      </c>
      <c r="EB143" s="62">
        <f t="shared" si="1538"/>
        <v>0.34229999999999999</v>
      </c>
      <c r="EC143" s="172"/>
      <c r="EE143" s="172"/>
      <c r="EF143" s="172">
        <v>138</v>
      </c>
      <c r="EG143" s="62">
        <f t="shared" ref="EG143:EK143" si="1539">$N177*AJ145</f>
        <v>0.19879999999999998</v>
      </c>
      <c r="EH143" s="62">
        <f t="shared" si="1539"/>
        <v>0.20173999999999995</v>
      </c>
      <c r="EI143" s="62">
        <f t="shared" si="1539"/>
        <v>0.20761999999999997</v>
      </c>
      <c r="EJ143" s="62">
        <f t="shared" si="1539"/>
        <v>0.21643999999999999</v>
      </c>
      <c r="EK143" s="62">
        <f t="shared" si="1539"/>
        <v>0.22819999999999999</v>
      </c>
      <c r="EL143" s="172"/>
      <c r="EN143" s="172"/>
      <c r="EO143" s="172">
        <v>138</v>
      </c>
      <c r="EP143" s="62">
        <f t="shared" ref="EP143:ET143" si="1540">$O177*AJ145</f>
        <v>8.5199999999999998E-2</v>
      </c>
      <c r="EQ143" s="62">
        <f t="shared" si="1540"/>
        <v>8.6459999999999981E-2</v>
      </c>
      <c r="ER143" s="62">
        <f t="shared" si="1540"/>
        <v>8.897999999999999E-2</v>
      </c>
      <c r="ES143" s="62">
        <f t="shared" si="1540"/>
        <v>9.2759999999999995E-2</v>
      </c>
      <c r="ET143" s="62">
        <f t="shared" si="1540"/>
        <v>9.7799999999999998E-2</v>
      </c>
      <c r="EU143" s="172"/>
      <c r="EW143" s="172"/>
      <c r="EX143" s="172">
        <v>138</v>
      </c>
      <c r="EY143" s="62">
        <f t="shared" si="1328"/>
        <v>0.39759999999999995</v>
      </c>
      <c r="EZ143" s="62">
        <f t="shared" si="1329"/>
        <v>0.40347999999999989</v>
      </c>
      <c r="FA143" s="62">
        <f t="shared" si="1330"/>
        <v>0.41523999999999994</v>
      </c>
      <c r="FB143" s="62">
        <f t="shared" si="1331"/>
        <v>0.43287999999999999</v>
      </c>
      <c r="FC143" s="62">
        <f t="shared" si="1332"/>
        <v>0.45639999999999997</v>
      </c>
      <c r="FD143" s="172"/>
      <c r="FF143" s="172"/>
      <c r="FG143" s="172">
        <v>138</v>
      </c>
      <c r="FH143" s="67">
        <f>$Q177*AJ145*'[1]资源-士兵训练时间'!AB143+FH142</f>
        <v>166115950.9600035</v>
      </c>
      <c r="FI143" s="67">
        <f>$Q177*AK145*'[1]资源-士兵训练时间'!AC143+FI142</f>
        <v>237631603.82129639</v>
      </c>
      <c r="FJ143" s="67">
        <f>$Q177*AL145*'[1]资源-士兵训练时间'!AD143+FJ142</f>
        <v>332456208.11906689</v>
      </c>
      <c r="FK143" s="67">
        <f>$Q177*AM145*'[1]资源-士兵训练时间'!AE143+FK142</f>
        <v>452924576.55387861</v>
      </c>
      <c r="FL143" s="67">
        <f>$Q177*AN145*'[1]资源-士兵训练时间'!AF143+FL142</f>
        <v>683067163.8317132</v>
      </c>
      <c r="FM143" s="172"/>
      <c r="FO143" s="172"/>
      <c r="FP143" s="172">
        <v>138</v>
      </c>
      <c r="FQ143" s="62">
        <f t="shared" ref="FQ143:FU143" si="1541">$R177*AJ145</f>
        <v>0.25559999999999999</v>
      </c>
      <c r="FR143" s="62">
        <f t="shared" si="1541"/>
        <v>0.25937999999999994</v>
      </c>
      <c r="FS143" s="62">
        <f t="shared" si="1541"/>
        <v>0.26693999999999996</v>
      </c>
      <c r="FT143" s="62">
        <f t="shared" si="1541"/>
        <v>0.27827999999999997</v>
      </c>
      <c r="FU143" s="62">
        <f t="shared" si="1541"/>
        <v>0.29339999999999999</v>
      </c>
      <c r="FV143" s="61">
        <f>FQ143*[4]兵营招募!AX142+FV142</f>
        <v>516393177.82368481</v>
      </c>
      <c r="FW143" s="61">
        <f>FR143*[4]兵营招募!AY142+FW142</f>
        <v>517724701.56974864</v>
      </c>
      <c r="FX143" s="61">
        <f>FS143*[4]兵营招募!AZ142+FX142</f>
        <v>486169626.10338616</v>
      </c>
      <c r="FY143" s="61">
        <f>FT143*[4]兵营招募!BA142+FY142</f>
        <v>451004933.20460474</v>
      </c>
      <c r="FZ143" s="61">
        <f>FU143*[4]兵营招募!BB142+FZ142</f>
        <v>304143121.18068862</v>
      </c>
      <c r="GA143" s="172"/>
      <c r="GC143" s="172"/>
      <c r="GD143" s="172">
        <v>138</v>
      </c>
      <c r="GE143" s="62">
        <f t="shared" ref="GE143:GI143" si="1542">$S177*AJ145</f>
        <v>0.34079999999999999</v>
      </c>
      <c r="GF143" s="62">
        <f t="shared" si="1542"/>
        <v>0.34583999999999993</v>
      </c>
      <c r="GG143" s="62">
        <f t="shared" si="1542"/>
        <v>0.35591999999999996</v>
      </c>
      <c r="GH143" s="62">
        <f t="shared" si="1542"/>
        <v>0.37103999999999998</v>
      </c>
      <c r="GI143" s="62">
        <f t="shared" si="1542"/>
        <v>0.39119999999999999</v>
      </c>
      <c r="GJ143" s="172"/>
      <c r="GL143" s="172"/>
      <c r="GM143" s="172">
        <v>138</v>
      </c>
      <c r="GN143" s="62">
        <f t="shared" ref="GN143:GR143" si="1543">$T177*AJ145</f>
        <v>0.39759999999999995</v>
      </c>
      <c r="GO143" s="62">
        <f t="shared" si="1543"/>
        <v>0.40347999999999989</v>
      </c>
      <c r="GP143" s="62">
        <f t="shared" si="1543"/>
        <v>0.41523999999999994</v>
      </c>
      <c r="GQ143" s="62">
        <f t="shared" si="1543"/>
        <v>0.43287999999999999</v>
      </c>
      <c r="GR143" s="62">
        <f t="shared" si="1543"/>
        <v>0.45639999999999997</v>
      </c>
      <c r="GS143" s="172"/>
      <c r="GU143" s="172"/>
      <c r="GV143" s="172">
        <v>138</v>
      </c>
      <c r="GW143" s="62">
        <f t="shared" ref="GW143:HA143" si="1544">$U177*AJ145</f>
        <v>0.34079999999999999</v>
      </c>
      <c r="GX143" s="62">
        <f t="shared" si="1544"/>
        <v>0.34583999999999993</v>
      </c>
      <c r="GY143" s="62">
        <f t="shared" si="1544"/>
        <v>0.35591999999999996</v>
      </c>
      <c r="GZ143" s="62">
        <f t="shared" si="1544"/>
        <v>0.37103999999999998</v>
      </c>
      <c r="HA143" s="62">
        <f t="shared" si="1544"/>
        <v>0.39119999999999999</v>
      </c>
      <c r="HB143" s="172"/>
      <c r="HD143" s="172"/>
      <c r="HE143" s="172">
        <v>138</v>
      </c>
      <c r="HF143" s="62">
        <f t="shared" ref="HF143:HJ143" si="1545">$V177*AJ145</f>
        <v>2.9819999999999993</v>
      </c>
      <c r="HG143" s="62">
        <f t="shared" si="1545"/>
        <v>3.0260999999999991</v>
      </c>
      <c r="HH143" s="62">
        <f t="shared" si="1545"/>
        <v>3.1142999999999992</v>
      </c>
      <c r="HI143" s="62">
        <f t="shared" si="1545"/>
        <v>3.2465999999999995</v>
      </c>
      <c r="HJ143" s="62">
        <f t="shared" si="1545"/>
        <v>3.4229999999999996</v>
      </c>
      <c r="HK143" s="172"/>
      <c r="HM143" s="172"/>
      <c r="HN143" s="172">
        <v>138</v>
      </c>
      <c r="HO143" s="62">
        <f t="shared" ref="HO143:HS143" si="1546">$W177*AJ145</f>
        <v>0.59639999999999993</v>
      </c>
      <c r="HP143" s="62">
        <f t="shared" si="1546"/>
        <v>0.60521999999999987</v>
      </c>
      <c r="HQ143" s="62">
        <f t="shared" si="1546"/>
        <v>0.62285999999999997</v>
      </c>
      <c r="HR143" s="62">
        <f t="shared" si="1546"/>
        <v>0.64932000000000001</v>
      </c>
      <c r="HS143" s="62">
        <f t="shared" si="1546"/>
        <v>0.68459999999999999</v>
      </c>
      <c r="HT143" s="172"/>
      <c r="HV143" s="172"/>
      <c r="HW143" s="172">
        <v>138</v>
      </c>
      <c r="HX143" s="62">
        <f t="shared" ref="HX143:IB143" si="1547">$X177*AJ145</f>
        <v>0.34079999999999999</v>
      </c>
      <c r="HY143" s="62">
        <f t="shared" si="1547"/>
        <v>0.34583999999999993</v>
      </c>
      <c r="HZ143" s="62">
        <f t="shared" si="1547"/>
        <v>0.35591999999999996</v>
      </c>
      <c r="IA143" s="62">
        <f t="shared" si="1547"/>
        <v>0.37103999999999998</v>
      </c>
      <c r="IB143" s="62">
        <f t="shared" si="1547"/>
        <v>0.39119999999999999</v>
      </c>
      <c r="IC143" s="172"/>
      <c r="IE143" s="172"/>
      <c r="IF143" s="172">
        <v>138</v>
      </c>
      <c r="IG143" s="62">
        <f t="shared" ref="IG143:IK143" si="1548">$Y177*AJ145</f>
        <v>0.99399999999999988</v>
      </c>
      <c r="IH143" s="62">
        <f t="shared" si="1548"/>
        <v>1.0086999999999999</v>
      </c>
      <c r="II143" s="62">
        <f t="shared" si="1548"/>
        <v>1.0380999999999998</v>
      </c>
      <c r="IJ143" s="62">
        <f t="shared" si="1548"/>
        <v>1.0822000000000001</v>
      </c>
      <c r="IK143" s="62">
        <f t="shared" si="1548"/>
        <v>1.141</v>
      </c>
      <c r="IL143" s="172"/>
      <c r="IN143" s="172"/>
      <c r="IO143" s="172">
        <v>138</v>
      </c>
      <c r="IP143" s="62">
        <f t="shared" ref="IP143:IT143" si="1549">$Z177*AJ145</f>
        <v>0.39759999999999995</v>
      </c>
      <c r="IQ143" s="62">
        <f t="shared" si="1549"/>
        <v>0.40347999999999989</v>
      </c>
      <c r="IR143" s="62">
        <f t="shared" si="1549"/>
        <v>0.41523999999999994</v>
      </c>
      <c r="IS143" s="62">
        <f t="shared" si="1549"/>
        <v>0.43287999999999999</v>
      </c>
      <c r="IT143" s="62">
        <f t="shared" si="1549"/>
        <v>0.45639999999999997</v>
      </c>
      <c r="IU143" s="172"/>
      <c r="IW143" s="172"/>
      <c r="IX143" s="172">
        <v>138</v>
      </c>
      <c r="IY143" s="62">
        <f t="shared" ref="IY143:JC143" si="1550">$AA177*AJ145</f>
        <v>0</v>
      </c>
      <c r="IZ143" s="62">
        <f t="shared" si="1550"/>
        <v>0</v>
      </c>
      <c r="JA143" s="62">
        <f t="shared" si="1550"/>
        <v>0</v>
      </c>
      <c r="JB143" s="62">
        <f t="shared" si="1550"/>
        <v>0</v>
      </c>
      <c r="JC143" s="62">
        <f t="shared" si="1550"/>
        <v>0</v>
      </c>
      <c r="JD143" s="67"/>
      <c r="JE143" s="67"/>
      <c r="JF143" s="67"/>
      <c r="JG143" s="172"/>
      <c r="JI143" s="172"/>
      <c r="JJ143" s="172">
        <v>138</v>
      </c>
      <c r="JK143" s="68">
        <f t="shared" ref="JK143:JO143" si="1551">AJ145*$F177</f>
        <v>9.9399999999999988E-2</v>
      </c>
      <c r="JL143" s="68">
        <f t="shared" si="1551"/>
        <v>0.10086999999999997</v>
      </c>
      <c r="JM143" s="68">
        <f t="shared" si="1551"/>
        <v>0.10380999999999999</v>
      </c>
      <c r="JN143" s="68">
        <f t="shared" si="1551"/>
        <v>0.10822</v>
      </c>
      <c r="JO143" s="68">
        <f t="shared" si="1551"/>
        <v>0.11409999999999999</v>
      </c>
      <c r="JP143" s="61">
        <f>JK143*('[1]功能-城建'!CW142-'[1]功能-城建'!CW141)+JP142</f>
        <v>229755560.12516859</v>
      </c>
      <c r="JQ143" s="61">
        <f>JL143*('[1]功能-城建'!CX142-'[1]功能-城建'!CX141)+JQ142</f>
        <v>246838460.33079487</v>
      </c>
      <c r="JR143" s="61">
        <f>JM143*('[1]功能-城建'!CY142-'[1]功能-城建'!CY141)+JR142</f>
        <v>243390271.33353564</v>
      </c>
      <c r="JS143" s="61">
        <f>JN143*('[1]功能-城建'!CZ142-'[1]功能-城建'!CZ141)+JS142</f>
        <v>240844217.91447058</v>
      </c>
      <c r="JT143" s="61">
        <f>JO143*('[1]功能-城建'!DA142-'[1]功能-城建'!DA141)+JT142</f>
        <v>135395733.60876328</v>
      </c>
      <c r="JU143" s="172"/>
      <c r="JW143" s="172"/>
      <c r="JX143" s="172">
        <v>138</v>
      </c>
      <c r="JY143" s="68">
        <f t="shared" ref="JY143:KC143" si="1552">AJ145*$AB177</f>
        <v>0.1704</v>
      </c>
      <c r="JZ143" s="68">
        <f t="shared" si="1552"/>
        <v>0.17291999999999996</v>
      </c>
      <c r="KA143" s="68">
        <f t="shared" si="1552"/>
        <v>0.17795999999999998</v>
      </c>
      <c r="KB143" s="68">
        <f t="shared" si="1552"/>
        <v>0.18551999999999999</v>
      </c>
      <c r="KC143" s="68">
        <f t="shared" si="1552"/>
        <v>0.1956</v>
      </c>
      <c r="KD143" s="172"/>
      <c r="KF143" s="172"/>
      <c r="KG143" s="172">
        <v>138</v>
      </c>
      <c r="KH143" s="68">
        <f t="shared" ref="KH143:KL143" si="1553">AJ145*$AC177</f>
        <v>0.19879999999999998</v>
      </c>
      <c r="KI143" s="68">
        <f t="shared" si="1553"/>
        <v>0.20173999999999995</v>
      </c>
      <c r="KJ143" s="68">
        <f t="shared" si="1553"/>
        <v>0.20761999999999997</v>
      </c>
      <c r="KK143" s="68">
        <f t="shared" si="1553"/>
        <v>0.21643999999999999</v>
      </c>
      <c r="KL143" s="68">
        <f t="shared" si="1553"/>
        <v>0.22819999999999999</v>
      </c>
      <c r="KM143" s="172"/>
      <c r="KO143" s="172"/>
      <c r="KP143" s="172">
        <v>138</v>
      </c>
      <c r="KQ143" s="68">
        <f t="shared" ref="KQ143:KU143" si="1554">AJ145*$AD177</f>
        <v>0.29819999999999997</v>
      </c>
      <c r="KR143" s="68">
        <f t="shared" si="1554"/>
        <v>0.30260999999999993</v>
      </c>
      <c r="KS143" s="68">
        <f t="shared" si="1554"/>
        <v>0.31142999999999998</v>
      </c>
      <c r="KT143" s="68">
        <f t="shared" si="1554"/>
        <v>0.32466</v>
      </c>
      <c r="KU143" s="68">
        <f t="shared" si="1554"/>
        <v>0.34229999999999999</v>
      </c>
      <c r="KV143" s="172"/>
      <c r="KW143" s="172"/>
      <c r="KX143" s="172"/>
    </row>
    <row r="144" spans="2:310" x14ac:dyDescent="0.15">
      <c r="B144" s="172">
        <v>105</v>
      </c>
      <c r="C144" s="63">
        <f>IFERROR(INDEX(C$8:C$37,MATCH(圣人研究设计!AA178,$B$8:$B$37,0)),0)</f>
        <v>1.7999999999999998</v>
      </c>
      <c r="D144" s="63">
        <f>IFERROR(INDEX(D$8:D$37,MATCH(圣人研究设计!AB178,$B$8:$B$37,0)),0)</f>
        <v>1.7999999999999998</v>
      </c>
      <c r="E144" s="63">
        <f>IFERROR(INDEX(E$8:E$37,MATCH(圣人研究设计!AC178,$B$8:$B$37,0)),0)</f>
        <v>0</v>
      </c>
      <c r="F144" s="63">
        <f>IFERROR(INDEX(F$8:F$37,MATCH(圣人研究设计!AD178,$B$8:$B$37,0)),0)</f>
        <v>0.12</v>
      </c>
      <c r="G144" s="63">
        <f>IFERROR(INDEX(G$8:G$37,MATCH(圣人研究设计!AE178,$B$8:$B$37,0)),0)</f>
        <v>1.2</v>
      </c>
      <c r="H144" s="63">
        <f>IFERROR(INDEX(H$8:H$37,MATCH(圣人研究设计!AF178,$B$8:$B$37,0)),0)</f>
        <v>1.2</v>
      </c>
      <c r="I144" s="63">
        <f>IFERROR(INDEX(I$8:I$37,MATCH(圣人研究设计!AG178,$B$8:$B$37,0)),0)</f>
        <v>1</v>
      </c>
      <c r="J144" s="63">
        <f>IFERROR(INDEX(J$8:J$37,MATCH(圣人研究设计!AH178,$B$8:$B$37,0)),0)</f>
        <v>0.24</v>
      </c>
      <c r="K144" s="63">
        <f>IFERROR(INDEX(K$8:K$37,MATCH(圣人研究设计!AI178,$B$8:$B$37,0)),0)</f>
        <v>0.24</v>
      </c>
      <c r="L144" s="63">
        <f>IFERROR(INDEX(L$8:L$37,MATCH(圣人研究设计!AJ178,$B$8:$B$37,0)),0)</f>
        <v>0.2</v>
      </c>
      <c r="M144" s="63">
        <f>IFERROR(INDEX(M$8:M$37,MATCH(圣人研究设计!AK178,$B$8:$B$37,0)),0)</f>
        <v>0.3</v>
      </c>
      <c r="N144" s="63">
        <f>IFERROR(INDEX(N$8:N$37,MATCH(圣人研究设计!AL178,$B$8:$B$37,0)),0)</f>
        <v>0.2</v>
      </c>
      <c r="O144" s="63">
        <f>IFERROR(INDEX(O$8:O$37,MATCH(圣人研究设计!AM178,$B$8:$B$37,0)),0)</f>
        <v>0.1</v>
      </c>
      <c r="P144" s="63">
        <f>IFERROR(INDEX(P$8:P$37,MATCH(圣人研究设计!AN178,$B$8:$B$37,0)),0)</f>
        <v>0.4</v>
      </c>
      <c r="Q144" s="63">
        <f>IFERROR(INDEX(Q$8:Q$37,MATCH(圣人研究设计!AO178,$B$8:$B$37,0)),0)</f>
        <v>0.1</v>
      </c>
      <c r="R144" s="63">
        <f>IFERROR(INDEX(R$8:R$37,MATCH(圣人研究设计!AP178,$B$8:$B$37,0)),0)</f>
        <v>0.3</v>
      </c>
      <c r="S144" s="63">
        <f>IFERROR(INDEX(S$8:S$37,MATCH(圣人研究设计!AQ178,$B$8:$B$37,0)),0)</f>
        <v>0.4</v>
      </c>
      <c r="T144" s="63">
        <f>IFERROR(INDEX(T$8:T$37,MATCH(圣人研究设计!AR178,$B$8:$B$37,0)),0)</f>
        <v>0.4</v>
      </c>
      <c r="U144" s="63">
        <f>IFERROR(INDEX(U$8:U$37,MATCH(圣人研究设计!AS178,$B$8:$B$37,0)),0)</f>
        <v>0.4</v>
      </c>
      <c r="V144" s="63">
        <f>IFERROR(INDEX(V$8:V$37,MATCH(圣人研究设计!AT178,$B$8:$B$37,0)),0)</f>
        <v>3</v>
      </c>
      <c r="W144" s="63">
        <f>IFERROR(INDEX(W$8:W$37,MATCH(圣人研究设计!AU178,$B$8:$B$37,0)),0)</f>
        <v>0.6</v>
      </c>
      <c r="X144" s="63">
        <f>IFERROR(INDEX(X$8:X$37,MATCH(圣人研究设计!AV178,$B$8:$B$37,0)),0)</f>
        <v>0.4</v>
      </c>
      <c r="Y144" s="63">
        <f>IFERROR(INDEX(Y$8:Y$37,MATCH(圣人研究设计!AW178,$B$8:$B$37,0)),0)</f>
        <v>1.2</v>
      </c>
      <c r="Z144" s="63">
        <f>IFERROR(INDEX(Z$8:Z$37,MATCH(圣人研究设计!AX178,$B$8:$B$37,0)),0)</f>
        <v>0.4</v>
      </c>
      <c r="AA144" s="63">
        <f>IFERROR(INDEX(AA$8:AA$37,MATCH(圣人研究设计!AY178,$B$8:$B$37,0)),0)</f>
        <v>0</v>
      </c>
      <c r="AB144" s="63">
        <f>IFERROR(INDEX(AB$8:AB$37,MATCH(圣人研究设计!AZ178,$B$8:$B$37,0)),0)</f>
        <v>0.2</v>
      </c>
      <c r="AC144" s="63">
        <f>IFERROR(INDEX(AC$8:AC$37,MATCH(圣人研究设计!BA178,$B$8:$B$37,0)),0)</f>
        <v>0.24</v>
      </c>
      <c r="AD144" s="63">
        <f>IFERROR(INDEX(AD$8:AD$37,MATCH(圣人研究设计!BB178,$B$8:$B$37,0)),0)</f>
        <v>0.36</v>
      </c>
      <c r="AI144" s="172">
        <v>137</v>
      </c>
      <c r="AJ144" s="60">
        <f>IF(总纲!BM141&lt;INT('功能-圣人研究'!$E$8),0,求节点('功能-圣人研究'!$E$8:$E$27,'功能-圣人研究'!K$8:K$27,总纲!BM141))</f>
        <v>0.71</v>
      </c>
      <c r="AK144" s="60">
        <f>IF(总纲!BN141&lt;INT('功能-圣人研究'!$E$8),0,求节点('功能-圣人研究'!$E$8:$E$27,'功能-圣人研究'!L$8:L$27,总纲!BN141))</f>
        <v>0.72049999999999992</v>
      </c>
      <c r="AL144" s="60">
        <f>IF(总纲!BO141&lt;INT('功能-圣人研究'!$E$8),0,求节点('功能-圣人研究'!$E$8:$E$27,'功能-圣人研究'!M$8:M$27,总纲!BO141))</f>
        <v>0.74149999999999994</v>
      </c>
      <c r="AM144" s="60">
        <f>IF(总纲!BP141&lt;INT('功能-圣人研究'!$E$8),0,求节点('功能-圣人研究'!$E$8:$E$27,'功能-圣人研究'!N$8:N$27,总纲!BP141))</f>
        <v>0.77300000000000002</v>
      </c>
      <c r="AN144" s="60">
        <f>IF(总纲!BQ141&lt;INT('功能-圣人研究'!$E$8),0,求节点('功能-圣人研究'!$E$8:$E$27,'功能-圣人研究'!O$8:O$27,总纲!BQ141))</f>
        <v>0.81500000000000006</v>
      </c>
      <c r="AO144" s="172"/>
      <c r="AT144" s="172">
        <v>139</v>
      </c>
      <c r="AU144" s="68">
        <f t="shared" ref="AU144:AY144" si="1555">$C178*AJ146</f>
        <v>1.4909999999999997</v>
      </c>
      <c r="AV144" s="68">
        <f t="shared" si="1555"/>
        <v>1.5130499999999996</v>
      </c>
      <c r="AW144" s="68">
        <f t="shared" si="1555"/>
        <v>1.5571499999999996</v>
      </c>
      <c r="AX144" s="68">
        <f t="shared" si="1555"/>
        <v>1.6232999999999997</v>
      </c>
      <c r="AY144" s="68">
        <f t="shared" si="1555"/>
        <v>1.7114999999999998</v>
      </c>
      <c r="AZ144" s="172"/>
      <c r="BB144" s="172"/>
      <c r="BC144" s="172">
        <v>139</v>
      </c>
      <c r="BD144" s="68">
        <f t="shared" ref="BD144:BH144" si="1556">$D178*AJ146</f>
        <v>1.4909999999999997</v>
      </c>
      <c r="BE144" s="68">
        <f t="shared" si="1556"/>
        <v>1.5130499999999996</v>
      </c>
      <c r="BF144" s="68">
        <f t="shared" si="1556"/>
        <v>1.5571499999999996</v>
      </c>
      <c r="BG144" s="68">
        <f t="shared" si="1556"/>
        <v>1.6232999999999997</v>
      </c>
      <c r="BH144" s="68">
        <f t="shared" si="1556"/>
        <v>1.7114999999999998</v>
      </c>
      <c r="BI144" s="172"/>
      <c r="BK144" s="172"/>
      <c r="BL144" s="172">
        <v>139</v>
      </c>
      <c r="BM144" s="68">
        <f t="shared" ref="BM144:BQ144" si="1557">$E178*AJ146</f>
        <v>0</v>
      </c>
      <c r="BN144" s="68">
        <f t="shared" si="1557"/>
        <v>0</v>
      </c>
      <c r="BO144" s="68">
        <f t="shared" si="1557"/>
        <v>0</v>
      </c>
      <c r="BP144" s="68">
        <f t="shared" si="1557"/>
        <v>0</v>
      </c>
      <c r="BQ144" s="68">
        <f t="shared" si="1557"/>
        <v>0</v>
      </c>
      <c r="BR144" s="172"/>
      <c r="BT144" s="172"/>
      <c r="BU144" s="172">
        <v>139</v>
      </c>
      <c r="BV144" s="62">
        <f t="shared" ref="BV144:BZ144" si="1558">$G178*AJ146</f>
        <v>0.99399999999999988</v>
      </c>
      <c r="BW144" s="62">
        <f t="shared" si="1558"/>
        <v>1.0086999999999999</v>
      </c>
      <c r="BX144" s="62">
        <f t="shared" si="1558"/>
        <v>1.0380999999999998</v>
      </c>
      <c r="BY144" s="62">
        <f t="shared" si="1558"/>
        <v>1.0822000000000001</v>
      </c>
      <c r="BZ144" s="62">
        <f t="shared" si="1558"/>
        <v>1.141</v>
      </c>
      <c r="CA144" s="172"/>
      <c r="CC144" s="172"/>
      <c r="CD144" s="172">
        <v>139</v>
      </c>
      <c r="CE144" s="62">
        <f t="shared" ref="CE144:CI144" si="1559">$H178*AJ146</f>
        <v>0.99399999999999988</v>
      </c>
      <c r="CF144" s="62">
        <f t="shared" si="1559"/>
        <v>1.0086999999999999</v>
      </c>
      <c r="CG144" s="62">
        <f t="shared" si="1559"/>
        <v>1.0380999999999998</v>
      </c>
      <c r="CH144" s="62">
        <f t="shared" si="1559"/>
        <v>1.0822000000000001</v>
      </c>
      <c r="CI144" s="62">
        <f t="shared" si="1559"/>
        <v>1.141</v>
      </c>
      <c r="CJ144" s="172"/>
      <c r="CL144" s="172"/>
      <c r="CM144" s="172">
        <v>139</v>
      </c>
      <c r="CN144" s="62">
        <f t="shared" ref="CN144:CR144" si="1560">$I178*AJ146</f>
        <v>0.99399999999999988</v>
      </c>
      <c r="CO144" s="62">
        <f t="shared" si="1560"/>
        <v>1.0086999999999999</v>
      </c>
      <c r="CP144" s="62">
        <f t="shared" si="1560"/>
        <v>1.0380999999999998</v>
      </c>
      <c r="CQ144" s="62">
        <f t="shared" si="1560"/>
        <v>1.0822000000000001</v>
      </c>
      <c r="CR144" s="62">
        <f t="shared" si="1560"/>
        <v>1.141</v>
      </c>
      <c r="CS144" s="172"/>
      <c r="CU144" s="172"/>
      <c r="CV144" s="172">
        <v>139</v>
      </c>
      <c r="CW144" s="62">
        <f t="shared" ref="CW144:DA144" si="1561">$J178*AJ146</f>
        <v>0.19879999999999998</v>
      </c>
      <c r="CX144" s="62">
        <f t="shared" si="1561"/>
        <v>0.20173999999999995</v>
      </c>
      <c r="CY144" s="62">
        <f t="shared" si="1561"/>
        <v>0.20761999999999997</v>
      </c>
      <c r="CZ144" s="62">
        <f t="shared" si="1561"/>
        <v>0.21643999999999999</v>
      </c>
      <c r="DA144" s="62">
        <f t="shared" si="1561"/>
        <v>0.22819999999999999</v>
      </c>
      <c r="DB144" s="172"/>
      <c r="DD144" s="172"/>
      <c r="DE144" s="172">
        <v>139</v>
      </c>
      <c r="DF144" s="62">
        <f t="shared" ref="DF144:DJ144" si="1562">$K178*AJ146</f>
        <v>0.19879999999999998</v>
      </c>
      <c r="DG144" s="62">
        <f t="shared" si="1562"/>
        <v>0.20173999999999995</v>
      </c>
      <c r="DH144" s="62">
        <f t="shared" si="1562"/>
        <v>0.20761999999999997</v>
      </c>
      <c r="DI144" s="62">
        <f t="shared" si="1562"/>
        <v>0.21643999999999999</v>
      </c>
      <c r="DJ144" s="62">
        <f t="shared" si="1562"/>
        <v>0.22819999999999999</v>
      </c>
      <c r="DK144" s="172"/>
      <c r="DM144" s="172"/>
      <c r="DN144" s="172">
        <v>139</v>
      </c>
      <c r="DO144" s="62">
        <f t="shared" ref="DO144:DS144" si="1563">$L178*AJ146</f>
        <v>0.1704</v>
      </c>
      <c r="DP144" s="62">
        <f t="shared" si="1563"/>
        <v>0.17291999999999996</v>
      </c>
      <c r="DQ144" s="62">
        <f t="shared" si="1563"/>
        <v>0.17795999999999998</v>
      </c>
      <c r="DR144" s="62">
        <f t="shared" si="1563"/>
        <v>0.18551999999999999</v>
      </c>
      <c r="DS144" s="62">
        <f t="shared" si="1563"/>
        <v>0.1956</v>
      </c>
      <c r="DT144" s="172"/>
      <c r="DV144" s="172"/>
      <c r="DW144" s="172">
        <v>139</v>
      </c>
      <c r="DX144" s="62">
        <f t="shared" ref="DX144:EB144" si="1564">$M178*AJ146</f>
        <v>0.29819999999999997</v>
      </c>
      <c r="DY144" s="62">
        <f t="shared" si="1564"/>
        <v>0.30260999999999993</v>
      </c>
      <c r="DZ144" s="62">
        <f t="shared" si="1564"/>
        <v>0.31142999999999998</v>
      </c>
      <c r="EA144" s="62">
        <f t="shared" si="1564"/>
        <v>0.32466</v>
      </c>
      <c r="EB144" s="62">
        <f t="shared" si="1564"/>
        <v>0.34229999999999999</v>
      </c>
      <c r="EC144" s="172"/>
      <c r="EE144" s="172"/>
      <c r="EF144" s="172">
        <v>139</v>
      </c>
      <c r="EG144" s="62">
        <f t="shared" ref="EG144:EK144" si="1565">$N178*AJ146</f>
        <v>0.19879999999999998</v>
      </c>
      <c r="EH144" s="62">
        <f t="shared" si="1565"/>
        <v>0.20173999999999995</v>
      </c>
      <c r="EI144" s="62">
        <f t="shared" si="1565"/>
        <v>0.20761999999999997</v>
      </c>
      <c r="EJ144" s="62">
        <f t="shared" si="1565"/>
        <v>0.21643999999999999</v>
      </c>
      <c r="EK144" s="62">
        <f t="shared" si="1565"/>
        <v>0.22819999999999999</v>
      </c>
      <c r="EL144" s="172"/>
      <c r="EN144" s="172"/>
      <c r="EO144" s="172">
        <v>139</v>
      </c>
      <c r="EP144" s="62">
        <f t="shared" ref="EP144:ET144" si="1566">$O178*AJ146</f>
        <v>8.5199999999999998E-2</v>
      </c>
      <c r="EQ144" s="62">
        <f t="shared" si="1566"/>
        <v>8.6459999999999981E-2</v>
      </c>
      <c r="ER144" s="62">
        <f t="shared" si="1566"/>
        <v>8.897999999999999E-2</v>
      </c>
      <c r="ES144" s="62">
        <f t="shared" si="1566"/>
        <v>9.2759999999999995E-2</v>
      </c>
      <c r="ET144" s="62">
        <f t="shared" si="1566"/>
        <v>9.7799999999999998E-2</v>
      </c>
      <c r="EU144" s="172"/>
      <c r="EW144" s="172"/>
      <c r="EX144" s="172">
        <v>139</v>
      </c>
      <c r="EY144" s="62">
        <f t="shared" si="1328"/>
        <v>0.39759999999999995</v>
      </c>
      <c r="EZ144" s="62">
        <f t="shared" si="1329"/>
        <v>0.40347999999999989</v>
      </c>
      <c r="FA144" s="62">
        <f t="shared" si="1330"/>
        <v>0.41523999999999994</v>
      </c>
      <c r="FB144" s="62">
        <f t="shared" si="1331"/>
        <v>0.43287999999999999</v>
      </c>
      <c r="FC144" s="62">
        <f t="shared" si="1332"/>
        <v>0.45639999999999997</v>
      </c>
      <c r="FD144" s="172"/>
      <c r="FF144" s="172"/>
      <c r="FG144" s="172">
        <v>139</v>
      </c>
      <c r="FH144" s="67">
        <f>$Q178*AJ146*'[1]资源-士兵训练时间'!AB144+FH143</f>
        <v>179163621.64458132</v>
      </c>
      <c r="FI144" s="67">
        <f>$Q178*AK146*'[1]资源-士兵训练时间'!AC144+FI143</f>
        <v>261789257.4561778</v>
      </c>
      <c r="FJ144" s="67">
        <f>$Q178*AL146*'[1]资源-士兵训练时间'!AD144+FJ143</f>
        <v>364878225.90698332</v>
      </c>
      <c r="FK144" s="67">
        <f>$Q178*AM146*'[1]资源-士兵训练时间'!AE144+FK143</f>
        <v>487593184.30401534</v>
      </c>
      <c r="FL144" s="67">
        <f>$Q178*AN146*'[1]资源-士兵训练时间'!AF144+FL143</f>
        <v>734204324.82208216</v>
      </c>
      <c r="FM144" s="172"/>
      <c r="FO144" s="172"/>
      <c r="FP144" s="172">
        <v>139</v>
      </c>
      <c r="FQ144" s="62">
        <f t="shared" ref="FQ144:FU144" si="1567">$R178*AJ146</f>
        <v>0.25559999999999999</v>
      </c>
      <c r="FR144" s="62">
        <f t="shared" si="1567"/>
        <v>0.25937999999999994</v>
      </c>
      <c r="FS144" s="62">
        <f t="shared" si="1567"/>
        <v>0.26693999999999996</v>
      </c>
      <c r="FT144" s="62">
        <f t="shared" si="1567"/>
        <v>0.27827999999999997</v>
      </c>
      <c r="FU144" s="62">
        <f t="shared" si="1567"/>
        <v>0.29339999999999999</v>
      </c>
      <c r="FV144" s="61">
        <f>FQ144*[4]兵营招募!AX143+FV143</f>
        <v>555391105.52106571</v>
      </c>
      <c r="FW144" s="61">
        <f>FR144*[4]兵营招募!AY143+FW143</f>
        <v>557249319.31934905</v>
      </c>
      <c r="FX144" s="61">
        <f>FS144*[4]兵营招募!AZ143+FX143</f>
        <v>522987473.64630127</v>
      </c>
      <c r="FY144" s="61">
        <f>FT144*[4]兵营招募!BA143+FY143</f>
        <v>482246058.28271711</v>
      </c>
      <c r="FZ144" s="61">
        <f>FU144*[4]兵营招募!BB143+FZ143</f>
        <v>324879809.09066159</v>
      </c>
      <c r="GA144" s="172"/>
      <c r="GC144" s="172"/>
      <c r="GD144" s="172">
        <v>139</v>
      </c>
      <c r="GE144" s="62">
        <f t="shared" ref="GE144:GI144" si="1568">$S178*AJ146</f>
        <v>0.34079999999999999</v>
      </c>
      <c r="GF144" s="62">
        <f t="shared" si="1568"/>
        <v>0.34583999999999993</v>
      </c>
      <c r="GG144" s="62">
        <f t="shared" si="1568"/>
        <v>0.35591999999999996</v>
      </c>
      <c r="GH144" s="62">
        <f t="shared" si="1568"/>
        <v>0.37103999999999998</v>
      </c>
      <c r="GI144" s="62">
        <f t="shared" si="1568"/>
        <v>0.39119999999999999</v>
      </c>
      <c r="GJ144" s="172"/>
      <c r="GL144" s="172"/>
      <c r="GM144" s="172">
        <v>139</v>
      </c>
      <c r="GN144" s="62">
        <f t="shared" ref="GN144:GR144" si="1569">$T178*AJ146</f>
        <v>0.39759999999999995</v>
      </c>
      <c r="GO144" s="62">
        <f t="shared" si="1569"/>
        <v>0.40347999999999989</v>
      </c>
      <c r="GP144" s="62">
        <f t="shared" si="1569"/>
        <v>0.41523999999999994</v>
      </c>
      <c r="GQ144" s="62">
        <f t="shared" si="1569"/>
        <v>0.43287999999999999</v>
      </c>
      <c r="GR144" s="62">
        <f t="shared" si="1569"/>
        <v>0.45639999999999997</v>
      </c>
      <c r="GS144" s="172"/>
      <c r="GU144" s="172"/>
      <c r="GV144" s="172">
        <v>139</v>
      </c>
      <c r="GW144" s="62">
        <f t="shared" ref="GW144:HA144" si="1570">$U178*AJ146</f>
        <v>0.34079999999999999</v>
      </c>
      <c r="GX144" s="62">
        <f t="shared" si="1570"/>
        <v>0.34583999999999993</v>
      </c>
      <c r="GY144" s="62">
        <f t="shared" si="1570"/>
        <v>0.35591999999999996</v>
      </c>
      <c r="GZ144" s="62">
        <f t="shared" si="1570"/>
        <v>0.37103999999999998</v>
      </c>
      <c r="HA144" s="62">
        <f t="shared" si="1570"/>
        <v>0.39119999999999999</v>
      </c>
      <c r="HB144" s="172"/>
      <c r="HD144" s="172"/>
      <c r="HE144" s="172">
        <v>139</v>
      </c>
      <c r="HF144" s="62">
        <f t="shared" ref="HF144:HJ144" si="1571">$V178*AJ146</f>
        <v>2.9819999999999993</v>
      </c>
      <c r="HG144" s="62">
        <f t="shared" si="1571"/>
        <v>3.0260999999999991</v>
      </c>
      <c r="HH144" s="62">
        <f t="shared" si="1571"/>
        <v>3.1142999999999992</v>
      </c>
      <c r="HI144" s="62">
        <f t="shared" si="1571"/>
        <v>3.2465999999999995</v>
      </c>
      <c r="HJ144" s="62">
        <f t="shared" si="1571"/>
        <v>3.4229999999999996</v>
      </c>
      <c r="HK144" s="172"/>
      <c r="HM144" s="172"/>
      <c r="HN144" s="172">
        <v>139</v>
      </c>
      <c r="HO144" s="62">
        <f t="shared" ref="HO144:HS144" si="1572">$W178*AJ146</f>
        <v>0.59639999999999993</v>
      </c>
      <c r="HP144" s="62">
        <f t="shared" si="1572"/>
        <v>0.60521999999999987</v>
      </c>
      <c r="HQ144" s="62">
        <f t="shared" si="1572"/>
        <v>0.62285999999999997</v>
      </c>
      <c r="HR144" s="62">
        <f t="shared" si="1572"/>
        <v>0.64932000000000001</v>
      </c>
      <c r="HS144" s="62">
        <f t="shared" si="1572"/>
        <v>0.68459999999999999</v>
      </c>
      <c r="HT144" s="172"/>
      <c r="HV144" s="172"/>
      <c r="HW144" s="172">
        <v>139</v>
      </c>
      <c r="HX144" s="62">
        <f t="shared" ref="HX144:IB144" si="1573">$X178*AJ146</f>
        <v>0.34079999999999999</v>
      </c>
      <c r="HY144" s="62">
        <f t="shared" si="1573"/>
        <v>0.34583999999999993</v>
      </c>
      <c r="HZ144" s="62">
        <f t="shared" si="1573"/>
        <v>0.35591999999999996</v>
      </c>
      <c r="IA144" s="62">
        <f t="shared" si="1573"/>
        <v>0.37103999999999998</v>
      </c>
      <c r="IB144" s="62">
        <f t="shared" si="1573"/>
        <v>0.39119999999999999</v>
      </c>
      <c r="IC144" s="172"/>
      <c r="IE144" s="172"/>
      <c r="IF144" s="172">
        <v>139</v>
      </c>
      <c r="IG144" s="62">
        <f t="shared" ref="IG144:IK144" si="1574">$Y178*AJ146</f>
        <v>0.99399999999999988</v>
      </c>
      <c r="IH144" s="62">
        <f t="shared" si="1574"/>
        <v>1.0086999999999999</v>
      </c>
      <c r="II144" s="62">
        <f t="shared" si="1574"/>
        <v>1.0380999999999998</v>
      </c>
      <c r="IJ144" s="62">
        <f t="shared" si="1574"/>
        <v>1.0822000000000001</v>
      </c>
      <c r="IK144" s="62">
        <f t="shared" si="1574"/>
        <v>1.141</v>
      </c>
      <c r="IL144" s="172"/>
      <c r="IN144" s="172"/>
      <c r="IO144" s="172">
        <v>139</v>
      </c>
      <c r="IP144" s="62">
        <f t="shared" ref="IP144:IT144" si="1575">$Z178*AJ146</f>
        <v>0.39759999999999995</v>
      </c>
      <c r="IQ144" s="62">
        <f t="shared" si="1575"/>
        <v>0.40347999999999989</v>
      </c>
      <c r="IR144" s="62">
        <f t="shared" si="1575"/>
        <v>0.41523999999999994</v>
      </c>
      <c r="IS144" s="62">
        <f t="shared" si="1575"/>
        <v>0.43287999999999999</v>
      </c>
      <c r="IT144" s="62">
        <f t="shared" si="1575"/>
        <v>0.45639999999999997</v>
      </c>
      <c r="IU144" s="172"/>
      <c r="IW144" s="172"/>
      <c r="IX144" s="172">
        <v>139</v>
      </c>
      <c r="IY144" s="62">
        <f t="shared" ref="IY144:JC144" si="1576">$AA178*AJ146</f>
        <v>0</v>
      </c>
      <c r="IZ144" s="62">
        <f t="shared" si="1576"/>
        <v>0</v>
      </c>
      <c r="JA144" s="62">
        <f t="shared" si="1576"/>
        <v>0</v>
      </c>
      <c r="JB144" s="62">
        <f t="shared" si="1576"/>
        <v>0</v>
      </c>
      <c r="JC144" s="62">
        <f t="shared" si="1576"/>
        <v>0</v>
      </c>
      <c r="JD144" s="67"/>
      <c r="JE144" s="67"/>
      <c r="JF144" s="67"/>
      <c r="JG144" s="172"/>
      <c r="JI144" s="172"/>
      <c r="JJ144" s="172">
        <v>139</v>
      </c>
      <c r="JK144" s="68">
        <f t="shared" ref="JK144:JO144" si="1577">AJ146*$F178</f>
        <v>9.9399999999999988E-2</v>
      </c>
      <c r="JL144" s="68">
        <f t="shared" si="1577"/>
        <v>0.10086999999999997</v>
      </c>
      <c r="JM144" s="68">
        <f t="shared" si="1577"/>
        <v>0.10380999999999999</v>
      </c>
      <c r="JN144" s="68">
        <f t="shared" si="1577"/>
        <v>0.10822</v>
      </c>
      <c r="JO144" s="68">
        <f t="shared" si="1577"/>
        <v>0.11409999999999999</v>
      </c>
      <c r="JP144" s="61">
        <f>JK144*('[1]功能-城建'!CW143-'[1]功能-城建'!CW142)+JP143</f>
        <v>247339532.19069248</v>
      </c>
      <c r="JQ144" s="61">
        <f>JL144*('[1]功能-城建'!CX143-'[1]功能-城建'!CX142)+JQ143</f>
        <v>265932906.07635584</v>
      </c>
      <c r="JR144" s="61">
        <f>JM144*('[1]功能-城建'!CY143-'[1]功能-城建'!CY142)+JR143</f>
        <v>262066607.87587953</v>
      </c>
      <c r="JS144" s="61">
        <f>JN144*('[1]功能-城建'!CZ143-'[1]功能-城建'!CZ142)+JS143</f>
        <v>257748378.43947178</v>
      </c>
      <c r="JT144" s="61">
        <f>JO144*('[1]功能-城建'!DA143-'[1]功能-城建'!DA142)+JT143</f>
        <v>144746770.35430306</v>
      </c>
      <c r="JU144" s="172"/>
      <c r="JW144" s="172"/>
      <c r="JX144" s="172">
        <v>139</v>
      </c>
      <c r="JY144" s="68">
        <f t="shared" ref="JY144:KC144" si="1578">AJ146*$AB178</f>
        <v>0.1704</v>
      </c>
      <c r="JZ144" s="68">
        <f t="shared" si="1578"/>
        <v>0.17291999999999996</v>
      </c>
      <c r="KA144" s="68">
        <f t="shared" si="1578"/>
        <v>0.17795999999999998</v>
      </c>
      <c r="KB144" s="68">
        <f t="shared" si="1578"/>
        <v>0.18551999999999999</v>
      </c>
      <c r="KC144" s="68">
        <f t="shared" si="1578"/>
        <v>0.1956</v>
      </c>
      <c r="KD144" s="172"/>
      <c r="KF144" s="172"/>
      <c r="KG144" s="172">
        <v>139</v>
      </c>
      <c r="KH144" s="68">
        <f t="shared" ref="KH144:KL144" si="1579">AJ146*$AC178</f>
        <v>0.19879999999999998</v>
      </c>
      <c r="KI144" s="68">
        <f t="shared" si="1579"/>
        <v>0.20173999999999995</v>
      </c>
      <c r="KJ144" s="68">
        <f t="shared" si="1579"/>
        <v>0.20761999999999997</v>
      </c>
      <c r="KK144" s="68">
        <f t="shared" si="1579"/>
        <v>0.21643999999999999</v>
      </c>
      <c r="KL144" s="68">
        <f t="shared" si="1579"/>
        <v>0.22819999999999999</v>
      </c>
      <c r="KM144" s="172"/>
      <c r="KO144" s="172"/>
      <c r="KP144" s="172">
        <v>139</v>
      </c>
      <c r="KQ144" s="68">
        <f t="shared" ref="KQ144:KU144" si="1580">AJ146*$AD178</f>
        <v>0.29819999999999997</v>
      </c>
      <c r="KR144" s="68">
        <f t="shared" si="1580"/>
        <v>0.30260999999999993</v>
      </c>
      <c r="KS144" s="68">
        <f t="shared" si="1580"/>
        <v>0.31142999999999998</v>
      </c>
      <c r="KT144" s="68">
        <f t="shared" si="1580"/>
        <v>0.32466</v>
      </c>
      <c r="KU144" s="68">
        <f t="shared" si="1580"/>
        <v>0.34229999999999999</v>
      </c>
      <c r="KV144" s="172"/>
      <c r="KW144" s="172"/>
      <c r="KX144" s="172"/>
    </row>
    <row r="145" spans="2:310" x14ac:dyDescent="0.15">
      <c r="B145" s="172">
        <v>106</v>
      </c>
      <c r="C145" s="63">
        <f>IFERROR(INDEX(C$8:C$37,MATCH(圣人研究设计!AA179,$B$8:$B$37,0)),0)</f>
        <v>1.7999999999999998</v>
      </c>
      <c r="D145" s="63">
        <f>IFERROR(INDEX(D$8:D$37,MATCH(圣人研究设计!AB179,$B$8:$B$37,0)),0)</f>
        <v>1.7999999999999998</v>
      </c>
      <c r="E145" s="63">
        <f>IFERROR(INDEX(E$8:E$37,MATCH(圣人研究设计!AC179,$B$8:$B$37,0)),0)</f>
        <v>0</v>
      </c>
      <c r="F145" s="63">
        <f>IFERROR(INDEX(F$8:F$37,MATCH(圣人研究设计!AD179,$B$8:$B$37,0)),0)</f>
        <v>0.12</v>
      </c>
      <c r="G145" s="63">
        <f>IFERROR(INDEX(G$8:G$37,MATCH(圣人研究设计!AE179,$B$8:$B$37,0)),0)</f>
        <v>1.2</v>
      </c>
      <c r="H145" s="63">
        <f>IFERROR(INDEX(H$8:H$37,MATCH(圣人研究设计!AF179,$B$8:$B$37,0)),0)</f>
        <v>1.2</v>
      </c>
      <c r="I145" s="63">
        <f>IFERROR(INDEX(I$8:I$37,MATCH(圣人研究设计!AG179,$B$8:$B$37,0)),0)</f>
        <v>1</v>
      </c>
      <c r="J145" s="63">
        <f>IFERROR(INDEX(J$8:J$37,MATCH(圣人研究设计!AH179,$B$8:$B$37,0)),0)</f>
        <v>0.24</v>
      </c>
      <c r="K145" s="63">
        <f>IFERROR(INDEX(K$8:K$37,MATCH(圣人研究设计!AI179,$B$8:$B$37,0)),0)</f>
        <v>0.24</v>
      </c>
      <c r="L145" s="63">
        <f>IFERROR(INDEX(L$8:L$37,MATCH(圣人研究设计!AJ179,$B$8:$B$37,0)),0)</f>
        <v>0.2</v>
      </c>
      <c r="M145" s="63">
        <f>IFERROR(INDEX(M$8:M$37,MATCH(圣人研究设计!AK179,$B$8:$B$37,0)),0)</f>
        <v>0.3</v>
      </c>
      <c r="N145" s="63">
        <f>IFERROR(INDEX(N$8:N$37,MATCH(圣人研究设计!AL179,$B$8:$B$37,0)),0)</f>
        <v>0.2</v>
      </c>
      <c r="O145" s="63">
        <f>IFERROR(INDEX(O$8:O$37,MATCH(圣人研究设计!AM179,$B$8:$B$37,0)),0)</f>
        <v>0.1</v>
      </c>
      <c r="P145" s="63">
        <f>IFERROR(INDEX(P$8:P$37,MATCH(圣人研究设计!AN179,$B$8:$B$37,0)),0)</f>
        <v>0.4</v>
      </c>
      <c r="Q145" s="63">
        <f>IFERROR(INDEX(Q$8:Q$37,MATCH(圣人研究设计!AO179,$B$8:$B$37,0)),0)</f>
        <v>0.1</v>
      </c>
      <c r="R145" s="63">
        <f>IFERROR(INDEX(R$8:R$37,MATCH(圣人研究设计!AP179,$B$8:$B$37,0)),0)</f>
        <v>0.3</v>
      </c>
      <c r="S145" s="63">
        <f>IFERROR(INDEX(S$8:S$37,MATCH(圣人研究设计!AQ179,$B$8:$B$37,0)),0)</f>
        <v>0.4</v>
      </c>
      <c r="T145" s="63">
        <f>IFERROR(INDEX(T$8:T$37,MATCH(圣人研究设计!AR179,$B$8:$B$37,0)),0)</f>
        <v>0.4</v>
      </c>
      <c r="U145" s="63">
        <f>IFERROR(INDEX(U$8:U$37,MATCH(圣人研究设计!AS179,$B$8:$B$37,0)),0)</f>
        <v>0.4</v>
      </c>
      <c r="V145" s="63">
        <f>IFERROR(INDEX(V$8:V$37,MATCH(圣人研究设计!AT179,$B$8:$B$37,0)),0)</f>
        <v>3</v>
      </c>
      <c r="W145" s="63">
        <f>IFERROR(INDEX(W$8:W$37,MATCH(圣人研究设计!AU179,$B$8:$B$37,0)),0)</f>
        <v>0.6</v>
      </c>
      <c r="X145" s="63">
        <f>IFERROR(INDEX(X$8:X$37,MATCH(圣人研究设计!AV179,$B$8:$B$37,0)),0)</f>
        <v>0.4</v>
      </c>
      <c r="Y145" s="63">
        <f>IFERROR(INDEX(Y$8:Y$37,MATCH(圣人研究设计!AW179,$B$8:$B$37,0)),0)</f>
        <v>1.2</v>
      </c>
      <c r="Z145" s="63">
        <f>IFERROR(INDEX(Z$8:Z$37,MATCH(圣人研究设计!AX179,$B$8:$B$37,0)),0)</f>
        <v>0.4</v>
      </c>
      <c r="AA145" s="63">
        <f>IFERROR(INDEX(AA$8:AA$37,MATCH(圣人研究设计!AY179,$B$8:$B$37,0)),0)</f>
        <v>0</v>
      </c>
      <c r="AB145" s="63">
        <f>IFERROR(INDEX(AB$8:AB$37,MATCH(圣人研究设计!AZ179,$B$8:$B$37,0)),0)</f>
        <v>0.2</v>
      </c>
      <c r="AC145" s="63">
        <f>IFERROR(INDEX(AC$8:AC$37,MATCH(圣人研究设计!BA179,$B$8:$B$37,0)),0)</f>
        <v>0.24</v>
      </c>
      <c r="AD145" s="63">
        <f>IFERROR(INDEX(AD$8:AD$37,MATCH(圣人研究设计!BB179,$B$8:$B$37,0)),0)</f>
        <v>0.36</v>
      </c>
      <c r="AI145" s="172">
        <v>138</v>
      </c>
      <c r="AJ145" s="60">
        <f>IF(总纲!BM142&lt;INT('功能-圣人研究'!$E$8),0,求节点('功能-圣人研究'!$E$8:$E$27,'功能-圣人研究'!K$8:K$27,总纲!BM142))</f>
        <v>0.71</v>
      </c>
      <c r="AK145" s="60">
        <f>IF(总纲!BN142&lt;INT('功能-圣人研究'!$E$8),0,求节点('功能-圣人研究'!$E$8:$E$27,'功能-圣人研究'!L$8:L$27,总纲!BN142))</f>
        <v>0.72049999999999992</v>
      </c>
      <c r="AL145" s="60">
        <f>IF(总纲!BO142&lt;INT('功能-圣人研究'!$E$8),0,求节点('功能-圣人研究'!$E$8:$E$27,'功能-圣人研究'!M$8:M$27,总纲!BO142))</f>
        <v>0.74149999999999994</v>
      </c>
      <c r="AM145" s="60">
        <f>IF(总纲!BP142&lt;INT('功能-圣人研究'!$E$8),0,求节点('功能-圣人研究'!$E$8:$E$27,'功能-圣人研究'!N$8:N$27,总纲!BP142))</f>
        <v>0.77300000000000002</v>
      </c>
      <c r="AN145" s="60">
        <f>IF(总纲!BQ142&lt;INT('功能-圣人研究'!$E$8),0,求节点('功能-圣人研究'!$E$8:$E$27,'功能-圣人研究'!O$8:O$27,总纲!BQ142))</f>
        <v>0.81500000000000006</v>
      </c>
      <c r="AO145" s="172"/>
      <c r="AT145" s="172">
        <v>140</v>
      </c>
      <c r="AU145" s="68">
        <f t="shared" ref="AU145:AY145" si="1581">$C179*AJ147</f>
        <v>1.4909999999999997</v>
      </c>
      <c r="AV145" s="68">
        <f t="shared" si="1581"/>
        <v>1.5130499999999996</v>
      </c>
      <c r="AW145" s="68">
        <f t="shared" si="1581"/>
        <v>1.5571499999999996</v>
      </c>
      <c r="AX145" s="68">
        <f t="shared" si="1581"/>
        <v>1.6232999999999997</v>
      </c>
      <c r="AY145" s="68">
        <f t="shared" si="1581"/>
        <v>1.7114999999999998</v>
      </c>
      <c r="AZ145" s="172"/>
      <c r="BB145" s="172"/>
      <c r="BC145" s="172">
        <v>140</v>
      </c>
      <c r="BD145" s="68">
        <f t="shared" ref="BD145:BH145" si="1582">$D179*AJ147</f>
        <v>1.4909999999999997</v>
      </c>
      <c r="BE145" s="68">
        <f t="shared" si="1582"/>
        <v>1.5130499999999996</v>
      </c>
      <c r="BF145" s="68">
        <f t="shared" si="1582"/>
        <v>1.5571499999999996</v>
      </c>
      <c r="BG145" s="68">
        <f t="shared" si="1582"/>
        <v>1.6232999999999997</v>
      </c>
      <c r="BH145" s="68">
        <f t="shared" si="1582"/>
        <v>1.7114999999999998</v>
      </c>
      <c r="BI145" s="172"/>
      <c r="BK145" s="172"/>
      <c r="BL145" s="172">
        <v>140</v>
      </c>
      <c r="BM145" s="68">
        <f t="shared" ref="BM145:BQ145" si="1583">$E179*AJ147</f>
        <v>0</v>
      </c>
      <c r="BN145" s="68">
        <f t="shared" si="1583"/>
        <v>0</v>
      </c>
      <c r="BO145" s="68">
        <f t="shared" si="1583"/>
        <v>0</v>
      </c>
      <c r="BP145" s="68">
        <f t="shared" si="1583"/>
        <v>0</v>
      </c>
      <c r="BQ145" s="68">
        <f t="shared" si="1583"/>
        <v>0</v>
      </c>
      <c r="BR145" s="172"/>
      <c r="BT145" s="172"/>
      <c r="BU145" s="172">
        <v>140</v>
      </c>
      <c r="BV145" s="62">
        <f t="shared" ref="BV145:BZ145" si="1584">$G179*AJ147</f>
        <v>0.99399999999999988</v>
      </c>
      <c r="BW145" s="62">
        <f t="shared" si="1584"/>
        <v>1.0086999999999999</v>
      </c>
      <c r="BX145" s="62">
        <f t="shared" si="1584"/>
        <v>1.0380999999999998</v>
      </c>
      <c r="BY145" s="62">
        <f t="shared" si="1584"/>
        <v>1.0822000000000001</v>
      </c>
      <c r="BZ145" s="62">
        <f t="shared" si="1584"/>
        <v>1.141</v>
      </c>
      <c r="CA145" s="172"/>
      <c r="CC145" s="172"/>
      <c r="CD145" s="172">
        <v>140</v>
      </c>
      <c r="CE145" s="62">
        <f t="shared" ref="CE145:CI145" si="1585">$H179*AJ147</f>
        <v>0.99399999999999988</v>
      </c>
      <c r="CF145" s="62">
        <f t="shared" si="1585"/>
        <v>1.0086999999999999</v>
      </c>
      <c r="CG145" s="62">
        <f t="shared" si="1585"/>
        <v>1.0380999999999998</v>
      </c>
      <c r="CH145" s="62">
        <f t="shared" si="1585"/>
        <v>1.0822000000000001</v>
      </c>
      <c r="CI145" s="62">
        <f t="shared" si="1585"/>
        <v>1.141</v>
      </c>
      <c r="CJ145" s="172"/>
      <c r="CL145" s="172"/>
      <c r="CM145" s="172">
        <v>140</v>
      </c>
      <c r="CN145" s="62">
        <f t="shared" ref="CN145:CR145" si="1586">$I179*AJ147</f>
        <v>0.99399999999999988</v>
      </c>
      <c r="CO145" s="62">
        <f t="shared" si="1586"/>
        <v>1.0086999999999999</v>
      </c>
      <c r="CP145" s="62">
        <f t="shared" si="1586"/>
        <v>1.0380999999999998</v>
      </c>
      <c r="CQ145" s="62">
        <f t="shared" si="1586"/>
        <v>1.0822000000000001</v>
      </c>
      <c r="CR145" s="62">
        <f t="shared" si="1586"/>
        <v>1.141</v>
      </c>
      <c r="CS145" s="172"/>
      <c r="CU145" s="172"/>
      <c r="CV145" s="172">
        <v>140</v>
      </c>
      <c r="CW145" s="62">
        <f t="shared" ref="CW145:DA145" si="1587">$J179*AJ147</f>
        <v>0.19879999999999998</v>
      </c>
      <c r="CX145" s="62">
        <f t="shared" si="1587"/>
        <v>0.20173999999999995</v>
      </c>
      <c r="CY145" s="62">
        <f t="shared" si="1587"/>
        <v>0.20761999999999997</v>
      </c>
      <c r="CZ145" s="62">
        <f t="shared" si="1587"/>
        <v>0.21643999999999999</v>
      </c>
      <c r="DA145" s="62">
        <f t="shared" si="1587"/>
        <v>0.22819999999999999</v>
      </c>
      <c r="DB145" s="172"/>
      <c r="DD145" s="172"/>
      <c r="DE145" s="172">
        <v>140</v>
      </c>
      <c r="DF145" s="62">
        <f t="shared" ref="DF145:DJ145" si="1588">$K179*AJ147</f>
        <v>0.19879999999999998</v>
      </c>
      <c r="DG145" s="62">
        <f t="shared" si="1588"/>
        <v>0.20173999999999995</v>
      </c>
      <c r="DH145" s="62">
        <f t="shared" si="1588"/>
        <v>0.20761999999999997</v>
      </c>
      <c r="DI145" s="62">
        <f t="shared" si="1588"/>
        <v>0.21643999999999999</v>
      </c>
      <c r="DJ145" s="62">
        <f t="shared" si="1588"/>
        <v>0.22819999999999999</v>
      </c>
      <c r="DK145" s="172"/>
      <c r="DM145" s="172"/>
      <c r="DN145" s="172">
        <v>140</v>
      </c>
      <c r="DO145" s="62">
        <f t="shared" ref="DO145:DS145" si="1589">$L179*AJ147</f>
        <v>0.1704</v>
      </c>
      <c r="DP145" s="62">
        <f t="shared" si="1589"/>
        <v>0.17291999999999996</v>
      </c>
      <c r="DQ145" s="62">
        <f t="shared" si="1589"/>
        <v>0.17795999999999998</v>
      </c>
      <c r="DR145" s="62">
        <f t="shared" si="1589"/>
        <v>0.18551999999999999</v>
      </c>
      <c r="DS145" s="62">
        <f t="shared" si="1589"/>
        <v>0.1956</v>
      </c>
      <c r="DT145" s="172"/>
      <c r="DV145" s="172"/>
      <c r="DW145" s="172">
        <v>140</v>
      </c>
      <c r="DX145" s="62">
        <f t="shared" ref="DX145:EB145" si="1590">$M179*AJ147</f>
        <v>0.29819999999999997</v>
      </c>
      <c r="DY145" s="62">
        <f t="shared" si="1590"/>
        <v>0.30260999999999993</v>
      </c>
      <c r="DZ145" s="62">
        <f t="shared" si="1590"/>
        <v>0.31142999999999998</v>
      </c>
      <c r="EA145" s="62">
        <f t="shared" si="1590"/>
        <v>0.32466</v>
      </c>
      <c r="EB145" s="62">
        <f t="shared" si="1590"/>
        <v>0.34229999999999999</v>
      </c>
      <c r="EC145" s="172"/>
      <c r="EE145" s="172"/>
      <c r="EF145" s="172">
        <v>140</v>
      </c>
      <c r="EG145" s="62">
        <f t="shared" ref="EG145:EK145" si="1591">$N179*AJ147</f>
        <v>0.19879999999999998</v>
      </c>
      <c r="EH145" s="62">
        <f t="shared" si="1591"/>
        <v>0.20173999999999995</v>
      </c>
      <c r="EI145" s="62">
        <f t="shared" si="1591"/>
        <v>0.20761999999999997</v>
      </c>
      <c r="EJ145" s="62">
        <f t="shared" si="1591"/>
        <v>0.21643999999999999</v>
      </c>
      <c r="EK145" s="62">
        <f t="shared" si="1591"/>
        <v>0.22819999999999999</v>
      </c>
      <c r="EL145" s="172"/>
      <c r="EN145" s="172"/>
      <c r="EO145" s="172">
        <v>140</v>
      </c>
      <c r="EP145" s="62">
        <f t="shared" ref="EP145:ET145" si="1592">$O179*AJ147</f>
        <v>8.5199999999999998E-2</v>
      </c>
      <c r="EQ145" s="62">
        <f t="shared" si="1592"/>
        <v>8.6459999999999981E-2</v>
      </c>
      <c r="ER145" s="62">
        <f t="shared" si="1592"/>
        <v>8.897999999999999E-2</v>
      </c>
      <c r="ES145" s="62">
        <f t="shared" si="1592"/>
        <v>9.2759999999999995E-2</v>
      </c>
      <c r="ET145" s="62">
        <f t="shared" si="1592"/>
        <v>9.7799999999999998E-2</v>
      </c>
      <c r="EU145" s="172"/>
      <c r="EW145" s="172"/>
      <c r="EX145" s="172">
        <v>140</v>
      </c>
      <c r="EY145" s="62">
        <f t="shared" si="1328"/>
        <v>0.39759999999999995</v>
      </c>
      <c r="EZ145" s="62">
        <f t="shared" si="1329"/>
        <v>0.40347999999999989</v>
      </c>
      <c r="FA145" s="62">
        <f t="shared" si="1330"/>
        <v>0.41523999999999994</v>
      </c>
      <c r="FB145" s="62">
        <f t="shared" si="1331"/>
        <v>0.43287999999999999</v>
      </c>
      <c r="FC145" s="62">
        <f t="shared" si="1332"/>
        <v>0.45639999999999997</v>
      </c>
      <c r="FD145" s="172"/>
      <c r="FF145" s="172"/>
      <c r="FG145" s="172">
        <v>140</v>
      </c>
      <c r="FH145" s="67">
        <f>$Q179*AJ147*'[1]资源-士兵训练时间'!AB145+FH144</f>
        <v>197046179.59317684</v>
      </c>
      <c r="FI145" s="67">
        <f>$Q179*AK147*'[1]资源-士兵训练时间'!AC145+FI144</f>
        <v>286598605.24086165</v>
      </c>
      <c r="FJ145" s="67">
        <f>$Q179*AL147*'[1]资源-士兵训练时间'!AD145+FJ144</f>
        <v>392613270.22375023</v>
      </c>
      <c r="FK145" s="67">
        <f>$Q179*AM147*'[1]资源-士兵训练时间'!AE145+FK144</f>
        <v>524522821.56375986</v>
      </c>
      <c r="FL145" s="67">
        <f>$Q179*AN147*'[1]资源-士兵训练时间'!AF145+FL144</f>
        <v>785819328.53742564</v>
      </c>
      <c r="FM145" s="172"/>
      <c r="FO145" s="172"/>
      <c r="FP145" s="172">
        <v>140</v>
      </c>
      <c r="FQ145" s="62">
        <f t="shared" ref="FQ145:FU145" si="1593">$R179*AJ147</f>
        <v>0.25559999999999999</v>
      </c>
      <c r="FR145" s="62">
        <f t="shared" si="1593"/>
        <v>0.25937999999999994</v>
      </c>
      <c r="FS145" s="62">
        <f t="shared" si="1593"/>
        <v>0.26693999999999996</v>
      </c>
      <c r="FT145" s="62">
        <f t="shared" si="1593"/>
        <v>0.27827999999999997</v>
      </c>
      <c r="FU145" s="62">
        <f t="shared" si="1593"/>
        <v>0.29339999999999999</v>
      </c>
      <c r="FV145" s="61">
        <f>FQ145*[4]兵营招募!AX144+FV144</f>
        <v>597188049.52102661</v>
      </c>
      <c r="FW145" s="61">
        <f>FR145*[4]兵营招募!AY144+FW144</f>
        <v>598901558.63871264</v>
      </c>
      <c r="FX145" s="61">
        <f>FS145*[4]兵营招募!AZ144+FX144</f>
        <v>558977454.91409266</v>
      </c>
      <c r="FY145" s="61">
        <f>FT145*[4]兵营招募!BA144+FY144</f>
        <v>515524678.09451044</v>
      </c>
      <c r="FZ145" s="61">
        <f>FU145*[4]兵营招募!BB144+FZ144</f>
        <v>348231226.79461968</v>
      </c>
      <c r="GA145" s="172"/>
      <c r="GC145" s="172"/>
      <c r="GD145" s="172">
        <v>140</v>
      </c>
      <c r="GE145" s="62">
        <f t="shared" ref="GE145:GI145" si="1594">$S179*AJ147</f>
        <v>0.34079999999999999</v>
      </c>
      <c r="GF145" s="62">
        <f t="shared" si="1594"/>
        <v>0.34583999999999993</v>
      </c>
      <c r="GG145" s="62">
        <f t="shared" si="1594"/>
        <v>0.35591999999999996</v>
      </c>
      <c r="GH145" s="62">
        <f t="shared" si="1594"/>
        <v>0.37103999999999998</v>
      </c>
      <c r="GI145" s="62">
        <f t="shared" si="1594"/>
        <v>0.39119999999999999</v>
      </c>
      <c r="GJ145" s="172"/>
      <c r="GL145" s="172"/>
      <c r="GM145" s="172">
        <v>140</v>
      </c>
      <c r="GN145" s="62">
        <f t="shared" ref="GN145:GR145" si="1595">$T179*AJ147</f>
        <v>0.39759999999999995</v>
      </c>
      <c r="GO145" s="62">
        <f t="shared" si="1595"/>
        <v>0.40347999999999989</v>
      </c>
      <c r="GP145" s="62">
        <f t="shared" si="1595"/>
        <v>0.41523999999999994</v>
      </c>
      <c r="GQ145" s="62">
        <f t="shared" si="1595"/>
        <v>0.43287999999999999</v>
      </c>
      <c r="GR145" s="62">
        <f t="shared" si="1595"/>
        <v>0.45639999999999997</v>
      </c>
      <c r="GS145" s="172"/>
      <c r="GU145" s="172"/>
      <c r="GV145" s="172">
        <v>140</v>
      </c>
      <c r="GW145" s="62">
        <f t="shared" ref="GW145:HA145" si="1596">$U179*AJ147</f>
        <v>0.34079999999999999</v>
      </c>
      <c r="GX145" s="62">
        <f t="shared" si="1596"/>
        <v>0.34583999999999993</v>
      </c>
      <c r="GY145" s="62">
        <f t="shared" si="1596"/>
        <v>0.35591999999999996</v>
      </c>
      <c r="GZ145" s="62">
        <f t="shared" si="1596"/>
        <v>0.37103999999999998</v>
      </c>
      <c r="HA145" s="62">
        <f t="shared" si="1596"/>
        <v>0.39119999999999999</v>
      </c>
      <c r="HB145" s="172"/>
      <c r="HD145" s="172"/>
      <c r="HE145" s="172">
        <v>140</v>
      </c>
      <c r="HF145" s="62">
        <f t="shared" ref="HF145:HJ145" si="1597">$V179*AJ147</f>
        <v>2.9819999999999993</v>
      </c>
      <c r="HG145" s="62">
        <f t="shared" si="1597"/>
        <v>3.0260999999999991</v>
      </c>
      <c r="HH145" s="62">
        <f t="shared" si="1597"/>
        <v>3.1142999999999992</v>
      </c>
      <c r="HI145" s="62">
        <f t="shared" si="1597"/>
        <v>3.2465999999999995</v>
      </c>
      <c r="HJ145" s="62">
        <f t="shared" si="1597"/>
        <v>3.4229999999999996</v>
      </c>
      <c r="HK145" s="172"/>
      <c r="HM145" s="172"/>
      <c r="HN145" s="172">
        <v>140</v>
      </c>
      <c r="HO145" s="62">
        <f t="shared" ref="HO145:HS145" si="1598">$W179*AJ147</f>
        <v>0.59639999999999993</v>
      </c>
      <c r="HP145" s="62">
        <f t="shared" si="1598"/>
        <v>0.60521999999999987</v>
      </c>
      <c r="HQ145" s="62">
        <f t="shared" si="1598"/>
        <v>0.62285999999999997</v>
      </c>
      <c r="HR145" s="62">
        <f t="shared" si="1598"/>
        <v>0.64932000000000001</v>
      </c>
      <c r="HS145" s="62">
        <f t="shared" si="1598"/>
        <v>0.68459999999999999</v>
      </c>
      <c r="HT145" s="172"/>
      <c r="HV145" s="172"/>
      <c r="HW145" s="172">
        <v>140</v>
      </c>
      <c r="HX145" s="62">
        <f t="shared" ref="HX145:IB145" si="1599">$X179*AJ147</f>
        <v>0.34079999999999999</v>
      </c>
      <c r="HY145" s="62">
        <f t="shared" si="1599"/>
        <v>0.34583999999999993</v>
      </c>
      <c r="HZ145" s="62">
        <f t="shared" si="1599"/>
        <v>0.35591999999999996</v>
      </c>
      <c r="IA145" s="62">
        <f t="shared" si="1599"/>
        <v>0.37103999999999998</v>
      </c>
      <c r="IB145" s="62">
        <f t="shared" si="1599"/>
        <v>0.39119999999999999</v>
      </c>
      <c r="IC145" s="172"/>
      <c r="IE145" s="172"/>
      <c r="IF145" s="172">
        <v>140</v>
      </c>
      <c r="IG145" s="62">
        <f t="shared" ref="IG145:IK145" si="1600">$Y179*AJ147</f>
        <v>0.99399999999999988</v>
      </c>
      <c r="IH145" s="62">
        <f t="shared" si="1600"/>
        <v>1.0086999999999999</v>
      </c>
      <c r="II145" s="62">
        <f t="shared" si="1600"/>
        <v>1.0380999999999998</v>
      </c>
      <c r="IJ145" s="62">
        <f t="shared" si="1600"/>
        <v>1.0822000000000001</v>
      </c>
      <c r="IK145" s="62">
        <f t="shared" si="1600"/>
        <v>1.141</v>
      </c>
      <c r="IL145" s="172"/>
      <c r="IN145" s="172"/>
      <c r="IO145" s="172">
        <v>140</v>
      </c>
      <c r="IP145" s="62">
        <f t="shared" ref="IP145:IT145" si="1601">$Z179*AJ147</f>
        <v>0.39759999999999995</v>
      </c>
      <c r="IQ145" s="62">
        <f t="shared" si="1601"/>
        <v>0.40347999999999989</v>
      </c>
      <c r="IR145" s="62">
        <f t="shared" si="1601"/>
        <v>0.41523999999999994</v>
      </c>
      <c r="IS145" s="62">
        <f t="shared" si="1601"/>
        <v>0.43287999999999999</v>
      </c>
      <c r="IT145" s="62">
        <f t="shared" si="1601"/>
        <v>0.45639999999999997</v>
      </c>
      <c r="IU145" s="172"/>
      <c r="IW145" s="172"/>
      <c r="IX145" s="172">
        <v>140</v>
      </c>
      <c r="IY145" s="62">
        <f t="shared" ref="IY145:JC145" si="1602">$AA179*AJ147</f>
        <v>0</v>
      </c>
      <c r="IZ145" s="62">
        <f t="shared" si="1602"/>
        <v>0</v>
      </c>
      <c r="JA145" s="62">
        <f t="shared" si="1602"/>
        <v>0</v>
      </c>
      <c r="JB145" s="62">
        <f t="shared" si="1602"/>
        <v>0</v>
      </c>
      <c r="JC145" s="62">
        <f t="shared" si="1602"/>
        <v>0</v>
      </c>
      <c r="JD145" s="67"/>
      <c r="JE145" s="67"/>
      <c r="JF145" s="67"/>
      <c r="JG145" s="172"/>
      <c r="JI145" s="172"/>
      <c r="JJ145" s="172">
        <v>140</v>
      </c>
      <c r="JK145" s="68">
        <f t="shared" ref="JK145:JO145" si="1603">AJ147*$F179</f>
        <v>9.9399999999999988E-2</v>
      </c>
      <c r="JL145" s="68">
        <f t="shared" si="1603"/>
        <v>0.10086999999999997</v>
      </c>
      <c r="JM145" s="68">
        <f t="shared" si="1603"/>
        <v>0.10380999999999999</v>
      </c>
      <c r="JN145" s="68">
        <f t="shared" si="1603"/>
        <v>0.10822</v>
      </c>
      <c r="JO145" s="68">
        <f t="shared" si="1603"/>
        <v>0.11409999999999999</v>
      </c>
      <c r="JP145" s="61">
        <f>JK145*('[1]功能-城建'!CW144-'[1]功能-城建'!CW143)+JP144</f>
        <v>266185456.51671451</v>
      </c>
      <c r="JQ145" s="61">
        <f>JL145*('[1]功能-城建'!CX144-'[1]功能-城建'!CX143)+JQ144</f>
        <v>286055207.19103462</v>
      </c>
      <c r="JR145" s="61">
        <f>JM145*('[1]功能-城建'!CY144-'[1]功能-城建'!CY143)+JR144</f>
        <v>280322971.36719066</v>
      </c>
      <c r="JS145" s="61">
        <f>JN145*('[1]功能-城建'!CZ144-'[1]功能-城建'!CZ143)+JS144</f>
        <v>275755000.47829086</v>
      </c>
      <c r="JT145" s="61">
        <f>JO145*('[1]功能-城建'!DA144-'[1]功能-城建'!DA143)+JT144</f>
        <v>155277155.73986328</v>
      </c>
      <c r="JU145" s="172"/>
      <c r="JW145" s="172"/>
      <c r="JX145" s="172">
        <v>140</v>
      </c>
      <c r="JY145" s="68">
        <f t="shared" ref="JY145:KC145" si="1604">AJ147*$AB179</f>
        <v>0.1704</v>
      </c>
      <c r="JZ145" s="68">
        <f t="shared" si="1604"/>
        <v>0.17291999999999996</v>
      </c>
      <c r="KA145" s="68">
        <f t="shared" si="1604"/>
        <v>0.17795999999999998</v>
      </c>
      <c r="KB145" s="68">
        <f t="shared" si="1604"/>
        <v>0.18551999999999999</v>
      </c>
      <c r="KC145" s="68">
        <f t="shared" si="1604"/>
        <v>0.1956</v>
      </c>
      <c r="KD145" s="172"/>
      <c r="KF145" s="172"/>
      <c r="KG145" s="172">
        <v>140</v>
      </c>
      <c r="KH145" s="68">
        <f t="shared" ref="KH145:KL145" si="1605">AJ147*$AC179</f>
        <v>0.19879999999999998</v>
      </c>
      <c r="KI145" s="68">
        <f t="shared" si="1605"/>
        <v>0.20173999999999995</v>
      </c>
      <c r="KJ145" s="68">
        <f t="shared" si="1605"/>
        <v>0.20761999999999997</v>
      </c>
      <c r="KK145" s="68">
        <f t="shared" si="1605"/>
        <v>0.21643999999999999</v>
      </c>
      <c r="KL145" s="68">
        <f t="shared" si="1605"/>
        <v>0.22819999999999999</v>
      </c>
      <c r="KM145" s="172"/>
      <c r="KO145" s="172"/>
      <c r="KP145" s="172">
        <v>140</v>
      </c>
      <c r="KQ145" s="68">
        <f t="shared" ref="KQ145:KU145" si="1606">AJ147*$AD179</f>
        <v>0.29819999999999997</v>
      </c>
      <c r="KR145" s="68">
        <f t="shared" si="1606"/>
        <v>0.30260999999999993</v>
      </c>
      <c r="KS145" s="68">
        <f t="shared" si="1606"/>
        <v>0.31142999999999998</v>
      </c>
      <c r="KT145" s="68">
        <f t="shared" si="1606"/>
        <v>0.32466</v>
      </c>
      <c r="KU145" s="68">
        <f t="shared" si="1606"/>
        <v>0.34229999999999999</v>
      </c>
      <c r="KV145" s="172"/>
      <c r="KW145" s="172"/>
      <c r="KX145" s="172"/>
    </row>
    <row r="146" spans="2:310" x14ac:dyDescent="0.15">
      <c r="B146" s="172">
        <v>107</v>
      </c>
      <c r="C146" s="63">
        <f>IFERROR(INDEX(C$8:C$37,MATCH(圣人研究设计!AA180,$B$8:$B$37,0)),0)</f>
        <v>1.7999999999999998</v>
      </c>
      <c r="D146" s="63">
        <f>IFERROR(INDEX(D$8:D$37,MATCH(圣人研究设计!AB180,$B$8:$B$37,0)),0)</f>
        <v>1.7999999999999998</v>
      </c>
      <c r="E146" s="63">
        <f>IFERROR(INDEX(E$8:E$37,MATCH(圣人研究设计!AC180,$B$8:$B$37,0)),0)</f>
        <v>0</v>
      </c>
      <c r="F146" s="63">
        <f>IFERROR(INDEX(F$8:F$37,MATCH(圣人研究设计!AD180,$B$8:$B$37,0)),0)</f>
        <v>0.12</v>
      </c>
      <c r="G146" s="63">
        <f>IFERROR(INDEX(G$8:G$37,MATCH(圣人研究设计!AE180,$B$8:$B$37,0)),0)</f>
        <v>1.2</v>
      </c>
      <c r="H146" s="63">
        <f>IFERROR(INDEX(H$8:H$37,MATCH(圣人研究设计!AF180,$B$8:$B$37,0)),0)</f>
        <v>1.2</v>
      </c>
      <c r="I146" s="63">
        <f>IFERROR(INDEX(I$8:I$37,MATCH(圣人研究设计!AG180,$B$8:$B$37,0)),0)</f>
        <v>1</v>
      </c>
      <c r="J146" s="63">
        <f>IFERROR(INDEX(J$8:J$37,MATCH(圣人研究设计!AH180,$B$8:$B$37,0)),0)</f>
        <v>0.24</v>
      </c>
      <c r="K146" s="63">
        <f>IFERROR(INDEX(K$8:K$37,MATCH(圣人研究设计!AI180,$B$8:$B$37,0)),0)</f>
        <v>0.24</v>
      </c>
      <c r="L146" s="63">
        <f>IFERROR(INDEX(L$8:L$37,MATCH(圣人研究设计!AJ180,$B$8:$B$37,0)),0)</f>
        <v>0.2</v>
      </c>
      <c r="M146" s="63">
        <f>IFERROR(INDEX(M$8:M$37,MATCH(圣人研究设计!AK180,$B$8:$B$37,0)),0)</f>
        <v>0.3</v>
      </c>
      <c r="N146" s="63">
        <f>IFERROR(INDEX(N$8:N$37,MATCH(圣人研究设计!AL180,$B$8:$B$37,0)),0)</f>
        <v>0.2</v>
      </c>
      <c r="O146" s="63">
        <f>IFERROR(INDEX(O$8:O$37,MATCH(圣人研究设计!AM180,$B$8:$B$37,0)),0)</f>
        <v>0.1</v>
      </c>
      <c r="P146" s="63">
        <f>IFERROR(INDEX(P$8:P$37,MATCH(圣人研究设计!AN180,$B$8:$B$37,0)),0)</f>
        <v>0.4</v>
      </c>
      <c r="Q146" s="63">
        <f>IFERROR(INDEX(Q$8:Q$37,MATCH(圣人研究设计!AO180,$B$8:$B$37,0)),0)</f>
        <v>0.1</v>
      </c>
      <c r="R146" s="63">
        <f>IFERROR(INDEX(R$8:R$37,MATCH(圣人研究设计!AP180,$B$8:$B$37,0)),0)</f>
        <v>0.3</v>
      </c>
      <c r="S146" s="63">
        <f>IFERROR(INDEX(S$8:S$37,MATCH(圣人研究设计!AQ180,$B$8:$B$37,0)),0)</f>
        <v>0.4</v>
      </c>
      <c r="T146" s="63">
        <f>IFERROR(INDEX(T$8:T$37,MATCH(圣人研究设计!AR180,$B$8:$B$37,0)),0)</f>
        <v>0.4</v>
      </c>
      <c r="U146" s="63">
        <f>IFERROR(INDEX(U$8:U$37,MATCH(圣人研究设计!AS180,$B$8:$B$37,0)),0)</f>
        <v>0.4</v>
      </c>
      <c r="V146" s="63">
        <f>IFERROR(INDEX(V$8:V$37,MATCH(圣人研究设计!AT180,$B$8:$B$37,0)),0)</f>
        <v>3</v>
      </c>
      <c r="W146" s="63">
        <f>IFERROR(INDEX(W$8:W$37,MATCH(圣人研究设计!AU180,$B$8:$B$37,0)),0)</f>
        <v>0.6</v>
      </c>
      <c r="X146" s="63">
        <f>IFERROR(INDEX(X$8:X$37,MATCH(圣人研究设计!AV180,$B$8:$B$37,0)),0)</f>
        <v>0.4</v>
      </c>
      <c r="Y146" s="63">
        <f>IFERROR(INDEX(Y$8:Y$37,MATCH(圣人研究设计!AW180,$B$8:$B$37,0)),0)</f>
        <v>1.2</v>
      </c>
      <c r="Z146" s="63">
        <f>IFERROR(INDEX(Z$8:Z$37,MATCH(圣人研究设计!AX180,$B$8:$B$37,0)),0)</f>
        <v>0.4</v>
      </c>
      <c r="AA146" s="63">
        <f>IFERROR(INDEX(AA$8:AA$37,MATCH(圣人研究设计!AY180,$B$8:$B$37,0)),0)</f>
        <v>0</v>
      </c>
      <c r="AB146" s="63">
        <f>IFERROR(INDEX(AB$8:AB$37,MATCH(圣人研究设计!AZ180,$B$8:$B$37,0)),0)</f>
        <v>0.2</v>
      </c>
      <c r="AC146" s="63">
        <f>IFERROR(INDEX(AC$8:AC$37,MATCH(圣人研究设计!BA180,$B$8:$B$37,0)),0)</f>
        <v>0.24</v>
      </c>
      <c r="AD146" s="63">
        <f>IFERROR(INDEX(AD$8:AD$37,MATCH(圣人研究设计!BB180,$B$8:$B$37,0)),0)</f>
        <v>0.36</v>
      </c>
      <c r="AI146" s="172">
        <v>139</v>
      </c>
      <c r="AJ146" s="60">
        <f>IF(总纲!BM143&lt;INT('功能-圣人研究'!$E$8),0,求节点('功能-圣人研究'!$E$8:$E$27,'功能-圣人研究'!K$8:K$27,总纲!BM143))</f>
        <v>0.71</v>
      </c>
      <c r="AK146" s="60">
        <f>IF(总纲!BN143&lt;INT('功能-圣人研究'!$E$8),0,求节点('功能-圣人研究'!$E$8:$E$27,'功能-圣人研究'!L$8:L$27,总纲!BN143))</f>
        <v>0.72049999999999992</v>
      </c>
      <c r="AL146" s="60">
        <f>IF(总纲!BO143&lt;INT('功能-圣人研究'!$E$8),0,求节点('功能-圣人研究'!$E$8:$E$27,'功能-圣人研究'!M$8:M$27,总纲!BO143))</f>
        <v>0.74149999999999994</v>
      </c>
      <c r="AM146" s="60">
        <f>IF(总纲!BP143&lt;INT('功能-圣人研究'!$E$8),0,求节点('功能-圣人研究'!$E$8:$E$27,'功能-圣人研究'!N$8:N$27,总纲!BP143))</f>
        <v>0.77300000000000002</v>
      </c>
      <c r="AN146" s="60">
        <f>IF(总纲!BQ143&lt;INT('功能-圣人研究'!$E$8),0,求节点('功能-圣人研究'!$E$8:$E$27,'功能-圣人研究'!O$8:O$27,总纲!BQ143))</f>
        <v>0.81500000000000006</v>
      </c>
      <c r="AO146" s="172"/>
      <c r="AT146" s="172">
        <v>141</v>
      </c>
      <c r="AU146" s="68">
        <f t="shared" ref="AU146:AY146" si="1607">$C180*AJ148</f>
        <v>1.4909999999999997</v>
      </c>
      <c r="AV146" s="68">
        <f t="shared" si="1607"/>
        <v>1.5130499999999996</v>
      </c>
      <c r="AW146" s="68">
        <f t="shared" si="1607"/>
        <v>1.5571499999999996</v>
      </c>
      <c r="AX146" s="68">
        <f t="shared" si="1607"/>
        <v>1.6232999999999997</v>
      </c>
      <c r="AY146" s="68">
        <f t="shared" si="1607"/>
        <v>1.7114999999999998</v>
      </c>
      <c r="AZ146" s="172"/>
      <c r="BB146" s="172"/>
      <c r="BC146" s="172">
        <v>141</v>
      </c>
      <c r="BD146" s="68">
        <f t="shared" ref="BD146:BH146" si="1608">$D180*AJ148</f>
        <v>1.4909999999999997</v>
      </c>
      <c r="BE146" s="68">
        <f t="shared" si="1608"/>
        <v>1.5130499999999996</v>
      </c>
      <c r="BF146" s="68">
        <f t="shared" si="1608"/>
        <v>1.5571499999999996</v>
      </c>
      <c r="BG146" s="68">
        <f t="shared" si="1608"/>
        <v>1.6232999999999997</v>
      </c>
      <c r="BH146" s="68">
        <f t="shared" si="1608"/>
        <v>1.7114999999999998</v>
      </c>
      <c r="BI146" s="172"/>
      <c r="BK146" s="172"/>
      <c r="BL146" s="172">
        <v>141</v>
      </c>
      <c r="BM146" s="68">
        <f t="shared" ref="BM146:BQ146" si="1609">$E180*AJ148</f>
        <v>0</v>
      </c>
      <c r="BN146" s="68">
        <f t="shared" si="1609"/>
        <v>0</v>
      </c>
      <c r="BO146" s="68">
        <f t="shared" si="1609"/>
        <v>0</v>
      </c>
      <c r="BP146" s="68">
        <f t="shared" si="1609"/>
        <v>0</v>
      </c>
      <c r="BQ146" s="68">
        <f t="shared" si="1609"/>
        <v>0</v>
      </c>
      <c r="BR146" s="172"/>
      <c r="BT146" s="172"/>
      <c r="BU146" s="172">
        <v>141</v>
      </c>
      <c r="BV146" s="62">
        <f t="shared" ref="BV146:BZ146" si="1610">$G180*AJ148</f>
        <v>0.99399999999999988</v>
      </c>
      <c r="BW146" s="62">
        <f t="shared" si="1610"/>
        <v>1.0086999999999999</v>
      </c>
      <c r="BX146" s="62">
        <f t="shared" si="1610"/>
        <v>1.0380999999999998</v>
      </c>
      <c r="BY146" s="62">
        <f t="shared" si="1610"/>
        <v>1.0822000000000001</v>
      </c>
      <c r="BZ146" s="62">
        <f t="shared" si="1610"/>
        <v>1.141</v>
      </c>
      <c r="CA146" s="172"/>
      <c r="CC146" s="172"/>
      <c r="CD146" s="172">
        <v>141</v>
      </c>
      <c r="CE146" s="62">
        <f t="shared" ref="CE146:CI146" si="1611">$H180*AJ148</f>
        <v>0.99399999999999988</v>
      </c>
      <c r="CF146" s="62">
        <f t="shared" si="1611"/>
        <v>1.0086999999999999</v>
      </c>
      <c r="CG146" s="62">
        <f t="shared" si="1611"/>
        <v>1.0380999999999998</v>
      </c>
      <c r="CH146" s="62">
        <f t="shared" si="1611"/>
        <v>1.0822000000000001</v>
      </c>
      <c r="CI146" s="62">
        <f t="shared" si="1611"/>
        <v>1.141</v>
      </c>
      <c r="CJ146" s="172"/>
      <c r="CL146" s="172"/>
      <c r="CM146" s="172">
        <v>141</v>
      </c>
      <c r="CN146" s="62">
        <f t="shared" ref="CN146:CR146" si="1612">$I180*AJ148</f>
        <v>0.99399999999999988</v>
      </c>
      <c r="CO146" s="62">
        <f t="shared" si="1612"/>
        <v>1.0086999999999999</v>
      </c>
      <c r="CP146" s="62">
        <f t="shared" si="1612"/>
        <v>1.0380999999999998</v>
      </c>
      <c r="CQ146" s="62">
        <f t="shared" si="1612"/>
        <v>1.0822000000000001</v>
      </c>
      <c r="CR146" s="62">
        <f t="shared" si="1612"/>
        <v>1.141</v>
      </c>
      <c r="CS146" s="172"/>
      <c r="CU146" s="172"/>
      <c r="CV146" s="172">
        <v>141</v>
      </c>
      <c r="CW146" s="62">
        <f t="shared" ref="CW146:DA146" si="1613">$J180*AJ148</f>
        <v>0.19879999999999998</v>
      </c>
      <c r="CX146" s="62">
        <f t="shared" si="1613"/>
        <v>0.20173999999999995</v>
      </c>
      <c r="CY146" s="62">
        <f t="shared" si="1613"/>
        <v>0.20761999999999997</v>
      </c>
      <c r="CZ146" s="62">
        <f t="shared" si="1613"/>
        <v>0.21643999999999999</v>
      </c>
      <c r="DA146" s="62">
        <f t="shared" si="1613"/>
        <v>0.22819999999999999</v>
      </c>
      <c r="DB146" s="172"/>
      <c r="DD146" s="172"/>
      <c r="DE146" s="172">
        <v>141</v>
      </c>
      <c r="DF146" s="62">
        <f t="shared" ref="DF146:DJ146" si="1614">$K180*AJ148</f>
        <v>0.19879999999999998</v>
      </c>
      <c r="DG146" s="62">
        <f t="shared" si="1614"/>
        <v>0.20173999999999995</v>
      </c>
      <c r="DH146" s="62">
        <f t="shared" si="1614"/>
        <v>0.20761999999999997</v>
      </c>
      <c r="DI146" s="62">
        <f t="shared" si="1614"/>
        <v>0.21643999999999999</v>
      </c>
      <c r="DJ146" s="62">
        <f t="shared" si="1614"/>
        <v>0.22819999999999999</v>
      </c>
      <c r="DK146" s="172"/>
      <c r="DM146" s="172"/>
      <c r="DN146" s="172">
        <v>141</v>
      </c>
      <c r="DO146" s="62">
        <f t="shared" ref="DO146:DS146" si="1615">$L180*AJ148</f>
        <v>0.1704</v>
      </c>
      <c r="DP146" s="62">
        <f t="shared" si="1615"/>
        <v>0.17291999999999996</v>
      </c>
      <c r="DQ146" s="62">
        <f t="shared" si="1615"/>
        <v>0.17795999999999998</v>
      </c>
      <c r="DR146" s="62">
        <f t="shared" si="1615"/>
        <v>0.18551999999999999</v>
      </c>
      <c r="DS146" s="62">
        <f t="shared" si="1615"/>
        <v>0.1956</v>
      </c>
      <c r="DT146" s="172"/>
      <c r="DV146" s="172"/>
      <c r="DW146" s="172">
        <v>141</v>
      </c>
      <c r="DX146" s="62">
        <f t="shared" ref="DX146:EB146" si="1616">$M180*AJ148</f>
        <v>0.29819999999999997</v>
      </c>
      <c r="DY146" s="62">
        <f t="shared" si="1616"/>
        <v>0.30260999999999993</v>
      </c>
      <c r="DZ146" s="62">
        <f t="shared" si="1616"/>
        <v>0.31142999999999998</v>
      </c>
      <c r="EA146" s="62">
        <f t="shared" si="1616"/>
        <v>0.32466</v>
      </c>
      <c r="EB146" s="62">
        <f t="shared" si="1616"/>
        <v>0.34229999999999999</v>
      </c>
      <c r="EC146" s="172"/>
      <c r="EE146" s="172"/>
      <c r="EF146" s="172">
        <v>141</v>
      </c>
      <c r="EG146" s="62">
        <f t="shared" ref="EG146:EK146" si="1617">$N180*AJ148</f>
        <v>0.19879999999999998</v>
      </c>
      <c r="EH146" s="62">
        <f t="shared" si="1617"/>
        <v>0.20173999999999995</v>
      </c>
      <c r="EI146" s="62">
        <f t="shared" si="1617"/>
        <v>0.20761999999999997</v>
      </c>
      <c r="EJ146" s="62">
        <f t="shared" si="1617"/>
        <v>0.21643999999999999</v>
      </c>
      <c r="EK146" s="62">
        <f t="shared" si="1617"/>
        <v>0.22819999999999999</v>
      </c>
      <c r="EL146" s="172"/>
      <c r="EN146" s="172"/>
      <c r="EO146" s="172">
        <v>141</v>
      </c>
      <c r="EP146" s="62">
        <f t="shared" ref="EP146:ET146" si="1618">$O180*AJ148</f>
        <v>8.5199999999999998E-2</v>
      </c>
      <c r="EQ146" s="62">
        <f t="shared" si="1618"/>
        <v>8.6459999999999981E-2</v>
      </c>
      <c r="ER146" s="62">
        <f t="shared" si="1618"/>
        <v>8.897999999999999E-2</v>
      </c>
      <c r="ES146" s="62">
        <f t="shared" si="1618"/>
        <v>9.2759999999999995E-2</v>
      </c>
      <c r="ET146" s="62">
        <f t="shared" si="1618"/>
        <v>9.7799999999999998E-2</v>
      </c>
      <c r="EU146" s="172"/>
      <c r="EW146" s="172"/>
      <c r="EX146" s="172">
        <v>141</v>
      </c>
      <c r="EY146" s="62">
        <f t="shared" si="1328"/>
        <v>0.39759999999999995</v>
      </c>
      <c r="EZ146" s="62">
        <f t="shared" si="1329"/>
        <v>0.40347999999999989</v>
      </c>
      <c r="FA146" s="62">
        <f t="shared" si="1330"/>
        <v>0.41523999999999994</v>
      </c>
      <c r="FB146" s="62">
        <f t="shared" si="1331"/>
        <v>0.43287999999999999</v>
      </c>
      <c r="FC146" s="62">
        <f t="shared" si="1332"/>
        <v>0.45639999999999997</v>
      </c>
      <c r="FD146" s="172"/>
      <c r="FF146" s="172"/>
      <c r="FG146" s="172">
        <v>141</v>
      </c>
      <c r="FH146" s="67">
        <f>$Q180*AJ148*'[1]资源-士兵训练时间'!AB146+FH145</f>
        <v>215275246.13001361</v>
      </c>
      <c r="FI146" s="67">
        <f>$Q180*AK148*'[1]资源-士兵训练时间'!AC146+FI145</f>
        <v>308922163.38569319</v>
      </c>
      <c r="FJ146" s="67">
        <f>$Q180*AL148*'[1]资源-士兵训练时间'!AD146+FJ145</f>
        <v>422869260.42039031</v>
      </c>
      <c r="FK146" s="67">
        <f>$Q180*AM148*'[1]资源-士兵训练时间'!AE146+FK145</f>
        <v>562162720.84523821</v>
      </c>
      <c r="FL146" s="67">
        <f>$Q180*AN148*'[1]资源-士兵训练时间'!AF146+FL145</f>
        <v>840971086.57235622</v>
      </c>
      <c r="FM146" s="172"/>
      <c r="FO146" s="172"/>
      <c r="FP146" s="172">
        <v>141</v>
      </c>
      <c r="FQ146" s="62">
        <f t="shared" ref="FQ146:FU146" si="1619">$R180*AJ148</f>
        <v>0.25559999999999999</v>
      </c>
      <c r="FR146" s="62">
        <f t="shared" si="1619"/>
        <v>0.25937999999999994</v>
      </c>
      <c r="FS146" s="62">
        <f t="shared" si="1619"/>
        <v>0.26693999999999996</v>
      </c>
      <c r="FT146" s="62">
        <f t="shared" si="1619"/>
        <v>0.27827999999999997</v>
      </c>
      <c r="FU146" s="62">
        <f t="shared" si="1619"/>
        <v>0.29339999999999999</v>
      </c>
      <c r="FV146" s="61">
        <f>FQ146*[4]兵营招募!AX145+FV145</f>
        <v>641984904.91529965</v>
      </c>
      <c r="FW146" s="61">
        <f>FR146*[4]兵营招募!AY145+FW145</f>
        <v>641146331.26289546</v>
      </c>
      <c r="FX146" s="61">
        <f>FS146*[4]兵营招募!AZ145+FX145</f>
        <v>598238705.33716381</v>
      </c>
      <c r="FY146" s="61">
        <f>FT146*[4]兵营招募!BA145+FY145</f>
        <v>553399847.48817933</v>
      </c>
      <c r="FZ146" s="61">
        <f>FU146*[4]兵营招募!BB145+FZ145</f>
        <v>374097764.47810888</v>
      </c>
      <c r="GA146" s="172"/>
      <c r="GC146" s="172"/>
      <c r="GD146" s="172">
        <v>141</v>
      </c>
      <c r="GE146" s="62">
        <f t="shared" ref="GE146:GI146" si="1620">$S180*AJ148</f>
        <v>0.34079999999999999</v>
      </c>
      <c r="GF146" s="62">
        <f t="shared" si="1620"/>
        <v>0.34583999999999993</v>
      </c>
      <c r="GG146" s="62">
        <f t="shared" si="1620"/>
        <v>0.35591999999999996</v>
      </c>
      <c r="GH146" s="62">
        <f t="shared" si="1620"/>
        <v>0.37103999999999998</v>
      </c>
      <c r="GI146" s="62">
        <f t="shared" si="1620"/>
        <v>0.39119999999999999</v>
      </c>
      <c r="GJ146" s="172"/>
      <c r="GL146" s="172"/>
      <c r="GM146" s="172">
        <v>141</v>
      </c>
      <c r="GN146" s="62">
        <f t="shared" ref="GN146:GR146" si="1621">$T180*AJ148</f>
        <v>0.39759999999999995</v>
      </c>
      <c r="GO146" s="62">
        <f t="shared" si="1621"/>
        <v>0.40347999999999989</v>
      </c>
      <c r="GP146" s="62">
        <f t="shared" si="1621"/>
        <v>0.41523999999999994</v>
      </c>
      <c r="GQ146" s="62">
        <f t="shared" si="1621"/>
        <v>0.43287999999999999</v>
      </c>
      <c r="GR146" s="62">
        <f t="shared" si="1621"/>
        <v>0.45639999999999997</v>
      </c>
      <c r="GS146" s="172"/>
      <c r="GU146" s="172"/>
      <c r="GV146" s="172">
        <v>141</v>
      </c>
      <c r="GW146" s="62">
        <f t="shared" ref="GW146:HA146" si="1622">$U180*AJ148</f>
        <v>0.34079999999999999</v>
      </c>
      <c r="GX146" s="62">
        <f t="shared" si="1622"/>
        <v>0.34583999999999993</v>
      </c>
      <c r="GY146" s="62">
        <f t="shared" si="1622"/>
        <v>0.35591999999999996</v>
      </c>
      <c r="GZ146" s="62">
        <f t="shared" si="1622"/>
        <v>0.37103999999999998</v>
      </c>
      <c r="HA146" s="62">
        <f t="shared" si="1622"/>
        <v>0.39119999999999999</v>
      </c>
      <c r="HB146" s="172"/>
      <c r="HD146" s="172"/>
      <c r="HE146" s="172">
        <v>141</v>
      </c>
      <c r="HF146" s="62">
        <f t="shared" ref="HF146:HJ146" si="1623">$V180*AJ148</f>
        <v>2.9819999999999993</v>
      </c>
      <c r="HG146" s="62">
        <f t="shared" si="1623"/>
        <v>3.0260999999999991</v>
      </c>
      <c r="HH146" s="62">
        <f t="shared" si="1623"/>
        <v>3.1142999999999992</v>
      </c>
      <c r="HI146" s="62">
        <f t="shared" si="1623"/>
        <v>3.2465999999999995</v>
      </c>
      <c r="HJ146" s="62">
        <f t="shared" si="1623"/>
        <v>3.4229999999999996</v>
      </c>
      <c r="HK146" s="172"/>
      <c r="HM146" s="172"/>
      <c r="HN146" s="172">
        <v>141</v>
      </c>
      <c r="HO146" s="62">
        <f t="shared" ref="HO146:HS146" si="1624">$W180*AJ148</f>
        <v>0.59639999999999993</v>
      </c>
      <c r="HP146" s="62">
        <f t="shared" si="1624"/>
        <v>0.60521999999999987</v>
      </c>
      <c r="HQ146" s="62">
        <f t="shared" si="1624"/>
        <v>0.62285999999999997</v>
      </c>
      <c r="HR146" s="62">
        <f t="shared" si="1624"/>
        <v>0.64932000000000001</v>
      </c>
      <c r="HS146" s="62">
        <f t="shared" si="1624"/>
        <v>0.68459999999999999</v>
      </c>
      <c r="HT146" s="172"/>
      <c r="HV146" s="172"/>
      <c r="HW146" s="172">
        <v>141</v>
      </c>
      <c r="HX146" s="62">
        <f t="shared" ref="HX146:IB146" si="1625">$X180*AJ148</f>
        <v>0.34079999999999999</v>
      </c>
      <c r="HY146" s="62">
        <f t="shared" si="1625"/>
        <v>0.34583999999999993</v>
      </c>
      <c r="HZ146" s="62">
        <f t="shared" si="1625"/>
        <v>0.35591999999999996</v>
      </c>
      <c r="IA146" s="62">
        <f t="shared" si="1625"/>
        <v>0.37103999999999998</v>
      </c>
      <c r="IB146" s="62">
        <f t="shared" si="1625"/>
        <v>0.39119999999999999</v>
      </c>
      <c r="IC146" s="172"/>
      <c r="IE146" s="172"/>
      <c r="IF146" s="172">
        <v>141</v>
      </c>
      <c r="IG146" s="62">
        <f t="shared" ref="IG146:IK146" si="1626">$Y180*AJ148</f>
        <v>0.99399999999999988</v>
      </c>
      <c r="IH146" s="62">
        <f t="shared" si="1626"/>
        <v>1.0086999999999999</v>
      </c>
      <c r="II146" s="62">
        <f t="shared" si="1626"/>
        <v>1.0380999999999998</v>
      </c>
      <c r="IJ146" s="62">
        <f t="shared" si="1626"/>
        <v>1.0822000000000001</v>
      </c>
      <c r="IK146" s="62">
        <f t="shared" si="1626"/>
        <v>1.141</v>
      </c>
      <c r="IL146" s="172"/>
      <c r="IN146" s="172"/>
      <c r="IO146" s="172">
        <v>141</v>
      </c>
      <c r="IP146" s="62">
        <f t="shared" ref="IP146:IT146" si="1627">$Z180*AJ148</f>
        <v>0.39759999999999995</v>
      </c>
      <c r="IQ146" s="62">
        <f t="shared" si="1627"/>
        <v>0.40347999999999989</v>
      </c>
      <c r="IR146" s="62">
        <f t="shared" si="1627"/>
        <v>0.41523999999999994</v>
      </c>
      <c r="IS146" s="62">
        <f t="shared" si="1627"/>
        <v>0.43287999999999999</v>
      </c>
      <c r="IT146" s="62">
        <f t="shared" si="1627"/>
        <v>0.45639999999999997</v>
      </c>
      <c r="IU146" s="172"/>
      <c r="IW146" s="172"/>
      <c r="IX146" s="172">
        <v>141</v>
      </c>
      <c r="IY146" s="62">
        <f t="shared" ref="IY146:JC146" si="1628">$AA180*AJ148</f>
        <v>0</v>
      </c>
      <c r="IZ146" s="62">
        <f t="shared" si="1628"/>
        <v>0</v>
      </c>
      <c r="JA146" s="62">
        <f t="shared" si="1628"/>
        <v>0</v>
      </c>
      <c r="JB146" s="62">
        <f t="shared" si="1628"/>
        <v>0</v>
      </c>
      <c r="JC146" s="62">
        <f t="shared" si="1628"/>
        <v>0</v>
      </c>
      <c r="JD146" s="67"/>
      <c r="JE146" s="67"/>
      <c r="JF146" s="67"/>
      <c r="JG146" s="172"/>
      <c r="JI146" s="172"/>
      <c r="JJ146" s="172">
        <v>141</v>
      </c>
      <c r="JK146" s="68">
        <f t="shared" ref="JK146:JO146" si="1629">AJ148*$F180</f>
        <v>9.9399999999999988E-2</v>
      </c>
      <c r="JL146" s="68">
        <f t="shared" si="1629"/>
        <v>0.10086999999999997</v>
      </c>
      <c r="JM146" s="68">
        <f t="shared" si="1629"/>
        <v>0.10380999999999999</v>
      </c>
      <c r="JN146" s="68">
        <f t="shared" si="1629"/>
        <v>0.10822</v>
      </c>
      <c r="JO146" s="68">
        <f t="shared" si="1629"/>
        <v>0.11409999999999999</v>
      </c>
      <c r="JP146" s="61">
        <f>JK146*('[1]功能-城建'!CW145-'[1]功能-城建'!CW144)+JP145</f>
        <v>286384012.75700819</v>
      </c>
      <c r="JQ146" s="61">
        <f>JL146*('[1]功能-城建'!CX145-'[1]功能-城建'!CX144)+JQ145</f>
        <v>306463744.46493548</v>
      </c>
      <c r="JR146" s="61">
        <f>JM146*('[1]功能-城建'!CY145-'[1]功能-城建'!CY144)+JR145</f>
        <v>300238726.6301263</v>
      </c>
      <c r="JS146" s="61">
        <f>JN146*('[1]功能-城建'!CZ145-'[1]功能-城建'!CZ144)+JS145</f>
        <v>296248935.55208021</v>
      </c>
      <c r="JT146" s="61">
        <f>JO146*('[1]功能-城建'!DA145-'[1]功能-城建'!DA144)+JT145</f>
        <v>166941828.73635799</v>
      </c>
      <c r="JU146" s="172"/>
      <c r="JW146" s="172"/>
      <c r="JX146" s="172">
        <v>141</v>
      </c>
      <c r="JY146" s="68">
        <f t="shared" ref="JY146:KC146" si="1630">AJ148*$AB180</f>
        <v>0.1704</v>
      </c>
      <c r="JZ146" s="68">
        <f t="shared" si="1630"/>
        <v>0.17291999999999996</v>
      </c>
      <c r="KA146" s="68">
        <f t="shared" si="1630"/>
        <v>0.17795999999999998</v>
      </c>
      <c r="KB146" s="68">
        <f t="shared" si="1630"/>
        <v>0.18551999999999999</v>
      </c>
      <c r="KC146" s="68">
        <f t="shared" si="1630"/>
        <v>0.1956</v>
      </c>
      <c r="KD146" s="172"/>
      <c r="KF146" s="172"/>
      <c r="KG146" s="172">
        <v>141</v>
      </c>
      <c r="KH146" s="68">
        <f t="shared" ref="KH146:KL146" si="1631">AJ148*$AC180</f>
        <v>0.19879999999999998</v>
      </c>
      <c r="KI146" s="68">
        <f t="shared" si="1631"/>
        <v>0.20173999999999995</v>
      </c>
      <c r="KJ146" s="68">
        <f t="shared" si="1631"/>
        <v>0.20761999999999997</v>
      </c>
      <c r="KK146" s="68">
        <f t="shared" si="1631"/>
        <v>0.21643999999999999</v>
      </c>
      <c r="KL146" s="68">
        <f t="shared" si="1631"/>
        <v>0.22819999999999999</v>
      </c>
      <c r="KM146" s="172"/>
      <c r="KO146" s="172"/>
      <c r="KP146" s="172">
        <v>141</v>
      </c>
      <c r="KQ146" s="68">
        <f t="shared" ref="KQ146:KU146" si="1632">AJ148*$AD180</f>
        <v>0.29819999999999997</v>
      </c>
      <c r="KR146" s="68">
        <f t="shared" si="1632"/>
        <v>0.30260999999999993</v>
      </c>
      <c r="KS146" s="68">
        <f t="shared" si="1632"/>
        <v>0.31142999999999998</v>
      </c>
      <c r="KT146" s="68">
        <f t="shared" si="1632"/>
        <v>0.32466</v>
      </c>
      <c r="KU146" s="68">
        <f t="shared" si="1632"/>
        <v>0.34229999999999999</v>
      </c>
      <c r="KV146" s="172"/>
      <c r="KW146" s="172"/>
      <c r="KX146" s="172"/>
    </row>
    <row r="147" spans="2:310" x14ac:dyDescent="0.15">
      <c r="B147" s="172">
        <v>108</v>
      </c>
      <c r="C147" s="63">
        <f>IFERROR(INDEX(C$8:C$37,MATCH(圣人研究设计!AA181,$B$8:$B$37,0)),0)</f>
        <v>1.7999999999999998</v>
      </c>
      <c r="D147" s="63">
        <f>IFERROR(INDEX(D$8:D$37,MATCH(圣人研究设计!AB181,$B$8:$B$37,0)),0)</f>
        <v>1.7999999999999998</v>
      </c>
      <c r="E147" s="63">
        <f>IFERROR(INDEX(E$8:E$37,MATCH(圣人研究设计!AC181,$B$8:$B$37,0)),0)</f>
        <v>0</v>
      </c>
      <c r="F147" s="63">
        <f>IFERROR(INDEX(F$8:F$37,MATCH(圣人研究设计!AD181,$B$8:$B$37,0)),0)</f>
        <v>0.12</v>
      </c>
      <c r="G147" s="63">
        <f>IFERROR(INDEX(G$8:G$37,MATCH(圣人研究设计!AE181,$B$8:$B$37,0)),0)</f>
        <v>1.2</v>
      </c>
      <c r="H147" s="63">
        <f>IFERROR(INDEX(H$8:H$37,MATCH(圣人研究设计!AF181,$B$8:$B$37,0)),0)</f>
        <v>1.2</v>
      </c>
      <c r="I147" s="63">
        <f>IFERROR(INDEX(I$8:I$37,MATCH(圣人研究设计!AG181,$B$8:$B$37,0)),0)</f>
        <v>1</v>
      </c>
      <c r="J147" s="63">
        <f>IFERROR(INDEX(J$8:J$37,MATCH(圣人研究设计!AH181,$B$8:$B$37,0)),0)</f>
        <v>0.24</v>
      </c>
      <c r="K147" s="63">
        <f>IFERROR(INDEX(K$8:K$37,MATCH(圣人研究设计!AI181,$B$8:$B$37,0)),0)</f>
        <v>0.24</v>
      </c>
      <c r="L147" s="63">
        <f>IFERROR(INDEX(L$8:L$37,MATCH(圣人研究设计!AJ181,$B$8:$B$37,0)),0)</f>
        <v>0.2</v>
      </c>
      <c r="M147" s="63">
        <f>IFERROR(INDEX(M$8:M$37,MATCH(圣人研究设计!AK181,$B$8:$B$37,0)),0)</f>
        <v>0.3</v>
      </c>
      <c r="N147" s="63">
        <f>IFERROR(INDEX(N$8:N$37,MATCH(圣人研究设计!AL181,$B$8:$B$37,0)),0)</f>
        <v>0.2</v>
      </c>
      <c r="O147" s="63">
        <f>IFERROR(INDEX(O$8:O$37,MATCH(圣人研究设计!AM181,$B$8:$B$37,0)),0)</f>
        <v>0.1</v>
      </c>
      <c r="P147" s="63">
        <f>IFERROR(INDEX(P$8:P$37,MATCH(圣人研究设计!AN181,$B$8:$B$37,0)),0)</f>
        <v>0.4</v>
      </c>
      <c r="Q147" s="63">
        <f>IFERROR(INDEX(Q$8:Q$37,MATCH(圣人研究设计!AO181,$B$8:$B$37,0)),0)</f>
        <v>0.1</v>
      </c>
      <c r="R147" s="63">
        <f>IFERROR(INDEX(R$8:R$37,MATCH(圣人研究设计!AP181,$B$8:$B$37,0)),0)</f>
        <v>0.3</v>
      </c>
      <c r="S147" s="63">
        <f>IFERROR(INDEX(S$8:S$37,MATCH(圣人研究设计!AQ181,$B$8:$B$37,0)),0)</f>
        <v>0.4</v>
      </c>
      <c r="T147" s="63">
        <f>IFERROR(INDEX(T$8:T$37,MATCH(圣人研究设计!AR181,$B$8:$B$37,0)),0)</f>
        <v>0.4</v>
      </c>
      <c r="U147" s="63">
        <f>IFERROR(INDEX(U$8:U$37,MATCH(圣人研究设计!AS181,$B$8:$B$37,0)),0)</f>
        <v>0.4</v>
      </c>
      <c r="V147" s="63">
        <f>IFERROR(INDEX(V$8:V$37,MATCH(圣人研究设计!AT181,$B$8:$B$37,0)),0)</f>
        <v>3</v>
      </c>
      <c r="W147" s="63">
        <f>IFERROR(INDEX(W$8:W$37,MATCH(圣人研究设计!AU181,$B$8:$B$37,0)),0)</f>
        <v>0.6</v>
      </c>
      <c r="X147" s="63">
        <f>IFERROR(INDEX(X$8:X$37,MATCH(圣人研究设计!AV181,$B$8:$B$37,0)),0)</f>
        <v>0.4</v>
      </c>
      <c r="Y147" s="63">
        <f>IFERROR(INDEX(Y$8:Y$37,MATCH(圣人研究设计!AW181,$B$8:$B$37,0)),0)</f>
        <v>1.2</v>
      </c>
      <c r="Z147" s="63">
        <f>IFERROR(INDEX(Z$8:Z$37,MATCH(圣人研究设计!AX181,$B$8:$B$37,0)),0)</f>
        <v>0.4</v>
      </c>
      <c r="AA147" s="63">
        <f>IFERROR(INDEX(AA$8:AA$37,MATCH(圣人研究设计!AY181,$B$8:$B$37,0)),0)</f>
        <v>0</v>
      </c>
      <c r="AB147" s="63">
        <f>IFERROR(INDEX(AB$8:AB$37,MATCH(圣人研究设计!AZ181,$B$8:$B$37,0)),0)</f>
        <v>0.2</v>
      </c>
      <c r="AC147" s="63">
        <f>IFERROR(INDEX(AC$8:AC$37,MATCH(圣人研究设计!BA181,$B$8:$B$37,0)),0)</f>
        <v>0.24</v>
      </c>
      <c r="AD147" s="63">
        <f>IFERROR(INDEX(AD$8:AD$37,MATCH(圣人研究设计!BB181,$B$8:$B$37,0)),0)</f>
        <v>0.36</v>
      </c>
      <c r="AI147" s="172">
        <v>140</v>
      </c>
      <c r="AJ147" s="60">
        <f>IF(总纲!BM144&lt;INT('功能-圣人研究'!$E$8),0,求节点('功能-圣人研究'!$E$8:$E$27,'功能-圣人研究'!K$8:K$27,总纲!BM144))</f>
        <v>0.71</v>
      </c>
      <c r="AK147" s="60">
        <f>IF(总纲!BN144&lt;INT('功能-圣人研究'!$E$8),0,求节点('功能-圣人研究'!$E$8:$E$27,'功能-圣人研究'!L$8:L$27,总纲!BN144))</f>
        <v>0.72049999999999992</v>
      </c>
      <c r="AL147" s="60">
        <f>IF(总纲!BO144&lt;INT('功能-圣人研究'!$E$8),0,求节点('功能-圣人研究'!$E$8:$E$27,'功能-圣人研究'!M$8:M$27,总纲!BO144))</f>
        <v>0.74149999999999994</v>
      </c>
      <c r="AM147" s="60">
        <f>IF(总纲!BP144&lt;INT('功能-圣人研究'!$E$8),0,求节点('功能-圣人研究'!$E$8:$E$27,'功能-圣人研究'!N$8:N$27,总纲!BP144))</f>
        <v>0.77300000000000002</v>
      </c>
      <c r="AN147" s="60">
        <f>IF(总纲!BQ144&lt;INT('功能-圣人研究'!$E$8),0,求节点('功能-圣人研究'!$E$8:$E$27,'功能-圣人研究'!O$8:O$27,总纲!BQ144))</f>
        <v>0.81500000000000006</v>
      </c>
      <c r="AO147" s="172"/>
      <c r="AT147" s="172">
        <v>142</v>
      </c>
      <c r="AU147" s="68">
        <f t="shared" ref="AU147:AY147" si="1633">$C181*AJ149</f>
        <v>1.4909999999999997</v>
      </c>
      <c r="AV147" s="68">
        <f t="shared" si="1633"/>
        <v>1.5130499999999996</v>
      </c>
      <c r="AW147" s="68">
        <f t="shared" si="1633"/>
        <v>1.5571499999999996</v>
      </c>
      <c r="AX147" s="68">
        <f t="shared" si="1633"/>
        <v>1.6232999999999997</v>
      </c>
      <c r="AY147" s="68">
        <f t="shared" si="1633"/>
        <v>1.7114999999999998</v>
      </c>
      <c r="AZ147" s="172"/>
      <c r="BB147" s="172"/>
      <c r="BC147" s="172">
        <v>142</v>
      </c>
      <c r="BD147" s="68">
        <f t="shared" ref="BD147:BH147" si="1634">$D181*AJ149</f>
        <v>1.4909999999999997</v>
      </c>
      <c r="BE147" s="68">
        <f t="shared" si="1634"/>
        <v>1.5130499999999996</v>
      </c>
      <c r="BF147" s="68">
        <f t="shared" si="1634"/>
        <v>1.5571499999999996</v>
      </c>
      <c r="BG147" s="68">
        <f t="shared" si="1634"/>
        <v>1.6232999999999997</v>
      </c>
      <c r="BH147" s="68">
        <f t="shared" si="1634"/>
        <v>1.7114999999999998</v>
      </c>
      <c r="BI147" s="172"/>
      <c r="BK147" s="172"/>
      <c r="BL147" s="172">
        <v>142</v>
      </c>
      <c r="BM147" s="68">
        <f t="shared" ref="BM147:BQ147" si="1635">$E181*AJ149</f>
        <v>0</v>
      </c>
      <c r="BN147" s="68">
        <f t="shared" si="1635"/>
        <v>0</v>
      </c>
      <c r="BO147" s="68">
        <f t="shared" si="1635"/>
        <v>0</v>
      </c>
      <c r="BP147" s="68">
        <f t="shared" si="1635"/>
        <v>0</v>
      </c>
      <c r="BQ147" s="68">
        <f t="shared" si="1635"/>
        <v>0</v>
      </c>
      <c r="BR147" s="172"/>
      <c r="BT147" s="172"/>
      <c r="BU147" s="172">
        <v>142</v>
      </c>
      <c r="BV147" s="62">
        <f t="shared" ref="BV147:BZ147" si="1636">$G181*AJ149</f>
        <v>0.99399999999999988</v>
      </c>
      <c r="BW147" s="62">
        <f t="shared" si="1636"/>
        <v>1.0086999999999999</v>
      </c>
      <c r="BX147" s="62">
        <f t="shared" si="1636"/>
        <v>1.0380999999999998</v>
      </c>
      <c r="BY147" s="62">
        <f t="shared" si="1636"/>
        <v>1.0822000000000001</v>
      </c>
      <c r="BZ147" s="62">
        <f t="shared" si="1636"/>
        <v>1.141</v>
      </c>
      <c r="CA147" s="172"/>
      <c r="CC147" s="172"/>
      <c r="CD147" s="172">
        <v>142</v>
      </c>
      <c r="CE147" s="62">
        <f t="shared" ref="CE147:CI147" si="1637">$H181*AJ149</f>
        <v>0.99399999999999988</v>
      </c>
      <c r="CF147" s="62">
        <f t="shared" si="1637"/>
        <v>1.0086999999999999</v>
      </c>
      <c r="CG147" s="62">
        <f t="shared" si="1637"/>
        <v>1.0380999999999998</v>
      </c>
      <c r="CH147" s="62">
        <f t="shared" si="1637"/>
        <v>1.0822000000000001</v>
      </c>
      <c r="CI147" s="62">
        <f t="shared" si="1637"/>
        <v>1.141</v>
      </c>
      <c r="CJ147" s="172"/>
      <c r="CL147" s="172"/>
      <c r="CM147" s="172">
        <v>142</v>
      </c>
      <c r="CN147" s="62">
        <f t="shared" ref="CN147:CR147" si="1638">$I181*AJ149</f>
        <v>0.99399999999999988</v>
      </c>
      <c r="CO147" s="62">
        <f t="shared" si="1638"/>
        <v>1.0086999999999999</v>
      </c>
      <c r="CP147" s="62">
        <f t="shared" si="1638"/>
        <v>1.0380999999999998</v>
      </c>
      <c r="CQ147" s="62">
        <f t="shared" si="1638"/>
        <v>1.0822000000000001</v>
      </c>
      <c r="CR147" s="62">
        <f t="shared" si="1638"/>
        <v>1.141</v>
      </c>
      <c r="CS147" s="172"/>
      <c r="CU147" s="172"/>
      <c r="CV147" s="172">
        <v>142</v>
      </c>
      <c r="CW147" s="62">
        <f t="shared" ref="CW147:DA147" si="1639">$J181*AJ149</f>
        <v>0.19879999999999998</v>
      </c>
      <c r="CX147" s="62">
        <f t="shared" si="1639"/>
        <v>0.20173999999999995</v>
      </c>
      <c r="CY147" s="62">
        <f t="shared" si="1639"/>
        <v>0.20761999999999997</v>
      </c>
      <c r="CZ147" s="62">
        <f t="shared" si="1639"/>
        <v>0.21643999999999999</v>
      </c>
      <c r="DA147" s="62">
        <f t="shared" si="1639"/>
        <v>0.22819999999999999</v>
      </c>
      <c r="DB147" s="172"/>
      <c r="DD147" s="172"/>
      <c r="DE147" s="172">
        <v>142</v>
      </c>
      <c r="DF147" s="62">
        <f t="shared" ref="DF147:DJ147" si="1640">$K181*AJ149</f>
        <v>0.19879999999999998</v>
      </c>
      <c r="DG147" s="62">
        <f t="shared" si="1640"/>
        <v>0.20173999999999995</v>
      </c>
      <c r="DH147" s="62">
        <f t="shared" si="1640"/>
        <v>0.20761999999999997</v>
      </c>
      <c r="DI147" s="62">
        <f t="shared" si="1640"/>
        <v>0.21643999999999999</v>
      </c>
      <c r="DJ147" s="62">
        <f t="shared" si="1640"/>
        <v>0.22819999999999999</v>
      </c>
      <c r="DK147" s="172"/>
      <c r="DM147" s="172"/>
      <c r="DN147" s="172">
        <v>142</v>
      </c>
      <c r="DO147" s="62">
        <f t="shared" ref="DO147:DS147" si="1641">$L181*AJ149</f>
        <v>0.1704</v>
      </c>
      <c r="DP147" s="62">
        <f t="shared" si="1641"/>
        <v>0.17291999999999996</v>
      </c>
      <c r="DQ147" s="62">
        <f t="shared" si="1641"/>
        <v>0.17795999999999998</v>
      </c>
      <c r="DR147" s="62">
        <f t="shared" si="1641"/>
        <v>0.18551999999999999</v>
      </c>
      <c r="DS147" s="62">
        <f t="shared" si="1641"/>
        <v>0.1956</v>
      </c>
      <c r="DT147" s="172"/>
      <c r="DV147" s="172"/>
      <c r="DW147" s="172">
        <v>142</v>
      </c>
      <c r="DX147" s="62">
        <f t="shared" ref="DX147:EB147" si="1642">$M181*AJ149</f>
        <v>0.29819999999999997</v>
      </c>
      <c r="DY147" s="62">
        <f t="shared" si="1642"/>
        <v>0.30260999999999993</v>
      </c>
      <c r="DZ147" s="62">
        <f t="shared" si="1642"/>
        <v>0.31142999999999998</v>
      </c>
      <c r="EA147" s="62">
        <f t="shared" si="1642"/>
        <v>0.32466</v>
      </c>
      <c r="EB147" s="62">
        <f t="shared" si="1642"/>
        <v>0.34229999999999999</v>
      </c>
      <c r="EC147" s="172"/>
      <c r="EE147" s="172"/>
      <c r="EF147" s="172">
        <v>142</v>
      </c>
      <c r="EG147" s="62">
        <f t="shared" ref="EG147:EK147" si="1643">$N181*AJ149</f>
        <v>0.19879999999999998</v>
      </c>
      <c r="EH147" s="62">
        <f t="shared" si="1643"/>
        <v>0.20173999999999995</v>
      </c>
      <c r="EI147" s="62">
        <f t="shared" si="1643"/>
        <v>0.20761999999999997</v>
      </c>
      <c r="EJ147" s="62">
        <f t="shared" si="1643"/>
        <v>0.21643999999999999</v>
      </c>
      <c r="EK147" s="62">
        <f t="shared" si="1643"/>
        <v>0.22819999999999999</v>
      </c>
      <c r="EL147" s="172"/>
      <c r="EN147" s="172"/>
      <c r="EO147" s="172">
        <v>142</v>
      </c>
      <c r="EP147" s="62">
        <f t="shared" ref="EP147:ET147" si="1644">$O181*AJ149</f>
        <v>8.5199999999999998E-2</v>
      </c>
      <c r="EQ147" s="62">
        <f t="shared" si="1644"/>
        <v>8.6459999999999981E-2</v>
      </c>
      <c r="ER147" s="62">
        <f t="shared" si="1644"/>
        <v>8.897999999999999E-2</v>
      </c>
      <c r="ES147" s="62">
        <f t="shared" si="1644"/>
        <v>9.2759999999999995E-2</v>
      </c>
      <c r="ET147" s="62">
        <f t="shared" si="1644"/>
        <v>9.7799999999999998E-2</v>
      </c>
      <c r="EU147" s="172"/>
      <c r="EW147" s="172"/>
      <c r="EX147" s="172">
        <v>142</v>
      </c>
      <c r="EY147" s="62">
        <f t="shared" si="1328"/>
        <v>0.39759999999999995</v>
      </c>
      <c r="EZ147" s="62">
        <f t="shared" si="1329"/>
        <v>0.40347999999999989</v>
      </c>
      <c r="FA147" s="62">
        <f t="shared" si="1330"/>
        <v>0.41523999999999994</v>
      </c>
      <c r="FB147" s="62">
        <f t="shared" si="1331"/>
        <v>0.43287999999999999</v>
      </c>
      <c r="FC147" s="62">
        <f t="shared" si="1332"/>
        <v>0.45639999999999997</v>
      </c>
      <c r="FD147" s="172"/>
      <c r="FF147" s="172"/>
      <c r="FG147" s="172">
        <v>142</v>
      </c>
      <c r="FH147" s="67">
        <f>$Q181*AJ149*'[1]资源-士兵训练时间'!AB147+FH146</f>
        <v>233035084.51546273</v>
      </c>
      <c r="FI147" s="67">
        <f>$Q181*AK149*'[1]资源-士兵训练时间'!AC147+FI146</f>
        <v>334433856.1804496</v>
      </c>
      <c r="FJ147" s="67">
        <f>$Q181*AL149*'[1]资源-士兵训练时间'!AD147+FJ146</f>
        <v>454845107.72115511</v>
      </c>
      <c r="FK147" s="67">
        <f>$Q181*AM149*'[1]资源-士兵训练时间'!AE147+FK146</f>
        <v>603549060.88291812</v>
      </c>
      <c r="FL147" s="67">
        <f>$Q181*AN149*'[1]资源-士兵训练时间'!AF147+FL146</f>
        <v>903879114.02590096</v>
      </c>
      <c r="FM147" s="172"/>
      <c r="FO147" s="172"/>
      <c r="FP147" s="172">
        <v>142</v>
      </c>
      <c r="FQ147" s="62">
        <f t="shared" ref="FQ147:FU147" si="1645">$R181*AJ149</f>
        <v>0.25559999999999999</v>
      </c>
      <c r="FR147" s="62">
        <f t="shared" si="1645"/>
        <v>0.25937999999999994</v>
      </c>
      <c r="FS147" s="62">
        <f t="shared" si="1645"/>
        <v>0.26693999999999996</v>
      </c>
      <c r="FT147" s="62">
        <f t="shared" si="1645"/>
        <v>0.27827999999999997</v>
      </c>
      <c r="FU147" s="62">
        <f t="shared" si="1645"/>
        <v>0.29339999999999999</v>
      </c>
      <c r="FV147" s="61">
        <f>FQ147*[4]兵营招募!AX146+FV146</f>
        <v>689996985.73195922</v>
      </c>
      <c r="FW147" s="61">
        <f>FR147*[4]兵营招募!AY146+FW146</f>
        <v>689624953.94025743</v>
      </c>
      <c r="FX147" s="61">
        <f>FS147*[4]兵营招募!AZ146+FX146</f>
        <v>645115443.26674604</v>
      </c>
      <c r="FY147" s="61">
        <f>FT147*[4]兵营招募!BA146+FY146</f>
        <v>596534216.37662899</v>
      </c>
      <c r="FZ147" s="61">
        <f>FU147*[4]兵营招募!BB146+FZ146</f>
        <v>403773832.16824055</v>
      </c>
      <c r="GA147" s="172"/>
      <c r="GC147" s="172"/>
      <c r="GD147" s="172">
        <v>142</v>
      </c>
      <c r="GE147" s="62">
        <f t="shared" ref="GE147:GI147" si="1646">$S181*AJ149</f>
        <v>0.34079999999999999</v>
      </c>
      <c r="GF147" s="62">
        <f t="shared" si="1646"/>
        <v>0.34583999999999993</v>
      </c>
      <c r="GG147" s="62">
        <f t="shared" si="1646"/>
        <v>0.35591999999999996</v>
      </c>
      <c r="GH147" s="62">
        <f t="shared" si="1646"/>
        <v>0.37103999999999998</v>
      </c>
      <c r="GI147" s="62">
        <f t="shared" si="1646"/>
        <v>0.39119999999999999</v>
      </c>
      <c r="GJ147" s="172"/>
      <c r="GL147" s="172"/>
      <c r="GM147" s="172">
        <v>142</v>
      </c>
      <c r="GN147" s="62">
        <f t="shared" ref="GN147:GR147" si="1647">$T181*AJ149</f>
        <v>0.39759999999999995</v>
      </c>
      <c r="GO147" s="62">
        <f t="shared" si="1647"/>
        <v>0.40347999999999989</v>
      </c>
      <c r="GP147" s="62">
        <f t="shared" si="1647"/>
        <v>0.41523999999999994</v>
      </c>
      <c r="GQ147" s="62">
        <f t="shared" si="1647"/>
        <v>0.43287999999999999</v>
      </c>
      <c r="GR147" s="62">
        <f t="shared" si="1647"/>
        <v>0.45639999999999997</v>
      </c>
      <c r="GS147" s="172"/>
      <c r="GU147" s="172"/>
      <c r="GV147" s="172">
        <v>142</v>
      </c>
      <c r="GW147" s="62">
        <f t="shared" ref="GW147:HA147" si="1648">$U181*AJ149</f>
        <v>0.34079999999999999</v>
      </c>
      <c r="GX147" s="62">
        <f t="shared" si="1648"/>
        <v>0.34583999999999993</v>
      </c>
      <c r="GY147" s="62">
        <f t="shared" si="1648"/>
        <v>0.35591999999999996</v>
      </c>
      <c r="GZ147" s="62">
        <f t="shared" si="1648"/>
        <v>0.37103999999999998</v>
      </c>
      <c r="HA147" s="62">
        <f t="shared" si="1648"/>
        <v>0.39119999999999999</v>
      </c>
      <c r="HB147" s="172"/>
      <c r="HD147" s="172"/>
      <c r="HE147" s="172">
        <v>142</v>
      </c>
      <c r="HF147" s="62">
        <f t="shared" ref="HF147:HJ147" si="1649">$V181*AJ149</f>
        <v>2.9819999999999993</v>
      </c>
      <c r="HG147" s="62">
        <f t="shared" si="1649"/>
        <v>3.0260999999999991</v>
      </c>
      <c r="HH147" s="62">
        <f t="shared" si="1649"/>
        <v>3.1142999999999992</v>
      </c>
      <c r="HI147" s="62">
        <f t="shared" si="1649"/>
        <v>3.2465999999999995</v>
      </c>
      <c r="HJ147" s="62">
        <f t="shared" si="1649"/>
        <v>3.4229999999999996</v>
      </c>
      <c r="HK147" s="172"/>
      <c r="HM147" s="172"/>
      <c r="HN147" s="172">
        <v>142</v>
      </c>
      <c r="HO147" s="62">
        <f t="shared" ref="HO147:HS147" si="1650">$W181*AJ149</f>
        <v>0.59639999999999993</v>
      </c>
      <c r="HP147" s="62">
        <f t="shared" si="1650"/>
        <v>0.60521999999999987</v>
      </c>
      <c r="HQ147" s="62">
        <f t="shared" si="1650"/>
        <v>0.62285999999999997</v>
      </c>
      <c r="HR147" s="62">
        <f t="shared" si="1650"/>
        <v>0.64932000000000001</v>
      </c>
      <c r="HS147" s="62">
        <f t="shared" si="1650"/>
        <v>0.68459999999999999</v>
      </c>
      <c r="HT147" s="172"/>
      <c r="HV147" s="172"/>
      <c r="HW147" s="172">
        <v>142</v>
      </c>
      <c r="HX147" s="62">
        <f t="shared" ref="HX147:IB147" si="1651">$X181*AJ149</f>
        <v>0.34079999999999999</v>
      </c>
      <c r="HY147" s="62">
        <f t="shared" si="1651"/>
        <v>0.34583999999999993</v>
      </c>
      <c r="HZ147" s="62">
        <f t="shared" si="1651"/>
        <v>0.35591999999999996</v>
      </c>
      <c r="IA147" s="62">
        <f t="shared" si="1651"/>
        <v>0.37103999999999998</v>
      </c>
      <c r="IB147" s="62">
        <f t="shared" si="1651"/>
        <v>0.39119999999999999</v>
      </c>
      <c r="IC147" s="172"/>
      <c r="IE147" s="172"/>
      <c r="IF147" s="172">
        <v>142</v>
      </c>
      <c r="IG147" s="62">
        <f t="shared" ref="IG147:IK147" si="1652">$Y181*AJ149</f>
        <v>0.99399999999999988</v>
      </c>
      <c r="IH147" s="62">
        <f t="shared" si="1652"/>
        <v>1.0086999999999999</v>
      </c>
      <c r="II147" s="62">
        <f t="shared" si="1652"/>
        <v>1.0380999999999998</v>
      </c>
      <c r="IJ147" s="62">
        <f t="shared" si="1652"/>
        <v>1.0822000000000001</v>
      </c>
      <c r="IK147" s="62">
        <f t="shared" si="1652"/>
        <v>1.141</v>
      </c>
      <c r="IL147" s="172"/>
      <c r="IN147" s="172"/>
      <c r="IO147" s="172">
        <v>142</v>
      </c>
      <c r="IP147" s="62">
        <f t="shared" ref="IP147:IT147" si="1653">$Z181*AJ149</f>
        <v>0.39759999999999995</v>
      </c>
      <c r="IQ147" s="62">
        <f t="shared" si="1653"/>
        <v>0.40347999999999989</v>
      </c>
      <c r="IR147" s="62">
        <f t="shared" si="1653"/>
        <v>0.41523999999999994</v>
      </c>
      <c r="IS147" s="62">
        <f t="shared" si="1653"/>
        <v>0.43287999999999999</v>
      </c>
      <c r="IT147" s="62">
        <f t="shared" si="1653"/>
        <v>0.45639999999999997</v>
      </c>
      <c r="IU147" s="172"/>
      <c r="IW147" s="172"/>
      <c r="IX147" s="172">
        <v>142</v>
      </c>
      <c r="IY147" s="62">
        <f t="shared" ref="IY147:JC147" si="1654">$AA181*AJ149</f>
        <v>0</v>
      </c>
      <c r="IZ147" s="62">
        <f t="shared" si="1654"/>
        <v>0</v>
      </c>
      <c r="JA147" s="62">
        <f t="shared" si="1654"/>
        <v>0</v>
      </c>
      <c r="JB147" s="62">
        <f t="shared" si="1654"/>
        <v>0</v>
      </c>
      <c r="JC147" s="62">
        <f t="shared" si="1654"/>
        <v>0</v>
      </c>
      <c r="JD147" s="67"/>
      <c r="JE147" s="67"/>
      <c r="JF147" s="67"/>
      <c r="JG147" s="172"/>
      <c r="JI147" s="172"/>
      <c r="JJ147" s="172">
        <v>142</v>
      </c>
      <c r="JK147" s="68">
        <f t="shared" ref="JK147:JO147" si="1655">AJ149*$F181</f>
        <v>9.9399999999999988E-2</v>
      </c>
      <c r="JL147" s="68">
        <f t="shared" si="1655"/>
        <v>0.10086999999999997</v>
      </c>
      <c r="JM147" s="68">
        <f t="shared" si="1655"/>
        <v>0.10380999999999999</v>
      </c>
      <c r="JN147" s="68">
        <f t="shared" si="1655"/>
        <v>0.10822</v>
      </c>
      <c r="JO147" s="68">
        <f t="shared" si="1655"/>
        <v>0.11409999999999999</v>
      </c>
      <c r="JP147" s="61">
        <f>JK147*('[1]功能-城建'!CW146-'[1]功能-城建'!CW145)+JP146</f>
        <v>308032279.20646435</v>
      </c>
      <c r="JQ147" s="61">
        <f>JL147*('[1]功能-城建'!CX146-'[1]功能-城建'!CX145)+JQ146</f>
        <v>329883871.55714804</v>
      </c>
      <c r="JR147" s="61">
        <f>JM147*('[1]功能-城建'!CY146-'[1]功能-城建'!CY145)+JR146</f>
        <v>324017696.13059187</v>
      </c>
      <c r="JS147" s="61">
        <f>JN147*('[1]功能-城建'!CZ146-'[1]功能-城建'!CZ145)+JS146</f>
        <v>319588640.08460778</v>
      </c>
      <c r="JT147" s="61">
        <f>JO147*('[1]功能-城建'!DA146-'[1]功能-城建'!DA145)+JT146</f>
        <v>180323817.69362009</v>
      </c>
      <c r="JU147" s="172"/>
      <c r="JW147" s="172"/>
      <c r="JX147" s="172">
        <v>142</v>
      </c>
      <c r="JY147" s="68">
        <f t="shared" ref="JY147:KC147" si="1656">AJ149*$AB181</f>
        <v>0.1704</v>
      </c>
      <c r="JZ147" s="68">
        <f t="shared" si="1656"/>
        <v>0.17291999999999996</v>
      </c>
      <c r="KA147" s="68">
        <f t="shared" si="1656"/>
        <v>0.17795999999999998</v>
      </c>
      <c r="KB147" s="68">
        <f t="shared" si="1656"/>
        <v>0.18551999999999999</v>
      </c>
      <c r="KC147" s="68">
        <f t="shared" si="1656"/>
        <v>0.1956</v>
      </c>
      <c r="KD147" s="172"/>
      <c r="KF147" s="172"/>
      <c r="KG147" s="172">
        <v>142</v>
      </c>
      <c r="KH147" s="68">
        <f t="shared" ref="KH147:KL147" si="1657">AJ149*$AC181</f>
        <v>0.19879999999999998</v>
      </c>
      <c r="KI147" s="68">
        <f t="shared" si="1657"/>
        <v>0.20173999999999995</v>
      </c>
      <c r="KJ147" s="68">
        <f t="shared" si="1657"/>
        <v>0.20761999999999997</v>
      </c>
      <c r="KK147" s="68">
        <f t="shared" si="1657"/>
        <v>0.21643999999999999</v>
      </c>
      <c r="KL147" s="68">
        <f t="shared" si="1657"/>
        <v>0.22819999999999999</v>
      </c>
      <c r="KM147" s="172"/>
      <c r="KO147" s="172"/>
      <c r="KP147" s="172">
        <v>142</v>
      </c>
      <c r="KQ147" s="68">
        <f t="shared" ref="KQ147:KU147" si="1658">AJ149*$AD181</f>
        <v>0.29819999999999997</v>
      </c>
      <c r="KR147" s="68">
        <f t="shared" si="1658"/>
        <v>0.30260999999999993</v>
      </c>
      <c r="KS147" s="68">
        <f t="shared" si="1658"/>
        <v>0.31142999999999998</v>
      </c>
      <c r="KT147" s="68">
        <f t="shared" si="1658"/>
        <v>0.32466</v>
      </c>
      <c r="KU147" s="68">
        <f t="shared" si="1658"/>
        <v>0.34229999999999999</v>
      </c>
      <c r="KV147" s="172"/>
      <c r="KW147" s="172"/>
      <c r="KX147" s="172"/>
    </row>
    <row r="148" spans="2:310" x14ac:dyDescent="0.15">
      <c r="B148" s="172">
        <v>109</v>
      </c>
      <c r="C148" s="63">
        <f>IFERROR(INDEX(C$8:C$37,MATCH(圣人研究设计!AA182,$B$8:$B$37,0)),0)</f>
        <v>1.7999999999999998</v>
      </c>
      <c r="D148" s="63">
        <f>IFERROR(INDEX(D$8:D$37,MATCH(圣人研究设计!AB182,$B$8:$B$37,0)),0)</f>
        <v>1.7999999999999998</v>
      </c>
      <c r="E148" s="63">
        <f>IFERROR(INDEX(E$8:E$37,MATCH(圣人研究设计!AC182,$B$8:$B$37,0)),0)</f>
        <v>0</v>
      </c>
      <c r="F148" s="63">
        <f>IFERROR(INDEX(F$8:F$37,MATCH(圣人研究设计!AD182,$B$8:$B$37,0)),0)</f>
        <v>0.12</v>
      </c>
      <c r="G148" s="63">
        <f>IFERROR(INDEX(G$8:G$37,MATCH(圣人研究设计!AE182,$B$8:$B$37,0)),0)</f>
        <v>1.2</v>
      </c>
      <c r="H148" s="63">
        <f>IFERROR(INDEX(H$8:H$37,MATCH(圣人研究设计!AF182,$B$8:$B$37,0)),0)</f>
        <v>1.2</v>
      </c>
      <c r="I148" s="63">
        <f>IFERROR(INDEX(I$8:I$37,MATCH(圣人研究设计!AG182,$B$8:$B$37,0)),0)</f>
        <v>1</v>
      </c>
      <c r="J148" s="63">
        <f>IFERROR(INDEX(J$8:J$37,MATCH(圣人研究设计!AH182,$B$8:$B$37,0)),0)</f>
        <v>0.24</v>
      </c>
      <c r="K148" s="63">
        <f>IFERROR(INDEX(K$8:K$37,MATCH(圣人研究设计!AI182,$B$8:$B$37,0)),0)</f>
        <v>0.24</v>
      </c>
      <c r="L148" s="63">
        <f>IFERROR(INDEX(L$8:L$37,MATCH(圣人研究设计!AJ182,$B$8:$B$37,0)),0)</f>
        <v>0.2</v>
      </c>
      <c r="M148" s="63">
        <f>IFERROR(INDEX(M$8:M$37,MATCH(圣人研究设计!AK182,$B$8:$B$37,0)),0)</f>
        <v>0.3</v>
      </c>
      <c r="N148" s="63">
        <f>IFERROR(INDEX(N$8:N$37,MATCH(圣人研究设计!AL182,$B$8:$B$37,0)),0)</f>
        <v>0.2</v>
      </c>
      <c r="O148" s="63">
        <f>IFERROR(INDEX(O$8:O$37,MATCH(圣人研究设计!AM182,$B$8:$B$37,0)),0)</f>
        <v>0.1</v>
      </c>
      <c r="P148" s="63">
        <f>IFERROR(INDEX(P$8:P$37,MATCH(圣人研究设计!AN182,$B$8:$B$37,0)),0)</f>
        <v>0.4</v>
      </c>
      <c r="Q148" s="63">
        <f>IFERROR(INDEX(Q$8:Q$37,MATCH(圣人研究设计!AO182,$B$8:$B$37,0)),0)</f>
        <v>0.1</v>
      </c>
      <c r="R148" s="63">
        <f>IFERROR(INDEX(R$8:R$37,MATCH(圣人研究设计!AP182,$B$8:$B$37,0)),0)</f>
        <v>0.3</v>
      </c>
      <c r="S148" s="63">
        <f>IFERROR(INDEX(S$8:S$37,MATCH(圣人研究设计!AQ182,$B$8:$B$37,0)),0)</f>
        <v>0.4</v>
      </c>
      <c r="T148" s="63">
        <f>IFERROR(INDEX(T$8:T$37,MATCH(圣人研究设计!AR182,$B$8:$B$37,0)),0)</f>
        <v>0.4</v>
      </c>
      <c r="U148" s="63">
        <f>IFERROR(INDEX(U$8:U$37,MATCH(圣人研究设计!AS182,$B$8:$B$37,0)),0)</f>
        <v>0.4</v>
      </c>
      <c r="V148" s="63">
        <f>IFERROR(INDEX(V$8:V$37,MATCH(圣人研究设计!AT182,$B$8:$B$37,0)),0)</f>
        <v>3</v>
      </c>
      <c r="W148" s="63">
        <f>IFERROR(INDEX(W$8:W$37,MATCH(圣人研究设计!AU182,$B$8:$B$37,0)),0)</f>
        <v>0.6</v>
      </c>
      <c r="X148" s="63">
        <f>IFERROR(INDEX(X$8:X$37,MATCH(圣人研究设计!AV182,$B$8:$B$37,0)),0)</f>
        <v>0.4</v>
      </c>
      <c r="Y148" s="63">
        <f>IFERROR(INDEX(Y$8:Y$37,MATCH(圣人研究设计!AW182,$B$8:$B$37,0)),0)</f>
        <v>1.2</v>
      </c>
      <c r="Z148" s="63">
        <f>IFERROR(INDEX(Z$8:Z$37,MATCH(圣人研究设计!AX182,$B$8:$B$37,0)),0)</f>
        <v>0.4</v>
      </c>
      <c r="AA148" s="63">
        <f>IFERROR(INDEX(AA$8:AA$37,MATCH(圣人研究设计!AY182,$B$8:$B$37,0)),0)</f>
        <v>0</v>
      </c>
      <c r="AB148" s="63">
        <f>IFERROR(INDEX(AB$8:AB$37,MATCH(圣人研究设计!AZ182,$B$8:$B$37,0)),0)</f>
        <v>0.2</v>
      </c>
      <c r="AC148" s="63">
        <f>IFERROR(INDEX(AC$8:AC$37,MATCH(圣人研究设计!BA182,$B$8:$B$37,0)),0)</f>
        <v>0.24</v>
      </c>
      <c r="AD148" s="63">
        <f>IFERROR(INDEX(AD$8:AD$37,MATCH(圣人研究设计!BB182,$B$8:$B$37,0)),0)</f>
        <v>0.36</v>
      </c>
      <c r="AI148" s="172">
        <v>141</v>
      </c>
      <c r="AJ148" s="60">
        <f>IF(总纲!BM145&lt;INT('功能-圣人研究'!$E$8),0,求节点('功能-圣人研究'!$E$8:$E$27,'功能-圣人研究'!K$8:K$27,总纲!BM145))</f>
        <v>0.71</v>
      </c>
      <c r="AK148" s="60">
        <f>IF(总纲!BN145&lt;INT('功能-圣人研究'!$E$8),0,求节点('功能-圣人研究'!$E$8:$E$27,'功能-圣人研究'!L$8:L$27,总纲!BN145))</f>
        <v>0.72049999999999992</v>
      </c>
      <c r="AL148" s="60">
        <f>IF(总纲!BO145&lt;INT('功能-圣人研究'!$E$8),0,求节点('功能-圣人研究'!$E$8:$E$27,'功能-圣人研究'!M$8:M$27,总纲!BO145))</f>
        <v>0.74149999999999994</v>
      </c>
      <c r="AM148" s="60">
        <f>IF(总纲!BP145&lt;INT('功能-圣人研究'!$E$8),0,求节点('功能-圣人研究'!$E$8:$E$27,'功能-圣人研究'!N$8:N$27,总纲!BP145))</f>
        <v>0.77300000000000002</v>
      </c>
      <c r="AN148" s="60">
        <f>IF(总纲!BQ145&lt;INT('功能-圣人研究'!$E$8),0,求节点('功能-圣人研究'!$E$8:$E$27,'功能-圣人研究'!O$8:O$27,总纲!BQ145))</f>
        <v>0.81500000000000006</v>
      </c>
      <c r="AO148" s="172"/>
      <c r="AT148" s="172">
        <v>143</v>
      </c>
      <c r="AU148" s="68">
        <f t="shared" ref="AU148:AY148" si="1659">$C182*AJ150</f>
        <v>1.4909999999999997</v>
      </c>
      <c r="AV148" s="68">
        <f t="shared" si="1659"/>
        <v>1.5130499999999996</v>
      </c>
      <c r="AW148" s="68">
        <f t="shared" si="1659"/>
        <v>1.5571499999999996</v>
      </c>
      <c r="AX148" s="68">
        <f t="shared" si="1659"/>
        <v>1.6232999999999997</v>
      </c>
      <c r="AY148" s="68">
        <f t="shared" si="1659"/>
        <v>1.7114999999999998</v>
      </c>
      <c r="AZ148" s="172"/>
      <c r="BB148" s="172"/>
      <c r="BC148" s="172">
        <v>143</v>
      </c>
      <c r="BD148" s="68">
        <f t="shared" ref="BD148:BH148" si="1660">$D182*AJ150</f>
        <v>1.4909999999999997</v>
      </c>
      <c r="BE148" s="68">
        <f t="shared" si="1660"/>
        <v>1.5130499999999996</v>
      </c>
      <c r="BF148" s="68">
        <f t="shared" si="1660"/>
        <v>1.5571499999999996</v>
      </c>
      <c r="BG148" s="68">
        <f t="shared" si="1660"/>
        <v>1.6232999999999997</v>
      </c>
      <c r="BH148" s="68">
        <f t="shared" si="1660"/>
        <v>1.7114999999999998</v>
      </c>
      <c r="BI148" s="172"/>
      <c r="BK148" s="172"/>
      <c r="BL148" s="172">
        <v>143</v>
      </c>
      <c r="BM148" s="68">
        <f t="shared" ref="BM148:BQ148" si="1661">$E182*AJ150</f>
        <v>0</v>
      </c>
      <c r="BN148" s="68">
        <f t="shared" si="1661"/>
        <v>0</v>
      </c>
      <c r="BO148" s="68">
        <f t="shared" si="1661"/>
        <v>0</v>
      </c>
      <c r="BP148" s="68">
        <f t="shared" si="1661"/>
        <v>0</v>
      </c>
      <c r="BQ148" s="68">
        <f t="shared" si="1661"/>
        <v>0</v>
      </c>
      <c r="BR148" s="172"/>
      <c r="BT148" s="172"/>
      <c r="BU148" s="172">
        <v>143</v>
      </c>
      <c r="BV148" s="62">
        <f t="shared" ref="BV148:BZ148" si="1662">$G182*AJ150</f>
        <v>0.99399999999999988</v>
      </c>
      <c r="BW148" s="62">
        <f t="shared" si="1662"/>
        <v>1.0086999999999999</v>
      </c>
      <c r="BX148" s="62">
        <f t="shared" si="1662"/>
        <v>1.0380999999999998</v>
      </c>
      <c r="BY148" s="62">
        <f t="shared" si="1662"/>
        <v>1.0822000000000001</v>
      </c>
      <c r="BZ148" s="62">
        <f t="shared" si="1662"/>
        <v>1.141</v>
      </c>
      <c r="CA148" s="172"/>
      <c r="CC148" s="172"/>
      <c r="CD148" s="172">
        <v>143</v>
      </c>
      <c r="CE148" s="62">
        <f t="shared" ref="CE148:CI148" si="1663">$H182*AJ150</f>
        <v>0.99399999999999988</v>
      </c>
      <c r="CF148" s="62">
        <f t="shared" si="1663"/>
        <v>1.0086999999999999</v>
      </c>
      <c r="CG148" s="62">
        <f t="shared" si="1663"/>
        <v>1.0380999999999998</v>
      </c>
      <c r="CH148" s="62">
        <f t="shared" si="1663"/>
        <v>1.0822000000000001</v>
      </c>
      <c r="CI148" s="62">
        <f t="shared" si="1663"/>
        <v>1.141</v>
      </c>
      <c r="CJ148" s="172"/>
      <c r="CL148" s="172"/>
      <c r="CM148" s="172">
        <v>143</v>
      </c>
      <c r="CN148" s="62">
        <f t="shared" ref="CN148:CR148" si="1664">$I182*AJ150</f>
        <v>0.99399999999999988</v>
      </c>
      <c r="CO148" s="62">
        <f t="shared" si="1664"/>
        <v>1.0086999999999999</v>
      </c>
      <c r="CP148" s="62">
        <f t="shared" si="1664"/>
        <v>1.0380999999999998</v>
      </c>
      <c r="CQ148" s="62">
        <f t="shared" si="1664"/>
        <v>1.0822000000000001</v>
      </c>
      <c r="CR148" s="62">
        <f t="shared" si="1664"/>
        <v>1.141</v>
      </c>
      <c r="CS148" s="172"/>
      <c r="CU148" s="172"/>
      <c r="CV148" s="172">
        <v>143</v>
      </c>
      <c r="CW148" s="62">
        <f t="shared" ref="CW148:DA148" si="1665">$J182*AJ150</f>
        <v>0.19879999999999998</v>
      </c>
      <c r="CX148" s="62">
        <f t="shared" si="1665"/>
        <v>0.20173999999999995</v>
      </c>
      <c r="CY148" s="62">
        <f t="shared" si="1665"/>
        <v>0.20761999999999997</v>
      </c>
      <c r="CZ148" s="62">
        <f t="shared" si="1665"/>
        <v>0.21643999999999999</v>
      </c>
      <c r="DA148" s="62">
        <f t="shared" si="1665"/>
        <v>0.22819999999999999</v>
      </c>
      <c r="DB148" s="172"/>
      <c r="DD148" s="172"/>
      <c r="DE148" s="172">
        <v>143</v>
      </c>
      <c r="DF148" s="62">
        <f t="shared" ref="DF148:DJ148" si="1666">$K182*AJ150</f>
        <v>0.19879999999999998</v>
      </c>
      <c r="DG148" s="62">
        <f t="shared" si="1666"/>
        <v>0.20173999999999995</v>
      </c>
      <c r="DH148" s="62">
        <f t="shared" si="1666"/>
        <v>0.20761999999999997</v>
      </c>
      <c r="DI148" s="62">
        <f t="shared" si="1666"/>
        <v>0.21643999999999999</v>
      </c>
      <c r="DJ148" s="62">
        <f t="shared" si="1666"/>
        <v>0.22819999999999999</v>
      </c>
      <c r="DK148" s="172"/>
      <c r="DM148" s="172"/>
      <c r="DN148" s="172">
        <v>143</v>
      </c>
      <c r="DO148" s="62">
        <f t="shared" ref="DO148:DS148" si="1667">$L182*AJ150</f>
        <v>0.19879999999999998</v>
      </c>
      <c r="DP148" s="62">
        <f t="shared" si="1667"/>
        <v>0.20173999999999995</v>
      </c>
      <c r="DQ148" s="62">
        <f t="shared" si="1667"/>
        <v>0.20761999999999997</v>
      </c>
      <c r="DR148" s="62">
        <f t="shared" si="1667"/>
        <v>0.21643999999999999</v>
      </c>
      <c r="DS148" s="62">
        <f t="shared" si="1667"/>
        <v>0.22819999999999999</v>
      </c>
      <c r="DT148" s="172"/>
      <c r="DV148" s="172"/>
      <c r="DW148" s="172">
        <v>143</v>
      </c>
      <c r="DX148" s="62">
        <f t="shared" ref="DX148:EB148" si="1668">$M182*AJ150</f>
        <v>0.29819999999999997</v>
      </c>
      <c r="DY148" s="62">
        <f t="shared" si="1668"/>
        <v>0.30260999999999993</v>
      </c>
      <c r="DZ148" s="62">
        <f t="shared" si="1668"/>
        <v>0.31142999999999998</v>
      </c>
      <c r="EA148" s="62">
        <f t="shared" si="1668"/>
        <v>0.32466</v>
      </c>
      <c r="EB148" s="62">
        <f t="shared" si="1668"/>
        <v>0.34229999999999999</v>
      </c>
      <c r="EC148" s="172"/>
      <c r="EE148" s="172"/>
      <c r="EF148" s="172">
        <v>143</v>
      </c>
      <c r="EG148" s="62">
        <f t="shared" ref="EG148:EK148" si="1669">$N182*AJ150</f>
        <v>0.19879999999999998</v>
      </c>
      <c r="EH148" s="62">
        <f t="shared" si="1669"/>
        <v>0.20173999999999995</v>
      </c>
      <c r="EI148" s="62">
        <f t="shared" si="1669"/>
        <v>0.20761999999999997</v>
      </c>
      <c r="EJ148" s="62">
        <f t="shared" si="1669"/>
        <v>0.21643999999999999</v>
      </c>
      <c r="EK148" s="62">
        <f t="shared" si="1669"/>
        <v>0.22819999999999999</v>
      </c>
      <c r="EL148" s="172"/>
      <c r="EN148" s="172"/>
      <c r="EO148" s="172">
        <v>143</v>
      </c>
      <c r="EP148" s="62">
        <f t="shared" ref="EP148:ET148" si="1670">$O182*AJ150</f>
        <v>9.9399999999999988E-2</v>
      </c>
      <c r="EQ148" s="62">
        <f t="shared" si="1670"/>
        <v>0.10086999999999997</v>
      </c>
      <c r="ER148" s="62">
        <f t="shared" si="1670"/>
        <v>0.10380999999999999</v>
      </c>
      <c r="ES148" s="62">
        <f t="shared" si="1670"/>
        <v>0.10822</v>
      </c>
      <c r="ET148" s="62">
        <f t="shared" si="1670"/>
        <v>0.11409999999999999</v>
      </c>
      <c r="EU148" s="172"/>
      <c r="EW148" s="172"/>
      <c r="EX148" s="172">
        <v>143</v>
      </c>
      <c r="EY148" s="62">
        <f t="shared" si="1328"/>
        <v>0.39759999999999995</v>
      </c>
      <c r="EZ148" s="62">
        <f t="shared" si="1329"/>
        <v>0.40347999999999989</v>
      </c>
      <c r="FA148" s="62">
        <f t="shared" si="1330"/>
        <v>0.41523999999999994</v>
      </c>
      <c r="FB148" s="62">
        <f t="shared" si="1331"/>
        <v>0.43287999999999999</v>
      </c>
      <c r="FC148" s="62">
        <f t="shared" si="1332"/>
        <v>0.45639999999999997</v>
      </c>
      <c r="FD148" s="172"/>
      <c r="FF148" s="172"/>
      <c r="FG148" s="172">
        <v>143</v>
      </c>
      <c r="FH148" s="67">
        <f>$Q182*AJ150*'[1]资源-士兵训练时间'!AB148+FH147</f>
        <v>254474045.61818111</v>
      </c>
      <c r="FI148" s="67">
        <f>$Q182*AK150*'[1]资源-士兵训练时间'!AC148+FI147</f>
        <v>362634071.54408002</v>
      </c>
      <c r="FJ148" s="67">
        <f>$Q182*AL150*'[1]资源-士兵训练时间'!AD148+FJ147</f>
        <v>493185504.42590374</v>
      </c>
      <c r="FK148" s="67">
        <f>$Q182*AM150*'[1]资源-士兵训练时间'!AE148+FK147</f>
        <v>655567770.54799962</v>
      </c>
      <c r="FL148" s="67">
        <f>$Q182*AN150*'[1]资源-士兵训练时间'!AF148+FL147</f>
        <v>983442771.93419886</v>
      </c>
      <c r="FM148" s="172"/>
      <c r="FO148" s="172"/>
      <c r="FP148" s="172">
        <v>143</v>
      </c>
      <c r="FQ148" s="62">
        <f t="shared" ref="FQ148:FU148" si="1671">$R182*AJ150</f>
        <v>0.29819999999999997</v>
      </c>
      <c r="FR148" s="62">
        <f t="shared" si="1671"/>
        <v>0.30260999999999993</v>
      </c>
      <c r="FS148" s="62">
        <f t="shared" si="1671"/>
        <v>0.31142999999999998</v>
      </c>
      <c r="FT148" s="62">
        <f t="shared" si="1671"/>
        <v>0.32466</v>
      </c>
      <c r="FU148" s="62">
        <f t="shared" si="1671"/>
        <v>0.34229999999999999</v>
      </c>
      <c r="FV148" s="61">
        <f>FQ148*[4]兵营招募!AX147+FV147</f>
        <v>750031405.51580977</v>
      </c>
      <c r="FW148" s="61">
        <f>FR148*[4]兵营招募!AY147+FW147</f>
        <v>751346691.87007451</v>
      </c>
      <c r="FX148" s="61">
        <f>FS148*[4]兵营招募!AZ147+FX147</f>
        <v>702657518.52956164</v>
      </c>
      <c r="FY148" s="61">
        <f>FT148*[4]兵营招募!BA147+FY147</f>
        <v>651099145.40225101</v>
      </c>
      <c r="FZ148" s="61">
        <f>FU148*[4]兵营招募!BB147+FZ147</f>
        <v>441430292.13076735</v>
      </c>
      <c r="GA148" s="172"/>
      <c r="GC148" s="172"/>
      <c r="GD148" s="172">
        <v>143</v>
      </c>
      <c r="GE148" s="62">
        <f t="shared" ref="GE148:GI148" si="1672">$S182*AJ150</f>
        <v>0.39759999999999995</v>
      </c>
      <c r="GF148" s="62">
        <f t="shared" si="1672"/>
        <v>0.40347999999999989</v>
      </c>
      <c r="GG148" s="62">
        <f t="shared" si="1672"/>
        <v>0.41523999999999994</v>
      </c>
      <c r="GH148" s="62">
        <f t="shared" si="1672"/>
        <v>0.43287999999999999</v>
      </c>
      <c r="GI148" s="62">
        <f t="shared" si="1672"/>
        <v>0.45639999999999997</v>
      </c>
      <c r="GJ148" s="172"/>
      <c r="GL148" s="172"/>
      <c r="GM148" s="172">
        <v>143</v>
      </c>
      <c r="GN148" s="62">
        <f t="shared" ref="GN148:GR148" si="1673">$T182*AJ150</f>
        <v>0.39759999999999995</v>
      </c>
      <c r="GO148" s="62">
        <f t="shared" si="1673"/>
        <v>0.40347999999999989</v>
      </c>
      <c r="GP148" s="62">
        <f t="shared" si="1673"/>
        <v>0.41523999999999994</v>
      </c>
      <c r="GQ148" s="62">
        <f t="shared" si="1673"/>
        <v>0.43287999999999999</v>
      </c>
      <c r="GR148" s="62">
        <f t="shared" si="1673"/>
        <v>0.45639999999999997</v>
      </c>
      <c r="GS148" s="172"/>
      <c r="GU148" s="172"/>
      <c r="GV148" s="172">
        <v>143</v>
      </c>
      <c r="GW148" s="62">
        <f t="shared" ref="GW148:HA148" si="1674">$U182*AJ150</f>
        <v>0.39759999999999995</v>
      </c>
      <c r="GX148" s="62">
        <f t="shared" si="1674"/>
        <v>0.40347999999999989</v>
      </c>
      <c r="GY148" s="62">
        <f t="shared" si="1674"/>
        <v>0.41523999999999994</v>
      </c>
      <c r="GZ148" s="62">
        <f t="shared" si="1674"/>
        <v>0.43287999999999999</v>
      </c>
      <c r="HA148" s="62">
        <f t="shared" si="1674"/>
        <v>0.45639999999999997</v>
      </c>
      <c r="HB148" s="172"/>
      <c r="HD148" s="172"/>
      <c r="HE148" s="172">
        <v>143</v>
      </c>
      <c r="HF148" s="62">
        <f t="shared" ref="HF148:HJ148" si="1675">$V182*AJ150</f>
        <v>2.9819999999999993</v>
      </c>
      <c r="HG148" s="62">
        <f t="shared" si="1675"/>
        <v>3.0260999999999991</v>
      </c>
      <c r="HH148" s="62">
        <f t="shared" si="1675"/>
        <v>3.1142999999999992</v>
      </c>
      <c r="HI148" s="62">
        <f t="shared" si="1675"/>
        <v>3.2465999999999995</v>
      </c>
      <c r="HJ148" s="62">
        <f t="shared" si="1675"/>
        <v>3.4229999999999996</v>
      </c>
      <c r="HK148" s="172"/>
      <c r="HM148" s="172"/>
      <c r="HN148" s="172">
        <v>143</v>
      </c>
      <c r="HO148" s="62">
        <f t="shared" ref="HO148:HS148" si="1676">$W182*AJ150</f>
        <v>0.59639999999999993</v>
      </c>
      <c r="HP148" s="62">
        <f t="shared" si="1676"/>
        <v>0.60521999999999987</v>
      </c>
      <c r="HQ148" s="62">
        <f t="shared" si="1676"/>
        <v>0.62285999999999997</v>
      </c>
      <c r="HR148" s="62">
        <f t="shared" si="1676"/>
        <v>0.64932000000000001</v>
      </c>
      <c r="HS148" s="62">
        <f t="shared" si="1676"/>
        <v>0.68459999999999999</v>
      </c>
      <c r="HT148" s="172"/>
      <c r="HV148" s="172"/>
      <c r="HW148" s="172">
        <v>143</v>
      </c>
      <c r="HX148" s="62">
        <f t="shared" ref="HX148:IB148" si="1677">$X182*AJ150</f>
        <v>0.39759999999999995</v>
      </c>
      <c r="HY148" s="62">
        <f t="shared" si="1677"/>
        <v>0.40347999999999989</v>
      </c>
      <c r="HZ148" s="62">
        <f t="shared" si="1677"/>
        <v>0.41523999999999994</v>
      </c>
      <c r="IA148" s="62">
        <f t="shared" si="1677"/>
        <v>0.43287999999999999</v>
      </c>
      <c r="IB148" s="62">
        <f t="shared" si="1677"/>
        <v>0.45639999999999997</v>
      </c>
      <c r="IC148" s="172"/>
      <c r="IE148" s="172"/>
      <c r="IF148" s="172">
        <v>143</v>
      </c>
      <c r="IG148" s="62">
        <f t="shared" ref="IG148:IK148" si="1678">$Y182*AJ150</f>
        <v>0.99399999999999988</v>
      </c>
      <c r="IH148" s="62">
        <f t="shared" si="1678"/>
        <v>1.0086999999999999</v>
      </c>
      <c r="II148" s="62">
        <f t="shared" si="1678"/>
        <v>1.0380999999999998</v>
      </c>
      <c r="IJ148" s="62">
        <f t="shared" si="1678"/>
        <v>1.0822000000000001</v>
      </c>
      <c r="IK148" s="62">
        <f t="shared" si="1678"/>
        <v>1.141</v>
      </c>
      <c r="IL148" s="172"/>
      <c r="IN148" s="172"/>
      <c r="IO148" s="172">
        <v>143</v>
      </c>
      <c r="IP148" s="62">
        <f t="shared" ref="IP148:IT148" si="1679">$Z182*AJ150</f>
        <v>0.39759999999999995</v>
      </c>
      <c r="IQ148" s="62">
        <f t="shared" si="1679"/>
        <v>0.40347999999999989</v>
      </c>
      <c r="IR148" s="62">
        <f t="shared" si="1679"/>
        <v>0.41523999999999994</v>
      </c>
      <c r="IS148" s="62">
        <f t="shared" si="1679"/>
        <v>0.43287999999999999</v>
      </c>
      <c r="IT148" s="62">
        <f t="shared" si="1679"/>
        <v>0.45639999999999997</v>
      </c>
      <c r="IU148" s="172"/>
      <c r="IW148" s="172"/>
      <c r="IX148" s="172">
        <v>143</v>
      </c>
      <c r="IY148" s="62">
        <f t="shared" ref="IY148:JC148" si="1680">$AA182*AJ150</f>
        <v>0</v>
      </c>
      <c r="IZ148" s="62">
        <f t="shared" si="1680"/>
        <v>0</v>
      </c>
      <c r="JA148" s="62">
        <f t="shared" si="1680"/>
        <v>0</v>
      </c>
      <c r="JB148" s="62">
        <f t="shared" si="1680"/>
        <v>0</v>
      </c>
      <c r="JC148" s="62">
        <f t="shared" si="1680"/>
        <v>0</v>
      </c>
      <c r="JD148" s="67"/>
      <c r="JE148" s="67"/>
      <c r="JF148" s="67"/>
      <c r="JG148" s="172"/>
      <c r="JI148" s="172"/>
      <c r="JJ148" s="172">
        <v>143</v>
      </c>
      <c r="JK148" s="68">
        <f t="shared" ref="JK148:JO148" si="1681">AJ150*$F182</f>
        <v>9.9399999999999988E-2</v>
      </c>
      <c r="JL148" s="68">
        <f t="shared" si="1681"/>
        <v>0.10086999999999997</v>
      </c>
      <c r="JM148" s="68">
        <f t="shared" si="1681"/>
        <v>0.10380999999999999</v>
      </c>
      <c r="JN148" s="68">
        <f t="shared" si="1681"/>
        <v>0.10822</v>
      </c>
      <c r="JO148" s="68">
        <f t="shared" si="1681"/>
        <v>0.11409999999999999</v>
      </c>
      <c r="JP148" s="61">
        <f>JK148*('[1]功能-城建'!CW147-'[1]功能-城建'!CW146)+JP147</f>
        <v>331234338.37193489</v>
      </c>
      <c r="JQ148" s="61">
        <f>JL148*('[1]功能-城建'!CX147-'[1]功能-城建'!CX146)+JQ147</f>
        <v>355442211.42435044</v>
      </c>
      <c r="JR148" s="61">
        <f>JM148*('[1]功能-城建'!CY147-'[1]功能-城建'!CY146)+JR147</f>
        <v>349036982.26552504</v>
      </c>
      <c r="JS148" s="61">
        <f>JN148*('[1]功能-城建'!CZ147-'[1]功能-城建'!CZ146)+JS147</f>
        <v>344895067.20274544</v>
      </c>
      <c r="JT148" s="61">
        <f>JO148*('[1]功能-城建'!DA147-'[1]功能-城建'!DA146)+JT147</f>
        <v>194878267.49165875</v>
      </c>
      <c r="JU148" s="172"/>
      <c r="JW148" s="172"/>
      <c r="JX148" s="172">
        <v>143</v>
      </c>
      <c r="JY148" s="68">
        <f t="shared" ref="JY148:KC148" si="1682">AJ150*$AB182</f>
        <v>0.19879999999999998</v>
      </c>
      <c r="JZ148" s="68">
        <f t="shared" si="1682"/>
        <v>0.20173999999999995</v>
      </c>
      <c r="KA148" s="68">
        <f t="shared" si="1682"/>
        <v>0.20761999999999997</v>
      </c>
      <c r="KB148" s="68">
        <f t="shared" si="1682"/>
        <v>0.21643999999999999</v>
      </c>
      <c r="KC148" s="68">
        <f t="shared" si="1682"/>
        <v>0.22819999999999999</v>
      </c>
      <c r="KD148" s="172"/>
      <c r="KF148" s="172"/>
      <c r="KG148" s="172">
        <v>143</v>
      </c>
      <c r="KH148" s="68">
        <f t="shared" ref="KH148:KL148" si="1683">AJ150*$AC182</f>
        <v>0.19879999999999998</v>
      </c>
      <c r="KI148" s="68">
        <f t="shared" si="1683"/>
        <v>0.20173999999999995</v>
      </c>
      <c r="KJ148" s="68">
        <f t="shared" si="1683"/>
        <v>0.20761999999999997</v>
      </c>
      <c r="KK148" s="68">
        <f t="shared" si="1683"/>
        <v>0.21643999999999999</v>
      </c>
      <c r="KL148" s="68">
        <f t="shared" si="1683"/>
        <v>0.22819999999999999</v>
      </c>
      <c r="KM148" s="172"/>
      <c r="KO148" s="172"/>
      <c r="KP148" s="172">
        <v>143</v>
      </c>
      <c r="KQ148" s="68">
        <f t="shared" ref="KQ148:KU148" si="1684">AJ150*$AD182</f>
        <v>0.29819999999999997</v>
      </c>
      <c r="KR148" s="68">
        <f t="shared" si="1684"/>
        <v>0.30260999999999993</v>
      </c>
      <c r="KS148" s="68">
        <f t="shared" si="1684"/>
        <v>0.31142999999999998</v>
      </c>
      <c r="KT148" s="68">
        <f t="shared" si="1684"/>
        <v>0.32466</v>
      </c>
      <c r="KU148" s="68">
        <f t="shared" si="1684"/>
        <v>0.34229999999999999</v>
      </c>
      <c r="KV148" s="172"/>
      <c r="KW148" s="172"/>
      <c r="KX148" s="172"/>
    </row>
    <row r="149" spans="2:310" x14ac:dyDescent="0.15">
      <c r="B149" s="172">
        <v>110</v>
      </c>
      <c r="C149" s="63">
        <f>IFERROR(INDEX(C$8:C$37,MATCH(圣人研究设计!AA183,$B$8:$B$37,0)),0)</f>
        <v>1.7999999999999998</v>
      </c>
      <c r="D149" s="63">
        <f>IFERROR(INDEX(D$8:D$37,MATCH(圣人研究设计!AB183,$B$8:$B$37,0)),0)</f>
        <v>1.7999999999999998</v>
      </c>
      <c r="E149" s="63">
        <f>IFERROR(INDEX(E$8:E$37,MATCH(圣人研究设计!AC183,$B$8:$B$37,0)),0)</f>
        <v>0</v>
      </c>
      <c r="F149" s="63">
        <f>IFERROR(INDEX(F$8:F$37,MATCH(圣人研究设计!AD183,$B$8:$B$37,0)),0)</f>
        <v>0.12</v>
      </c>
      <c r="G149" s="63">
        <f>IFERROR(INDEX(G$8:G$37,MATCH(圣人研究设计!AE183,$B$8:$B$37,0)),0)</f>
        <v>1.2</v>
      </c>
      <c r="H149" s="63">
        <f>IFERROR(INDEX(H$8:H$37,MATCH(圣人研究设计!AF183,$B$8:$B$37,0)),0)</f>
        <v>1.2</v>
      </c>
      <c r="I149" s="63">
        <f>IFERROR(INDEX(I$8:I$37,MATCH(圣人研究设计!AG183,$B$8:$B$37,0)),0)</f>
        <v>1</v>
      </c>
      <c r="J149" s="63">
        <f>IFERROR(INDEX(J$8:J$37,MATCH(圣人研究设计!AH183,$B$8:$B$37,0)),0)</f>
        <v>0.24</v>
      </c>
      <c r="K149" s="63">
        <f>IFERROR(INDEX(K$8:K$37,MATCH(圣人研究设计!AI183,$B$8:$B$37,0)),0)</f>
        <v>0.24</v>
      </c>
      <c r="L149" s="63">
        <f>IFERROR(INDEX(L$8:L$37,MATCH(圣人研究设计!AJ183,$B$8:$B$37,0)),0)</f>
        <v>0.2</v>
      </c>
      <c r="M149" s="63">
        <f>IFERROR(INDEX(M$8:M$37,MATCH(圣人研究设计!AK183,$B$8:$B$37,0)),0)</f>
        <v>0.3</v>
      </c>
      <c r="N149" s="63">
        <f>IFERROR(INDEX(N$8:N$37,MATCH(圣人研究设计!AL183,$B$8:$B$37,0)),0)</f>
        <v>0.2</v>
      </c>
      <c r="O149" s="63">
        <f>IFERROR(INDEX(O$8:O$37,MATCH(圣人研究设计!AM183,$B$8:$B$37,0)),0)</f>
        <v>0.1</v>
      </c>
      <c r="P149" s="63">
        <f>IFERROR(INDEX(P$8:P$37,MATCH(圣人研究设计!AN183,$B$8:$B$37,0)),0)</f>
        <v>0.4</v>
      </c>
      <c r="Q149" s="63">
        <f>IFERROR(INDEX(Q$8:Q$37,MATCH(圣人研究设计!AO183,$B$8:$B$37,0)),0)</f>
        <v>0.1</v>
      </c>
      <c r="R149" s="63">
        <f>IFERROR(INDEX(R$8:R$37,MATCH(圣人研究设计!AP183,$B$8:$B$37,0)),0)</f>
        <v>0.3</v>
      </c>
      <c r="S149" s="63">
        <f>IFERROR(INDEX(S$8:S$37,MATCH(圣人研究设计!AQ183,$B$8:$B$37,0)),0)</f>
        <v>0.4</v>
      </c>
      <c r="T149" s="63">
        <f>IFERROR(INDEX(T$8:T$37,MATCH(圣人研究设计!AR183,$B$8:$B$37,0)),0)</f>
        <v>0.4</v>
      </c>
      <c r="U149" s="63">
        <f>IFERROR(INDEX(U$8:U$37,MATCH(圣人研究设计!AS183,$B$8:$B$37,0)),0)</f>
        <v>0.4</v>
      </c>
      <c r="V149" s="63">
        <f>IFERROR(INDEX(V$8:V$37,MATCH(圣人研究设计!AT183,$B$8:$B$37,0)),0)</f>
        <v>3</v>
      </c>
      <c r="W149" s="63">
        <f>IFERROR(INDEX(W$8:W$37,MATCH(圣人研究设计!AU183,$B$8:$B$37,0)),0)</f>
        <v>0.6</v>
      </c>
      <c r="X149" s="63">
        <f>IFERROR(INDEX(X$8:X$37,MATCH(圣人研究设计!AV183,$B$8:$B$37,0)),0)</f>
        <v>0.4</v>
      </c>
      <c r="Y149" s="63">
        <f>IFERROR(INDEX(Y$8:Y$37,MATCH(圣人研究设计!AW183,$B$8:$B$37,0)),0)</f>
        <v>1.2</v>
      </c>
      <c r="Z149" s="63">
        <f>IFERROR(INDEX(Z$8:Z$37,MATCH(圣人研究设计!AX183,$B$8:$B$37,0)),0)</f>
        <v>0.4</v>
      </c>
      <c r="AA149" s="63">
        <f>IFERROR(INDEX(AA$8:AA$37,MATCH(圣人研究设计!AY183,$B$8:$B$37,0)),0)</f>
        <v>0</v>
      </c>
      <c r="AB149" s="63">
        <f>IFERROR(INDEX(AB$8:AB$37,MATCH(圣人研究设计!AZ183,$B$8:$B$37,0)),0)</f>
        <v>0.2</v>
      </c>
      <c r="AC149" s="63">
        <f>IFERROR(INDEX(AC$8:AC$37,MATCH(圣人研究设计!BA183,$B$8:$B$37,0)),0)</f>
        <v>0.24</v>
      </c>
      <c r="AD149" s="63">
        <f>IFERROR(INDEX(AD$8:AD$37,MATCH(圣人研究设计!BB183,$B$8:$B$37,0)),0)</f>
        <v>0.36</v>
      </c>
      <c r="AI149" s="172">
        <v>142</v>
      </c>
      <c r="AJ149" s="60">
        <f>IF(总纲!BM146&lt;INT('功能-圣人研究'!$E$8),0,求节点('功能-圣人研究'!$E$8:$E$27,'功能-圣人研究'!K$8:K$27,总纲!BM146))</f>
        <v>0.71</v>
      </c>
      <c r="AK149" s="60">
        <f>IF(总纲!BN146&lt;INT('功能-圣人研究'!$E$8),0,求节点('功能-圣人研究'!$E$8:$E$27,'功能-圣人研究'!L$8:L$27,总纲!BN146))</f>
        <v>0.72049999999999992</v>
      </c>
      <c r="AL149" s="60">
        <f>IF(总纲!BO146&lt;INT('功能-圣人研究'!$E$8),0,求节点('功能-圣人研究'!$E$8:$E$27,'功能-圣人研究'!M$8:M$27,总纲!BO146))</f>
        <v>0.74149999999999994</v>
      </c>
      <c r="AM149" s="60">
        <f>IF(总纲!BP146&lt;INT('功能-圣人研究'!$E$8),0,求节点('功能-圣人研究'!$E$8:$E$27,'功能-圣人研究'!N$8:N$27,总纲!BP146))</f>
        <v>0.77300000000000002</v>
      </c>
      <c r="AN149" s="60">
        <f>IF(总纲!BQ146&lt;INT('功能-圣人研究'!$E$8),0,求节点('功能-圣人研究'!$E$8:$E$27,'功能-圣人研究'!O$8:O$27,总纲!BQ146))</f>
        <v>0.81500000000000006</v>
      </c>
      <c r="AO149" s="172"/>
      <c r="AT149" s="172">
        <v>144</v>
      </c>
      <c r="AU149" s="68">
        <f t="shared" ref="AU149:AY149" si="1685">$C183*AJ151</f>
        <v>1.4909999999999997</v>
      </c>
      <c r="AV149" s="68">
        <f t="shared" si="1685"/>
        <v>1.5130499999999996</v>
      </c>
      <c r="AW149" s="68">
        <f t="shared" si="1685"/>
        <v>1.5571499999999996</v>
      </c>
      <c r="AX149" s="68">
        <f t="shared" si="1685"/>
        <v>1.6232999999999997</v>
      </c>
      <c r="AY149" s="68">
        <f t="shared" si="1685"/>
        <v>1.7114999999999998</v>
      </c>
      <c r="AZ149" s="172"/>
      <c r="BB149" s="172"/>
      <c r="BC149" s="172">
        <v>144</v>
      </c>
      <c r="BD149" s="68">
        <f t="shared" ref="BD149:BH149" si="1686">$D183*AJ151</f>
        <v>1.4909999999999997</v>
      </c>
      <c r="BE149" s="68">
        <f t="shared" si="1686"/>
        <v>1.5130499999999996</v>
      </c>
      <c r="BF149" s="68">
        <f t="shared" si="1686"/>
        <v>1.5571499999999996</v>
      </c>
      <c r="BG149" s="68">
        <f t="shared" si="1686"/>
        <v>1.6232999999999997</v>
      </c>
      <c r="BH149" s="68">
        <f t="shared" si="1686"/>
        <v>1.7114999999999998</v>
      </c>
      <c r="BI149" s="172"/>
      <c r="BK149" s="172"/>
      <c r="BL149" s="172">
        <v>144</v>
      </c>
      <c r="BM149" s="68">
        <f t="shared" ref="BM149:BQ149" si="1687">$E183*AJ151</f>
        <v>0</v>
      </c>
      <c r="BN149" s="68">
        <f t="shared" si="1687"/>
        <v>0</v>
      </c>
      <c r="BO149" s="68">
        <f t="shared" si="1687"/>
        <v>0</v>
      </c>
      <c r="BP149" s="68">
        <f t="shared" si="1687"/>
        <v>0</v>
      </c>
      <c r="BQ149" s="68">
        <f t="shared" si="1687"/>
        <v>0</v>
      </c>
      <c r="BR149" s="172"/>
      <c r="BT149" s="172"/>
      <c r="BU149" s="172">
        <v>144</v>
      </c>
      <c r="BV149" s="62">
        <f t="shared" ref="BV149:BZ149" si="1688">$G183*AJ151</f>
        <v>0.99399999999999988</v>
      </c>
      <c r="BW149" s="62">
        <f t="shared" si="1688"/>
        <v>1.0086999999999999</v>
      </c>
      <c r="BX149" s="62">
        <f t="shared" si="1688"/>
        <v>1.0380999999999998</v>
      </c>
      <c r="BY149" s="62">
        <f t="shared" si="1688"/>
        <v>1.0822000000000001</v>
      </c>
      <c r="BZ149" s="62">
        <f t="shared" si="1688"/>
        <v>1.141</v>
      </c>
      <c r="CA149" s="172"/>
      <c r="CC149" s="172"/>
      <c r="CD149" s="172">
        <v>144</v>
      </c>
      <c r="CE149" s="62">
        <f t="shared" ref="CE149:CI149" si="1689">$H183*AJ151</f>
        <v>0.99399999999999988</v>
      </c>
      <c r="CF149" s="62">
        <f t="shared" si="1689"/>
        <v>1.0086999999999999</v>
      </c>
      <c r="CG149" s="62">
        <f t="shared" si="1689"/>
        <v>1.0380999999999998</v>
      </c>
      <c r="CH149" s="62">
        <f t="shared" si="1689"/>
        <v>1.0822000000000001</v>
      </c>
      <c r="CI149" s="62">
        <f t="shared" si="1689"/>
        <v>1.141</v>
      </c>
      <c r="CJ149" s="172"/>
      <c r="CL149" s="172"/>
      <c r="CM149" s="172">
        <v>144</v>
      </c>
      <c r="CN149" s="62">
        <f t="shared" ref="CN149:CR149" si="1690">$I183*AJ151</f>
        <v>0.99399999999999988</v>
      </c>
      <c r="CO149" s="62">
        <f t="shared" si="1690"/>
        <v>1.0086999999999999</v>
      </c>
      <c r="CP149" s="62">
        <f t="shared" si="1690"/>
        <v>1.0380999999999998</v>
      </c>
      <c r="CQ149" s="62">
        <f t="shared" si="1690"/>
        <v>1.0822000000000001</v>
      </c>
      <c r="CR149" s="62">
        <f t="shared" si="1690"/>
        <v>1.141</v>
      </c>
      <c r="CS149" s="172"/>
      <c r="CU149" s="172"/>
      <c r="CV149" s="172">
        <v>144</v>
      </c>
      <c r="CW149" s="62">
        <f t="shared" ref="CW149:DA149" si="1691">$J183*AJ151</f>
        <v>0.19879999999999998</v>
      </c>
      <c r="CX149" s="62">
        <f t="shared" si="1691"/>
        <v>0.20173999999999995</v>
      </c>
      <c r="CY149" s="62">
        <f t="shared" si="1691"/>
        <v>0.20761999999999997</v>
      </c>
      <c r="CZ149" s="62">
        <f t="shared" si="1691"/>
        <v>0.21643999999999999</v>
      </c>
      <c r="DA149" s="62">
        <f t="shared" si="1691"/>
        <v>0.22819999999999999</v>
      </c>
      <c r="DB149" s="172"/>
      <c r="DD149" s="172"/>
      <c r="DE149" s="172">
        <v>144</v>
      </c>
      <c r="DF149" s="62">
        <f t="shared" ref="DF149:DJ149" si="1692">$K183*AJ151</f>
        <v>0.19879999999999998</v>
      </c>
      <c r="DG149" s="62">
        <f t="shared" si="1692"/>
        <v>0.20173999999999995</v>
      </c>
      <c r="DH149" s="62">
        <f t="shared" si="1692"/>
        <v>0.20761999999999997</v>
      </c>
      <c r="DI149" s="62">
        <f t="shared" si="1692"/>
        <v>0.21643999999999999</v>
      </c>
      <c r="DJ149" s="62">
        <f t="shared" si="1692"/>
        <v>0.22819999999999999</v>
      </c>
      <c r="DK149" s="172"/>
      <c r="DM149" s="172"/>
      <c r="DN149" s="172">
        <v>144</v>
      </c>
      <c r="DO149" s="62">
        <f t="shared" ref="DO149:DS149" si="1693">$L183*AJ151</f>
        <v>0.19879999999999998</v>
      </c>
      <c r="DP149" s="62">
        <f t="shared" si="1693"/>
        <v>0.20173999999999995</v>
      </c>
      <c r="DQ149" s="62">
        <f t="shared" si="1693"/>
        <v>0.20761999999999997</v>
      </c>
      <c r="DR149" s="62">
        <f t="shared" si="1693"/>
        <v>0.21643999999999999</v>
      </c>
      <c r="DS149" s="62">
        <f t="shared" si="1693"/>
        <v>0.22819999999999999</v>
      </c>
      <c r="DT149" s="172"/>
      <c r="DV149" s="172"/>
      <c r="DW149" s="172">
        <v>144</v>
      </c>
      <c r="DX149" s="62">
        <f t="shared" ref="DX149:EB149" si="1694">$M183*AJ151</f>
        <v>0.29819999999999997</v>
      </c>
      <c r="DY149" s="62">
        <f t="shared" si="1694"/>
        <v>0.30260999999999993</v>
      </c>
      <c r="DZ149" s="62">
        <f t="shared" si="1694"/>
        <v>0.31142999999999998</v>
      </c>
      <c r="EA149" s="62">
        <f t="shared" si="1694"/>
        <v>0.32466</v>
      </c>
      <c r="EB149" s="62">
        <f t="shared" si="1694"/>
        <v>0.34229999999999999</v>
      </c>
      <c r="EC149" s="172"/>
      <c r="EE149" s="172"/>
      <c r="EF149" s="172">
        <v>144</v>
      </c>
      <c r="EG149" s="62">
        <f t="shared" ref="EG149:EK149" si="1695">$N183*AJ151</f>
        <v>0.19879999999999998</v>
      </c>
      <c r="EH149" s="62">
        <f t="shared" si="1695"/>
        <v>0.20173999999999995</v>
      </c>
      <c r="EI149" s="62">
        <f t="shared" si="1695"/>
        <v>0.20761999999999997</v>
      </c>
      <c r="EJ149" s="62">
        <f t="shared" si="1695"/>
        <v>0.21643999999999999</v>
      </c>
      <c r="EK149" s="62">
        <f t="shared" si="1695"/>
        <v>0.22819999999999999</v>
      </c>
      <c r="EL149" s="172"/>
      <c r="EN149" s="172"/>
      <c r="EO149" s="172">
        <v>144</v>
      </c>
      <c r="EP149" s="62">
        <f t="shared" ref="EP149:ET149" si="1696">$O183*AJ151</f>
        <v>9.9399999999999988E-2</v>
      </c>
      <c r="EQ149" s="62">
        <f t="shared" si="1696"/>
        <v>0.10086999999999997</v>
      </c>
      <c r="ER149" s="62">
        <f t="shared" si="1696"/>
        <v>0.10380999999999999</v>
      </c>
      <c r="ES149" s="62">
        <f t="shared" si="1696"/>
        <v>0.10822</v>
      </c>
      <c r="ET149" s="62">
        <f t="shared" si="1696"/>
        <v>0.11409999999999999</v>
      </c>
      <c r="EU149" s="172"/>
      <c r="EW149" s="172"/>
      <c r="EX149" s="172">
        <v>144</v>
      </c>
      <c r="EY149" s="62">
        <f t="shared" si="1328"/>
        <v>0.39759999999999995</v>
      </c>
      <c r="EZ149" s="62">
        <f t="shared" si="1329"/>
        <v>0.40347999999999989</v>
      </c>
      <c r="FA149" s="62">
        <f t="shared" si="1330"/>
        <v>0.41523999999999994</v>
      </c>
      <c r="FB149" s="62">
        <f t="shared" si="1331"/>
        <v>0.43287999999999999</v>
      </c>
      <c r="FC149" s="62">
        <f t="shared" si="1332"/>
        <v>0.45639999999999997</v>
      </c>
      <c r="FD149" s="172"/>
      <c r="FF149" s="172"/>
      <c r="FG149" s="172">
        <v>144</v>
      </c>
      <c r="FH149" s="67">
        <f>$Q183*AJ151*'[1]资源-士兵训练时间'!AB149+FH148</f>
        <v>275052636.63711995</v>
      </c>
      <c r="FI149" s="67">
        <f>$Q183*AK151*'[1]资源-士兵训练时间'!AC149+FI148</f>
        <v>391874589.44254595</v>
      </c>
      <c r="FJ149" s="67">
        <f>$Q183*AL151*'[1]资源-士兵训练时间'!AD149+FJ148</f>
        <v>534041144.03036439</v>
      </c>
      <c r="FK149" s="67">
        <f>$Q183*AM151*'[1]资源-士兵训练时间'!AE149+FK148</f>
        <v>710354619.81655383</v>
      </c>
      <c r="FL149" s="67">
        <f>$Q183*AN151*'[1]资源-士兵训练时间'!AF149+FL148</f>
        <v>1054547850.9759845</v>
      </c>
      <c r="FM149" s="172"/>
      <c r="FO149" s="172"/>
      <c r="FP149" s="172">
        <v>144</v>
      </c>
      <c r="FQ149" s="62">
        <f t="shared" ref="FQ149:FU149" si="1697">$R183*AJ151</f>
        <v>0.29819999999999997</v>
      </c>
      <c r="FR149" s="62">
        <f t="shared" si="1697"/>
        <v>0.30260999999999993</v>
      </c>
      <c r="FS149" s="62">
        <f t="shared" si="1697"/>
        <v>0.31142999999999998</v>
      </c>
      <c r="FT149" s="62">
        <f t="shared" si="1697"/>
        <v>0.32466</v>
      </c>
      <c r="FU149" s="62">
        <f t="shared" si="1697"/>
        <v>0.34229999999999999</v>
      </c>
      <c r="FV149" s="61">
        <f>FQ149*[4]兵营招募!AX148+FV148</f>
        <v>814374703.47890282</v>
      </c>
      <c r="FW149" s="61">
        <f>FR149*[4]兵营招募!AY148+FW148</f>
        <v>815345337.2488203</v>
      </c>
      <c r="FX149" s="61">
        <f>FS149*[4]兵营招募!AZ148+FX148</f>
        <v>764428149.67750204</v>
      </c>
      <c r="FY149" s="61">
        <f>FT149*[4]兵营招募!BA148+FY148</f>
        <v>708721176.20240808</v>
      </c>
      <c r="FZ149" s="61">
        <f>FU149*[4]兵营招募!BB148+FZ148</f>
        <v>478217022.25913149</v>
      </c>
      <c r="GA149" s="172"/>
      <c r="GC149" s="172"/>
      <c r="GD149" s="172">
        <v>144</v>
      </c>
      <c r="GE149" s="62">
        <f t="shared" ref="GE149:GI149" si="1698">$S183*AJ151</f>
        <v>0.39759999999999995</v>
      </c>
      <c r="GF149" s="62">
        <f t="shared" si="1698"/>
        <v>0.40347999999999989</v>
      </c>
      <c r="GG149" s="62">
        <f t="shared" si="1698"/>
        <v>0.41523999999999994</v>
      </c>
      <c r="GH149" s="62">
        <f t="shared" si="1698"/>
        <v>0.43287999999999999</v>
      </c>
      <c r="GI149" s="62">
        <f t="shared" si="1698"/>
        <v>0.45639999999999997</v>
      </c>
      <c r="GJ149" s="172"/>
      <c r="GL149" s="172"/>
      <c r="GM149" s="172">
        <v>144</v>
      </c>
      <c r="GN149" s="62">
        <f t="shared" ref="GN149:GR149" si="1699">$T183*AJ151</f>
        <v>0.39759999999999995</v>
      </c>
      <c r="GO149" s="62">
        <f t="shared" si="1699"/>
        <v>0.40347999999999989</v>
      </c>
      <c r="GP149" s="62">
        <f t="shared" si="1699"/>
        <v>0.41523999999999994</v>
      </c>
      <c r="GQ149" s="62">
        <f t="shared" si="1699"/>
        <v>0.43287999999999999</v>
      </c>
      <c r="GR149" s="62">
        <f t="shared" si="1699"/>
        <v>0.45639999999999997</v>
      </c>
      <c r="GS149" s="172"/>
      <c r="GU149" s="172"/>
      <c r="GV149" s="172">
        <v>144</v>
      </c>
      <c r="GW149" s="62">
        <f t="shared" ref="GW149:HA149" si="1700">$U183*AJ151</f>
        <v>0.39759999999999995</v>
      </c>
      <c r="GX149" s="62">
        <f t="shared" si="1700"/>
        <v>0.40347999999999989</v>
      </c>
      <c r="GY149" s="62">
        <f t="shared" si="1700"/>
        <v>0.41523999999999994</v>
      </c>
      <c r="GZ149" s="62">
        <f t="shared" si="1700"/>
        <v>0.43287999999999999</v>
      </c>
      <c r="HA149" s="62">
        <f t="shared" si="1700"/>
        <v>0.45639999999999997</v>
      </c>
      <c r="HB149" s="172"/>
      <c r="HD149" s="172"/>
      <c r="HE149" s="172">
        <v>144</v>
      </c>
      <c r="HF149" s="62">
        <f t="shared" ref="HF149:HJ149" si="1701">$V183*AJ151</f>
        <v>2.9819999999999993</v>
      </c>
      <c r="HG149" s="62">
        <f t="shared" si="1701"/>
        <v>3.0260999999999991</v>
      </c>
      <c r="HH149" s="62">
        <f t="shared" si="1701"/>
        <v>3.1142999999999992</v>
      </c>
      <c r="HI149" s="62">
        <f t="shared" si="1701"/>
        <v>3.2465999999999995</v>
      </c>
      <c r="HJ149" s="62">
        <f t="shared" si="1701"/>
        <v>3.4229999999999996</v>
      </c>
      <c r="HK149" s="172"/>
      <c r="HM149" s="172"/>
      <c r="HN149" s="172">
        <v>144</v>
      </c>
      <c r="HO149" s="62">
        <f t="shared" ref="HO149:HS149" si="1702">$W183*AJ151</f>
        <v>0.59639999999999993</v>
      </c>
      <c r="HP149" s="62">
        <f t="shared" si="1702"/>
        <v>0.60521999999999987</v>
      </c>
      <c r="HQ149" s="62">
        <f t="shared" si="1702"/>
        <v>0.62285999999999997</v>
      </c>
      <c r="HR149" s="62">
        <f t="shared" si="1702"/>
        <v>0.64932000000000001</v>
      </c>
      <c r="HS149" s="62">
        <f t="shared" si="1702"/>
        <v>0.68459999999999999</v>
      </c>
      <c r="HT149" s="172"/>
      <c r="HV149" s="172"/>
      <c r="HW149" s="172">
        <v>144</v>
      </c>
      <c r="HX149" s="62">
        <f t="shared" ref="HX149:IB149" si="1703">$X183*AJ151</f>
        <v>0.39759999999999995</v>
      </c>
      <c r="HY149" s="62">
        <f t="shared" si="1703"/>
        <v>0.40347999999999989</v>
      </c>
      <c r="HZ149" s="62">
        <f t="shared" si="1703"/>
        <v>0.41523999999999994</v>
      </c>
      <c r="IA149" s="62">
        <f t="shared" si="1703"/>
        <v>0.43287999999999999</v>
      </c>
      <c r="IB149" s="62">
        <f t="shared" si="1703"/>
        <v>0.45639999999999997</v>
      </c>
      <c r="IC149" s="172"/>
      <c r="IE149" s="172"/>
      <c r="IF149" s="172">
        <v>144</v>
      </c>
      <c r="IG149" s="62">
        <f t="shared" ref="IG149:IK149" si="1704">$Y183*AJ151</f>
        <v>0.99399999999999988</v>
      </c>
      <c r="IH149" s="62">
        <f t="shared" si="1704"/>
        <v>1.0086999999999999</v>
      </c>
      <c r="II149" s="62">
        <f t="shared" si="1704"/>
        <v>1.0380999999999998</v>
      </c>
      <c r="IJ149" s="62">
        <f t="shared" si="1704"/>
        <v>1.0822000000000001</v>
      </c>
      <c r="IK149" s="62">
        <f t="shared" si="1704"/>
        <v>1.141</v>
      </c>
      <c r="IL149" s="172"/>
      <c r="IN149" s="172"/>
      <c r="IO149" s="172">
        <v>144</v>
      </c>
      <c r="IP149" s="62">
        <f t="shared" ref="IP149:IT149" si="1705">$Z183*AJ151</f>
        <v>0.39759999999999995</v>
      </c>
      <c r="IQ149" s="62">
        <f t="shared" si="1705"/>
        <v>0.40347999999999989</v>
      </c>
      <c r="IR149" s="62">
        <f t="shared" si="1705"/>
        <v>0.41523999999999994</v>
      </c>
      <c r="IS149" s="62">
        <f t="shared" si="1705"/>
        <v>0.43287999999999999</v>
      </c>
      <c r="IT149" s="62">
        <f t="shared" si="1705"/>
        <v>0.45639999999999997</v>
      </c>
      <c r="IU149" s="172"/>
      <c r="IW149" s="172"/>
      <c r="IX149" s="172">
        <v>144</v>
      </c>
      <c r="IY149" s="62">
        <f t="shared" ref="IY149:JC149" si="1706">$AA183*AJ151</f>
        <v>0</v>
      </c>
      <c r="IZ149" s="62">
        <f t="shared" si="1706"/>
        <v>0</v>
      </c>
      <c r="JA149" s="62">
        <f t="shared" si="1706"/>
        <v>0</v>
      </c>
      <c r="JB149" s="62">
        <f t="shared" si="1706"/>
        <v>0</v>
      </c>
      <c r="JC149" s="62">
        <f t="shared" si="1706"/>
        <v>0</v>
      </c>
      <c r="JD149" s="67"/>
      <c r="JE149" s="67"/>
      <c r="JF149" s="67"/>
      <c r="JG149" s="172"/>
      <c r="JI149" s="172"/>
      <c r="JJ149" s="172">
        <v>144</v>
      </c>
      <c r="JK149" s="68">
        <f t="shared" ref="JK149:JO149" si="1707">AJ151*$F183</f>
        <v>9.9399999999999988E-2</v>
      </c>
      <c r="JL149" s="68">
        <f t="shared" si="1707"/>
        <v>0.10086999999999997</v>
      </c>
      <c r="JM149" s="68">
        <f t="shared" si="1707"/>
        <v>0.10380999999999999</v>
      </c>
      <c r="JN149" s="68">
        <f t="shared" si="1707"/>
        <v>0.10822</v>
      </c>
      <c r="JO149" s="68">
        <f t="shared" si="1707"/>
        <v>0.11409999999999999</v>
      </c>
      <c r="JP149" s="61">
        <f>JK149*('[1]功能-城建'!CW148-'[1]功能-城建'!CW147)+JP148</f>
        <v>356101757.37277287</v>
      </c>
      <c r="JQ149" s="61">
        <f>JL149*('[1]功能-城建'!CX148-'[1]功能-城建'!CX147)+JQ148</f>
        <v>381943395.35877687</v>
      </c>
      <c r="JR149" s="61">
        <f>JM149*('[1]功能-城建'!CY148-'[1]功能-城建'!CY147)+JR148</f>
        <v>375894446.29297447</v>
      </c>
      <c r="JS149" s="61">
        <f>JN149*('[1]功能-城建'!CZ148-'[1]功能-城建'!CZ147)+JS148</f>
        <v>371619133.55264771</v>
      </c>
      <c r="JT149" s="61">
        <f>JO149*('[1]功能-城建'!DA148-'[1]功能-城建'!DA147)+JT148</f>
        <v>209096524.54376361</v>
      </c>
      <c r="JU149" s="172"/>
      <c r="JW149" s="172"/>
      <c r="JX149" s="172">
        <v>144</v>
      </c>
      <c r="JY149" s="68">
        <f t="shared" ref="JY149:KC149" si="1708">AJ151*$AB183</f>
        <v>0.19879999999999998</v>
      </c>
      <c r="JZ149" s="68">
        <f t="shared" si="1708"/>
        <v>0.20173999999999995</v>
      </c>
      <c r="KA149" s="68">
        <f t="shared" si="1708"/>
        <v>0.20761999999999997</v>
      </c>
      <c r="KB149" s="68">
        <f t="shared" si="1708"/>
        <v>0.21643999999999999</v>
      </c>
      <c r="KC149" s="68">
        <f t="shared" si="1708"/>
        <v>0.22819999999999999</v>
      </c>
      <c r="KD149" s="172"/>
      <c r="KF149" s="172"/>
      <c r="KG149" s="172">
        <v>144</v>
      </c>
      <c r="KH149" s="68">
        <f t="shared" ref="KH149:KL149" si="1709">AJ151*$AC183</f>
        <v>0.19879999999999998</v>
      </c>
      <c r="KI149" s="68">
        <f t="shared" si="1709"/>
        <v>0.20173999999999995</v>
      </c>
      <c r="KJ149" s="68">
        <f t="shared" si="1709"/>
        <v>0.20761999999999997</v>
      </c>
      <c r="KK149" s="68">
        <f t="shared" si="1709"/>
        <v>0.21643999999999999</v>
      </c>
      <c r="KL149" s="68">
        <f t="shared" si="1709"/>
        <v>0.22819999999999999</v>
      </c>
      <c r="KM149" s="172"/>
      <c r="KO149" s="172"/>
      <c r="KP149" s="172">
        <v>144</v>
      </c>
      <c r="KQ149" s="68">
        <f t="shared" ref="KQ149:KU149" si="1710">AJ151*$AD183</f>
        <v>0.29819999999999997</v>
      </c>
      <c r="KR149" s="68">
        <f t="shared" si="1710"/>
        <v>0.30260999999999993</v>
      </c>
      <c r="KS149" s="68">
        <f t="shared" si="1710"/>
        <v>0.31142999999999998</v>
      </c>
      <c r="KT149" s="68">
        <f t="shared" si="1710"/>
        <v>0.32466</v>
      </c>
      <c r="KU149" s="68">
        <f t="shared" si="1710"/>
        <v>0.34229999999999999</v>
      </c>
      <c r="KV149" s="172"/>
      <c r="KW149" s="172"/>
      <c r="KX149" s="172"/>
    </row>
    <row r="150" spans="2:310" x14ac:dyDescent="0.15">
      <c r="B150" s="172">
        <v>111</v>
      </c>
      <c r="C150" s="63">
        <f>IFERROR(INDEX(C$8:C$37,MATCH(圣人研究设计!AA184,$B$8:$B$37,0)),0)</f>
        <v>1.7999999999999998</v>
      </c>
      <c r="D150" s="63">
        <f>IFERROR(INDEX(D$8:D$37,MATCH(圣人研究设计!AB184,$B$8:$B$37,0)),0)</f>
        <v>1.7999999999999998</v>
      </c>
      <c r="E150" s="63">
        <f>IFERROR(INDEX(E$8:E$37,MATCH(圣人研究设计!AC184,$B$8:$B$37,0)),0)</f>
        <v>0</v>
      </c>
      <c r="F150" s="63">
        <f>IFERROR(INDEX(F$8:F$37,MATCH(圣人研究设计!AD184,$B$8:$B$37,0)),0)</f>
        <v>0.12</v>
      </c>
      <c r="G150" s="63">
        <f>IFERROR(INDEX(G$8:G$37,MATCH(圣人研究设计!AE184,$B$8:$B$37,0)),0)</f>
        <v>1.2</v>
      </c>
      <c r="H150" s="63">
        <f>IFERROR(INDEX(H$8:H$37,MATCH(圣人研究设计!AF184,$B$8:$B$37,0)),0)</f>
        <v>1.2</v>
      </c>
      <c r="I150" s="63">
        <f>IFERROR(INDEX(I$8:I$37,MATCH(圣人研究设计!AG184,$B$8:$B$37,0)),0)</f>
        <v>1</v>
      </c>
      <c r="J150" s="63">
        <f>IFERROR(INDEX(J$8:J$37,MATCH(圣人研究设计!AH184,$B$8:$B$37,0)),0)</f>
        <v>0.24</v>
      </c>
      <c r="K150" s="63">
        <f>IFERROR(INDEX(K$8:K$37,MATCH(圣人研究设计!AI184,$B$8:$B$37,0)),0)</f>
        <v>0.24</v>
      </c>
      <c r="L150" s="63">
        <f>IFERROR(INDEX(L$8:L$37,MATCH(圣人研究设计!AJ184,$B$8:$B$37,0)),0)</f>
        <v>0.2</v>
      </c>
      <c r="M150" s="63">
        <f>IFERROR(INDEX(M$8:M$37,MATCH(圣人研究设计!AK184,$B$8:$B$37,0)),0)</f>
        <v>0.3</v>
      </c>
      <c r="N150" s="63">
        <f>IFERROR(INDEX(N$8:N$37,MATCH(圣人研究设计!AL184,$B$8:$B$37,0)),0)</f>
        <v>0.2</v>
      </c>
      <c r="O150" s="63">
        <f>IFERROR(INDEX(O$8:O$37,MATCH(圣人研究设计!AM184,$B$8:$B$37,0)),0)</f>
        <v>0.1</v>
      </c>
      <c r="P150" s="63">
        <f>IFERROR(INDEX(P$8:P$37,MATCH(圣人研究设计!AN184,$B$8:$B$37,0)),0)</f>
        <v>0.4</v>
      </c>
      <c r="Q150" s="63">
        <f>IFERROR(INDEX(Q$8:Q$37,MATCH(圣人研究设计!AO184,$B$8:$B$37,0)),0)</f>
        <v>0.1</v>
      </c>
      <c r="R150" s="63">
        <f>IFERROR(INDEX(R$8:R$37,MATCH(圣人研究设计!AP184,$B$8:$B$37,0)),0)</f>
        <v>0.3</v>
      </c>
      <c r="S150" s="63">
        <f>IFERROR(INDEX(S$8:S$37,MATCH(圣人研究设计!AQ184,$B$8:$B$37,0)),0)</f>
        <v>0.4</v>
      </c>
      <c r="T150" s="63">
        <f>IFERROR(INDEX(T$8:T$37,MATCH(圣人研究设计!AR184,$B$8:$B$37,0)),0)</f>
        <v>0.4</v>
      </c>
      <c r="U150" s="63">
        <f>IFERROR(INDEX(U$8:U$37,MATCH(圣人研究设计!AS184,$B$8:$B$37,0)),0)</f>
        <v>0.4</v>
      </c>
      <c r="V150" s="63">
        <f>IFERROR(INDEX(V$8:V$37,MATCH(圣人研究设计!AT184,$B$8:$B$37,0)),0)</f>
        <v>3</v>
      </c>
      <c r="W150" s="63">
        <f>IFERROR(INDEX(W$8:W$37,MATCH(圣人研究设计!AU184,$B$8:$B$37,0)),0)</f>
        <v>0.6</v>
      </c>
      <c r="X150" s="63">
        <f>IFERROR(INDEX(X$8:X$37,MATCH(圣人研究设计!AV184,$B$8:$B$37,0)),0)</f>
        <v>0.4</v>
      </c>
      <c r="Y150" s="63">
        <f>IFERROR(INDEX(Y$8:Y$37,MATCH(圣人研究设计!AW184,$B$8:$B$37,0)),0)</f>
        <v>1.2</v>
      </c>
      <c r="Z150" s="63">
        <f>IFERROR(INDEX(Z$8:Z$37,MATCH(圣人研究设计!AX184,$B$8:$B$37,0)),0)</f>
        <v>0.4</v>
      </c>
      <c r="AA150" s="63">
        <f>IFERROR(INDEX(AA$8:AA$37,MATCH(圣人研究设计!AY184,$B$8:$B$37,0)),0)</f>
        <v>0</v>
      </c>
      <c r="AB150" s="63">
        <f>IFERROR(INDEX(AB$8:AB$37,MATCH(圣人研究设计!AZ184,$B$8:$B$37,0)),0)</f>
        <v>0.2</v>
      </c>
      <c r="AC150" s="63">
        <f>IFERROR(INDEX(AC$8:AC$37,MATCH(圣人研究设计!BA184,$B$8:$B$37,0)),0)</f>
        <v>0.24</v>
      </c>
      <c r="AD150" s="63">
        <f>IFERROR(INDEX(AD$8:AD$37,MATCH(圣人研究设计!BB184,$B$8:$B$37,0)),0)</f>
        <v>0.36</v>
      </c>
      <c r="AI150" s="172">
        <v>143</v>
      </c>
      <c r="AJ150" s="60">
        <f>IF(总纲!BM147&lt;INT('功能-圣人研究'!$E$8),0,求节点('功能-圣人研究'!$E$8:$E$27,'功能-圣人研究'!K$8:K$27,总纲!BM147))</f>
        <v>0.71</v>
      </c>
      <c r="AK150" s="60">
        <f>IF(总纲!BN147&lt;INT('功能-圣人研究'!$E$8),0,求节点('功能-圣人研究'!$E$8:$E$27,'功能-圣人研究'!L$8:L$27,总纲!BN147))</f>
        <v>0.72049999999999992</v>
      </c>
      <c r="AL150" s="60">
        <f>IF(总纲!BO147&lt;INT('功能-圣人研究'!$E$8),0,求节点('功能-圣人研究'!$E$8:$E$27,'功能-圣人研究'!M$8:M$27,总纲!BO147))</f>
        <v>0.74149999999999994</v>
      </c>
      <c r="AM150" s="60">
        <f>IF(总纲!BP147&lt;INT('功能-圣人研究'!$E$8),0,求节点('功能-圣人研究'!$E$8:$E$27,'功能-圣人研究'!N$8:N$27,总纲!BP147))</f>
        <v>0.77300000000000002</v>
      </c>
      <c r="AN150" s="60">
        <f>IF(总纲!BQ147&lt;INT('功能-圣人研究'!$E$8),0,求节点('功能-圣人研究'!$E$8:$E$27,'功能-圣人研究'!O$8:O$27,总纲!BQ147))</f>
        <v>0.81500000000000006</v>
      </c>
      <c r="AO150" s="172"/>
      <c r="AT150" s="172">
        <v>145</v>
      </c>
      <c r="AU150" s="68">
        <f t="shared" ref="AU150:AY150" si="1711">$C184*AJ152</f>
        <v>1.4909999999999997</v>
      </c>
      <c r="AV150" s="68">
        <f t="shared" si="1711"/>
        <v>1.5130499999999996</v>
      </c>
      <c r="AW150" s="68">
        <f t="shared" si="1711"/>
        <v>1.5571499999999996</v>
      </c>
      <c r="AX150" s="68">
        <f t="shared" si="1711"/>
        <v>1.6232999999999997</v>
      </c>
      <c r="AY150" s="68">
        <f t="shared" si="1711"/>
        <v>1.7114999999999998</v>
      </c>
      <c r="AZ150" s="172"/>
      <c r="BB150" s="172"/>
      <c r="BC150" s="172">
        <v>145</v>
      </c>
      <c r="BD150" s="68">
        <f t="shared" ref="BD150:BH150" si="1712">$D184*AJ152</f>
        <v>1.4909999999999997</v>
      </c>
      <c r="BE150" s="68">
        <f t="shared" si="1712"/>
        <v>1.5130499999999996</v>
      </c>
      <c r="BF150" s="68">
        <f t="shared" si="1712"/>
        <v>1.5571499999999996</v>
      </c>
      <c r="BG150" s="68">
        <f t="shared" si="1712"/>
        <v>1.6232999999999997</v>
      </c>
      <c r="BH150" s="68">
        <f t="shared" si="1712"/>
        <v>1.7114999999999998</v>
      </c>
      <c r="BI150" s="172"/>
      <c r="BK150" s="172"/>
      <c r="BL150" s="172">
        <v>145</v>
      </c>
      <c r="BM150" s="68">
        <f t="shared" ref="BM150:BQ150" si="1713">$E184*AJ152</f>
        <v>0</v>
      </c>
      <c r="BN150" s="68">
        <f t="shared" si="1713"/>
        <v>0</v>
      </c>
      <c r="BO150" s="68">
        <f t="shared" si="1713"/>
        <v>0</v>
      </c>
      <c r="BP150" s="68">
        <f t="shared" si="1713"/>
        <v>0</v>
      </c>
      <c r="BQ150" s="68">
        <f t="shared" si="1713"/>
        <v>0</v>
      </c>
      <c r="BR150" s="172"/>
      <c r="BT150" s="172"/>
      <c r="BU150" s="172">
        <v>145</v>
      </c>
      <c r="BV150" s="62">
        <f t="shared" ref="BV150:BZ150" si="1714">$G184*AJ152</f>
        <v>0.99399999999999988</v>
      </c>
      <c r="BW150" s="62">
        <f t="shared" si="1714"/>
        <v>1.0086999999999999</v>
      </c>
      <c r="BX150" s="62">
        <f t="shared" si="1714"/>
        <v>1.0380999999999998</v>
      </c>
      <c r="BY150" s="62">
        <f t="shared" si="1714"/>
        <v>1.0822000000000001</v>
      </c>
      <c r="BZ150" s="62">
        <f t="shared" si="1714"/>
        <v>1.141</v>
      </c>
      <c r="CA150" s="172"/>
      <c r="CC150" s="172"/>
      <c r="CD150" s="172">
        <v>145</v>
      </c>
      <c r="CE150" s="62">
        <f t="shared" ref="CE150:CI150" si="1715">$H184*AJ152</f>
        <v>0.99399999999999988</v>
      </c>
      <c r="CF150" s="62">
        <f t="shared" si="1715"/>
        <v>1.0086999999999999</v>
      </c>
      <c r="CG150" s="62">
        <f t="shared" si="1715"/>
        <v>1.0380999999999998</v>
      </c>
      <c r="CH150" s="62">
        <f t="shared" si="1715"/>
        <v>1.0822000000000001</v>
      </c>
      <c r="CI150" s="62">
        <f t="shared" si="1715"/>
        <v>1.141</v>
      </c>
      <c r="CJ150" s="172"/>
      <c r="CL150" s="172"/>
      <c r="CM150" s="172">
        <v>145</v>
      </c>
      <c r="CN150" s="62">
        <f t="shared" ref="CN150:CR150" si="1716">$I184*AJ152</f>
        <v>0.99399999999999988</v>
      </c>
      <c r="CO150" s="62">
        <f t="shared" si="1716"/>
        <v>1.0086999999999999</v>
      </c>
      <c r="CP150" s="62">
        <f t="shared" si="1716"/>
        <v>1.0380999999999998</v>
      </c>
      <c r="CQ150" s="62">
        <f t="shared" si="1716"/>
        <v>1.0822000000000001</v>
      </c>
      <c r="CR150" s="62">
        <f t="shared" si="1716"/>
        <v>1.141</v>
      </c>
      <c r="CS150" s="172"/>
      <c r="CU150" s="172"/>
      <c r="CV150" s="172">
        <v>145</v>
      </c>
      <c r="CW150" s="62">
        <f t="shared" ref="CW150:DA150" si="1717">$J184*AJ152</f>
        <v>0.19879999999999998</v>
      </c>
      <c r="CX150" s="62">
        <f t="shared" si="1717"/>
        <v>0.20173999999999995</v>
      </c>
      <c r="CY150" s="62">
        <f t="shared" si="1717"/>
        <v>0.20761999999999997</v>
      </c>
      <c r="CZ150" s="62">
        <f t="shared" si="1717"/>
        <v>0.21643999999999999</v>
      </c>
      <c r="DA150" s="62">
        <f t="shared" si="1717"/>
        <v>0.22819999999999999</v>
      </c>
      <c r="DB150" s="172"/>
      <c r="DD150" s="172"/>
      <c r="DE150" s="172">
        <v>145</v>
      </c>
      <c r="DF150" s="62">
        <f t="shared" ref="DF150:DJ150" si="1718">$K184*AJ152</f>
        <v>0.19879999999999998</v>
      </c>
      <c r="DG150" s="62">
        <f t="shared" si="1718"/>
        <v>0.20173999999999995</v>
      </c>
      <c r="DH150" s="62">
        <f t="shared" si="1718"/>
        <v>0.20761999999999997</v>
      </c>
      <c r="DI150" s="62">
        <f t="shared" si="1718"/>
        <v>0.21643999999999999</v>
      </c>
      <c r="DJ150" s="62">
        <f t="shared" si="1718"/>
        <v>0.22819999999999999</v>
      </c>
      <c r="DK150" s="172"/>
      <c r="DM150" s="172"/>
      <c r="DN150" s="172">
        <v>145</v>
      </c>
      <c r="DO150" s="62">
        <f t="shared" ref="DO150:DS150" si="1719">$L184*AJ152</f>
        <v>0.19879999999999998</v>
      </c>
      <c r="DP150" s="62">
        <f t="shared" si="1719"/>
        <v>0.20173999999999995</v>
      </c>
      <c r="DQ150" s="62">
        <f t="shared" si="1719"/>
        <v>0.20761999999999997</v>
      </c>
      <c r="DR150" s="62">
        <f t="shared" si="1719"/>
        <v>0.21643999999999999</v>
      </c>
      <c r="DS150" s="62">
        <f t="shared" si="1719"/>
        <v>0.22819999999999999</v>
      </c>
      <c r="DT150" s="172"/>
      <c r="DV150" s="172"/>
      <c r="DW150" s="172">
        <v>145</v>
      </c>
      <c r="DX150" s="62">
        <f t="shared" ref="DX150:EB150" si="1720">$M184*AJ152</f>
        <v>0.29819999999999997</v>
      </c>
      <c r="DY150" s="62">
        <f t="shared" si="1720"/>
        <v>0.30260999999999993</v>
      </c>
      <c r="DZ150" s="62">
        <f t="shared" si="1720"/>
        <v>0.31142999999999998</v>
      </c>
      <c r="EA150" s="62">
        <f t="shared" si="1720"/>
        <v>0.32466</v>
      </c>
      <c r="EB150" s="62">
        <f t="shared" si="1720"/>
        <v>0.34229999999999999</v>
      </c>
      <c r="EC150" s="172"/>
      <c r="EE150" s="172"/>
      <c r="EF150" s="172">
        <v>145</v>
      </c>
      <c r="EG150" s="62">
        <f t="shared" ref="EG150:EK150" si="1721">$N184*AJ152</f>
        <v>0.19879999999999998</v>
      </c>
      <c r="EH150" s="62">
        <f t="shared" si="1721"/>
        <v>0.20173999999999995</v>
      </c>
      <c r="EI150" s="62">
        <f t="shared" si="1721"/>
        <v>0.20761999999999997</v>
      </c>
      <c r="EJ150" s="62">
        <f t="shared" si="1721"/>
        <v>0.21643999999999999</v>
      </c>
      <c r="EK150" s="62">
        <f t="shared" si="1721"/>
        <v>0.22819999999999999</v>
      </c>
      <c r="EL150" s="172"/>
      <c r="EN150" s="172"/>
      <c r="EO150" s="172">
        <v>145</v>
      </c>
      <c r="EP150" s="62">
        <f t="shared" ref="EP150:ET150" si="1722">$O184*AJ152</f>
        <v>9.9399999999999988E-2</v>
      </c>
      <c r="EQ150" s="62">
        <f t="shared" si="1722"/>
        <v>0.10086999999999997</v>
      </c>
      <c r="ER150" s="62">
        <f t="shared" si="1722"/>
        <v>0.10380999999999999</v>
      </c>
      <c r="ES150" s="62">
        <f t="shared" si="1722"/>
        <v>0.10822</v>
      </c>
      <c r="ET150" s="62">
        <f t="shared" si="1722"/>
        <v>0.11409999999999999</v>
      </c>
      <c r="EU150" s="172"/>
      <c r="EW150" s="172"/>
      <c r="EX150" s="172">
        <v>145</v>
      </c>
      <c r="EY150" s="62">
        <f t="shared" si="1328"/>
        <v>0.39759999999999995</v>
      </c>
      <c r="EZ150" s="62">
        <f t="shared" si="1329"/>
        <v>0.40347999999999989</v>
      </c>
      <c r="FA150" s="62">
        <f t="shared" si="1330"/>
        <v>0.41523999999999994</v>
      </c>
      <c r="FB150" s="62">
        <f t="shared" si="1331"/>
        <v>0.43287999999999999</v>
      </c>
      <c r="FC150" s="62">
        <f t="shared" si="1332"/>
        <v>0.45639999999999997</v>
      </c>
      <c r="FD150" s="172"/>
      <c r="FF150" s="172"/>
      <c r="FG150" s="172">
        <v>145</v>
      </c>
      <c r="FH150" s="67">
        <f>$Q184*AJ152*'[1]资源-士兵训练时间'!AB150+FH149</f>
        <v>297078324.7367816</v>
      </c>
      <c r="FI150" s="67">
        <f>$Q184*AK152*'[1]资源-士兵训练时间'!AC150+FI149</f>
        <v>424034154.47358406</v>
      </c>
      <c r="FJ150" s="67">
        <f>$Q184*AL152*'[1]资源-士兵训练时间'!AD150+FJ149</f>
        <v>578107892.69380677</v>
      </c>
      <c r="FK150" s="67">
        <f>$Q184*AM152*'[1]资源-士兵训练时间'!AE150+FK149</f>
        <v>761176996.90754175</v>
      </c>
      <c r="FL150" s="67">
        <f>$Q184*AN152*'[1]资源-士兵训练时间'!AF150+FL149</f>
        <v>1124276970.6307003</v>
      </c>
      <c r="FM150" s="172"/>
      <c r="FO150" s="172"/>
      <c r="FP150" s="172">
        <v>145</v>
      </c>
      <c r="FQ150" s="62">
        <f t="shared" ref="FQ150:FU150" si="1723">$R184*AJ152</f>
        <v>0.29819999999999997</v>
      </c>
      <c r="FR150" s="62">
        <f t="shared" si="1723"/>
        <v>0.30260999999999993</v>
      </c>
      <c r="FS150" s="62">
        <f t="shared" si="1723"/>
        <v>0.31142999999999998</v>
      </c>
      <c r="FT150" s="62">
        <f t="shared" si="1723"/>
        <v>0.32466</v>
      </c>
      <c r="FU150" s="62">
        <f t="shared" si="1723"/>
        <v>0.34229999999999999</v>
      </c>
      <c r="FV150" s="61">
        <f>FQ150*[4]兵营招募!AX149+FV149</f>
        <v>883336142.72781348</v>
      </c>
      <c r="FW150" s="61">
        <f>FR150*[4]兵营招募!AY149+FW149</f>
        <v>886342982.40318179</v>
      </c>
      <c r="FX150" s="61">
        <f>FS150*[4]兵营招募!AZ149+FX149</f>
        <v>831168077.94520247</v>
      </c>
      <c r="FY150" s="61">
        <f>FT150*[4]兵营招募!BA149+FY149</f>
        <v>767427604.35718477</v>
      </c>
      <c r="FZ150" s="61">
        <f>FU150*[4]兵营招募!BB149+FZ149</f>
        <v>516382876.7412836</v>
      </c>
      <c r="GA150" s="172"/>
      <c r="GC150" s="172"/>
      <c r="GD150" s="172">
        <v>145</v>
      </c>
      <c r="GE150" s="62">
        <f t="shared" ref="GE150:GI150" si="1724">$S184*AJ152</f>
        <v>0.39759999999999995</v>
      </c>
      <c r="GF150" s="62">
        <f t="shared" si="1724"/>
        <v>0.40347999999999989</v>
      </c>
      <c r="GG150" s="62">
        <f t="shared" si="1724"/>
        <v>0.41523999999999994</v>
      </c>
      <c r="GH150" s="62">
        <f t="shared" si="1724"/>
        <v>0.43287999999999999</v>
      </c>
      <c r="GI150" s="62">
        <f t="shared" si="1724"/>
        <v>0.45639999999999997</v>
      </c>
      <c r="GJ150" s="172"/>
      <c r="GL150" s="172"/>
      <c r="GM150" s="172">
        <v>145</v>
      </c>
      <c r="GN150" s="62">
        <f t="shared" ref="GN150:GR150" si="1725">$T184*AJ152</f>
        <v>0.39759999999999995</v>
      </c>
      <c r="GO150" s="62">
        <f t="shared" si="1725"/>
        <v>0.40347999999999989</v>
      </c>
      <c r="GP150" s="62">
        <f t="shared" si="1725"/>
        <v>0.41523999999999994</v>
      </c>
      <c r="GQ150" s="62">
        <f t="shared" si="1725"/>
        <v>0.43287999999999999</v>
      </c>
      <c r="GR150" s="62">
        <f t="shared" si="1725"/>
        <v>0.45639999999999997</v>
      </c>
      <c r="GS150" s="172"/>
      <c r="GU150" s="172"/>
      <c r="GV150" s="172">
        <v>145</v>
      </c>
      <c r="GW150" s="62">
        <f t="shared" ref="GW150:HA150" si="1726">$U184*AJ152</f>
        <v>0.39759999999999995</v>
      </c>
      <c r="GX150" s="62">
        <f t="shared" si="1726"/>
        <v>0.40347999999999989</v>
      </c>
      <c r="GY150" s="62">
        <f t="shared" si="1726"/>
        <v>0.41523999999999994</v>
      </c>
      <c r="GZ150" s="62">
        <f t="shared" si="1726"/>
        <v>0.43287999999999999</v>
      </c>
      <c r="HA150" s="62">
        <f t="shared" si="1726"/>
        <v>0.45639999999999997</v>
      </c>
      <c r="HB150" s="172"/>
      <c r="HD150" s="172"/>
      <c r="HE150" s="172">
        <v>145</v>
      </c>
      <c r="HF150" s="62">
        <f t="shared" ref="HF150:HJ150" si="1727">$V184*AJ152</f>
        <v>2.9819999999999993</v>
      </c>
      <c r="HG150" s="62">
        <f t="shared" si="1727"/>
        <v>3.0260999999999991</v>
      </c>
      <c r="HH150" s="62">
        <f t="shared" si="1727"/>
        <v>3.1142999999999992</v>
      </c>
      <c r="HI150" s="62">
        <f t="shared" si="1727"/>
        <v>3.2465999999999995</v>
      </c>
      <c r="HJ150" s="62">
        <f t="shared" si="1727"/>
        <v>3.4229999999999996</v>
      </c>
      <c r="HK150" s="172"/>
      <c r="HM150" s="172"/>
      <c r="HN150" s="172">
        <v>145</v>
      </c>
      <c r="HO150" s="62">
        <f t="shared" ref="HO150:HS150" si="1728">$W184*AJ152</f>
        <v>0.59639999999999993</v>
      </c>
      <c r="HP150" s="62">
        <f t="shared" si="1728"/>
        <v>0.60521999999999987</v>
      </c>
      <c r="HQ150" s="62">
        <f t="shared" si="1728"/>
        <v>0.62285999999999997</v>
      </c>
      <c r="HR150" s="62">
        <f t="shared" si="1728"/>
        <v>0.64932000000000001</v>
      </c>
      <c r="HS150" s="62">
        <f t="shared" si="1728"/>
        <v>0.68459999999999999</v>
      </c>
      <c r="HT150" s="172"/>
      <c r="HV150" s="172"/>
      <c r="HW150" s="172">
        <v>145</v>
      </c>
      <c r="HX150" s="62">
        <f t="shared" ref="HX150:IB150" si="1729">$X184*AJ152</f>
        <v>0.39759999999999995</v>
      </c>
      <c r="HY150" s="62">
        <f t="shared" si="1729"/>
        <v>0.40347999999999989</v>
      </c>
      <c r="HZ150" s="62">
        <f t="shared" si="1729"/>
        <v>0.41523999999999994</v>
      </c>
      <c r="IA150" s="62">
        <f t="shared" si="1729"/>
        <v>0.43287999999999999</v>
      </c>
      <c r="IB150" s="62">
        <f t="shared" si="1729"/>
        <v>0.45639999999999997</v>
      </c>
      <c r="IC150" s="172"/>
      <c r="IE150" s="172"/>
      <c r="IF150" s="172">
        <v>145</v>
      </c>
      <c r="IG150" s="62">
        <f t="shared" ref="IG150:IK150" si="1730">$Y184*AJ152</f>
        <v>0.99399999999999988</v>
      </c>
      <c r="IH150" s="62">
        <f t="shared" si="1730"/>
        <v>1.0086999999999999</v>
      </c>
      <c r="II150" s="62">
        <f t="shared" si="1730"/>
        <v>1.0380999999999998</v>
      </c>
      <c r="IJ150" s="62">
        <f t="shared" si="1730"/>
        <v>1.0822000000000001</v>
      </c>
      <c r="IK150" s="62">
        <f t="shared" si="1730"/>
        <v>1.141</v>
      </c>
      <c r="IL150" s="172"/>
      <c r="IN150" s="172"/>
      <c r="IO150" s="172">
        <v>145</v>
      </c>
      <c r="IP150" s="62">
        <f t="shared" ref="IP150:IT150" si="1731">$Z184*AJ152</f>
        <v>0.39759999999999995</v>
      </c>
      <c r="IQ150" s="62">
        <f t="shared" si="1731"/>
        <v>0.40347999999999989</v>
      </c>
      <c r="IR150" s="62">
        <f t="shared" si="1731"/>
        <v>0.41523999999999994</v>
      </c>
      <c r="IS150" s="62">
        <f t="shared" si="1731"/>
        <v>0.43287999999999999</v>
      </c>
      <c r="IT150" s="62">
        <f t="shared" si="1731"/>
        <v>0.45639999999999997</v>
      </c>
      <c r="IU150" s="172"/>
      <c r="IW150" s="172"/>
      <c r="IX150" s="172">
        <v>145</v>
      </c>
      <c r="IY150" s="62">
        <f t="shared" ref="IY150:JC150" si="1732">$AA184*AJ152</f>
        <v>0</v>
      </c>
      <c r="IZ150" s="62">
        <f t="shared" si="1732"/>
        <v>0</v>
      </c>
      <c r="JA150" s="62">
        <f t="shared" si="1732"/>
        <v>0</v>
      </c>
      <c r="JB150" s="62">
        <f t="shared" si="1732"/>
        <v>0</v>
      </c>
      <c r="JC150" s="62">
        <f t="shared" si="1732"/>
        <v>0</v>
      </c>
      <c r="JD150" s="67"/>
      <c r="JE150" s="67"/>
      <c r="JF150" s="67"/>
      <c r="JG150" s="172"/>
      <c r="JI150" s="172"/>
      <c r="JJ150" s="172">
        <v>145</v>
      </c>
      <c r="JK150" s="68">
        <f t="shared" ref="JK150:JO150" si="1733">AJ152*$F184</f>
        <v>9.9399999999999988E-2</v>
      </c>
      <c r="JL150" s="68">
        <f t="shared" si="1733"/>
        <v>0.10086999999999997</v>
      </c>
      <c r="JM150" s="68">
        <f t="shared" si="1733"/>
        <v>0.10380999999999999</v>
      </c>
      <c r="JN150" s="68">
        <f t="shared" si="1733"/>
        <v>0.10822</v>
      </c>
      <c r="JO150" s="68">
        <f t="shared" si="1733"/>
        <v>0.11409999999999999</v>
      </c>
      <c r="JP150" s="61">
        <f>JK150*('[1]功能-城建'!CW149-'[1]功能-城建'!CW148)+JP149</f>
        <v>382753964.36282009</v>
      </c>
      <c r="JQ150" s="61">
        <f>JL150*('[1]功能-城建'!CX149-'[1]功能-城建'!CX148)+JQ149</f>
        <v>411342449.69137722</v>
      </c>
      <c r="JR150" s="61">
        <f>JM150*('[1]功能-城建'!CY149-'[1]功能-城建'!CY148)+JR149</f>
        <v>404912428.5281707</v>
      </c>
      <c r="JS150" s="61">
        <f>JN150*('[1]功能-城建'!CZ149-'[1]功能-城建'!CZ148)+JS149</f>
        <v>398846097.46871877</v>
      </c>
      <c r="JT150" s="61">
        <f>JO150*('[1]功能-城建'!DA149-'[1]功能-城建'!DA148)+JT149</f>
        <v>223847797.60212392</v>
      </c>
      <c r="JU150" s="172"/>
      <c r="JW150" s="172"/>
      <c r="JX150" s="172">
        <v>145</v>
      </c>
      <c r="JY150" s="68">
        <f t="shared" ref="JY150:KC150" si="1734">AJ152*$AB184</f>
        <v>0.19879999999999998</v>
      </c>
      <c r="JZ150" s="68">
        <f t="shared" si="1734"/>
        <v>0.20173999999999995</v>
      </c>
      <c r="KA150" s="68">
        <f t="shared" si="1734"/>
        <v>0.20761999999999997</v>
      </c>
      <c r="KB150" s="68">
        <f t="shared" si="1734"/>
        <v>0.21643999999999999</v>
      </c>
      <c r="KC150" s="68">
        <f t="shared" si="1734"/>
        <v>0.22819999999999999</v>
      </c>
      <c r="KD150" s="172"/>
      <c r="KF150" s="172"/>
      <c r="KG150" s="172">
        <v>145</v>
      </c>
      <c r="KH150" s="68">
        <f t="shared" ref="KH150:KL150" si="1735">AJ152*$AC184</f>
        <v>0.19879999999999998</v>
      </c>
      <c r="KI150" s="68">
        <f t="shared" si="1735"/>
        <v>0.20173999999999995</v>
      </c>
      <c r="KJ150" s="68">
        <f t="shared" si="1735"/>
        <v>0.20761999999999997</v>
      </c>
      <c r="KK150" s="68">
        <f t="shared" si="1735"/>
        <v>0.21643999999999999</v>
      </c>
      <c r="KL150" s="68">
        <f t="shared" si="1735"/>
        <v>0.22819999999999999</v>
      </c>
      <c r="KM150" s="172"/>
      <c r="KO150" s="172"/>
      <c r="KP150" s="172">
        <v>145</v>
      </c>
      <c r="KQ150" s="68">
        <f t="shared" ref="KQ150:KU150" si="1736">AJ152*$AD184</f>
        <v>0.29819999999999997</v>
      </c>
      <c r="KR150" s="68">
        <f t="shared" si="1736"/>
        <v>0.30260999999999993</v>
      </c>
      <c r="KS150" s="68">
        <f t="shared" si="1736"/>
        <v>0.31142999999999998</v>
      </c>
      <c r="KT150" s="68">
        <f t="shared" si="1736"/>
        <v>0.32466</v>
      </c>
      <c r="KU150" s="68">
        <f t="shared" si="1736"/>
        <v>0.34229999999999999</v>
      </c>
      <c r="KV150" s="172"/>
      <c r="KW150" s="172"/>
      <c r="KX150" s="172"/>
    </row>
    <row r="151" spans="2:310" x14ac:dyDescent="0.15">
      <c r="B151" s="172">
        <v>112</v>
      </c>
      <c r="C151" s="63">
        <f>IFERROR(INDEX(C$8:C$37,MATCH(圣人研究设计!AA185,$B$8:$B$37,0)),0)</f>
        <v>1.7999999999999998</v>
      </c>
      <c r="D151" s="63">
        <f>IFERROR(INDEX(D$8:D$37,MATCH(圣人研究设计!AB185,$B$8:$B$37,0)),0)</f>
        <v>1.7999999999999998</v>
      </c>
      <c r="E151" s="63">
        <f>IFERROR(INDEX(E$8:E$37,MATCH(圣人研究设计!AC185,$B$8:$B$37,0)),0)</f>
        <v>0</v>
      </c>
      <c r="F151" s="63">
        <f>IFERROR(INDEX(F$8:F$37,MATCH(圣人研究设计!AD185,$B$8:$B$37,0)),0)</f>
        <v>0.12</v>
      </c>
      <c r="G151" s="63">
        <f>IFERROR(INDEX(G$8:G$37,MATCH(圣人研究设计!AE185,$B$8:$B$37,0)),0)</f>
        <v>1.2</v>
      </c>
      <c r="H151" s="63">
        <f>IFERROR(INDEX(H$8:H$37,MATCH(圣人研究设计!AF185,$B$8:$B$37,0)),0)</f>
        <v>1.2</v>
      </c>
      <c r="I151" s="63">
        <f>IFERROR(INDEX(I$8:I$37,MATCH(圣人研究设计!AG185,$B$8:$B$37,0)),0)</f>
        <v>1.2</v>
      </c>
      <c r="J151" s="63">
        <f>IFERROR(INDEX(J$8:J$37,MATCH(圣人研究设计!AH185,$B$8:$B$37,0)),0)</f>
        <v>0.24</v>
      </c>
      <c r="K151" s="63">
        <f>IFERROR(INDEX(K$8:K$37,MATCH(圣人研究设计!AI185,$B$8:$B$37,0)),0)</f>
        <v>0.24</v>
      </c>
      <c r="L151" s="63">
        <f>IFERROR(INDEX(L$8:L$37,MATCH(圣人研究设计!AJ185,$B$8:$B$37,0)),0)</f>
        <v>0.2</v>
      </c>
      <c r="M151" s="63">
        <f>IFERROR(INDEX(M$8:M$37,MATCH(圣人研究设计!AK185,$B$8:$B$37,0)),0)</f>
        <v>0.36</v>
      </c>
      <c r="N151" s="63">
        <f>IFERROR(INDEX(N$8:N$37,MATCH(圣人研究设计!AL185,$B$8:$B$37,0)),0)</f>
        <v>0.24</v>
      </c>
      <c r="O151" s="63">
        <f>IFERROR(INDEX(O$8:O$37,MATCH(圣人研究设计!AM185,$B$8:$B$37,0)),0)</f>
        <v>0.1</v>
      </c>
      <c r="P151" s="63">
        <f>IFERROR(INDEX(P$8:P$37,MATCH(圣人研究设计!AN185,$B$8:$B$37,0)),0)</f>
        <v>0.48</v>
      </c>
      <c r="Q151" s="63">
        <f>IFERROR(INDEX(Q$8:Q$37,MATCH(圣人研究设计!AO185,$B$8:$B$37,0)),0)</f>
        <v>0.1</v>
      </c>
      <c r="R151" s="63">
        <f>IFERROR(INDEX(R$8:R$37,MATCH(圣人研究设计!AP185,$B$8:$B$37,0)),0)</f>
        <v>0.3</v>
      </c>
      <c r="S151" s="63">
        <f>IFERROR(INDEX(S$8:S$37,MATCH(圣人研究设计!AQ185,$B$8:$B$37,0)),0)</f>
        <v>0.4</v>
      </c>
      <c r="T151" s="63">
        <f>IFERROR(INDEX(T$8:T$37,MATCH(圣人研究设计!AR185,$B$8:$B$37,0)),0)</f>
        <v>0.48</v>
      </c>
      <c r="U151" s="63">
        <f>IFERROR(INDEX(U$8:U$37,MATCH(圣人研究设计!AS185,$B$8:$B$37,0)),0)</f>
        <v>0.4</v>
      </c>
      <c r="V151" s="63">
        <f>IFERROR(INDEX(V$8:V$37,MATCH(圣人研究设计!AT185,$B$8:$B$37,0)),0)</f>
        <v>3.5999999999999996</v>
      </c>
      <c r="W151" s="63">
        <f>IFERROR(INDEX(W$8:W$37,MATCH(圣人研究设计!AU185,$B$8:$B$37,0)),0)</f>
        <v>0.72</v>
      </c>
      <c r="X151" s="63">
        <f>IFERROR(INDEX(X$8:X$37,MATCH(圣人研究设计!AV185,$B$8:$B$37,0)),0)</f>
        <v>0.4</v>
      </c>
      <c r="Y151" s="63">
        <f>IFERROR(INDEX(Y$8:Y$37,MATCH(圣人研究设计!AW185,$B$8:$B$37,0)),0)</f>
        <v>1.2</v>
      </c>
      <c r="Z151" s="63">
        <f>IFERROR(INDEX(Z$8:Z$37,MATCH(圣人研究设计!AX185,$B$8:$B$37,0)),0)</f>
        <v>0.48</v>
      </c>
      <c r="AA151" s="63">
        <f>IFERROR(INDEX(AA$8:AA$37,MATCH(圣人研究设计!AY185,$B$8:$B$37,0)),0)</f>
        <v>0</v>
      </c>
      <c r="AB151" s="63">
        <f>IFERROR(INDEX(AB$8:AB$37,MATCH(圣人研究设计!AZ185,$B$8:$B$37,0)),0)</f>
        <v>0.2</v>
      </c>
      <c r="AC151" s="63">
        <f>IFERROR(INDEX(AC$8:AC$37,MATCH(圣人研究设计!BA185,$B$8:$B$37,0)),0)</f>
        <v>0.24</v>
      </c>
      <c r="AD151" s="63">
        <f>IFERROR(INDEX(AD$8:AD$37,MATCH(圣人研究设计!BB185,$B$8:$B$37,0)),0)</f>
        <v>0.36</v>
      </c>
      <c r="AI151" s="172">
        <v>144</v>
      </c>
      <c r="AJ151" s="60">
        <f>IF(总纲!BM148&lt;INT('功能-圣人研究'!$E$8),0,求节点('功能-圣人研究'!$E$8:$E$27,'功能-圣人研究'!K$8:K$27,总纲!BM148))</f>
        <v>0.71</v>
      </c>
      <c r="AK151" s="60">
        <f>IF(总纲!BN148&lt;INT('功能-圣人研究'!$E$8),0,求节点('功能-圣人研究'!$E$8:$E$27,'功能-圣人研究'!L$8:L$27,总纲!BN148))</f>
        <v>0.72049999999999992</v>
      </c>
      <c r="AL151" s="60">
        <f>IF(总纲!BO148&lt;INT('功能-圣人研究'!$E$8),0,求节点('功能-圣人研究'!$E$8:$E$27,'功能-圣人研究'!M$8:M$27,总纲!BO148))</f>
        <v>0.74149999999999994</v>
      </c>
      <c r="AM151" s="60">
        <f>IF(总纲!BP148&lt;INT('功能-圣人研究'!$E$8),0,求节点('功能-圣人研究'!$E$8:$E$27,'功能-圣人研究'!N$8:N$27,总纲!BP148))</f>
        <v>0.77300000000000002</v>
      </c>
      <c r="AN151" s="60">
        <f>IF(总纲!BQ148&lt;INT('功能-圣人研究'!$E$8),0,求节点('功能-圣人研究'!$E$8:$E$27,'功能-圣人研究'!O$8:O$27,总纲!BQ148))</f>
        <v>0.81500000000000006</v>
      </c>
      <c r="AO151" s="172"/>
      <c r="AT151" s="172">
        <v>146</v>
      </c>
      <c r="AU151" s="68">
        <f t="shared" ref="AU151:AY151" si="1737">$C185*AJ153</f>
        <v>1.4909999999999997</v>
      </c>
      <c r="AV151" s="68">
        <f t="shared" si="1737"/>
        <v>1.5130499999999996</v>
      </c>
      <c r="AW151" s="68">
        <f t="shared" si="1737"/>
        <v>1.5571499999999996</v>
      </c>
      <c r="AX151" s="68">
        <f t="shared" si="1737"/>
        <v>1.6232999999999997</v>
      </c>
      <c r="AY151" s="68">
        <f t="shared" si="1737"/>
        <v>1.7114999999999998</v>
      </c>
      <c r="AZ151" s="172"/>
      <c r="BB151" s="172"/>
      <c r="BC151" s="172">
        <v>146</v>
      </c>
      <c r="BD151" s="68">
        <f t="shared" ref="BD151:BH151" si="1738">$D185*AJ153</f>
        <v>1.4909999999999997</v>
      </c>
      <c r="BE151" s="68">
        <f t="shared" si="1738"/>
        <v>1.5130499999999996</v>
      </c>
      <c r="BF151" s="68">
        <f t="shared" si="1738"/>
        <v>1.5571499999999996</v>
      </c>
      <c r="BG151" s="68">
        <f t="shared" si="1738"/>
        <v>1.6232999999999997</v>
      </c>
      <c r="BH151" s="68">
        <f t="shared" si="1738"/>
        <v>1.7114999999999998</v>
      </c>
      <c r="BI151" s="172"/>
      <c r="BK151" s="172"/>
      <c r="BL151" s="172">
        <v>146</v>
      </c>
      <c r="BM151" s="68">
        <f t="shared" ref="BM151:BQ151" si="1739">$E185*AJ153</f>
        <v>0</v>
      </c>
      <c r="BN151" s="68">
        <f t="shared" si="1739"/>
        <v>0</v>
      </c>
      <c r="BO151" s="68">
        <f t="shared" si="1739"/>
        <v>0</v>
      </c>
      <c r="BP151" s="68">
        <f t="shared" si="1739"/>
        <v>0</v>
      </c>
      <c r="BQ151" s="68">
        <f t="shared" si="1739"/>
        <v>0</v>
      </c>
      <c r="BR151" s="172"/>
      <c r="BT151" s="172"/>
      <c r="BU151" s="172">
        <v>146</v>
      </c>
      <c r="BV151" s="62">
        <f t="shared" ref="BV151:BZ151" si="1740">$G185*AJ153</f>
        <v>0.99399999999999988</v>
      </c>
      <c r="BW151" s="62">
        <f t="shared" si="1740"/>
        <v>1.0086999999999999</v>
      </c>
      <c r="BX151" s="62">
        <f t="shared" si="1740"/>
        <v>1.0380999999999998</v>
      </c>
      <c r="BY151" s="62">
        <f t="shared" si="1740"/>
        <v>1.0822000000000001</v>
      </c>
      <c r="BZ151" s="62">
        <f t="shared" si="1740"/>
        <v>1.141</v>
      </c>
      <c r="CA151" s="172"/>
      <c r="CC151" s="172"/>
      <c r="CD151" s="172">
        <v>146</v>
      </c>
      <c r="CE151" s="62">
        <f t="shared" ref="CE151:CI151" si="1741">$H185*AJ153</f>
        <v>0.99399999999999988</v>
      </c>
      <c r="CF151" s="62">
        <f t="shared" si="1741"/>
        <v>1.0086999999999999</v>
      </c>
      <c r="CG151" s="62">
        <f t="shared" si="1741"/>
        <v>1.0380999999999998</v>
      </c>
      <c r="CH151" s="62">
        <f t="shared" si="1741"/>
        <v>1.0822000000000001</v>
      </c>
      <c r="CI151" s="62">
        <f t="shared" si="1741"/>
        <v>1.141</v>
      </c>
      <c r="CJ151" s="172"/>
      <c r="CL151" s="172"/>
      <c r="CM151" s="172">
        <v>146</v>
      </c>
      <c r="CN151" s="62">
        <f t="shared" ref="CN151:CR151" si="1742">$I185*AJ153</f>
        <v>0.99399999999999988</v>
      </c>
      <c r="CO151" s="62">
        <f t="shared" si="1742"/>
        <v>1.0086999999999999</v>
      </c>
      <c r="CP151" s="62">
        <f t="shared" si="1742"/>
        <v>1.0380999999999998</v>
      </c>
      <c r="CQ151" s="62">
        <f t="shared" si="1742"/>
        <v>1.0822000000000001</v>
      </c>
      <c r="CR151" s="62">
        <f t="shared" si="1742"/>
        <v>1.141</v>
      </c>
      <c r="CS151" s="172"/>
      <c r="CU151" s="172"/>
      <c r="CV151" s="172">
        <v>146</v>
      </c>
      <c r="CW151" s="62">
        <f t="shared" ref="CW151:DA151" si="1743">$J185*AJ153</f>
        <v>0.19879999999999998</v>
      </c>
      <c r="CX151" s="62">
        <f t="shared" si="1743"/>
        <v>0.20173999999999995</v>
      </c>
      <c r="CY151" s="62">
        <f t="shared" si="1743"/>
        <v>0.20761999999999997</v>
      </c>
      <c r="CZ151" s="62">
        <f t="shared" si="1743"/>
        <v>0.21643999999999999</v>
      </c>
      <c r="DA151" s="62">
        <f t="shared" si="1743"/>
        <v>0.22819999999999999</v>
      </c>
      <c r="DB151" s="172"/>
      <c r="DD151" s="172"/>
      <c r="DE151" s="172">
        <v>146</v>
      </c>
      <c r="DF151" s="62">
        <f t="shared" ref="DF151:DJ151" si="1744">$K185*AJ153</f>
        <v>0.19879999999999998</v>
      </c>
      <c r="DG151" s="62">
        <f t="shared" si="1744"/>
        <v>0.20173999999999995</v>
      </c>
      <c r="DH151" s="62">
        <f t="shared" si="1744"/>
        <v>0.20761999999999997</v>
      </c>
      <c r="DI151" s="62">
        <f t="shared" si="1744"/>
        <v>0.21643999999999999</v>
      </c>
      <c r="DJ151" s="62">
        <f t="shared" si="1744"/>
        <v>0.22819999999999999</v>
      </c>
      <c r="DK151" s="172"/>
      <c r="DM151" s="172"/>
      <c r="DN151" s="172">
        <v>146</v>
      </c>
      <c r="DO151" s="62">
        <f t="shared" ref="DO151:DS151" si="1745">$L185*AJ153</f>
        <v>0.19879999999999998</v>
      </c>
      <c r="DP151" s="62">
        <f t="shared" si="1745"/>
        <v>0.20173999999999995</v>
      </c>
      <c r="DQ151" s="62">
        <f t="shared" si="1745"/>
        <v>0.20761999999999997</v>
      </c>
      <c r="DR151" s="62">
        <f t="shared" si="1745"/>
        <v>0.21643999999999999</v>
      </c>
      <c r="DS151" s="62">
        <f t="shared" si="1745"/>
        <v>0.22819999999999999</v>
      </c>
      <c r="DT151" s="172"/>
      <c r="DV151" s="172"/>
      <c r="DW151" s="172">
        <v>146</v>
      </c>
      <c r="DX151" s="62">
        <f t="shared" ref="DX151:EB151" si="1746">$M185*AJ153</f>
        <v>0.29819999999999997</v>
      </c>
      <c r="DY151" s="62">
        <f t="shared" si="1746"/>
        <v>0.30260999999999993</v>
      </c>
      <c r="DZ151" s="62">
        <f t="shared" si="1746"/>
        <v>0.31142999999999998</v>
      </c>
      <c r="EA151" s="62">
        <f t="shared" si="1746"/>
        <v>0.32466</v>
      </c>
      <c r="EB151" s="62">
        <f t="shared" si="1746"/>
        <v>0.34229999999999999</v>
      </c>
      <c r="EC151" s="172"/>
      <c r="EE151" s="172"/>
      <c r="EF151" s="172">
        <v>146</v>
      </c>
      <c r="EG151" s="62">
        <f t="shared" ref="EG151:EK151" si="1747">$N185*AJ153</f>
        <v>0.19879999999999998</v>
      </c>
      <c r="EH151" s="62">
        <f t="shared" si="1747"/>
        <v>0.20173999999999995</v>
      </c>
      <c r="EI151" s="62">
        <f t="shared" si="1747"/>
        <v>0.20761999999999997</v>
      </c>
      <c r="EJ151" s="62">
        <f t="shared" si="1747"/>
        <v>0.21643999999999999</v>
      </c>
      <c r="EK151" s="62">
        <f t="shared" si="1747"/>
        <v>0.22819999999999999</v>
      </c>
      <c r="EL151" s="172"/>
      <c r="EN151" s="172"/>
      <c r="EO151" s="172">
        <v>146</v>
      </c>
      <c r="EP151" s="62">
        <f t="shared" ref="EP151:ET151" si="1748">$O185*AJ153</f>
        <v>9.9399999999999988E-2</v>
      </c>
      <c r="EQ151" s="62">
        <f t="shared" si="1748"/>
        <v>0.10086999999999997</v>
      </c>
      <c r="ER151" s="62">
        <f t="shared" si="1748"/>
        <v>0.10380999999999999</v>
      </c>
      <c r="ES151" s="62">
        <f t="shared" si="1748"/>
        <v>0.10822</v>
      </c>
      <c r="ET151" s="62">
        <f t="shared" si="1748"/>
        <v>0.11409999999999999</v>
      </c>
      <c r="EU151" s="172"/>
      <c r="EW151" s="172"/>
      <c r="EX151" s="172">
        <v>146</v>
      </c>
      <c r="EY151" s="62">
        <f t="shared" si="1328"/>
        <v>0.39759999999999995</v>
      </c>
      <c r="EZ151" s="62">
        <f t="shared" si="1329"/>
        <v>0.40347999999999989</v>
      </c>
      <c r="FA151" s="62">
        <f t="shared" si="1330"/>
        <v>0.41523999999999994</v>
      </c>
      <c r="FB151" s="62">
        <f t="shared" si="1331"/>
        <v>0.43287999999999999</v>
      </c>
      <c r="FC151" s="62">
        <f t="shared" si="1332"/>
        <v>0.45639999999999997</v>
      </c>
      <c r="FD151" s="172"/>
      <c r="FF151" s="172"/>
      <c r="FG151" s="172">
        <v>146</v>
      </c>
      <c r="FH151" s="67">
        <f>$Q185*AJ153*'[1]资源-士兵训练时间'!AB151+FH150</f>
        <v>320503121.23857355</v>
      </c>
      <c r="FI151" s="67">
        <f>$Q185*AK153*'[1]资源-士兵训练时间'!AC151+FI150</f>
        <v>457366441.80063248</v>
      </c>
      <c r="FJ151" s="67">
        <f>$Q185*AL153*'[1]资源-士兵训练时间'!AD151+FJ150</f>
        <v>616489080.13230121</v>
      </c>
      <c r="FK151" s="67">
        <f>$Q185*AM153*'[1]资源-士兵训练时间'!AE151+FK150</f>
        <v>808384101.53938103</v>
      </c>
      <c r="FL151" s="67">
        <f>$Q185*AN153*'[1]资源-士兵训练时间'!AF151+FL150</f>
        <v>1191666254.6360867</v>
      </c>
      <c r="FM151" s="172"/>
      <c r="FO151" s="172"/>
      <c r="FP151" s="172">
        <v>146</v>
      </c>
      <c r="FQ151" s="62">
        <f t="shared" ref="FQ151:FU151" si="1749">$R185*AJ153</f>
        <v>0.29819999999999997</v>
      </c>
      <c r="FR151" s="62">
        <f t="shared" si="1749"/>
        <v>0.30260999999999993</v>
      </c>
      <c r="FS151" s="62">
        <f t="shared" si="1749"/>
        <v>0.31142999999999998</v>
      </c>
      <c r="FT151" s="62">
        <f t="shared" si="1749"/>
        <v>0.32466</v>
      </c>
      <c r="FU151" s="62">
        <f t="shared" si="1749"/>
        <v>0.34229999999999999</v>
      </c>
      <c r="FV151" s="61">
        <f>FQ151*[4]兵营招募!AX150+FV150</f>
        <v>957247183.25310278</v>
      </c>
      <c r="FW151" s="61">
        <f>FR151*[4]兵营招募!AY150+FW150</f>
        <v>959963123.66968632</v>
      </c>
      <c r="FX151" s="61">
        <f>FS151*[4]兵营招募!AZ150+FX150</f>
        <v>895772893.18174267</v>
      </c>
      <c r="FY151" s="61">
        <f>FT151*[4]兵营招募!BA150+FY150</f>
        <v>824846608.85867274</v>
      </c>
      <c r="FZ151" s="61">
        <f>FU151*[4]兵营招募!BB150+FZ150</f>
        <v>555344725.94179511</v>
      </c>
      <c r="GA151" s="172"/>
      <c r="GC151" s="172"/>
      <c r="GD151" s="172">
        <v>146</v>
      </c>
      <c r="GE151" s="62">
        <f t="shared" ref="GE151:GI151" si="1750">$S185*AJ153</f>
        <v>0.39759999999999995</v>
      </c>
      <c r="GF151" s="62">
        <f t="shared" si="1750"/>
        <v>0.40347999999999989</v>
      </c>
      <c r="GG151" s="62">
        <f t="shared" si="1750"/>
        <v>0.41523999999999994</v>
      </c>
      <c r="GH151" s="62">
        <f t="shared" si="1750"/>
        <v>0.43287999999999999</v>
      </c>
      <c r="GI151" s="62">
        <f t="shared" si="1750"/>
        <v>0.45639999999999997</v>
      </c>
      <c r="GJ151" s="172"/>
      <c r="GL151" s="172"/>
      <c r="GM151" s="172">
        <v>146</v>
      </c>
      <c r="GN151" s="62">
        <f t="shared" ref="GN151:GR151" si="1751">$T185*AJ153</f>
        <v>0.39759999999999995</v>
      </c>
      <c r="GO151" s="62">
        <f t="shared" si="1751"/>
        <v>0.40347999999999989</v>
      </c>
      <c r="GP151" s="62">
        <f t="shared" si="1751"/>
        <v>0.41523999999999994</v>
      </c>
      <c r="GQ151" s="62">
        <f t="shared" si="1751"/>
        <v>0.43287999999999999</v>
      </c>
      <c r="GR151" s="62">
        <f t="shared" si="1751"/>
        <v>0.45639999999999997</v>
      </c>
      <c r="GS151" s="172"/>
      <c r="GU151" s="172"/>
      <c r="GV151" s="172">
        <v>146</v>
      </c>
      <c r="GW151" s="62">
        <f t="shared" ref="GW151:HA151" si="1752">$U185*AJ153</f>
        <v>0.39759999999999995</v>
      </c>
      <c r="GX151" s="62">
        <f t="shared" si="1752"/>
        <v>0.40347999999999989</v>
      </c>
      <c r="GY151" s="62">
        <f t="shared" si="1752"/>
        <v>0.41523999999999994</v>
      </c>
      <c r="GZ151" s="62">
        <f t="shared" si="1752"/>
        <v>0.43287999999999999</v>
      </c>
      <c r="HA151" s="62">
        <f t="shared" si="1752"/>
        <v>0.45639999999999997</v>
      </c>
      <c r="HB151" s="172"/>
      <c r="HD151" s="172"/>
      <c r="HE151" s="172">
        <v>146</v>
      </c>
      <c r="HF151" s="62">
        <f t="shared" ref="HF151:HJ151" si="1753">$V185*AJ153</f>
        <v>2.9819999999999993</v>
      </c>
      <c r="HG151" s="62">
        <f t="shared" si="1753"/>
        <v>3.0260999999999991</v>
      </c>
      <c r="HH151" s="62">
        <f t="shared" si="1753"/>
        <v>3.1142999999999992</v>
      </c>
      <c r="HI151" s="62">
        <f t="shared" si="1753"/>
        <v>3.2465999999999995</v>
      </c>
      <c r="HJ151" s="62">
        <f t="shared" si="1753"/>
        <v>3.4229999999999996</v>
      </c>
      <c r="HK151" s="172"/>
      <c r="HM151" s="172"/>
      <c r="HN151" s="172">
        <v>146</v>
      </c>
      <c r="HO151" s="62">
        <f t="shared" ref="HO151:HS151" si="1754">$W185*AJ153</f>
        <v>0.59639999999999993</v>
      </c>
      <c r="HP151" s="62">
        <f t="shared" si="1754"/>
        <v>0.60521999999999987</v>
      </c>
      <c r="HQ151" s="62">
        <f t="shared" si="1754"/>
        <v>0.62285999999999997</v>
      </c>
      <c r="HR151" s="62">
        <f t="shared" si="1754"/>
        <v>0.64932000000000001</v>
      </c>
      <c r="HS151" s="62">
        <f t="shared" si="1754"/>
        <v>0.68459999999999999</v>
      </c>
      <c r="HT151" s="172"/>
      <c r="HV151" s="172"/>
      <c r="HW151" s="172">
        <v>146</v>
      </c>
      <c r="HX151" s="62">
        <f t="shared" ref="HX151:IB151" si="1755">$X185*AJ153</f>
        <v>0.39759999999999995</v>
      </c>
      <c r="HY151" s="62">
        <f t="shared" si="1755"/>
        <v>0.40347999999999989</v>
      </c>
      <c r="HZ151" s="62">
        <f t="shared" si="1755"/>
        <v>0.41523999999999994</v>
      </c>
      <c r="IA151" s="62">
        <f t="shared" si="1755"/>
        <v>0.43287999999999999</v>
      </c>
      <c r="IB151" s="62">
        <f t="shared" si="1755"/>
        <v>0.45639999999999997</v>
      </c>
      <c r="IC151" s="172"/>
      <c r="IE151" s="172"/>
      <c r="IF151" s="172">
        <v>146</v>
      </c>
      <c r="IG151" s="62">
        <f t="shared" ref="IG151:IK151" si="1756">$Y185*AJ153</f>
        <v>0.99399999999999988</v>
      </c>
      <c r="IH151" s="62">
        <f t="shared" si="1756"/>
        <v>1.0086999999999999</v>
      </c>
      <c r="II151" s="62">
        <f t="shared" si="1756"/>
        <v>1.0380999999999998</v>
      </c>
      <c r="IJ151" s="62">
        <f t="shared" si="1756"/>
        <v>1.0822000000000001</v>
      </c>
      <c r="IK151" s="62">
        <f t="shared" si="1756"/>
        <v>1.141</v>
      </c>
      <c r="IL151" s="172"/>
      <c r="IN151" s="172"/>
      <c r="IO151" s="172">
        <v>146</v>
      </c>
      <c r="IP151" s="62">
        <f t="shared" ref="IP151:IT151" si="1757">$Z185*AJ153</f>
        <v>0.39759999999999995</v>
      </c>
      <c r="IQ151" s="62">
        <f t="shared" si="1757"/>
        <v>0.40347999999999989</v>
      </c>
      <c r="IR151" s="62">
        <f t="shared" si="1757"/>
        <v>0.41523999999999994</v>
      </c>
      <c r="IS151" s="62">
        <f t="shared" si="1757"/>
        <v>0.43287999999999999</v>
      </c>
      <c r="IT151" s="62">
        <f t="shared" si="1757"/>
        <v>0.45639999999999997</v>
      </c>
      <c r="IU151" s="172"/>
      <c r="IW151" s="172"/>
      <c r="IX151" s="172">
        <v>146</v>
      </c>
      <c r="IY151" s="62">
        <f t="shared" ref="IY151:JC151" si="1758">$AA185*AJ153</f>
        <v>0</v>
      </c>
      <c r="IZ151" s="62">
        <f t="shared" si="1758"/>
        <v>0</v>
      </c>
      <c r="JA151" s="62">
        <f t="shared" si="1758"/>
        <v>0</v>
      </c>
      <c r="JB151" s="62">
        <f t="shared" si="1758"/>
        <v>0</v>
      </c>
      <c r="JC151" s="62">
        <f t="shared" si="1758"/>
        <v>0</v>
      </c>
      <c r="JD151" s="67"/>
      <c r="JE151" s="67"/>
      <c r="JF151" s="67"/>
      <c r="JG151" s="172"/>
      <c r="JI151" s="172"/>
      <c r="JJ151" s="172">
        <v>146</v>
      </c>
      <c r="JK151" s="68">
        <f t="shared" ref="JK151:JO151" si="1759">AJ153*$F185</f>
        <v>9.9399999999999988E-2</v>
      </c>
      <c r="JL151" s="68">
        <f t="shared" si="1759"/>
        <v>0.10086999999999997</v>
      </c>
      <c r="JM151" s="68">
        <f t="shared" si="1759"/>
        <v>0.10380999999999999</v>
      </c>
      <c r="JN151" s="68">
        <f t="shared" si="1759"/>
        <v>0.10822</v>
      </c>
      <c r="JO151" s="68">
        <f t="shared" si="1759"/>
        <v>0.11409999999999999</v>
      </c>
      <c r="JP151" s="61">
        <f>JK151*('[1]功能-城建'!CW150-'[1]功能-城建'!CW149)+JP150</f>
        <v>411318893.29176825</v>
      </c>
      <c r="JQ151" s="61">
        <f>JL151*('[1]功能-城建'!CX150-'[1]功能-城建'!CX149)+JQ150</f>
        <v>441827421.39914</v>
      </c>
      <c r="JR151" s="61">
        <f>JM151*('[1]功能-城建'!CY150-'[1]功能-城建'!CY149)+JR150</f>
        <v>433002059.06073868</v>
      </c>
      <c r="JS151" s="61">
        <f>JN151*('[1]功能-城建'!CZ150-'[1]功能-城建'!CZ149)+JS150</f>
        <v>425475964.64998031</v>
      </c>
      <c r="JT151" s="61">
        <f>JO151*('[1]功能-城建'!DA150-'[1]功能-城建'!DA149)+JT150</f>
        <v>238906811.54096368</v>
      </c>
      <c r="JU151" s="172"/>
      <c r="JW151" s="172"/>
      <c r="JX151" s="172">
        <v>146</v>
      </c>
      <c r="JY151" s="68">
        <f t="shared" ref="JY151:KC151" si="1760">AJ153*$AB185</f>
        <v>0.19879999999999998</v>
      </c>
      <c r="JZ151" s="68">
        <f t="shared" si="1760"/>
        <v>0.20173999999999995</v>
      </c>
      <c r="KA151" s="68">
        <f t="shared" si="1760"/>
        <v>0.20761999999999997</v>
      </c>
      <c r="KB151" s="68">
        <f t="shared" si="1760"/>
        <v>0.21643999999999999</v>
      </c>
      <c r="KC151" s="68">
        <f t="shared" si="1760"/>
        <v>0.22819999999999999</v>
      </c>
      <c r="KD151" s="172"/>
      <c r="KF151" s="172"/>
      <c r="KG151" s="172">
        <v>146</v>
      </c>
      <c r="KH151" s="68">
        <f t="shared" ref="KH151:KL151" si="1761">AJ153*$AC185</f>
        <v>0.19879999999999998</v>
      </c>
      <c r="KI151" s="68">
        <f t="shared" si="1761"/>
        <v>0.20173999999999995</v>
      </c>
      <c r="KJ151" s="68">
        <f t="shared" si="1761"/>
        <v>0.20761999999999997</v>
      </c>
      <c r="KK151" s="68">
        <f t="shared" si="1761"/>
        <v>0.21643999999999999</v>
      </c>
      <c r="KL151" s="68">
        <f t="shared" si="1761"/>
        <v>0.22819999999999999</v>
      </c>
      <c r="KM151" s="172"/>
      <c r="KO151" s="172"/>
      <c r="KP151" s="172">
        <v>146</v>
      </c>
      <c r="KQ151" s="68">
        <f t="shared" ref="KQ151:KU151" si="1762">AJ153*$AD185</f>
        <v>0.29819999999999997</v>
      </c>
      <c r="KR151" s="68">
        <f t="shared" si="1762"/>
        <v>0.30260999999999993</v>
      </c>
      <c r="KS151" s="68">
        <f t="shared" si="1762"/>
        <v>0.31142999999999998</v>
      </c>
      <c r="KT151" s="68">
        <f t="shared" si="1762"/>
        <v>0.32466</v>
      </c>
      <c r="KU151" s="68">
        <f t="shared" si="1762"/>
        <v>0.34229999999999999</v>
      </c>
      <c r="KV151" s="172"/>
      <c r="KW151" s="172"/>
      <c r="KX151" s="172"/>
    </row>
    <row r="152" spans="2:310" x14ac:dyDescent="0.15">
      <c r="B152" s="172">
        <v>113</v>
      </c>
      <c r="C152" s="63">
        <f>IFERROR(INDEX(C$8:C$37,MATCH(圣人研究设计!AA186,$B$8:$B$37,0)),0)</f>
        <v>1.7999999999999998</v>
      </c>
      <c r="D152" s="63">
        <f>IFERROR(INDEX(D$8:D$37,MATCH(圣人研究设计!AB186,$B$8:$B$37,0)),0)</f>
        <v>1.7999999999999998</v>
      </c>
      <c r="E152" s="63">
        <f>IFERROR(INDEX(E$8:E$37,MATCH(圣人研究设计!AC186,$B$8:$B$37,0)),0)</f>
        <v>0</v>
      </c>
      <c r="F152" s="63">
        <f>IFERROR(INDEX(F$8:F$37,MATCH(圣人研究设计!AD186,$B$8:$B$37,0)),0)</f>
        <v>0.12</v>
      </c>
      <c r="G152" s="63">
        <f>IFERROR(INDEX(G$8:G$37,MATCH(圣人研究设计!AE186,$B$8:$B$37,0)),0)</f>
        <v>1.2</v>
      </c>
      <c r="H152" s="63">
        <f>IFERROR(INDEX(H$8:H$37,MATCH(圣人研究设计!AF186,$B$8:$B$37,0)),0)</f>
        <v>1.2</v>
      </c>
      <c r="I152" s="63">
        <f>IFERROR(INDEX(I$8:I$37,MATCH(圣人研究设计!AG186,$B$8:$B$37,0)),0)</f>
        <v>1.2</v>
      </c>
      <c r="J152" s="63">
        <f>IFERROR(INDEX(J$8:J$37,MATCH(圣人研究设计!AH186,$B$8:$B$37,0)),0)</f>
        <v>0.24</v>
      </c>
      <c r="K152" s="63">
        <f>IFERROR(INDEX(K$8:K$37,MATCH(圣人研究设计!AI186,$B$8:$B$37,0)),0)</f>
        <v>0.24</v>
      </c>
      <c r="L152" s="63">
        <f>IFERROR(INDEX(L$8:L$37,MATCH(圣人研究设计!AJ186,$B$8:$B$37,0)),0)</f>
        <v>0.2</v>
      </c>
      <c r="M152" s="63">
        <f>IFERROR(INDEX(M$8:M$37,MATCH(圣人研究设计!AK186,$B$8:$B$37,0)),0)</f>
        <v>0.36</v>
      </c>
      <c r="N152" s="63">
        <f>IFERROR(INDEX(N$8:N$37,MATCH(圣人研究设计!AL186,$B$8:$B$37,0)),0)</f>
        <v>0.24</v>
      </c>
      <c r="O152" s="63">
        <f>IFERROR(INDEX(O$8:O$37,MATCH(圣人研究设计!AM186,$B$8:$B$37,0)),0)</f>
        <v>0.1</v>
      </c>
      <c r="P152" s="63">
        <f>IFERROR(INDEX(P$8:P$37,MATCH(圣人研究设计!AN186,$B$8:$B$37,0)),0)</f>
        <v>0.48</v>
      </c>
      <c r="Q152" s="63">
        <f>IFERROR(INDEX(Q$8:Q$37,MATCH(圣人研究设计!AO186,$B$8:$B$37,0)),0)</f>
        <v>0.1</v>
      </c>
      <c r="R152" s="63">
        <f>IFERROR(INDEX(R$8:R$37,MATCH(圣人研究设计!AP186,$B$8:$B$37,0)),0)</f>
        <v>0.3</v>
      </c>
      <c r="S152" s="63">
        <f>IFERROR(INDEX(S$8:S$37,MATCH(圣人研究设计!AQ186,$B$8:$B$37,0)),0)</f>
        <v>0.4</v>
      </c>
      <c r="T152" s="63">
        <f>IFERROR(INDEX(T$8:T$37,MATCH(圣人研究设计!AR186,$B$8:$B$37,0)),0)</f>
        <v>0.48</v>
      </c>
      <c r="U152" s="63">
        <f>IFERROR(INDEX(U$8:U$37,MATCH(圣人研究设计!AS186,$B$8:$B$37,0)),0)</f>
        <v>0.4</v>
      </c>
      <c r="V152" s="63">
        <f>IFERROR(INDEX(V$8:V$37,MATCH(圣人研究设计!AT186,$B$8:$B$37,0)),0)</f>
        <v>3.5999999999999996</v>
      </c>
      <c r="W152" s="63">
        <f>IFERROR(INDEX(W$8:W$37,MATCH(圣人研究设计!AU186,$B$8:$B$37,0)),0)</f>
        <v>0.72</v>
      </c>
      <c r="X152" s="63">
        <f>IFERROR(INDEX(X$8:X$37,MATCH(圣人研究设计!AV186,$B$8:$B$37,0)),0)</f>
        <v>0.4</v>
      </c>
      <c r="Y152" s="63">
        <f>IFERROR(INDEX(Y$8:Y$37,MATCH(圣人研究设计!AW186,$B$8:$B$37,0)),0)</f>
        <v>1.2</v>
      </c>
      <c r="Z152" s="63">
        <f>IFERROR(INDEX(Z$8:Z$37,MATCH(圣人研究设计!AX186,$B$8:$B$37,0)),0)</f>
        <v>0.48</v>
      </c>
      <c r="AA152" s="63">
        <f>IFERROR(INDEX(AA$8:AA$37,MATCH(圣人研究设计!AY186,$B$8:$B$37,0)),0)</f>
        <v>0</v>
      </c>
      <c r="AB152" s="63">
        <f>IFERROR(INDEX(AB$8:AB$37,MATCH(圣人研究设计!AZ186,$B$8:$B$37,0)),0)</f>
        <v>0.2</v>
      </c>
      <c r="AC152" s="63">
        <f>IFERROR(INDEX(AC$8:AC$37,MATCH(圣人研究设计!BA186,$B$8:$B$37,0)),0)</f>
        <v>0.24</v>
      </c>
      <c r="AD152" s="63">
        <f>IFERROR(INDEX(AD$8:AD$37,MATCH(圣人研究设计!BB186,$B$8:$B$37,0)),0)</f>
        <v>0.36</v>
      </c>
      <c r="AI152" s="172">
        <v>145</v>
      </c>
      <c r="AJ152" s="60">
        <f>IF(总纲!BM149&lt;INT('功能-圣人研究'!$E$8),0,求节点('功能-圣人研究'!$E$8:$E$27,'功能-圣人研究'!K$8:K$27,总纲!BM149))</f>
        <v>0.71</v>
      </c>
      <c r="AK152" s="60">
        <f>IF(总纲!BN149&lt;INT('功能-圣人研究'!$E$8),0,求节点('功能-圣人研究'!$E$8:$E$27,'功能-圣人研究'!L$8:L$27,总纲!BN149))</f>
        <v>0.72049999999999992</v>
      </c>
      <c r="AL152" s="60">
        <f>IF(总纲!BO149&lt;INT('功能-圣人研究'!$E$8),0,求节点('功能-圣人研究'!$E$8:$E$27,'功能-圣人研究'!M$8:M$27,总纲!BO149))</f>
        <v>0.74149999999999994</v>
      </c>
      <c r="AM152" s="60">
        <f>IF(总纲!BP149&lt;INT('功能-圣人研究'!$E$8),0,求节点('功能-圣人研究'!$E$8:$E$27,'功能-圣人研究'!N$8:N$27,总纲!BP149))</f>
        <v>0.77300000000000002</v>
      </c>
      <c r="AN152" s="60">
        <f>IF(总纲!BQ149&lt;INT('功能-圣人研究'!$E$8),0,求节点('功能-圣人研究'!$E$8:$E$27,'功能-圣人研究'!O$8:O$27,总纲!BQ149))</f>
        <v>0.81500000000000006</v>
      </c>
      <c r="AO152" s="172"/>
      <c r="AT152" s="172">
        <v>147</v>
      </c>
      <c r="AU152" s="68">
        <f t="shared" ref="AU152:AY152" si="1763">$C186*AJ154</f>
        <v>1.4909999999999997</v>
      </c>
      <c r="AV152" s="68">
        <f t="shared" si="1763"/>
        <v>1.5130499999999996</v>
      </c>
      <c r="AW152" s="68">
        <f t="shared" si="1763"/>
        <v>1.5571499999999996</v>
      </c>
      <c r="AX152" s="68">
        <f t="shared" si="1763"/>
        <v>1.6232999999999997</v>
      </c>
      <c r="AY152" s="68">
        <f t="shared" si="1763"/>
        <v>1.7114999999999998</v>
      </c>
      <c r="AZ152" s="172"/>
      <c r="BB152" s="172"/>
      <c r="BC152" s="172">
        <v>147</v>
      </c>
      <c r="BD152" s="68">
        <f t="shared" ref="BD152:BH152" si="1764">$D186*AJ154</f>
        <v>1.4909999999999997</v>
      </c>
      <c r="BE152" s="68">
        <f t="shared" si="1764"/>
        <v>1.5130499999999996</v>
      </c>
      <c r="BF152" s="68">
        <f t="shared" si="1764"/>
        <v>1.5571499999999996</v>
      </c>
      <c r="BG152" s="68">
        <f t="shared" si="1764"/>
        <v>1.6232999999999997</v>
      </c>
      <c r="BH152" s="68">
        <f t="shared" si="1764"/>
        <v>1.7114999999999998</v>
      </c>
      <c r="BI152" s="172"/>
      <c r="BK152" s="172"/>
      <c r="BL152" s="172">
        <v>147</v>
      </c>
      <c r="BM152" s="68">
        <f t="shared" ref="BM152:BQ152" si="1765">$E186*AJ154</f>
        <v>0</v>
      </c>
      <c r="BN152" s="68">
        <f t="shared" si="1765"/>
        <v>0</v>
      </c>
      <c r="BO152" s="68">
        <f t="shared" si="1765"/>
        <v>0</v>
      </c>
      <c r="BP152" s="68">
        <f t="shared" si="1765"/>
        <v>0</v>
      </c>
      <c r="BQ152" s="68">
        <f t="shared" si="1765"/>
        <v>0</v>
      </c>
      <c r="BR152" s="172"/>
      <c r="BT152" s="172"/>
      <c r="BU152" s="172">
        <v>147</v>
      </c>
      <c r="BV152" s="62">
        <f t="shared" ref="BV152:BZ152" si="1766">$G186*AJ154</f>
        <v>0.99399999999999988</v>
      </c>
      <c r="BW152" s="62">
        <f t="shared" si="1766"/>
        <v>1.0086999999999999</v>
      </c>
      <c r="BX152" s="62">
        <f t="shared" si="1766"/>
        <v>1.0380999999999998</v>
      </c>
      <c r="BY152" s="62">
        <f t="shared" si="1766"/>
        <v>1.0822000000000001</v>
      </c>
      <c r="BZ152" s="62">
        <f t="shared" si="1766"/>
        <v>1.141</v>
      </c>
      <c r="CA152" s="172"/>
      <c r="CC152" s="172"/>
      <c r="CD152" s="172">
        <v>147</v>
      </c>
      <c r="CE152" s="62">
        <f t="shared" ref="CE152:CI152" si="1767">$H186*AJ154</f>
        <v>0.99399999999999988</v>
      </c>
      <c r="CF152" s="62">
        <f t="shared" si="1767"/>
        <v>1.0086999999999999</v>
      </c>
      <c r="CG152" s="62">
        <f t="shared" si="1767"/>
        <v>1.0380999999999998</v>
      </c>
      <c r="CH152" s="62">
        <f t="shared" si="1767"/>
        <v>1.0822000000000001</v>
      </c>
      <c r="CI152" s="62">
        <f t="shared" si="1767"/>
        <v>1.141</v>
      </c>
      <c r="CJ152" s="172"/>
      <c r="CL152" s="172"/>
      <c r="CM152" s="172">
        <v>147</v>
      </c>
      <c r="CN152" s="62">
        <f t="shared" ref="CN152:CR152" si="1768">$I186*AJ154</f>
        <v>0.99399999999999988</v>
      </c>
      <c r="CO152" s="62">
        <f t="shared" si="1768"/>
        <v>1.0086999999999999</v>
      </c>
      <c r="CP152" s="62">
        <f t="shared" si="1768"/>
        <v>1.0380999999999998</v>
      </c>
      <c r="CQ152" s="62">
        <f t="shared" si="1768"/>
        <v>1.0822000000000001</v>
      </c>
      <c r="CR152" s="62">
        <f t="shared" si="1768"/>
        <v>1.141</v>
      </c>
      <c r="CS152" s="172"/>
      <c r="CU152" s="172"/>
      <c r="CV152" s="172">
        <v>147</v>
      </c>
      <c r="CW152" s="62">
        <f t="shared" ref="CW152:DA152" si="1769">$J186*AJ154</f>
        <v>0.19879999999999998</v>
      </c>
      <c r="CX152" s="62">
        <f t="shared" si="1769"/>
        <v>0.20173999999999995</v>
      </c>
      <c r="CY152" s="62">
        <f t="shared" si="1769"/>
        <v>0.20761999999999997</v>
      </c>
      <c r="CZ152" s="62">
        <f t="shared" si="1769"/>
        <v>0.21643999999999999</v>
      </c>
      <c r="DA152" s="62">
        <f t="shared" si="1769"/>
        <v>0.22819999999999999</v>
      </c>
      <c r="DB152" s="172"/>
      <c r="DD152" s="172"/>
      <c r="DE152" s="172">
        <v>147</v>
      </c>
      <c r="DF152" s="62">
        <f t="shared" ref="DF152:DJ152" si="1770">$K186*AJ154</f>
        <v>0.19879999999999998</v>
      </c>
      <c r="DG152" s="62">
        <f t="shared" si="1770"/>
        <v>0.20173999999999995</v>
      </c>
      <c r="DH152" s="62">
        <f t="shared" si="1770"/>
        <v>0.20761999999999997</v>
      </c>
      <c r="DI152" s="62">
        <f t="shared" si="1770"/>
        <v>0.21643999999999999</v>
      </c>
      <c r="DJ152" s="62">
        <f t="shared" si="1770"/>
        <v>0.22819999999999999</v>
      </c>
      <c r="DK152" s="172"/>
      <c r="DM152" s="172"/>
      <c r="DN152" s="172">
        <v>147</v>
      </c>
      <c r="DO152" s="62">
        <f t="shared" ref="DO152:DS152" si="1771">$L186*AJ154</f>
        <v>0.19879999999999998</v>
      </c>
      <c r="DP152" s="62">
        <f t="shared" si="1771"/>
        <v>0.20173999999999995</v>
      </c>
      <c r="DQ152" s="62">
        <f t="shared" si="1771"/>
        <v>0.20761999999999997</v>
      </c>
      <c r="DR152" s="62">
        <f t="shared" si="1771"/>
        <v>0.21643999999999999</v>
      </c>
      <c r="DS152" s="62">
        <f t="shared" si="1771"/>
        <v>0.22819999999999999</v>
      </c>
      <c r="DT152" s="172"/>
      <c r="DV152" s="172"/>
      <c r="DW152" s="172">
        <v>147</v>
      </c>
      <c r="DX152" s="62">
        <f t="shared" ref="DX152:EB152" si="1772">$M186*AJ154</f>
        <v>0.29819999999999997</v>
      </c>
      <c r="DY152" s="62">
        <f t="shared" si="1772"/>
        <v>0.30260999999999993</v>
      </c>
      <c r="DZ152" s="62">
        <f t="shared" si="1772"/>
        <v>0.31142999999999998</v>
      </c>
      <c r="EA152" s="62">
        <f t="shared" si="1772"/>
        <v>0.32466</v>
      </c>
      <c r="EB152" s="62">
        <f t="shared" si="1772"/>
        <v>0.34229999999999999</v>
      </c>
      <c r="EC152" s="172"/>
      <c r="EE152" s="172"/>
      <c r="EF152" s="172">
        <v>147</v>
      </c>
      <c r="EG152" s="62">
        <f t="shared" ref="EG152:EK152" si="1773">$N186*AJ154</f>
        <v>0.19879999999999998</v>
      </c>
      <c r="EH152" s="62">
        <f t="shared" si="1773"/>
        <v>0.20173999999999995</v>
      </c>
      <c r="EI152" s="62">
        <f t="shared" si="1773"/>
        <v>0.20761999999999997</v>
      </c>
      <c r="EJ152" s="62">
        <f t="shared" si="1773"/>
        <v>0.21643999999999999</v>
      </c>
      <c r="EK152" s="62">
        <f t="shared" si="1773"/>
        <v>0.22819999999999999</v>
      </c>
      <c r="EL152" s="172"/>
      <c r="EN152" s="172"/>
      <c r="EO152" s="172">
        <v>147</v>
      </c>
      <c r="EP152" s="62">
        <f t="shared" ref="EP152:ET152" si="1774">$O186*AJ154</f>
        <v>9.9399999999999988E-2</v>
      </c>
      <c r="EQ152" s="62">
        <f t="shared" si="1774"/>
        <v>0.10086999999999997</v>
      </c>
      <c r="ER152" s="62">
        <f t="shared" si="1774"/>
        <v>0.10380999999999999</v>
      </c>
      <c r="ES152" s="62">
        <f t="shared" si="1774"/>
        <v>0.10822</v>
      </c>
      <c r="ET152" s="62">
        <f t="shared" si="1774"/>
        <v>0.11409999999999999</v>
      </c>
      <c r="EU152" s="172"/>
      <c r="EW152" s="172"/>
      <c r="EX152" s="172">
        <v>147</v>
      </c>
      <c r="EY152" s="62">
        <f t="shared" si="1328"/>
        <v>0.39759999999999995</v>
      </c>
      <c r="EZ152" s="62">
        <f t="shared" si="1329"/>
        <v>0.40347999999999989</v>
      </c>
      <c r="FA152" s="62">
        <f t="shared" si="1330"/>
        <v>0.41523999999999994</v>
      </c>
      <c r="FB152" s="62">
        <f t="shared" si="1331"/>
        <v>0.43287999999999999</v>
      </c>
      <c r="FC152" s="62">
        <f t="shared" si="1332"/>
        <v>0.45639999999999997</v>
      </c>
      <c r="FD152" s="172"/>
      <c r="FF152" s="172"/>
      <c r="FG152" s="172">
        <v>147</v>
      </c>
      <c r="FH152" s="67">
        <f>$Q186*AJ154*'[1]资源-士兵训练时间'!AB152+FH151</f>
        <v>345458625.5223071</v>
      </c>
      <c r="FI152" s="67">
        <f>$Q186*AK154*'[1]资源-士兵训练时间'!AC152+FI151</f>
        <v>487236388.26505417</v>
      </c>
      <c r="FJ152" s="67">
        <f>$Q186*AL154*'[1]资源-士兵训练时间'!AD152+FJ151</f>
        <v>655162012.48308778</v>
      </c>
      <c r="FK152" s="67">
        <f>$Q186*AM154*'[1]资源-士兵训练时间'!AE152+FK151</f>
        <v>857083651.17488122</v>
      </c>
      <c r="FL152" s="67">
        <f>$Q186*AN154*'[1]资源-士兵训练时间'!AF152+FL151</f>
        <v>1258866774.7876425</v>
      </c>
      <c r="FM152" s="172"/>
      <c r="FO152" s="172"/>
      <c r="FP152" s="172">
        <v>147</v>
      </c>
      <c r="FQ152" s="62">
        <f t="shared" ref="FQ152:FU152" si="1775">$R186*AJ154</f>
        <v>0.29819999999999997</v>
      </c>
      <c r="FR152" s="62">
        <f t="shared" si="1775"/>
        <v>0.30260999999999993</v>
      </c>
      <c r="FS152" s="62">
        <f t="shared" si="1775"/>
        <v>0.31142999999999998</v>
      </c>
      <c r="FT152" s="62">
        <f t="shared" si="1775"/>
        <v>0.32466</v>
      </c>
      <c r="FU152" s="62">
        <f t="shared" si="1775"/>
        <v>0.34229999999999999</v>
      </c>
      <c r="FV152" s="61">
        <f>FQ152*[4]兵营招募!AX151+FV151</f>
        <v>1036463075.0765523</v>
      </c>
      <c r="FW152" s="61">
        <f>FR152*[4]兵营招募!AY151+FW151</f>
        <v>1034628469.2910309</v>
      </c>
      <c r="FX152" s="61">
        <f>FS152*[4]兵营招募!AZ151+FX151</f>
        <v>963508634.72820747</v>
      </c>
      <c r="FY152" s="61">
        <f>FT152*[4]兵营招募!BA151+FY151</f>
        <v>887400493.70731735</v>
      </c>
      <c r="FZ152" s="61">
        <f>FU152*[4]兵营招募!BB151+FZ151</f>
        <v>597880060.78240395</v>
      </c>
      <c r="GA152" s="172"/>
      <c r="GC152" s="172"/>
      <c r="GD152" s="172">
        <v>147</v>
      </c>
      <c r="GE152" s="62">
        <f t="shared" ref="GE152:GI152" si="1776">$S186*AJ154</f>
        <v>0.39759999999999995</v>
      </c>
      <c r="GF152" s="62">
        <f t="shared" si="1776"/>
        <v>0.40347999999999989</v>
      </c>
      <c r="GG152" s="62">
        <f t="shared" si="1776"/>
        <v>0.41523999999999994</v>
      </c>
      <c r="GH152" s="62">
        <f t="shared" si="1776"/>
        <v>0.43287999999999999</v>
      </c>
      <c r="GI152" s="62">
        <f t="shared" si="1776"/>
        <v>0.45639999999999997</v>
      </c>
      <c r="GJ152" s="172"/>
      <c r="GL152" s="172"/>
      <c r="GM152" s="172">
        <v>147</v>
      </c>
      <c r="GN152" s="62">
        <f t="shared" ref="GN152:GR152" si="1777">$T186*AJ154</f>
        <v>0.39759999999999995</v>
      </c>
      <c r="GO152" s="62">
        <f t="shared" si="1777"/>
        <v>0.40347999999999989</v>
      </c>
      <c r="GP152" s="62">
        <f t="shared" si="1777"/>
        <v>0.41523999999999994</v>
      </c>
      <c r="GQ152" s="62">
        <f t="shared" si="1777"/>
        <v>0.43287999999999999</v>
      </c>
      <c r="GR152" s="62">
        <f t="shared" si="1777"/>
        <v>0.45639999999999997</v>
      </c>
      <c r="GS152" s="172"/>
      <c r="GU152" s="172"/>
      <c r="GV152" s="172">
        <v>147</v>
      </c>
      <c r="GW152" s="62">
        <f t="shared" ref="GW152:HA152" si="1778">$U186*AJ154</f>
        <v>0.39759999999999995</v>
      </c>
      <c r="GX152" s="62">
        <f t="shared" si="1778"/>
        <v>0.40347999999999989</v>
      </c>
      <c r="GY152" s="62">
        <f t="shared" si="1778"/>
        <v>0.41523999999999994</v>
      </c>
      <c r="GZ152" s="62">
        <f t="shared" si="1778"/>
        <v>0.43287999999999999</v>
      </c>
      <c r="HA152" s="62">
        <f t="shared" si="1778"/>
        <v>0.45639999999999997</v>
      </c>
      <c r="HB152" s="172"/>
      <c r="HD152" s="172"/>
      <c r="HE152" s="172">
        <v>147</v>
      </c>
      <c r="HF152" s="62">
        <f t="shared" ref="HF152:HJ152" si="1779">$V186*AJ154</f>
        <v>2.9819999999999993</v>
      </c>
      <c r="HG152" s="62">
        <f t="shared" si="1779"/>
        <v>3.0260999999999991</v>
      </c>
      <c r="HH152" s="62">
        <f t="shared" si="1779"/>
        <v>3.1142999999999992</v>
      </c>
      <c r="HI152" s="62">
        <f t="shared" si="1779"/>
        <v>3.2465999999999995</v>
      </c>
      <c r="HJ152" s="62">
        <f t="shared" si="1779"/>
        <v>3.4229999999999996</v>
      </c>
      <c r="HK152" s="172"/>
      <c r="HM152" s="172"/>
      <c r="HN152" s="172">
        <v>147</v>
      </c>
      <c r="HO152" s="62">
        <f t="shared" ref="HO152:HS152" si="1780">$W186*AJ154</f>
        <v>0.59639999999999993</v>
      </c>
      <c r="HP152" s="62">
        <f t="shared" si="1780"/>
        <v>0.60521999999999987</v>
      </c>
      <c r="HQ152" s="62">
        <f t="shared" si="1780"/>
        <v>0.62285999999999997</v>
      </c>
      <c r="HR152" s="62">
        <f t="shared" si="1780"/>
        <v>0.64932000000000001</v>
      </c>
      <c r="HS152" s="62">
        <f t="shared" si="1780"/>
        <v>0.68459999999999999</v>
      </c>
      <c r="HT152" s="172"/>
      <c r="HV152" s="172"/>
      <c r="HW152" s="172">
        <v>147</v>
      </c>
      <c r="HX152" s="62">
        <f t="shared" ref="HX152:IB152" si="1781">$X186*AJ154</f>
        <v>0.39759999999999995</v>
      </c>
      <c r="HY152" s="62">
        <f t="shared" si="1781"/>
        <v>0.40347999999999989</v>
      </c>
      <c r="HZ152" s="62">
        <f t="shared" si="1781"/>
        <v>0.41523999999999994</v>
      </c>
      <c r="IA152" s="62">
        <f t="shared" si="1781"/>
        <v>0.43287999999999999</v>
      </c>
      <c r="IB152" s="62">
        <f t="shared" si="1781"/>
        <v>0.45639999999999997</v>
      </c>
      <c r="IC152" s="172"/>
      <c r="IE152" s="172"/>
      <c r="IF152" s="172">
        <v>147</v>
      </c>
      <c r="IG152" s="62">
        <f t="shared" ref="IG152:IK152" si="1782">$Y186*AJ154</f>
        <v>0.99399999999999988</v>
      </c>
      <c r="IH152" s="62">
        <f t="shared" si="1782"/>
        <v>1.0086999999999999</v>
      </c>
      <c r="II152" s="62">
        <f t="shared" si="1782"/>
        <v>1.0380999999999998</v>
      </c>
      <c r="IJ152" s="62">
        <f t="shared" si="1782"/>
        <v>1.0822000000000001</v>
      </c>
      <c r="IK152" s="62">
        <f t="shared" si="1782"/>
        <v>1.141</v>
      </c>
      <c r="IL152" s="172"/>
      <c r="IN152" s="172"/>
      <c r="IO152" s="172">
        <v>147</v>
      </c>
      <c r="IP152" s="62">
        <f t="shared" ref="IP152:IT152" si="1783">$Z186*AJ154</f>
        <v>0.39759999999999995</v>
      </c>
      <c r="IQ152" s="62">
        <f t="shared" si="1783"/>
        <v>0.40347999999999989</v>
      </c>
      <c r="IR152" s="62">
        <f t="shared" si="1783"/>
        <v>0.41523999999999994</v>
      </c>
      <c r="IS152" s="62">
        <f t="shared" si="1783"/>
        <v>0.43287999999999999</v>
      </c>
      <c r="IT152" s="62">
        <f t="shared" si="1783"/>
        <v>0.45639999999999997</v>
      </c>
      <c r="IU152" s="172"/>
      <c r="IW152" s="172"/>
      <c r="IX152" s="172">
        <v>147</v>
      </c>
      <c r="IY152" s="62">
        <f t="shared" ref="IY152:JC152" si="1784">$AA186*AJ154</f>
        <v>0</v>
      </c>
      <c r="IZ152" s="62">
        <f t="shared" si="1784"/>
        <v>0</v>
      </c>
      <c r="JA152" s="62">
        <f t="shared" si="1784"/>
        <v>0</v>
      </c>
      <c r="JB152" s="62">
        <f t="shared" si="1784"/>
        <v>0</v>
      </c>
      <c r="JC152" s="62">
        <f t="shared" si="1784"/>
        <v>0</v>
      </c>
      <c r="JD152" s="67"/>
      <c r="JE152" s="67"/>
      <c r="JF152" s="67"/>
      <c r="JG152" s="172"/>
      <c r="JI152" s="172"/>
      <c r="JJ152" s="172">
        <v>147</v>
      </c>
      <c r="JK152" s="68">
        <f t="shared" ref="JK152:JO152" si="1785">AJ154*$F186</f>
        <v>9.9399999999999988E-2</v>
      </c>
      <c r="JL152" s="68">
        <f t="shared" si="1785"/>
        <v>0.10086999999999997</v>
      </c>
      <c r="JM152" s="68">
        <f t="shared" si="1785"/>
        <v>0.10380999999999999</v>
      </c>
      <c r="JN152" s="68">
        <f t="shared" si="1785"/>
        <v>0.10822</v>
      </c>
      <c r="JO152" s="68">
        <f t="shared" si="1785"/>
        <v>0.11409999999999999</v>
      </c>
      <c r="JP152" s="61">
        <f>JK152*('[1]功能-城建'!CW151-'[1]功能-城建'!CW150)+JP151</f>
        <v>441934025.43771118</v>
      </c>
      <c r="JQ152" s="61">
        <f>JL152*('[1]功能-城建'!CX151-'[1]功能-城建'!CX150)+JQ151</f>
        <v>472745177.40485364</v>
      </c>
      <c r="JR152" s="61">
        <f>JM152*('[1]功能-城建'!CY151-'[1]功能-城建'!CY150)+JR151</f>
        <v>462452982.04013574</v>
      </c>
      <c r="JS152" s="61">
        <f>JN152*('[1]功能-城建'!CZ151-'[1]功能-城建'!CZ150)+JS151</f>
        <v>454487352.39129621</v>
      </c>
      <c r="JT152" s="61">
        <f>JO152*('[1]功能-城建'!DA151-'[1]功能-城建'!DA150)+JT151</f>
        <v>255347144.77359325</v>
      </c>
      <c r="JU152" s="172"/>
      <c r="JW152" s="172"/>
      <c r="JX152" s="172">
        <v>147</v>
      </c>
      <c r="JY152" s="68">
        <f t="shared" ref="JY152:KC152" si="1786">AJ154*$AB186</f>
        <v>0.19879999999999998</v>
      </c>
      <c r="JZ152" s="68">
        <f t="shared" si="1786"/>
        <v>0.20173999999999995</v>
      </c>
      <c r="KA152" s="68">
        <f t="shared" si="1786"/>
        <v>0.20761999999999997</v>
      </c>
      <c r="KB152" s="68">
        <f t="shared" si="1786"/>
        <v>0.21643999999999999</v>
      </c>
      <c r="KC152" s="68">
        <f t="shared" si="1786"/>
        <v>0.22819999999999999</v>
      </c>
      <c r="KD152" s="172"/>
      <c r="KF152" s="172"/>
      <c r="KG152" s="172">
        <v>147</v>
      </c>
      <c r="KH152" s="68">
        <f t="shared" ref="KH152:KL152" si="1787">AJ154*$AC186</f>
        <v>0.19879999999999998</v>
      </c>
      <c r="KI152" s="68">
        <f t="shared" si="1787"/>
        <v>0.20173999999999995</v>
      </c>
      <c r="KJ152" s="68">
        <f t="shared" si="1787"/>
        <v>0.20761999999999997</v>
      </c>
      <c r="KK152" s="68">
        <f t="shared" si="1787"/>
        <v>0.21643999999999999</v>
      </c>
      <c r="KL152" s="68">
        <f t="shared" si="1787"/>
        <v>0.22819999999999999</v>
      </c>
      <c r="KM152" s="172"/>
      <c r="KO152" s="172"/>
      <c r="KP152" s="172">
        <v>147</v>
      </c>
      <c r="KQ152" s="68">
        <f t="shared" ref="KQ152:KU152" si="1788">AJ154*$AD186</f>
        <v>0.29819999999999997</v>
      </c>
      <c r="KR152" s="68">
        <f t="shared" si="1788"/>
        <v>0.30260999999999993</v>
      </c>
      <c r="KS152" s="68">
        <f t="shared" si="1788"/>
        <v>0.31142999999999998</v>
      </c>
      <c r="KT152" s="68">
        <f t="shared" si="1788"/>
        <v>0.32466</v>
      </c>
      <c r="KU152" s="68">
        <f t="shared" si="1788"/>
        <v>0.34229999999999999</v>
      </c>
      <c r="KV152" s="172"/>
      <c r="KW152" s="172"/>
      <c r="KX152" s="172"/>
    </row>
    <row r="153" spans="2:310" x14ac:dyDescent="0.15">
      <c r="B153" s="172">
        <v>114</v>
      </c>
      <c r="C153" s="63">
        <f>IFERROR(INDEX(C$8:C$37,MATCH(圣人研究设计!AA187,$B$8:$B$37,0)),0)</f>
        <v>1.7999999999999998</v>
      </c>
      <c r="D153" s="63">
        <f>IFERROR(INDEX(D$8:D$37,MATCH(圣人研究设计!AB187,$B$8:$B$37,0)),0)</f>
        <v>1.7999999999999998</v>
      </c>
      <c r="E153" s="63">
        <f>IFERROR(INDEX(E$8:E$37,MATCH(圣人研究设计!AC187,$B$8:$B$37,0)),0)</f>
        <v>0</v>
      </c>
      <c r="F153" s="63">
        <f>IFERROR(INDEX(F$8:F$37,MATCH(圣人研究设计!AD187,$B$8:$B$37,0)),0)</f>
        <v>0.12</v>
      </c>
      <c r="G153" s="63">
        <f>IFERROR(INDEX(G$8:G$37,MATCH(圣人研究设计!AE187,$B$8:$B$37,0)),0)</f>
        <v>1.2</v>
      </c>
      <c r="H153" s="63">
        <f>IFERROR(INDEX(H$8:H$37,MATCH(圣人研究设计!AF187,$B$8:$B$37,0)),0)</f>
        <v>1.2</v>
      </c>
      <c r="I153" s="63">
        <f>IFERROR(INDEX(I$8:I$37,MATCH(圣人研究设计!AG187,$B$8:$B$37,0)),0)</f>
        <v>1.2</v>
      </c>
      <c r="J153" s="63">
        <f>IFERROR(INDEX(J$8:J$37,MATCH(圣人研究设计!AH187,$B$8:$B$37,0)),0)</f>
        <v>0.24</v>
      </c>
      <c r="K153" s="63">
        <f>IFERROR(INDEX(K$8:K$37,MATCH(圣人研究设计!AI187,$B$8:$B$37,0)),0)</f>
        <v>0.24</v>
      </c>
      <c r="L153" s="63">
        <f>IFERROR(INDEX(L$8:L$37,MATCH(圣人研究设计!AJ187,$B$8:$B$37,0)),0)</f>
        <v>0.2</v>
      </c>
      <c r="M153" s="63">
        <f>IFERROR(INDEX(M$8:M$37,MATCH(圣人研究设计!AK187,$B$8:$B$37,0)),0)</f>
        <v>0.36</v>
      </c>
      <c r="N153" s="63">
        <f>IFERROR(INDEX(N$8:N$37,MATCH(圣人研究设计!AL187,$B$8:$B$37,0)),0)</f>
        <v>0.24</v>
      </c>
      <c r="O153" s="63">
        <f>IFERROR(INDEX(O$8:O$37,MATCH(圣人研究设计!AM187,$B$8:$B$37,0)),0)</f>
        <v>0.1</v>
      </c>
      <c r="P153" s="63">
        <f>IFERROR(INDEX(P$8:P$37,MATCH(圣人研究设计!AN187,$B$8:$B$37,0)),0)</f>
        <v>0.48</v>
      </c>
      <c r="Q153" s="63">
        <f>IFERROR(INDEX(Q$8:Q$37,MATCH(圣人研究设计!AO187,$B$8:$B$37,0)),0)</f>
        <v>0.1</v>
      </c>
      <c r="R153" s="63">
        <f>IFERROR(INDEX(R$8:R$37,MATCH(圣人研究设计!AP187,$B$8:$B$37,0)),0)</f>
        <v>0.3</v>
      </c>
      <c r="S153" s="63">
        <f>IFERROR(INDEX(S$8:S$37,MATCH(圣人研究设计!AQ187,$B$8:$B$37,0)),0)</f>
        <v>0.4</v>
      </c>
      <c r="T153" s="63">
        <f>IFERROR(INDEX(T$8:T$37,MATCH(圣人研究设计!AR187,$B$8:$B$37,0)),0)</f>
        <v>0.48</v>
      </c>
      <c r="U153" s="63">
        <f>IFERROR(INDEX(U$8:U$37,MATCH(圣人研究设计!AS187,$B$8:$B$37,0)),0)</f>
        <v>0.4</v>
      </c>
      <c r="V153" s="63">
        <f>IFERROR(INDEX(V$8:V$37,MATCH(圣人研究设计!AT187,$B$8:$B$37,0)),0)</f>
        <v>3.5999999999999996</v>
      </c>
      <c r="W153" s="63">
        <f>IFERROR(INDEX(W$8:W$37,MATCH(圣人研究设计!AU187,$B$8:$B$37,0)),0)</f>
        <v>0.72</v>
      </c>
      <c r="X153" s="63">
        <f>IFERROR(INDEX(X$8:X$37,MATCH(圣人研究设计!AV187,$B$8:$B$37,0)),0)</f>
        <v>0.4</v>
      </c>
      <c r="Y153" s="63">
        <f>IFERROR(INDEX(Y$8:Y$37,MATCH(圣人研究设计!AW187,$B$8:$B$37,0)),0)</f>
        <v>1.2</v>
      </c>
      <c r="Z153" s="63">
        <f>IFERROR(INDEX(Z$8:Z$37,MATCH(圣人研究设计!AX187,$B$8:$B$37,0)),0)</f>
        <v>0.48</v>
      </c>
      <c r="AA153" s="63">
        <f>IFERROR(INDEX(AA$8:AA$37,MATCH(圣人研究设计!AY187,$B$8:$B$37,0)),0)</f>
        <v>0</v>
      </c>
      <c r="AB153" s="63">
        <f>IFERROR(INDEX(AB$8:AB$37,MATCH(圣人研究设计!AZ187,$B$8:$B$37,0)),0)</f>
        <v>0.2</v>
      </c>
      <c r="AC153" s="63">
        <f>IFERROR(INDEX(AC$8:AC$37,MATCH(圣人研究设计!BA187,$B$8:$B$37,0)),0)</f>
        <v>0.24</v>
      </c>
      <c r="AD153" s="63">
        <f>IFERROR(INDEX(AD$8:AD$37,MATCH(圣人研究设计!BB187,$B$8:$B$37,0)),0)</f>
        <v>0.36</v>
      </c>
      <c r="AI153" s="172">
        <v>146</v>
      </c>
      <c r="AJ153" s="60">
        <f>IF(总纲!BM150&lt;INT('功能-圣人研究'!$E$8),0,求节点('功能-圣人研究'!$E$8:$E$27,'功能-圣人研究'!K$8:K$27,总纲!BM150))</f>
        <v>0.71</v>
      </c>
      <c r="AK153" s="60">
        <f>IF(总纲!BN150&lt;INT('功能-圣人研究'!$E$8),0,求节点('功能-圣人研究'!$E$8:$E$27,'功能-圣人研究'!L$8:L$27,总纲!BN150))</f>
        <v>0.72049999999999992</v>
      </c>
      <c r="AL153" s="60">
        <f>IF(总纲!BO150&lt;INT('功能-圣人研究'!$E$8),0,求节点('功能-圣人研究'!$E$8:$E$27,'功能-圣人研究'!M$8:M$27,总纲!BO150))</f>
        <v>0.74149999999999994</v>
      </c>
      <c r="AM153" s="60">
        <f>IF(总纲!BP150&lt;INT('功能-圣人研究'!$E$8),0,求节点('功能-圣人研究'!$E$8:$E$27,'功能-圣人研究'!N$8:N$27,总纲!BP150))</f>
        <v>0.77300000000000002</v>
      </c>
      <c r="AN153" s="60">
        <f>IF(总纲!BQ150&lt;INT('功能-圣人研究'!$E$8),0,求节点('功能-圣人研究'!$E$8:$E$27,'功能-圣人研究'!O$8:O$27,总纲!BQ150))</f>
        <v>0.81500000000000006</v>
      </c>
      <c r="AO153" s="172"/>
      <c r="AT153" s="172">
        <v>148</v>
      </c>
      <c r="AU153" s="68">
        <f t="shared" ref="AU153:AY153" si="1789">$C187*AJ155</f>
        <v>1.4909999999999997</v>
      </c>
      <c r="AV153" s="68">
        <f t="shared" si="1789"/>
        <v>1.5130499999999996</v>
      </c>
      <c r="AW153" s="68">
        <f t="shared" si="1789"/>
        <v>1.5571499999999996</v>
      </c>
      <c r="AX153" s="68">
        <f t="shared" si="1789"/>
        <v>1.6232999999999997</v>
      </c>
      <c r="AY153" s="68">
        <f t="shared" si="1789"/>
        <v>1.7114999999999998</v>
      </c>
      <c r="AZ153" s="172"/>
      <c r="BB153" s="172"/>
      <c r="BC153" s="172">
        <v>148</v>
      </c>
      <c r="BD153" s="68">
        <f t="shared" ref="BD153:BH153" si="1790">$D187*AJ155</f>
        <v>1.4909999999999997</v>
      </c>
      <c r="BE153" s="68">
        <f t="shared" si="1790"/>
        <v>1.5130499999999996</v>
      </c>
      <c r="BF153" s="68">
        <f t="shared" si="1790"/>
        <v>1.5571499999999996</v>
      </c>
      <c r="BG153" s="68">
        <f t="shared" si="1790"/>
        <v>1.6232999999999997</v>
      </c>
      <c r="BH153" s="68">
        <f t="shared" si="1790"/>
        <v>1.7114999999999998</v>
      </c>
      <c r="BI153" s="172"/>
      <c r="BK153" s="172"/>
      <c r="BL153" s="172">
        <v>148</v>
      </c>
      <c r="BM153" s="68">
        <f t="shared" ref="BM153:BQ153" si="1791">$E187*AJ155</f>
        <v>0</v>
      </c>
      <c r="BN153" s="68">
        <f t="shared" si="1791"/>
        <v>0</v>
      </c>
      <c r="BO153" s="68">
        <f t="shared" si="1791"/>
        <v>0</v>
      </c>
      <c r="BP153" s="68">
        <f t="shared" si="1791"/>
        <v>0</v>
      </c>
      <c r="BQ153" s="68">
        <f t="shared" si="1791"/>
        <v>0</v>
      </c>
      <c r="BR153" s="172"/>
      <c r="BT153" s="172"/>
      <c r="BU153" s="172">
        <v>148</v>
      </c>
      <c r="BV153" s="62">
        <f t="shared" ref="BV153:BZ153" si="1792">$G187*AJ155</f>
        <v>0.99399999999999988</v>
      </c>
      <c r="BW153" s="62">
        <f t="shared" si="1792"/>
        <v>1.0086999999999999</v>
      </c>
      <c r="BX153" s="62">
        <f t="shared" si="1792"/>
        <v>1.0380999999999998</v>
      </c>
      <c r="BY153" s="62">
        <f t="shared" si="1792"/>
        <v>1.0822000000000001</v>
      </c>
      <c r="BZ153" s="62">
        <f t="shared" si="1792"/>
        <v>1.141</v>
      </c>
      <c r="CA153" s="172"/>
      <c r="CC153" s="172"/>
      <c r="CD153" s="172">
        <v>148</v>
      </c>
      <c r="CE153" s="62">
        <f t="shared" ref="CE153:CI153" si="1793">$H187*AJ155</f>
        <v>0.99399999999999988</v>
      </c>
      <c r="CF153" s="62">
        <f t="shared" si="1793"/>
        <v>1.0086999999999999</v>
      </c>
      <c r="CG153" s="62">
        <f t="shared" si="1793"/>
        <v>1.0380999999999998</v>
      </c>
      <c r="CH153" s="62">
        <f t="shared" si="1793"/>
        <v>1.0822000000000001</v>
      </c>
      <c r="CI153" s="62">
        <f t="shared" si="1793"/>
        <v>1.141</v>
      </c>
      <c r="CJ153" s="172"/>
      <c r="CL153" s="172"/>
      <c r="CM153" s="172">
        <v>148</v>
      </c>
      <c r="CN153" s="62">
        <f t="shared" ref="CN153:CR153" si="1794">$I187*AJ155</f>
        <v>0.99399999999999988</v>
      </c>
      <c r="CO153" s="62">
        <f t="shared" si="1794"/>
        <v>1.0086999999999999</v>
      </c>
      <c r="CP153" s="62">
        <f t="shared" si="1794"/>
        <v>1.0380999999999998</v>
      </c>
      <c r="CQ153" s="62">
        <f t="shared" si="1794"/>
        <v>1.0822000000000001</v>
      </c>
      <c r="CR153" s="62">
        <f t="shared" si="1794"/>
        <v>1.141</v>
      </c>
      <c r="CS153" s="172"/>
      <c r="CU153" s="172"/>
      <c r="CV153" s="172">
        <v>148</v>
      </c>
      <c r="CW153" s="62">
        <f t="shared" ref="CW153:DA153" si="1795">$J187*AJ155</f>
        <v>0.19879999999999998</v>
      </c>
      <c r="CX153" s="62">
        <f t="shared" si="1795"/>
        <v>0.20173999999999995</v>
      </c>
      <c r="CY153" s="62">
        <f t="shared" si="1795"/>
        <v>0.20761999999999997</v>
      </c>
      <c r="CZ153" s="62">
        <f t="shared" si="1795"/>
        <v>0.21643999999999999</v>
      </c>
      <c r="DA153" s="62">
        <f t="shared" si="1795"/>
        <v>0.22819999999999999</v>
      </c>
      <c r="DB153" s="172"/>
      <c r="DD153" s="172"/>
      <c r="DE153" s="172">
        <v>148</v>
      </c>
      <c r="DF153" s="62">
        <f t="shared" ref="DF153:DJ153" si="1796">$K187*AJ155</f>
        <v>0.19879999999999998</v>
      </c>
      <c r="DG153" s="62">
        <f t="shared" si="1796"/>
        <v>0.20173999999999995</v>
      </c>
      <c r="DH153" s="62">
        <f t="shared" si="1796"/>
        <v>0.20761999999999997</v>
      </c>
      <c r="DI153" s="62">
        <f t="shared" si="1796"/>
        <v>0.21643999999999999</v>
      </c>
      <c r="DJ153" s="62">
        <f t="shared" si="1796"/>
        <v>0.22819999999999999</v>
      </c>
      <c r="DK153" s="172"/>
      <c r="DM153" s="172"/>
      <c r="DN153" s="172">
        <v>148</v>
      </c>
      <c r="DO153" s="62">
        <f t="shared" ref="DO153:DS153" si="1797">$L187*AJ155</f>
        <v>0.19879999999999998</v>
      </c>
      <c r="DP153" s="62">
        <f t="shared" si="1797"/>
        <v>0.20173999999999995</v>
      </c>
      <c r="DQ153" s="62">
        <f t="shared" si="1797"/>
        <v>0.20761999999999997</v>
      </c>
      <c r="DR153" s="62">
        <f t="shared" si="1797"/>
        <v>0.21643999999999999</v>
      </c>
      <c r="DS153" s="62">
        <f t="shared" si="1797"/>
        <v>0.22819999999999999</v>
      </c>
      <c r="DT153" s="172"/>
      <c r="DV153" s="172"/>
      <c r="DW153" s="172">
        <v>148</v>
      </c>
      <c r="DX153" s="62">
        <f t="shared" ref="DX153:EB153" si="1798">$M187*AJ155</f>
        <v>0.29819999999999997</v>
      </c>
      <c r="DY153" s="62">
        <f t="shared" si="1798"/>
        <v>0.30260999999999993</v>
      </c>
      <c r="DZ153" s="62">
        <f t="shared" si="1798"/>
        <v>0.31142999999999998</v>
      </c>
      <c r="EA153" s="62">
        <f t="shared" si="1798"/>
        <v>0.32466</v>
      </c>
      <c r="EB153" s="62">
        <f t="shared" si="1798"/>
        <v>0.34229999999999999</v>
      </c>
      <c r="EC153" s="172"/>
      <c r="EE153" s="172"/>
      <c r="EF153" s="172">
        <v>148</v>
      </c>
      <c r="EG153" s="62">
        <f t="shared" ref="EG153:EK153" si="1799">$N187*AJ155</f>
        <v>0.19879999999999998</v>
      </c>
      <c r="EH153" s="62">
        <f t="shared" si="1799"/>
        <v>0.20173999999999995</v>
      </c>
      <c r="EI153" s="62">
        <f t="shared" si="1799"/>
        <v>0.20761999999999997</v>
      </c>
      <c r="EJ153" s="62">
        <f t="shared" si="1799"/>
        <v>0.21643999999999999</v>
      </c>
      <c r="EK153" s="62">
        <f t="shared" si="1799"/>
        <v>0.22819999999999999</v>
      </c>
      <c r="EL153" s="172"/>
      <c r="EN153" s="172"/>
      <c r="EO153" s="172">
        <v>148</v>
      </c>
      <c r="EP153" s="62">
        <f t="shared" ref="EP153:ET153" si="1800">$O187*AJ155</f>
        <v>9.9399999999999988E-2</v>
      </c>
      <c r="EQ153" s="62">
        <f t="shared" si="1800"/>
        <v>0.10086999999999997</v>
      </c>
      <c r="ER153" s="62">
        <f t="shared" si="1800"/>
        <v>0.10380999999999999</v>
      </c>
      <c r="ES153" s="62">
        <f t="shared" si="1800"/>
        <v>0.10822</v>
      </c>
      <c r="ET153" s="62">
        <f t="shared" si="1800"/>
        <v>0.11409999999999999</v>
      </c>
      <c r="EU153" s="172"/>
      <c r="EW153" s="172"/>
      <c r="EX153" s="172">
        <v>148</v>
      </c>
      <c r="EY153" s="62">
        <f t="shared" si="1328"/>
        <v>0.39759999999999995</v>
      </c>
      <c r="EZ153" s="62">
        <f t="shared" si="1329"/>
        <v>0.40347999999999989</v>
      </c>
      <c r="FA153" s="62">
        <f t="shared" si="1330"/>
        <v>0.41523999999999994</v>
      </c>
      <c r="FB153" s="62">
        <f t="shared" si="1331"/>
        <v>0.43287999999999999</v>
      </c>
      <c r="FC153" s="62">
        <f t="shared" si="1332"/>
        <v>0.45639999999999997</v>
      </c>
      <c r="FD153" s="172"/>
      <c r="FF153" s="172"/>
      <c r="FG153" s="172">
        <v>148</v>
      </c>
      <c r="FH153" s="67">
        <f>$Q187*AJ155*'[1]资源-士兵训练时间'!AB153+FH152</f>
        <v>368725913.58101338</v>
      </c>
      <c r="FI153" s="67">
        <f>$Q187*AK155*'[1]资源-士兵训练时间'!AC153+FI152</f>
        <v>520195009.15720171</v>
      </c>
      <c r="FJ153" s="67">
        <f>$Q187*AL155*'[1]资源-士兵训练时间'!AD153+FJ152</f>
        <v>697532479.58420789</v>
      </c>
      <c r="FK153" s="67">
        <f>$Q187*AM155*'[1]资源-士兵训练时间'!AE153+FK152</f>
        <v>910503411.3259865</v>
      </c>
      <c r="FL153" s="67">
        <f>$Q187*AN155*'[1]资源-士兵训练时间'!AF153+FL152</f>
        <v>1322586614.4256277</v>
      </c>
      <c r="FM153" s="172"/>
      <c r="FO153" s="172"/>
      <c r="FP153" s="172">
        <v>148</v>
      </c>
      <c r="FQ153" s="62">
        <f t="shared" ref="FQ153:FU153" si="1801">$R187*AJ155</f>
        <v>0.29819999999999997</v>
      </c>
      <c r="FR153" s="62">
        <f t="shared" si="1801"/>
        <v>0.30260999999999993</v>
      </c>
      <c r="FS153" s="62">
        <f t="shared" si="1801"/>
        <v>0.31142999999999998</v>
      </c>
      <c r="FT153" s="62">
        <f t="shared" si="1801"/>
        <v>0.32466</v>
      </c>
      <c r="FU153" s="62">
        <f t="shared" si="1801"/>
        <v>0.34229999999999999</v>
      </c>
      <c r="FV153" s="61">
        <f>FQ153*[4]兵营招募!AX152+FV152</f>
        <v>1121364565.7440734</v>
      </c>
      <c r="FW153" s="61">
        <f>FR153*[4]兵营招募!AY152+FW152</f>
        <v>1118813838.2914968</v>
      </c>
      <c r="FX153" s="61">
        <f>FS153*[4]兵营招募!AZ152+FX152</f>
        <v>1043235916.263725</v>
      </c>
      <c r="FY153" s="61">
        <f>FT153*[4]兵营招募!BA152+FY152</f>
        <v>962539706.58535826</v>
      </c>
      <c r="FZ153" s="61">
        <f>FU153*[4]兵营招募!BB152+FZ152</f>
        <v>648453815.45152795</v>
      </c>
      <c r="GA153" s="172"/>
      <c r="GC153" s="172"/>
      <c r="GD153" s="172">
        <v>148</v>
      </c>
      <c r="GE153" s="62">
        <f t="shared" ref="GE153:GI153" si="1802">$S187*AJ155</f>
        <v>0.39759999999999995</v>
      </c>
      <c r="GF153" s="62">
        <f t="shared" si="1802"/>
        <v>0.40347999999999989</v>
      </c>
      <c r="GG153" s="62">
        <f t="shared" si="1802"/>
        <v>0.41523999999999994</v>
      </c>
      <c r="GH153" s="62">
        <f t="shared" si="1802"/>
        <v>0.43287999999999999</v>
      </c>
      <c r="GI153" s="62">
        <f t="shared" si="1802"/>
        <v>0.45639999999999997</v>
      </c>
      <c r="GJ153" s="172"/>
      <c r="GL153" s="172"/>
      <c r="GM153" s="172">
        <v>148</v>
      </c>
      <c r="GN153" s="62">
        <f t="shared" ref="GN153:GR153" si="1803">$T187*AJ155</f>
        <v>0.39759999999999995</v>
      </c>
      <c r="GO153" s="62">
        <f t="shared" si="1803"/>
        <v>0.40347999999999989</v>
      </c>
      <c r="GP153" s="62">
        <f t="shared" si="1803"/>
        <v>0.41523999999999994</v>
      </c>
      <c r="GQ153" s="62">
        <f t="shared" si="1803"/>
        <v>0.43287999999999999</v>
      </c>
      <c r="GR153" s="62">
        <f t="shared" si="1803"/>
        <v>0.45639999999999997</v>
      </c>
      <c r="GS153" s="172"/>
      <c r="GU153" s="172"/>
      <c r="GV153" s="172">
        <v>148</v>
      </c>
      <c r="GW153" s="62">
        <f t="shared" ref="GW153:HA153" si="1804">$U187*AJ155</f>
        <v>0.39759999999999995</v>
      </c>
      <c r="GX153" s="62">
        <f t="shared" si="1804"/>
        <v>0.40347999999999989</v>
      </c>
      <c r="GY153" s="62">
        <f t="shared" si="1804"/>
        <v>0.41523999999999994</v>
      </c>
      <c r="GZ153" s="62">
        <f t="shared" si="1804"/>
        <v>0.43287999999999999</v>
      </c>
      <c r="HA153" s="62">
        <f t="shared" si="1804"/>
        <v>0.45639999999999997</v>
      </c>
      <c r="HB153" s="172"/>
      <c r="HD153" s="172"/>
      <c r="HE153" s="172">
        <v>148</v>
      </c>
      <c r="HF153" s="62">
        <f t="shared" ref="HF153:HJ153" si="1805">$V187*AJ155</f>
        <v>2.9819999999999993</v>
      </c>
      <c r="HG153" s="62">
        <f t="shared" si="1805"/>
        <v>3.0260999999999991</v>
      </c>
      <c r="HH153" s="62">
        <f t="shared" si="1805"/>
        <v>3.1142999999999992</v>
      </c>
      <c r="HI153" s="62">
        <f t="shared" si="1805"/>
        <v>3.2465999999999995</v>
      </c>
      <c r="HJ153" s="62">
        <f t="shared" si="1805"/>
        <v>3.4229999999999996</v>
      </c>
      <c r="HK153" s="172"/>
      <c r="HM153" s="172"/>
      <c r="HN153" s="172">
        <v>148</v>
      </c>
      <c r="HO153" s="62">
        <f t="shared" ref="HO153:HS153" si="1806">$W187*AJ155</f>
        <v>0.59639999999999993</v>
      </c>
      <c r="HP153" s="62">
        <f t="shared" si="1806"/>
        <v>0.60521999999999987</v>
      </c>
      <c r="HQ153" s="62">
        <f t="shared" si="1806"/>
        <v>0.62285999999999997</v>
      </c>
      <c r="HR153" s="62">
        <f t="shared" si="1806"/>
        <v>0.64932000000000001</v>
      </c>
      <c r="HS153" s="62">
        <f t="shared" si="1806"/>
        <v>0.68459999999999999</v>
      </c>
      <c r="HT153" s="172"/>
      <c r="HV153" s="172"/>
      <c r="HW153" s="172">
        <v>148</v>
      </c>
      <c r="HX153" s="62">
        <f t="shared" ref="HX153:IB153" si="1807">$X187*AJ155</f>
        <v>0.39759999999999995</v>
      </c>
      <c r="HY153" s="62">
        <f t="shared" si="1807"/>
        <v>0.40347999999999989</v>
      </c>
      <c r="HZ153" s="62">
        <f t="shared" si="1807"/>
        <v>0.41523999999999994</v>
      </c>
      <c r="IA153" s="62">
        <f t="shared" si="1807"/>
        <v>0.43287999999999999</v>
      </c>
      <c r="IB153" s="62">
        <f t="shared" si="1807"/>
        <v>0.45639999999999997</v>
      </c>
      <c r="IC153" s="172"/>
      <c r="IE153" s="172"/>
      <c r="IF153" s="172">
        <v>148</v>
      </c>
      <c r="IG153" s="62">
        <f t="shared" ref="IG153:IK153" si="1808">$Y187*AJ155</f>
        <v>0.99399999999999988</v>
      </c>
      <c r="IH153" s="62">
        <f t="shared" si="1808"/>
        <v>1.0086999999999999</v>
      </c>
      <c r="II153" s="62">
        <f t="shared" si="1808"/>
        <v>1.0380999999999998</v>
      </c>
      <c r="IJ153" s="62">
        <f t="shared" si="1808"/>
        <v>1.0822000000000001</v>
      </c>
      <c r="IK153" s="62">
        <f t="shared" si="1808"/>
        <v>1.141</v>
      </c>
      <c r="IL153" s="172"/>
      <c r="IN153" s="172"/>
      <c r="IO153" s="172">
        <v>148</v>
      </c>
      <c r="IP153" s="62">
        <f t="shared" ref="IP153:IT153" si="1809">$Z187*AJ155</f>
        <v>0.39759999999999995</v>
      </c>
      <c r="IQ153" s="62">
        <f t="shared" si="1809"/>
        <v>0.40347999999999989</v>
      </c>
      <c r="IR153" s="62">
        <f t="shared" si="1809"/>
        <v>0.41523999999999994</v>
      </c>
      <c r="IS153" s="62">
        <f t="shared" si="1809"/>
        <v>0.43287999999999999</v>
      </c>
      <c r="IT153" s="62">
        <f t="shared" si="1809"/>
        <v>0.45639999999999997</v>
      </c>
      <c r="IU153" s="172"/>
      <c r="IW153" s="172"/>
      <c r="IX153" s="172">
        <v>148</v>
      </c>
      <c r="IY153" s="62">
        <f t="shared" ref="IY153:JC153" si="1810">$AA187*AJ155</f>
        <v>0</v>
      </c>
      <c r="IZ153" s="62">
        <f t="shared" si="1810"/>
        <v>0</v>
      </c>
      <c r="JA153" s="62">
        <f t="shared" si="1810"/>
        <v>0</v>
      </c>
      <c r="JB153" s="62">
        <f t="shared" si="1810"/>
        <v>0</v>
      </c>
      <c r="JC153" s="62">
        <f t="shared" si="1810"/>
        <v>0</v>
      </c>
      <c r="JD153" s="67"/>
      <c r="JE153" s="67"/>
      <c r="JF153" s="67"/>
      <c r="JG153" s="172"/>
      <c r="JI153" s="172"/>
      <c r="JJ153" s="172">
        <v>148</v>
      </c>
      <c r="JK153" s="68">
        <f t="shared" ref="JK153:JO153" si="1811">AJ155*$F187</f>
        <v>9.9399999999999988E-2</v>
      </c>
      <c r="JL153" s="68">
        <f t="shared" si="1811"/>
        <v>0.10086999999999997</v>
      </c>
      <c r="JM153" s="68">
        <f t="shared" si="1811"/>
        <v>0.10380999999999999</v>
      </c>
      <c r="JN153" s="68">
        <f t="shared" si="1811"/>
        <v>0.10822</v>
      </c>
      <c r="JO153" s="68">
        <f t="shared" si="1811"/>
        <v>0.11409999999999999</v>
      </c>
      <c r="JP153" s="61">
        <f>JK153*('[1]功能-城建'!CW152-'[1]功能-城建'!CW151)+JP152</f>
        <v>474746496.85008025</v>
      </c>
      <c r="JQ153" s="61">
        <f>JL153*('[1]功能-城建'!CX152-'[1]功能-城建'!CX151)+JQ152</f>
        <v>507605023.28934062</v>
      </c>
      <c r="JR153" s="61">
        <f>JM153*('[1]功能-城建'!CY152-'[1]功能-城建'!CY151)+JR152</f>
        <v>497117789.15830016</v>
      </c>
      <c r="JS153" s="61">
        <f>JN153*('[1]功能-城建'!CZ152-'[1]功能-城建'!CZ151)+JS152</f>
        <v>489335701.95817447</v>
      </c>
      <c r="JT153" s="61">
        <f>JO153*('[1]功能-城建'!DA152-'[1]功能-城建'!DA151)+JT152</f>
        <v>274894249.12890142</v>
      </c>
      <c r="JU153" s="172"/>
      <c r="JW153" s="172"/>
      <c r="JX153" s="172">
        <v>148</v>
      </c>
      <c r="JY153" s="68">
        <f t="shared" ref="JY153:KC153" si="1812">AJ155*$AB187</f>
        <v>0.19879999999999998</v>
      </c>
      <c r="JZ153" s="68">
        <f t="shared" si="1812"/>
        <v>0.20173999999999995</v>
      </c>
      <c r="KA153" s="68">
        <f t="shared" si="1812"/>
        <v>0.20761999999999997</v>
      </c>
      <c r="KB153" s="68">
        <f t="shared" si="1812"/>
        <v>0.21643999999999999</v>
      </c>
      <c r="KC153" s="68">
        <f t="shared" si="1812"/>
        <v>0.22819999999999999</v>
      </c>
      <c r="KD153" s="172"/>
      <c r="KF153" s="172"/>
      <c r="KG153" s="172">
        <v>148</v>
      </c>
      <c r="KH153" s="68">
        <f t="shared" ref="KH153:KL153" si="1813">AJ155*$AC187</f>
        <v>0.19879999999999998</v>
      </c>
      <c r="KI153" s="68">
        <f t="shared" si="1813"/>
        <v>0.20173999999999995</v>
      </c>
      <c r="KJ153" s="68">
        <f t="shared" si="1813"/>
        <v>0.20761999999999997</v>
      </c>
      <c r="KK153" s="68">
        <f t="shared" si="1813"/>
        <v>0.21643999999999999</v>
      </c>
      <c r="KL153" s="68">
        <f t="shared" si="1813"/>
        <v>0.22819999999999999</v>
      </c>
      <c r="KM153" s="172"/>
      <c r="KO153" s="172"/>
      <c r="KP153" s="172">
        <v>148</v>
      </c>
      <c r="KQ153" s="68">
        <f t="shared" ref="KQ153:KU153" si="1814">AJ155*$AD187</f>
        <v>0.29819999999999997</v>
      </c>
      <c r="KR153" s="68">
        <f t="shared" si="1814"/>
        <v>0.30260999999999993</v>
      </c>
      <c r="KS153" s="68">
        <f t="shared" si="1814"/>
        <v>0.31142999999999998</v>
      </c>
      <c r="KT153" s="68">
        <f t="shared" si="1814"/>
        <v>0.32466</v>
      </c>
      <c r="KU153" s="68">
        <f t="shared" si="1814"/>
        <v>0.34229999999999999</v>
      </c>
      <c r="KV153" s="172"/>
      <c r="KW153" s="172"/>
      <c r="KX153" s="172"/>
    </row>
    <row r="154" spans="2:310" x14ac:dyDescent="0.15">
      <c r="B154" s="172">
        <v>115</v>
      </c>
      <c r="C154" s="63">
        <f>IFERROR(INDEX(C$8:C$37,MATCH(圣人研究设计!AA188,$B$8:$B$37,0)),0)</f>
        <v>1.7999999999999998</v>
      </c>
      <c r="D154" s="63">
        <f>IFERROR(INDEX(D$8:D$37,MATCH(圣人研究设计!AB188,$B$8:$B$37,0)),0)</f>
        <v>1.7999999999999998</v>
      </c>
      <c r="E154" s="63">
        <f>IFERROR(INDEX(E$8:E$37,MATCH(圣人研究设计!AC188,$B$8:$B$37,0)),0)</f>
        <v>0</v>
      </c>
      <c r="F154" s="63">
        <f>IFERROR(INDEX(F$8:F$37,MATCH(圣人研究设计!AD188,$B$8:$B$37,0)),0)</f>
        <v>0.12</v>
      </c>
      <c r="G154" s="63">
        <f>IFERROR(INDEX(G$8:G$37,MATCH(圣人研究设计!AE188,$B$8:$B$37,0)),0)</f>
        <v>1.2</v>
      </c>
      <c r="H154" s="63">
        <f>IFERROR(INDEX(H$8:H$37,MATCH(圣人研究设计!AF188,$B$8:$B$37,0)),0)</f>
        <v>1.2</v>
      </c>
      <c r="I154" s="63">
        <f>IFERROR(INDEX(I$8:I$37,MATCH(圣人研究设计!AG188,$B$8:$B$37,0)),0)</f>
        <v>1.2</v>
      </c>
      <c r="J154" s="63">
        <f>IFERROR(INDEX(J$8:J$37,MATCH(圣人研究设计!AH188,$B$8:$B$37,0)),0)</f>
        <v>0.24</v>
      </c>
      <c r="K154" s="63">
        <f>IFERROR(INDEX(K$8:K$37,MATCH(圣人研究设计!AI188,$B$8:$B$37,0)),0)</f>
        <v>0.24</v>
      </c>
      <c r="L154" s="63">
        <f>IFERROR(INDEX(L$8:L$37,MATCH(圣人研究设计!AJ188,$B$8:$B$37,0)),0)</f>
        <v>0.2</v>
      </c>
      <c r="M154" s="63">
        <f>IFERROR(INDEX(M$8:M$37,MATCH(圣人研究设计!AK188,$B$8:$B$37,0)),0)</f>
        <v>0.36</v>
      </c>
      <c r="N154" s="63">
        <f>IFERROR(INDEX(N$8:N$37,MATCH(圣人研究设计!AL188,$B$8:$B$37,0)),0)</f>
        <v>0.24</v>
      </c>
      <c r="O154" s="63">
        <f>IFERROR(INDEX(O$8:O$37,MATCH(圣人研究设计!AM188,$B$8:$B$37,0)),0)</f>
        <v>0.1</v>
      </c>
      <c r="P154" s="63">
        <f>IFERROR(INDEX(P$8:P$37,MATCH(圣人研究设计!AN188,$B$8:$B$37,0)),0)</f>
        <v>0.48</v>
      </c>
      <c r="Q154" s="63">
        <f>IFERROR(INDEX(Q$8:Q$37,MATCH(圣人研究设计!AO188,$B$8:$B$37,0)),0)</f>
        <v>0.1</v>
      </c>
      <c r="R154" s="63">
        <f>IFERROR(INDEX(R$8:R$37,MATCH(圣人研究设计!AP188,$B$8:$B$37,0)),0)</f>
        <v>0.3</v>
      </c>
      <c r="S154" s="63">
        <f>IFERROR(INDEX(S$8:S$37,MATCH(圣人研究设计!AQ188,$B$8:$B$37,0)),0)</f>
        <v>0.4</v>
      </c>
      <c r="T154" s="63">
        <f>IFERROR(INDEX(T$8:T$37,MATCH(圣人研究设计!AR188,$B$8:$B$37,0)),0)</f>
        <v>0.48</v>
      </c>
      <c r="U154" s="63">
        <f>IFERROR(INDEX(U$8:U$37,MATCH(圣人研究设计!AS188,$B$8:$B$37,0)),0)</f>
        <v>0.4</v>
      </c>
      <c r="V154" s="63">
        <f>IFERROR(INDEX(V$8:V$37,MATCH(圣人研究设计!AT188,$B$8:$B$37,0)),0)</f>
        <v>3.5999999999999996</v>
      </c>
      <c r="W154" s="63">
        <f>IFERROR(INDEX(W$8:W$37,MATCH(圣人研究设计!AU188,$B$8:$B$37,0)),0)</f>
        <v>0.72</v>
      </c>
      <c r="X154" s="63">
        <f>IFERROR(INDEX(X$8:X$37,MATCH(圣人研究设计!AV188,$B$8:$B$37,0)),0)</f>
        <v>0.4</v>
      </c>
      <c r="Y154" s="63">
        <f>IFERROR(INDEX(Y$8:Y$37,MATCH(圣人研究设计!AW188,$B$8:$B$37,0)),0)</f>
        <v>1.2</v>
      </c>
      <c r="Z154" s="63">
        <f>IFERROR(INDEX(Z$8:Z$37,MATCH(圣人研究设计!AX188,$B$8:$B$37,0)),0)</f>
        <v>0.48</v>
      </c>
      <c r="AA154" s="63">
        <f>IFERROR(INDEX(AA$8:AA$37,MATCH(圣人研究设计!AY188,$B$8:$B$37,0)),0)</f>
        <v>0</v>
      </c>
      <c r="AB154" s="63">
        <f>IFERROR(INDEX(AB$8:AB$37,MATCH(圣人研究设计!AZ188,$B$8:$B$37,0)),0)</f>
        <v>0.2</v>
      </c>
      <c r="AC154" s="63">
        <f>IFERROR(INDEX(AC$8:AC$37,MATCH(圣人研究设计!BA188,$B$8:$B$37,0)),0)</f>
        <v>0.24</v>
      </c>
      <c r="AD154" s="63">
        <f>IFERROR(INDEX(AD$8:AD$37,MATCH(圣人研究设计!BB188,$B$8:$B$37,0)),0)</f>
        <v>0.36</v>
      </c>
      <c r="AI154" s="172">
        <v>147</v>
      </c>
      <c r="AJ154" s="60">
        <f>IF(总纲!BM151&lt;INT('功能-圣人研究'!$E$8),0,求节点('功能-圣人研究'!$E$8:$E$27,'功能-圣人研究'!K$8:K$27,总纲!BM151))</f>
        <v>0.71</v>
      </c>
      <c r="AK154" s="60">
        <f>IF(总纲!BN151&lt;INT('功能-圣人研究'!$E$8),0,求节点('功能-圣人研究'!$E$8:$E$27,'功能-圣人研究'!L$8:L$27,总纲!BN151))</f>
        <v>0.72049999999999992</v>
      </c>
      <c r="AL154" s="60">
        <f>IF(总纲!BO151&lt;INT('功能-圣人研究'!$E$8),0,求节点('功能-圣人研究'!$E$8:$E$27,'功能-圣人研究'!M$8:M$27,总纲!BO151))</f>
        <v>0.74149999999999994</v>
      </c>
      <c r="AM154" s="60">
        <f>IF(总纲!BP151&lt;INT('功能-圣人研究'!$E$8),0,求节点('功能-圣人研究'!$E$8:$E$27,'功能-圣人研究'!N$8:N$27,总纲!BP151))</f>
        <v>0.77300000000000002</v>
      </c>
      <c r="AN154" s="60">
        <f>IF(总纲!BQ151&lt;INT('功能-圣人研究'!$E$8),0,求节点('功能-圣人研究'!$E$8:$E$27,'功能-圣人研究'!O$8:O$27,总纲!BQ151))</f>
        <v>0.81500000000000006</v>
      </c>
      <c r="AO154" s="172"/>
      <c r="AT154" s="172">
        <v>149</v>
      </c>
      <c r="AU154" s="68">
        <f t="shared" ref="AU154:AY154" si="1815">$C188*AJ156</f>
        <v>1.4909999999999997</v>
      </c>
      <c r="AV154" s="68">
        <f t="shared" si="1815"/>
        <v>1.5130499999999996</v>
      </c>
      <c r="AW154" s="68">
        <f t="shared" si="1815"/>
        <v>1.5571499999999996</v>
      </c>
      <c r="AX154" s="68">
        <f t="shared" si="1815"/>
        <v>1.6232999999999997</v>
      </c>
      <c r="AY154" s="68">
        <f t="shared" si="1815"/>
        <v>1.7114999999999998</v>
      </c>
      <c r="AZ154" s="172"/>
      <c r="BB154" s="172"/>
      <c r="BC154" s="172">
        <v>149</v>
      </c>
      <c r="BD154" s="68">
        <f t="shared" ref="BD154:BH154" si="1816">$D188*AJ156</f>
        <v>1.4909999999999997</v>
      </c>
      <c r="BE154" s="68">
        <f t="shared" si="1816"/>
        <v>1.5130499999999996</v>
      </c>
      <c r="BF154" s="68">
        <f t="shared" si="1816"/>
        <v>1.5571499999999996</v>
      </c>
      <c r="BG154" s="68">
        <f t="shared" si="1816"/>
        <v>1.6232999999999997</v>
      </c>
      <c r="BH154" s="68">
        <f t="shared" si="1816"/>
        <v>1.7114999999999998</v>
      </c>
      <c r="BI154" s="172"/>
      <c r="BK154" s="172"/>
      <c r="BL154" s="172">
        <v>149</v>
      </c>
      <c r="BM154" s="68">
        <f t="shared" ref="BM154:BQ154" si="1817">$E188*AJ156</f>
        <v>0</v>
      </c>
      <c r="BN154" s="68">
        <f t="shared" si="1817"/>
        <v>0</v>
      </c>
      <c r="BO154" s="68">
        <f t="shared" si="1817"/>
        <v>0</v>
      </c>
      <c r="BP154" s="68">
        <f t="shared" si="1817"/>
        <v>0</v>
      </c>
      <c r="BQ154" s="68">
        <f t="shared" si="1817"/>
        <v>0</v>
      </c>
      <c r="BR154" s="172"/>
      <c r="BT154" s="172"/>
      <c r="BU154" s="172">
        <v>149</v>
      </c>
      <c r="BV154" s="62">
        <f t="shared" ref="BV154:BZ154" si="1818">$G188*AJ156</f>
        <v>0.99399999999999988</v>
      </c>
      <c r="BW154" s="62">
        <f t="shared" si="1818"/>
        <v>1.0086999999999999</v>
      </c>
      <c r="BX154" s="62">
        <f t="shared" si="1818"/>
        <v>1.0380999999999998</v>
      </c>
      <c r="BY154" s="62">
        <f t="shared" si="1818"/>
        <v>1.0822000000000001</v>
      </c>
      <c r="BZ154" s="62">
        <f t="shared" si="1818"/>
        <v>1.141</v>
      </c>
      <c r="CA154" s="172"/>
      <c r="CC154" s="172"/>
      <c r="CD154" s="172">
        <v>149</v>
      </c>
      <c r="CE154" s="62">
        <f t="shared" ref="CE154:CI154" si="1819">$H188*AJ156</f>
        <v>0.99399999999999988</v>
      </c>
      <c r="CF154" s="62">
        <f t="shared" si="1819"/>
        <v>1.0086999999999999</v>
      </c>
      <c r="CG154" s="62">
        <f t="shared" si="1819"/>
        <v>1.0380999999999998</v>
      </c>
      <c r="CH154" s="62">
        <f t="shared" si="1819"/>
        <v>1.0822000000000001</v>
      </c>
      <c r="CI154" s="62">
        <f t="shared" si="1819"/>
        <v>1.141</v>
      </c>
      <c r="CJ154" s="172"/>
      <c r="CL154" s="172"/>
      <c r="CM154" s="172">
        <v>149</v>
      </c>
      <c r="CN154" s="62">
        <f t="shared" ref="CN154:CR154" si="1820">$I188*AJ156</f>
        <v>0.99399999999999988</v>
      </c>
      <c r="CO154" s="62">
        <f t="shared" si="1820"/>
        <v>1.0086999999999999</v>
      </c>
      <c r="CP154" s="62">
        <f t="shared" si="1820"/>
        <v>1.0380999999999998</v>
      </c>
      <c r="CQ154" s="62">
        <f t="shared" si="1820"/>
        <v>1.0822000000000001</v>
      </c>
      <c r="CR154" s="62">
        <f t="shared" si="1820"/>
        <v>1.141</v>
      </c>
      <c r="CS154" s="172"/>
      <c r="CU154" s="172"/>
      <c r="CV154" s="172">
        <v>149</v>
      </c>
      <c r="CW154" s="62">
        <f t="shared" ref="CW154:DA154" si="1821">$J188*AJ156</f>
        <v>0.19879999999999998</v>
      </c>
      <c r="CX154" s="62">
        <f t="shared" si="1821"/>
        <v>0.20173999999999995</v>
      </c>
      <c r="CY154" s="62">
        <f t="shared" si="1821"/>
        <v>0.20761999999999997</v>
      </c>
      <c r="CZ154" s="62">
        <f t="shared" si="1821"/>
        <v>0.21643999999999999</v>
      </c>
      <c r="DA154" s="62">
        <f t="shared" si="1821"/>
        <v>0.22819999999999999</v>
      </c>
      <c r="DB154" s="172"/>
      <c r="DD154" s="172"/>
      <c r="DE154" s="172">
        <v>149</v>
      </c>
      <c r="DF154" s="62">
        <f t="shared" ref="DF154:DJ154" si="1822">$K188*AJ156</f>
        <v>0.19879999999999998</v>
      </c>
      <c r="DG154" s="62">
        <f t="shared" si="1822"/>
        <v>0.20173999999999995</v>
      </c>
      <c r="DH154" s="62">
        <f t="shared" si="1822"/>
        <v>0.20761999999999997</v>
      </c>
      <c r="DI154" s="62">
        <f t="shared" si="1822"/>
        <v>0.21643999999999999</v>
      </c>
      <c r="DJ154" s="62">
        <f t="shared" si="1822"/>
        <v>0.22819999999999999</v>
      </c>
      <c r="DK154" s="172"/>
      <c r="DM154" s="172"/>
      <c r="DN154" s="172">
        <v>149</v>
      </c>
      <c r="DO154" s="62">
        <f t="shared" ref="DO154:DS154" si="1823">$L188*AJ156</f>
        <v>0.19879999999999998</v>
      </c>
      <c r="DP154" s="62">
        <f t="shared" si="1823"/>
        <v>0.20173999999999995</v>
      </c>
      <c r="DQ154" s="62">
        <f t="shared" si="1823"/>
        <v>0.20761999999999997</v>
      </c>
      <c r="DR154" s="62">
        <f t="shared" si="1823"/>
        <v>0.21643999999999999</v>
      </c>
      <c r="DS154" s="62">
        <f t="shared" si="1823"/>
        <v>0.22819999999999999</v>
      </c>
      <c r="DT154" s="172"/>
      <c r="DV154" s="172"/>
      <c r="DW154" s="172">
        <v>149</v>
      </c>
      <c r="DX154" s="62">
        <f t="shared" ref="DX154:EB154" si="1824">$M188*AJ156</f>
        <v>0.29819999999999997</v>
      </c>
      <c r="DY154" s="62">
        <f t="shared" si="1824"/>
        <v>0.30260999999999993</v>
      </c>
      <c r="DZ154" s="62">
        <f t="shared" si="1824"/>
        <v>0.31142999999999998</v>
      </c>
      <c r="EA154" s="62">
        <f t="shared" si="1824"/>
        <v>0.32466</v>
      </c>
      <c r="EB154" s="62">
        <f t="shared" si="1824"/>
        <v>0.34229999999999999</v>
      </c>
      <c r="EC154" s="172"/>
      <c r="EE154" s="172"/>
      <c r="EF154" s="172">
        <v>149</v>
      </c>
      <c r="EG154" s="62">
        <f t="shared" ref="EG154:EK154" si="1825">$N188*AJ156</f>
        <v>0.19879999999999998</v>
      </c>
      <c r="EH154" s="62">
        <f t="shared" si="1825"/>
        <v>0.20173999999999995</v>
      </c>
      <c r="EI154" s="62">
        <f t="shared" si="1825"/>
        <v>0.20761999999999997</v>
      </c>
      <c r="EJ154" s="62">
        <f t="shared" si="1825"/>
        <v>0.21643999999999999</v>
      </c>
      <c r="EK154" s="62">
        <f t="shared" si="1825"/>
        <v>0.22819999999999999</v>
      </c>
      <c r="EL154" s="172"/>
      <c r="EN154" s="172"/>
      <c r="EO154" s="172">
        <v>149</v>
      </c>
      <c r="EP154" s="62">
        <f t="shared" ref="EP154:ET154" si="1826">$O188*AJ156</f>
        <v>9.9399999999999988E-2</v>
      </c>
      <c r="EQ154" s="62">
        <f t="shared" si="1826"/>
        <v>0.10086999999999997</v>
      </c>
      <c r="ER154" s="62">
        <f t="shared" si="1826"/>
        <v>0.10380999999999999</v>
      </c>
      <c r="ES154" s="62">
        <f t="shared" si="1826"/>
        <v>0.10822</v>
      </c>
      <c r="ET154" s="62">
        <f t="shared" si="1826"/>
        <v>0.11409999999999999</v>
      </c>
      <c r="EU154" s="172"/>
      <c r="EW154" s="172"/>
      <c r="EX154" s="172">
        <v>149</v>
      </c>
      <c r="EY154" s="62">
        <f t="shared" si="1328"/>
        <v>0.39759999999999995</v>
      </c>
      <c r="EZ154" s="62">
        <f t="shared" si="1329"/>
        <v>0.40347999999999989</v>
      </c>
      <c r="FA154" s="62">
        <f t="shared" si="1330"/>
        <v>0.41523999999999994</v>
      </c>
      <c r="FB154" s="62">
        <f t="shared" si="1331"/>
        <v>0.43287999999999999</v>
      </c>
      <c r="FC154" s="62">
        <f t="shared" si="1332"/>
        <v>0.45639999999999997</v>
      </c>
      <c r="FD154" s="172"/>
      <c r="FF154" s="172"/>
      <c r="FG154" s="172">
        <v>149</v>
      </c>
      <c r="FH154" s="67">
        <f>$Q188*AJ156*'[1]资源-士兵训练时间'!AB154+FH153</f>
        <v>393663175.46752238</v>
      </c>
      <c r="FI154" s="67">
        <f>$Q188*AK156*'[1]资源-士兵训练时间'!AC154+FI153</f>
        <v>552688880.25582671</v>
      </c>
      <c r="FJ154" s="67">
        <f>$Q188*AL156*'[1]资源-士兵训练时间'!AD154+FJ153</f>
        <v>740118555.4041431</v>
      </c>
      <c r="FK154" s="67">
        <f>$Q188*AM156*'[1]资源-士兵训练时间'!AE154+FK153</f>
        <v>950020377.75408065</v>
      </c>
      <c r="FL154" s="67">
        <f>$Q188*AN156*'[1]资源-士兵训练时间'!AF154+FL153</f>
        <v>1322586614.4256277</v>
      </c>
      <c r="FM154" s="172"/>
      <c r="FO154" s="172"/>
      <c r="FP154" s="172">
        <v>149</v>
      </c>
      <c r="FQ154" s="62">
        <f t="shared" ref="FQ154:FU154" si="1827">$R188*AJ156</f>
        <v>0.29819999999999997</v>
      </c>
      <c r="FR154" s="62">
        <f t="shared" si="1827"/>
        <v>0.30260999999999993</v>
      </c>
      <c r="FS154" s="62">
        <f t="shared" si="1827"/>
        <v>0.31142999999999998</v>
      </c>
      <c r="FT154" s="62">
        <f t="shared" si="1827"/>
        <v>0.32466</v>
      </c>
      <c r="FU154" s="62">
        <f t="shared" si="1827"/>
        <v>0.34229999999999999</v>
      </c>
      <c r="FV154" s="61">
        <f>FQ154*[4]兵营招募!AX153+FV153</f>
        <v>1212359730.3712952</v>
      </c>
      <c r="FW154" s="61">
        <f>FR154*[4]兵营招募!AY153+FW153</f>
        <v>1210607053.8950195</v>
      </c>
      <c r="FX154" s="61">
        <f>FS154*[4]兵营招募!AZ153+FX153</f>
        <v>1129493010.2487481</v>
      </c>
      <c r="FY154" s="61">
        <f>FT154*[4]兵营招募!BA153+FY153</f>
        <v>1043976706.1652217</v>
      </c>
      <c r="FZ154" s="61">
        <f>FU154*[4]兵营招募!BB153+FZ153</f>
        <v>703697702.47927713</v>
      </c>
      <c r="GA154" s="172"/>
      <c r="GC154" s="172"/>
      <c r="GD154" s="172">
        <v>149</v>
      </c>
      <c r="GE154" s="62">
        <f t="shared" ref="GE154:GI154" si="1828">$S188*AJ156</f>
        <v>0.39759999999999995</v>
      </c>
      <c r="GF154" s="62">
        <f t="shared" si="1828"/>
        <v>0.40347999999999989</v>
      </c>
      <c r="GG154" s="62">
        <f t="shared" si="1828"/>
        <v>0.41523999999999994</v>
      </c>
      <c r="GH154" s="62">
        <f t="shared" si="1828"/>
        <v>0.43287999999999999</v>
      </c>
      <c r="GI154" s="62">
        <f t="shared" si="1828"/>
        <v>0.45639999999999997</v>
      </c>
      <c r="GJ154" s="172"/>
      <c r="GL154" s="172"/>
      <c r="GM154" s="172">
        <v>149</v>
      </c>
      <c r="GN154" s="62">
        <f t="shared" ref="GN154:GR154" si="1829">$T188*AJ156</f>
        <v>0.39759999999999995</v>
      </c>
      <c r="GO154" s="62">
        <f t="shared" si="1829"/>
        <v>0.40347999999999989</v>
      </c>
      <c r="GP154" s="62">
        <f t="shared" si="1829"/>
        <v>0.41523999999999994</v>
      </c>
      <c r="GQ154" s="62">
        <f t="shared" si="1829"/>
        <v>0.43287999999999999</v>
      </c>
      <c r="GR154" s="62">
        <f t="shared" si="1829"/>
        <v>0.45639999999999997</v>
      </c>
      <c r="GS154" s="172"/>
      <c r="GU154" s="172"/>
      <c r="GV154" s="172">
        <v>149</v>
      </c>
      <c r="GW154" s="62">
        <f t="shared" ref="GW154:HA154" si="1830">$U188*AJ156</f>
        <v>0.39759999999999995</v>
      </c>
      <c r="GX154" s="62">
        <f t="shared" si="1830"/>
        <v>0.40347999999999989</v>
      </c>
      <c r="GY154" s="62">
        <f t="shared" si="1830"/>
        <v>0.41523999999999994</v>
      </c>
      <c r="GZ154" s="62">
        <f t="shared" si="1830"/>
        <v>0.43287999999999999</v>
      </c>
      <c r="HA154" s="62">
        <f t="shared" si="1830"/>
        <v>0.45639999999999997</v>
      </c>
      <c r="HB154" s="172"/>
      <c r="HD154" s="172"/>
      <c r="HE154" s="172">
        <v>149</v>
      </c>
      <c r="HF154" s="62">
        <f t="shared" ref="HF154:HJ154" si="1831">$V188*AJ156</f>
        <v>2.9819999999999993</v>
      </c>
      <c r="HG154" s="62">
        <f t="shared" si="1831"/>
        <v>3.0260999999999991</v>
      </c>
      <c r="HH154" s="62">
        <f t="shared" si="1831"/>
        <v>3.1142999999999992</v>
      </c>
      <c r="HI154" s="62">
        <f t="shared" si="1831"/>
        <v>3.2465999999999995</v>
      </c>
      <c r="HJ154" s="62">
        <f t="shared" si="1831"/>
        <v>3.4229999999999996</v>
      </c>
      <c r="HK154" s="172"/>
      <c r="HM154" s="172"/>
      <c r="HN154" s="172">
        <v>149</v>
      </c>
      <c r="HO154" s="62">
        <f t="shared" ref="HO154:HS154" si="1832">$W188*AJ156</f>
        <v>0.59639999999999993</v>
      </c>
      <c r="HP154" s="62">
        <f t="shared" si="1832"/>
        <v>0.60521999999999987</v>
      </c>
      <c r="HQ154" s="62">
        <f t="shared" si="1832"/>
        <v>0.62285999999999997</v>
      </c>
      <c r="HR154" s="62">
        <f t="shared" si="1832"/>
        <v>0.64932000000000001</v>
      </c>
      <c r="HS154" s="62">
        <f t="shared" si="1832"/>
        <v>0.68459999999999999</v>
      </c>
      <c r="HT154" s="172"/>
      <c r="HV154" s="172"/>
      <c r="HW154" s="172">
        <v>149</v>
      </c>
      <c r="HX154" s="62">
        <f t="shared" ref="HX154:IB154" si="1833">$X188*AJ156</f>
        <v>0.39759999999999995</v>
      </c>
      <c r="HY154" s="62">
        <f t="shared" si="1833"/>
        <v>0.40347999999999989</v>
      </c>
      <c r="HZ154" s="62">
        <f t="shared" si="1833"/>
        <v>0.41523999999999994</v>
      </c>
      <c r="IA154" s="62">
        <f t="shared" si="1833"/>
        <v>0.43287999999999999</v>
      </c>
      <c r="IB154" s="62">
        <f t="shared" si="1833"/>
        <v>0.45639999999999997</v>
      </c>
      <c r="IC154" s="172"/>
      <c r="IE154" s="172"/>
      <c r="IF154" s="172">
        <v>149</v>
      </c>
      <c r="IG154" s="62">
        <f t="shared" ref="IG154:IK154" si="1834">$Y188*AJ156</f>
        <v>0.99399999999999988</v>
      </c>
      <c r="IH154" s="62">
        <f t="shared" si="1834"/>
        <v>1.0086999999999999</v>
      </c>
      <c r="II154" s="62">
        <f t="shared" si="1834"/>
        <v>1.0380999999999998</v>
      </c>
      <c r="IJ154" s="62">
        <f t="shared" si="1834"/>
        <v>1.0822000000000001</v>
      </c>
      <c r="IK154" s="62">
        <f t="shared" si="1834"/>
        <v>1.141</v>
      </c>
      <c r="IL154" s="172"/>
      <c r="IN154" s="172"/>
      <c r="IO154" s="172">
        <v>149</v>
      </c>
      <c r="IP154" s="62">
        <f t="shared" ref="IP154:IT154" si="1835">$Z188*AJ156</f>
        <v>0.39759999999999995</v>
      </c>
      <c r="IQ154" s="62">
        <f t="shared" si="1835"/>
        <v>0.40347999999999989</v>
      </c>
      <c r="IR154" s="62">
        <f t="shared" si="1835"/>
        <v>0.41523999999999994</v>
      </c>
      <c r="IS154" s="62">
        <f t="shared" si="1835"/>
        <v>0.43287999999999999</v>
      </c>
      <c r="IT154" s="62">
        <f t="shared" si="1835"/>
        <v>0.45639999999999997</v>
      </c>
      <c r="IU154" s="172"/>
      <c r="IW154" s="172"/>
      <c r="IX154" s="172">
        <v>149</v>
      </c>
      <c r="IY154" s="62">
        <f t="shared" ref="IY154:JC154" si="1836">$AA188*AJ156</f>
        <v>0</v>
      </c>
      <c r="IZ154" s="62">
        <f t="shared" si="1836"/>
        <v>0</v>
      </c>
      <c r="JA154" s="62">
        <f t="shared" si="1836"/>
        <v>0</v>
      </c>
      <c r="JB154" s="62">
        <f t="shared" si="1836"/>
        <v>0</v>
      </c>
      <c r="JC154" s="62">
        <f t="shared" si="1836"/>
        <v>0</v>
      </c>
      <c r="JD154" s="67"/>
      <c r="JE154" s="67"/>
      <c r="JF154" s="67"/>
      <c r="JG154" s="172"/>
      <c r="JI154" s="172"/>
      <c r="JJ154" s="172">
        <v>149</v>
      </c>
      <c r="JK154" s="68">
        <f t="shared" ref="JK154:JO154" si="1837">AJ156*$F188</f>
        <v>9.9399999999999988E-2</v>
      </c>
      <c r="JL154" s="68">
        <f t="shared" si="1837"/>
        <v>0.10086999999999997</v>
      </c>
      <c r="JM154" s="68">
        <f t="shared" si="1837"/>
        <v>0.10380999999999999</v>
      </c>
      <c r="JN154" s="68">
        <f t="shared" si="1837"/>
        <v>0.10822</v>
      </c>
      <c r="JO154" s="68">
        <f t="shared" si="1837"/>
        <v>0.11409999999999999</v>
      </c>
      <c r="JP154" s="61">
        <f>JK154*('[1]功能-城建'!CW153-'[1]功能-城建'!CW152)+JP153</f>
        <v>509914032.95008826</v>
      </c>
      <c r="JQ154" s="61">
        <f>JL154*('[1]功能-城建'!CX153-'[1]功能-城建'!CX152)+JQ153</f>
        <v>545615225.98440588</v>
      </c>
      <c r="JR154" s="61">
        <f>JM154*('[1]功能-城建'!CY153-'[1]功能-城建'!CY152)+JR153</f>
        <v>534621775.32239681</v>
      </c>
      <c r="JS154" s="61">
        <f>JN154*('[1]功能-城建'!CZ153-'[1]功能-城建'!CZ152)+JS153</f>
        <v>527104691.26471531</v>
      </c>
      <c r="JT154" s="61">
        <f>JO154*('[1]功能-城建'!DA153-'[1]功能-城建'!DA152)+JT153</f>
        <v>296245709.073569</v>
      </c>
      <c r="JU154" s="172"/>
      <c r="JW154" s="172"/>
      <c r="JX154" s="172">
        <v>149</v>
      </c>
      <c r="JY154" s="68">
        <f t="shared" ref="JY154:KC154" si="1838">AJ156*$AB188</f>
        <v>0.19879999999999998</v>
      </c>
      <c r="JZ154" s="68">
        <f t="shared" si="1838"/>
        <v>0.20173999999999995</v>
      </c>
      <c r="KA154" s="68">
        <f t="shared" si="1838"/>
        <v>0.20761999999999997</v>
      </c>
      <c r="KB154" s="68">
        <f t="shared" si="1838"/>
        <v>0.21643999999999999</v>
      </c>
      <c r="KC154" s="68">
        <f t="shared" si="1838"/>
        <v>0.22819999999999999</v>
      </c>
      <c r="KD154" s="172"/>
      <c r="KF154" s="172"/>
      <c r="KG154" s="172">
        <v>149</v>
      </c>
      <c r="KH154" s="68">
        <f t="shared" ref="KH154:KL154" si="1839">AJ156*$AC188</f>
        <v>0.19879999999999998</v>
      </c>
      <c r="KI154" s="68">
        <f t="shared" si="1839"/>
        <v>0.20173999999999995</v>
      </c>
      <c r="KJ154" s="68">
        <f t="shared" si="1839"/>
        <v>0.20761999999999997</v>
      </c>
      <c r="KK154" s="68">
        <f t="shared" si="1839"/>
        <v>0.21643999999999999</v>
      </c>
      <c r="KL154" s="68">
        <f t="shared" si="1839"/>
        <v>0.22819999999999999</v>
      </c>
      <c r="KM154" s="172"/>
      <c r="KO154" s="172"/>
      <c r="KP154" s="172">
        <v>149</v>
      </c>
      <c r="KQ154" s="68">
        <f t="shared" ref="KQ154:KU154" si="1840">AJ156*$AD188</f>
        <v>0.29819999999999997</v>
      </c>
      <c r="KR154" s="68">
        <f t="shared" si="1840"/>
        <v>0.30260999999999993</v>
      </c>
      <c r="KS154" s="68">
        <f t="shared" si="1840"/>
        <v>0.31142999999999998</v>
      </c>
      <c r="KT154" s="68">
        <f t="shared" si="1840"/>
        <v>0.32466</v>
      </c>
      <c r="KU154" s="68">
        <f t="shared" si="1840"/>
        <v>0.34229999999999999</v>
      </c>
      <c r="KV154" s="172"/>
      <c r="KW154" s="172"/>
      <c r="KX154" s="172"/>
    </row>
    <row r="155" spans="2:310" x14ac:dyDescent="0.15">
      <c r="B155" s="172">
        <v>116</v>
      </c>
      <c r="C155" s="63">
        <f>IFERROR(INDEX(C$8:C$37,MATCH(圣人研究设计!AA189,$B$8:$B$37,0)),0)</f>
        <v>1.7999999999999998</v>
      </c>
      <c r="D155" s="63">
        <f>IFERROR(INDEX(D$8:D$37,MATCH(圣人研究设计!AB189,$B$8:$B$37,0)),0)</f>
        <v>1.7999999999999998</v>
      </c>
      <c r="E155" s="63">
        <f>IFERROR(INDEX(E$8:E$37,MATCH(圣人研究设计!AC189,$B$8:$B$37,0)),0)</f>
        <v>0</v>
      </c>
      <c r="F155" s="63">
        <f>IFERROR(INDEX(F$8:F$37,MATCH(圣人研究设计!AD189,$B$8:$B$37,0)),0)</f>
        <v>0.12</v>
      </c>
      <c r="G155" s="63">
        <f>IFERROR(INDEX(G$8:G$37,MATCH(圣人研究设计!AE189,$B$8:$B$37,0)),0)</f>
        <v>1.2</v>
      </c>
      <c r="H155" s="63">
        <f>IFERROR(INDEX(H$8:H$37,MATCH(圣人研究设计!AF189,$B$8:$B$37,0)),0)</f>
        <v>1.2</v>
      </c>
      <c r="I155" s="63">
        <f>IFERROR(INDEX(I$8:I$37,MATCH(圣人研究设计!AG189,$B$8:$B$37,0)),0)</f>
        <v>1.2</v>
      </c>
      <c r="J155" s="63">
        <f>IFERROR(INDEX(J$8:J$37,MATCH(圣人研究设计!AH189,$B$8:$B$37,0)),0)</f>
        <v>0.24</v>
      </c>
      <c r="K155" s="63">
        <f>IFERROR(INDEX(K$8:K$37,MATCH(圣人研究设计!AI189,$B$8:$B$37,0)),0)</f>
        <v>0.24</v>
      </c>
      <c r="L155" s="63">
        <f>IFERROR(INDEX(L$8:L$37,MATCH(圣人研究设计!AJ189,$B$8:$B$37,0)),0)</f>
        <v>0.2</v>
      </c>
      <c r="M155" s="63">
        <f>IFERROR(INDEX(M$8:M$37,MATCH(圣人研究设计!AK189,$B$8:$B$37,0)),0)</f>
        <v>0.36</v>
      </c>
      <c r="N155" s="63">
        <f>IFERROR(INDEX(N$8:N$37,MATCH(圣人研究设计!AL189,$B$8:$B$37,0)),0)</f>
        <v>0.24</v>
      </c>
      <c r="O155" s="63">
        <f>IFERROR(INDEX(O$8:O$37,MATCH(圣人研究设计!AM189,$B$8:$B$37,0)),0)</f>
        <v>0.1</v>
      </c>
      <c r="P155" s="63">
        <f>IFERROR(INDEX(P$8:P$37,MATCH(圣人研究设计!AN189,$B$8:$B$37,0)),0)</f>
        <v>0.48</v>
      </c>
      <c r="Q155" s="63">
        <f>IFERROR(INDEX(Q$8:Q$37,MATCH(圣人研究设计!AO189,$B$8:$B$37,0)),0)</f>
        <v>0.1</v>
      </c>
      <c r="R155" s="63">
        <f>IFERROR(INDEX(R$8:R$37,MATCH(圣人研究设计!AP189,$B$8:$B$37,0)),0)</f>
        <v>0.3</v>
      </c>
      <c r="S155" s="63">
        <f>IFERROR(INDEX(S$8:S$37,MATCH(圣人研究设计!AQ189,$B$8:$B$37,0)),0)</f>
        <v>0.4</v>
      </c>
      <c r="T155" s="63">
        <f>IFERROR(INDEX(T$8:T$37,MATCH(圣人研究设计!AR189,$B$8:$B$37,0)),0)</f>
        <v>0.48</v>
      </c>
      <c r="U155" s="63">
        <f>IFERROR(INDEX(U$8:U$37,MATCH(圣人研究设计!AS189,$B$8:$B$37,0)),0)</f>
        <v>0.4</v>
      </c>
      <c r="V155" s="63">
        <f>IFERROR(INDEX(V$8:V$37,MATCH(圣人研究设计!AT189,$B$8:$B$37,0)),0)</f>
        <v>3.5999999999999996</v>
      </c>
      <c r="W155" s="63">
        <f>IFERROR(INDEX(W$8:W$37,MATCH(圣人研究设计!AU189,$B$8:$B$37,0)),0)</f>
        <v>0.72</v>
      </c>
      <c r="X155" s="63">
        <f>IFERROR(INDEX(X$8:X$37,MATCH(圣人研究设计!AV189,$B$8:$B$37,0)),0)</f>
        <v>0.4</v>
      </c>
      <c r="Y155" s="63">
        <f>IFERROR(INDEX(Y$8:Y$37,MATCH(圣人研究设计!AW189,$B$8:$B$37,0)),0)</f>
        <v>1.2</v>
      </c>
      <c r="Z155" s="63">
        <f>IFERROR(INDEX(Z$8:Z$37,MATCH(圣人研究设计!AX189,$B$8:$B$37,0)),0)</f>
        <v>0.48</v>
      </c>
      <c r="AA155" s="63">
        <f>IFERROR(INDEX(AA$8:AA$37,MATCH(圣人研究设计!AY189,$B$8:$B$37,0)),0)</f>
        <v>0</v>
      </c>
      <c r="AB155" s="63">
        <f>IFERROR(INDEX(AB$8:AB$37,MATCH(圣人研究设计!AZ189,$B$8:$B$37,0)),0)</f>
        <v>0.2</v>
      </c>
      <c r="AC155" s="63">
        <f>IFERROR(INDEX(AC$8:AC$37,MATCH(圣人研究设计!BA189,$B$8:$B$37,0)),0)</f>
        <v>0.24</v>
      </c>
      <c r="AD155" s="63">
        <f>IFERROR(INDEX(AD$8:AD$37,MATCH(圣人研究设计!BB189,$B$8:$B$37,0)),0)</f>
        <v>0.36</v>
      </c>
      <c r="AI155" s="172">
        <v>148</v>
      </c>
      <c r="AJ155" s="60">
        <f>IF(总纲!BM152&lt;INT('功能-圣人研究'!$E$8),0,求节点('功能-圣人研究'!$E$8:$E$27,'功能-圣人研究'!K$8:K$27,总纲!BM152))</f>
        <v>0.71</v>
      </c>
      <c r="AK155" s="60">
        <f>IF(总纲!BN152&lt;INT('功能-圣人研究'!$E$8),0,求节点('功能-圣人研究'!$E$8:$E$27,'功能-圣人研究'!L$8:L$27,总纲!BN152))</f>
        <v>0.72049999999999992</v>
      </c>
      <c r="AL155" s="60">
        <f>IF(总纲!BO152&lt;INT('功能-圣人研究'!$E$8),0,求节点('功能-圣人研究'!$E$8:$E$27,'功能-圣人研究'!M$8:M$27,总纲!BO152))</f>
        <v>0.74149999999999994</v>
      </c>
      <c r="AM155" s="60">
        <f>IF(总纲!BP152&lt;INT('功能-圣人研究'!$E$8),0,求节点('功能-圣人研究'!$E$8:$E$27,'功能-圣人研究'!N$8:N$27,总纲!BP152))</f>
        <v>0.77300000000000002</v>
      </c>
      <c r="AN155" s="60">
        <f>IF(总纲!BQ152&lt;INT('功能-圣人研究'!$E$8),0,求节点('功能-圣人研究'!$E$8:$E$27,'功能-圣人研究'!O$8:O$27,总纲!BQ152))</f>
        <v>0.81500000000000006</v>
      </c>
      <c r="AO155" s="172"/>
      <c r="AT155" s="172">
        <v>150</v>
      </c>
      <c r="AU155" s="68">
        <f t="shared" ref="AU155:AY155" si="1841">$C189*AJ157</f>
        <v>1.5974999999999999</v>
      </c>
      <c r="AV155" s="68">
        <f t="shared" si="1841"/>
        <v>1.6211249999999997</v>
      </c>
      <c r="AW155" s="68">
        <f t="shared" si="1841"/>
        <v>1.6683749999999999</v>
      </c>
      <c r="AX155" s="68">
        <f t="shared" si="1841"/>
        <v>1.73925</v>
      </c>
      <c r="AY155" s="68">
        <f t="shared" si="1841"/>
        <v>1.8337500000000002</v>
      </c>
      <c r="AZ155" s="172"/>
      <c r="BB155" s="172"/>
      <c r="BC155" s="172">
        <v>150</v>
      </c>
      <c r="BD155" s="68">
        <f t="shared" ref="BD155:BH155" si="1842">$D189*AJ157</f>
        <v>1.5974999999999999</v>
      </c>
      <c r="BE155" s="68">
        <f t="shared" si="1842"/>
        <v>1.6211249999999997</v>
      </c>
      <c r="BF155" s="68">
        <f t="shared" si="1842"/>
        <v>1.6683749999999999</v>
      </c>
      <c r="BG155" s="68">
        <f t="shared" si="1842"/>
        <v>1.73925</v>
      </c>
      <c r="BH155" s="68">
        <f t="shared" si="1842"/>
        <v>1.8337500000000002</v>
      </c>
      <c r="BI155" s="172"/>
      <c r="BK155" s="172"/>
      <c r="BL155" s="172">
        <v>150</v>
      </c>
      <c r="BM155" s="68">
        <f t="shared" ref="BM155:BQ155" si="1843">$E189*AJ157</f>
        <v>0</v>
      </c>
      <c r="BN155" s="68">
        <f t="shared" si="1843"/>
        <v>0</v>
      </c>
      <c r="BO155" s="68">
        <f t="shared" si="1843"/>
        <v>0</v>
      </c>
      <c r="BP155" s="68">
        <f t="shared" si="1843"/>
        <v>0</v>
      </c>
      <c r="BQ155" s="68">
        <f t="shared" si="1843"/>
        <v>0</v>
      </c>
      <c r="BR155" s="172"/>
      <c r="BT155" s="172"/>
      <c r="BU155" s="172">
        <v>150</v>
      </c>
      <c r="BV155" s="62">
        <f t="shared" ref="BV155:BZ155" si="1844">$G189*AJ157</f>
        <v>1.0649999999999999</v>
      </c>
      <c r="BW155" s="62">
        <f t="shared" si="1844"/>
        <v>1.0807499999999999</v>
      </c>
      <c r="BX155" s="62">
        <f t="shared" si="1844"/>
        <v>1.11225</v>
      </c>
      <c r="BY155" s="62">
        <f t="shared" si="1844"/>
        <v>1.1595</v>
      </c>
      <c r="BZ155" s="62">
        <f t="shared" si="1844"/>
        <v>1.2225000000000001</v>
      </c>
      <c r="CA155" s="172"/>
      <c r="CC155" s="172"/>
      <c r="CD155" s="172">
        <v>150</v>
      </c>
      <c r="CE155" s="62">
        <f t="shared" ref="CE155:CI155" si="1845">$H189*AJ157</f>
        <v>1.0649999999999999</v>
      </c>
      <c r="CF155" s="62">
        <f t="shared" si="1845"/>
        <v>1.0807499999999999</v>
      </c>
      <c r="CG155" s="62">
        <f t="shared" si="1845"/>
        <v>1.11225</v>
      </c>
      <c r="CH155" s="62">
        <f t="shared" si="1845"/>
        <v>1.1595</v>
      </c>
      <c r="CI155" s="62">
        <f t="shared" si="1845"/>
        <v>1.2225000000000001</v>
      </c>
      <c r="CJ155" s="172"/>
      <c r="CL155" s="172"/>
      <c r="CM155" s="172">
        <v>150</v>
      </c>
      <c r="CN155" s="62">
        <f t="shared" ref="CN155:CR155" si="1846">$I189*AJ157</f>
        <v>0.99399999999999988</v>
      </c>
      <c r="CO155" s="62">
        <f t="shared" si="1846"/>
        <v>1.0086999999999999</v>
      </c>
      <c r="CP155" s="62">
        <f t="shared" si="1846"/>
        <v>1.0380999999999998</v>
      </c>
      <c r="CQ155" s="62">
        <f t="shared" si="1846"/>
        <v>1.0822000000000001</v>
      </c>
      <c r="CR155" s="62">
        <f t="shared" si="1846"/>
        <v>1.141</v>
      </c>
      <c r="CS155" s="172"/>
      <c r="CU155" s="172"/>
      <c r="CV155" s="172">
        <v>150</v>
      </c>
      <c r="CW155" s="62">
        <f t="shared" ref="CW155:DA155" si="1847">$J189*AJ157</f>
        <v>0.21300000000000002</v>
      </c>
      <c r="CX155" s="62">
        <f t="shared" si="1847"/>
        <v>0.21615000000000001</v>
      </c>
      <c r="CY155" s="62">
        <f t="shared" si="1847"/>
        <v>0.22245000000000001</v>
      </c>
      <c r="CZ155" s="62">
        <f t="shared" si="1847"/>
        <v>0.23190000000000005</v>
      </c>
      <c r="DA155" s="62">
        <f t="shared" si="1847"/>
        <v>0.24450000000000005</v>
      </c>
      <c r="DB155" s="172"/>
      <c r="DD155" s="172"/>
      <c r="DE155" s="172">
        <v>150</v>
      </c>
      <c r="DF155" s="62">
        <f t="shared" ref="DF155:DJ155" si="1848">$K189*AJ157</f>
        <v>0.21300000000000002</v>
      </c>
      <c r="DG155" s="62">
        <f t="shared" si="1848"/>
        <v>0.21615000000000001</v>
      </c>
      <c r="DH155" s="62">
        <f t="shared" si="1848"/>
        <v>0.22245000000000001</v>
      </c>
      <c r="DI155" s="62">
        <f t="shared" si="1848"/>
        <v>0.23190000000000005</v>
      </c>
      <c r="DJ155" s="62">
        <f t="shared" si="1848"/>
        <v>0.24450000000000005</v>
      </c>
      <c r="DK155" s="172"/>
      <c r="DM155" s="172"/>
      <c r="DN155" s="172">
        <v>150</v>
      </c>
      <c r="DO155" s="62">
        <f t="shared" ref="DO155:DS155" si="1849">$L189*AJ157</f>
        <v>0.19879999999999998</v>
      </c>
      <c r="DP155" s="62">
        <f t="shared" si="1849"/>
        <v>0.20173999999999995</v>
      </c>
      <c r="DQ155" s="62">
        <f t="shared" si="1849"/>
        <v>0.20761999999999997</v>
      </c>
      <c r="DR155" s="62">
        <f t="shared" si="1849"/>
        <v>0.21643999999999999</v>
      </c>
      <c r="DS155" s="62">
        <f t="shared" si="1849"/>
        <v>0.22819999999999999</v>
      </c>
      <c r="DT155" s="172"/>
      <c r="DV155" s="172"/>
      <c r="DW155" s="172">
        <v>150</v>
      </c>
      <c r="DX155" s="62">
        <f t="shared" ref="DX155:EB155" si="1850">$M189*AJ157</f>
        <v>0.29819999999999997</v>
      </c>
      <c r="DY155" s="62">
        <f t="shared" si="1850"/>
        <v>0.30260999999999993</v>
      </c>
      <c r="DZ155" s="62">
        <f t="shared" si="1850"/>
        <v>0.31142999999999998</v>
      </c>
      <c r="EA155" s="62">
        <f t="shared" si="1850"/>
        <v>0.32466</v>
      </c>
      <c r="EB155" s="62">
        <f t="shared" si="1850"/>
        <v>0.34229999999999999</v>
      </c>
      <c r="EC155" s="172"/>
      <c r="EE155" s="172"/>
      <c r="EF155" s="172">
        <v>150</v>
      </c>
      <c r="EG155" s="62">
        <f t="shared" ref="EG155:EK155" si="1851">$N189*AJ157</f>
        <v>0.19879999999999998</v>
      </c>
      <c r="EH155" s="62">
        <f t="shared" si="1851"/>
        <v>0.20173999999999995</v>
      </c>
      <c r="EI155" s="62">
        <f t="shared" si="1851"/>
        <v>0.20761999999999997</v>
      </c>
      <c r="EJ155" s="62">
        <f t="shared" si="1851"/>
        <v>0.21643999999999999</v>
      </c>
      <c r="EK155" s="62">
        <f t="shared" si="1851"/>
        <v>0.22819999999999999</v>
      </c>
      <c r="EL155" s="172"/>
      <c r="EN155" s="172"/>
      <c r="EO155" s="172">
        <v>150</v>
      </c>
      <c r="EP155" s="62">
        <f t="shared" ref="EP155:ET155" si="1852">$O189*AJ157</f>
        <v>9.9399999999999988E-2</v>
      </c>
      <c r="EQ155" s="62">
        <f t="shared" si="1852"/>
        <v>0.10086999999999997</v>
      </c>
      <c r="ER155" s="62">
        <f t="shared" si="1852"/>
        <v>0.10380999999999999</v>
      </c>
      <c r="ES155" s="62">
        <f t="shared" si="1852"/>
        <v>0.10822</v>
      </c>
      <c r="ET155" s="62">
        <f t="shared" si="1852"/>
        <v>0.11409999999999999</v>
      </c>
      <c r="EU155" s="172"/>
      <c r="EW155" s="172"/>
      <c r="EX155" s="172">
        <v>150</v>
      </c>
      <c r="EY155" s="62">
        <f t="shared" si="1328"/>
        <v>0.39759999999999995</v>
      </c>
      <c r="EZ155" s="62">
        <f t="shared" si="1329"/>
        <v>0.40347999999999989</v>
      </c>
      <c r="FA155" s="62">
        <f t="shared" si="1330"/>
        <v>0.41523999999999994</v>
      </c>
      <c r="FB155" s="62">
        <f t="shared" si="1331"/>
        <v>0.43287999999999999</v>
      </c>
      <c r="FC155" s="62">
        <f t="shared" si="1332"/>
        <v>0.45639999999999997</v>
      </c>
      <c r="FD155" s="172"/>
      <c r="FF155" s="172"/>
      <c r="FG155" s="172">
        <v>150</v>
      </c>
      <c r="FH155" s="67">
        <f>$Q189*AJ157*'[1]资源-士兵训练时间'!AB155+FH154</f>
        <v>416981631.75674886</v>
      </c>
      <c r="FI155" s="67">
        <f>$Q189*AK157*'[1]资源-士兵训练时间'!AC155+FI154</f>
        <v>586018879.46998394</v>
      </c>
      <c r="FJ155" s="67">
        <f>$Q189*AL157*'[1]资源-士兵训练时间'!AD155+FJ154</f>
        <v>765640233.14511955</v>
      </c>
      <c r="FK155" s="67">
        <f>$Q189*AM157*'[1]资源-士兵训练时间'!AE155+FK154</f>
        <v>950020377.75408065</v>
      </c>
      <c r="FL155" s="67">
        <f>$Q189*AN157*'[1]资源-士兵训练时间'!AF155+FL154</f>
        <v>1322586614.4256277</v>
      </c>
      <c r="FM155" s="172"/>
      <c r="FO155" s="172"/>
      <c r="FP155" s="172">
        <v>150</v>
      </c>
      <c r="FQ155" s="62">
        <f t="shared" ref="FQ155:FU155" si="1853">$R189*AJ157</f>
        <v>0.29819999999999997</v>
      </c>
      <c r="FR155" s="62">
        <f t="shared" si="1853"/>
        <v>0.30260999999999993</v>
      </c>
      <c r="FS155" s="62">
        <f t="shared" si="1853"/>
        <v>0.31142999999999998</v>
      </c>
      <c r="FT155" s="62">
        <f t="shared" si="1853"/>
        <v>0.32466</v>
      </c>
      <c r="FU155" s="62">
        <f t="shared" si="1853"/>
        <v>0.34229999999999999</v>
      </c>
      <c r="FV155" s="61">
        <f>FQ155*[4]兵营招募!AX154+FV154</f>
        <v>1309885933.0378709</v>
      </c>
      <c r="FW155" s="61">
        <f>FR155*[4]兵营招募!AY154+FW154</f>
        <v>1309057866.6297886</v>
      </c>
      <c r="FX155" s="61">
        <f>FS155*[4]兵营招募!AZ154+FX154</f>
        <v>1222658080.3968267</v>
      </c>
      <c r="FY155" s="61">
        <f>FT155*[4]兵营招募!BA154+FY154</f>
        <v>1128846272.6962304</v>
      </c>
      <c r="FZ155" s="61">
        <f>FU155*[4]兵营招募!BB154+FZ154</f>
        <v>766094736.37843227</v>
      </c>
      <c r="GA155" s="172"/>
      <c r="GC155" s="172"/>
      <c r="GD155" s="172">
        <v>150</v>
      </c>
      <c r="GE155" s="62">
        <f t="shared" ref="GE155:GI155" si="1854">$S189*AJ157</f>
        <v>0.39759999999999995</v>
      </c>
      <c r="GF155" s="62">
        <f t="shared" si="1854"/>
        <v>0.40347999999999989</v>
      </c>
      <c r="GG155" s="62">
        <f t="shared" si="1854"/>
        <v>0.41523999999999994</v>
      </c>
      <c r="GH155" s="62">
        <f t="shared" si="1854"/>
        <v>0.43287999999999999</v>
      </c>
      <c r="GI155" s="62">
        <f t="shared" si="1854"/>
        <v>0.45639999999999997</v>
      </c>
      <c r="GJ155" s="172"/>
      <c r="GL155" s="172"/>
      <c r="GM155" s="172">
        <v>150</v>
      </c>
      <c r="GN155" s="62">
        <f t="shared" ref="GN155:GR155" si="1855">$T189*AJ157</f>
        <v>0.39759999999999995</v>
      </c>
      <c r="GO155" s="62">
        <f t="shared" si="1855"/>
        <v>0.40347999999999989</v>
      </c>
      <c r="GP155" s="62">
        <f t="shared" si="1855"/>
        <v>0.41523999999999994</v>
      </c>
      <c r="GQ155" s="62">
        <f t="shared" si="1855"/>
        <v>0.43287999999999999</v>
      </c>
      <c r="GR155" s="62">
        <f t="shared" si="1855"/>
        <v>0.45639999999999997</v>
      </c>
      <c r="GS155" s="172"/>
      <c r="GU155" s="172"/>
      <c r="GV155" s="172">
        <v>150</v>
      </c>
      <c r="GW155" s="62">
        <f t="shared" ref="GW155:HA155" si="1856">$U189*AJ157</f>
        <v>0.39759999999999995</v>
      </c>
      <c r="GX155" s="62">
        <f t="shared" si="1856"/>
        <v>0.40347999999999989</v>
      </c>
      <c r="GY155" s="62">
        <f t="shared" si="1856"/>
        <v>0.41523999999999994</v>
      </c>
      <c r="GZ155" s="62">
        <f t="shared" si="1856"/>
        <v>0.43287999999999999</v>
      </c>
      <c r="HA155" s="62">
        <f t="shared" si="1856"/>
        <v>0.45639999999999997</v>
      </c>
      <c r="HB155" s="172"/>
      <c r="HD155" s="172"/>
      <c r="HE155" s="172">
        <v>150</v>
      </c>
      <c r="HF155" s="62">
        <f t="shared" ref="HF155:HJ155" si="1857">$V189*AJ157</f>
        <v>2.9819999999999993</v>
      </c>
      <c r="HG155" s="62">
        <f t="shared" si="1857"/>
        <v>3.0260999999999991</v>
      </c>
      <c r="HH155" s="62">
        <f t="shared" si="1857"/>
        <v>3.1142999999999992</v>
      </c>
      <c r="HI155" s="62">
        <f t="shared" si="1857"/>
        <v>3.2465999999999995</v>
      </c>
      <c r="HJ155" s="62">
        <f t="shared" si="1857"/>
        <v>3.4229999999999996</v>
      </c>
      <c r="HK155" s="172"/>
      <c r="HM155" s="172"/>
      <c r="HN155" s="172">
        <v>150</v>
      </c>
      <c r="HO155" s="62">
        <f t="shared" ref="HO155:HS155" si="1858">$W189*AJ157</f>
        <v>0.59639999999999993</v>
      </c>
      <c r="HP155" s="62">
        <f t="shared" si="1858"/>
        <v>0.60521999999999987</v>
      </c>
      <c r="HQ155" s="62">
        <f t="shared" si="1858"/>
        <v>0.62285999999999997</v>
      </c>
      <c r="HR155" s="62">
        <f t="shared" si="1858"/>
        <v>0.64932000000000001</v>
      </c>
      <c r="HS155" s="62">
        <f t="shared" si="1858"/>
        <v>0.68459999999999999</v>
      </c>
      <c r="HT155" s="172"/>
      <c r="HV155" s="172"/>
      <c r="HW155" s="172">
        <v>150</v>
      </c>
      <c r="HX155" s="62">
        <f t="shared" ref="HX155:IB155" si="1859">$X189*AJ157</f>
        <v>0.39759999999999995</v>
      </c>
      <c r="HY155" s="62">
        <f t="shared" si="1859"/>
        <v>0.40347999999999989</v>
      </c>
      <c r="HZ155" s="62">
        <f t="shared" si="1859"/>
        <v>0.41523999999999994</v>
      </c>
      <c r="IA155" s="62">
        <f t="shared" si="1859"/>
        <v>0.43287999999999999</v>
      </c>
      <c r="IB155" s="62">
        <f t="shared" si="1859"/>
        <v>0.45639999999999997</v>
      </c>
      <c r="IC155" s="172"/>
      <c r="IE155" s="172"/>
      <c r="IF155" s="172">
        <v>150</v>
      </c>
      <c r="IG155" s="62">
        <f t="shared" ref="IG155:IK155" si="1860">$Y189*AJ157</f>
        <v>1.0649999999999999</v>
      </c>
      <c r="IH155" s="62">
        <f t="shared" si="1860"/>
        <v>1.0807499999999999</v>
      </c>
      <c r="II155" s="62">
        <f t="shared" si="1860"/>
        <v>1.11225</v>
      </c>
      <c r="IJ155" s="62">
        <f t="shared" si="1860"/>
        <v>1.1595</v>
      </c>
      <c r="IK155" s="62">
        <f t="shared" si="1860"/>
        <v>1.2225000000000001</v>
      </c>
      <c r="IL155" s="172"/>
      <c r="IN155" s="172"/>
      <c r="IO155" s="172">
        <v>150</v>
      </c>
      <c r="IP155" s="62">
        <f t="shared" ref="IP155:IT155" si="1861">$Z189*AJ157</f>
        <v>0.39759999999999995</v>
      </c>
      <c r="IQ155" s="62">
        <f t="shared" si="1861"/>
        <v>0.40347999999999989</v>
      </c>
      <c r="IR155" s="62">
        <f t="shared" si="1861"/>
        <v>0.41523999999999994</v>
      </c>
      <c r="IS155" s="62">
        <f t="shared" si="1861"/>
        <v>0.43287999999999999</v>
      </c>
      <c r="IT155" s="62">
        <f t="shared" si="1861"/>
        <v>0.45639999999999997</v>
      </c>
      <c r="IU155" s="172"/>
      <c r="IW155" s="172"/>
      <c r="IX155" s="172">
        <v>150</v>
      </c>
      <c r="IY155" s="62">
        <f t="shared" ref="IY155:JC155" si="1862">$AA189*AJ157</f>
        <v>0</v>
      </c>
      <c r="IZ155" s="62">
        <f t="shared" si="1862"/>
        <v>0</v>
      </c>
      <c r="JA155" s="62">
        <f t="shared" si="1862"/>
        <v>0</v>
      </c>
      <c r="JB155" s="62">
        <f t="shared" si="1862"/>
        <v>0</v>
      </c>
      <c r="JC155" s="62">
        <f t="shared" si="1862"/>
        <v>0</v>
      </c>
      <c r="JD155" s="67"/>
      <c r="JE155" s="67"/>
      <c r="JF155" s="67"/>
      <c r="JG155" s="172"/>
      <c r="JI155" s="172"/>
      <c r="JJ155" s="172">
        <v>150</v>
      </c>
      <c r="JK155" s="68">
        <f t="shared" ref="JK155:JO155" si="1863">AJ157*$F189</f>
        <v>0.10650000000000001</v>
      </c>
      <c r="JL155" s="68">
        <f t="shared" si="1863"/>
        <v>0.108075</v>
      </c>
      <c r="JM155" s="68">
        <f t="shared" si="1863"/>
        <v>0.111225</v>
      </c>
      <c r="JN155" s="68">
        <f t="shared" si="1863"/>
        <v>0.11595000000000003</v>
      </c>
      <c r="JO155" s="68">
        <f t="shared" si="1863"/>
        <v>0.12225000000000003</v>
      </c>
      <c r="JP155" s="61">
        <f>JK155*('[1]功能-城建'!CW154-'[1]功能-城建'!CW153)+JP154</f>
        <v>550297986.91812038</v>
      </c>
      <c r="JQ155" s="61">
        <f>JL155*('[1]功能-城建'!CX154-'[1]功能-城建'!CX153)+JQ154</f>
        <v>589294201.46651793</v>
      </c>
      <c r="JR155" s="61">
        <f>JM155*('[1]功能-城建'!CY154-'[1]功能-城建'!CY153)+JR154</f>
        <v>578022499.60889399</v>
      </c>
      <c r="JS155" s="61">
        <f>JN155*('[1]功能-城建'!CZ154-'[1]功能-城建'!CZ153)+JS154</f>
        <v>569276726.58551204</v>
      </c>
      <c r="JT155" s="61">
        <f>JO155*('[1]功能-城建'!DA154-'[1]功能-城建'!DA153)+JT154</f>
        <v>322084412.77475858</v>
      </c>
      <c r="JU155" s="172"/>
      <c r="JW155" s="172"/>
      <c r="JX155" s="172">
        <v>150</v>
      </c>
      <c r="JY155" s="68">
        <f t="shared" ref="JY155:KC155" si="1864">AJ157*$AB189</f>
        <v>0.19879999999999998</v>
      </c>
      <c r="JZ155" s="68">
        <f t="shared" si="1864"/>
        <v>0.20173999999999995</v>
      </c>
      <c r="KA155" s="68">
        <f t="shared" si="1864"/>
        <v>0.20761999999999997</v>
      </c>
      <c r="KB155" s="68">
        <f t="shared" si="1864"/>
        <v>0.21643999999999999</v>
      </c>
      <c r="KC155" s="68">
        <f t="shared" si="1864"/>
        <v>0.22819999999999999</v>
      </c>
      <c r="KD155" s="172"/>
      <c r="KF155" s="172"/>
      <c r="KG155" s="172">
        <v>150</v>
      </c>
      <c r="KH155" s="68">
        <f t="shared" ref="KH155:KL155" si="1865">AJ157*$AC189</f>
        <v>0.21300000000000002</v>
      </c>
      <c r="KI155" s="68">
        <f t="shared" si="1865"/>
        <v>0.21615000000000001</v>
      </c>
      <c r="KJ155" s="68">
        <f t="shared" si="1865"/>
        <v>0.22245000000000001</v>
      </c>
      <c r="KK155" s="68">
        <f t="shared" si="1865"/>
        <v>0.23190000000000005</v>
      </c>
      <c r="KL155" s="68">
        <f t="shared" si="1865"/>
        <v>0.24450000000000005</v>
      </c>
      <c r="KM155" s="172"/>
      <c r="KO155" s="172"/>
      <c r="KP155" s="172">
        <v>150</v>
      </c>
      <c r="KQ155" s="68">
        <f t="shared" ref="KQ155:KU155" si="1866">AJ157*$AD189</f>
        <v>0.31949999999999995</v>
      </c>
      <c r="KR155" s="68">
        <f t="shared" si="1866"/>
        <v>0.32422499999999993</v>
      </c>
      <c r="KS155" s="68">
        <f t="shared" si="1866"/>
        <v>0.33367499999999994</v>
      </c>
      <c r="KT155" s="68">
        <f t="shared" si="1866"/>
        <v>0.34784999999999999</v>
      </c>
      <c r="KU155" s="68">
        <f t="shared" si="1866"/>
        <v>0.36674999999999996</v>
      </c>
      <c r="KV155" s="172"/>
      <c r="KW155" s="172"/>
      <c r="KX155" s="172"/>
    </row>
    <row r="156" spans="2:310" x14ac:dyDescent="0.15">
      <c r="B156" s="172">
        <v>117</v>
      </c>
      <c r="C156" s="63">
        <f>IFERROR(INDEX(C$8:C$37,MATCH(圣人研究设计!AA190,$B$8:$B$37,0)),0)</f>
        <v>1.7999999999999998</v>
      </c>
      <c r="D156" s="63">
        <f>IFERROR(INDEX(D$8:D$37,MATCH(圣人研究设计!AB190,$B$8:$B$37,0)),0)</f>
        <v>1.7999999999999998</v>
      </c>
      <c r="E156" s="63">
        <f>IFERROR(INDEX(E$8:E$37,MATCH(圣人研究设计!AC190,$B$8:$B$37,0)),0)</f>
        <v>0</v>
      </c>
      <c r="F156" s="63">
        <f>IFERROR(INDEX(F$8:F$37,MATCH(圣人研究设计!AD190,$B$8:$B$37,0)),0)</f>
        <v>0.12</v>
      </c>
      <c r="G156" s="63">
        <f>IFERROR(INDEX(G$8:G$37,MATCH(圣人研究设计!AE190,$B$8:$B$37,0)),0)</f>
        <v>1.2</v>
      </c>
      <c r="H156" s="63">
        <f>IFERROR(INDEX(H$8:H$37,MATCH(圣人研究设计!AF190,$B$8:$B$37,0)),0)</f>
        <v>1.2</v>
      </c>
      <c r="I156" s="63">
        <f>IFERROR(INDEX(I$8:I$37,MATCH(圣人研究设计!AG190,$B$8:$B$37,0)),0)</f>
        <v>1.2</v>
      </c>
      <c r="J156" s="63">
        <f>IFERROR(INDEX(J$8:J$37,MATCH(圣人研究设计!AH190,$B$8:$B$37,0)),0)</f>
        <v>0.24</v>
      </c>
      <c r="K156" s="63">
        <f>IFERROR(INDEX(K$8:K$37,MATCH(圣人研究设计!AI190,$B$8:$B$37,0)),0)</f>
        <v>0.24</v>
      </c>
      <c r="L156" s="63">
        <f>IFERROR(INDEX(L$8:L$37,MATCH(圣人研究设计!AJ190,$B$8:$B$37,0)),0)</f>
        <v>0.2</v>
      </c>
      <c r="M156" s="63">
        <f>IFERROR(INDEX(M$8:M$37,MATCH(圣人研究设计!AK190,$B$8:$B$37,0)),0)</f>
        <v>0.36</v>
      </c>
      <c r="N156" s="63">
        <f>IFERROR(INDEX(N$8:N$37,MATCH(圣人研究设计!AL190,$B$8:$B$37,0)),0)</f>
        <v>0.24</v>
      </c>
      <c r="O156" s="63">
        <f>IFERROR(INDEX(O$8:O$37,MATCH(圣人研究设计!AM190,$B$8:$B$37,0)),0)</f>
        <v>0.1</v>
      </c>
      <c r="P156" s="63">
        <f>IFERROR(INDEX(P$8:P$37,MATCH(圣人研究设计!AN190,$B$8:$B$37,0)),0)</f>
        <v>0.48</v>
      </c>
      <c r="Q156" s="63">
        <f>IFERROR(INDEX(Q$8:Q$37,MATCH(圣人研究设计!AO190,$B$8:$B$37,0)),0)</f>
        <v>0.1</v>
      </c>
      <c r="R156" s="63">
        <f>IFERROR(INDEX(R$8:R$37,MATCH(圣人研究设计!AP190,$B$8:$B$37,0)),0)</f>
        <v>0.3</v>
      </c>
      <c r="S156" s="63">
        <f>IFERROR(INDEX(S$8:S$37,MATCH(圣人研究设计!AQ190,$B$8:$B$37,0)),0)</f>
        <v>0.4</v>
      </c>
      <c r="T156" s="63">
        <f>IFERROR(INDEX(T$8:T$37,MATCH(圣人研究设计!AR190,$B$8:$B$37,0)),0)</f>
        <v>0.48</v>
      </c>
      <c r="U156" s="63">
        <f>IFERROR(INDEX(U$8:U$37,MATCH(圣人研究设计!AS190,$B$8:$B$37,0)),0)</f>
        <v>0.4</v>
      </c>
      <c r="V156" s="63">
        <f>IFERROR(INDEX(V$8:V$37,MATCH(圣人研究设计!AT190,$B$8:$B$37,0)),0)</f>
        <v>3.5999999999999996</v>
      </c>
      <c r="W156" s="63">
        <f>IFERROR(INDEX(W$8:W$37,MATCH(圣人研究设计!AU190,$B$8:$B$37,0)),0)</f>
        <v>0.72</v>
      </c>
      <c r="X156" s="63">
        <f>IFERROR(INDEX(X$8:X$37,MATCH(圣人研究设计!AV190,$B$8:$B$37,0)),0)</f>
        <v>0.4</v>
      </c>
      <c r="Y156" s="63">
        <f>IFERROR(INDEX(Y$8:Y$37,MATCH(圣人研究设计!AW190,$B$8:$B$37,0)),0)</f>
        <v>1.2</v>
      </c>
      <c r="Z156" s="63">
        <f>IFERROR(INDEX(Z$8:Z$37,MATCH(圣人研究设计!AX190,$B$8:$B$37,0)),0)</f>
        <v>0.48</v>
      </c>
      <c r="AA156" s="63">
        <f>IFERROR(INDEX(AA$8:AA$37,MATCH(圣人研究设计!AY190,$B$8:$B$37,0)),0)</f>
        <v>0</v>
      </c>
      <c r="AB156" s="63">
        <f>IFERROR(INDEX(AB$8:AB$37,MATCH(圣人研究设计!AZ190,$B$8:$B$37,0)),0)</f>
        <v>0.2</v>
      </c>
      <c r="AC156" s="63">
        <f>IFERROR(INDEX(AC$8:AC$37,MATCH(圣人研究设计!BA190,$B$8:$B$37,0)),0)</f>
        <v>0.24</v>
      </c>
      <c r="AD156" s="63">
        <f>IFERROR(INDEX(AD$8:AD$37,MATCH(圣人研究设计!BB190,$B$8:$B$37,0)),0)</f>
        <v>0.36</v>
      </c>
      <c r="AI156" s="172">
        <v>149</v>
      </c>
      <c r="AJ156" s="60">
        <f>IF(总纲!BM153&lt;INT('功能-圣人研究'!$E$8),0,求节点('功能-圣人研究'!$E$8:$E$27,'功能-圣人研究'!K$8:K$27,总纲!BM153))</f>
        <v>0.71</v>
      </c>
      <c r="AK156" s="60">
        <f>IF(总纲!BN153&lt;INT('功能-圣人研究'!$E$8),0,求节点('功能-圣人研究'!$E$8:$E$27,'功能-圣人研究'!L$8:L$27,总纲!BN153))</f>
        <v>0.72049999999999992</v>
      </c>
      <c r="AL156" s="60">
        <f>IF(总纲!BO153&lt;INT('功能-圣人研究'!$E$8),0,求节点('功能-圣人研究'!$E$8:$E$27,'功能-圣人研究'!M$8:M$27,总纲!BO153))</f>
        <v>0.74149999999999994</v>
      </c>
      <c r="AM156" s="60">
        <f>IF(总纲!BP153&lt;INT('功能-圣人研究'!$E$8),0,求节点('功能-圣人研究'!$E$8:$E$27,'功能-圣人研究'!N$8:N$27,总纲!BP153))</f>
        <v>0.77300000000000002</v>
      </c>
      <c r="AN156" s="60">
        <f>IF(总纲!BQ153&lt;INT('功能-圣人研究'!$E$8),0,求节点('功能-圣人研究'!$E$8:$E$27,'功能-圣人研究'!O$8:O$27,总纲!BQ153))</f>
        <v>0.81500000000000006</v>
      </c>
      <c r="AO156" s="172"/>
      <c r="AT156" s="172">
        <v>151</v>
      </c>
      <c r="AU156" s="68">
        <f t="shared" ref="AU156:AY156" si="1867">$C190*AJ158</f>
        <v>1.5974999999999999</v>
      </c>
      <c r="AV156" s="68">
        <f t="shared" si="1867"/>
        <v>1.6211249999999997</v>
      </c>
      <c r="AW156" s="68">
        <f t="shared" si="1867"/>
        <v>1.6683749999999999</v>
      </c>
      <c r="AX156" s="68">
        <f t="shared" si="1867"/>
        <v>1.73925</v>
      </c>
      <c r="AY156" s="68">
        <f t="shared" si="1867"/>
        <v>1.8337500000000002</v>
      </c>
      <c r="AZ156" s="172"/>
      <c r="BB156" s="172"/>
      <c r="BC156" s="172">
        <v>151</v>
      </c>
      <c r="BD156" s="68">
        <f t="shared" ref="BD156:BH156" si="1868">$D190*AJ158</f>
        <v>1.5974999999999999</v>
      </c>
      <c r="BE156" s="68">
        <f t="shared" si="1868"/>
        <v>1.6211249999999997</v>
      </c>
      <c r="BF156" s="68">
        <f t="shared" si="1868"/>
        <v>1.6683749999999999</v>
      </c>
      <c r="BG156" s="68">
        <f t="shared" si="1868"/>
        <v>1.73925</v>
      </c>
      <c r="BH156" s="68">
        <f t="shared" si="1868"/>
        <v>1.8337500000000002</v>
      </c>
      <c r="BI156" s="172"/>
      <c r="BK156" s="172"/>
      <c r="BL156" s="172">
        <v>151</v>
      </c>
      <c r="BM156" s="68">
        <f t="shared" ref="BM156:BQ156" si="1869">$E190*AJ158</f>
        <v>0</v>
      </c>
      <c r="BN156" s="68">
        <f t="shared" si="1869"/>
        <v>0</v>
      </c>
      <c r="BO156" s="68">
        <f t="shared" si="1869"/>
        <v>0</v>
      </c>
      <c r="BP156" s="68">
        <f t="shared" si="1869"/>
        <v>0</v>
      </c>
      <c r="BQ156" s="68">
        <f t="shared" si="1869"/>
        <v>0</v>
      </c>
      <c r="BR156" s="172"/>
      <c r="BT156" s="172"/>
      <c r="BU156" s="172">
        <v>151</v>
      </c>
      <c r="BV156" s="62">
        <f t="shared" ref="BV156:BZ156" si="1870">$G190*AJ158</f>
        <v>1.0649999999999999</v>
      </c>
      <c r="BW156" s="62">
        <f t="shared" si="1870"/>
        <v>1.0807499999999999</v>
      </c>
      <c r="BX156" s="62">
        <f t="shared" si="1870"/>
        <v>1.11225</v>
      </c>
      <c r="BY156" s="62">
        <f t="shared" si="1870"/>
        <v>1.1595</v>
      </c>
      <c r="BZ156" s="62">
        <f t="shared" si="1870"/>
        <v>1.2225000000000001</v>
      </c>
      <c r="CA156" s="172"/>
      <c r="CC156" s="172"/>
      <c r="CD156" s="172">
        <v>151</v>
      </c>
      <c r="CE156" s="62">
        <f t="shared" ref="CE156:CI156" si="1871">$H190*AJ158</f>
        <v>1.0649999999999999</v>
      </c>
      <c r="CF156" s="62">
        <f t="shared" si="1871"/>
        <v>1.0807499999999999</v>
      </c>
      <c r="CG156" s="62">
        <f t="shared" si="1871"/>
        <v>1.11225</v>
      </c>
      <c r="CH156" s="62">
        <f t="shared" si="1871"/>
        <v>1.1595</v>
      </c>
      <c r="CI156" s="62">
        <f t="shared" si="1871"/>
        <v>1.2225000000000001</v>
      </c>
      <c r="CJ156" s="172"/>
      <c r="CL156" s="172"/>
      <c r="CM156" s="172">
        <v>151</v>
      </c>
      <c r="CN156" s="62">
        <f t="shared" ref="CN156:CR156" si="1872">$I190*AJ158</f>
        <v>0.99399999999999988</v>
      </c>
      <c r="CO156" s="62">
        <f t="shared" si="1872"/>
        <v>1.0086999999999999</v>
      </c>
      <c r="CP156" s="62">
        <f t="shared" si="1872"/>
        <v>1.0380999999999998</v>
      </c>
      <c r="CQ156" s="62">
        <f t="shared" si="1872"/>
        <v>1.0822000000000001</v>
      </c>
      <c r="CR156" s="62">
        <f t="shared" si="1872"/>
        <v>1.141</v>
      </c>
      <c r="CS156" s="172"/>
      <c r="CU156" s="172"/>
      <c r="CV156" s="172">
        <v>151</v>
      </c>
      <c r="CW156" s="62">
        <f t="shared" ref="CW156:DA156" si="1873">$J190*AJ158</f>
        <v>0.21300000000000002</v>
      </c>
      <c r="CX156" s="62">
        <f t="shared" si="1873"/>
        <v>0.21615000000000001</v>
      </c>
      <c r="CY156" s="62">
        <f t="shared" si="1873"/>
        <v>0.22245000000000001</v>
      </c>
      <c r="CZ156" s="62">
        <f t="shared" si="1873"/>
        <v>0.23190000000000005</v>
      </c>
      <c r="DA156" s="62">
        <f t="shared" si="1873"/>
        <v>0.24450000000000005</v>
      </c>
      <c r="DB156" s="172"/>
      <c r="DD156" s="172"/>
      <c r="DE156" s="172">
        <v>151</v>
      </c>
      <c r="DF156" s="62">
        <f t="shared" ref="DF156:DJ156" si="1874">$K190*AJ158</f>
        <v>0.21300000000000002</v>
      </c>
      <c r="DG156" s="62">
        <f t="shared" si="1874"/>
        <v>0.21615000000000001</v>
      </c>
      <c r="DH156" s="62">
        <f t="shared" si="1874"/>
        <v>0.22245000000000001</v>
      </c>
      <c r="DI156" s="62">
        <f t="shared" si="1874"/>
        <v>0.23190000000000005</v>
      </c>
      <c r="DJ156" s="62">
        <f t="shared" si="1874"/>
        <v>0.24450000000000005</v>
      </c>
      <c r="DK156" s="172"/>
      <c r="DM156" s="172"/>
      <c r="DN156" s="172">
        <v>151</v>
      </c>
      <c r="DO156" s="62">
        <f t="shared" ref="DO156:DS156" si="1875">$L190*AJ158</f>
        <v>0.19879999999999998</v>
      </c>
      <c r="DP156" s="62">
        <f t="shared" si="1875"/>
        <v>0.20173999999999995</v>
      </c>
      <c r="DQ156" s="62">
        <f t="shared" si="1875"/>
        <v>0.20761999999999997</v>
      </c>
      <c r="DR156" s="62">
        <f t="shared" si="1875"/>
        <v>0.21643999999999999</v>
      </c>
      <c r="DS156" s="62">
        <f t="shared" si="1875"/>
        <v>0.22819999999999999</v>
      </c>
      <c r="DT156" s="172"/>
      <c r="DV156" s="172"/>
      <c r="DW156" s="172">
        <v>151</v>
      </c>
      <c r="DX156" s="62">
        <f t="shared" ref="DX156:EB156" si="1876">$M190*AJ158</f>
        <v>0.29819999999999997</v>
      </c>
      <c r="DY156" s="62">
        <f t="shared" si="1876"/>
        <v>0.30260999999999993</v>
      </c>
      <c r="DZ156" s="62">
        <f t="shared" si="1876"/>
        <v>0.31142999999999998</v>
      </c>
      <c r="EA156" s="62">
        <f t="shared" si="1876"/>
        <v>0.32466</v>
      </c>
      <c r="EB156" s="62">
        <f t="shared" si="1876"/>
        <v>0.34229999999999999</v>
      </c>
      <c r="EC156" s="172"/>
      <c r="EE156" s="172"/>
      <c r="EF156" s="172">
        <v>151</v>
      </c>
      <c r="EG156" s="62">
        <f t="shared" ref="EG156:EK156" si="1877">$N190*AJ158</f>
        <v>0.19879999999999998</v>
      </c>
      <c r="EH156" s="62">
        <f t="shared" si="1877"/>
        <v>0.20173999999999995</v>
      </c>
      <c r="EI156" s="62">
        <f t="shared" si="1877"/>
        <v>0.20761999999999997</v>
      </c>
      <c r="EJ156" s="62">
        <f t="shared" si="1877"/>
        <v>0.21643999999999999</v>
      </c>
      <c r="EK156" s="62">
        <f t="shared" si="1877"/>
        <v>0.22819999999999999</v>
      </c>
      <c r="EL156" s="172"/>
      <c r="EN156" s="172"/>
      <c r="EO156" s="172">
        <v>151</v>
      </c>
      <c r="EP156" s="62">
        <f t="shared" ref="EP156:ET156" si="1878">$O190*AJ158</f>
        <v>9.9399999999999988E-2</v>
      </c>
      <c r="EQ156" s="62">
        <f t="shared" si="1878"/>
        <v>0.10086999999999997</v>
      </c>
      <c r="ER156" s="62">
        <f t="shared" si="1878"/>
        <v>0.10380999999999999</v>
      </c>
      <c r="ES156" s="62">
        <f t="shared" si="1878"/>
        <v>0.10822</v>
      </c>
      <c r="ET156" s="62">
        <f t="shared" si="1878"/>
        <v>0.11409999999999999</v>
      </c>
      <c r="EU156" s="172"/>
      <c r="EW156" s="172"/>
      <c r="EX156" s="172">
        <v>151</v>
      </c>
      <c r="EY156" s="62">
        <f t="shared" si="1328"/>
        <v>0.39759999999999995</v>
      </c>
      <c r="EZ156" s="62">
        <f t="shared" si="1329"/>
        <v>0.40347999999999989</v>
      </c>
      <c r="FA156" s="62">
        <f t="shared" si="1330"/>
        <v>0.41523999999999994</v>
      </c>
      <c r="FB156" s="62">
        <f t="shared" si="1331"/>
        <v>0.43287999999999999</v>
      </c>
      <c r="FC156" s="62">
        <f t="shared" si="1332"/>
        <v>0.45639999999999997</v>
      </c>
      <c r="FD156" s="172"/>
      <c r="FF156" s="172"/>
      <c r="FG156" s="172">
        <v>151</v>
      </c>
      <c r="FH156" s="67">
        <f>$Q190*AJ158*'[1]资源-士兵训练时间'!AB156+FH155</f>
        <v>441752335.88369292</v>
      </c>
      <c r="FI156" s="67">
        <f>$Q190*AK158*'[1]资源-士兵训练时间'!AC156+FI155</f>
        <v>599268089.65839565</v>
      </c>
      <c r="FJ156" s="67">
        <f>$Q190*AL158*'[1]资源-士兵训练时间'!AD156+FJ155</f>
        <v>765640233.14511955</v>
      </c>
      <c r="FK156" s="67">
        <f>$Q190*AM158*'[1]资源-士兵训练时间'!AE156+FK155</f>
        <v>950020377.75408065</v>
      </c>
      <c r="FL156" s="67">
        <f>$Q190*AN158*'[1]资源-士兵训练时间'!AF156+FL155</f>
        <v>1322586614.4256277</v>
      </c>
      <c r="FM156" s="172"/>
      <c r="FO156" s="172"/>
      <c r="FP156" s="172">
        <v>151</v>
      </c>
      <c r="FQ156" s="62">
        <f t="shared" ref="FQ156:FU156" si="1879">$R190*AJ158</f>
        <v>0.29819999999999997</v>
      </c>
      <c r="FR156" s="62">
        <f t="shared" si="1879"/>
        <v>0.30260999999999993</v>
      </c>
      <c r="FS156" s="62">
        <f t="shared" si="1879"/>
        <v>0.31142999999999998</v>
      </c>
      <c r="FT156" s="62">
        <f t="shared" si="1879"/>
        <v>0.32466</v>
      </c>
      <c r="FU156" s="62">
        <f t="shared" si="1879"/>
        <v>0.34229999999999999</v>
      </c>
      <c r="FV156" s="61">
        <f>FQ156*[4]兵营招募!AX155+FV155</f>
        <v>1414411928.9578416</v>
      </c>
      <c r="FW156" s="61">
        <f>FR156*[4]兵营招募!AY155+FW155</f>
        <v>1414649087.6120126</v>
      </c>
      <c r="FX156" s="61">
        <f>FS156*[4]兵营招募!AZ155+FX155</f>
        <v>1322670041.4476621</v>
      </c>
      <c r="FY156" s="61">
        <f>FT156*[4]兵营招募!BA155+FY155</f>
        <v>1229493538.0876</v>
      </c>
      <c r="FZ156" s="61">
        <f>FU156*[4]兵营招募!BB155+FZ155</f>
        <v>853444527.36846948</v>
      </c>
      <c r="GA156" s="172"/>
      <c r="GC156" s="172"/>
      <c r="GD156" s="172">
        <v>151</v>
      </c>
      <c r="GE156" s="62">
        <f t="shared" ref="GE156:GI156" si="1880">$S190*AJ158</f>
        <v>0.39759999999999995</v>
      </c>
      <c r="GF156" s="62">
        <f t="shared" si="1880"/>
        <v>0.40347999999999989</v>
      </c>
      <c r="GG156" s="62">
        <f t="shared" si="1880"/>
        <v>0.41523999999999994</v>
      </c>
      <c r="GH156" s="62">
        <f t="shared" si="1880"/>
        <v>0.43287999999999999</v>
      </c>
      <c r="GI156" s="62">
        <f t="shared" si="1880"/>
        <v>0.45639999999999997</v>
      </c>
      <c r="GJ156" s="172"/>
      <c r="GL156" s="172"/>
      <c r="GM156" s="172">
        <v>151</v>
      </c>
      <c r="GN156" s="62">
        <f t="shared" ref="GN156:GR156" si="1881">$T190*AJ158</f>
        <v>0.39759999999999995</v>
      </c>
      <c r="GO156" s="62">
        <f t="shared" si="1881"/>
        <v>0.40347999999999989</v>
      </c>
      <c r="GP156" s="62">
        <f t="shared" si="1881"/>
        <v>0.41523999999999994</v>
      </c>
      <c r="GQ156" s="62">
        <f t="shared" si="1881"/>
        <v>0.43287999999999999</v>
      </c>
      <c r="GR156" s="62">
        <f t="shared" si="1881"/>
        <v>0.45639999999999997</v>
      </c>
      <c r="GS156" s="172"/>
      <c r="GU156" s="172"/>
      <c r="GV156" s="172">
        <v>151</v>
      </c>
      <c r="GW156" s="62">
        <f t="shared" ref="GW156:HA156" si="1882">$U190*AJ158</f>
        <v>0.39759999999999995</v>
      </c>
      <c r="GX156" s="62">
        <f t="shared" si="1882"/>
        <v>0.40347999999999989</v>
      </c>
      <c r="GY156" s="62">
        <f t="shared" si="1882"/>
        <v>0.41523999999999994</v>
      </c>
      <c r="GZ156" s="62">
        <f t="shared" si="1882"/>
        <v>0.43287999999999999</v>
      </c>
      <c r="HA156" s="62">
        <f t="shared" si="1882"/>
        <v>0.45639999999999997</v>
      </c>
      <c r="HB156" s="172"/>
      <c r="HD156" s="172"/>
      <c r="HE156" s="172">
        <v>151</v>
      </c>
      <c r="HF156" s="62">
        <f t="shared" ref="HF156:HJ156" si="1883">$V190*AJ158</f>
        <v>2.9819999999999993</v>
      </c>
      <c r="HG156" s="62">
        <f t="shared" si="1883"/>
        <v>3.0260999999999991</v>
      </c>
      <c r="HH156" s="62">
        <f t="shared" si="1883"/>
        <v>3.1142999999999992</v>
      </c>
      <c r="HI156" s="62">
        <f t="shared" si="1883"/>
        <v>3.2465999999999995</v>
      </c>
      <c r="HJ156" s="62">
        <f t="shared" si="1883"/>
        <v>3.4229999999999996</v>
      </c>
      <c r="HK156" s="172"/>
      <c r="HM156" s="172"/>
      <c r="HN156" s="172">
        <v>151</v>
      </c>
      <c r="HO156" s="62">
        <f t="shared" ref="HO156:HS156" si="1884">$W190*AJ158</f>
        <v>0.59639999999999993</v>
      </c>
      <c r="HP156" s="62">
        <f t="shared" si="1884"/>
        <v>0.60521999999999987</v>
      </c>
      <c r="HQ156" s="62">
        <f t="shared" si="1884"/>
        <v>0.62285999999999997</v>
      </c>
      <c r="HR156" s="62">
        <f t="shared" si="1884"/>
        <v>0.64932000000000001</v>
      </c>
      <c r="HS156" s="62">
        <f t="shared" si="1884"/>
        <v>0.68459999999999999</v>
      </c>
      <c r="HT156" s="172"/>
      <c r="HV156" s="172"/>
      <c r="HW156" s="172">
        <v>151</v>
      </c>
      <c r="HX156" s="62">
        <f t="shared" ref="HX156:IB156" si="1885">$X190*AJ158</f>
        <v>0.39759999999999995</v>
      </c>
      <c r="HY156" s="62">
        <f t="shared" si="1885"/>
        <v>0.40347999999999989</v>
      </c>
      <c r="HZ156" s="62">
        <f t="shared" si="1885"/>
        <v>0.41523999999999994</v>
      </c>
      <c r="IA156" s="62">
        <f t="shared" si="1885"/>
        <v>0.43287999999999999</v>
      </c>
      <c r="IB156" s="62">
        <f t="shared" si="1885"/>
        <v>0.45639999999999997</v>
      </c>
      <c r="IC156" s="172"/>
      <c r="IE156" s="172"/>
      <c r="IF156" s="172">
        <v>151</v>
      </c>
      <c r="IG156" s="62">
        <f t="shared" ref="IG156:IK156" si="1886">$Y190*AJ158</f>
        <v>1.0649999999999999</v>
      </c>
      <c r="IH156" s="62">
        <f t="shared" si="1886"/>
        <v>1.0807499999999999</v>
      </c>
      <c r="II156" s="62">
        <f t="shared" si="1886"/>
        <v>1.11225</v>
      </c>
      <c r="IJ156" s="62">
        <f t="shared" si="1886"/>
        <v>1.1595</v>
      </c>
      <c r="IK156" s="62">
        <f t="shared" si="1886"/>
        <v>1.2225000000000001</v>
      </c>
      <c r="IL156" s="172"/>
      <c r="IN156" s="172"/>
      <c r="IO156" s="172">
        <v>151</v>
      </c>
      <c r="IP156" s="62">
        <f t="shared" ref="IP156:IT156" si="1887">$Z190*AJ158</f>
        <v>0.39759999999999995</v>
      </c>
      <c r="IQ156" s="62">
        <f t="shared" si="1887"/>
        <v>0.40347999999999989</v>
      </c>
      <c r="IR156" s="62">
        <f t="shared" si="1887"/>
        <v>0.41523999999999994</v>
      </c>
      <c r="IS156" s="62">
        <f t="shared" si="1887"/>
        <v>0.43287999999999999</v>
      </c>
      <c r="IT156" s="62">
        <f t="shared" si="1887"/>
        <v>0.45639999999999997</v>
      </c>
      <c r="IU156" s="172"/>
      <c r="IW156" s="172"/>
      <c r="IX156" s="172">
        <v>151</v>
      </c>
      <c r="IY156" s="62">
        <f t="shared" ref="IY156:JC156" si="1888">$AA190*AJ158</f>
        <v>0</v>
      </c>
      <c r="IZ156" s="62">
        <f t="shared" si="1888"/>
        <v>0</v>
      </c>
      <c r="JA156" s="62">
        <f t="shared" si="1888"/>
        <v>0</v>
      </c>
      <c r="JB156" s="62">
        <f t="shared" si="1888"/>
        <v>0</v>
      </c>
      <c r="JC156" s="62">
        <f t="shared" si="1888"/>
        <v>0</v>
      </c>
      <c r="JD156" s="67"/>
      <c r="JE156" s="67"/>
      <c r="JF156" s="67"/>
      <c r="JG156" s="172"/>
      <c r="JI156" s="172"/>
      <c r="JJ156" s="172">
        <v>151</v>
      </c>
      <c r="JK156" s="68">
        <f t="shared" ref="JK156:JO156" si="1889">AJ158*$F190</f>
        <v>0.10650000000000001</v>
      </c>
      <c r="JL156" s="68">
        <f t="shared" si="1889"/>
        <v>0.108075</v>
      </c>
      <c r="JM156" s="68">
        <f t="shared" si="1889"/>
        <v>0.111225</v>
      </c>
      <c r="JN156" s="68">
        <f t="shared" si="1889"/>
        <v>0.11595000000000003</v>
      </c>
      <c r="JO156" s="68">
        <f t="shared" si="1889"/>
        <v>0.12225000000000003</v>
      </c>
      <c r="JP156" s="61">
        <f>JK156*('[1]功能-城建'!CW155-'[1]功能-城建'!CW154)+JP155</f>
        <v>593580441.15995657</v>
      </c>
      <c r="JQ156" s="61">
        <f>JL156*('[1]功能-城建'!CX155-'[1]功能-城建'!CX154)+JQ155</f>
        <v>636140908.69126141</v>
      </c>
      <c r="JR156" s="61">
        <f>JM156*('[1]功能-城建'!CY155-'[1]功能-城建'!CY154)+JR155</f>
        <v>624612568.34077418</v>
      </c>
      <c r="JS156" s="61">
        <f>JN156*('[1]功能-城建'!CZ155-'[1]功能-城建'!CZ154)+JS155</f>
        <v>619288776.75781751</v>
      </c>
      <c r="JT156" s="61">
        <f>JO156*('[1]功能-城建'!DA155-'[1]功能-城建'!DA154)+JT155</f>
        <v>358256147.45005667</v>
      </c>
      <c r="JU156" s="172"/>
      <c r="JW156" s="172"/>
      <c r="JX156" s="172">
        <v>151</v>
      </c>
      <c r="JY156" s="68">
        <f t="shared" ref="JY156:KC156" si="1890">AJ158*$AB190</f>
        <v>0.19879999999999998</v>
      </c>
      <c r="JZ156" s="68">
        <f t="shared" si="1890"/>
        <v>0.20173999999999995</v>
      </c>
      <c r="KA156" s="68">
        <f t="shared" si="1890"/>
        <v>0.20761999999999997</v>
      </c>
      <c r="KB156" s="68">
        <f t="shared" si="1890"/>
        <v>0.21643999999999999</v>
      </c>
      <c r="KC156" s="68">
        <f t="shared" si="1890"/>
        <v>0.22819999999999999</v>
      </c>
      <c r="KD156" s="172"/>
      <c r="KF156" s="172"/>
      <c r="KG156" s="172">
        <v>151</v>
      </c>
      <c r="KH156" s="68">
        <f t="shared" ref="KH156:KL156" si="1891">AJ158*$AC190</f>
        <v>0.21300000000000002</v>
      </c>
      <c r="KI156" s="68">
        <f t="shared" si="1891"/>
        <v>0.21615000000000001</v>
      </c>
      <c r="KJ156" s="68">
        <f t="shared" si="1891"/>
        <v>0.22245000000000001</v>
      </c>
      <c r="KK156" s="68">
        <f t="shared" si="1891"/>
        <v>0.23190000000000005</v>
      </c>
      <c r="KL156" s="68">
        <f t="shared" si="1891"/>
        <v>0.24450000000000005</v>
      </c>
      <c r="KM156" s="172"/>
      <c r="KO156" s="172"/>
      <c r="KP156" s="172">
        <v>151</v>
      </c>
      <c r="KQ156" s="68">
        <f t="shared" ref="KQ156:KU156" si="1892">AJ158*$AD190</f>
        <v>0.31949999999999995</v>
      </c>
      <c r="KR156" s="68">
        <f t="shared" si="1892"/>
        <v>0.32422499999999993</v>
      </c>
      <c r="KS156" s="68">
        <f t="shared" si="1892"/>
        <v>0.33367499999999994</v>
      </c>
      <c r="KT156" s="68">
        <f t="shared" si="1892"/>
        <v>0.34784999999999999</v>
      </c>
      <c r="KU156" s="68">
        <f t="shared" si="1892"/>
        <v>0.36674999999999996</v>
      </c>
      <c r="KV156" s="172"/>
      <c r="KW156" s="172"/>
      <c r="KX156" s="172"/>
    </row>
    <row r="157" spans="2:310" x14ac:dyDescent="0.15">
      <c r="B157" s="172">
        <v>118</v>
      </c>
      <c r="C157" s="63">
        <f>IFERROR(INDEX(C$8:C$37,MATCH(圣人研究设计!AA191,$B$8:$B$37,0)),0)</f>
        <v>1.7999999999999998</v>
      </c>
      <c r="D157" s="63">
        <f>IFERROR(INDEX(D$8:D$37,MATCH(圣人研究设计!AB191,$B$8:$B$37,0)),0)</f>
        <v>1.7999999999999998</v>
      </c>
      <c r="E157" s="63">
        <f>IFERROR(INDEX(E$8:E$37,MATCH(圣人研究设计!AC191,$B$8:$B$37,0)),0)</f>
        <v>0</v>
      </c>
      <c r="F157" s="63">
        <f>IFERROR(INDEX(F$8:F$37,MATCH(圣人研究设计!AD191,$B$8:$B$37,0)),0)</f>
        <v>0.12</v>
      </c>
      <c r="G157" s="63">
        <f>IFERROR(INDEX(G$8:G$37,MATCH(圣人研究设计!AE191,$B$8:$B$37,0)),0)</f>
        <v>1.2</v>
      </c>
      <c r="H157" s="63">
        <f>IFERROR(INDEX(H$8:H$37,MATCH(圣人研究设计!AF191,$B$8:$B$37,0)),0)</f>
        <v>1.2</v>
      </c>
      <c r="I157" s="63">
        <f>IFERROR(INDEX(I$8:I$37,MATCH(圣人研究设计!AG191,$B$8:$B$37,0)),0)</f>
        <v>1.2</v>
      </c>
      <c r="J157" s="63">
        <f>IFERROR(INDEX(J$8:J$37,MATCH(圣人研究设计!AH191,$B$8:$B$37,0)),0)</f>
        <v>0.24</v>
      </c>
      <c r="K157" s="63">
        <f>IFERROR(INDEX(K$8:K$37,MATCH(圣人研究设计!AI191,$B$8:$B$37,0)),0)</f>
        <v>0.24</v>
      </c>
      <c r="L157" s="63">
        <f>IFERROR(INDEX(L$8:L$37,MATCH(圣人研究设计!AJ191,$B$8:$B$37,0)),0)</f>
        <v>0.24</v>
      </c>
      <c r="M157" s="63">
        <f>IFERROR(INDEX(M$8:M$37,MATCH(圣人研究设计!AK191,$B$8:$B$37,0)),0)</f>
        <v>0.36</v>
      </c>
      <c r="N157" s="63">
        <f>IFERROR(INDEX(N$8:N$37,MATCH(圣人研究设计!AL191,$B$8:$B$37,0)),0)</f>
        <v>0.24</v>
      </c>
      <c r="O157" s="63">
        <f>IFERROR(INDEX(O$8:O$37,MATCH(圣人研究设计!AM191,$B$8:$B$37,0)),0)</f>
        <v>0.12</v>
      </c>
      <c r="P157" s="63">
        <f>IFERROR(INDEX(P$8:P$37,MATCH(圣人研究设计!AN191,$B$8:$B$37,0)),0)</f>
        <v>0.48</v>
      </c>
      <c r="Q157" s="63">
        <f>IFERROR(INDEX(Q$8:Q$37,MATCH(圣人研究设计!AO191,$B$8:$B$37,0)),0)</f>
        <v>0.12</v>
      </c>
      <c r="R157" s="63">
        <f>IFERROR(INDEX(R$8:R$37,MATCH(圣人研究设计!AP191,$B$8:$B$37,0)),0)</f>
        <v>0.36</v>
      </c>
      <c r="S157" s="63">
        <f>IFERROR(INDEX(S$8:S$37,MATCH(圣人研究设计!AQ191,$B$8:$B$37,0)),0)</f>
        <v>0.48</v>
      </c>
      <c r="T157" s="63">
        <f>IFERROR(INDEX(T$8:T$37,MATCH(圣人研究设计!AR191,$B$8:$B$37,0)),0)</f>
        <v>0.48</v>
      </c>
      <c r="U157" s="63">
        <f>IFERROR(INDEX(U$8:U$37,MATCH(圣人研究设计!AS191,$B$8:$B$37,0)),0)</f>
        <v>0.48</v>
      </c>
      <c r="V157" s="63">
        <f>IFERROR(INDEX(V$8:V$37,MATCH(圣人研究设计!AT191,$B$8:$B$37,0)),0)</f>
        <v>3.5999999999999996</v>
      </c>
      <c r="W157" s="63">
        <f>IFERROR(INDEX(W$8:W$37,MATCH(圣人研究设计!AU191,$B$8:$B$37,0)),0)</f>
        <v>0.72</v>
      </c>
      <c r="X157" s="63">
        <f>IFERROR(INDEX(X$8:X$37,MATCH(圣人研究设计!AV191,$B$8:$B$37,0)),0)</f>
        <v>0.48</v>
      </c>
      <c r="Y157" s="63">
        <f>IFERROR(INDEX(Y$8:Y$37,MATCH(圣人研究设计!AW191,$B$8:$B$37,0)),0)</f>
        <v>1.2</v>
      </c>
      <c r="Z157" s="63">
        <f>IFERROR(INDEX(Z$8:Z$37,MATCH(圣人研究设计!AX191,$B$8:$B$37,0)),0)</f>
        <v>0.48</v>
      </c>
      <c r="AA157" s="63">
        <f>IFERROR(INDEX(AA$8:AA$37,MATCH(圣人研究设计!AY191,$B$8:$B$37,0)),0)</f>
        <v>0</v>
      </c>
      <c r="AB157" s="63">
        <f>IFERROR(INDEX(AB$8:AB$37,MATCH(圣人研究设计!AZ191,$B$8:$B$37,0)),0)</f>
        <v>0.24</v>
      </c>
      <c r="AC157" s="63">
        <f>IFERROR(INDEX(AC$8:AC$37,MATCH(圣人研究设计!BA191,$B$8:$B$37,0)),0)</f>
        <v>0.24</v>
      </c>
      <c r="AD157" s="63">
        <f>IFERROR(INDEX(AD$8:AD$37,MATCH(圣人研究设计!BB191,$B$8:$B$37,0)),0)</f>
        <v>0.36</v>
      </c>
      <c r="AI157" s="172">
        <v>150</v>
      </c>
      <c r="AJ157" s="60">
        <f>IF(总纲!BM154&lt;INT('功能-圣人研究'!$E$8),0,求节点('功能-圣人研究'!$E$8:$E$27,'功能-圣人研究'!K$8:K$27,总纲!BM154))</f>
        <v>0.71</v>
      </c>
      <c r="AK157" s="60">
        <f>IF(总纲!BN154&lt;INT('功能-圣人研究'!$E$8),0,求节点('功能-圣人研究'!$E$8:$E$27,'功能-圣人研究'!L$8:L$27,总纲!BN154))</f>
        <v>0.72049999999999992</v>
      </c>
      <c r="AL157" s="60">
        <f>IF(总纲!BO154&lt;INT('功能-圣人研究'!$E$8),0,求节点('功能-圣人研究'!$E$8:$E$27,'功能-圣人研究'!M$8:M$27,总纲!BO154))</f>
        <v>0.74149999999999994</v>
      </c>
      <c r="AM157" s="60">
        <f>IF(总纲!BP154&lt;INT('功能-圣人研究'!$E$8),0,求节点('功能-圣人研究'!$E$8:$E$27,'功能-圣人研究'!N$8:N$27,总纲!BP154))</f>
        <v>0.77300000000000002</v>
      </c>
      <c r="AN157" s="60">
        <f>IF(总纲!BQ154&lt;INT('功能-圣人研究'!$E$8),0,求节点('功能-圣人研究'!$E$8:$E$27,'功能-圣人研究'!O$8:O$27,总纲!BQ154))</f>
        <v>0.81500000000000006</v>
      </c>
      <c r="AO157" s="172"/>
      <c r="AT157" s="172">
        <v>152</v>
      </c>
      <c r="AU157" s="68">
        <f t="shared" ref="AU157:AY157" si="1893">$C191*AJ159</f>
        <v>1.5974999999999999</v>
      </c>
      <c r="AV157" s="68">
        <f t="shared" si="1893"/>
        <v>1.6211249999999997</v>
      </c>
      <c r="AW157" s="68">
        <f t="shared" si="1893"/>
        <v>1.6683749999999999</v>
      </c>
      <c r="AX157" s="68">
        <f t="shared" si="1893"/>
        <v>1.73925</v>
      </c>
      <c r="AY157" s="68">
        <f t="shared" si="1893"/>
        <v>1.8337500000000002</v>
      </c>
      <c r="AZ157" s="172"/>
      <c r="BB157" s="172"/>
      <c r="BC157" s="172">
        <v>152</v>
      </c>
      <c r="BD157" s="68">
        <f t="shared" ref="BD157:BH157" si="1894">$D191*AJ159</f>
        <v>1.5974999999999999</v>
      </c>
      <c r="BE157" s="68">
        <f t="shared" si="1894"/>
        <v>1.6211249999999997</v>
      </c>
      <c r="BF157" s="68">
        <f t="shared" si="1894"/>
        <v>1.6683749999999999</v>
      </c>
      <c r="BG157" s="68">
        <f t="shared" si="1894"/>
        <v>1.73925</v>
      </c>
      <c r="BH157" s="68">
        <f t="shared" si="1894"/>
        <v>1.8337500000000002</v>
      </c>
      <c r="BI157" s="172"/>
      <c r="BK157" s="172"/>
      <c r="BL157" s="172">
        <v>152</v>
      </c>
      <c r="BM157" s="68">
        <f t="shared" ref="BM157:BQ157" si="1895">$E191*AJ159</f>
        <v>0</v>
      </c>
      <c r="BN157" s="68">
        <f t="shared" si="1895"/>
        <v>0</v>
      </c>
      <c r="BO157" s="68">
        <f t="shared" si="1895"/>
        <v>0</v>
      </c>
      <c r="BP157" s="68">
        <f t="shared" si="1895"/>
        <v>0</v>
      </c>
      <c r="BQ157" s="68">
        <f t="shared" si="1895"/>
        <v>0</v>
      </c>
      <c r="BR157" s="172"/>
      <c r="BT157" s="172"/>
      <c r="BU157" s="172">
        <v>152</v>
      </c>
      <c r="BV157" s="62">
        <f t="shared" ref="BV157:BZ157" si="1896">$G191*AJ159</f>
        <v>1.0649999999999999</v>
      </c>
      <c r="BW157" s="62">
        <f t="shared" si="1896"/>
        <v>1.0807499999999999</v>
      </c>
      <c r="BX157" s="62">
        <f t="shared" si="1896"/>
        <v>1.11225</v>
      </c>
      <c r="BY157" s="62">
        <f t="shared" si="1896"/>
        <v>1.1595</v>
      </c>
      <c r="BZ157" s="62">
        <f t="shared" si="1896"/>
        <v>1.2225000000000001</v>
      </c>
      <c r="CA157" s="172"/>
      <c r="CC157" s="172"/>
      <c r="CD157" s="172">
        <v>152</v>
      </c>
      <c r="CE157" s="62">
        <f t="shared" ref="CE157:CI157" si="1897">$H191*AJ159</f>
        <v>1.0649999999999999</v>
      </c>
      <c r="CF157" s="62">
        <f t="shared" si="1897"/>
        <v>1.0807499999999999</v>
      </c>
      <c r="CG157" s="62">
        <f t="shared" si="1897"/>
        <v>1.11225</v>
      </c>
      <c r="CH157" s="62">
        <f t="shared" si="1897"/>
        <v>1.1595</v>
      </c>
      <c r="CI157" s="62">
        <f t="shared" si="1897"/>
        <v>1.2225000000000001</v>
      </c>
      <c r="CJ157" s="172"/>
      <c r="CL157" s="172"/>
      <c r="CM157" s="172">
        <v>152</v>
      </c>
      <c r="CN157" s="62">
        <f t="shared" ref="CN157:CR157" si="1898">$I191*AJ159</f>
        <v>0.99399999999999988</v>
      </c>
      <c r="CO157" s="62">
        <f t="shared" si="1898"/>
        <v>1.0086999999999999</v>
      </c>
      <c r="CP157" s="62">
        <f t="shared" si="1898"/>
        <v>1.0380999999999998</v>
      </c>
      <c r="CQ157" s="62">
        <f t="shared" si="1898"/>
        <v>1.0822000000000001</v>
      </c>
      <c r="CR157" s="62">
        <f t="shared" si="1898"/>
        <v>1.141</v>
      </c>
      <c r="CS157" s="172"/>
      <c r="CU157" s="172"/>
      <c r="CV157" s="172">
        <v>152</v>
      </c>
      <c r="CW157" s="62">
        <f t="shared" ref="CW157:DA157" si="1899">$J191*AJ159</f>
        <v>0.21300000000000002</v>
      </c>
      <c r="CX157" s="62">
        <f t="shared" si="1899"/>
        <v>0.21615000000000001</v>
      </c>
      <c r="CY157" s="62">
        <f t="shared" si="1899"/>
        <v>0.22245000000000001</v>
      </c>
      <c r="CZ157" s="62">
        <f t="shared" si="1899"/>
        <v>0.23190000000000005</v>
      </c>
      <c r="DA157" s="62">
        <f t="shared" si="1899"/>
        <v>0.24450000000000005</v>
      </c>
      <c r="DB157" s="172"/>
      <c r="DD157" s="172"/>
      <c r="DE157" s="172">
        <v>152</v>
      </c>
      <c r="DF157" s="62">
        <f t="shared" ref="DF157:DJ157" si="1900">$K191*AJ159</f>
        <v>0.21300000000000002</v>
      </c>
      <c r="DG157" s="62">
        <f t="shared" si="1900"/>
        <v>0.21615000000000001</v>
      </c>
      <c r="DH157" s="62">
        <f t="shared" si="1900"/>
        <v>0.22245000000000001</v>
      </c>
      <c r="DI157" s="62">
        <f t="shared" si="1900"/>
        <v>0.23190000000000005</v>
      </c>
      <c r="DJ157" s="62">
        <f t="shared" si="1900"/>
        <v>0.24450000000000005</v>
      </c>
      <c r="DK157" s="172"/>
      <c r="DM157" s="172"/>
      <c r="DN157" s="172">
        <v>152</v>
      </c>
      <c r="DO157" s="62">
        <f t="shared" ref="DO157:DS157" si="1901">$L191*AJ159</f>
        <v>0.19879999999999998</v>
      </c>
      <c r="DP157" s="62">
        <f t="shared" si="1901"/>
        <v>0.20173999999999995</v>
      </c>
      <c r="DQ157" s="62">
        <f t="shared" si="1901"/>
        <v>0.20761999999999997</v>
      </c>
      <c r="DR157" s="62">
        <f t="shared" si="1901"/>
        <v>0.21643999999999999</v>
      </c>
      <c r="DS157" s="62">
        <f t="shared" si="1901"/>
        <v>0.22819999999999999</v>
      </c>
      <c r="DT157" s="172"/>
      <c r="DV157" s="172"/>
      <c r="DW157" s="172">
        <v>152</v>
      </c>
      <c r="DX157" s="62">
        <f t="shared" ref="DX157:EB157" si="1902">$M191*AJ159</f>
        <v>0.29819999999999997</v>
      </c>
      <c r="DY157" s="62">
        <f t="shared" si="1902"/>
        <v>0.30260999999999993</v>
      </c>
      <c r="DZ157" s="62">
        <f t="shared" si="1902"/>
        <v>0.31142999999999998</v>
      </c>
      <c r="EA157" s="62">
        <f t="shared" si="1902"/>
        <v>0.32466</v>
      </c>
      <c r="EB157" s="62">
        <f t="shared" si="1902"/>
        <v>0.34229999999999999</v>
      </c>
      <c r="EC157" s="172"/>
      <c r="EE157" s="172"/>
      <c r="EF157" s="172">
        <v>152</v>
      </c>
      <c r="EG157" s="62">
        <f t="shared" ref="EG157:EK157" si="1903">$N191*AJ159</f>
        <v>0.19879999999999998</v>
      </c>
      <c r="EH157" s="62">
        <f t="shared" si="1903"/>
        <v>0.20173999999999995</v>
      </c>
      <c r="EI157" s="62">
        <f t="shared" si="1903"/>
        <v>0.20761999999999997</v>
      </c>
      <c r="EJ157" s="62">
        <f t="shared" si="1903"/>
        <v>0.21643999999999999</v>
      </c>
      <c r="EK157" s="62">
        <f t="shared" si="1903"/>
        <v>0.22819999999999999</v>
      </c>
      <c r="EL157" s="172"/>
      <c r="EN157" s="172"/>
      <c r="EO157" s="172">
        <v>152</v>
      </c>
      <c r="EP157" s="62">
        <f t="shared" ref="EP157:ET157" si="1904">$O191*AJ159</f>
        <v>9.9399999999999988E-2</v>
      </c>
      <c r="EQ157" s="62">
        <f t="shared" si="1904"/>
        <v>0.10086999999999997</v>
      </c>
      <c r="ER157" s="62">
        <f t="shared" si="1904"/>
        <v>0.10380999999999999</v>
      </c>
      <c r="ES157" s="62">
        <f t="shared" si="1904"/>
        <v>0.10822</v>
      </c>
      <c r="ET157" s="62">
        <f t="shared" si="1904"/>
        <v>0.11409999999999999</v>
      </c>
      <c r="EU157" s="172"/>
      <c r="EW157" s="172"/>
      <c r="EX157" s="172">
        <v>152</v>
      </c>
      <c r="EY157" s="62">
        <f t="shared" si="1328"/>
        <v>0.39759999999999995</v>
      </c>
      <c r="EZ157" s="62">
        <f t="shared" si="1329"/>
        <v>0.40347999999999989</v>
      </c>
      <c r="FA157" s="62">
        <f t="shared" si="1330"/>
        <v>0.41523999999999994</v>
      </c>
      <c r="FB157" s="62">
        <f t="shared" si="1331"/>
        <v>0.43287999999999999</v>
      </c>
      <c r="FC157" s="62">
        <f t="shared" si="1332"/>
        <v>0.45639999999999997</v>
      </c>
      <c r="FD157" s="172"/>
      <c r="FF157" s="172"/>
      <c r="FG157" s="172">
        <v>152</v>
      </c>
      <c r="FH157" s="67">
        <f>$Q191*AJ159*'[1]资源-士兵训练时间'!AB157+FH156</f>
        <v>445884353.86136675</v>
      </c>
      <c r="FI157" s="67">
        <f>$Q191*AK159*'[1]资源-士兵训练时间'!AC157+FI156</f>
        <v>599268089.65839565</v>
      </c>
      <c r="FJ157" s="67">
        <f>$Q191*AL159*'[1]资源-士兵训练时间'!AD157+FJ156</f>
        <v>765640233.14511955</v>
      </c>
      <c r="FK157" s="67">
        <f>$Q191*AM159*'[1]资源-士兵训练时间'!AE157+FK156</f>
        <v>950020377.75408065</v>
      </c>
      <c r="FL157" s="67">
        <f>$Q191*AN159*'[1]资源-士兵训练时间'!AF157+FL156</f>
        <v>1322586614.4256277</v>
      </c>
      <c r="FM157" s="172"/>
      <c r="FO157" s="172"/>
      <c r="FP157" s="172">
        <v>152</v>
      </c>
      <c r="FQ157" s="62">
        <f t="shared" ref="FQ157:FU157" si="1905">$R191*AJ159</f>
        <v>0.29819999999999997</v>
      </c>
      <c r="FR157" s="62">
        <f t="shared" si="1905"/>
        <v>0.30260999999999993</v>
      </c>
      <c r="FS157" s="62">
        <f t="shared" si="1905"/>
        <v>0.31142999999999998</v>
      </c>
      <c r="FT157" s="62">
        <f t="shared" si="1905"/>
        <v>0.32466</v>
      </c>
      <c r="FU157" s="62">
        <f t="shared" si="1905"/>
        <v>0.34229999999999999</v>
      </c>
      <c r="FV157" s="61">
        <f>FQ157*[4]兵营招募!AX156+FV156</f>
        <v>1526440117.5300467</v>
      </c>
      <c r="FW157" s="61">
        <f>FR157*[4]兵营招募!AY156+FW156</f>
        <v>1525918026.6624119</v>
      </c>
      <c r="FX157" s="61">
        <f>FS157*[4]兵营招募!AZ156+FX156</f>
        <v>1439349460.2551851</v>
      </c>
      <c r="FY157" s="61">
        <f>FT157*[4]兵营招募!BA156+FY156</f>
        <v>1363007554.8140378</v>
      </c>
      <c r="FZ157" s="61">
        <f>FU157*[4]兵营招募!BB156+FZ156</f>
        <v>1564952308.0707836</v>
      </c>
      <c r="GA157" s="172"/>
      <c r="GC157" s="172"/>
      <c r="GD157" s="172">
        <v>152</v>
      </c>
      <c r="GE157" s="62">
        <f t="shared" ref="GE157:GI157" si="1906">$S191*AJ159</f>
        <v>0.39759999999999995</v>
      </c>
      <c r="GF157" s="62">
        <f t="shared" si="1906"/>
        <v>0.40347999999999989</v>
      </c>
      <c r="GG157" s="62">
        <f t="shared" si="1906"/>
        <v>0.41523999999999994</v>
      </c>
      <c r="GH157" s="62">
        <f t="shared" si="1906"/>
        <v>0.43287999999999999</v>
      </c>
      <c r="GI157" s="62">
        <f t="shared" si="1906"/>
        <v>0.45639999999999997</v>
      </c>
      <c r="GJ157" s="172"/>
      <c r="GL157" s="172"/>
      <c r="GM157" s="172">
        <v>152</v>
      </c>
      <c r="GN157" s="62">
        <f t="shared" ref="GN157:GR157" si="1907">$T191*AJ159</f>
        <v>0.39759999999999995</v>
      </c>
      <c r="GO157" s="62">
        <f t="shared" si="1907"/>
        <v>0.40347999999999989</v>
      </c>
      <c r="GP157" s="62">
        <f t="shared" si="1907"/>
        <v>0.41523999999999994</v>
      </c>
      <c r="GQ157" s="62">
        <f t="shared" si="1907"/>
        <v>0.43287999999999999</v>
      </c>
      <c r="GR157" s="62">
        <f t="shared" si="1907"/>
        <v>0.45639999999999997</v>
      </c>
      <c r="GS157" s="172"/>
      <c r="GU157" s="172"/>
      <c r="GV157" s="172">
        <v>152</v>
      </c>
      <c r="GW157" s="62">
        <f t="shared" ref="GW157:HA157" si="1908">$U191*AJ159</f>
        <v>0.39759999999999995</v>
      </c>
      <c r="GX157" s="62">
        <f t="shared" si="1908"/>
        <v>0.40347999999999989</v>
      </c>
      <c r="GY157" s="62">
        <f t="shared" si="1908"/>
        <v>0.41523999999999994</v>
      </c>
      <c r="GZ157" s="62">
        <f t="shared" si="1908"/>
        <v>0.43287999999999999</v>
      </c>
      <c r="HA157" s="62">
        <f t="shared" si="1908"/>
        <v>0.45639999999999997</v>
      </c>
      <c r="HB157" s="172"/>
      <c r="HD157" s="172"/>
      <c r="HE157" s="172">
        <v>152</v>
      </c>
      <c r="HF157" s="62">
        <f t="shared" ref="HF157:HJ157" si="1909">$V191*AJ159</f>
        <v>2.9819999999999993</v>
      </c>
      <c r="HG157" s="62">
        <f t="shared" si="1909"/>
        <v>3.0260999999999991</v>
      </c>
      <c r="HH157" s="62">
        <f t="shared" si="1909"/>
        <v>3.1142999999999992</v>
      </c>
      <c r="HI157" s="62">
        <f t="shared" si="1909"/>
        <v>3.2465999999999995</v>
      </c>
      <c r="HJ157" s="62">
        <f t="shared" si="1909"/>
        <v>3.4229999999999996</v>
      </c>
      <c r="HK157" s="172"/>
      <c r="HM157" s="172"/>
      <c r="HN157" s="172">
        <v>152</v>
      </c>
      <c r="HO157" s="62">
        <f t="shared" ref="HO157:HS157" si="1910">$W191*AJ159</f>
        <v>0.59639999999999993</v>
      </c>
      <c r="HP157" s="62">
        <f t="shared" si="1910"/>
        <v>0.60521999999999987</v>
      </c>
      <c r="HQ157" s="62">
        <f t="shared" si="1910"/>
        <v>0.62285999999999997</v>
      </c>
      <c r="HR157" s="62">
        <f t="shared" si="1910"/>
        <v>0.64932000000000001</v>
      </c>
      <c r="HS157" s="62">
        <f t="shared" si="1910"/>
        <v>0.68459999999999999</v>
      </c>
      <c r="HT157" s="172"/>
      <c r="HV157" s="172"/>
      <c r="HW157" s="172">
        <v>152</v>
      </c>
      <c r="HX157" s="62">
        <f t="shared" ref="HX157:IB157" si="1911">$X191*AJ159</f>
        <v>0.39759999999999995</v>
      </c>
      <c r="HY157" s="62">
        <f t="shared" si="1911"/>
        <v>0.40347999999999989</v>
      </c>
      <c r="HZ157" s="62">
        <f t="shared" si="1911"/>
        <v>0.41523999999999994</v>
      </c>
      <c r="IA157" s="62">
        <f t="shared" si="1911"/>
        <v>0.43287999999999999</v>
      </c>
      <c r="IB157" s="62">
        <f t="shared" si="1911"/>
        <v>0.45639999999999997</v>
      </c>
      <c r="IC157" s="172"/>
      <c r="IE157" s="172"/>
      <c r="IF157" s="172">
        <v>152</v>
      </c>
      <c r="IG157" s="62">
        <f t="shared" ref="IG157:IK157" si="1912">$Y191*AJ159</f>
        <v>1.0649999999999999</v>
      </c>
      <c r="IH157" s="62">
        <f t="shared" si="1912"/>
        <v>1.0807499999999999</v>
      </c>
      <c r="II157" s="62">
        <f t="shared" si="1912"/>
        <v>1.11225</v>
      </c>
      <c r="IJ157" s="62">
        <f t="shared" si="1912"/>
        <v>1.1595</v>
      </c>
      <c r="IK157" s="62">
        <f t="shared" si="1912"/>
        <v>1.2225000000000001</v>
      </c>
      <c r="IL157" s="172"/>
      <c r="IN157" s="172"/>
      <c r="IO157" s="172">
        <v>152</v>
      </c>
      <c r="IP157" s="62">
        <f t="shared" ref="IP157:IT157" si="1913">$Z191*AJ159</f>
        <v>0.39759999999999995</v>
      </c>
      <c r="IQ157" s="62">
        <f t="shared" si="1913"/>
        <v>0.40347999999999989</v>
      </c>
      <c r="IR157" s="62">
        <f t="shared" si="1913"/>
        <v>0.41523999999999994</v>
      </c>
      <c r="IS157" s="62">
        <f t="shared" si="1913"/>
        <v>0.43287999999999999</v>
      </c>
      <c r="IT157" s="62">
        <f t="shared" si="1913"/>
        <v>0.45639999999999997</v>
      </c>
      <c r="IU157" s="172"/>
      <c r="IW157" s="172"/>
      <c r="IX157" s="172">
        <v>152</v>
      </c>
      <c r="IY157" s="62">
        <f t="shared" ref="IY157:JC157" si="1914">$AA191*AJ159</f>
        <v>0</v>
      </c>
      <c r="IZ157" s="62">
        <f t="shared" si="1914"/>
        <v>0</v>
      </c>
      <c r="JA157" s="62">
        <f t="shared" si="1914"/>
        <v>0</v>
      </c>
      <c r="JB157" s="62">
        <f t="shared" si="1914"/>
        <v>0</v>
      </c>
      <c r="JC157" s="62">
        <f t="shared" si="1914"/>
        <v>0</v>
      </c>
      <c r="JD157" s="67"/>
      <c r="JE157" s="67"/>
      <c r="JF157" s="67"/>
      <c r="JG157" s="172"/>
      <c r="JI157" s="172"/>
      <c r="JJ157" s="172">
        <v>152</v>
      </c>
      <c r="JK157" s="68">
        <f t="shared" ref="JK157:JO157" si="1915">AJ159*$F191</f>
        <v>0.10650000000000001</v>
      </c>
      <c r="JL157" s="68">
        <f t="shared" si="1915"/>
        <v>0.108075</v>
      </c>
      <c r="JM157" s="68">
        <f t="shared" si="1915"/>
        <v>0.111225</v>
      </c>
      <c r="JN157" s="68">
        <f t="shared" si="1915"/>
        <v>0.11595000000000003</v>
      </c>
      <c r="JO157" s="68">
        <f t="shared" si="1915"/>
        <v>0.12225000000000003</v>
      </c>
      <c r="JP157" s="61">
        <f>JK157*('[1]功能-城建'!CW156-'[1]功能-城建'!CW155)+JP156</f>
        <v>639969247.5194248</v>
      </c>
      <c r="JQ157" s="61">
        <f>JL157*('[1]功能-城建'!CX156-'[1]功能-城建'!CX155)+JQ156</f>
        <v>685506472.25521123</v>
      </c>
      <c r="JR157" s="61">
        <f>JM157*('[1]功能-城建'!CY156-'[1]功能-城建'!CY155)+JR156</f>
        <v>678967100.94875681</v>
      </c>
      <c r="JS157" s="61">
        <f>JN157*('[1]功能-城建'!CZ156-'[1]功能-城建'!CZ155)+JS156</f>
        <v>685632487.53466272</v>
      </c>
      <c r="JT157" s="61">
        <f>JO157*('[1]功能-城建'!DA156-'[1]功能-城建'!DA155)+JT156</f>
        <v>652877042.72134089</v>
      </c>
      <c r="JU157" s="172"/>
      <c r="JW157" s="172"/>
      <c r="JX157" s="172">
        <v>152</v>
      </c>
      <c r="JY157" s="68">
        <f t="shared" ref="JY157:KC157" si="1916">AJ159*$AB191</f>
        <v>0.19879999999999998</v>
      </c>
      <c r="JZ157" s="68">
        <f t="shared" si="1916"/>
        <v>0.20173999999999995</v>
      </c>
      <c r="KA157" s="68">
        <f t="shared" si="1916"/>
        <v>0.20761999999999997</v>
      </c>
      <c r="KB157" s="68">
        <f t="shared" si="1916"/>
        <v>0.21643999999999999</v>
      </c>
      <c r="KC157" s="68">
        <f t="shared" si="1916"/>
        <v>0.22819999999999999</v>
      </c>
      <c r="KD157" s="172"/>
      <c r="KF157" s="172"/>
      <c r="KG157" s="172">
        <v>152</v>
      </c>
      <c r="KH157" s="68">
        <f t="shared" ref="KH157:KL157" si="1917">AJ159*$AC191</f>
        <v>0.21300000000000002</v>
      </c>
      <c r="KI157" s="68">
        <f t="shared" si="1917"/>
        <v>0.21615000000000001</v>
      </c>
      <c r="KJ157" s="68">
        <f t="shared" si="1917"/>
        <v>0.22245000000000001</v>
      </c>
      <c r="KK157" s="68">
        <f t="shared" si="1917"/>
        <v>0.23190000000000005</v>
      </c>
      <c r="KL157" s="68">
        <f t="shared" si="1917"/>
        <v>0.24450000000000005</v>
      </c>
      <c r="KM157" s="172"/>
      <c r="KO157" s="172"/>
      <c r="KP157" s="172">
        <v>152</v>
      </c>
      <c r="KQ157" s="68">
        <f t="shared" ref="KQ157:KU157" si="1918">AJ159*$AD191</f>
        <v>0.31949999999999995</v>
      </c>
      <c r="KR157" s="68">
        <f t="shared" si="1918"/>
        <v>0.32422499999999993</v>
      </c>
      <c r="KS157" s="68">
        <f t="shared" si="1918"/>
        <v>0.33367499999999994</v>
      </c>
      <c r="KT157" s="68">
        <f t="shared" si="1918"/>
        <v>0.34784999999999999</v>
      </c>
      <c r="KU157" s="68">
        <f t="shared" si="1918"/>
        <v>0.36674999999999996</v>
      </c>
      <c r="KV157" s="172"/>
      <c r="KW157" s="172"/>
      <c r="KX157" s="172"/>
    </row>
    <row r="158" spans="2:310" x14ac:dyDescent="0.15">
      <c r="B158" s="172">
        <v>119</v>
      </c>
      <c r="C158" s="63">
        <f>IFERROR(INDEX(C$8:C$37,MATCH(圣人研究设计!AA192,$B$8:$B$37,0)),0)</f>
        <v>1.7999999999999998</v>
      </c>
      <c r="D158" s="63">
        <f>IFERROR(INDEX(D$8:D$37,MATCH(圣人研究设计!AB192,$B$8:$B$37,0)),0)</f>
        <v>1.7999999999999998</v>
      </c>
      <c r="E158" s="63">
        <f>IFERROR(INDEX(E$8:E$37,MATCH(圣人研究设计!AC192,$B$8:$B$37,0)),0)</f>
        <v>0</v>
      </c>
      <c r="F158" s="63">
        <f>IFERROR(INDEX(F$8:F$37,MATCH(圣人研究设计!AD192,$B$8:$B$37,0)),0)</f>
        <v>0.12</v>
      </c>
      <c r="G158" s="63">
        <f>IFERROR(INDEX(G$8:G$37,MATCH(圣人研究设计!AE192,$B$8:$B$37,0)),0)</f>
        <v>1.2</v>
      </c>
      <c r="H158" s="63">
        <f>IFERROR(INDEX(H$8:H$37,MATCH(圣人研究设计!AF192,$B$8:$B$37,0)),0)</f>
        <v>1.2</v>
      </c>
      <c r="I158" s="63">
        <f>IFERROR(INDEX(I$8:I$37,MATCH(圣人研究设计!AG192,$B$8:$B$37,0)),0)</f>
        <v>1.2</v>
      </c>
      <c r="J158" s="63">
        <f>IFERROR(INDEX(J$8:J$37,MATCH(圣人研究设计!AH192,$B$8:$B$37,0)),0)</f>
        <v>0.24</v>
      </c>
      <c r="K158" s="63">
        <f>IFERROR(INDEX(K$8:K$37,MATCH(圣人研究设计!AI192,$B$8:$B$37,0)),0)</f>
        <v>0.24</v>
      </c>
      <c r="L158" s="63">
        <f>IFERROR(INDEX(L$8:L$37,MATCH(圣人研究设计!AJ192,$B$8:$B$37,0)),0)</f>
        <v>0.24</v>
      </c>
      <c r="M158" s="63">
        <f>IFERROR(INDEX(M$8:M$37,MATCH(圣人研究设计!AK192,$B$8:$B$37,0)),0)</f>
        <v>0.36</v>
      </c>
      <c r="N158" s="63">
        <f>IFERROR(INDEX(N$8:N$37,MATCH(圣人研究设计!AL192,$B$8:$B$37,0)),0)</f>
        <v>0.24</v>
      </c>
      <c r="O158" s="63">
        <f>IFERROR(INDEX(O$8:O$37,MATCH(圣人研究设计!AM192,$B$8:$B$37,0)),0)</f>
        <v>0.12</v>
      </c>
      <c r="P158" s="63">
        <f>IFERROR(INDEX(P$8:P$37,MATCH(圣人研究设计!AN192,$B$8:$B$37,0)),0)</f>
        <v>0.48</v>
      </c>
      <c r="Q158" s="63">
        <f>IFERROR(INDEX(Q$8:Q$37,MATCH(圣人研究设计!AO192,$B$8:$B$37,0)),0)</f>
        <v>0.12</v>
      </c>
      <c r="R158" s="63">
        <f>IFERROR(INDEX(R$8:R$37,MATCH(圣人研究设计!AP192,$B$8:$B$37,0)),0)</f>
        <v>0.36</v>
      </c>
      <c r="S158" s="63">
        <f>IFERROR(INDEX(S$8:S$37,MATCH(圣人研究设计!AQ192,$B$8:$B$37,0)),0)</f>
        <v>0.48</v>
      </c>
      <c r="T158" s="63">
        <f>IFERROR(INDEX(T$8:T$37,MATCH(圣人研究设计!AR192,$B$8:$B$37,0)),0)</f>
        <v>0.48</v>
      </c>
      <c r="U158" s="63">
        <f>IFERROR(INDEX(U$8:U$37,MATCH(圣人研究设计!AS192,$B$8:$B$37,0)),0)</f>
        <v>0.48</v>
      </c>
      <c r="V158" s="63">
        <f>IFERROR(INDEX(V$8:V$37,MATCH(圣人研究设计!AT192,$B$8:$B$37,0)),0)</f>
        <v>3.5999999999999996</v>
      </c>
      <c r="W158" s="63">
        <f>IFERROR(INDEX(W$8:W$37,MATCH(圣人研究设计!AU192,$B$8:$B$37,0)),0)</f>
        <v>0.72</v>
      </c>
      <c r="X158" s="63">
        <f>IFERROR(INDEX(X$8:X$37,MATCH(圣人研究设计!AV192,$B$8:$B$37,0)),0)</f>
        <v>0.48</v>
      </c>
      <c r="Y158" s="63">
        <f>IFERROR(INDEX(Y$8:Y$37,MATCH(圣人研究设计!AW192,$B$8:$B$37,0)),0)</f>
        <v>1.2</v>
      </c>
      <c r="Z158" s="63">
        <f>IFERROR(INDEX(Z$8:Z$37,MATCH(圣人研究设计!AX192,$B$8:$B$37,0)),0)</f>
        <v>0.48</v>
      </c>
      <c r="AA158" s="63">
        <f>IFERROR(INDEX(AA$8:AA$37,MATCH(圣人研究设计!AY192,$B$8:$B$37,0)),0)</f>
        <v>0</v>
      </c>
      <c r="AB158" s="63">
        <f>IFERROR(INDEX(AB$8:AB$37,MATCH(圣人研究设计!AZ192,$B$8:$B$37,0)),0)</f>
        <v>0.24</v>
      </c>
      <c r="AC158" s="63">
        <f>IFERROR(INDEX(AC$8:AC$37,MATCH(圣人研究设计!BA192,$B$8:$B$37,0)),0)</f>
        <v>0.24</v>
      </c>
      <c r="AD158" s="63">
        <f>IFERROR(INDEX(AD$8:AD$37,MATCH(圣人研究设计!BB192,$B$8:$B$37,0)),0)</f>
        <v>0.36</v>
      </c>
      <c r="AI158" s="172">
        <v>151</v>
      </c>
      <c r="AJ158" s="60">
        <f>IF(总纲!BM155&lt;INT('功能-圣人研究'!$E$8),0,求节点('功能-圣人研究'!$E$8:$E$27,'功能-圣人研究'!K$8:K$27,总纲!BM155))</f>
        <v>0.71</v>
      </c>
      <c r="AK158" s="60">
        <f>IF(总纲!BN155&lt;INT('功能-圣人研究'!$E$8),0,求节点('功能-圣人研究'!$E$8:$E$27,'功能-圣人研究'!L$8:L$27,总纲!BN155))</f>
        <v>0.72049999999999992</v>
      </c>
      <c r="AL158" s="60">
        <f>IF(总纲!BO155&lt;INT('功能-圣人研究'!$E$8),0,求节点('功能-圣人研究'!$E$8:$E$27,'功能-圣人研究'!M$8:M$27,总纲!BO155))</f>
        <v>0.74149999999999994</v>
      </c>
      <c r="AM158" s="60">
        <f>IF(总纲!BP155&lt;INT('功能-圣人研究'!$E$8),0,求节点('功能-圣人研究'!$E$8:$E$27,'功能-圣人研究'!N$8:N$27,总纲!BP155))</f>
        <v>0.77300000000000002</v>
      </c>
      <c r="AN158" s="60">
        <f>IF(总纲!BQ155&lt;INT('功能-圣人研究'!$E$8),0,求节点('功能-圣人研究'!$E$8:$E$27,'功能-圣人研究'!O$8:O$27,总纲!BQ155))</f>
        <v>0.81500000000000006</v>
      </c>
      <c r="AO158" s="172"/>
      <c r="AT158" s="172">
        <v>153</v>
      </c>
      <c r="AU158" s="68">
        <f t="shared" ref="AU158:AY158" si="1919">$C192*AJ160</f>
        <v>1.5974999999999999</v>
      </c>
      <c r="AV158" s="68">
        <f t="shared" si="1919"/>
        <v>1.6211249999999997</v>
      </c>
      <c r="AW158" s="68">
        <f t="shared" si="1919"/>
        <v>1.6683749999999999</v>
      </c>
      <c r="AX158" s="68">
        <f t="shared" si="1919"/>
        <v>1.73925</v>
      </c>
      <c r="AY158" s="68">
        <f t="shared" si="1919"/>
        <v>1.8337500000000002</v>
      </c>
      <c r="AZ158" s="172"/>
      <c r="BB158" s="172"/>
      <c r="BC158" s="172">
        <v>153</v>
      </c>
      <c r="BD158" s="68">
        <f t="shared" ref="BD158:BH158" si="1920">$D192*AJ160</f>
        <v>1.5974999999999999</v>
      </c>
      <c r="BE158" s="68">
        <f t="shared" si="1920"/>
        <v>1.6211249999999997</v>
      </c>
      <c r="BF158" s="68">
        <f t="shared" si="1920"/>
        <v>1.6683749999999999</v>
      </c>
      <c r="BG158" s="68">
        <f t="shared" si="1920"/>
        <v>1.73925</v>
      </c>
      <c r="BH158" s="68">
        <f t="shared" si="1920"/>
        <v>1.8337500000000002</v>
      </c>
      <c r="BI158" s="172"/>
      <c r="BK158" s="172"/>
      <c r="BL158" s="172">
        <v>153</v>
      </c>
      <c r="BM158" s="68">
        <f t="shared" ref="BM158:BQ158" si="1921">$E192*AJ160</f>
        <v>0</v>
      </c>
      <c r="BN158" s="68">
        <f t="shared" si="1921"/>
        <v>0</v>
      </c>
      <c r="BO158" s="68">
        <f t="shared" si="1921"/>
        <v>0</v>
      </c>
      <c r="BP158" s="68">
        <f t="shared" si="1921"/>
        <v>0</v>
      </c>
      <c r="BQ158" s="68">
        <f t="shared" si="1921"/>
        <v>0</v>
      </c>
      <c r="BR158" s="172"/>
      <c r="BT158" s="172"/>
      <c r="BU158" s="172">
        <v>153</v>
      </c>
      <c r="BV158" s="62">
        <f t="shared" ref="BV158:BZ158" si="1922">$G192*AJ160</f>
        <v>1.0649999999999999</v>
      </c>
      <c r="BW158" s="62">
        <f t="shared" si="1922"/>
        <v>1.0807499999999999</v>
      </c>
      <c r="BX158" s="62">
        <f t="shared" si="1922"/>
        <v>1.11225</v>
      </c>
      <c r="BY158" s="62">
        <f t="shared" si="1922"/>
        <v>1.1595</v>
      </c>
      <c r="BZ158" s="62">
        <f t="shared" si="1922"/>
        <v>1.2225000000000001</v>
      </c>
      <c r="CA158" s="172"/>
      <c r="CC158" s="172"/>
      <c r="CD158" s="172">
        <v>153</v>
      </c>
      <c r="CE158" s="62">
        <f t="shared" ref="CE158:CI158" si="1923">$H192*AJ160</f>
        <v>1.0649999999999999</v>
      </c>
      <c r="CF158" s="62">
        <f t="shared" si="1923"/>
        <v>1.0807499999999999</v>
      </c>
      <c r="CG158" s="62">
        <f t="shared" si="1923"/>
        <v>1.11225</v>
      </c>
      <c r="CH158" s="62">
        <f t="shared" si="1923"/>
        <v>1.1595</v>
      </c>
      <c r="CI158" s="62">
        <f t="shared" si="1923"/>
        <v>1.2225000000000001</v>
      </c>
      <c r="CJ158" s="172"/>
      <c r="CL158" s="172"/>
      <c r="CM158" s="172">
        <v>153</v>
      </c>
      <c r="CN158" s="62">
        <f t="shared" ref="CN158:CR158" si="1924">$I192*AJ160</f>
        <v>0.99399999999999988</v>
      </c>
      <c r="CO158" s="62">
        <f t="shared" si="1924"/>
        <v>1.0086999999999999</v>
      </c>
      <c r="CP158" s="62">
        <f t="shared" si="1924"/>
        <v>1.0380999999999998</v>
      </c>
      <c r="CQ158" s="62">
        <f t="shared" si="1924"/>
        <v>1.0822000000000001</v>
      </c>
      <c r="CR158" s="62">
        <f t="shared" si="1924"/>
        <v>1.141</v>
      </c>
      <c r="CS158" s="172"/>
      <c r="CU158" s="172"/>
      <c r="CV158" s="172">
        <v>153</v>
      </c>
      <c r="CW158" s="62">
        <f t="shared" ref="CW158:DA158" si="1925">$J192*AJ160</f>
        <v>0.21300000000000002</v>
      </c>
      <c r="CX158" s="62">
        <f t="shared" si="1925"/>
        <v>0.21615000000000001</v>
      </c>
      <c r="CY158" s="62">
        <f t="shared" si="1925"/>
        <v>0.22245000000000001</v>
      </c>
      <c r="CZ158" s="62">
        <f t="shared" si="1925"/>
        <v>0.23190000000000005</v>
      </c>
      <c r="DA158" s="62">
        <f t="shared" si="1925"/>
        <v>0.24450000000000005</v>
      </c>
      <c r="DB158" s="172"/>
      <c r="DD158" s="172"/>
      <c r="DE158" s="172">
        <v>153</v>
      </c>
      <c r="DF158" s="62">
        <f t="shared" ref="DF158:DJ158" si="1926">$K192*AJ160</f>
        <v>0.21300000000000002</v>
      </c>
      <c r="DG158" s="62">
        <f t="shared" si="1926"/>
        <v>0.21615000000000001</v>
      </c>
      <c r="DH158" s="62">
        <f t="shared" si="1926"/>
        <v>0.22245000000000001</v>
      </c>
      <c r="DI158" s="62">
        <f t="shared" si="1926"/>
        <v>0.23190000000000005</v>
      </c>
      <c r="DJ158" s="62">
        <f t="shared" si="1926"/>
        <v>0.24450000000000005</v>
      </c>
      <c r="DK158" s="172"/>
      <c r="DM158" s="172"/>
      <c r="DN158" s="172">
        <v>153</v>
      </c>
      <c r="DO158" s="62">
        <f t="shared" ref="DO158:DS158" si="1927">$L192*AJ160</f>
        <v>0.19879999999999998</v>
      </c>
      <c r="DP158" s="62">
        <f t="shared" si="1927"/>
        <v>0.20173999999999995</v>
      </c>
      <c r="DQ158" s="62">
        <f t="shared" si="1927"/>
        <v>0.20761999999999997</v>
      </c>
      <c r="DR158" s="62">
        <f t="shared" si="1927"/>
        <v>0.21643999999999999</v>
      </c>
      <c r="DS158" s="62">
        <f t="shared" si="1927"/>
        <v>0.22819999999999999</v>
      </c>
      <c r="DT158" s="172"/>
      <c r="DV158" s="172"/>
      <c r="DW158" s="172">
        <v>153</v>
      </c>
      <c r="DX158" s="62">
        <f t="shared" ref="DX158:EB158" si="1928">$M192*AJ160</f>
        <v>0.29819999999999997</v>
      </c>
      <c r="DY158" s="62">
        <f t="shared" si="1928"/>
        <v>0.30260999999999993</v>
      </c>
      <c r="DZ158" s="62">
        <f t="shared" si="1928"/>
        <v>0.31142999999999998</v>
      </c>
      <c r="EA158" s="62">
        <f t="shared" si="1928"/>
        <v>0.32466</v>
      </c>
      <c r="EB158" s="62">
        <f t="shared" si="1928"/>
        <v>0.34229999999999999</v>
      </c>
      <c r="EC158" s="172"/>
      <c r="EE158" s="172"/>
      <c r="EF158" s="172">
        <v>153</v>
      </c>
      <c r="EG158" s="62">
        <f t="shared" ref="EG158:EK158" si="1929">$N192*AJ160</f>
        <v>0.19879999999999998</v>
      </c>
      <c r="EH158" s="62">
        <f t="shared" si="1929"/>
        <v>0.20173999999999995</v>
      </c>
      <c r="EI158" s="62">
        <f t="shared" si="1929"/>
        <v>0.20761999999999997</v>
      </c>
      <c r="EJ158" s="62">
        <f t="shared" si="1929"/>
        <v>0.21643999999999999</v>
      </c>
      <c r="EK158" s="62">
        <f t="shared" si="1929"/>
        <v>0.22819999999999999</v>
      </c>
      <c r="EL158" s="172"/>
      <c r="EN158" s="172"/>
      <c r="EO158" s="172">
        <v>153</v>
      </c>
      <c r="EP158" s="62">
        <f t="shared" ref="EP158:ET158" si="1930">$O192*AJ160</f>
        <v>9.9399999999999988E-2</v>
      </c>
      <c r="EQ158" s="62">
        <f t="shared" si="1930"/>
        <v>0.10086999999999997</v>
      </c>
      <c r="ER158" s="62">
        <f t="shared" si="1930"/>
        <v>0.10380999999999999</v>
      </c>
      <c r="ES158" s="62">
        <f t="shared" si="1930"/>
        <v>0.10822</v>
      </c>
      <c r="ET158" s="62">
        <f t="shared" si="1930"/>
        <v>0.11409999999999999</v>
      </c>
      <c r="EU158" s="172"/>
      <c r="EW158" s="172"/>
      <c r="EX158" s="172">
        <v>153</v>
      </c>
      <c r="EY158" s="62">
        <f t="shared" si="1328"/>
        <v>0.39759999999999995</v>
      </c>
      <c r="EZ158" s="62">
        <f t="shared" si="1329"/>
        <v>0.40347999999999989</v>
      </c>
      <c r="FA158" s="62">
        <f t="shared" si="1330"/>
        <v>0.41523999999999994</v>
      </c>
      <c r="FB158" s="62">
        <f t="shared" si="1331"/>
        <v>0.43287999999999999</v>
      </c>
      <c r="FC158" s="62">
        <f t="shared" si="1332"/>
        <v>0.45639999999999997</v>
      </c>
      <c r="FD158" s="172"/>
      <c r="FF158" s="172"/>
      <c r="FG158" s="172">
        <v>153</v>
      </c>
      <c r="FH158" s="67">
        <f>$Q192*AJ160*'[1]资源-士兵训练时间'!AB158+FH157</f>
        <v>445884353.86136675</v>
      </c>
      <c r="FI158" s="67">
        <f>$Q192*AK160*'[1]资源-士兵训练时间'!AC158+FI157</f>
        <v>599268089.65839565</v>
      </c>
      <c r="FJ158" s="67">
        <f>$Q192*AL160*'[1]资源-士兵训练时间'!AD158+FJ157</f>
        <v>765640233.14511955</v>
      </c>
      <c r="FK158" s="67">
        <f>$Q192*AM160*'[1]资源-士兵训练时间'!AE158+FK157</f>
        <v>950020377.75408065</v>
      </c>
      <c r="FL158" s="67">
        <f>$Q192*AN160*'[1]资源-士兵训练时间'!AF158+FL157</f>
        <v>1322586614.4256277</v>
      </c>
      <c r="FM158" s="172"/>
      <c r="FO158" s="172"/>
      <c r="FP158" s="172">
        <v>153</v>
      </c>
      <c r="FQ158" s="62">
        <f t="shared" ref="FQ158:FU158" si="1931">$R192*AJ160</f>
        <v>0.29819999999999997</v>
      </c>
      <c r="FR158" s="62">
        <f t="shared" si="1931"/>
        <v>0.30260999999999993</v>
      </c>
      <c r="FS158" s="62">
        <f t="shared" si="1931"/>
        <v>0.31142999999999998</v>
      </c>
      <c r="FT158" s="62">
        <f t="shared" si="1931"/>
        <v>0.32466</v>
      </c>
      <c r="FU158" s="62">
        <f t="shared" si="1931"/>
        <v>0.34229999999999999</v>
      </c>
      <c r="FV158" s="61">
        <f>FQ158*[4]兵营招募!AX157+FV157</f>
        <v>1646508957.0977478</v>
      </c>
      <c r="FW158" s="61">
        <f>FR158*[4]兵营招募!AY157+FW157</f>
        <v>1667191956.9573448</v>
      </c>
      <c r="FX158" s="61">
        <f>FS158*[4]兵营招募!AZ157+FX157</f>
        <v>1590222149.8020899</v>
      </c>
      <c r="FY158" s="61">
        <f>FT158*[4]兵营招募!BA157+FY157</f>
        <v>1987262385.7889891</v>
      </c>
      <c r="FZ158" s="61">
        <f>FU158*[4]兵营招募!BB157+FZ157</f>
        <v>2609608975.6779809</v>
      </c>
      <c r="GA158" s="172"/>
      <c r="GC158" s="172"/>
      <c r="GD158" s="172">
        <v>153</v>
      </c>
      <c r="GE158" s="62">
        <f t="shared" ref="GE158:GI158" si="1932">$S192*AJ160</f>
        <v>0.39759999999999995</v>
      </c>
      <c r="GF158" s="62">
        <f t="shared" si="1932"/>
        <v>0.40347999999999989</v>
      </c>
      <c r="GG158" s="62">
        <f t="shared" si="1932"/>
        <v>0.41523999999999994</v>
      </c>
      <c r="GH158" s="62">
        <f t="shared" si="1932"/>
        <v>0.43287999999999999</v>
      </c>
      <c r="GI158" s="62">
        <f t="shared" si="1932"/>
        <v>0.45639999999999997</v>
      </c>
      <c r="GJ158" s="172"/>
      <c r="GL158" s="172"/>
      <c r="GM158" s="172">
        <v>153</v>
      </c>
      <c r="GN158" s="62">
        <f t="shared" ref="GN158:GR158" si="1933">$T192*AJ160</f>
        <v>0.39759999999999995</v>
      </c>
      <c r="GO158" s="62">
        <f t="shared" si="1933"/>
        <v>0.40347999999999989</v>
      </c>
      <c r="GP158" s="62">
        <f t="shared" si="1933"/>
        <v>0.41523999999999994</v>
      </c>
      <c r="GQ158" s="62">
        <f t="shared" si="1933"/>
        <v>0.43287999999999999</v>
      </c>
      <c r="GR158" s="62">
        <f t="shared" si="1933"/>
        <v>0.45639999999999997</v>
      </c>
      <c r="GS158" s="172"/>
      <c r="GU158" s="172"/>
      <c r="GV158" s="172">
        <v>153</v>
      </c>
      <c r="GW158" s="62">
        <f t="shared" ref="GW158:HA158" si="1934">$U192*AJ160</f>
        <v>0.39759999999999995</v>
      </c>
      <c r="GX158" s="62">
        <f t="shared" si="1934"/>
        <v>0.40347999999999989</v>
      </c>
      <c r="GY158" s="62">
        <f t="shared" si="1934"/>
        <v>0.41523999999999994</v>
      </c>
      <c r="GZ158" s="62">
        <f t="shared" si="1934"/>
        <v>0.43287999999999999</v>
      </c>
      <c r="HA158" s="62">
        <f t="shared" si="1934"/>
        <v>0.45639999999999997</v>
      </c>
      <c r="HB158" s="172"/>
      <c r="HD158" s="172"/>
      <c r="HE158" s="172">
        <v>153</v>
      </c>
      <c r="HF158" s="62">
        <f t="shared" ref="HF158:HJ158" si="1935">$V192*AJ160</f>
        <v>2.9819999999999993</v>
      </c>
      <c r="HG158" s="62">
        <f t="shared" si="1935"/>
        <v>3.0260999999999991</v>
      </c>
      <c r="HH158" s="62">
        <f t="shared" si="1935"/>
        <v>3.1142999999999992</v>
      </c>
      <c r="HI158" s="62">
        <f t="shared" si="1935"/>
        <v>3.2465999999999995</v>
      </c>
      <c r="HJ158" s="62">
        <f t="shared" si="1935"/>
        <v>3.4229999999999996</v>
      </c>
      <c r="HK158" s="172"/>
      <c r="HM158" s="172"/>
      <c r="HN158" s="172">
        <v>153</v>
      </c>
      <c r="HO158" s="62">
        <f t="shared" ref="HO158:HS158" si="1936">$W192*AJ160</f>
        <v>0.59639999999999993</v>
      </c>
      <c r="HP158" s="62">
        <f t="shared" si="1936"/>
        <v>0.60521999999999987</v>
      </c>
      <c r="HQ158" s="62">
        <f t="shared" si="1936"/>
        <v>0.62285999999999997</v>
      </c>
      <c r="HR158" s="62">
        <f t="shared" si="1936"/>
        <v>0.64932000000000001</v>
      </c>
      <c r="HS158" s="62">
        <f t="shared" si="1936"/>
        <v>0.68459999999999999</v>
      </c>
      <c r="HT158" s="172"/>
      <c r="HV158" s="172"/>
      <c r="HW158" s="172">
        <v>153</v>
      </c>
      <c r="HX158" s="62">
        <f t="shared" ref="HX158:IB158" si="1937">$X192*AJ160</f>
        <v>0.39759999999999995</v>
      </c>
      <c r="HY158" s="62">
        <f t="shared" si="1937"/>
        <v>0.40347999999999989</v>
      </c>
      <c r="HZ158" s="62">
        <f t="shared" si="1937"/>
        <v>0.41523999999999994</v>
      </c>
      <c r="IA158" s="62">
        <f t="shared" si="1937"/>
        <v>0.43287999999999999</v>
      </c>
      <c r="IB158" s="62">
        <f t="shared" si="1937"/>
        <v>0.45639999999999997</v>
      </c>
      <c r="IC158" s="172"/>
      <c r="IE158" s="172"/>
      <c r="IF158" s="172">
        <v>153</v>
      </c>
      <c r="IG158" s="62">
        <f t="shared" ref="IG158:IK158" si="1938">$Y192*AJ160</f>
        <v>1.0649999999999999</v>
      </c>
      <c r="IH158" s="62">
        <f t="shared" si="1938"/>
        <v>1.0807499999999999</v>
      </c>
      <c r="II158" s="62">
        <f t="shared" si="1938"/>
        <v>1.11225</v>
      </c>
      <c r="IJ158" s="62">
        <f t="shared" si="1938"/>
        <v>1.1595</v>
      </c>
      <c r="IK158" s="62">
        <f t="shared" si="1938"/>
        <v>1.2225000000000001</v>
      </c>
      <c r="IL158" s="172"/>
      <c r="IN158" s="172"/>
      <c r="IO158" s="172">
        <v>153</v>
      </c>
      <c r="IP158" s="62">
        <f t="shared" ref="IP158:IT158" si="1939">$Z192*AJ160</f>
        <v>0.39759999999999995</v>
      </c>
      <c r="IQ158" s="62">
        <f t="shared" si="1939"/>
        <v>0.40347999999999989</v>
      </c>
      <c r="IR158" s="62">
        <f t="shared" si="1939"/>
        <v>0.41523999999999994</v>
      </c>
      <c r="IS158" s="62">
        <f t="shared" si="1939"/>
        <v>0.43287999999999999</v>
      </c>
      <c r="IT158" s="62">
        <f t="shared" si="1939"/>
        <v>0.45639999999999997</v>
      </c>
      <c r="IU158" s="172"/>
      <c r="IW158" s="172"/>
      <c r="IX158" s="172">
        <v>153</v>
      </c>
      <c r="IY158" s="62">
        <f t="shared" ref="IY158:JC158" si="1940">$AA192*AJ160</f>
        <v>0</v>
      </c>
      <c r="IZ158" s="62">
        <f t="shared" si="1940"/>
        <v>0</v>
      </c>
      <c r="JA158" s="62">
        <f t="shared" si="1940"/>
        <v>0</v>
      </c>
      <c r="JB158" s="62">
        <f t="shared" si="1940"/>
        <v>0</v>
      </c>
      <c r="JC158" s="62">
        <f t="shared" si="1940"/>
        <v>0</v>
      </c>
      <c r="JD158" s="67"/>
      <c r="JE158" s="67"/>
      <c r="JF158" s="67"/>
      <c r="JG158" s="172"/>
      <c r="JI158" s="172"/>
      <c r="JJ158" s="172">
        <v>153</v>
      </c>
      <c r="JK158" s="68">
        <f t="shared" ref="JK158:JO158" si="1941">AJ160*$F192</f>
        <v>0.10650000000000001</v>
      </c>
      <c r="JL158" s="68">
        <f t="shared" si="1941"/>
        <v>0.108075</v>
      </c>
      <c r="JM158" s="68">
        <f t="shared" si="1941"/>
        <v>0.111225</v>
      </c>
      <c r="JN158" s="68">
        <f t="shared" si="1941"/>
        <v>0.11595000000000003</v>
      </c>
      <c r="JO158" s="68">
        <f t="shared" si="1941"/>
        <v>0.12225000000000003</v>
      </c>
      <c r="JP158" s="61">
        <f>JK158*('[1]功能-城建'!CW157-'[1]功能-城建'!CW156)+JP157</f>
        <v>689687503.67435527</v>
      </c>
      <c r="JQ158" s="61">
        <f>JL158*('[1]功能-城建'!CX157-'[1]功能-城建'!CX156)+JQ157</f>
        <v>748184059.76173139</v>
      </c>
      <c r="JR158" s="61">
        <f>JM158*('[1]功能-城建'!CY157-'[1]功能-城建'!CY156)+JR157</f>
        <v>749250420.89320219</v>
      </c>
      <c r="JS158" s="61">
        <f>JN158*('[1]功能-城建'!CZ157-'[1]功能-城建'!CZ156)+JS157</f>
        <v>995821648.35248411</v>
      </c>
      <c r="JT158" s="61">
        <f>JO158*('[1]功能-城建'!DA157-'[1]功能-城建'!DA156)+JT157</f>
        <v>1085447091.4199734</v>
      </c>
      <c r="JU158" s="172"/>
      <c r="JW158" s="172"/>
      <c r="JX158" s="172">
        <v>153</v>
      </c>
      <c r="JY158" s="68">
        <f t="shared" ref="JY158:KC158" si="1942">AJ160*$AB192</f>
        <v>0.19879999999999998</v>
      </c>
      <c r="JZ158" s="68">
        <f t="shared" si="1942"/>
        <v>0.20173999999999995</v>
      </c>
      <c r="KA158" s="68">
        <f t="shared" si="1942"/>
        <v>0.20761999999999997</v>
      </c>
      <c r="KB158" s="68">
        <f t="shared" si="1942"/>
        <v>0.21643999999999999</v>
      </c>
      <c r="KC158" s="68">
        <f t="shared" si="1942"/>
        <v>0.22819999999999999</v>
      </c>
      <c r="KD158" s="172"/>
      <c r="KF158" s="172"/>
      <c r="KG158" s="172">
        <v>153</v>
      </c>
      <c r="KH158" s="68">
        <f t="shared" ref="KH158:KL158" si="1943">AJ160*$AC192</f>
        <v>0.21300000000000002</v>
      </c>
      <c r="KI158" s="68">
        <f t="shared" si="1943"/>
        <v>0.21615000000000001</v>
      </c>
      <c r="KJ158" s="68">
        <f t="shared" si="1943"/>
        <v>0.22245000000000001</v>
      </c>
      <c r="KK158" s="68">
        <f t="shared" si="1943"/>
        <v>0.23190000000000005</v>
      </c>
      <c r="KL158" s="68">
        <f t="shared" si="1943"/>
        <v>0.24450000000000005</v>
      </c>
      <c r="KM158" s="172"/>
      <c r="KO158" s="172"/>
      <c r="KP158" s="172">
        <v>153</v>
      </c>
      <c r="KQ158" s="68">
        <f t="shared" ref="KQ158:KU158" si="1944">AJ160*$AD192</f>
        <v>0.31949999999999995</v>
      </c>
      <c r="KR158" s="68">
        <f t="shared" si="1944"/>
        <v>0.32422499999999993</v>
      </c>
      <c r="KS158" s="68">
        <f t="shared" si="1944"/>
        <v>0.33367499999999994</v>
      </c>
      <c r="KT158" s="68">
        <f t="shared" si="1944"/>
        <v>0.34784999999999999</v>
      </c>
      <c r="KU158" s="68">
        <f t="shared" si="1944"/>
        <v>0.36674999999999996</v>
      </c>
      <c r="KV158" s="172"/>
      <c r="KW158" s="172"/>
      <c r="KX158" s="172"/>
    </row>
    <row r="159" spans="2:310" x14ac:dyDescent="0.15">
      <c r="B159" s="172">
        <v>120</v>
      </c>
      <c r="C159" s="63">
        <f>IFERROR(INDEX(C$8:C$37,MATCH(圣人研究设计!AA193,$B$8:$B$37,0)),0)</f>
        <v>1.7999999999999998</v>
      </c>
      <c r="D159" s="63">
        <f>IFERROR(INDEX(D$8:D$37,MATCH(圣人研究设计!AB193,$B$8:$B$37,0)),0)</f>
        <v>1.7999999999999998</v>
      </c>
      <c r="E159" s="63">
        <f>IFERROR(INDEX(E$8:E$37,MATCH(圣人研究设计!AC193,$B$8:$B$37,0)),0)</f>
        <v>0</v>
      </c>
      <c r="F159" s="63">
        <f>IFERROR(INDEX(F$8:F$37,MATCH(圣人研究设计!AD193,$B$8:$B$37,0)),0)</f>
        <v>0.12</v>
      </c>
      <c r="G159" s="63">
        <f>IFERROR(INDEX(G$8:G$37,MATCH(圣人研究设计!AE193,$B$8:$B$37,0)),0)</f>
        <v>1.2</v>
      </c>
      <c r="H159" s="63">
        <f>IFERROR(INDEX(H$8:H$37,MATCH(圣人研究设计!AF193,$B$8:$B$37,0)),0)</f>
        <v>1.2</v>
      </c>
      <c r="I159" s="63">
        <f>IFERROR(INDEX(I$8:I$37,MATCH(圣人研究设计!AG193,$B$8:$B$37,0)),0)</f>
        <v>1.2</v>
      </c>
      <c r="J159" s="63">
        <f>IFERROR(INDEX(J$8:J$37,MATCH(圣人研究设计!AH193,$B$8:$B$37,0)),0)</f>
        <v>0.24</v>
      </c>
      <c r="K159" s="63">
        <f>IFERROR(INDEX(K$8:K$37,MATCH(圣人研究设计!AI193,$B$8:$B$37,0)),0)</f>
        <v>0.24</v>
      </c>
      <c r="L159" s="63">
        <f>IFERROR(INDEX(L$8:L$37,MATCH(圣人研究设计!AJ193,$B$8:$B$37,0)),0)</f>
        <v>0.24</v>
      </c>
      <c r="M159" s="63">
        <f>IFERROR(INDEX(M$8:M$37,MATCH(圣人研究设计!AK193,$B$8:$B$37,0)),0)</f>
        <v>0.36</v>
      </c>
      <c r="N159" s="63">
        <f>IFERROR(INDEX(N$8:N$37,MATCH(圣人研究设计!AL193,$B$8:$B$37,0)),0)</f>
        <v>0.24</v>
      </c>
      <c r="O159" s="63">
        <f>IFERROR(INDEX(O$8:O$37,MATCH(圣人研究设计!AM193,$B$8:$B$37,0)),0)</f>
        <v>0.12</v>
      </c>
      <c r="P159" s="63">
        <f>IFERROR(INDEX(P$8:P$37,MATCH(圣人研究设计!AN193,$B$8:$B$37,0)),0)</f>
        <v>0.48</v>
      </c>
      <c r="Q159" s="63">
        <f>IFERROR(INDEX(Q$8:Q$37,MATCH(圣人研究设计!AO193,$B$8:$B$37,0)),0)</f>
        <v>0.12</v>
      </c>
      <c r="R159" s="63">
        <f>IFERROR(INDEX(R$8:R$37,MATCH(圣人研究设计!AP193,$B$8:$B$37,0)),0)</f>
        <v>0.36</v>
      </c>
      <c r="S159" s="63">
        <f>IFERROR(INDEX(S$8:S$37,MATCH(圣人研究设计!AQ193,$B$8:$B$37,0)),0)</f>
        <v>0.48</v>
      </c>
      <c r="T159" s="63">
        <f>IFERROR(INDEX(T$8:T$37,MATCH(圣人研究设计!AR193,$B$8:$B$37,0)),0)</f>
        <v>0.48</v>
      </c>
      <c r="U159" s="63">
        <f>IFERROR(INDEX(U$8:U$37,MATCH(圣人研究设计!AS193,$B$8:$B$37,0)),0)</f>
        <v>0.48</v>
      </c>
      <c r="V159" s="63">
        <f>IFERROR(INDEX(V$8:V$37,MATCH(圣人研究设计!AT193,$B$8:$B$37,0)),0)</f>
        <v>3.5999999999999996</v>
      </c>
      <c r="W159" s="63">
        <f>IFERROR(INDEX(W$8:W$37,MATCH(圣人研究设计!AU193,$B$8:$B$37,0)),0)</f>
        <v>0.72</v>
      </c>
      <c r="X159" s="63">
        <f>IFERROR(INDEX(X$8:X$37,MATCH(圣人研究设计!AV193,$B$8:$B$37,0)),0)</f>
        <v>0.48</v>
      </c>
      <c r="Y159" s="63">
        <f>IFERROR(INDEX(Y$8:Y$37,MATCH(圣人研究设计!AW193,$B$8:$B$37,0)),0)</f>
        <v>1.2</v>
      </c>
      <c r="Z159" s="63">
        <f>IFERROR(INDEX(Z$8:Z$37,MATCH(圣人研究设计!AX193,$B$8:$B$37,0)),0)</f>
        <v>0.48</v>
      </c>
      <c r="AA159" s="63">
        <f>IFERROR(INDEX(AA$8:AA$37,MATCH(圣人研究设计!AY193,$B$8:$B$37,0)),0)</f>
        <v>0</v>
      </c>
      <c r="AB159" s="63">
        <f>IFERROR(INDEX(AB$8:AB$37,MATCH(圣人研究设计!AZ193,$B$8:$B$37,0)),0)</f>
        <v>0.24</v>
      </c>
      <c r="AC159" s="63">
        <f>IFERROR(INDEX(AC$8:AC$37,MATCH(圣人研究设计!BA193,$B$8:$B$37,0)),0)</f>
        <v>0.24</v>
      </c>
      <c r="AD159" s="63">
        <f>IFERROR(INDEX(AD$8:AD$37,MATCH(圣人研究设计!BB193,$B$8:$B$37,0)),0)</f>
        <v>0.36</v>
      </c>
      <c r="AI159" s="172">
        <v>152</v>
      </c>
      <c r="AJ159" s="60">
        <f>IF(总纲!BM156&lt;INT('功能-圣人研究'!$E$8),0,求节点('功能-圣人研究'!$E$8:$E$27,'功能-圣人研究'!K$8:K$27,总纲!BM156))</f>
        <v>0.71</v>
      </c>
      <c r="AK159" s="60">
        <f>IF(总纲!BN156&lt;INT('功能-圣人研究'!$E$8),0,求节点('功能-圣人研究'!$E$8:$E$27,'功能-圣人研究'!L$8:L$27,总纲!BN156))</f>
        <v>0.72049999999999992</v>
      </c>
      <c r="AL159" s="60">
        <f>IF(总纲!BO156&lt;INT('功能-圣人研究'!$E$8),0,求节点('功能-圣人研究'!$E$8:$E$27,'功能-圣人研究'!M$8:M$27,总纲!BO156))</f>
        <v>0.74149999999999994</v>
      </c>
      <c r="AM159" s="60">
        <f>IF(总纲!BP156&lt;INT('功能-圣人研究'!$E$8),0,求节点('功能-圣人研究'!$E$8:$E$27,'功能-圣人研究'!N$8:N$27,总纲!BP156))</f>
        <v>0.77300000000000002</v>
      </c>
      <c r="AN159" s="60">
        <f>IF(总纲!BQ156&lt;INT('功能-圣人研究'!$E$8),0,求节点('功能-圣人研究'!$E$8:$E$27,'功能-圣人研究'!O$8:O$27,总纲!BQ156))</f>
        <v>0.81500000000000006</v>
      </c>
      <c r="AO159" s="172"/>
      <c r="AT159" s="172">
        <v>154</v>
      </c>
      <c r="AU159" s="68">
        <f t="shared" ref="AU159:AY159" si="1945">$C193*AJ161</f>
        <v>1.5974999999999999</v>
      </c>
      <c r="AV159" s="68">
        <f t="shared" si="1945"/>
        <v>1.6211249999999997</v>
      </c>
      <c r="AW159" s="68">
        <f t="shared" si="1945"/>
        <v>1.6683749999999999</v>
      </c>
      <c r="AX159" s="68">
        <f t="shared" si="1945"/>
        <v>1.73925</v>
      </c>
      <c r="AY159" s="68">
        <f t="shared" si="1945"/>
        <v>1.8337500000000002</v>
      </c>
      <c r="AZ159" s="172"/>
      <c r="BB159" s="172"/>
      <c r="BC159" s="172">
        <v>154</v>
      </c>
      <c r="BD159" s="68">
        <f t="shared" ref="BD159:BH159" si="1946">$D193*AJ161</f>
        <v>1.5974999999999999</v>
      </c>
      <c r="BE159" s="68">
        <f t="shared" si="1946"/>
        <v>1.6211249999999997</v>
      </c>
      <c r="BF159" s="68">
        <f t="shared" si="1946"/>
        <v>1.6683749999999999</v>
      </c>
      <c r="BG159" s="68">
        <f t="shared" si="1946"/>
        <v>1.73925</v>
      </c>
      <c r="BH159" s="68">
        <f t="shared" si="1946"/>
        <v>1.8337500000000002</v>
      </c>
      <c r="BI159" s="172"/>
      <c r="BK159" s="172"/>
      <c r="BL159" s="172">
        <v>154</v>
      </c>
      <c r="BM159" s="68">
        <f t="shared" ref="BM159:BQ159" si="1947">$E193*AJ161</f>
        <v>0</v>
      </c>
      <c r="BN159" s="68">
        <f t="shared" si="1947"/>
        <v>0</v>
      </c>
      <c r="BO159" s="68">
        <f t="shared" si="1947"/>
        <v>0</v>
      </c>
      <c r="BP159" s="68">
        <f t="shared" si="1947"/>
        <v>0</v>
      </c>
      <c r="BQ159" s="68">
        <f t="shared" si="1947"/>
        <v>0</v>
      </c>
      <c r="BR159" s="172"/>
      <c r="BT159" s="172"/>
      <c r="BU159" s="172">
        <v>154</v>
      </c>
      <c r="BV159" s="62">
        <f t="shared" ref="BV159:BZ159" si="1948">$G193*AJ161</f>
        <v>1.0649999999999999</v>
      </c>
      <c r="BW159" s="62">
        <f t="shared" si="1948"/>
        <v>1.0807499999999999</v>
      </c>
      <c r="BX159" s="62">
        <f t="shared" si="1948"/>
        <v>1.11225</v>
      </c>
      <c r="BY159" s="62">
        <f t="shared" si="1948"/>
        <v>1.1595</v>
      </c>
      <c r="BZ159" s="62">
        <f t="shared" si="1948"/>
        <v>1.2225000000000001</v>
      </c>
      <c r="CA159" s="172"/>
      <c r="CC159" s="172"/>
      <c r="CD159" s="172">
        <v>154</v>
      </c>
      <c r="CE159" s="62">
        <f t="shared" ref="CE159:CI159" si="1949">$H193*AJ161</f>
        <v>1.0649999999999999</v>
      </c>
      <c r="CF159" s="62">
        <f t="shared" si="1949"/>
        <v>1.0807499999999999</v>
      </c>
      <c r="CG159" s="62">
        <f t="shared" si="1949"/>
        <v>1.11225</v>
      </c>
      <c r="CH159" s="62">
        <f t="shared" si="1949"/>
        <v>1.1595</v>
      </c>
      <c r="CI159" s="62">
        <f t="shared" si="1949"/>
        <v>1.2225000000000001</v>
      </c>
      <c r="CJ159" s="172"/>
      <c r="CL159" s="172"/>
      <c r="CM159" s="172">
        <v>154</v>
      </c>
      <c r="CN159" s="62">
        <f t="shared" ref="CN159:CR159" si="1950">$I193*AJ161</f>
        <v>0.99399999999999988</v>
      </c>
      <c r="CO159" s="62">
        <f t="shared" si="1950"/>
        <v>1.0086999999999999</v>
      </c>
      <c r="CP159" s="62">
        <f t="shared" si="1950"/>
        <v>1.0380999999999998</v>
      </c>
      <c r="CQ159" s="62">
        <f t="shared" si="1950"/>
        <v>1.0822000000000001</v>
      </c>
      <c r="CR159" s="62">
        <f t="shared" si="1950"/>
        <v>1.141</v>
      </c>
      <c r="CS159" s="172"/>
      <c r="CU159" s="172"/>
      <c r="CV159" s="172">
        <v>154</v>
      </c>
      <c r="CW159" s="62">
        <f t="shared" ref="CW159:DA159" si="1951">$J193*AJ161</f>
        <v>0.21300000000000002</v>
      </c>
      <c r="CX159" s="62">
        <f t="shared" si="1951"/>
        <v>0.21615000000000001</v>
      </c>
      <c r="CY159" s="62">
        <f t="shared" si="1951"/>
        <v>0.22245000000000001</v>
      </c>
      <c r="CZ159" s="62">
        <f t="shared" si="1951"/>
        <v>0.23190000000000005</v>
      </c>
      <c r="DA159" s="62">
        <f t="shared" si="1951"/>
        <v>0.24450000000000005</v>
      </c>
      <c r="DB159" s="172"/>
      <c r="DD159" s="172"/>
      <c r="DE159" s="172">
        <v>154</v>
      </c>
      <c r="DF159" s="62">
        <f t="shared" ref="DF159:DJ159" si="1952">$K193*AJ161</f>
        <v>0.21300000000000002</v>
      </c>
      <c r="DG159" s="62">
        <f t="shared" si="1952"/>
        <v>0.21615000000000001</v>
      </c>
      <c r="DH159" s="62">
        <f t="shared" si="1952"/>
        <v>0.22245000000000001</v>
      </c>
      <c r="DI159" s="62">
        <f t="shared" si="1952"/>
        <v>0.23190000000000005</v>
      </c>
      <c r="DJ159" s="62">
        <f t="shared" si="1952"/>
        <v>0.24450000000000005</v>
      </c>
      <c r="DK159" s="172"/>
      <c r="DM159" s="172"/>
      <c r="DN159" s="172">
        <v>154</v>
      </c>
      <c r="DO159" s="62">
        <f t="shared" ref="DO159:DS159" si="1953">$L193*AJ161</f>
        <v>0.19879999999999998</v>
      </c>
      <c r="DP159" s="62">
        <f t="shared" si="1953"/>
        <v>0.20173999999999995</v>
      </c>
      <c r="DQ159" s="62">
        <f t="shared" si="1953"/>
        <v>0.20761999999999997</v>
      </c>
      <c r="DR159" s="62">
        <f t="shared" si="1953"/>
        <v>0.21643999999999999</v>
      </c>
      <c r="DS159" s="62">
        <f t="shared" si="1953"/>
        <v>0.22819999999999999</v>
      </c>
      <c r="DT159" s="172"/>
      <c r="DV159" s="172"/>
      <c r="DW159" s="172">
        <v>154</v>
      </c>
      <c r="DX159" s="62">
        <f t="shared" ref="DX159:EB159" si="1954">$M193*AJ161</f>
        <v>0.29819999999999997</v>
      </c>
      <c r="DY159" s="62">
        <f t="shared" si="1954"/>
        <v>0.30260999999999993</v>
      </c>
      <c r="DZ159" s="62">
        <f t="shared" si="1954"/>
        <v>0.31142999999999998</v>
      </c>
      <c r="EA159" s="62">
        <f t="shared" si="1954"/>
        <v>0.32466</v>
      </c>
      <c r="EB159" s="62">
        <f t="shared" si="1954"/>
        <v>0.34229999999999999</v>
      </c>
      <c r="EC159" s="172"/>
      <c r="EE159" s="172"/>
      <c r="EF159" s="172">
        <v>154</v>
      </c>
      <c r="EG159" s="62">
        <f t="shared" ref="EG159:EK159" si="1955">$N193*AJ161</f>
        <v>0.19879999999999998</v>
      </c>
      <c r="EH159" s="62">
        <f t="shared" si="1955"/>
        <v>0.20173999999999995</v>
      </c>
      <c r="EI159" s="62">
        <f t="shared" si="1955"/>
        <v>0.20761999999999997</v>
      </c>
      <c r="EJ159" s="62">
        <f t="shared" si="1955"/>
        <v>0.21643999999999999</v>
      </c>
      <c r="EK159" s="62">
        <f t="shared" si="1955"/>
        <v>0.22819999999999999</v>
      </c>
      <c r="EL159" s="172"/>
      <c r="EN159" s="172"/>
      <c r="EO159" s="172">
        <v>154</v>
      </c>
      <c r="EP159" s="62">
        <f t="shared" ref="EP159:ET159" si="1956">$O193*AJ161</f>
        <v>9.9399999999999988E-2</v>
      </c>
      <c r="EQ159" s="62">
        <f t="shared" si="1956"/>
        <v>0.10086999999999997</v>
      </c>
      <c r="ER159" s="62">
        <f t="shared" si="1956"/>
        <v>0.10380999999999999</v>
      </c>
      <c r="ES159" s="62">
        <f t="shared" si="1956"/>
        <v>0.10822</v>
      </c>
      <c r="ET159" s="62">
        <f t="shared" si="1956"/>
        <v>0.11409999999999999</v>
      </c>
      <c r="EU159" s="172"/>
      <c r="EW159" s="172"/>
      <c r="EX159" s="172">
        <v>154</v>
      </c>
      <c r="EY159" s="62">
        <f t="shared" si="1328"/>
        <v>0.39759999999999995</v>
      </c>
      <c r="EZ159" s="62">
        <f t="shared" si="1329"/>
        <v>0.40347999999999989</v>
      </c>
      <c r="FA159" s="62">
        <f t="shared" si="1330"/>
        <v>0.41523999999999994</v>
      </c>
      <c r="FB159" s="62">
        <f t="shared" si="1331"/>
        <v>0.43287999999999999</v>
      </c>
      <c r="FC159" s="62">
        <f t="shared" si="1332"/>
        <v>0.45639999999999997</v>
      </c>
      <c r="FD159" s="172"/>
      <c r="FF159" s="172"/>
      <c r="FG159" s="172">
        <v>154</v>
      </c>
      <c r="FH159" s="67">
        <f>$Q193*AJ161*'[1]资源-士兵训练时间'!AB159+FH158</f>
        <v>445884353.86136675</v>
      </c>
      <c r="FI159" s="67">
        <f>$Q193*AK161*'[1]资源-士兵训练时间'!AC159+FI158</f>
        <v>599268089.65839565</v>
      </c>
      <c r="FJ159" s="67">
        <f>$Q193*AL161*'[1]资源-士兵训练时间'!AD159+FJ158</f>
        <v>765640233.14511955</v>
      </c>
      <c r="FK159" s="67">
        <f>$Q193*AM161*'[1]资源-士兵训练时间'!AE159+FK158</f>
        <v>950020377.75408065</v>
      </c>
      <c r="FL159" s="67">
        <f>$Q193*AN161*'[1]资源-士兵训练时间'!AF159+FL158</f>
        <v>1322586614.4256277</v>
      </c>
      <c r="FM159" s="172"/>
      <c r="FO159" s="172"/>
      <c r="FP159" s="172">
        <v>154</v>
      </c>
      <c r="FQ159" s="62">
        <f t="shared" ref="FQ159:FU159" si="1957">$R193*AJ161</f>
        <v>0.29819999999999997</v>
      </c>
      <c r="FR159" s="62">
        <f t="shared" si="1957"/>
        <v>0.30260999999999993</v>
      </c>
      <c r="FS159" s="62">
        <f t="shared" si="1957"/>
        <v>0.31142999999999998</v>
      </c>
      <c r="FT159" s="62">
        <f t="shared" si="1957"/>
        <v>0.32466</v>
      </c>
      <c r="FU159" s="62">
        <f t="shared" si="1957"/>
        <v>0.34229999999999999</v>
      </c>
      <c r="FV159" s="61">
        <f>FQ159*[4]兵营招募!AX158+FV158</f>
        <v>1775195553.0239348</v>
      </c>
      <c r="FW159" s="61">
        <f>FR159*[4]兵营招募!AY158+FW158</f>
        <v>1807616592.9405701</v>
      </c>
      <c r="FX159" s="61">
        <f>FS159*[4]兵营招募!AZ158+FX158</f>
        <v>2043348395.0699248</v>
      </c>
      <c r="FY159" s="61">
        <f>FT159*[4]兵营招募!BA158+FY158</f>
        <v>2724832540.9379358</v>
      </c>
      <c r="FZ159" s="61">
        <f>FU159*[4]兵营招募!BB158+FZ158</f>
        <v>3531025631.9740653</v>
      </c>
      <c r="GA159" s="172"/>
      <c r="GC159" s="172"/>
      <c r="GD159" s="172">
        <v>154</v>
      </c>
      <c r="GE159" s="62">
        <f t="shared" ref="GE159:GI159" si="1958">$S193*AJ161</f>
        <v>0.39759999999999995</v>
      </c>
      <c r="GF159" s="62">
        <f t="shared" si="1958"/>
        <v>0.40347999999999989</v>
      </c>
      <c r="GG159" s="62">
        <f t="shared" si="1958"/>
        <v>0.41523999999999994</v>
      </c>
      <c r="GH159" s="62">
        <f t="shared" si="1958"/>
        <v>0.43287999999999999</v>
      </c>
      <c r="GI159" s="62">
        <f t="shared" si="1958"/>
        <v>0.45639999999999997</v>
      </c>
      <c r="GJ159" s="172"/>
      <c r="GL159" s="172"/>
      <c r="GM159" s="172">
        <v>154</v>
      </c>
      <c r="GN159" s="62">
        <f t="shared" ref="GN159:GR159" si="1959">$T193*AJ161</f>
        <v>0.39759999999999995</v>
      </c>
      <c r="GO159" s="62">
        <f t="shared" si="1959"/>
        <v>0.40347999999999989</v>
      </c>
      <c r="GP159" s="62">
        <f t="shared" si="1959"/>
        <v>0.41523999999999994</v>
      </c>
      <c r="GQ159" s="62">
        <f t="shared" si="1959"/>
        <v>0.43287999999999999</v>
      </c>
      <c r="GR159" s="62">
        <f t="shared" si="1959"/>
        <v>0.45639999999999997</v>
      </c>
      <c r="GS159" s="172"/>
      <c r="GU159" s="172"/>
      <c r="GV159" s="172">
        <v>154</v>
      </c>
      <c r="GW159" s="62">
        <f t="shared" ref="GW159:HA159" si="1960">$U193*AJ161</f>
        <v>0.39759999999999995</v>
      </c>
      <c r="GX159" s="62">
        <f t="shared" si="1960"/>
        <v>0.40347999999999989</v>
      </c>
      <c r="GY159" s="62">
        <f t="shared" si="1960"/>
        <v>0.41523999999999994</v>
      </c>
      <c r="GZ159" s="62">
        <f t="shared" si="1960"/>
        <v>0.43287999999999999</v>
      </c>
      <c r="HA159" s="62">
        <f t="shared" si="1960"/>
        <v>0.45639999999999997</v>
      </c>
      <c r="HB159" s="172"/>
      <c r="HD159" s="172"/>
      <c r="HE159" s="172">
        <v>154</v>
      </c>
      <c r="HF159" s="62">
        <f t="shared" ref="HF159:HJ159" si="1961">$V193*AJ161</f>
        <v>2.9819999999999993</v>
      </c>
      <c r="HG159" s="62">
        <f t="shared" si="1961"/>
        <v>3.0260999999999991</v>
      </c>
      <c r="HH159" s="62">
        <f t="shared" si="1961"/>
        <v>3.1142999999999992</v>
      </c>
      <c r="HI159" s="62">
        <f t="shared" si="1961"/>
        <v>3.2465999999999995</v>
      </c>
      <c r="HJ159" s="62">
        <f t="shared" si="1961"/>
        <v>3.4229999999999996</v>
      </c>
      <c r="HK159" s="172"/>
      <c r="HM159" s="172"/>
      <c r="HN159" s="172">
        <v>154</v>
      </c>
      <c r="HO159" s="62">
        <f t="shared" ref="HO159:HS159" si="1962">$W193*AJ161</f>
        <v>0.59639999999999993</v>
      </c>
      <c r="HP159" s="62">
        <f t="shared" si="1962"/>
        <v>0.60521999999999987</v>
      </c>
      <c r="HQ159" s="62">
        <f t="shared" si="1962"/>
        <v>0.62285999999999997</v>
      </c>
      <c r="HR159" s="62">
        <f t="shared" si="1962"/>
        <v>0.64932000000000001</v>
      </c>
      <c r="HS159" s="62">
        <f t="shared" si="1962"/>
        <v>0.68459999999999999</v>
      </c>
      <c r="HT159" s="172"/>
      <c r="HV159" s="172"/>
      <c r="HW159" s="172">
        <v>154</v>
      </c>
      <c r="HX159" s="62">
        <f t="shared" ref="HX159:IB159" si="1963">$X193*AJ161</f>
        <v>0.39759999999999995</v>
      </c>
      <c r="HY159" s="62">
        <f t="shared" si="1963"/>
        <v>0.40347999999999989</v>
      </c>
      <c r="HZ159" s="62">
        <f t="shared" si="1963"/>
        <v>0.41523999999999994</v>
      </c>
      <c r="IA159" s="62">
        <f t="shared" si="1963"/>
        <v>0.43287999999999999</v>
      </c>
      <c r="IB159" s="62">
        <f t="shared" si="1963"/>
        <v>0.45639999999999997</v>
      </c>
      <c r="IC159" s="172"/>
      <c r="IE159" s="172"/>
      <c r="IF159" s="172">
        <v>154</v>
      </c>
      <c r="IG159" s="62">
        <f t="shared" ref="IG159:IK159" si="1964">$Y193*AJ161</f>
        <v>1.0649999999999999</v>
      </c>
      <c r="IH159" s="62">
        <f t="shared" si="1964"/>
        <v>1.0807499999999999</v>
      </c>
      <c r="II159" s="62">
        <f t="shared" si="1964"/>
        <v>1.11225</v>
      </c>
      <c r="IJ159" s="62">
        <f t="shared" si="1964"/>
        <v>1.1595</v>
      </c>
      <c r="IK159" s="62">
        <f t="shared" si="1964"/>
        <v>1.2225000000000001</v>
      </c>
      <c r="IL159" s="172"/>
      <c r="IN159" s="172"/>
      <c r="IO159" s="172">
        <v>154</v>
      </c>
      <c r="IP159" s="62">
        <f t="shared" ref="IP159:IT159" si="1965">$Z193*AJ161</f>
        <v>0.39759999999999995</v>
      </c>
      <c r="IQ159" s="62">
        <f t="shared" si="1965"/>
        <v>0.40347999999999989</v>
      </c>
      <c r="IR159" s="62">
        <f t="shared" si="1965"/>
        <v>0.41523999999999994</v>
      </c>
      <c r="IS159" s="62">
        <f t="shared" si="1965"/>
        <v>0.43287999999999999</v>
      </c>
      <c r="IT159" s="62">
        <f t="shared" si="1965"/>
        <v>0.45639999999999997</v>
      </c>
      <c r="IU159" s="172"/>
      <c r="IW159" s="172"/>
      <c r="IX159" s="172">
        <v>154</v>
      </c>
      <c r="IY159" s="62">
        <f t="shared" ref="IY159:JC159" si="1966">$AA193*AJ161</f>
        <v>0</v>
      </c>
      <c r="IZ159" s="62">
        <f t="shared" si="1966"/>
        <v>0</v>
      </c>
      <c r="JA159" s="62">
        <f t="shared" si="1966"/>
        <v>0</v>
      </c>
      <c r="JB159" s="62">
        <f t="shared" si="1966"/>
        <v>0</v>
      </c>
      <c r="JC159" s="62">
        <f t="shared" si="1966"/>
        <v>0</v>
      </c>
      <c r="JD159" s="67"/>
      <c r="JE159" s="67"/>
      <c r="JF159" s="67"/>
      <c r="JG159" s="172"/>
      <c r="JI159" s="172"/>
      <c r="JJ159" s="172">
        <v>154</v>
      </c>
      <c r="JK159" s="68">
        <f t="shared" ref="JK159:JO159" si="1967">AJ161*$F193</f>
        <v>0.10650000000000001</v>
      </c>
      <c r="JL159" s="68">
        <f t="shared" si="1967"/>
        <v>0.108075</v>
      </c>
      <c r="JM159" s="68">
        <f t="shared" si="1967"/>
        <v>0.111225</v>
      </c>
      <c r="JN159" s="68">
        <f t="shared" si="1967"/>
        <v>0.11595000000000003</v>
      </c>
      <c r="JO159" s="68">
        <f t="shared" si="1967"/>
        <v>0.12225000000000003</v>
      </c>
      <c r="JP159" s="61">
        <f>JK159*('[1]功能-城建'!CW158-'[1]功能-城建'!CW157)+JP158</f>
        <v>742974220.59088504</v>
      </c>
      <c r="JQ159" s="61">
        <f>JL159*('[1]功能-城建'!CX158-'[1]功能-城建'!CX157)+JQ158</f>
        <v>810484858.1980201</v>
      </c>
      <c r="JR159" s="61">
        <f>JM159*('[1]功能-城建'!CY158-'[1]功能-城建'!CY157)+JR158</f>
        <v>960334320.92187381</v>
      </c>
      <c r="JS159" s="61">
        <f>JN159*('[1]功能-城建'!CZ158-'[1]功能-城建'!CZ157)+JS158</f>
        <v>1362316135.3830168</v>
      </c>
      <c r="JT159" s="61">
        <f>JO159*('[1]功能-城建'!DA158-'[1]功能-城建'!DA157)+JT158</f>
        <v>1466986079.5342939</v>
      </c>
      <c r="JU159" s="172"/>
      <c r="JW159" s="172"/>
      <c r="JX159" s="172">
        <v>154</v>
      </c>
      <c r="JY159" s="68">
        <f t="shared" ref="JY159:KC159" si="1968">AJ161*$AB193</f>
        <v>0.19879999999999998</v>
      </c>
      <c r="JZ159" s="68">
        <f t="shared" si="1968"/>
        <v>0.20173999999999995</v>
      </c>
      <c r="KA159" s="68">
        <f t="shared" si="1968"/>
        <v>0.20761999999999997</v>
      </c>
      <c r="KB159" s="68">
        <f t="shared" si="1968"/>
        <v>0.21643999999999999</v>
      </c>
      <c r="KC159" s="68">
        <f t="shared" si="1968"/>
        <v>0.22819999999999999</v>
      </c>
      <c r="KD159" s="172"/>
      <c r="KF159" s="172"/>
      <c r="KG159" s="172">
        <v>154</v>
      </c>
      <c r="KH159" s="68">
        <f t="shared" ref="KH159:KL159" si="1969">AJ161*$AC193</f>
        <v>0.21300000000000002</v>
      </c>
      <c r="KI159" s="68">
        <f t="shared" si="1969"/>
        <v>0.21615000000000001</v>
      </c>
      <c r="KJ159" s="68">
        <f t="shared" si="1969"/>
        <v>0.22245000000000001</v>
      </c>
      <c r="KK159" s="68">
        <f t="shared" si="1969"/>
        <v>0.23190000000000005</v>
      </c>
      <c r="KL159" s="68">
        <f t="shared" si="1969"/>
        <v>0.24450000000000005</v>
      </c>
      <c r="KM159" s="172"/>
      <c r="KO159" s="172"/>
      <c r="KP159" s="172">
        <v>154</v>
      </c>
      <c r="KQ159" s="68">
        <f t="shared" ref="KQ159:KU159" si="1970">AJ161*$AD193</f>
        <v>0.31949999999999995</v>
      </c>
      <c r="KR159" s="68">
        <f t="shared" si="1970"/>
        <v>0.32422499999999993</v>
      </c>
      <c r="KS159" s="68">
        <f t="shared" si="1970"/>
        <v>0.33367499999999994</v>
      </c>
      <c r="KT159" s="68">
        <f t="shared" si="1970"/>
        <v>0.34784999999999999</v>
      </c>
      <c r="KU159" s="68">
        <f t="shared" si="1970"/>
        <v>0.36674999999999996</v>
      </c>
      <c r="KV159" s="172"/>
      <c r="KW159" s="172"/>
      <c r="KX159" s="172"/>
    </row>
    <row r="160" spans="2:310" x14ac:dyDescent="0.15">
      <c r="B160" s="172">
        <v>121</v>
      </c>
      <c r="C160" s="63">
        <f>IFERROR(INDEX(C$8:C$37,MATCH(圣人研究设计!AA194,$B$8:$B$37,0)),0)</f>
        <v>1.7999999999999998</v>
      </c>
      <c r="D160" s="63">
        <f>IFERROR(INDEX(D$8:D$37,MATCH(圣人研究设计!AB194,$B$8:$B$37,0)),0)</f>
        <v>1.7999999999999998</v>
      </c>
      <c r="E160" s="63">
        <f>IFERROR(INDEX(E$8:E$37,MATCH(圣人研究设计!AC194,$B$8:$B$37,0)),0)</f>
        <v>0</v>
      </c>
      <c r="F160" s="63">
        <f>IFERROR(INDEX(F$8:F$37,MATCH(圣人研究设计!AD194,$B$8:$B$37,0)),0)</f>
        <v>0.12</v>
      </c>
      <c r="G160" s="63">
        <f>IFERROR(INDEX(G$8:G$37,MATCH(圣人研究设计!AE194,$B$8:$B$37,0)),0)</f>
        <v>1.2</v>
      </c>
      <c r="H160" s="63">
        <f>IFERROR(INDEX(H$8:H$37,MATCH(圣人研究设计!AF194,$B$8:$B$37,0)),0)</f>
        <v>1.2</v>
      </c>
      <c r="I160" s="63">
        <f>IFERROR(INDEX(I$8:I$37,MATCH(圣人研究设计!AG194,$B$8:$B$37,0)),0)</f>
        <v>1.2</v>
      </c>
      <c r="J160" s="63">
        <f>IFERROR(INDEX(J$8:J$37,MATCH(圣人研究设计!AH194,$B$8:$B$37,0)),0)</f>
        <v>0.24</v>
      </c>
      <c r="K160" s="63">
        <f>IFERROR(INDEX(K$8:K$37,MATCH(圣人研究设计!AI194,$B$8:$B$37,0)),0)</f>
        <v>0.24</v>
      </c>
      <c r="L160" s="63">
        <f>IFERROR(INDEX(L$8:L$37,MATCH(圣人研究设计!AJ194,$B$8:$B$37,0)),0)</f>
        <v>0.24</v>
      </c>
      <c r="M160" s="63">
        <f>IFERROR(INDEX(M$8:M$37,MATCH(圣人研究设计!AK194,$B$8:$B$37,0)),0)</f>
        <v>0.36</v>
      </c>
      <c r="N160" s="63">
        <f>IFERROR(INDEX(N$8:N$37,MATCH(圣人研究设计!AL194,$B$8:$B$37,0)),0)</f>
        <v>0.24</v>
      </c>
      <c r="O160" s="63">
        <f>IFERROR(INDEX(O$8:O$37,MATCH(圣人研究设计!AM194,$B$8:$B$37,0)),0)</f>
        <v>0.12</v>
      </c>
      <c r="P160" s="63">
        <f>IFERROR(INDEX(P$8:P$37,MATCH(圣人研究设计!AN194,$B$8:$B$37,0)),0)</f>
        <v>0.48</v>
      </c>
      <c r="Q160" s="63">
        <f>IFERROR(INDEX(Q$8:Q$37,MATCH(圣人研究设计!AO194,$B$8:$B$37,0)),0)</f>
        <v>0.12</v>
      </c>
      <c r="R160" s="63">
        <f>IFERROR(INDEX(R$8:R$37,MATCH(圣人研究设计!AP194,$B$8:$B$37,0)),0)</f>
        <v>0.36</v>
      </c>
      <c r="S160" s="63">
        <f>IFERROR(INDEX(S$8:S$37,MATCH(圣人研究设计!AQ194,$B$8:$B$37,0)),0)</f>
        <v>0.48</v>
      </c>
      <c r="T160" s="63">
        <f>IFERROR(INDEX(T$8:T$37,MATCH(圣人研究设计!AR194,$B$8:$B$37,0)),0)</f>
        <v>0.48</v>
      </c>
      <c r="U160" s="63">
        <f>IFERROR(INDEX(U$8:U$37,MATCH(圣人研究设计!AS194,$B$8:$B$37,0)),0)</f>
        <v>0.48</v>
      </c>
      <c r="V160" s="63">
        <f>IFERROR(INDEX(V$8:V$37,MATCH(圣人研究设计!AT194,$B$8:$B$37,0)),0)</f>
        <v>3.5999999999999996</v>
      </c>
      <c r="W160" s="63">
        <f>IFERROR(INDEX(W$8:W$37,MATCH(圣人研究设计!AU194,$B$8:$B$37,0)),0)</f>
        <v>0.72</v>
      </c>
      <c r="X160" s="63">
        <f>IFERROR(INDEX(X$8:X$37,MATCH(圣人研究设计!AV194,$B$8:$B$37,0)),0)</f>
        <v>0.48</v>
      </c>
      <c r="Y160" s="63">
        <f>IFERROR(INDEX(Y$8:Y$37,MATCH(圣人研究设计!AW194,$B$8:$B$37,0)),0)</f>
        <v>1.2</v>
      </c>
      <c r="Z160" s="63">
        <f>IFERROR(INDEX(Z$8:Z$37,MATCH(圣人研究设计!AX194,$B$8:$B$37,0)),0)</f>
        <v>0.48</v>
      </c>
      <c r="AA160" s="63">
        <f>IFERROR(INDEX(AA$8:AA$37,MATCH(圣人研究设计!AY194,$B$8:$B$37,0)),0)</f>
        <v>0</v>
      </c>
      <c r="AB160" s="63">
        <f>IFERROR(INDEX(AB$8:AB$37,MATCH(圣人研究设计!AZ194,$B$8:$B$37,0)),0)</f>
        <v>0.24</v>
      </c>
      <c r="AC160" s="63">
        <f>IFERROR(INDEX(AC$8:AC$37,MATCH(圣人研究设计!BA194,$B$8:$B$37,0)),0)</f>
        <v>0.24</v>
      </c>
      <c r="AD160" s="63">
        <f>IFERROR(INDEX(AD$8:AD$37,MATCH(圣人研究设计!BB194,$B$8:$B$37,0)),0)</f>
        <v>0.36</v>
      </c>
      <c r="AI160" s="172">
        <v>153</v>
      </c>
      <c r="AJ160" s="60">
        <f>IF(总纲!BM157&lt;INT('功能-圣人研究'!$E$8),0,求节点('功能-圣人研究'!$E$8:$E$27,'功能-圣人研究'!K$8:K$27,总纲!BM157))</f>
        <v>0.71</v>
      </c>
      <c r="AK160" s="60">
        <f>IF(总纲!BN157&lt;INT('功能-圣人研究'!$E$8),0,求节点('功能-圣人研究'!$E$8:$E$27,'功能-圣人研究'!L$8:L$27,总纲!BN157))</f>
        <v>0.72049999999999992</v>
      </c>
      <c r="AL160" s="60">
        <f>IF(总纲!BO157&lt;INT('功能-圣人研究'!$E$8),0,求节点('功能-圣人研究'!$E$8:$E$27,'功能-圣人研究'!M$8:M$27,总纲!BO157))</f>
        <v>0.74149999999999994</v>
      </c>
      <c r="AM160" s="60">
        <f>IF(总纲!BP157&lt;INT('功能-圣人研究'!$E$8),0,求节点('功能-圣人研究'!$E$8:$E$27,'功能-圣人研究'!N$8:N$27,总纲!BP157))</f>
        <v>0.77300000000000002</v>
      </c>
      <c r="AN160" s="60">
        <f>IF(总纲!BQ157&lt;INT('功能-圣人研究'!$E$8),0,求节点('功能-圣人研究'!$E$8:$E$27,'功能-圣人研究'!O$8:O$27,总纲!BQ157))</f>
        <v>0.81500000000000006</v>
      </c>
      <c r="AO160" s="172"/>
      <c r="AT160" s="172">
        <v>155</v>
      </c>
      <c r="AU160" s="68">
        <f t="shared" ref="AU160:AY160" si="1971">$C194*AJ162</f>
        <v>1.5974999999999999</v>
      </c>
      <c r="AV160" s="68">
        <f t="shared" si="1971"/>
        <v>1.6211249999999997</v>
      </c>
      <c r="AW160" s="68">
        <f t="shared" si="1971"/>
        <v>1.6683749999999999</v>
      </c>
      <c r="AX160" s="68">
        <f t="shared" si="1971"/>
        <v>1.73925</v>
      </c>
      <c r="AY160" s="68">
        <f t="shared" si="1971"/>
        <v>1.8337500000000002</v>
      </c>
      <c r="AZ160" s="172"/>
      <c r="BB160" s="172"/>
      <c r="BC160" s="172">
        <v>155</v>
      </c>
      <c r="BD160" s="68">
        <f t="shared" ref="BD160:BH160" si="1972">$D194*AJ162</f>
        <v>1.5974999999999999</v>
      </c>
      <c r="BE160" s="68">
        <f t="shared" si="1972"/>
        <v>1.6211249999999997</v>
      </c>
      <c r="BF160" s="68">
        <f t="shared" si="1972"/>
        <v>1.6683749999999999</v>
      </c>
      <c r="BG160" s="68">
        <f t="shared" si="1972"/>
        <v>1.73925</v>
      </c>
      <c r="BH160" s="68">
        <f t="shared" si="1972"/>
        <v>1.8337500000000002</v>
      </c>
      <c r="BI160" s="172"/>
      <c r="BK160" s="172"/>
      <c r="BL160" s="172">
        <v>155</v>
      </c>
      <c r="BM160" s="68">
        <f t="shared" ref="BM160:BQ160" si="1973">$E194*AJ162</f>
        <v>0</v>
      </c>
      <c r="BN160" s="68">
        <f t="shared" si="1973"/>
        <v>0</v>
      </c>
      <c r="BO160" s="68">
        <f t="shared" si="1973"/>
        <v>0</v>
      </c>
      <c r="BP160" s="68">
        <f t="shared" si="1973"/>
        <v>0</v>
      </c>
      <c r="BQ160" s="68">
        <f t="shared" si="1973"/>
        <v>0</v>
      </c>
      <c r="BR160" s="172"/>
      <c r="BT160" s="172"/>
      <c r="BU160" s="172">
        <v>155</v>
      </c>
      <c r="BV160" s="62">
        <f t="shared" ref="BV160:BZ160" si="1974">$G194*AJ162</f>
        <v>1.0649999999999999</v>
      </c>
      <c r="BW160" s="62">
        <f t="shared" si="1974"/>
        <v>1.0807499999999999</v>
      </c>
      <c r="BX160" s="62">
        <f t="shared" si="1974"/>
        <v>1.11225</v>
      </c>
      <c r="BY160" s="62">
        <f t="shared" si="1974"/>
        <v>1.1595</v>
      </c>
      <c r="BZ160" s="62">
        <f t="shared" si="1974"/>
        <v>1.2225000000000001</v>
      </c>
      <c r="CA160" s="172"/>
      <c r="CC160" s="172"/>
      <c r="CD160" s="172">
        <v>155</v>
      </c>
      <c r="CE160" s="62">
        <f t="shared" ref="CE160:CI160" si="1975">$H194*AJ162</f>
        <v>1.0649999999999999</v>
      </c>
      <c r="CF160" s="62">
        <f t="shared" si="1975"/>
        <v>1.0807499999999999</v>
      </c>
      <c r="CG160" s="62">
        <f t="shared" si="1975"/>
        <v>1.11225</v>
      </c>
      <c r="CH160" s="62">
        <f t="shared" si="1975"/>
        <v>1.1595</v>
      </c>
      <c r="CI160" s="62">
        <f t="shared" si="1975"/>
        <v>1.2225000000000001</v>
      </c>
      <c r="CJ160" s="172"/>
      <c r="CL160" s="172"/>
      <c r="CM160" s="172">
        <v>155</v>
      </c>
      <c r="CN160" s="62">
        <f t="shared" ref="CN160:CR160" si="1976">$I194*AJ162</f>
        <v>0.99399999999999988</v>
      </c>
      <c r="CO160" s="62">
        <f t="shared" si="1976"/>
        <v>1.0086999999999999</v>
      </c>
      <c r="CP160" s="62">
        <f t="shared" si="1976"/>
        <v>1.0380999999999998</v>
      </c>
      <c r="CQ160" s="62">
        <f t="shared" si="1976"/>
        <v>1.0822000000000001</v>
      </c>
      <c r="CR160" s="62">
        <f t="shared" si="1976"/>
        <v>1.141</v>
      </c>
      <c r="CS160" s="172"/>
      <c r="CU160" s="172"/>
      <c r="CV160" s="172">
        <v>155</v>
      </c>
      <c r="CW160" s="62">
        <f t="shared" ref="CW160:DA160" si="1977">$J194*AJ162</f>
        <v>0.21300000000000002</v>
      </c>
      <c r="CX160" s="62">
        <f t="shared" si="1977"/>
        <v>0.21615000000000001</v>
      </c>
      <c r="CY160" s="62">
        <f t="shared" si="1977"/>
        <v>0.22245000000000001</v>
      </c>
      <c r="CZ160" s="62">
        <f t="shared" si="1977"/>
        <v>0.23190000000000005</v>
      </c>
      <c r="DA160" s="62">
        <f t="shared" si="1977"/>
        <v>0.24450000000000005</v>
      </c>
      <c r="DB160" s="172"/>
      <c r="DD160" s="172"/>
      <c r="DE160" s="172">
        <v>155</v>
      </c>
      <c r="DF160" s="62">
        <f t="shared" ref="DF160:DJ160" si="1978">$K194*AJ162</f>
        <v>0.21300000000000002</v>
      </c>
      <c r="DG160" s="62">
        <f t="shared" si="1978"/>
        <v>0.21615000000000001</v>
      </c>
      <c r="DH160" s="62">
        <f t="shared" si="1978"/>
        <v>0.22245000000000001</v>
      </c>
      <c r="DI160" s="62">
        <f t="shared" si="1978"/>
        <v>0.23190000000000005</v>
      </c>
      <c r="DJ160" s="62">
        <f t="shared" si="1978"/>
        <v>0.24450000000000005</v>
      </c>
      <c r="DK160" s="172"/>
      <c r="DM160" s="172"/>
      <c r="DN160" s="172">
        <v>155</v>
      </c>
      <c r="DO160" s="62">
        <f t="shared" ref="DO160:DS160" si="1979">$L194*AJ162</f>
        <v>0.19879999999999998</v>
      </c>
      <c r="DP160" s="62">
        <f t="shared" si="1979"/>
        <v>0.20173999999999995</v>
      </c>
      <c r="DQ160" s="62">
        <f t="shared" si="1979"/>
        <v>0.20761999999999997</v>
      </c>
      <c r="DR160" s="62">
        <f t="shared" si="1979"/>
        <v>0.21643999999999999</v>
      </c>
      <c r="DS160" s="62">
        <f t="shared" si="1979"/>
        <v>0.22819999999999999</v>
      </c>
      <c r="DT160" s="172"/>
      <c r="DV160" s="172"/>
      <c r="DW160" s="172">
        <v>155</v>
      </c>
      <c r="DX160" s="62">
        <f t="shared" ref="DX160:EB160" si="1980">$M194*AJ162</f>
        <v>0.29819999999999997</v>
      </c>
      <c r="DY160" s="62">
        <f t="shared" si="1980"/>
        <v>0.30260999999999993</v>
      </c>
      <c r="DZ160" s="62">
        <f t="shared" si="1980"/>
        <v>0.31142999999999998</v>
      </c>
      <c r="EA160" s="62">
        <f t="shared" si="1980"/>
        <v>0.32466</v>
      </c>
      <c r="EB160" s="62">
        <f t="shared" si="1980"/>
        <v>0.34229999999999999</v>
      </c>
      <c r="EC160" s="172"/>
      <c r="EE160" s="172"/>
      <c r="EF160" s="172">
        <v>155</v>
      </c>
      <c r="EG160" s="62">
        <f t="shared" ref="EG160:EK160" si="1981">$N194*AJ162</f>
        <v>0.19879999999999998</v>
      </c>
      <c r="EH160" s="62">
        <f t="shared" si="1981"/>
        <v>0.20173999999999995</v>
      </c>
      <c r="EI160" s="62">
        <f t="shared" si="1981"/>
        <v>0.20761999999999997</v>
      </c>
      <c r="EJ160" s="62">
        <f t="shared" si="1981"/>
        <v>0.21643999999999999</v>
      </c>
      <c r="EK160" s="62">
        <f t="shared" si="1981"/>
        <v>0.22819999999999999</v>
      </c>
      <c r="EL160" s="172"/>
      <c r="EN160" s="172"/>
      <c r="EO160" s="172">
        <v>155</v>
      </c>
      <c r="EP160" s="62">
        <f t="shared" ref="EP160:ET160" si="1982">$O194*AJ162</f>
        <v>9.9399999999999988E-2</v>
      </c>
      <c r="EQ160" s="62">
        <f t="shared" si="1982"/>
        <v>0.10086999999999997</v>
      </c>
      <c r="ER160" s="62">
        <f t="shared" si="1982"/>
        <v>0.10380999999999999</v>
      </c>
      <c r="ES160" s="62">
        <f t="shared" si="1982"/>
        <v>0.10822</v>
      </c>
      <c r="ET160" s="62">
        <f t="shared" si="1982"/>
        <v>0.11409999999999999</v>
      </c>
      <c r="EU160" s="172"/>
      <c r="EW160" s="172"/>
      <c r="EX160" s="172">
        <v>155</v>
      </c>
      <c r="EY160" s="62">
        <f t="shared" si="1328"/>
        <v>0.39759999999999995</v>
      </c>
      <c r="EZ160" s="62">
        <f t="shared" si="1329"/>
        <v>0.40347999999999989</v>
      </c>
      <c r="FA160" s="62">
        <f t="shared" si="1330"/>
        <v>0.41523999999999994</v>
      </c>
      <c r="FB160" s="62">
        <f t="shared" si="1331"/>
        <v>0.43287999999999999</v>
      </c>
      <c r="FC160" s="62">
        <f t="shared" si="1332"/>
        <v>0.45639999999999997</v>
      </c>
      <c r="FD160" s="172"/>
      <c r="FF160" s="172"/>
      <c r="FG160" s="172">
        <v>155</v>
      </c>
      <c r="FH160" s="67">
        <f>$Q194*AJ162*'[1]资源-士兵训练时间'!AB160+FH159</f>
        <v>445884353.86136675</v>
      </c>
      <c r="FI160" s="67">
        <f>$Q194*AK162*'[1]资源-士兵训练时间'!AC160+FI159</f>
        <v>599268089.65839565</v>
      </c>
      <c r="FJ160" s="67">
        <f>$Q194*AL162*'[1]资源-士兵训练时间'!AD160+FJ159</f>
        <v>765640233.14511955</v>
      </c>
      <c r="FK160" s="67">
        <f>$Q194*AM162*'[1]资源-士兵训练时间'!AE160+FK159</f>
        <v>950020377.75408065</v>
      </c>
      <c r="FL160" s="67">
        <f>$Q194*AN162*'[1]资源-士兵训练时间'!AF160+FL159</f>
        <v>1322586614.4256277</v>
      </c>
      <c r="FM160" s="172"/>
      <c r="FO160" s="172"/>
      <c r="FP160" s="172">
        <v>155</v>
      </c>
      <c r="FQ160" s="62">
        <f t="shared" ref="FQ160:FU160" si="1983">$R194*AJ162</f>
        <v>0.29819999999999997</v>
      </c>
      <c r="FR160" s="62">
        <f t="shared" si="1983"/>
        <v>0.30260999999999993</v>
      </c>
      <c r="FS160" s="62">
        <f t="shared" si="1983"/>
        <v>0.31142999999999998</v>
      </c>
      <c r="FT160" s="62">
        <f t="shared" si="1983"/>
        <v>0.32466</v>
      </c>
      <c r="FU160" s="62">
        <f t="shared" si="1983"/>
        <v>0.34229999999999999</v>
      </c>
      <c r="FV160" s="61">
        <f>FQ160*[4]兵营招募!AX159+FV159</f>
        <v>1913118431.5217557</v>
      </c>
      <c r="FW160" s="61">
        <f>FR160*[4]兵营招募!AY159+FW159</f>
        <v>2177083329.8253183</v>
      </c>
      <c r="FX160" s="61">
        <f>FS160*[4]兵营招募!AZ159+FX159</f>
        <v>2615713380.4845352</v>
      </c>
      <c r="FY160" s="61">
        <f>FT160*[4]兵营招募!BA159+FY159</f>
        <v>3460221869.5945926</v>
      </c>
      <c r="FZ160" s="61">
        <f>FU160*[4]兵营招募!BB159+FZ159</f>
        <v>4466802064.9340496</v>
      </c>
      <c r="GA160" s="172"/>
      <c r="GC160" s="172"/>
      <c r="GD160" s="172">
        <v>155</v>
      </c>
      <c r="GE160" s="62">
        <f t="shared" ref="GE160:GI160" si="1984">$S194*AJ162</f>
        <v>0.39759999999999995</v>
      </c>
      <c r="GF160" s="62">
        <f t="shared" si="1984"/>
        <v>0.40347999999999989</v>
      </c>
      <c r="GG160" s="62">
        <f t="shared" si="1984"/>
        <v>0.41523999999999994</v>
      </c>
      <c r="GH160" s="62">
        <f t="shared" si="1984"/>
        <v>0.43287999999999999</v>
      </c>
      <c r="GI160" s="62">
        <f t="shared" si="1984"/>
        <v>0.45639999999999997</v>
      </c>
      <c r="GJ160" s="172"/>
      <c r="GL160" s="172"/>
      <c r="GM160" s="172">
        <v>155</v>
      </c>
      <c r="GN160" s="62">
        <f t="shared" ref="GN160:GR160" si="1985">$T194*AJ162</f>
        <v>0.39759999999999995</v>
      </c>
      <c r="GO160" s="62">
        <f t="shared" si="1985"/>
        <v>0.40347999999999989</v>
      </c>
      <c r="GP160" s="62">
        <f t="shared" si="1985"/>
        <v>0.41523999999999994</v>
      </c>
      <c r="GQ160" s="62">
        <f t="shared" si="1985"/>
        <v>0.43287999999999999</v>
      </c>
      <c r="GR160" s="62">
        <f t="shared" si="1985"/>
        <v>0.45639999999999997</v>
      </c>
      <c r="GS160" s="172"/>
      <c r="GU160" s="172"/>
      <c r="GV160" s="172">
        <v>155</v>
      </c>
      <c r="GW160" s="62">
        <f t="shared" ref="GW160:HA160" si="1986">$U194*AJ162</f>
        <v>0.39759999999999995</v>
      </c>
      <c r="GX160" s="62">
        <f t="shared" si="1986"/>
        <v>0.40347999999999989</v>
      </c>
      <c r="GY160" s="62">
        <f t="shared" si="1986"/>
        <v>0.41523999999999994</v>
      </c>
      <c r="GZ160" s="62">
        <f t="shared" si="1986"/>
        <v>0.43287999999999999</v>
      </c>
      <c r="HA160" s="62">
        <f t="shared" si="1986"/>
        <v>0.45639999999999997</v>
      </c>
      <c r="HB160" s="172"/>
      <c r="HD160" s="172"/>
      <c r="HE160" s="172">
        <v>155</v>
      </c>
      <c r="HF160" s="62">
        <f t="shared" ref="HF160:HJ160" si="1987">$V194*AJ162</f>
        <v>2.9819999999999993</v>
      </c>
      <c r="HG160" s="62">
        <f t="shared" si="1987"/>
        <v>3.0260999999999991</v>
      </c>
      <c r="HH160" s="62">
        <f t="shared" si="1987"/>
        <v>3.1142999999999992</v>
      </c>
      <c r="HI160" s="62">
        <f t="shared" si="1987"/>
        <v>3.2465999999999995</v>
      </c>
      <c r="HJ160" s="62">
        <f t="shared" si="1987"/>
        <v>3.4229999999999996</v>
      </c>
      <c r="HK160" s="172"/>
      <c r="HM160" s="172"/>
      <c r="HN160" s="172">
        <v>155</v>
      </c>
      <c r="HO160" s="62">
        <f t="shared" ref="HO160:HS160" si="1988">$W194*AJ162</f>
        <v>0.59639999999999993</v>
      </c>
      <c r="HP160" s="62">
        <f t="shared" si="1988"/>
        <v>0.60521999999999987</v>
      </c>
      <c r="HQ160" s="62">
        <f t="shared" si="1988"/>
        <v>0.62285999999999997</v>
      </c>
      <c r="HR160" s="62">
        <f t="shared" si="1988"/>
        <v>0.64932000000000001</v>
      </c>
      <c r="HS160" s="62">
        <f t="shared" si="1988"/>
        <v>0.68459999999999999</v>
      </c>
      <c r="HT160" s="172"/>
      <c r="HV160" s="172"/>
      <c r="HW160" s="172">
        <v>155</v>
      </c>
      <c r="HX160" s="62">
        <f t="shared" ref="HX160:IB160" si="1989">$X194*AJ162</f>
        <v>0.39759999999999995</v>
      </c>
      <c r="HY160" s="62">
        <f t="shared" si="1989"/>
        <v>0.40347999999999989</v>
      </c>
      <c r="HZ160" s="62">
        <f t="shared" si="1989"/>
        <v>0.41523999999999994</v>
      </c>
      <c r="IA160" s="62">
        <f t="shared" si="1989"/>
        <v>0.43287999999999999</v>
      </c>
      <c r="IB160" s="62">
        <f t="shared" si="1989"/>
        <v>0.45639999999999997</v>
      </c>
      <c r="IC160" s="172"/>
      <c r="IE160" s="172"/>
      <c r="IF160" s="172">
        <v>155</v>
      </c>
      <c r="IG160" s="62">
        <f t="shared" ref="IG160:IK160" si="1990">$Y194*AJ162</f>
        <v>1.0649999999999999</v>
      </c>
      <c r="IH160" s="62">
        <f t="shared" si="1990"/>
        <v>1.0807499999999999</v>
      </c>
      <c r="II160" s="62">
        <f t="shared" si="1990"/>
        <v>1.11225</v>
      </c>
      <c r="IJ160" s="62">
        <f t="shared" si="1990"/>
        <v>1.1595</v>
      </c>
      <c r="IK160" s="62">
        <f t="shared" si="1990"/>
        <v>1.2225000000000001</v>
      </c>
      <c r="IL160" s="172"/>
      <c r="IN160" s="172"/>
      <c r="IO160" s="172">
        <v>155</v>
      </c>
      <c r="IP160" s="62">
        <f t="shared" ref="IP160:IT160" si="1991">$Z194*AJ162</f>
        <v>0.39759999999999995</v>
      </c>
      <c r="IQ160" s="62">
        <f t="shared" si="1991"/>
        <v>0.40347999999999989</v>
      </c>
      <c r="IR160" s="62">
        <f t="shared" si="1991"/>
        <v>0.41523999999999994</v>
      </c>
      <c r="IS160" s="62">
        <f t="shared" si="1991"/>
        <v>0.43287999999999999</v>
      </c>
      <c r="IT160" s="62">
        <f t="shared" si="1991"/>
        <v>0.45639999999999997</v>
      </c>
      <c r="IU160" s="172"/>
      <c r="IW160" s="172"/>
      <c r="IX160" s="172">
        <v>155</v>
      </c>
      <c r="IY160" s="62">
        <f t="shared" ref="IY160:JC160" si="1992">$AA194*AJ162</f>
        <v>0</v>
      </c>
      <c r="IZ160" s="62">
        <f t="shared" si="1992"/>
        <v>0</v>
      </c>
      <c r="JA160" s="62">
        <f t="shared" si="1992"/>
        <v>0</v>
      </c>
      <c r="JB160" s="62">
        <f t="shared" si="1992"/>
        <v>0</v>
      </c>
      <c r="JC160" s="62">
        <f t="shared" si="1992"/>
        <v>0</v>
      </c>
      <c r="JD160" s="67"/>
      <c r="JE160" s="67"/>
      <c r="JF160" s="67"/>
      <c r="JG160" s="172"/>
      <c r="JI160" s="172"/>
      <c r="JJ160" s="172">
        <v>155</v>
      </c>
      <c r="JK160" s="68">
        <f t="shared" ref="JK160:JO160" si="1993">AJ162*$F194</f>
        <v>0.10650000000000001</v>
      </c>
      <c r="JL160" s="68">
        <f t="shared" si="1993"/>
        <v>0.108075</v>
      </c>
      <c r="JM160" s="68">
        <f t="shared" si="1993"/>
        <v>0.111225</v>
      </c>
      <c r="JN160" s="68">
        <f t="shared" si="1993"/>
        <v>0.11595000000000003</v>
      </c>
      <c r="JO160" s="68">
        <f t="shared" si="1993"/>
        <v>0.12225000000000003</v>
      </c>
      <c r="JP160" s="61">
        <f>JK160*('[1]功能-城建'!CW159-'[1]功能-城建'!CW158)+JP159</f>
        <v>800085513.10815954</v>
      </c>
      <c r="JQ160" s="61">
        <f>JL160*('[1]功能-城建'!CX159-'[1]功能-城建'!CX158)+JQ159</f>
        <v>974401087.76986933</v>
      </c>
      <c r="JR160" s="61">
        <f>JM160*('[1]功能-城建'!CY159-'[1]功能-城建'!CY158)+JR159</f>
        <v>1226963972.5125308</v>
      </c>
      <c r="JS160" s="61">
        <f>JN160*('[1]功能-城建'!CZ159-'[1]功能-城建'!CZ158)+JS159</f>
        <v>1727726981.920486</v>
      </c>
      <c r="JT160" s="61">
        <f>JO160*('[1]功能-城建'!DA159-'[1]功能-城建'!DA158)+JT159</f>
        <v>1854471144.9421551</v>
      </c>
      <c r="JU160" s="172"/>
      <c r="JW160" s="172"/>
      <c r="JX160" s="172">
        <v>155</v>
      </c>
      <c r="JY160" s="68">
        <f t="shared" ref="JY160:KC160" si="1994">AJ162*$AB194</f>
        <v>0.19879999999999998</v>
      </c>
      <c r="JZ160" s="68">
        <f t="shared" si="1994"/>
        <v>0.20173999999999995</v>
      </c>
      <c r="KA160" s="68">
        <f t="shared" si="1994"/>
        <v>0.20761999999999997</v>
      </c>
      <c r="KB160" s="68">
        <f t="shared" si="1994"/>
        <v>0.21643999999999999</v>
      </c>
      <c r="KC160" s="68">
        <f t="shared" si="1994"/>
        <v>0.22819999999999999</v>
      </c>
      <c r="KD160" s="172"/>
      <c r="KF160" s="172"/>
      <c r="KG160" s="172">
        <v>155</v>
      </c>
      <c r="KH160" s="68">
        <f t="shared" ref="KH160:KL160" si="1995">AJ162*$AC194</f>
        <v>0.21300000000000002</v>
      </c>
      <c r="KI160" s="68">
        <f t="shared" si="1995"/>
        <v>0.21615000000000001</v>
      </c>
      <c r="KJ160" s="68">
        <f t="shared" si="1995"/>
        <v>0.22245000000000001</v>
      </c>
      <c r="KK160" s="68">
        <f t="shared" si="1995"/>
        <v>0.23190000000000005</v>
      </c>
      <c r="KL160" s="68">
        <f t="shared" si="1995"/>
        <v>0.24450000000000005</v>
      </c>
      <c r="KM160" s="172"/>
      <c r="KO160" s="172"/>
      <c r="KP160" s="172">
        <v>155</v>
      </c>
      <c r="KQ160" s="68">
        <f t="shared" ref="KQ160:KU160" si="1996">AJ162*$AD194</f>
        <v>0.31949999999999995</v>
      </c>
      <c r="KR160" s="68">
        <f t="shared" si="1996"/>
        <v>0.32422499999999993</v>
      </c>
      <c r="KS160" s="68">
        <f t="shared" si="1996"/>
        <v>0.33367499999999994</v>
      </c>
      <c r="KT160" s="68">
        <f t="shared" si="1996"/>
        <v>0.34784999999999999</v>
      </c>
      <c r="KU160" s="68">
        <f t="shared" si="1996"/>
        <v>0.36674999999999996</v>
      </c>
      <c r="KV160" s="172"/>
      <c r="KW160" s="172"/>
      <c r="KX160" s="172"/>
    </row>
    <row r="161" spans="2:310" x14ac:dyDescent="0.15">
      <c r="B161" s="172">
        <v>122</v>
      </c>
      <c r="C161" s="63">
        <f>IFERROR(INDEX(C$8:C$37,MATCH(圣人研究设计!AA195,$B$8:$B$37,0)),0)</f>
        <v>1.7999999999999998</v>
      </c>
      <c r="D161" s="63">
        <f>IFERROR(INDEX(D$8:D$37,MATCH(圣人研究设计!AB195,$B$8:$B$37,0)),0)</f>
        <v>1.7999999999999998</v>
      </c>
      <c r="E161" s="63">
        <f>IFERROR(INDEX(E$8:E$37,MATCH(圣人研究设计!AC195,$B$8:$B$37,0)),0)</f>
        <v>0</v>
      </c>
      <c r="F161" s="63">
        <f>IFERROR(INDEX(F$8:F$37,MATCH(圣人研究设计!AD195,$B$8:$B$37,0)),0)</f>
        <v>0.12</v>
      </c>
      <c r="G161" s="63">
        <f>IFERROR(INDEX(G$8:G$37,MATCH(圣人研究设计!AE195,$B$8:$B$37,0)),0)</f>
        <v>1.2</v>
      </c>
      <c r="H161" s="63">
        <f>IFERROR(INDEX(H$8:H$37,MATCH(圣人研究设计!AF195,$B$8:$B$37,0)),0)</f>
        <v>1.2</v>
      </c>
      <c r="I161" s="63">
        <f>IFERROR(INDEX(I$8:I$37,MATCH(圣人研究设计!AG195,$B$8:$B$37,0)),0)</f>
        <v>1.2</v>
      </c>
      <c r="J161" s="63">
        <f>IFERROR(INDEX(J$8:J$37,MATCH(圣人研究设计!AH195,$B$8:$B$37,0)),0)</f>
        <v>0.24</v>
      </c>
      <c r="K161" s="63">
        <f>IFERROR(INDEX(K$8:K$37,MATCH(圣人研究设计!AI195,$B$8:$B$37,0)),0)</f>
        <v>0.24</v>
      </c>
      <c r="L161" s="63">
        <f>IFERROR(INDEX(L$8:L$37,MATCH(圣人研究设计!AJ195,$B$8:$B$37,0)),0)</f>
        <v>0.24</v>
      </c>
      <c r="M161" s="63">
        <f>IFERROR(INDEX(M$8:M$37,MATCH(圣人研究设计!AK195,$B$8:$B$37,0)),0)</f>
        <v>0.36</v>
      </c>
      <c r="N161" s="63">
        <f>IFERROR(INDEX(N$8:N$37,MATCH(圣人研究设计!AL195,$B$8:$B$37,0)),0)</f>
        <v>0.24</v>
      </c>
      <c r="O161" s="63">
        <f>IFERROR(INDEX(O$8:O$37,MATCH(圣人研究设计!AM195,$B$8:$B$37,0)),0)</f>
        <v>0.12</v>
      </c>
      <c r="P161" s="63">
        <f>IFERROR(INDEX(P$8:P$37,MATCH(圣人研究设计!AN195,$B$8:$B$37,0)),0)</f>
        <v>0.48</v>
      </c>
      <c r="Q161" s="63">
        <f>IFERROR(INDEX(Q$8:Q$37,MATCH(圣人研究设计!AO195,$B$8:$B$37,0)),0)</f>
        <v>0.12</v>
      </c>
      <c r="R161" s="63">
        <f>IFERROR(INDEX(R$8:R$37,MATCH(圣人研究设计!AP195,$B$8:$B$37,0)),0)</f>
        <v>0.36</v>
      </c>
      <c r="S161" s="63">
        <f>IFERROR(INDEX(S$8:S$37,MATCH(圣人研究设计!AQ195,$B$8:$B$37,0)),0)</f>
        <v>0.48</v>
      </c>
      <c r="T161" s="63">
        <f>IFERROR(INDEX(T$8:T$37,MATCH(圣人研究设计!AR195,$B$8:$B$37,0)),0)</f>
        <v>0.48</v>
      </c>
      <c r="U161" s="63">
        <f>IFERROR(INDEX(U$8:U$37,MATCH(圣人研究设计!AS195,$B$8:$B$37,0)),0)</f>
        <v>0.48</v>
      </c>
      <c r="V161" s="63">
        <f>IFERROR(INDEX(V$8:V$37,MATCH(圣人研究设计!AT195,$B$8:$B$37,0)),0)</f>
        <v>3.5999999999999996</v>
      </c>
      <c r="W161" s="63">
        <f>IFERROR(INDEX(W$8:W$37,MATCH(圣人研究设计!AU195,$B$8:$B$37,0)),0)</f>
        <v>0.72</v>
      </c>
      <c r="X161" s="63">
        <f>IFERROR(INDEX(X$8:X$37,MATCH(圣人研究设计!AV195,$B$8:$B$37,0)),0)</f>
        <v>0.48</v>
      </c>
      <c r="Y161" s="63">
        <f>IFERROR(INDEX(Y$8:Y$37,MATCH(圣人研究设计!AW195,$B$8:$B$37,0)),0)</f>
        <v>1.2</v>
      </c>
      <c r="Z161" s="63">
        <f>IFERROR(INDEX(Z$8:Z$37,MATCH(圣人研究设计!AX195,$B$8:$B$37,0)),0)</f>
        <v>0.48</v>
      </c>
      <c r="AA161" s="63">
        <f>IFERROR(INDEX(AA$8:AA$37,MATCH(圣人研究设计!AY195,$B$8:$B$37,0)),0)</f>
        <v>0</v>
      </c>
      <c r="AB161" s="63">
        <f>IFERROR(INDEX(AB$8:AB$37,MATCH(圣人研究设计!AZ195,$B$8:$B$37,0)),0)</f>
        <v>0.24</v>
      </c>
      <c r="AC161" s="63">
        <f>IFERROR(INDEX(AC$8:AC$37,MATCH(圣人研究设计!BA195,$B$8:$B$37,0)),0)</f>
        <v>0.24</v>
      </c>
      <c r="AD161" s="63">
        <f>IFERROR(INDEX(AD$8:AD$37,MATCH(圣人研究设计!BB195,$B$8:$B$37,0)),0)</f>
        <v>0.36</v>
      </c>
      <c r="AI161" s="172">
        <v>154</v>
      </c>
      <c r="AJ161" s="60">
        <f>IF(总纲!BM158&lt;INT('功能-圣人研究'!$E$8),0,求节点('功能-圣人研究'!$E$8:$E$27,'功能-圣人研究'!K$8:K$27,总纲!BM158))</f>
        <v>0.71</v>
      </c>
      <c r="AK161" s="60">
        <f>IF(总纲!BN158&lt;INT('功能-圣人研究'!$E$8),0,求节点('功能-圣人研究'!$E$8:$E$27,'功能-圣人研究'!L$8:L$27,总纲!BN158))</f>
        <v>0.72049999999999992</v>
      </c>
      <c r="AL161" s="60">
        <f>IF(总纲!BO158&lt;INT('功能-圣人研究'!$E$8),0,求节点('功能-圣人研究'!$E$8:$E$27,'功能-圣人研究'!M$8:M$27,总纲!BO158))</f>
        <v>0.74149999999999994</v>
      </c>
      <c r="AM161" s="60">
        <f>IF(总纲!BP158&lt;INT('功能-圣人研究'!$E$8),0,求节点('功能-圣人研究'!$E$8:$E$27,'功能-圣人研究'!N$8:N$27,总纲!BP158))</f>
        <v>0.77300000000000002</v>
      </c>
      <c r="AN161" s="60">
        <f>IF(总纲!BQ158&lt;INT('功能-圣人研究'!$E$8),0,求节点('功能-圣人研究'!$E$8:$E$27,'功能-圣人研究'!O$8:O$27,总纲!BQ158))</f>
        <v>0.81500000000000006</v>
      </c>
      <c r="AO161" s="172"/>
      <c r="AT161" s="172">
        <v>156</v>
      </c>
      <c r="AU161" s="68">
        <f t="shared" ref="AU161:AY161" si="1997">$C195*AJ163</f>
        <v>1.5974999999999999</v>
      </c>
      <c r="AV161" s="68">
        <f t="shared" si="1997"/>
        <v>1.6211249999999997</v>
      </c>
      <c r="AW161" s="68">
        <f t="shared" si="1997"/>
        <v>1.6683749999999999</v>
      </c>
      <c r="AX161" s="68">
        <f t="shared" si="1997"/>
        <v>1.73925</v>
      </c>
      <c r="AY161" s="68">
        <f t="shared" si="1997"/>
        <v>1.8337500000000002</v>
      </c>
      <c r="AZ161" s="172"/>
      <c r="BB161" s="172"/>
      <c r="BC161" s="172">
        <v>156</v>
      </c>
      <c r="BD161" s="68">
        <f t="shared" ref="BD161:BH161" si="1998">$D195*AJ163</f>
        <v>1.5974999999999999</v>
      </c>
      <c r="BE161" s="68">
        <f t="shared" si="1998"/>
        <v>1.6211249999999997</v>
      </c>
      <c r="BF161" s="68">
        <f t="shared" si="1998"/>
        <v>1.6683749999999999</v>
      </c>
      <c r="BG161" s="68">
        <f t="shared" si="1998"/>
        <v>1.73925</v>
      </c>
      <c r="BH161" s="68">
        <f t="shared" si="1998"/>
        <v>1.8337500000000002</v>
      </c>
      <c r="BI161" s="172"/>
      <c r="BK161" s="172"/>
      <c r="BL161" s="172">
        <v>156</v>
      </c>
      <c r="BM161" s="68">
        <f t="shared" ref="BM161:BQ161" si="1999">$E195*AJ163</f>
        <v>0</v>
      </c>
      <c r="BN161" s="68">
        <f t="shared" si="1999"/>
        <v>0</v>
      </c>
      <c r="BO161" s="68">
        <f t="shared" si="1999"/>
        <v>0</v>
      </c>
      <c r="BP161" s="68">
        <f t="shared" si="1999"/>
        <v>0</v>
      </c>
      <c r="BQ161" s="68">
        <f t="shared" si="1999"/>
        <v>0</v>
      </c>
      <c r="BR161" s="172"/>
      <c r="BT161" s="172"/>
      <c r="BU161" s="172">
        <v>156</v>
      </c>
      <c r="BV161" s="62">
        <f t="shared" ref="BV161:BZ161" si="2000">$G195*AJ163</f>
        <v>1.0649999999999999</v>
      </c>
      <c r="BW161" s="62">
        <f t="shared" si="2000"/>
        <v>1.0807499999999999</v>
      </c>
      <c r="BX161" s="62">
        <f t="shared" si="2000"/>
        <v>1.11225</v>
      </c>
      <c r="BY161" s="62">
        <f t="shared" si="2000"/>
        <v>1.1595</v>
      </c>
      <c r="BZ161" s="62">
        <f t="shared" si="2000"/>
        <v>1.2225000000000001</v>
      </c>
      <c r="CA161" s="172"/>
      <c r="CC161" s="172"/>
      <c r="CD161" s="172">
        <v>156</v>
      </c>
      <c r="CE161" s="62">
        <f t="shared" ref="CE161:CI161" si="2001">$H195*AJ163</f>
        <v>1.0649999999999999</v>
      </c>
      <c r="CF161" s="62">
        <f t="shared" si="2001"/>
        <v>1.0807499999999999</v>
      </c>
      <c r="CG161" s="62">
        <f t="shared" si="2001"/>
        <v>1.11225</v>
      </c>
      <c r="CH161" s="62">
        <f t="shared" si="2001"/>
        <v>1.1595</v>
      </c>
      <c r="CI161" s="62">
        <f t="shared" si="2001"/>
        <v>1.2225000000000001</v>
      </c>
      <c r="CJ161" s="172"/>
      <c r="CL161" s="172"/>
      <c r="CM161" s="172">
        <v>156</v>
      </c>
      <c r="CN161" s="62">
        <f t="shared" ref="CN161:CR161" si="2002">$I195*AJ163</f>
        <v>1.0649999999999999</v>
      </c>
      <c r="CO161" s="62">
        <f t="shared" si="2002"/>
        <v>1.0807499999999999</v>
      </c>
      <c r="CP161" s="62">
        <f t="shared" si="2002"/>
        <v>1.11225</v>
      </c>
      <c r="CQ161" s="62">
        <f t="shared" si="2002"/>
        <v>1.1595</v>
      </c>
      <c r="CR161" s="62">
        <f t="shared" si="2002"/>
        <v>1.2225000000000001</v>
      </c>
      <c r="CS161" s="172"/>
      <c r="CU161" s="172"/>
      <c r="CV161" s="172">
        <v>156</v>
      </c>
      <c r="CW161" s="62">
        <f t="shared" ref="CW161:DA161" si="2003">$J195*AJ163</f>
        <v>0.21300000000000002</v>
      </c>
      <c r="CX161" s="62">
        <f t="shared" si="2003"/>
        <v>0.21615000000000001</v>
      </c>
      <c r="CY161" s="62">
        <f t="shared" si="2003"/>
        <v>0.22245000000000001</v>
      </c>
      <c r="CZ161" s="62">
        <f t="shared" si="2003"/>
        <v>0.23190000000000005</v>
      </c>
      <c r="DA161" s="62">
        <f t="shared" si="2003"/>
        <v>0.24450000000000005</v>
      </c>
      <c r="DB161" s="172"/>
      <c r="DD161" s="172"/>
      <c r="DE161" s="172">
        <v>156</v>
      </c>
      <c r="DF161" s="62">
        <f t="shared" ref="DF161:DJ161" si="2004">$K195*AJ163</f>
        <v>0.21300000000000002</v>
      </c>
      <c r="DG161" s="62">
        <f t="shared" si="2004"/>
        <v>0.21615000000000001</v>
      </c>
      <c r="DH161" s="62">
        <f t="shared" si="2004"/>
        <v>0.22245000000000001</v>
      </c>
      <c r="DI161" s="62">
        <f t="shared" si="2004"/>
        <v>0.23190000000000005</v>
      </c>
      <c r="DJ161" s="62">
        <f t="shared" si="2004"/>
        <v>0.24450000000000005</v>
      </c>
      <c r="DK161" s="172"/>
      <c r="DM161" s="172"/>
      <c r="DN161" s="172">
        <v>156</v>
      </c>
      <c r="DO161" s="62">
        <f t="shared" ref="DO161:DS161" si="2005">$L195*AJ163</f>
        <v>0.21300000000000002</v>
      </c>
      <c r="DP161" s="62">
        <f t="shared" si="2005"/>
        <v>0.21615000000000001</v>
      </c>
      <c r="DQ161" s="62">
        <f t="shared" si="2005"/>
        <v>0.22245000000000001</v>
      </c>
      <c r="DR161" s="62">
        <f t="shared" si="2005"/>
        <v>0.23190000000000005</v>
      </c>
      <c r="DS161" s="62">
        <f t="shared" si="2005"/>
        <v>0.24450000000000005</v>
      </c>
      <c r="DT161" s="172"/>
      <c r="DV161" s="172"/>
      <c r="DW161" s="172">
        <v>156</v>
      </c>
      <c r="DX161" s="62">
        <f t="shared" ref="DX161:EB161" si="2006">$M195*AJ163</f>
        <v>0.31949999999999995</v>
      </c>
      <c r="DY161" s="62">
        <f t="shared" si="2006"/>
        <v>0.32422499999999993</v>
      </c>
      <c r="DZ161" s="62">
        <f t="shared" si="2006"/>
        <v>0.33367499999999994</v>
      </c>
      <c r="EA161" s="62">
        <f t="shared" si="2006"/>
        <v>0.34784999999999999</v>
      </c>
      <c r="EB161" s="62">
        <f t="shared" si="2006"/>
        <v>0.36674999999999996</v>
      </c>
      <c r="EC161" s="172"/>
      <c r="EE161" s="172"/>
      <c r="EF161" s="172">
        <v>156</v>
      </c>
      <c r="EG161" s="62">
        <f t="shared" ref="EG161:EK161" si="2007">$N195*AJ163</f>
        <v>0.21300000000000002</v>
      </c>
      <c r="EH161" s="62">
        <f t="shared" si="2007"/>
        <v>0.21615000000000001</v>
      </c>
      <c r="EI161" s="62">
        <f t="shared" si="2007"/>
        <v>0.22245000000000001</v>
      </c>
      <c r="EJ161" s="62">
        <f t="shared" si="2007"/>
        <v>0.23190000000000005</v>
      </c>
      <c r="EK161" s="62">
        <f t="shared" si="2007"/>
        <v>0.24450000000000005</v>
      </c>
      <c r="EL161" s="172"/>
      <c r="EN161" s="172"/>
      <c r="EO161" s="172">
        <v>156</v>
      </c>
      <c r="EP161" s="62">
        <f t="shared" ref="EP161:ET161" si="2008">$O195*AJ163</f>
        <v>0.10650000000000001</v>
      </c>
      <c r="EQ161" s="62">
        <f t="shared" si="2008"/>
        <v>0.108075</v>
      </c>
      <c r="ER161" s="62">
        <f t="shared" si="2008"/>
        <v>0.111225</v>
      </c>
      <c r="ES161" s="62">
        <f t="shared" si="2008"/>
        <v>0.11595000000000003</v>
      </c>
      <c r="ET161" s="62">
        <f t="shared" si="2008"/>
        <v>0.12225000000000003</v>
      </c>
      <c r="EU161" s="172"/>
      <c r="EW161" s="172"/>
      <c r="EX161" s="172">
        <v>156</v>
      </c>
      <c r="EY161" s="62">
        <f t="shared" si="1328"/>
        <v>0.42600000000000005</v>
      </c>
      <c r="EZ161" s="62">
        <f t="shared" si="1329"/>
        <v>0.43230000000000002</v>
      </c>
      <c r="FA161" s="62">
        <f t="shared" si="1330"/>
        <v>0.44490000000000002</v>
      </c>
      <c r="FB161" s="62">
        <f t="shared" si="1331"/>
        <v>0.4638000000000001</v>
      </c>
      <c r="FC161" s="62">
        <f t="shared" si="1332"/>
        <v>0.4890000000000001</v>
      </c>
      <c r="FD161" s="172"/>
      <c r="FF161" s="172"/>
      <c r="FG161" s="172">
        <v>156</v>
      </c>
      <c r="FH161" s="67">
        <f>$Q195*AJ163*'[1]资源-士兵训练时间'!AB161+FH160</f>
        <v>445884353.86136675</v>
      </c>
      <c r="FI161" s="67">
        <f>$Q195*AK163*'[1]资源-士兵训练时间'!AC161+FI160</f>
        <v>599268089.65839565</v>
      </c>
      <c r="FJ161" s="67">
        <f>$Q195*AL163*'[1]资源-士兵训练时间'!AD161+FJ160</f>
        <v>765640233.14511955</v>
      </c>
      <c r="FK161" s="67">
        <f>$Q195*AM163*'[1]资源-士兵训练时间'!AE161+FK160</f>
        <v>950020377.75408065</v>
      </c>
      <c r="FL161" s="67">
        <f>$Q195*AN163*'[1]资源-士兵训练时间'!AF161+FL160</f>
        <v>1322586614.4256277</v>
      </c>
      <c r="FM161" s="172"/>
      <c r="FO161" s="172"/>
      <c r="FP161" s="172">
        <v>156</v>
      </c>
      <c r="FQ161" s="62">
        <f t="shared" ref="FQ161:FU161" si="2009">$R195*AJ163</f>
        <v>0.31949999999999995</v>
      </c>
      <c r="FR161" s="62">
        <f t="shared" si="2009"/>
        <v>0.32422499999999993</v>
      </c>
      <c r="FS161" s="62">
        <f t="shared" si="2009"/>
        <v>0.33367499999999994</v>
      </c>
      <c r="FT161" s="62">
        <f t="shared" si="2009"/>
        <v>0.34784999999999999</v>
      </c>
      <c r="FU161" s="62">
        <f t="shared" si="2009"/>
        <v>0.36674999999999996</v>
      </c>
      <c r="FV161" s="61">
        <f>FQ161*[4]兵营招募!AX160+FV160</f>
        <v>2071499232.6473756</v>
      </c>
      <c r="FW161" s="61">
        <f>FR161*[4]兵营招募!AY160+FW160</f>
        <v>2487379754.9131818</v>
      </c>
      <c r="FX161" s="61">
        <f>FS161*[4]兵营招募!AZ160+FX160</f>
        <v>2992097450.4902687</v>
      </c>
      <c r="FY161" s="61">
        <f>FT161*[4]兵营招募!BA160+FY160</f>
        <v>3950688636.4766426</v>
      </c>
      <c r="FZ161" s="61">
        <f>FU161*[4]兵营招募!BB160+FZ160</f>
        <v>5088431692.0761299</v>
      </c>
      <c r="GA161" s="172"/>
      <c r="GC161" s="172"/>
      <c r="GD161" s="172">
        <v>156</v>
      </c>
      <c r="GE161" s="62">
        <f t="shared" ref="GE161:GI161" si="2010">$S195*AJ163</f>
        <v>0.42600000000000005</v>
      </c>
      <c r="GF161" s="62">
        <f t="shared" si="2010"/>
        <v>0.43230000000000002</v>
      </c>
      <c r="GG161" s="62">
        <f t="shared" si="2010"/>
        <v>0.44490000000000002</v>
      </c>
      <c r="GH161" s="62">
        <f t="shared" si="2010"/>
        <v>0.4638000000000001</v>
      </c>
      <c r="GI161" s="62">
        <f t="shared" si="2010"/>
        <v>0.4890000000000001</v>
      </c>
      <c r="GJ161" s="172"/>
      <c r="GL161" s="172"/>
      <c r="GM161" s="172">
        <v>156</v>
      </c>
      <c r="GN161" s="62">
        <f t="shared" ref="GN161:GR161" si="2011">$T195*AJ163</f>
        <v>0.42600000000000005</v>
      </c>
      <c r="GO161" s="62">
        <f t="shared" si="2011"/>
        <v>0.43230000000000002</v>
      </c>
      <c r="GP161" s="62">
        <f t="shared" si="2011"/>
        <v>0.44490000000000002</v>
      </c>
      <c r="GQ161" s="62">
        <f t="shared" si="2011"/>
        <v>0.4638000000000001</v>
      </c>
      <c r="GR161" s="62">
        <f t="shared" si="2011"/>
        <v>0.4890000000000001</v>
      </c>
      <c r="GS161" s="172"/>
      <c r="GU161" s="172"/>
      <c r="GV161" s="172">
        <v>156</v>
      </c>
      <c r="GW161" s="62">
        <f t="shared" ref="GW161:HA161" si="2012">$U195*AJ163</f>
        <v>0.42600000000000005</v>
      </c>
      <c r="GX161" s="62">
        <f t="shared" si="2012"/>
        <v>0.43230000000000002</v>
      </c>
      <c r="GY161" s="62">
        <f t="shared" si="2012"/>
        <v>0.44490000000000002</v>
      </c>
      <c r="GZ161" s="62">
        <f t="shared" si="2012"/>
        <v>0.4638000000000001</v>
      </c>
      <c r="HA161" s="62">
        <f t="shared" si="2012"/>
        <v>0.4890000000000001</v>
      </c>
      <c r="HB161" s="172"/>
      <c r="HD161" s="172"/>
      <c r="HE161" s="172">
        <v>156</v>
      </c>
      <c r="HF161" s="62">
        <f t="shared" ref="HF161:HJ161" si="2013">$V195*AJ163</f>
        <v>3.1949999999999998</v>
      </c>
      <c r="HG161" s="62">
        <f t="shared" si="2013"/>
        <v>3.2422499999999994</v>
      </c>
      <c r="HH161" s="62">
        <f t="shared" si="2013"/>
        <v>3.3367499999999999</v>
      </c>
      <c r="HI161" s="62">
        <f t="shared" si="2013"/>
        <v>3.4784999999999999</v>
      </c>
      <c r="HJ161" s="62">
        <f t="shared" si="2013"/>
        <v>3.6675000000000004</v>
      </c>
      <c r="HK161" s="172"/>
      <c r="HM161" s="172"/>
      <c r="HN161" s="172">
        <v>156</v>
      </c>
      <c r="HO161" s="62">
        <f t="shared" ref="HO161:HS161" si="2014">$W195*AJ163</f>
        <v>0.6389999999999999</v>
      </c>
      <c r="HP161" s="62">
        <f t="shared" si="2014"/>
        <v>0.64844999999999986</v>
      </c>
      <c r="HQ161" s="62">
        <f t="shared" si="2014"/>
        <v>0.66734999999999989</v>
      </c>
      <c r="HR161" s="62">
        <f t="shared" si="2014"/>
        <v>0.69569999999999999</v>
      </c>
      <c r="HS161" s="62">
        <f t="shared" si="2014"/>
        <v>0.73349999999999993</v>
      </c>
      <c r="HT161" s="172"/>
      <c r="HV161" s="172"/>
      <c r="HW161" s="172">
        <v>156</v>
      </c>
      <c r="HX161" s="62">
        <f t="shared" ref="HX161:IB161" si="2015">$X195*AJ163</f>
        <v>0.42600000000000005</v>
      </c>
      <c r="HY161" s="62">
        <f t="shared" si="2015"/>
        <v>0.43230000000000002</v>
      </c>
      <c r="HZ161" s="62">
        <f t="shared" si="2015"/>
        <v>0.44490000000000002</v>
      </c>
      <c r="IA161" s="62">
        <f t="shared" si="2015"/>
        <v>0.4638000000000001</v>
      </c>
      <c r="IB161" s="62">
        <f t="shared" si="2015"/>
        <v>0.4890000000000001</v>
      </c>
      <c r="IC161" s="172"/>
      <c r="IE161" s="172"/>
      <c r="IF161" s="172">
        <v>156</v>
      </c>
      <c r="IG161" s="62">
        <f t="shared" ref="IG161:IK161" si="2016">$Y195*AJ163</f>
        <v>1.0649999999999999</v>
      </c>
      <c r="IH161" s="62">
        <f t="shared" si="2016"/>
        <v>1.0807499999999999</v>
      </c>
      <c r="II161" s="62">
        <f t="shared" si="2016"/>
        <v>1.11225</v>
      </c>
      <c r="IJ161" s="62">
        <f t="shared" si="2016"/>
        <v>1.1595</v>
      </c>
      <c r="IK161" s="62">
        <f t="shared" si="2016"/>
        <v>1.2225000000000001</v>
      </c>
      <c r="IL161" s="172"/>
      <c r="IN161" s="172"/>
      <c r="IO161" s="172">
        <v>156</v>
      </c>
      <c r="IP161" s="62">
        <f t="shared" ref="IP161:IT161" si="2017">$Z195*AJ163</f>
        <v>0.42600000000000005</v>
      </c>
      <c r="IQ161" s="62">
        <f t="shared" si="2017"/>
        <v>0.43230000000000002</v>
      </c>
      <c r="IR161" s="62">
        <f t="shared" si="2017"/>
        <v>0.44490000000000002</v>
      </c>
      <c r="IS161" s="62">
        <f t="shared" si="2017"/>
        <v>0.4638000000000001</v>
      </c>
      <c r="IT161" s="62">
        <f t="shared" si="2017"/>
        <v>0.4890000000000001</v>
      </c>
      <c r="IU161" s="172"/>
      <c r="IW161" s="172"/>
      <c r="IX161" s="172">
        <v>156</v>
      </c>
      <c r="IY161" s="62">
        <f t="shared" ref="IY161:JC161" si="2018">$AA195*AJ163</f>
        <v>0</v>
      </c>
      <c r="IZ161" s="62">
        <f t="shared" si="2018"/>
        <v>0</v>
      </c>
      <c r="JA161" s="62">
        <f t="shared" si="2018"/>
        <v>0</v>
      </c>
      <c r="JB161" s="62">
        <f t="shared" si="2018"/>
        <v>0</v>
      </c>
      <c r="JC161" s="62">
        <f t="shared" si="2018"/>
        <v>0</v>
      </c>
      <c r="JD161" s="67"/>
      <c r="JE161" s="67"/>
      <c r="JF161" s="67"/>
      <c r="JG161" s="172"/>
      <c r="JI161" s="172"/>
      <c r="JJ161" s="172">
        <v>156</v>
      </c>
      <c r="JK161" s="68">
        <f t="shared" ref="JK161:JO161" si="2019">AJ163*$F195</f>
        <v>0.10650000000000001</v>
      </c>
      <c r="JL161" s="68">
        <f t="shared" si="2019"/>
        <v>0.108075</v>
      </c>
      <c r="JM161" s="68">
        <f t="shared" si="2019"/>
        <v>0.111225</v>
      </c>
      <c r="JN161" s="68">
        <f t="shared" si="2019"/>
        <v>0.11595000000000003</v>
      </c>
      <c r="JO161" s="68">
        <f t="shared" si="2019"/>
        <v>0.12225000000000003</v>
      </c>
      <c r="JP161" s="61">
        <f>JK161*('[1]功能-城建'!CW160-'[1]功能-城建'!CW159)+JP160</f>
        <v>861295624.30559874</v>
      </c>
      <c r="JQ161" s="61">
        <f>JL161*('[1]功能-城建'!CX160-'[1]功能-城建'!CX159)+JQ160</f>
        <v>1102888220.3114276</v>
      </c>
      <c r="JR161" s="61">
        <f>JM161*('[1]功能-城建'!CY160-'[1]功能-城建'!CY159)+JR160</f>
        <v>1390609220.3411102</v>
      </c>
      <c r="JS161" s="61">
        <f>JN161*('[1]功能-城建'!CZ160-'[1]功能-城建'!CZ159)+JS160</f>
        <v>1955189830.3295519</v>
      </c>
      <c r="JT161" s="61">
        <f>JO161*('[1]功能-城建'!DA160-'[1]功能-城建'!DA159)+JT160</f>
        <v>2094714479.1033454</v>
      </c>
      <c r="JU161" s="172"/>
      <c r="JW161" s="172"/>
      <c r="JX161" s="172">
        <v>156</v>
      </c>
      <c r="JY161" s="68">
        <f t="shared" ref="JY161:KC161" si="2020">AJ163*$AB195</f>
        <v>0.21300000000000002</v>
      </c>
      <c r="JZ161" s="68">
        <f t="shared" si="2020"/>
        <v>0.21615000000000001</v>
      </c>
      <c r="KA161" s="68">
        <f t="shared" si="2020"/>
        <v>0.22245000000000001</v>
      </c>
      <c r="KB161" s="68">
        <f t="shared" si="2020"/>
        <v>0.23190000000000005</v>
      </c>
      <c r="KC161" s="68">
        <f t="shared" si="2020"/>
        <v>0.24450000000000005</v>
      </c>
      <c r="KD161" s="172"/>
      <c r="KF161" s="172"/>
      <c r="KG161" s="172">
        <v>156</v>
      </c>
      <c r="KH161" s="68">
        <f t="shared" ref="KH161:KL161" si="2021">AJ163*$AC195</f>
        <v>0.21300000000000002</v>
      </c>
      <c r="KI161" s="68">
        <f t="shared" si="2021"/>
        <v>0.21615000000000001</v>
      </c>
      <c r="KJ161" s="68">
        <f t="shared" si="2021"/>
        <v>0.22245000000000001</v>
      </c>
      <c r="KK161" s="68">
        <f t="shared" si="2021"/>
        <v>0.23190000000000005</v>
      </c>
      <c r="KL161" s="68">
        <f t="shared" si="2021"/>
        <v>0.24450000000000005</v>
      </c>
      <c r="KM161" s="172"/>
      <c r="KO161" s="172"/>
      <c r="KP161" s="172">
        <v>156</v>
      </c>
      <c r="KQ161" s="68">
        <f t="shared" ref="KQ161:KU161" si="2022">AJ163*$AD195</f>
        <v>0.31949999999999995</v>
      </c>
      <c r="KR161" s="68">
        <f t="shared" si="2022"/>
        <v>0.32422499999999993</v>
      </c>
      <c r="KS161" s="68">
        <f t="shared" si="2022"/>
        <v>0.33367499999999994</v>
      </c>
      <c r="KT161" s="68">
        <f t="shared" si="2022"/>
        <v>0.34784999999999999</v>
      </c>
      <c r="KU161" s="68">
        <f t="shared" si="2022"/>
        <v>0.36674999999999996</v>
      </c>
      <c r="KV161" s="172"/>
      <c r="KW161" s="172"/>
      <c r="KX161" s="172"/>
    </row>
    <row r="162" spans="2:310" x14ac:dyDescent="0.15">
      <c r="B162" s="172">
        <v>123</v>
      </c>
      <c r="C162" s="63">
        <f>IFERROR(INDEX(C$8:C$37,MATCH(圣人研究设计!AA196,$B$8:$B$37,0)),0)</f>
        <v>1.7999999999999998</v>
      </c>
      <c r="D162" s="63">
        <f>IFERROR(INDEX(D$8:D$37,MATCH(圣人研究设计!AB196,$B$8:$B$37,0)),0)</f>
        <v>1.7999999999999998</v>
      </c>
      <c r="E162" s="63">
        <f>IFERROR(INDEX(E$8:E$37,MATCH(圣人研究设计!AC196,$B$8:$B$37,0)),0)</f>
        <v>0</v>
      </c>
      <c r="F162" s="63">
        <f>IFERROR(INDEX(F$8:F$37,MATCH(圣人研究设计!AD196,$B$8:$B$37,0)),0)</f>
        <v>0.12</v>
      </c>
      <c r="G162" s="63">
        <f>IFERROR(INDEX(G$8:G$37,MATCH(圣人研究设计!AE196,$B$8:$B$37,0)),0)</f>
        <v>1.2</v>
      </c>
      <c r="H162" s="63">
        <f>IFERROR(INDEX(H$8:H$37,MATCH(圣人研究设计!AF196,$B$8:$B$37,0)),0)</f>
        <v>1.2</v>
      </c>
      <c r="I162" s="63">
        <f>IFERROR(INDEX(I$8:I$37,MATCH(圣人研究设计!AG196,$B$8:$B$37,0)),0)</f>
        <v>1.2</v>
      </c>
      <c r="J162" s="63">
        <f>IFERROR(INDEX(J$8:J$37,MATCH(圣人研究设计!AH196,$B$8:$B$37,0)),0)</f>
        <v>0.24</v>
      </c>
      <c r="K162" s="63">
        <f>IFERROR(INDEX(K$8:K$37,MATCH(圣人研究设计!AI196,$B$8:$B$37,0)),0)</f>
        <v>0.24</v>
      </c>
      <c r="L162" s="63">
        <f>IFERROR(INDEX(L$8:L$37,MATCH(圣人研究设计!AJ196,$B$8:$B$37,0)),0)</f>
        <v>0.24</v>
      </c>
      <c r="M162" s="63">
        <f>IFERROR(INDEX(M$8:M$37,MATCH(圣人研究设计!AK196,$B$8:$B$37,0)),0)</f>
        <v>0.36</v>
      </c>
      <c r="N162" s="63">
        <f>IFERROR(INDEX(N$8:N$37,MATCH(圣人研究设计!AL196,$B$8:$B$37,0)),0)</f>
        <v>0.24</v>
      </c>
      <c r="O162" s="63">
        <f>IFERROR(INDEX(O$8:O$37,MATCH(圣人研究设计!AM196,$B$8:$B$37,0)),0)</f>
        <v>0.12</v>
      </c>
      <c r="P162" s="63">
        <f>IFERROR(INDEX(P$8:P$37,MATCH(圣人研究设计!AN196,$B$8:$B$37,0)),0)</f>
        <v>0.48</v>
      </c>
      <c r="Q162" s="63">
        <f>IFERROR(INDEX(Q$8:Q$37,MATCH(圣人研究设计!AO196,$B$8:$B$37,0)),0)</f>
        <v>0.12</v>
      </c>
      <c r="R162" s="63">
        <f>IFERROR(INDEX(R$8:R$37,MATCH(圣人研究设计!AP196,$B$8:$B$37,0)),0)</f>
        <v>0.36</v>
      </c>
      <c r="S162" s="63">
        <f>IFERROR(INDEX(S$8:S$37,MATCH(圣人研究设计!AQ196,$B$8:$B$37,0)),0)</f>
        <v>0.48</v>
      </c>
      <c r="T162" s="63">
        <f>IFERROR(INDEX(T$8:T$37,MATCH(圣人研究设计!AR196,$B$8:$B$37,0)),0)</f>
        <v>0.48</v>
      </c>
      <c r="U162" s="63">
        <f>IFERROR(INDEX(U$8:U$37,MATCH(圣人研究设计!AS196,$B$8:$B$37,0)),0)</f>
        <v>0.48</v>
      </c>
      <c r="V162" s="63">
        <f>IFERROR(INDEX(V$8:V$37,MATCH(圣人研究设计!AT196,$B$8:$B$37,0)),0)</f>
        <v>3.5999999999999996</v>
      </c>
      <c r="W162" s="63">
        <f>IFERROR(INDEX(W$8:W$37,MATCH(圣人研究设计!AU196,$B$8:$B$37,0)),0)</f>
        <v>0.72</v>
      </c>
      <c r="X162" s="63">
        <f>IFERROR(INDEX(X$8:X$37,MATCH(圣人研究设计!AV196,$B$8:$B$37,0)),0)</f>
        <v>0.48</v>
      </c>
      <c r="Y162" s="63">
        <f>IFERROR(INDEX(Y$8:Y$37,MATCH(圣人研究设计!AW196,$B$8:$B$37,0)),0)</f>
        <v>1.2</v>
      </c>
      <c r="Z162" s="63">
        <f>IFERROR(INDEX(Z$8:Z$37,MATCH(圣人研究设计!AX196,$B$8:$B$37,0)),0)</f>
        <v>0.48</v>
      </c>
      <c r="AA162" s="63">
        <f>IFERROR(INDEX(AA$8:AA$37,MATCH(圣人研究设计!AY196,$B$8:$B$37,0)),0)</f>
        <v>0</v>
      </c>
      <c r="AB162" s="63">
        <f>IFERROR(INDEX(AB$8:AB$37,MATCH(圣人研究设计!AZ196,$B$8:$B$37,0)),0)</f>
        <v>0.24</v>
      </c>
      <c r="AC162" s="63">
        <f>IFERROR(INDEX(AC$8:AC$37,MATCH(圣人研究设计!BA196,$B$8:$B$37,0)),0)</f>
        <v>0.24</v>
      </c>
      <c r="AD162" s="63">
        <f>IFERROR(INDEX(AD$8:AD$37,MATCH(圣人研究设计!BB196,$B$8:$B$37,0)),0)</f>
        <v>0.36</v>
      </c>
      <c r="AI162" s="172">
        <v>155</v>
      </c>
      <c r="AJ162" s="60">
        <f>IF(总纲!BM159&lt;INT('功能-圣人研究'!$E$8),0,求节点('功能-圣人研究'!$E$8:$E$27,'功能-圣人研究'!K$8:K$27,总纲!BM159))</f>
        <v>0.71</v>
      </c>
      <c r="AK162" s="60">
        <f>IF(总纲!BN159&lt;INT('功能-圣人研究'!$E$8),0,求节点('功能-圣人研究'!$E$8:$E$27,'功能-圣人研究'!L$8:L$27,总纲!BN159))</f>
        <v>0.72049999999999992</v>
      </c>
      <c r="AL162" s="60">
        <f>IF(总纲!BO159&lt;INT('功能-圣人研究'!$E$8),0,求节点('功能-圣人研究'!$E$8:$E$27,'功能-圣人研究'!M$8:M$27,总纲!BO159))</f>
        <v>0.74149999999999994</v>
      </c>
      <c r="AM162" s="60">
        <f>IF(总纲!BP159&lt;INT('功能-圣人研究'!$E$8),0,求节点('功能-圣人研究'!$E$8:$E$27,'功能-圣人研究'!N$8:N$27,总纲!BP159))</f>
        <v>0.77300000000000002</v>
      </c>
      <c r="AN162" s="60">
        <f>IF(总纲!BQ159&lt;INT('功能-圣人研究'!$E$8),0,求节点('功能-圣人研究'!$E$8:$E$27,'功能-圣人研究'!O$8:O$27,总纲!BQ159))</f>
        <v>0.81500000000000006</v>
      </c>
      <c r="AO162" s="172"/>
      <c r="AT162" s="172">
        <v>157</v>
      </c>
      <c r="AU162" s="68">
        <f t="shared" ref="AU162:AY162" si="2023">$C196*AJ164</f>
        <v>1.5974999999999999</v>
      </c>
      <c r="AV162" s="68">
        <f t="shared" si="2023"/>
        <v>1.6211249999999997</v>
      </c>
      <c r="AW162" s="68">
        <f t="shared" si="2023"/>
        <v>1.6683749999999999</v>
      </c>
      <c r="AX162" s="68">
        <f t="shared" si="2023"/>
        <v>1.73925</v>
      </c>
      <c r="AY162" s="68">
        <f t="shared" si="2023"/>
        <v>1.8337500000000002</v>
      </c>
      <c r="AZ162" s="172"/>
      <c r="BB162" s="172"/>
      <c r="BC162" s="172">
        <v>157</v>
      </c>
      <c r="BD162" s="68">
        <f t="shared" ref="BD162:BH162" si="2024">$D196*AJ164</f>
        <v>1.5974999999999999</v>
      </c>
      <c r="BE162" s="68">
        <f t="shared" si="2024"/>
        <v>1.6211249999999997</v>
      </c>
      <c r="BF162" s="68">
        <f t="shared" si="2024"/>
        <v>1.6683749999999999</v>
      </c>
      <c r="BG162" s="68">
        <f t="shared" si="2024"/>
        <v>1.73925</v>
      </c>
      <c r="BH162" s="68">
        <f t="shared" si="2024"/>
        <v>1.8337500000000002</v>
      </c>
      <c r="BI162" s="172"/>
      <c r="BK162" s="172"/>
      <c r="BL162" s="172">
        <v>157</v>
      </c>
      <c r="BM162" s="68">
        <f t="shared" ref="BM162:BQ162" si="2025">$E196*AJ164</f>
        <v>0</v>
      </c>
      <c r="BN162" s="68">
        <f t="shared" si="2025"/>
        <v>0</v>
      </c>
      <c r="BO162" s="68">
        <f t="shared" si="2025"/>
        <v>0</v>
      </c>
      <c r="BP162" s="68">
        <f t="shared" si="2025"/>
        <v>0</v>
      </c>
      <c r="BQ162" s="68">
        <f t="shared" si="2025"/>
        <v>0</v>
      </c>
      <c r="BR162" s="172"/>
      <c r="BT162" s="172"/>
      <c r="BU162" s="172">
        <v>157</v>
      </c>
      <c r="BV162" s="62">
        <f t="shared" ref="BV162:BZ162" si="2026">$G196*AJ164</f>
        <v>1.0649999999999999</v>
      </c>
      <c r="BW162" s="62">
        <f t="shared" si="2026"/>
        <v>1.0807499999999999</v>
      </c>
      <c r="BX162" s="62">
        <f t="shared" si="2026"/>
        <v>1.11225</v>
      </c>
      <c r="BY162" s="62">
        <f t="shared" si="2026"/>
        <v>1.1595</v>
      </c>
      <c r="BZ162" s="62">
        <f t="shared" si="2026"/>
        <v>1.2225000000000001</v>
      </c>
      <c r="CA162" s="172"/>
      <c r="CC162" s="172"/>
      <c r="CD162" s="172">
        <v>157</v>
      </c>
      <c r="CE162" s="62">
        <f t="shared" ref="CE162:CI162" si="2027">$H196*AJ164</f>
        <v>1.0649999999999999</v>
      </c>
      <c r="CF162" s="62">
        <f t="shared" si="2027"/>
        <v>1.0807499999999999</v>
      </c>
      <c r="CG162" s="62">
        <f t="shared" si="2027"/>
        <v>1.11225</v>
      </c>
      <c r="CH162" s="62">
        <f t="shared" si="2027"/>
        <v>1.1595</v>
      </c>
      <c r="CI162" s="62">
        <f t="shared" si="2027"/>
        <v>1.2225000000000001</v>
      </c>
      <c r="CJ162" s="172"/>
      <c r="CL162" s="172"/>
      <c r="CM162" s="172">
        <v>157</v>
      </c>
      <c r="CN162" s="62">
        <f t="shared" ref="CN162:CR162" si="2028">$I196*AJ164</f>
        <v>1.0649999999999999</v>
      </c>
      <c r="CO162" s="62">
        <f t="shared" si="2028"/>
        <v>1.0807499999999999</v>
      </c>
      <c r="CP162" s="62">
        <f t="shared" si="2028"/>
        <v>1.11225</v>
      </c>
      <c r="CQ162" s="62">
        <f t="shared" si="2028"/>
        <v>1.1595</v>
      </c>
      <c r="CR162" s="62">
        <f t="shared" si="2028"/>
        <v>1.2225000000000001</v>
      </c>
      <c r="CS162" s="172"/>
      <c r="CU162" s="172"/>
      <c r="CV162" s="172">
        <v>157</v>
      </c>
      <c r="CW162" s="62">
        <f t="shared" ref="CW162:DA162" si="2029">$J196*AJ164</f>
        <v>0.21300000000000002</v>
      </c>
      <c r="CX162" s="62">
        <f t="shared" si="2029"/>
        <v>0.21615000000000001</v>
      </c>
      <c r="CY162" s="62">
        <f t="shared" si="2029"/>
        <v>0.22245000000000001</v>
      </c>
      <c r="CZ162" s="62">
        <f t="shared" si="2029"/>
        <v>0.23190000000000005</v>
      </c>
      <c r="DA162" s="62">
        <f t="shared" si="2029"/>
        <v>0.24450000000000005</v>
      </c>
      <c r="DB162" s="172"/>
      <c r="DD162" s="172"/>
      <c r="DE162" s="172">
        <v>157</v>
      </c>
      <c r="DF162" s="62">
        <f t="shared" ref="DF162:DJ162" si="2030">$K196*AJ164</f>
        <v>0.21300000000000002</v>
      </c>
      <c r="DG162" s="62">
        <f t="shared" si="2030"/>
        <v>0.21615000000000001</v>
      </c>
      <c r="DH162" s="62">
        <f t="shared" si="2030"/>
        <v>0.22245000000000001</v>
      </c>
      <c r="DI162" s="62">
        <f t="shared" si="2030"/>
        <v>0.23190000000000005</v>
      </c>
      <c r="DJ162" s="62">
        <f t="shared" si="2030"/>
        <v>0.24450000000000005</v>
      </c>
      <c r="DK162" s="172"/>
      <c r="DM162" s="172"/>
      <c r="DN162" s="172">
        <v>157</v>
      </c>
      <c r="DO162" s="62">
        <f t="shared" ref="DO162:DS162" si="2031">$L196*AJ164</f>
        <v>0.21300000000000002</v>
      </c>
      <c r="DP162" s="62">
        <f t="shared" si="2031"/>
        <v>0.21615000000000001</v>
      </c>
      <c r="DQ162" s="62">
        <f t="shared" si="2031"/>
        <v>0.22245000000000001</v>
      </c>
      <c r="DR162" s="62">
        <f t="shared" si="2031"/>
        <v>0.23190000000000005</v>
      </c>
      <c r="DS162" s="62">
        <f t="shared" si="2031"/>
        <v>0.24450000000000005</v>
      </c>
      <c r="DT162" s="172"/>
      <c r="DV162" s="172"/>
      <c r="DW162" s="172">
        <v>157</v>
      </c>
      <c r="DX162" s="62">
        <f t="shared" ref="DX162:EB162" si="2032">$M196*AJ164</f>
        <v>0.31949999999999995</v>
      </c>
      <c r="DY162" s="62">
        <f t="shared" si="2032"/>
        <v>0.32422499999999993</v>
      </c>
      <c r="DZ162" s="62">
        <f t="shared" si="2032"/>
        <v>0.33367499999999994</v>
      </c>
      <c r="EA162" s="62">
        <f t="shared" si="2032"/>
        <v>0.34784999999999999</v>
      </c>
      <c r="EB162" s="62">
        <f t="shared" si="2032"/>
        <v>0.36674999999999996</v>
      </c>
      <c r="EC162" s="172"/>
      <c r="EE162" s="172"/>
      <c r="EF162" s="172">
        <v>157</v>
      </c>
      <c r="EG162" s="62">
        <f t="shared" ref="EG162:EK162" si="2033">$N196*AJ164</f>
        <v>0.21300000000000002</v>
      </c>
      <c r="EH162" s="62">
        <f t="shared" si="2033"/>
        <v>0.21615000000000001</v>
      </c>
      <c r="EI162" s="62">
        <f t="shared" si="2033"/>
        <v>0.22245000000000001</v>
      </c>
      <c r="EJ162" s="62">
        <f t="shared" si="2033"/>
        <v>0.23190000000000005</v>
      </c>
      <c r="EK162" s="62">
        <f t="shared" si="2033"/>
        <v>0.24450000000000005</v>
      </c>
      <c r="EL162" s="172"/>
      <c r="EN162" s="172"/>
      <c r="EO162" s="172">
        <v>157</v>
      </c>
      <c r="EP162" s="62">
        <f t="shared" ref="EP162:ET162" si="2034">$O196*AJ164</f>
        <v>0.10650000000000001</v>
      </c>
      <c r="EQ162" s="62">
        <f t="shared" si="2034"/>
        <v>0.108075</v>
      </c>
      <c r="ER162" s="62">
        <f t="shared" si="2034"/>
        <v>0.111225</v>
      </c>
      <c r="ES162" s="62">
        <f t="shared" si="2034"/>
        <v>0.11595000000000003</v>
      </c>
      <c r="ET162" s="62">
        <f t="shared" si="2034"/>
        <v>0.12225000000000003</v>
      </c>
      <c r="EU162" s="172"/>
      <c r="EW162" s="172"/>
      <c r="EX162" s="172">
        <v>157</v>
      </c>
      <c r="EY162" s="62">
        <f t="shared" si="1328"/>
        <v>0.42600000000000005</v>
      </c>
      <c r="EZ162" s="62">
        <f t="shared" si="1329"/>
        <v>0.43230000000000002</v>
      </c>
      <c r="FA162" s="62">
        <f t="shared" si="1330"/>
        <v>0.44490000000000002</v>
      </c>
      <c r="FB162" s="62">
        <f t="shared" si="1331"/>
        <v>0.4638000000000001</v>
      </c>
      <c r="FC162" s="62">
        <f t="shared" si="1332"/>
        <v>0.4890000000000001</v>
      </c>
      <c r="FD162" s="172"/>
      <c r="FF162" s="172"/>
      <c r="FG162" s="172">
        <v>157</v>
      </c>
      <c r="FH162" s="67">
        <f>$Q196*AJ164*'[1]资源-士兵训练时间'!AB162+FH161</f>
        <v>445884353.86136675</v>
      </c>
      <c r="FI162" s="67">
        <f>$Q196*AK164*'[1]资源-士兵训练时间'!AC162+FI161</f>
        <v>599268089.65839565</v>
      </c>
      <c r="FJ162" s="67">
        <f>$Q196*AL164*'[1]资源-士兵训练时间'!AD162+FJ161</f>
        <v>765640233.14511955</v>
      </c>
      <c r="FK162" s="67">
        <f>$Q196*AM164*'[1]资源-士兵训练时间'!AE162+FK161</f>
        <v>950020377.75408065</v>
      </c>
      <c r="FL162" s="67">
        <f>$Q196*AN164*'[1]资源-士兵训练时间'!AF162+FL161</f>
        <v>1322586614.4256277</v>
      </c>
      <c r="FM162" s="172"/>
      <c r="FO162" s="172"/>
      <c r="FP162" s="172">
        <v>157</v>
      </c>
      <c r="FQ162" s="62">
        <f t="shared" ref="FQ162:FU162" si="2035">$R196*AJ164</f>
        <v>0.31949999999999995</v>
      </c>
      <c r="FR162" s="62">
        <f t="shared" si="2035"/>
        <v>0.32422499999999993</v>
      </c>
      <c r="FS162" s="62">
        <f t="shared" si="2035"/>
        <v>0.33367499999999994</v>
      </c>
      <c r="FT162" s="62">
        <f t="shared" si="2035"/>
        <v>0.34784999999999999</v>
      </c>
      <c r="FU162" s="62">
        <f t="shared" si="2035"/>
        <v>0.36674999999999996</v>
      </c>
      <c r="FV162" s="61">
        <f>FQ162*[4]兵营招募!AX161+FV161</f>
        <v>2241247572.269053</v>
      </c>
      <c r="FW162" s="61">
        <f>FR162*[4]兵营招募!AY161+FW161</f>
        <v>2688348241.0357008</v>
      </c>
      <c r="FX162" s="61">
        <f>FS162*[4]兵营招募!AZ161+FX161</f>
        <v>3230833746.7677679</v>
      </c>
      <c r="FY162" s="61">
        <f>FT162*[4]兵营招募!BA161+FY161</f>
        <v>4261786338.8072338</v>
      </c>
      <c r="FZ162" s="61">
        <f>FU162*[4]兵营招募!BB161+FZ161</f>
        <v>5465744079.3804216</v>
      </c>
      <c r="GA162" s="172"/>
      <c r="GC162" s="172"/>
      <c r="GD162" s="172">
        <v>157</v>
      </c>
      <c r="GE162" s="62">
        <f t="shared" ref="GE162:GI162" si="2036">$S196*AJ164</f>
        <v>0.42600000000000005</v>
      </c>
      <c r="GF162" s="62">
        <f t="shared" si="2036"/>
        <v>0.43230000000000002</v>
      </c>
      <c r="GG162" s="62">
        <f t="shared" si="2036"/>
        <v>0.44490000000000002</v>
      </c>
      <c r="GH162" s="62">
        <f t="shared" si="2036"/>
        <v>0.4638000000000001</v>
      </c>
      <c r="GI162" s="62">
        <f t="shared" si="2036"/>
        <v>0.4890000000000001</v>
      </c>
      <c r="GJ162" s="172"/>
      <c r="GL162" s="172"/>
      <c r="GM162" s="172">
        <v>157</v>
      </c>
      <c r="GN162" s="62">
        <f t="shared" ref="GN162:GR162" si="2037">$T196*AJ164</f>
        <v>0.42600000000000005</v>
      </c>
      <c r="GO162" s="62">
        <f t="shared" si="2037"/>
        <v>0.43230000000000002</v>
      </c>
      <c r="GP162" s="62">
        <f t="shared" si="2037"/>
        <v>0.44490000000000002</v>
      </c>
      <c r="GQ162" s="62">
        <f t="shared" si="2037"/>
        <v>0.4638000000000001</v>
      </c>
      <c r="GR162" s="62">
        <f t="shared" si="2037"/>
        <v>0.4890000000000001</v>
      </c>
      <c r="GS162" s="172"/>
      <c r="GU162" s="172"/>
      <c r="GV162" s="172">
        <v>157</v>
      </c>
      <c r="GW162" s="62">
        <f t="shared" ref="GW162:HA162" si="2038">$U196*AJ164</f>
        <v>0.42600000000000005</v>
      </c>
      <c r="GX162" s="62">
        <f t="shared" si="2038"/>
        <v>0.43230000000000002</v>
      </c>
      <c r="GY162" s="62">
        <f t="shared" si="2038"/>
        <v>0.44490000000000002</v>
      </c>
      <c r="GZ162" s="62">
        <f t="shared" si="2038"/>
        <v>0.4638000000000001</v>
      </c>
      <c r="HA162" s="62">
        <f t="shared" si="2038"/>
        <v>0.4890000000000001</v>
      </c>
      <c r="HB162" s="172"/>
      <c r="HD162" s="172"/>
      <c r="HE162" s="172">
        <v>157</v>
      </c>
      <c r="HF162" s="62">
        <f t="shared" ref="HF162:HJ162" si="2039">$V196*AJ164</f>
        <v>3.1949999999999998</v>
      </c>
      <c r="HG162" s="62">
        <f t="shared" si="2039"/>
        <v>3.2422499999999994</v>
      </c>
      <c r="HH162" s="62">
        <f t="shared" si="2039"/>
        <v>3.3367499999999999</v>
      </c>
      <c r="HI162" s="62">
        <f t="shared" si="2039"/>
        <v>3.4784999999999999</v>
      </c>
      <c r="HJ162" s="62">
        <f t="shared" si="2039"/>
        <v>3.6675000000000004</v>
      </c>
      <c r="HK162" s="172"/>
      <c r="HM162" s="172"/>
      <c r="HN162" s="172">
        <v>157</v>
      </c>
      <c r="HO162" s="62">
        <f t="shared" ref="HO162:HS162" si="2040">$W196*AJ164</f>
        <v>0.6389999999999999</v>
      </c>
      <c r="HP162" s="62">
        <f t="shared" si="2040"/>
        <v>0.64844999999999986</v>
      </c>
      <c r="HQ162" s="62">
        <f t="shared" si="2040"/>
        <v>0.66734999999999989</v>
      </c>
      <c r="HR162" s="62">
        <f t="shared" si="2040"/>
        <v>0.69569999999999999</v>
      </c>
      <c r="HS162" s="62">
        <f t="shared" si="2040"/>
        <v>0.73349999999999993</v>
      </c>
      <c r="HT162" s="172"/>
      <c r="HV162" s="172"/>
      <c r="HW162" s="172">
        <v>157</v>
      </c>
      <c r="HX162" s="62">
        <f t="shared" ref="HX162:IB162" si="2041">$X196*AJ164</f>
        <v>0.42600000000000005</v>
      </c>
      <c r="HY162" s="62">
        <f t="shared" si="2041"/>
        <v>0.43230000000000002</v>
      </c>
      <c r="HZ162" s="62">
        <f t="shared" si="2041"/>
        <v>0.44490000000000002</v>
      </c>
      <c r="IA162" s="62">
        <f t="shared" si="2041"/>
        <v>0.4638000000000001</v>
      </c>
      <c r="IB162" s="62">
        <f t="shared" si="2041"/>
        <v>0.4890000000000001</v>
      </c>
      <c r="IC162" s="172"/>
      <c r="IE162" s="172"/>
      <c r="IF162" s="172">
        <v>157</v>
      </c>
      <c r="IG162" s="62">
        <f t="shared" ref="IG162:IK162" si="2042">$Y196*AJ164</f>
        <v>1.0649999999999999</v>
      </c>
      <c r="IH162" s="62">
        <f t="shared" si="2042"/>
        <v>1.0807499999999999</v>
      </c>
      <c r="II162" s="62">
        <f t="shared" si="2042"/>
        <v>1.11225</v>
      </c>
      <c r="IJ162" s="62">
        <f t="shared" si="2042"/>
        <v>1.1595</v>
      </c>
      <c r="IK162" s="62">
        <f t="shared" si="2042"/>
        <v>1.2225000000000001</v>
      </c>
      <c r="IL162" s="172"/>
      <c r="IN162" s="172"/>
      <c r="IO162" s="172">
        <v>157</v>
      </c>
      <c r="IP162" s="62">
        <f t="shared" ref="IP162:IT162" si="2043">$Z196*AJ164</f>
        <v>0.42600000000000005</v>
      </c>
      <c r="IQ162" s="62">
        <f t="shared" si="2043"/>
        <v>0.43230000000000002</v>
      </c>
      <c r="IR162" s="62">
        <f t="shared" si="2043"/>
        <v>0.44490000000000002</v>
      </c>
      <c r="IS162" s="62">
        <f t="shared" si="2043"/>
        <v>0.4638000000000001</v>
      </c>
      <c r="IT162" s="62">
        <f t="shared" si="2043"/>
        <v>0.4890000000000001</v>
      </c>
      <c r="IU162" s="172"/>
      <c r="IW162" s="172"/>
      <c r="IX162" s="172">
        <v>157</v>
      </c>
      <c r="IY162" s="62">
        <f t="shared" ref="IY162:JC162" si="2044">$AA196*AJ164</f>
        <v>0</v>
      </c>
      <c r="IZ162" s="62">
        <f t="shared" si="2044"/>
        <v>0</v>
      </c>
      <c r="JA162" s="62">
        <f t="shared" si="2044"/>
        <v>0</v>
      </c>
      <c r="JB162" s="62">
        <f t="shared" si="2044"/>
        <v>0</v>
      </c>
      <c r="JC162" s="62">
        <f t="shared" si="2044"/>
        <v>0</v>
      </c>
      <c r="JD162" s="67"/>
      <c r="JE162" s="67"/>
      <c r="JF162" s="67"/>
      <c r="JG162" s="172"/>
      <c r="JI162" s="172"/>
      <c r="JJ162" s="172">
        <v>157</v>
      </c>
      <c r="JK162" s="68">
        <f t="shared" ref="JK162:JO162" si="2045">AJ164*$F196</f>
        <v>0.10650000000000001</v>
      </c>
      <c r="JL162" s="68">
        <f t="shared" si="2045"/>
        <v>0.108075</v>
      </c>
      <c r="JM162" s="68">
        <f t="shared" si="2045"/>
        <v>0.111225</v>
      </c>
      <c r="JN162" s="68">
        <f t="shared" si="2045"/>
        <v>0.11595000000000003</v>
      </c>
      <c r="JO162" s="68">
        <f t="shared" si="2045"/>
        <v>0.12225000000000003</v>
      </c>
      <c r="JP162" s="61">
        <f>JK162*('[1]功能-城建'!CW161-'[1]功能-城建'!CW160)+JP161</f>
        <v>926898847.34779286</v>
      </c>
      <c r="JQ162" s="61">
        <f>JL162*('[1]功能-城建'!CX161-'[1]功能-城建'!CX160)+JQ161</f>
        <v>1186104984.7513938</v>
      </c>
      <c r="JR162" s="61">
        <f>JM162*('[1]功能-城建'!CY161-'[1]功能-城建'!CY160)+JR161</f>
        <v>1494407610.0269797</v>
      </c>
      <c r="JS162" s="61">
        <f>JN162*('[1]功能-城建'!CZ161-'[1]功能-城建'!CZ160)+JS161</f>
        <v>2099467025.6133053</v>
      </c>
      <c r="JT162" s="61">
        <f>JO162*('[1]功能-城建'!DA161-'[1]功能-城建'!DA160)+JT161</f>
        <v>2240535691.5880961</v>
      </c>
      <c r="JU162" s="172"/>
      <c r="JW162" s="172"/>
      <c r="JX162" s="172">
        <v>157</v>
      </c>
      <c r="JY162" s="68">
        <f t="shared" ref="JY162:KC162" si="2046">AJ164*$AB196</f>
        <v>0.21300000000000002</v>
      </c>
      <c r="JZ162" s="68">
        <f t="shared" si="2046"/>
        <v>0.21615000000000001</v>
      </c>
      <c r="KA162" s="68">
        <f t="shared" si="2046"/>
        <v>0.22245000000000001</v>
      </c>
      <c r="KB162" s="68">
        <f t="shared" si="2046"/>
        <v>0.23190000000000005</v>
      </c>
      <c r="KC162" s="68">
        <f t="shared" si="2046"/>
        <v>0.24450000000000005</v>
      </c>
      <c r="KD162" s="172"/>
      <c r="KF162" s="172"/>
      <c r="KG162" s="172">
        <v>157</v>
      </c>
      <c r="KH162" s="68">
        <f t="shared" ref="KH162:KL162" si="2047">AJ164*$AC196</f>
        <v>0.21300000000000002</v>
      </c>
      <c r="KI162" s="68">
        <f t="shared" si="2047"/>
        <v>0.21615000000000001</v>
      </c>
      <c r="KJ162" s="68">
        <f t="shared" si="2047"/>
        <v>0.22245000000000001</v>
      </c>
      <c r="KK162" s="68">
        <f t="shared" si="2047"/>
        <v>0.23190000000000005</v>
      </c>
      <c r="KL162" s="68">
        <f t="shared" si="2047"/>
        <v>0.24450000000000005</v>
      </c>
      <c r="KM162" s="172"/>
      <c r="KO162" s="172"/>
      <c r="KP162" s="172">
        <v>157</v>
      </c>
      <c r="KQ162" s="68">
        <f t="shared" ref="KQ162:KU162" si="2048">AJ164*$AD196</f>
        <v>0.31949999999999995</v>
      </c>
      <c r="KR162" s="68">
        <f t="shared" si="2048"/>
        <v>0.32422499999999993</v>
      </c>
      <c r="KS162" s="68">
        <f t="shared" si="2048"/>
        <v>0.33367499999999994</v>
      </c>
      <c r="KT162" s="68">
        <f t="shared" si="2048"/>
        <v>0.34784999999999999</v>
      </c>
      <c r="KU162" s="68">
        <f t="shared" si="2048"/>
        <v>0.36674999999999996</v>
      </c>
      <c r="KV162" s="172"/>
      <c r="KW162" s="172"/>
      <c r="KX162" s="172"/>
    </row>
    <row r="163" spans="2:310" x14ac:dyDescent="0.15">
      <c r="B163" s="172">
        <v>124</v>
      </c>
      <c r="C163" s="63">
        <f>IFERROR(INDEX(C$8:C$37,MATCH(圣人研究设计!AA197,$B$8:$B$37,0)),0)</f>
        <v>2.0999999999999996</v>
      </c>
      <c r="D163" s="63">
        <f>IFERROR(INDEX(D$8:D$37,MATCH(圣人研究设计!AB197,$B$8:$B$37,0)),0)</f>
        <v>1.7999999999999998</v>
      </c>
      <c r="E163" s="63">
        <f>IFERROR(INDEX(E$8:E$37,MATCH(圣人研究设计!AC197,$B$8:$B$37,0)),0)</f>
        <v>0</v>
      </c>
      <c r="F163" s="63">
        <f>IFERROR(INDEX(F$8:F$37,MATCH(圣人研究设计!AD197,$B$8:$B$37,0)),0)</f>
        <v>0.13999999999999999</v>
      </c>
      <c r="G163" s="63">
        <f>IFERROR(INDEX(G$8:G$37,MATCH(圣人研究设计!AE197,$B$8:$B$37,0)),0)</f>
        <v>1.2</v>
      </c>
      <c r="H163" s="63">
        <f>IFERROR(INDEX(H$8:H$37,MATCH(圣人研究设计!AF197,$B$8:$B$37,0)),0)</f>
        <v>1.2</v>
      </c>
      <c r="I163" s="63">
        <f>IFERROR(INDEX(I$8:I$37,MATCH(圣人研究设计!AG197,$B$8:$B$37,0)),0)</f>
        <v>1.2</v>
      </c>
      <c r="J163" s="63">
        <f>IFERROR(INDEX(J$8:J$37,MATCH(圣人研究设计!AH197,$B$8:$B$37,0)),0)</f>
        <v>0.24</v>
      </c>
      <c r="K163" s="63">
        <f>IFERROR(INDEX(K$8:K$37,MATCH(圣人研究设计!AI197,$B$8:$B$37,0)),0)</f>
        <v>0.27999999999999997</v>
      </c>
      <c r="L163" s="63">
        <f>IFERROR(INDEX(L$8:L$37,MATCH(圣人研究设计!AJ197,$B$8:$B$37,0)),0)</f>
        <v>0.24</v>
      </c>
      <c r="M163" s="63">
        <f>IFERROR(INDEX(M$8:M$37,MATCH(圣人研究设计!AK197,$B$8:$B$37,0)),0)</f>
        <v>0.36</v>
      </c>
      <c r="N163" s="63">
        <f>IFERROR(INDEX(N$8:N$37,MATCH(圣人研究设计!AL197,$B$8:$B$37,0)),0)</f>
        <v>0.24</v>
      </c>
      <c r="O163" s="63">
        <f>IFERROR(INDEX(O$8:O$37,MATCH(圣人研究设计!AM197,$B$8:$B$37,0)),0)</f>
        <v>0.12</v>
      </c>
      <c r="P163" s="63">
        <f>IFERROR(INDEX(P$8:P$37,MATCH(圣人研究设计!AN197,$B$8:$B$37,0)),0)</f>
        <v>0.48</v>
      </c>
      <c r="Q163" s="63">
        <f>IFERROR(INDEX(Q$8:Q$37,MATCH(圣人研究设计!AO197,$B$8:$B$37,0)),0)</f>
        <v>0.12</v>
      </c>
      <c r="R163" s="63">
        <f>IFERROR(INDEX(R$8:R$37,MATCH(圣人研究设计!AP197,$B$8:$B$37,0)),0)</f>
        <v>0.36</v>
      </c>
      <c r="S163" s="63">
        <f>IFERROR(INDEX(S$8:S$37,MATCH(圣人研究设计!AQ197,$B$8:$B$37,0)),0)</f>
        <v>0.48</v>
      </c>
      <c r="T163" s="63">
        <f>IFERROR(INDEX(T$8:T$37,MATCH(圣人研究设计!AR197,$B$8:$B$37,0)),0)</f>
        <v>0.48</v>
      </c>
      <c r="U163" s="63">
        <f>IFERROR(INDEX(U$8:U$37,MATCH(圣人研究设计!AS197,$B$8:$B$37,0)),0)</f>
        <v>0.48</v>
      </c>
      <c r="V163" s="63">
        <f>IFERROR(INDEX(V$8:V$37,MATCH(圣人研究设计!AT197,$B$8:$B$37,0)),0)</f>
        <v>3.5999999999999996</v>
      </c>
      <c r="W163" s="63">
        <f>IFERROR(INDEX(W$8:W$37,MATCH(圣人研究设计!AU197,$B$8:$B$37,0)),0)</f>
        <v>0.72</v>
      </c>
      <c r="X163" s="63">
        <f>IFERROR(INDEX(X$8:X$37,MATCH(圣人研究设计!AV197,$B$8:$B$37,0)),0)</f>
        <v>0.48</v>
      </c>
      <c r="Y163" s="63">
        <f>IFERROR(INDEX(Y$8:Y$37,MATCH(圣人研究设计!AW197,$B$8:$B$37,0)),0)</f>
        <v>1.4</v>
      </c>
      <c r="Z163" s="63">
        <f>IFERROR(INDEX(Z$8:Z$37,MATCH(圣人研究设计!AX197,$B$8:$B$37,0)),0)</f>
        <v>0.48</v>
      </c>
      <c r="AA163" s="63">
        <f>IFERROR(INDEX(AA$8:AA$37,MATCH(圣人研究设计!AY197,$B$8:$B$37,0)),0)</f>
        <v>0</v>
      </c>
      <c r="AB163" s="63">
        <f>IFERROR(INDEX(AB$8:AB$37,MATCH(圣人研究设计!AZ197,$B$8:$B$37,0)),0)</f>
        <v>0.24</v>
      </c>
      <c r="AC163" s="63">
        <f>IFERROR(INDEX(AC$8:AC$37,MATCH(圣人研究设计!BA197,$B$8:$B$37,0)),0)</f>
        <v>0.24</v>
      </c>
      <c r="AD163" s="63">
        <f>IFERROR(INDEX(AD$8:AD$37,MATCH(圣人研究设计!BB197,$B$8:$B$37,0)),0)</f>
        <v>0.42</v>
      </c>
      <c r="AI163" s="172">
        <v>156</v>
      </c>
      <c r="AJ163" s="60">
        <f>IF(总纲!BM160&lt;INT('功能-圣人研究'!$E$8),0,求节点('功能-圣人研究'!$E$8:$E$27,'功能-圣人研究'!K$8:K$27,总纲!BM160))</f>
        <v>0.71</v>
      </c>
      <c r="AK163" s="60">
        <f>IF(总纲!BN160&lt;INT('功能-圣人研究'!$E$8),0,求节点('功能-圣人研究'!$E$8:$E$27,'功能-圣人研究'!L$8:L$27,总纲!BN160))</f>
        <v>0.72049999999999992</v>
      </c>
      <c r="AL163" s="60">
        <f>IF(总纲!BO160&lt;INT('功能-圣人研究'!$E$8),0,求节点('功能-圣人研究'!$E$8:$E$27,'功能-圣人研究'!M$8:M$27,总纲!BO160))</f>
        <v>0.74149999999999994</v>
      </c>
      <c r="AM163" s="60">
        <f>IF(总纲!BP160&lt;INT('功能-圣人研究'!$E$8),0,求节点('功能-圣人研究'!$E$8:$E$27,'功能-圣人研究'!N$8:N$27,总纲!BP160))</f>
        <v>0.77300000000000002</v>
      </c>
      <c r="AN163" s="60">
        <f>IF(总纲!BQ160&lt;INT('功能-圣人研究'!$E$8),0,求节点('功能-圣人研究'!$E$8:$E$27,'功能-圣人研究'!O$8:O$27,总纲!BQ160))</f>
        <v>0.81500000000000006</v>
      </c>
      <c r="AO163" s="172"/>
      <c r="AT163" s="172">
        <v>158</v>
      </c>
      <c r="AU163" s="68">
        <f t="shared" ref="AU163:AY163" si="2049">$C197*AJ165</f>
        <v>1.5974999999999999</v>
      </c>
      <c r="AV163" s="68">
        <f t="shared" si="2049"/>
        <v>1.6211249999999997</v>
      </c>
      <c r="AW163" s="68">
        <f t="shared" si="2049"/>
        <v>1.6683749999999999</v>
      </c>
      <c r="AX163" s="68">
        <f t="shared" si="2049"/>
        <v>1.73925</v>
      </c>
      <c r="AY163" s="68">
        <f t="shared" si="2049"/>
        <v>1.8337500000000002</v>
      </c>
      <c r="AZ163" s="172"/>
      <c r="BB163" s="172"/>
      <c r="BC163" s="172">
        <v>158</v>
      </c>
      <c r="BD163" s="68">
        <f t="shared" ref="BD163:BH163" si="2050">$D197*AJ165</f>
        <v>1.5974999999999999</v>
      </c>
      <c r="BE163" s="68">
        <f t="shared" si="2050"/>
        <v>1.6211249999999997</v>
      </c>
      <c r="BF163" s="68">
        <f t="shared" si="2050"/>
        <v>1.6683749999999999</v>
      </c>
      <c r="BG163" s="68">
        <f t="shared" si="2050"/>
        <v>1.73925</v>
      </c>
      <c r="BH163" s="68">
        <f t="shared" si="2050"/>
        <v>1.8337500000000002</v>
      </c>
      <c r="BI163" s="172"/>
      <c r="BK163" s="172"/>
      <c r="BL163" s="172">
        <v>158</v>
      </c>
      <c r="BM163" s="68">
        <f t="shared" ref="BM163:BQ163" si="2051">$E197*AJ165</f>
        <v>0</v>
      </c>
      <c r="BN163" s="68">
        <f t="shared" si="2051"/>
        <v>0</v>
      </c>
      <c r="BO163" s="68">
        <f t="shared" si="2051"/>
        <v>0</v>
      </c>
      <c r="BP163" s="68">
        <f t="shared" si="2051"/>
        <v>0</v>
      </c>
      <c r="BQ163" s="68">
        <f t="shared" si="2051"/>
        <v>0</v>
      </c>
      <c r="BR163" s="172"/>
      <c r="BT163" s="172"/>
      <c r="BU163" s="172">
        <v>158</v>
      </c>
      <c r="BV163" s="62">
        <f t="shared" ref="BV163:BZ163" si="2052">$G197*AJ165</f>
        <v>1.0649999999999999</v>
      </c>
      <c r="BW163" s="62">
        <f t="shared" si="2052"/>
        <v>1.0807499999999999</v>
      </c>
      <c r="BX163" s="62">
        <f t="shared" si="2052"/>
        <v>1.11225</v>
      </c>
      <c r="BY163" s="62">
        <f t="shared" si="2052"/>
        <v>1.1595</v>
      </c>
      <c r="BZ163" s="62">
        <f t="shared" si="2052"/>
        <v>1.2225000000000001</v>
      </c>
      <c r="CA163" s="172"/>
      <c r="CC163" s="172"/>
      <c r="CD163" s="172">
        <v>158</v>
      </c>
      <c r="CE163" s="62">
        <f t="shared" ref="CE163:CI163" si="2053">$H197*AJ165</f>
        <v>1.0649999999999999</v>
      </c>
      <c r="CF163" s="62">
        <f t="shared" si="2053"/>
        <v>1.0807499999999999</v>
      </c>
      <c r="CG163" s="62">
        <f t="shared" si="2053"/>
        <v>1.11225</v>
      </c>
      <c r="CH163" s="62">
        <f t="shared" si="2053"/>
        <v>1.1595</v>
      </c>
      <c r="CI163" s="62">
        <f t="shared" si="2053"/>
        <v>1.2225000000000001</v>
      </c>
      <c r="CJ163" s="172"/>
      <c r="CL163" s="172"/>
      <c r="CM163" s="172">
        <v>158</v>
      </c>
      <c r="CN163" s="62">
        <f t="shared" ref="CN163:CR163" si="2054">$I197*AJ165</f>
        <v>1.0649999999999999</v>
      </c>
      <c r="CO163" s="62">
        <f t="shared" si="2054"/>
        <v>1.0807499999999999</v>
      </c>
      <c r="CP163" s="62">
        <f t="shared" si="2054"/>
        <v>1.11225</v>
      </c>
      <c r="CQ163" s="62">
        <f t="shared" si="2054"/>
        <v>1.1595</v>
      </c>
      <c r="CR163" s="62">
        <f t="shared" si="2054"/>
        <v>1.2225000000000001</v>
      </c>
      <c r="CS163" s="172"/>
      <c r="CU163" s="172"/>
      <c r="CV163" s="172">
        <v>158</v>
      </c>
      <c r="CW163" s="62">
        <f t="shared" ref="CW163:DA163" si="2055">$J197*AJ165</f>
        <v>0.21300000000000002</v>
      </c>
      <c r="CX163" s="62">
        <f t="shared" si="2055"/>
        <v>0.21615000000000001</v>
      </c>
      <c r="CY163" s="62">
        <f t="shared" si="2055"/>
        <v>0.22245000000000001</v>
      </c>
      <c r="CZ163" s="62">
        <f t="shared" si="2055"/>
        <v>0.23190000000000005</v>
      </c>
      <c r="DA163" s="62">
        <f t="shared" si="2055"/>
        <v>0.24450000000000005</v>
      </c>
      <c r="DB163" s="172"/>
      <c r="DD163" s="172"/>
      <c r="DE163" s="172">
        <v>158</v>
      </c>
      <c r="DF163" s="62">
        <f t="shared" ref="DF163:DJ163" si="2056">$K197*AJ165</f>
        <v>0.21300000000000002</v>
      </c>
      <c r="DG163" s="62">
        <f t="shared" si="2056"/>
        <v>0.21615000000000001</v>
      </c>
      <c r="DH163" s="62">
        <f t="shared" si="2056"/>
        <v>0.22245000000000001</v>
      </c>
      <c r="DI163" s="62">
        <f t="shared" si="2056"/>
        <v>0.23190000000000005</v>
      </c>
      <c r="DJ163" s="62">
        <f t="shared" si="2056"/>
        <v>0.24450000000000005</v>
      </c>
      <c r="DK163" s="172"/>
      <c r="DM163" s="172"/>
      <c r="DN163" s="172">
        <v>158</v>
      </c>
      <c r="DO163" s="62">
        <f t="shared" ref="DO163:DS163" si="2057">$L197*AJ165</f>
        <v>0.21300000000000002</v>
      </c>
      <c r="DP163" s="62">
        <f t="shared" si="2057"/>
        <v>0.21615000000000001</v>
      </c>
      <c r="DQ163" s="62">
        <f t="shared" si="2057"/>
        <v>0.22245000000000001</v>
      </c>
      <c r="DR163" s="62">
        <f t="shared" si="2057"/>
        <v>0.23190000000000005</v>
      </c>
      <c r="DS163" s="62">
        <f t="shared" si="2057"/>
        <v>0.24450000000000005</v>
      </c>
      <c r="DT163" s="172"/>
      <c r="DV163" s="172"/>
      <c r="DW163" s="172">
        <v>158</v>
      </c>
      <c r="DX163" s="62">
        <f t="shared" ref="DX163:EB163" si="2058">$M197*AJ165</f>
        <v>0.31949999999999995</v>
      </c>
      <c r="DY163" s="62">
        <f t="shared" si="2058"/>
        <v>0.32422499999999993</v>
      </c>
      <c r="DZ163" s="62">
        <f t="shared" si="2058"/>
        <v>0.33367499999999994</v>
      </c>
      <c r="EA163" s="62">
        <f t="shared" si="2058"/>
        <v>0.34784999999999999</v>
      </c>
      <c r="EB163" s="62">
        <f t="shared" si="2058"/>
        <v>0.36674999999999996</v>
      </c>
      <c r="EC163" s="172"/>
      <c r="EE163" s="172"/>
      <c r="EF163" s="172">
        <v>158</v>
      </c>
      <c r="EG163" s="62">
        <f t="shared" ref="EG163:EK163" si="2059">$N197*AJ165</f>
        <v>0.21300000000000002</v>
      </c>
      <c r="EH163" s="62">
        <f t="shared" si="2059"/>
        <v>0.21615000000000001</v>
      </c>
      <c r="EI163" s="62">
        <f t="shared" si="2059"/>
        <v>0.22245000000000001</v>
      </c>
      <c r="EJ163" s="62">
        <f t="shared" si="2059"/>
        <v>0.23190000000000005</v>
      </c>
      <c r="EK163" s="62">
        <f t="shared" si="2059"/>
        <v>0.24450000000000005</v>
      </c>
      <c r="EL163" s="172"/>
      <c r="EN163" s="172"/>
      <c r="EO163" s="172">
        <v>158</v>
      </c>
      <c r="EP163" s="62">
        <f t="shared" ref="EP163:ET163" si="2060">$O197*AJ165</f>
        <v>0.10650000000000001</v>
      </c>
      <c r="EQ163" s="62">
        <f t="shared" si="2060"/>
        <v>0.108075</v>
      </c>
      <c r="ER163" s="62">
        <f t="shared" si="2060"/>
        <v>0.111225</v>
      </c>
      <c r="ES163" s="62">
        <f t="shared" si="2060"/>
        <v>0.11595000000000003</v>
      </c>
      <c r="ET163" s="62">
        <f t="shared" si="2060"/>
        <v>0.12225000000000003</v>
      </c>
      <c r="EU163" s="172"/>
      <c r="EW163" s="172"/>
      <c r="EX163" s="172">
        <v>158</v>
      </c>
      <c r="EY163" s="62">
        <f t="shared" si="1328"/>
        <v>0.42600000000000005</v>
      </c>
      <c r="EZ163" s="62">
        <f t="shared" si="1329"/>
        <v>0.43230000000000002</v>
      </c>
      <c r="FA163" s="62">
        <f t="shared" si="1330"/>
        <v>0.44490000000000002</v>
      </c>
      <c r="FB163" s="62">
        <f t="shared" si="1331"/>
        <v>0.4638000000000001</v>
      </c>
      <c r="FC163" s="62">
        <f t="shared" si="1332"/>
        <v>0.4890000000000001</v>
      </c>
      <c r="FD163" s="172"/>
      <c r="FF163" s="172"/>
      <c r="FG163" s="172">
        <v>158</v>
      </c>
      <c r="FH163" s="67">
        <f>$Q197*AJ165*'[1]资源-士兵训练时间'!AB163+FH162</f>
        <v>445884353.86136675</v>
      </c>
      <c r="FI163" s="67">
        <f>$Q197*AK165*'[1]资源-士兵训练时间'!AC163+FI162</f>
        <v>599268089.65839565</v>
      </c>
      <c r="FJ163" s="67">
        <f>$Q197*AL165*'[1]资源-士兵训练时间'!AD163+FJ162</f>
        <v>765640233.14511955</v>
      </c>
      <c r="FK163" s="67">
        <f>$Q197*AM165*'[1]资源-士兵训练时间'!AE163+FK162</f>
        <v>950020377.75408065</v>
      </c>
      <c r="FL163" s="67">
        <f>$Q197*AN165*'[1]资源-士兵训练时间'!AF163+FL162</f>
        <v>1322586614.4256277</v>
      </c>
      <c r="FM163" s="172"/>
      <c r="FO163" s="172"/>
      <c r="FP163" s="172">
        <v>158</v>
      </c>
      <c r="FQ163" s="62">
        <f t="shared" ref="FQ163:FU163" si="2061">$R197*AJ165</f>
        <v>0.31949999999999995</v>
      </c>
      <c r="FR163" s="62">
        <f t="shared" si="2061"/>
        <v>0.32422499999999993</v>
      </c>
      <c r="FS163" s="62">
        <f t="shared" si="2061"/>
        <v>0.33367499999999994</v>
      </c>
      <c r="FT163" s="62">
        <f t="shared" si="2061"/>
        <v>0.34784999999999999</v>
      </c>
      <c r="FU163" s="62">
        <f t="shared" si="2061"/>
        <v>0.36674999999999996</v>
      </c>
      <c r="FV163" s="61">
        <f>FQ163*[4]兵营招募!AX162+FV162</f>
        <v>2423179337.9851694</v>
      </c>
      <c r="FW163" s="61">
        <f>FR163*[4]兵营招募!AY162+FW162</f>
        <v>2903740931.2679148</v>
      </c>
      <c r="FX163" s="61">
        <f>FS163*[4]兵营招募!AZ162+FX162</f>
        <v>3486704973.6622005</v>
      </c>
      <c r="FY163" s="61">
        <f>FT163*[4]兵营招募!BA162+FY162</f>
        <v>4595212600.4211864</v>
      </c>
      <c r="FZ163" s="61">
        <f>FU163*[4]兵营招募!BB162+FZ162</f>
        <v>5887595158.1106224</v>
      </c>
      <c r="GA163" s="172"/>
      <c r="GC163" s="172"/>
      <c r="GD163" s="172">
        <v>158</v>
      </c>
      <c r="GE163" s="62">
        <f t="shared" ref="GE163:GI163" si="2062">$S197*AJ165</f>
        <v>0.42600000000000005</v>
      </c>
      <c r="GF163" s="62">
        <f t="shared" si="2062"/>
        <v>0.43230000000000002</v>
      </c>
      <c r="GG163" s="62">
        <f t="shared" si="2062"/>
        <v>0.44490000000000002</v>
      </c>
      <c r="GH163" s="62">
        <f t="shared" si="2062"/>
        <v>0.4638000000000001</v>
      </c>
      <c r="GI163" s="62">
        <f t="shared" si="2062"/>
        <v>0.4890000000000001</v>
      </c>
      <c r="GJ163" s="172"/>
      <c r="GL163" s="172"/>
      <c r="GM163" s="172">
        <v>158</v>
      </c>
      <c r="GN163" s="62">
        <f t="shared" ref="GN163:GR163" si="2063">$T197*AJ165</f>
        <v>0.42600000000000005</v>
      </c>
      <c r="GO163" s="62">
        <f t="shared" si="2063"/>
        <v>0.43230000000000002</v>
      </c>
      <c r="GP163" s="62">
        <f t="shared" si="2063"/>
        <v>0.44490000000000002</v>
      </c>
      <c r="GQ163" s="62">
        <f t="shared" si="2063"/>
        <v>0.4638000000000001</v>
      </c>
      <c r="GR163" s="62">
        <f t="shared" si="2063"/>
        <v>0.4890000000000001</v>
      </c>
      <c r="GS163" s="172"/>
      <c r="GU163" s="172"/>
      <c r="GV163" s="172">
        <v>158</v>
      </c>
      <c r="GW163" s="62">
        <f t="shared" ref="GW163:HA163" si="2064">$U197*AJ165</f>
        <v>0.42600000000000005</v>
      </c>
      <c r="GX163" s="62">
        <f t="shared" si="2064"/>
        <v>0.43230000000000002</v>
      </c>
      <c r="GY163" s="62">
        <f t="shared" si="2064"/>
        <v>0.44490000000000002</v>
      </c>
      <c r="GZ163" s="62">
        <f t="shared" si="2064"/>
        <v>0.4638000000000001</v>
      </c>
      <c r="HA163" s="62">
        <f t="shared" si="2064"/>
        <v>0.4890000000000001</v>
      </c>
      <c r="HB163" s="172"/>
      <c r="HD163" s="172"/>
      <c r="HE163" s="172">
        <v>158</v>
      </c>
      <c r="HF163" s="62">
        <f t="shared" ref="HF163:HJ163" si="2065">$V197*AJ165</f>
        <v>3.1949999999999998</v>
      </c>
      <c r="HG163" s="62">
        <f t="shared" si="2065"/>
        <v>3.2422499999999994</v>
      </c>
      <c r="HH163" s="62">
        <f t="shared" si="2065"/>
        <v>3.3367499999999999</v>
      </c>
      <c r="HI163" s="62">
        <f t="shared" si="2065"/>
        <v>3.4784999999999999</v>
      </c>
      <c r="HJ163" s="62">
        <f t="shared" si="2065"/>
        <v>3.6675000000000004</v>
      </c>
      <c r="HK163" s="172"/>
      <c r="HM163" s="172"/>
      <c r="HN163" s="172">
        <v>158</v>
      </c>
      <c r="HO163" s="62">
        <f t="shared" ref="HO163:HS163" si="2066">$W197*AJ165</f>
        <v>0.6389999999999999</v>
      </c>
      <c r="HP163" s="62">
        <f t="shared" si="2066"/>
        <v>0.64844999999999986</v>
      </c>
      <c r="HQ163" s="62">
        <f t="shared" si="2066"/>
        <v>0.66734999999999989</v>
      </c>
      <c r="HR163" s="62">
        <f t="shared" si="2066"/>
        <v>0.69569999999999999</v>
      </c>
      <c r="HS163" s="62">
        <f t="shared" si="2066"/>
        <v>0.73349999999999993</v>
      </c>
      <c r="HT163" s="172"/>
      <c r="HV163" s="172"/>
      <c r="HW163" s="172">
        <v>158</v>
      </c>
      <c r="HX163" s="62">
        <f t="shared" ref="HX163:IB163" si="2067">$X197*AJ165</f>
        <v>0.42600000000000005</v>
      </c>
      <c r="HY163" s="62">
        <f t="shared" si="2067"/>
        <v>0.43230000000000002</v>
      </c>
      <c r="HZ163" s="62">
        <f t="shared" si="2067"/>
        <v>0.44490000000000002</v>
      </c>
      <c r="IA163" s="62">
        <f t="shared" si="2067"/>
        <v>0.4638000000000001</v>
      </c>
      <c r="IB163" s="62">
        <f t="shared" si="2067"/>
        <v>0.4890000000000001</v>
      </c>
      <c r="IC163" s="172"/>
      <c r="IE163" s="172"/>
      <c r="IF163" s="172">
        <v>158</v>
      </c>
      <c r="IG163" s="62">
        <f t="shared" ref="IG163:IK163" si="2068">$Y197*AJ165</f>
        <v>1.0649999999999999</v>
      </c>
      <c r="IH163" s="62">
        <f t="shared" si="2068"/>
        <v>1.0807499999999999</v>
      </c>
      <c r="II163" s="62">
        <f t="shared" si="2068"/>
        <v>1.11225</v>
      </c>
      <c r="IJ163" s="62">
        <f t="shared" si="2068"/>
        <v>1.1595</v>
      </c>
      <c r="IK163" s="62">
        <f t="shared" si="2068"/>
        <v>1.2225000000000001</v>
      </c>
      <c r="IL163" s="172"/>
      <c r="IN163" s="172"/>
      <c r="IO163" s="172">
        <v>158</v>
      </c>
      <c r="IP163" s="62">
        <f t="shared" ref="IP163:IT163" si="2069">$Z197*AJ165</f>
        <v>0.42600000000000005</v>
      </c>
      <c r="IQ163" s="62">
        <f t="shared" si="2069"/>
        <v>0.43230000000000002</v>
      </c>
      <c r="IR163" s="62">
        <f t="shared" si="2069"/>
        <v>0.44490000000000002</v>
      </c>
      <c r="IS163" s="62">
        <f t="shared" si="2069"/>
        <v>0.4638000000000001</v>
      </c>
      <c r="IT163" s="62">
        <f t="shared" si="2069"/>
        <v>0.4890000000000001</v>
      </c>
      <c r="IU163" s="172"/>
      <c r="IW163" s="172"/>
      <c r="IX163" s="172">
        <v>158</v>
      </c>
      <c r="IY163" s="62">
        <f t="shared" ref="IY163:JC163" si="2070">$AA197*AJ165</f>
        <v>0</v>
      </c>
      <c r="IZ163" s="62">
        <f t="shared" si="2070"/>
        <v>0</v>
      </c>
      <c r="JA163" s="62">
        <f t="shared" si="2070"/>
        <v>0</v>
      </c>
      <c r="JB163" s="62">
        <f t="shared" si="2070"/>
        <v>0</v>
      </c>
      <c r="JC163" s="62">
        <f t="shared" si="2070"/>
        <v>0</v>
      </c>
      <c r="JD163" s="67"/>
      <c r="JE163" s="67"/>
      <c r="JF163" s="67"/>
      <c r="JG163" s="172"/>
      <c r="JI163" s="172"/>
      <c r="JJ163" s="172">
        <v>158</v>
      </c>
      <c r="JK163" s="68">
        <f t="shared" ref="JK163:JO163" si="2071">AJ165*$F197</f>
        <v>0.10650000000000001</v>
      </c>
      <c r="JL163" s="68">
        <f t="shared" si="2071"/>
        <v>0.108075</v>
      </c>
      <c r="JM163" s="68">
        <f t="shared" si="2071"/>
        <v>0.111225</v>
      </c>
      <c r="JN163" s="68">
        <f t="shared" si="2071"/>
        <v>0.11595000000000003</v>
      </c>
      <c r="JO163" s="68">
        <f t="shared" si="2071"/>
        <v>0.12225000000000003</v>
      </c>
      <c r="JP163" s="61">
        <f>JK163*('[1]功能-城建'!CW162-'[1]功能-城建'!CW161)+JP162</f>
        <v>997210640.86126781</v>
      </c>
      <c r="JQ163" s="61">
        <f>JL163*('[1]功能-城建'!CX162-'[1]功能-城建'!CX161)+JQ162</f>
        <v>1275294504.5162861</v>
      </c>
      <c r="JR163" s="61">
        <f>JM163*('[1]功能-城建'!CY162-'[1]功能-城建'!CY161)+JR162</f>
        <v>1605655969.5462983</v>
      </c>
      <c r="JS163" s="61">
        <f>JN163*('[1]功能-城建'!CZ162-'[1]功能-城建'!CZ161)+JS162</f>
        <v>2254099494.767602</v>
      </c>
      <c r="JT163" s="61">
        <f>JO163*('[1]功能-城建'!DA162-'[1]功能-城建'!DA161)+JT162</f>
        <v>2403569924.9137774</v>
      </c>
      <c r="JU163" s="172"/>
      <c r="JW163" s="172"/>
      <c r="JX163" s="172">
        <v>158</v>
      </c>
      <c r="JY163" s="68">
        <f t="shared" ref="JY163:KC163" si="2072">AJ165*$AB197</f>
        <v>0.21300000000000002</v>
      </c>
      <c r="JZ163" s="68">
        <f t="shared" si="2072"/>
        <v>0.21615000000000001</v>
      </c>
      <c r="KA163" s="68">
        <f t="shared" si="2072"/>
        <v>0.22245000000000001</v>
      </c>
      <c r="KB163" s="68">
        <f t="shared" si="2072"/>
        <v>0.23190000000000005</v>
      </c>
      <c r="KC163" s="68">
        <f t="shared" si="2072"/>
        <v>0.24450000000000005</v>
      </c>
      <c r="KD163" s="172"/>
      <c r="KF163" s="172"/>
      <c r="KG163" s="172">
        <v>158</v>
      </c>
      <c r="KH163" s="68">
        <f t="shared" ref="KH163:KL163" si="2073">AJ165*$AC197</f>
        <v>0.21300000000000002</v>
      </c>
      <c r="KI163" s="68">
        <f t="shared" si="2073"/>
        <v>0.21615000000000001</v>
      </c>
      <c r="KJ163" s="68">
        <f t="shared" si="2073"/>
        <v>0.22245000000000001</v>
      </c>
      <c r="KK163" s="68">
        <f t="shared" si="2073"/>
        <v>0.23190000000000005</v>
      </c>
      <c r="KL163" s="68">
        <f t="shared" si="2073"/>
        <v>0.24450000000000005</v>
      </c>
      <c r="KM163" s="172"/>
      <c r="KO163" s="172"/>
      <c r="KP163" s="172">
        <v>158</v>
      </c>
      <c r="KQ163" s="68">
        <f t="shared" ref="KQ163:KU163" si="2074">AJ165*$AD197</f>
        <v>0.31949999999999995</v>
      </c>
      <c r="KR163" s="68">
        <f t="shared" si="2074"/>
        <v>0.32422499999999993</v>
      </c>
      <c r="KS163" s="68">
        <f t="shared" si="2074"/>
        <v>0.33367499999999994</v>
      </c>
      <c r="KT163" s="68">
        <f t="shared" si="2074"/>
        <v>0.34784999999999999</v>
      </c>
      <c r="KU163" s="68">
        <f t="shared" si="2074"/>
        <v>0.36674999999999996</v>
      </c>
      <c r="KV163" s="172"/>
      <c r="KW163" s="172"/>
      <c r="KX163" s="172"/>
    </row>
    <row r="164" spans="2:310" x14ac:dyDescent="0.15">
      <c r="B164" s="172">
        <v>125</v>
      </c>
      <c r="C164" s="63">
        <f>IFERROR(INDEX(C$8:C$37,MATCH(圣人研究设计!AA198,$B$8:$B$37,0)),0)</f>
        <v>2.0999999999999996</v>
      </c>
      <c r="D164" s="63">
        <f>IFERROR(INDEX(D$8:D$37,MATCH(圣人研究设计!AB198,$B$8:$B$37,0)),0)</f>
        <v>1.7999999999999998</v>
      </c>
      <c r="E164" s="63">
        <f>IFERROR(INDEX(E$8:E$37,MATCH(圣人研究设计!AC198,$B$8:$B$37,0)),0)</f>
        <v>0</v>
      </c>
      <c r="F164" s="63">
        <f>IFERROR(INDEX(F$8:F$37,MATCH(圣人研究设计!AD198,$B$8:$B$37,0)),0)</f>
        <v>0.13999999999999999</v>
      </c>
      <c r="G164" s="63">
        <f>IFERROR(INDEX(G$8:G$37,MATCH(圣人研究设计!AE198,$B$8:$B$37,0)),0)</f>
        <v>1.2</v>
      </c>
      <c r="H164" s="63">
        <f>IFERROR(INDEX(H$8:H$37,MATCH(圣人研究设计!AF198,$B$8:$B$37,0)),0)</f>
        <v>1.2</v>
      </c>
      <c r="I164" s="63">
        <f>IFERROR(INDEX(I$8:I$37,MATCH(圣人研究设计!AG198,$B$8:$B$37,0)),0)</f>
        <v>1.2</v>
      </c>
      <c r="J164" s="63">
        <f>IFERROR(INDEX(J$8:J$37,MATCH(圣人研究设计!AH198,$B$8:$B$37,0)),0)</f>
        <v>0.24</v>
      </c>
      <c r="K164" s="63">
        <f>IFERROR(INDEX(K$8:K$37,MATCH(圣人研究设计!AI198,$B$8:$B$37,0)),0)</f>
        <v>0.27999999999999997</v>
      </c>
      <c r="L164" s="63">
        <f>IFERROR(INDEX(L$8:L$37,MATCH(圣人研究设计!AJ198,$B$8:$B$37,0)),0)</f>
        <v>0.24</v>
      </c>
      <c r="M164" s="63">
        <f>IFERROR(INDEX(M$8:M$37,MATCH(圣人研究设计!AK198,$B$8:$B$37,0)),0)</f>
        <v>0.36</v>
      </c>
      <c r="N164" s="63">
        <f>IFERROR(INDEX(N$8:N$37,MATCH(圣人研究设计!AL198,$B$8:$B$37,0)),0)</f>
        <v>0.24</v>
      </c>
      <c r="O164" s="63">
        <f>IFERROR(INDEX(O$8:O$37,MATCH(圣人研究设计!AM198,$B$8:$B$37,0)),0)</f>
        <v>0.12</v>
      </c>
      <c r="P164" s="63">
        <f>IFERROR(INDEX(P$8:P$37,MATCH(圣人研究设计!AN198,$B$8:$B$37,0)),0)</f>
        <v>0.48</v>
      </c>
      <c r="Q164" s="63">
        <f>IFERROR(INDEX(Q$8:Q$37,MATCH(圣人研究设计!AO198,$B$8:$B$37,0)),0)</f>
        <v>0.12</v>
      </c>
      <c r="R164" s="63">
        <f>IFERROR(INDEX(R$8:R$37,MATCH(圣人研究设计!AP198,$B$8:$B$37,0)),0)</f>
        <v>0.36</v>
      </c>
      <c r="S164" s="63">
        <f>IFERROR(INDEX(S$8:S$37,MATCH(圣人研究设计!AQ198,$B$8:$B$37,0)),0)</f>
        <v>0.48</v>
      </c>
      <c r="T164" s="63">
        <f>IFERROR(INDEX(T$8:T$37,MATCH(圣人研究设计!AR198,$B$8:$B$37,0)),0)</f>
        <v>0.48</v>
      </c>
      <c r="U164" s="63">
        <f>IFERROR(INDEX(U$8:U$37,MATCH(圣人研究设计!AS198,$B$8:$B$37,0)),0)</f>
        <v>0.48</v>
      </c>
      <c r="V164" s="63">
        <f>IFERROR(INDEX(V$8:V$37,MATCH(圣人研究设计!AT198,$B$8:$B$37,0)),0)</f>
        <v>3.5999999999999996</v>
      </c>
      <c r="W164" s="63">
        <f>IFERROR(INDEX(W$8:W$37,MATCH(圣人研究设计!AU198,$B$8:$B$37,0)),0)</f>
        <v>0.72</v>
      </c>
      <c r="X164" s="63">
        <f>IFERROR(INDEX(X$8:X$37,MATCH(圣人研究设计!AV198,$B$8:$B$37,0)),0)</f>
        <v>0.48</v>
      </c>
      <c r="Y164" s="63">
        <f>IFERROR(INDEX(Y$8:Y$37,MATCH(圣人研究设计!AW198,$B$8:$B$37,0)),0)</f>
        <v>1.4</v>
      </c>
      <c r="Z164" s="63">
        <f>IFERROR(INDEX(Z$8:Z$37,MATCH(圣人研究设计!AX198,$B$8:$B$37,0)),0)</f>
        <v>0.48</v>
      </c>
      <c r="AA164" s="63">
        <f>IFERROR(INDEX(AA$8:AA$37,MATCH(圣人研究设计!AY198,$B$8:$B$37,0)),0)</f>
        <v>0</v>
      </c>
      <c r="AB164" s="63">
        <f>IFERROR(INDEX(AB$8:AB$37,MATCH(圣人研究设计!AZ198,$B$8:$B$37,0)),0)</f>
        <v>0.24</v>
      </c>
      <c r="AC164" s="63">
        <f>IFERROR(INDEX(AC$8:AC$37,MATCH(圣人研究设计!BA198,$B$8:$B$37,0)),0)</f>
        <v>0.24</v>
      </c>
      <c r="AD164" s="63">
        <f>IFERROR(INDEX(AD$8:AD$37,MATCH(圣人研究设计!BB198,$B$8:$B$37,0)),0)</f>
        <v>0.42</v>
      </c>
      <c r="AI164" s="172">
        <v>157</v>
      </c>
      <c r="AJ164" s="60">
        <f>IF(总纲!BM161&lt;INT('功能-圣人研究'!$E$8),0,求节点('功能-圣人研究'!$E$8:$E$27,'功能-圣人研究'!K$8:K$27,总纲!BM161))</f>
        <v>0.71</v>
      </c>
      <c r="AK164" s="60">
        <f>IF(总纲!BN161&lt;INT('功能-圣人研究'!$E$8),0,求节点('功能-圣人研究'!$E$8:$E$27,'功能-圣人研究'!L$8:L$27,总纲!BN161))</f>
        <v>0.72049999999999992</v>
      </c>
      <c r="AL164" s="60">
        <f>IF(总纲!BO161&lt;INT('功能-圣人研究'!$E$8),0,求节点('功能-圣人研究'!$E$8:$E$27,'功能-圣人研究'!M$8:M$27,总纲!BO161))</f>
        <v>0.74149999999999994</v>
      </c>
      <c r="AM164" s="60">
        <f>IF(总纲!BP161&lt;INT('功能-圣人研究'!$E$8),0,求节点('功能-圣人研究'!$E$8:$E$27,'功能-圣人研究'!N$8:N$27,总纲!BP161))</f>
        <v>0.77300000000000002</v>
      </c>
      <c r="AN164" s="60">
        <f>IF(总纲!BQ161&lt;INT('功能-圣人研究'!$E$8),0,求节点('功能-圣人研究'!$E$8:$E$27,'功能-圣人研究'!O$8:O$27,总纲!BQ161))</f>
        <v>0.81500000000000006</v>
      </c>
      <c r="AO164" s="172"/>
      <c r="AT164" s="172">
        <v>159</v>
      </c>
      <c r="AU164" s="68">
        <f t="shared" ref="AU164:AY164" si="2075">$C198*AJ166</f>
        <v>1.5974999999999999</v>
      </c>
      <c r="AV164" s="68">
        <f t="shared" si="2075"/>
        <v>1.6211249999999997</v>
      </c>
      <c r="AW164" s="68">
        <f t="shared" si="2075"/>
        <v>1.6683749999999999</v>
      </c>
      <c r="AX164" s="68">
        <f t="shared" si="2075"/>
        <v>1.73925</v>
      </c>
      <c r="AY164" s="68">
        <f t="shared" si="2075"/>
        <v>1.8337500000000002</v>
      </c>
      <c r="AZ164" s="172"/>
      <c r="BB164" s="172"/>
      <c r="BC164" s="172">
        <v>159</v>
      </c>
      <c r="BD164" s="68">
        <f t="shared" ref="BD164:BH164" si="2076">$D198*AJ166</f>
        <v>1.5974999999999999</v>
      </c>
      <c r="BE164" s="68">
        <f t="shared" si="2076"/>
        <v>1.6211249999999997</v>
      </c>
      <c r="BF164" s="68">
        <f t="shared" si="2076"/>
        <v>1.6683749999999999</v>
      </c>
      <c r="BG164" s="68">
        <f t="shared" si="2076"/>
        <v>1.73925</v>
      </c>
      <c r="BH164" s="68">
        <f t="shared" si="2076"/>
        <v>1.8337500000000002</v>
      </c>
      <c r="BI164" s="172"/>
      <c r="BK164" s="172"/>
      <c r="BL164" s="172">
        <v>159</v>
      </c>
      <c r="BM164" s="68">
        <f t="shared" ref="BM164:BQ164" si="2077">$E198*AJ166</f>
        <v>0</v>
      </c>
      <c r="BN164" s="68">
        <f t="shared" si="2077"/>
        <v>0</v>
      </c>
      <c r="BO164" s="68">
        <f t="shared" si="2077"/>
        <v>0</v>
      </c>
      <c r="BP164" s="68">
        <f t="shared" si="2077"/>
        <v>0</v>
      </c>
      <c r="BQ164" s="68">
        <f t="shared" si="2077"/>
        <v>0</v>
      </c>
      <c r="BR164" s="172"/>
      <c r="BT164" s="172"/>
      <c r="BU164" s="172">
        <v>159</v>
      </c>
      <c r="BV164" s="62">
        <f t="shared" ref="BV164:BZ164" si="2078">$G198*AJ166</f>
        <v>1.0649999999999999</v>
      </c>
      <c r="BW164" s="62">
        <f t="shared" si="2078"/>
        <v>1.0807499999999999</v>
      </c>
      <c r="BX164" s="62">
        <f t="shared" si="2078"/>
        <v>1.11225</v>
      </c>
      <c r="BY164" s="62">
        <f t="shared" si="2078"/>
        <v>1.1595</v>
      </c>
      <c r="BZ164" s="62">
        <f t="shared" si="2078"/>
        <v>1.2225000000000001</v>
      </c>
      <c r="CA164" s="172"/>
      <c r="CC164" s="172"/>
      <c r="CD164" s="172">
        <v>159</v>
      </c>
      <c r="CE164" s="62">
        <f t="shared" ref="CE164:CI164" si="2079">$H198*AJ166</f>
        <v>1.0649999999999999</v>
      </c>
      <c r="CF164" s="62">
        <f t="shared" si="2079"/>
        <v>1.0807499999999999</v>
      </c>
      <c r="CG164" s="62">
        <f t="shared" si="2079"/>
        <v>1.11225</v>
      </c>
      <c r="CH164" s="62">
        <f t="shared" si="2079"/>
        <v>1.1595</v>
      </c>
      <c r="CI164" s="62">
        <f t="shared" si="2079"/>
        <v>1.2225000000000001</v>
      </c>
      <c r="CJ164" s="172"/>
      <c r="CL164" s="172"/>
      <c r="CM164" s="172">
        <v>159</v>
      </c>
      <c r="CN164" s="62">
        <f t="shared" ref="CN164:CR164" si="2080">$I198*AJ166</f>
        <v>1.0649999999999999</v>
      </c>
      <c r="CO164" s="62">
        <f t="shared" si="2080"/>
        <v>1.0807499999999999</v>
      </c>
      <c r="CP164" s="62">
        <f t="shared" si="2080"/>
        <v>1.11225</v>
      </c>
      <c r="CQ164" s="62">
        <f t="shared" si="2080"/>
        <v>1.1595</v>
      </c>
      <c r="CR164" s="62">
        <f t="shared" si="2080"/>
        <v>1.2225000000000001</v>
      </c>
      <c r="CS164" s="172"/>
      <c r="CU164" s="172"/>
      <c r="CV164" s="172">
        <v>159</v>
      </c>
      <c r="CW164" s="62">
        <f t="shared" ref="CW164:DA164" si="2081">$J198*AJ166</f>
        <v>0.21300000000000002</v>
      </c>
      <c r="CX164" s="62">
        <f t="shared" si="2081"/>
        <v>0.21615000000000001</v>
      </c>
      <c r="CY164" s="62">
        <f t="shared" si="2081"/>
        <v>0.22245000000000001</v>
      </c>
      <c r="CZ164" s="62">
        <f t="shared" si="2081"/>
        <v>0.23190000000000005</v>
      </c>
      <c r="DA164" s="62">
        <f t="shared" si="2081"/>
        <v>0.24450000000000005</v>
      </c>
      <c r="DB164" s="172"/>
      <c r="DD164" s="172"/>
      <c r="DE164" s="172">
        <v>159</v>
      </c>
      <c r="DF164" s="62">
        <f t="shared" ref="DF164:DJ164" si="2082">$K198*AJ166</f>
        <v>0.21300000000000002</v>
      </c>
      <c r="DG164" s="62">
        <f t="shared" si="2082"/>
        <v>0.21615000000000001</v>
      </c>
      <c r="DH164" s="62">
        <f t="shared" si="2082"/>
        <v>0.22245000000000001</v>
      </c>
      <c r="DI164" s="62">
        <f t="shared" si="2082"/>
        <v>0.23190000000000005</v>
      </c>
      <c r="DJ164" s="62">
        <f t="shared" si="2082"/>
        <v>0.24450000000000005</v>
      </c>
      <c r="DK164" s="172"/>
      <c r="DM164" s="172"/>
      <c r="DN164" s="172">
        <v>159</v>
      </c>
      <c r="DO164" s="62">
        <f t="shared" ref="DO164:DS164" si="2083">$L198*AJ166</f>
        <v>0.21300000000000002</v>
      </c>
      <c r="DP164" s="62">
        <f t="shared" si="2083"/>
        <v>0.21615000000000001</v>
      </c>
      <c r="DQ164" s="62">
        <f t="shared" si="2083"/>
        <v>0.22245000000000001</v>
      </c>
      <c r="DR164" s="62">
        <f t="shared" si="2083"/>
        <v>0.23190000000000005</v>
      </c>
      <c r="DS164" s="62">
        <f t="shared" si="2083"/>
        <v>0.24450000000000005</v>
      </c>
      <c r="DT164" s="172"/>
      <c r="DV164" s="172"/>
      <c r="DW164" s="172">
        <v>159</v>
      </c>
      <c r="DX164" s="62">
        <f t="shared" ref="DX164:EB164" si="2084">$M198*AJ166</f>
        <v>0.31949999999999995</v>
      </c>
      <c r="DY164" s="62">
        <f t="shared" si="2084"/>
        <v>0.32422499999999993</v>
      </c>
      <c r="DZ164" s="62">
        <f t="shared" si="2084"/>
        <v>0.33367499999999994</v>
      </c>
      <c r="EA164" s="62">
        <f t="shared" si="2084"/>
        <v>0.34784999999999999</v>
      </c>
      <c r="EB164" s="62">
        <f t="shared" si="2084"/>
        <v>0.36674999999999996</v>
      </c>
      <c r="EC164" s="172"/>
      <c r="EE164" s="172"/>
      <c r="EF164" s="172">
        <v>159</v>
      </c>
      <c r="EG164" s="62">
        <f t="shared" ref="EG164:EK164" si="2085">$N198*AJ166</f>
        <v>0.21300000000000002</v>
      </c>
      <c r="EH164" s="62">
        <f t="shared" si="2085"/>
        <v>0.21615000000000001</v>
      </c>
      <c r="EI164" s="62">
        <f t="shared" si="2085"/>
        <v>0.22245000000000001</v>
      </c>
      <c r="EJ164" s="62">
        <f t="shared" si="2085"/>
        <v>0.23190000000000005</v>
      </c>
      <c r="EK164" s="62">
        <f t="shared" si="2085"/>
        <v>0.24450000000000005</v>
      </c>
      <c r="EL164" s="172"/>
      <c r="EN164" s="172"/>
      <c r="EO164" s="172">
        <v>159</v>
      </c>
      <c r="EP164" s="62">
        <f t="shared" ref="EP164:ET164" si="2086">$O198*AJ166</f>
        <v>0.10650000000000001</v>
      </c>
      <c r="EQ164" s="62">
        <f t="shared" si="2086"/>
        <v>0.108075</v>
      </c>
      <c r="ER164" s="62">
        <f t="shared" si="2086"/>
        <v>0.111225</v>
      </c>
      <c r="ES164" s="62">
        <f t="shared" si="2086"/>
        <v>0.11595000000000003</v>
      </c>
      <c r="ET164" s="62">
        <f t="shared" si="2086"/>
        <v>0.12225000000000003</v>
      </c>
      <c r="EU164" s="172"/>
      <c r="EW164" s="172"/>
      <c r="EX164" s="172">
        <v>159</v>
      </c>
      <c r="EY164" s="62">
        <f t="shared" si="1328"/>
        <v>0.42600000000000005</v>
      </c>
      <c r="EZ164" s="62">
        <f t="shared" si="1329"/>
        <v>0.43230000000000002</v>
      </c>
      <c r="FA164" s="62">
        <f t="shared" si="1330"/>
        <v>0.44490000000000002</v>
      </c>
      <c r="FB164" s="62">
        <f t="shared" si="1331"/>
        <v>0.4638000000000001</v>
      </c>
      <c r="FC164" s="62">
        <f t="shared" si="1332"/>
        <v>0.4890000000000001</v>
      </c>
      <c r="FD164" s="172"/>
      <c r="FF164" s="172"/>
      <c r="FG164" s="172">
        <v>159</v>
      </c>
      <c r="FH164" s="67">
        <f>$Q198*AJ166*'[1]资源-士兵训练时间'!AB164+FH163</f>
        <v>445884353.86136675</v>
      </c>
      <c r="FI164" s="67">
        <f>$Q198*AK166*'[1]资源-士兵训练时间'!AC164+FI163</f>
        <v>599268089.65839565</v>
      </c>
      <c r="FJ164" s="67">
        <f>$Q198*AL166*'[1]资源-士兵训练时间'!AD164+FJ163</f>
        <v>765640233.14511955</v>
      </c>
      <c r="FK164" s="67">
        <f>$Q198*AM166*'[1]资源-士兵训练时间'!AE164+FK163</f>
        <v>950020377.75408065</v>
      </c>
      <c r="FL164" s="67">
        <f>$Q198*AN166*'[1]资源-士兵训练时间'!AF164+FL163</f>
        <v>1322586614.4256277</v>
      </c>
      <c r="FM164" s="172"/>
      <c r="FO164" s="172"/>
      <c r="FP164" s="172">
        <v>159</v>
      </c>
      <c r="FQ164" s="62">
        <f t="shared" ref="FQ164:FU164" si="2087">$R198*AJ166</f>
        <v>0.31949999999999995</v>
      </c>
      <c r="FR164" s="62">
        <f t="shared" si="2087"/>
        <v>0.32422499999999993</v>
      </c>
      <c r="FS164" s="62">
        <f t="shared" si="2087"/>
        <v>0.33367499999999994</v>
      </c>
      <c r="FT164" s="62">
        <f t="shared" si="2087"/>
        <v>0.34784999999999999</v>
      </c>
      <c r="FU164" s="62">
        <f t="shared" si="2087"/>
        <v>0.36674999999999996</v>
      </c>
      <c r="FV164" s="61">
        <f>FQ164*[4]兵营招募!AX163+FV163</f>
        <v>2618168976.4720736</v>
      </c>
      <c r="FW164" s="61">
        <f>FR164*[4]兵营招募!AY163+FW163</f>
        <v>3134593100.6831026</v>
      </c>
      <c r="FX164" s="61">
        <f>FS164*[4]兵营招募!AZ163+FX163</f>
        <v>3760940964.4742556</v>
      </c>
      <c r="FY164" s="61">
        <f>FT164*[4]兵营招募!BA163+FY163</f>
        <v>4952570019.3317032</v>
      </c>
      <c r="FZ164" s="61">
        <f>FU164*[4]兵营招募!BB163+FZ163</f>
        <v>6339723949.4359598</v>
      </c>
      <c r="GA164" s="172"/>
      <c r="GC164" s="172"/>
      <c r="GD164" s="172">
        <v>159</v>
      </c>
      <c r="GE164" s="62">
        <f t="shared" ref="GE164:GI164" si="2088">$S198*AJ166</f>
        <v>0.42600000000000005</v>
      </c>
      <c r="GF164" s="62">
        <f t="shared" si="2088"/>
        <v>0.43230000000000002</v>
      </c>
      <c r="GG164" s="62">
        <f t="shared" si="2088"/>
        <v>0.44490000000000002</v>
      </c>
      <c r="GH164" s="62">
        <f t="shared" si="2088"/>
        <v>0.4638000000000001</v>
      </c>
      <c r="GI164" s="62">
        <f t="shared" si="2088"/>
        <v>0.4890000000000001</v>
      </c>
      <c r="GJ164" s="172"/>
      <c r="GL164" s="172"/>
      <c r="GM164" s="172">
        <v>159</v>
      </c>
      <c r="GN164" s="62">
        <f t="shared" ref="GN164:GR164" si="2089">$T198*AJ166</f>
        <v>0.42600000000000005</v>
      </c>
      <c r="GO164" s="62">
        <f t="shared" si="2089"/>
        <v>0.43230000000000002</v>
      </c>
      <c r="GP164" s="62">
        <f t="shared" si="2089"/>
        <v>0.44490000000000002</v>
      </c>
      <c r="GQ164" s="62">
        <f t="shared" si="2089"/>
        <v>0.4638000000000001</v>
      </c>
      <c r="GR164" s="62">
        <f t="shared" si="2089"/>
        <v>0.4890000000000001</v>
      </c>
      <c r="GS164" s="172"/>
      <c r="GU164" s="172"/>
      <c r="GV164" s="172">
        <v>159</v>
      </c>
      <c r="GW164" s="62">
        <f t="shared" ref="GW164:HA164" si="2090">$U198*AJ166</f>
        <v>0.42600000000000005</v>
      </c>
      <c r="GX164" s="62">
        <f t="shared" si="2090"/>
        <v>0.43230000000000002</v>
      </c>
      <c r="GY164" s="62">
        <f t="shared" si="2090"/>
        <v>0.44490000000000002</v>
      </c>
      <c r="GZ164" s="62">
        <f t="shared" si="2090"/>
        <v>0.4638000000000001</v>
      </c>
      <c r="HA164" s="62">
        <f t="shared" si="2090"/>
        <v>0.4890000000000001</v>
      </c>
      <c r="HB164" s="172"/>
      <c r="HD164" s="172"/>
      <c r="HE164" s="172">
        <v>159</v>
      </c>
      <c r="HF164" s="62">
        <f t="shared" ref="HF164:HJ164" si="2091">$V198*AJ166</f>
        <v>3.1949999999999998</v>
      </c>
      <c r="HG164" s="62">
        <f t="shared" si="2091"/>
        <v>3.2422499999999994</v>
      </c>
      <c r="HH164" s="62">
        <f t="shared" si="2091"/>
        <v>3.3367499999999999</v>
      </c>
      <c r="HI164" s="62">
        <f t="shared" si="2091"/>
        <v>3.4784999999999999</v>
      </c>
      <c r="HJ164" s="62">
        <f t="shared" si="2091"/>
        <v>3.6675000000000004</v>
      </c>
      <c r="HK164" s="172"/>
      <c r="HM164" s="172"/>
      <c r="HN164" s="172">
        <v>159</v>
      </c>
      <c r="HO164" s="62">
        <f t="shared" ref="HO164:HS164" si="2092">$W198*AJ166</f>
        <v>0.6389999999999999</v>
      </c>
      <c r="HP164" s="62">
        <f t="shared" si="2092"/>
        <v>0.64844999999999986</v>
      </c>
      <c r="HQ164" s="62">
        <f t="shared" si="2092"/>
        <v>0.66734999999999989</v>
      </c>
      <c r="HR164" s="62">
        <f t="shared" si="2092"/>
        <v>0.69569999999999999</v>
      </c>
      <c r="HS164" s="62">
        <f t="shared" si="2092"/>
        <v>0.73349999999999993</v>
      </c>
      <c r="HT164" s="172"/>
      <c r="HV164" s="172"/>
      <c r="HW164" s="172">
        <v>159</v>
      </c>
      <c r="HX164" s="62">
        <f t="shared" ref="HX164:IB164" si="2093">$X198*AJ166</f>
        <v>0.42600000000000005</v>
      </c>
      <c r="HY164" s="62">
        <f t="shared" si="2093"/>
        <v>0.43230000000000002</v>
      </c>
      <c r="HZ164" s="62">
        <f t="shared" si="2093"/>
        <v>0.44490000000000002</v>
      </c>
      <c r="IA164" s="62">
        <f t="shared" si="2093"/>
        <v>0.4638000000000001</v>
      </c>
      <c r="IB164" s="62">
        <f t="shared" si="2093"/>
        <v>0.4890000000000001</v>
      </c>
      <c r="IC164" s="172"/>
      <c r="IE164" s="172"/>
      <c r="IF164" s="172">
        <v>159</v>
      </c>
      <c r="IG164" s="62">
        <f t="shared" ref="IG164:IK164" si="2094">$Y198*AJ166</f>
        <v>1.0649999999999999</v>
      </c>
      <c r="IH164" s="62">
        <f t="shared" si="2094"/>
        <v>1.0807499999999999</v>
      </c>
      <c r="II164" s="62">
        <f t="shared" si="2094"/>
        <v>1.11225</v>
      </c>
      <c r="IJ164" s="62">
        <f t="shared" si="2094"/>
        <v>1.1595</v>
      </c>
      <c r="IK164" s="62">
        <f t="shared" si="2094"/>
        <v>1.2225000000000001</v>
      </c>
      <c r="IL164" s="172"/>
      <c r="IN164" s="172"/>
      <c r="IO164" s="172">
        <v>159</v>
      </c>
      <c r="IP164" s="62">
        <f t="shared" ref="IP164:IT164" si="2095">$Z198*AJ166</f>
        <v>0.42600000000000005</v>
      </c>
      <c r="IQ164" s="62">
        <f t="shared" si="2095"/>
        <v>0.43230000000000002</v>
      </c>
      <c r="IR164" s="62">
        <f t="shared" si="2095"/>
        <v>0.44490000000000002</v>
      </c>
      <c r="IS164" s="62">
        <f t="shared" si="2095"/>
        <v>0.4638000000000001</v>
      </c>
      <c r="IT164" s="62">
        <f t="shared" si="2095"/>
        <v>0.4890000000000001</v>
      </c>
      <c r="IU164" s="172"/>
      <c r="IW164" s="172"/>
      <c r="IX164" s="172">
        <v>159</v>
      </c>
      <c r="IY164" s="62">
        <f t="shared" ref="IY164:JC164" si="2096">$AA198*AJ166</f>
        <v>0</v>
      </c>
      <c r="IZ164" s="62">
        <f t="shared" si="2096"/>
        <v>0</v>
      </c>
      <c r="JA164" s="62">
        <f t="shared" si="2096"/>
        <v>0</v>
      </c>
      <c r="JB164" s="62">
        <f t="shared" si="2096"/>
        <v>0</v>
      </c>
      <c r="JC164" s="62">
        <f t="shared" si="2096"/>
        <v>0</v>
      </c>
      <c r="JD164" s="67"/>
      <c r="JE164" s="67"/>
      <c r="JF164" s="67"/>
      <c r="JG164" s="172"/>
      <c r="JI164" s="172"/>
      <c r="JJ164" s="172">
        <v>159</v>
      </c>
      <c r="JK164" s="68">
        <f t="shared" ref="JK164:JO164" si="2097">AJ166*$F198</f>
        <v>0.10650000000000001</v>
      </c>
      <c r="JL164" s="68">
        <f t="shared" si="2097"/>
        <v>0.108075</v>
      </c>
      <c r="JM164" s="68">
        <f t="shared" si="2097"/>
        <v>0.111225</v>
      </c>
      <c r="JN164" s="68">
        <f t="shared" si="2097"/>
        <v>0.11595000000000003</v>
      </c>
      <c r="JO164" s="68">
        <f t="shared" si="2097"/>
        <v>0.12225000000000003</v>
      </c>
      <c r="JP164" s="61">
        <f>JK164*('[1]功能-城建'!CW163-'[1]功能-城建'!CW162)+JP163</f>
        <v>1072568955.2523416</v>
      </c>
      <c r="JQ164" s="61">
        <f>JL164*('[1]功能-城建'!CX163-'[1]功能-城建'!CX162)+JQ163</f>
        <v>1370885464.9366539</v>
      </c>
      <c r="JR164" s="61">
        <f>JM164*('[1]功能-城建'!CY163-'[1]功能-城建'!CY162)+JR163</f>
        <v>1724889009.0298007</v>
      </c>
      <c r="JS164" s="61">
        <f>JN164*('[1]功能-城建'!CZ163-'[1]功能-城建'!CZ162)+JS163</f>
        <v>2419830471.6536393</v>
      </c>
      <c r="JT164" s="61">
        <f>JO164*('[1]功能-城建'!DA163-'[1]功能-城建'!DA162)+JT163</f>
        <v>2578305689.6771932</v>
      </c>
      <c r="JU164" s="172"/>
      <c r="JW164" s="172"/>
      <c r="JX164" s="172">
        <v>159</v>
      </c>
      <c r="JY164" s="68">
        <f t="shared" ref="JY164:KC164" si="2098">AJ166*$AB198</f>
        <v>0.21300000000000002</v>
      </c>
      <c r="JZ164" s="68">
        <f t="shared" si="2098"/>
        <v>0.21615000000000001</v>
      </c>
      <c r="KA164" s="68">
        <f t="shared" si="2098"/>
        <v>0.22245000000000001</v>
      </c>
      <c r="KB164" s="68">
        <f t="shared" si="2098"/>
        <v>0.23190000000000005</v>
      </c>
      <c r="KC164" s="68">
        <f t="shared" si="2098"/>
        <v>0.24450000000000005</v>
      </c>
      <c r="KD164" s="172"/>
      <c r="KF164" s="172"/>
      <c r="KG164" s="172">
        <v>159</v>
      </c>
      <c r="KH164" s="68">
        <f t="shared" ref="KH164:KL164" si="2099">AJ166*$AC198</f>
        <v>0.21300000000000002</v>
      </c>
      <c r="KI164" s="68">
        <f t="shared" si="2099"/>
        <v>0.21615000000000001</v>
      </c>
      <c r="KJ164" s="68">
        <f t="shared" si="2099"/>
        <v>0.22245000000000001</v>
      </c>
      <c r="KK164" s="68">
        <f t="shared" si="2099"/>
        <v>0.23190000000000005</v>
      </c>
      <c r="KL164" s="68">
        <f t="shared" si="2099"/>
        <v>0.24450000000000005</v>
      </c>
      <c r="KM164" s="172"/>
      <c r="KO164" s="172"/>
      <c r="KP164" s="172">
        <v>159</v>
      </c>
      <c r="KQ164" s="68">
        <f t="shared" ref="KQ164:KU164" si="2100">AJ166*$AD198</f>
        <v>0.31949999999999995</v>
      </c>
      <c r="KR164" s="68">
        <f t="shared" si="2100"/>
        <v>0.32422499999999993</v>
      </c>
      <c r="KS164" s="68">
        <f t="shared" si="2100"/>
        <v>0.33367499999999994</v>
      </c>
      <c r="KT164" s="68">
        <f t="shared" si="2100"/>
        <v>0.34784999999999999</v>
      </c>
      <c r="KU164" s="68">
        <f t="shared" si="2100"/>
        <v>0.36674999999999996</v>
      </c>
      <c r="KV164" s="172"/>
      <c r="KW164" s="172"/>
      <c r="KX164" s="172"/>
    </row>
    <row r="165" spans="2:310" x14ac:dyDescent="0.15">
      <c r="B165" s="172">
        <v>126</v>
      </c>
      <c r="C165" s="63">
        <f>IFERROR(INDEX(C$8:C$37,MATCH(圣人研究设计!AA199,$B$8:$B$37,0)),0)</f>
        <v>2.0999999999999996</v>
      </c>
      <c r="D165" s="63">
        <f>IFERROR(INDEX(D$8:D$37,MATCH(圣人研究设计!AB199,$B$8:$B$37,0)),0)</f>
        <v>1.7999999999999998</v>
      </c>
      <c r="E165" s="63">
        <f>IFERROR(INDEX(E$8:E$37,MATCH(圣人研究设计!AC199,$B$8:$B$37,0)),0)</f>
        <v>0</v>
      </c>
      <c r="F165" s="63">
        <f>IFERROR(INDEX(F$8:F$37,MATCH(圣人研究设计!AD199,$B$8:$B$37,0)),0)</f>
        <v>0.13999999999999999</v>
      </c>
      <c r="G165" s="63">
        <f>IFERROR(INDEX(G$8:G$37,MATCH(圣人研究设计!AE199,$B$8:$B$37,0)),0)</f>
        <v>1.2</v>
      </c>
      <c r="H165" s="63">
        <f>IFERROR(INDEX(H$8:H$37,MATCH(圣人研究设计!AF199,$B$8:$B$37,0)),0)</f>
        <v>1.2</v>
      </c>
      <c r="I165" s="63">
        <f>IFERROR(INDEX(I$8:I$37,MATCH(圣人研究设计!AG199,$B$8:$B$37,0)),0)</f>
        <v>1.2</v>
      </c>
      <c r="J165" s="63">
        <f>IFERROR(INDEX(J$8:J$37,MATCH(圣人研究设计!AH199,$B$8:$B$37,0)),0)</f>
        <v>0.24</v>
      </c>
      <c r="K165" s="63">
        <f>IFERROR(INDEX(K$8:K$37,MATCH(圣人研究设计!AI199,$B$8:$B$37,0)),0)</f>
        <v>0.27999999999999997</v>
      </c>
      <c r="L165" s="63">
        <f>IFERROR(INDEX(L$8:L$37,MATCH(圣人研究设计!AJ199,$B$8:$B$37,0)),0)</f>
        <v>0.24</v>
      </c>
      <c r="M165" s="63">
        <f>IFERROR(INDEX(M$8:M$37,MATCH(圣人研究设计!AK199,$B$8:$B$37,0)),0)</f>
        <v>0.36</v>
      </c>
      <c r="N165" s="63">
        <f>IFERROR(INDEX(N$8:N$37,MATCH(圣人研究设计!AL199,$B$8:$B$37,0)),0)</f>
        <v>0.24</v>
      </c>
      <c r="O165" s="63">
        <f>IFERROR(INDEX(O$8:O$37,MATCH(圣人研究设计!AM199,$B$8:$B$37,0)),0)</f>
        <v>0.12</v>
      </c>
      <c r="P165" s="63">
        <f>IFERROR(INDEX(P$8:P$37,MATCH(圣人研究设计!AN199,$B$8:$B$37,0)),0)</f>
        <v>0.48</v>
      </c>
      <c r="Q165" s="63">
        <f>IFERROR(INDEX(Q$8:Q$37,MATCH(圣人研究设计!AO199,$B$8:$B$37,0)),0)</f>
        <v>0.12</v>
      </c>
      <c r="R165" s="63">
        <f>IFERROR(INDEX(R$8:R$37,MATCH(圣人研究设计!AP199,$B$8:$B$37,0)),0)</f>
        <v>0.36</v>
      </c>
      <c r="S165" s="63">
        <f>IFERROR(INDEX(S$8:S$37,MATCH(圣人研究设计!AQ199,$B$8:$B$37,0)),0)</f>
        <v>0.48</v>
      </c>
      <c r="T165" s="63">
        <f>IFERROR(INDEX(T$8:T$37,MATCH(圣人研究设计!AR199,$B$8:$B$37,0)),0)</f>
        <v>0.48</v>
      </c>
      <c r="U165" s="63">
        <f>IFERROR(INDEX(U$8:U$37,MATCH(圣人研究设计!AS199,$B$8:$B$37,0)),0)</f>
        <v>0.48</v>
      </c>
      <c r="V165" s="63">
        <f>IFERROR(INDEX(V$8:V$37,MATCH(圣人研究设计!AT199,$B$8:$B$37,0)),0)</f>
        <v>3.5999999999999996</v>
      </c>
      <c r="W165" s="63">
        <f>IFERROR(INDEX(W$8:W$37,MATCH(圣人研究设计!AU199,$B$8:$B$37,0)),0)</f>
        <v>0.72</v>
      </c>
      <c r="X165" s="63">
        <f>IFERROR(INDEX(X$8:X$37,MATCH(圣人研究设计!AV199,$B$8:$B$37,0)),0)</f>
        <v>0.48</v>
      </c>
      <c r="Y165" s="63">
        <f>IFERROR(INDEX(Y$8:Y$37,MATCH(圣人研究设计!AW199,$B$8:$B$37,0)),0)</f>
        <v>1.4</v>
      </c>
      <c r="Z165" s="63">
        <f>IFERROR(INDEX(Z$8:Z$37,MATCH(圣人研究设计!AX199,$B$8:$B$37,0)),0)</f>
        <v>0.48</v>
      </c>
      <c r="AA165" s="63">
        <f>IFERROR(INDEX(AA$8:AA$37,MATCH(圣人研究设计!AY199,$B$8:$B$37,0)),0)</f>
        <v>0</v>
      </c>
      <c r="AB165" s="63">
        <f>IFERROR(INDEX(AB$8:AB$37,MATCH(圣人研究设计!AZ199,$B$8:$B$37,0)),0)</f>
        <v>0.24</v>
      </c>
      <c r="AC165" s="63">
        <f>IFERROR(INDEX(AC$8:AC$37,MATCH(圣人研究设计!BA199,$B$8:$B$37,0)),0)</f>
        <v>0.24</v>
      </c>
      <c r="AD165" s="63">
        <f>IFERROR(INDEX(AD$8:AD$37,MATCH(圣人研究设计!BB199,$B$8:$B$37,0)),0)</f>
        <v>0.42</v>
      </c>
      <c r="AI165" s="172">
        <v>158</v>
      </c>
      <c r="AJ165" s="60">
        <f>IF(总纲!BM162&lt;INT('功能-圣人研究'!$E$8),0,求节点('功能-圣人研究'!$E$8:$E$27,'功能-圣人研究'!K$8:K$27,总纲!BM162))</f>
        <v>0.71</v>
      </c>
      <c r="AK165" s="60">
        <f>IF(总纲!BN162&lt;INT('功能-圣人研究'!$E$8),0,求节点('功能-圣人研究'!$E$8:$E$27,'功能-圣人研究'!L$8:L$27,总纲!BN162))</f>
        <v>0.72049999999999992</v>
      </c>
      <c r="AL165" s="60">
        <f>IF(总纲!BO162&lt;INT('功能-圣人研究'!$E$8),0,求节点('功能-圣人研究'!$E$8:$E$27,'功能-圣人研究'!M$8:M$27,总纲!BO162))</f>
        <v>0.74149999999999994</v>
      </c>
      <c r="AM165" s="60">
        <f>IF(总纲!BP162&lt;INT('功能-圣人研究'!$E$8),0,求节点('功能-圣人研究'!$E$8:$E$27,'功能-圣人研究'!N$8:N$27,总纲!BP162))</f>
        <v>0.77300000000000002</v>
      </c>
      <c r="AN165" s="60">
        <f>IF(总纲!BQ162&lt;INT('功能-圣人研究'!$E$8),0,求节点('功能-圣人研究'!$E$8:$E$27,'功能-圣人研究'!O$8:O$27,总纲!BQ162))</f>
        <v>0.81500000000000006</v>
      </c>
      <c r="AO165" s="172"/>
      <c r="AT165" s="172">
        <v>160</v>
      </c>
      <c r="AU165" s="68">
        <f t="shared" ref="AU165:AY165" si="2101">$C199*AJ167</f>
        <v>1.5974999999999999</v>
      </c>
      <c r="AV165" s="68">
        <f t="shared" si="2101"/>
        <v>1.6211249999999997</v>
      </c>
      <c r="AW165" s="68">
        <f t="shared" si="2101"/>
        <v>1.6683749999999999</v>
      </c>
      <c r="AX165" s="68">
        <f t="shared" si="2101"/>
        <v>1.73925</v>
      </c>
      <c r="AY165" s="68">
        <f t="shared" si="2101"/>
        <v>1.8337500000000002</v>
      </c>
      <c r="AZ165" s="172"/>
      <c r="BB165" s="172"/>
      <c r="BC165" s="172">
        <v>160</v>
      </c>
      <c r="BD165" s="68">
        <f t="shared" ref="BD165:BH165" si="2102">$D199*AJ167</f>
        <v>1.5974999999999999</v>
      </c>
      <c r="BE165" s="68">
        <f t="shared" si="2102"/>
        <v>1.6211249999999997</v>
      </c>
      <c r="BF165" s="68">
        <f t="shared" si="2102"/>
        <v>1.6683749999999999</v>
      </c>
      <c r="BG165" s="68">
        <f t="shared" si="2102"/>
        <v>1.73925</v>
      </c>
      <c r="BH165" s="68">
        <f t="shared" si="2102"/>
        <v>1.8337500000000002</v>
      </c>
      <c r="BI165" s="172"/>
      <c r="BK165" s="172"/>
      <c r="BL165" s="172">
        <v>160</v>
      </c>
      <c r="BM165" s="68">
        <f t="shared" ref="BM165:BQ165" si="2103">$E199*AJ167</f>
        <v>0</v>
      </c>
      <c r="BN165" s="68">
        <f t="shared" si="2103"/>
        <v>0</v>
      </c>
      <c r="BO165" s="68">
        <f t="shared" si="2103"/>
        <v>0</v>
      </c>
      <c r="BP165" s="68">
        <f t="shared" si="2103"/>
        <v>0</v>
      </c>
      <c r="BQ165" s="68">
        <f t="shared" si="2103"/>
        <v>0</v>
      </c>
      <c r="BR165" s="172"/>
      <c r="BT165" s="172"/>
      <c r="BU165" s="172">
        <v>160</v>
      </c>
      <c r="BV165" s="62">
        <f t="shared" ref="BV165:BZ165" si="2104">$G199*AJ167</f>
        <v>1.0649999999999999</v>
      </c>
      <c r="BW165" s="62">
        <f t="shared" si="2104"/>
        <v>1.0807499999999999</v>
      </c>
      <c r="BX165" s="62">
        <f t="shared" si="2104"/>
        <v>1.11225</v>
      </c>
      <c r="BY165" s="62">
        <f t="shared" si="2104"/>
        <v>1.1595</v>
      </c>
      <c r="BZ165" s="62">
        <f t="shared" si="2104"/>
        <v>1.2225000000000001</v>
      </c>
      <c r="CA165" s="172"/>
      <c r="CC165" s="172"/>
      <c r="CD165" s="172">
        <v>160</v>
      </c>
      <c r="CE165" s="62">
        <f t="shared" ref="CE165:CI165" si="2105">$H199*AJ167</f>
        <v>1.0649999999999999</v>
      </c>
      <c r="CF165" s="62">
        <f t="shared" si="2105"/>
        <v>1.0807499999999999</v>
      </c>
      <c r="CG165" s="62">
        <f t="shared" si="2105"/>
        <v>1.11225</v>
      </c>
      <c r="CH165" s="62">
        <f t="shared" si="2105"/>
        <v>1.1595</v>
      </c>
      <c r="CI165" s="62">
        <f t="shared" si="2105"/>
        <v>1.2225000000000001</v>
      </c>
      <c r="CJ165" s="172"/>
      <c r="CL165" s="172"/>
      <c r="CM165" s="172">
        <v>160</v>
      </c>
      <c r="CN165" s="62">
        <f t="shared" ref="CN165:CR165" si="2106">$I199*AJ167</f>
        <v>1.0649999999999999</v>
      </c>
      <c r="CO165" s="62">
        <f t="shared" si="2106"/>
        <v>1.0807499999999999</v>
      </c>
      <c r="CP165" s="62">
        <f t="shared" si="2106"/>
        <v>1.11225</v>
      </c>
      <c r="CQ165" s="62">
        <f t="shared" si="2106"/>
        <v>1.1595</v>
      </c>
      <c r="CR165" s="62">
        <f t="shared" si="2106"/>
        <v>1.2225000000000001</v>
      </c>
      <c r="CS165" s="172"/>
      <c r="CU165" s="172"/>
      <c r="CV165" s="172">
        <v>160</v>
      </c>
      <c r="CW165" s="62">
        <f t="shared" ref="CW165:DA165" si="2107">$J199*AJ167</f>
        <v>0.21300000000000002</v>
      </c>
      <c r="CX165" s="62">
        <f t="shared" si="2107"/>
        <v>0.21615000000000001</v>
      </c>
      <c r="CY165" s="62">
        <f t="shared" si="2107"/>
        <v>0.22245000000000001</v>
      </c>
      <c r="CZ165" s="62">
        <f t="shared" si="2107"/>
        <v>0.23190000000000005</v>
      </c>
      <c r="DA165" s="62">
        <f t="shared" si="2107"/>
        <v>0.24450000000000005</v>
      </c>
      <c r="DB165" s="172"/>
      <c r="DD165" s="172"/>
      <c r="DE165" s="172">
        <v>160</v>
      </c>
      <c r="DF165" s="62">
        <f t="shared" ref="DF165:DJ165" si="2108">$K199*AJ167</f>
        <v>0.21300000000000002</v>
      </c>
      <c r="DG165" s="62">
        <f t="shared" si="2108"/>
        <v>0.21615000000000001</v>
      </c>
      <c r="DH165" s="62">
        <f t="shared" si="2108"/>
        <v>0.22245000000000001</v>
      </c>
      <c r="DI165" s="62">
        <f t="shared" si="2108"/>
        <v>0.23190000000000005</v>
      </c>
      <c r="DJ165" s="62">
        <f t="shared" si="2108"/>
        <v>0.24450000000000005</v>
      </c>
      <c r="DK165" s="172"/>
      <c r="DM165" s="172"/>
      <c r="DN165" s="172">
        <v>160</v>
      </c>
      <c r="DO165" s="62">
        <f t="shared" ref="DO165:DS165" si="2109">$L199*AJ167</f>
        <v>0.21300000000000002</v>
      </c>
      <c r="DP165" s="62">
        <f t="shared" si="2109"/>
        <v>0.21615000000000001</v>
      </c>
      <c r="DQ165" s="62">
        <f t="shared" si="2109"/>
        <v>0.22245000000000001</v>
      </c>
      <c r="DR165" s="62">
        <f t="shared" si="2109"/>
        <v>0.23190000000000005</v>
      </c>
      <c r="DS165" s="62">
        <f t="shared" si="2109"/>
        <v>0.24450000000000005</v>
      </c>
      <c r="DT165" s="172"/>
      <c r="DV165" s="172"/>
      <c r="DW165" s="172">
        <v>160</v>
      </c>
      <c r="DX165" s="62">
        <f t="shared" ref="DX165:EB165" si="2110">$M199*AJ167</f>
        <v>0.31949999999999995</v>
      </c>
      <c r="DY165" s="62">
        <f t="shared" si="2110"/>
        <v>0.32422499999999993</v>
      </c>
      <c r="DZ165" s="62">
        <f t="shared" si="2110"/>
        <v>0.33367499999999994</v>
      </c>
      <c r="EA165" s="62">
        <f t="shared" si="2110"/>
        <v>0.34784999999999999</v>
      </c>
      <c r="EB165" s="62">
        <f t="shared" si="2110"/>
        <v>0.36674999999999996</v>
      </c>
      <c r="EC165" s="172"/>
      <c r="EE165" s="172"/>
      <c r="EF165" s="172">
        <v>160</v>
      </c>
      <c r="EG165" s="62">
        <f t="shared" ref="EG165:EK165" si="2111">$N199*AJ167</f>
        <v>0.21300000000000002</v>
      </c>
      <c r="EH165" s="62">
        <f t="shared" si="2111"/>
        <v>0.21615000000000001</v>
      </c>
      <c r="EI165" s="62">
        <f t="shared" si="2111"/>
        <v>0.22245000000000001</v>
      </c>
      <c r="EJ165" s="62">
        <f t="shared" si="2111"/>
        <v>0.23190000000000005</v>
      </c>
      <c r="EK165" s="62">
        <f t="shared" si="2111"/>
        <v>0.24450000000000005</v>
      </c>
      <c r="EL165" s="172"/>
      <c r="EN165" s="172"/>
      <c r="EO165" s="172">
        <v>160</v>
      </c>
      <c r="EP165" s="62">
        <f t="shared" ref="EP165:ET165" si="2112">$O199*AJ167</f>
        <v>0.10650000000000001</v>
      </c>
      <c r="EQ165" s="62">
        <f t="shared" si="2112"/>
        <v>0.108075</v>
      </c>
      <c r="ER165" s="62">
        <f t="shared" si="2112"/>
        <v>0.111225</v>
      </c>
      <c r="ES165" s="62">
        <f t="shared" si="2112"/>
        <v>0.11595000000000003</v>
      </c>
      <c r="ET165" s="62">
        <f t="shared" si="2112"/>
        <v>0.12225000000000003</v>
      </c>
      <c r="EU165" s="172"/>
      <c r="EW165" s="172"/>
      <c r="EX165" s="172">
        <v>160</v>
      </c>
      <c r="EY165" s="62">
        <f t="shared" si="1328"/>
        <v>0.42600000000000005</v>
      </c>
      <c r="EZ165" s="62">
        <f t="shared" si="1329"/>
        <v>0.43230000000000002</v>
      </c>
      <c r="FA165" s="62">
        <f t="shared" si="1330"/>
        <v>0.44490000000000002</v>
      </c>
      <c r="FB165" s="62">
        <f t="shared" si="1331"/>
        <v>0.4638000000000001</v>
      </c>
      <c r="FC165" s="62">
        <f t="shared" si="1332"/>
        <v>0.4890000000000001</v>
      </c>
      <c r="FD165" s="172"/>
      <c r="FF165" s="172"/>
      <c r="FG165" s="172">
        <v>160</v>
      </c>
      <c r="FH165" s="67">
        <f>$Q199*AJ167*'[1]资源-士兵训练时间'!AB165+FH164</f>
        <v>445884353.86136675</v>
      </c>
      <c r="FI165" s="67">
        <f>$Q199*AK167*'[1]资源-士兵训练时间'!AC165+FI164</f>
        <v>599268089.65839565</v>
      </c>
      <c r="FJ165" s="67">
        <f>$Q199*AL167*'[1]资源-士兵训练时间'!AD165+FJ164</f>
        <v>765640233.14511955</v>
      </c>
      <c r="FK165" s="67">
        <f>$Q199*AM167*'[1]资源-士兵训练时间'!AE165+FK164</f>
        <v>950020377.75408065</v>
      </c>
      <c r="FL165" s="67">
        <f>$Q199*AN167*'[1]资源-士兵训练时间'!AF165+FL164</f>
        <v>1322586614.4256277</v>
      </c>
      <c r="FM165" s="172"/>
      <c r="FO165" s="172"/>
      <c r="FP165" s="172">
        <v>160</v>
      </c>
      <c r="FQ165" s="62">
        <f t="shared" ref="FQ165:FU165" si="2113">$R199*AJ167</f>
        <v>0.31949999999999995</v>
      </c>
      <c r="FR165" s="62">
        <f t="shared" si="2113"/>
        <v>0.32422499999999993</v>
      </c>
      <c r="FS165" s="62">
        <f t="shared" si="2113"/>
        <v>0.33367499999999994</v>
      </c>
      <c r="FT165" s="62">
        <f t="shared" si="2113"/>
        <v>0.34784999999999999</v>
      </c>
      <c r="FU165" s="62">
        <f t="shared" si="2113"/>
        <v>0.36674999999999996</v>
      </c>
      <c r="FV165" s="61">
        <f>FQ165*[4]兵营招募!AX164+FV164</f>
        <v>2827153696.471879</v>
      </c>
      <c r="FW165" s="61">
        <f>FR165*[4]兵营招募!AY164+FW164</f>
        <v>3382014329.6312289</v>
      </c>
      <c r="FX165" s="61">
        <f>FS165*[4]兵营招募!AZ164+FX164</f>
        <v>4054859821.8989592</v>
      </c>
      <c r="FY165" s="61">
        <f>FT165*[4]兵营招募!BA164+FY164</f>
        <v>5335576217.5604553</v>
      </c>
      <c r="FZ165" s="61">
        <f>FU165*[4]兵营招募!BB164+FZ164</f>
        <v>6824303589.6270599</v>
      </c>
      <c r="GA165" s="172"/>
      <c r="GC165" s="172"/>
      <c r="GD165" s="172">
        <v>160</v>
      </c>
      <c r="GE165" s="62">
        <f t="shared" ref="GE165:GI165" si="2114">$S199*AJ167</f>
        <v>0.42600000000000005</v>
      </c>
      <c r="GF165" s="62">
        <f t="shared" si="2114"/>
        <v>0.43230000000000002</v>
      </c>
      <c r="GG165" s="62">
        <f t="shared" si="2114"/>
        <v>0.44490000000000002</v>
      </c>
      <c r="GH165" s="62">
        <f t="shared" si="2114"/>
        <v>0.4638000000000001</v>
      </c>
      <c r="GI165" s="62">
        <f t="shared" si="2114"/>
        <v>0.4890000000000001</v>
      </c>
      <c r="GJ165" s="172"/>
      <c r="GL165" s="172"/>
      <c r="GM165" s="172">
        <v>160</v>
      </c>
      <c r="GN165" s="62">
        <f t="shared" ref="GN165:GR165" si="2115">$T199*AJ167</f>
        <v>0.42600000000000005</v>
      </c>
      <c r="GO165" s="62">
        <f t="shared" si="2115"/>
        <v>0.43230000000000002</v>
      </c>
      <c r="GP165" s="62">
        <f t="shared" si="2115"/>
        <v>0.44490000000000002</v>
      </c>
      <c r="GQ165" s="62">
        <f t="shared" si="2115"/>
        <v>0.4638000000000001</v>
      </c>
      <c r="GR165" s="62">
        <f t="shared" si="2115"/>
        <v>0.4890000000000001</v>
      </c>
      <c r="GS165" s="172"/>
      <c r="GU165" s="172"/>
      <c r="GV165" s="172">
        <v>160</v>
      </c>
      <c r="GW165" s="62">
        <f t="shared" ref="GW165:HA165" si="2116">$U199*AJ167</f>
        <v>0.42600000000000005</v>
      </c>
      <c r="GX165" s="62">
        <f t="shared" si="2116"/>
        <v>0.43230000000000002</v>
      </c>
      <c r="GY165" s="62">
        <f t="shared" si="2116"/>
        <v>0.44490000000000002</v>
      </c>
      <c r="GZ165" s="62">
        <f t="shared" si="2116"/>
        <v>0.4638000000000001</v>
      </c>
      <c r="HA165" s="62">
        <f t="shared" si="2116"/>
        <v>0.4890000000000001</v>
      </c>
      <c r="HB165" s="172"/>
      <c r="HD165" s="172"/>
      <c r="HE165" s="172">
        <v>160</v>
      </c>
      <c r="HF165" s="62">
        <f t="shared" ref="HF165:HJ165" si="2117">$V199*AJ167</f>
        <v>3.1949999999999998</v>
      </c>
      <c r="HG165" s="62">
        <f t="shared" si="2117"/>
        <v>3.2422499999999994</v>
      </c>
      <c r="HH165" s="62">
        <f t="shared" si="2117"/>
        <v>3.3367499999999999</v>
      </c>
      <c r="HI165" s="62">
        <f t="shared" si="2117"/>
        <v>3.4784999999999999</v>
      </c>
      <c r="HJ165" s="62">
        <f t="shared" si="2117"/>
        <v>3.6675000000000004</v>
      </c>
      <c r="HK165" s="172"/>
      <c r="HM165" s="172"/>
      <c r="HN165" s="172">
        <v>160</v>
      </c>
      <c r="HO165" s="62">
        <f t="shared" ref="HO165:HS165" si="2118">$W199*AJ167</f>
        <v>0.6389999999999999</v>
      </c>
      <c r="HP165" s="62">
        <f t="shared" si="2118"/>
        <v>0.64844999999999986</v>
      </c>
      <c r="HQ165" s="62">
        <f t="shared" si="2118"/>
        <v>0.66734999999999989</v>
      </c>
      <c r="HR165" s="62">
        <f t="shared" si="2118"/>
        <v>0.69569999999999999</v>
      </c>
      <c r="HS165" s="62">
        <f t="shared" si="2118"/>
        <v>0.73349999999999993</v>
      </c>
      <c r="HT165" s="172"/>
      <c r="HV165" s="172"/>
      <c r="HW165" s="172">
        <v>160</v>
      </c>
      <c r="HX165" s="62">
        <f t="shared" ref="HX165:IB165" si="2119">$X199*AJ167</f>
        <v>0.42600000000000005</v>
      </c>
      <c r="HY165" s="62">
        <f t="shared" si="2119"/>
        <v>0.43230000000000002</v>
      </c>
      <c r="HZ165" s="62">
        <f t="shared" si="2119"/>
        <v>0.44490000000000002</v>
      </c>
      <c r="IA165" s="62">
        <f t="shared" si="2119"/>
        <v>0.4638000000000001</v>
      </c>
      <c r="IB165" s="62">
        <f t="shared" si="2119"/>
        <v>0.4890000000000001</v>
      </c>
      <c r="IC165" s="172"/>
      <c r="IE165" s="172"/>
      <c r="IF165" s="172">
        <v>160</v>
      </c>
      <c r="IG165" s="62">
        <f t="shared" ref="IG165:IK165" si="2120">$Y199*AJ167</f>
        <v>1.0649999999999999</v>
      </c>
      <c r="IH165" s="62">
        <f t="shared" si="2120"/>
        <v>1.0807499999999999</v>
      </c>
      <c r="II165" s="62">
        <f t="shared" si="2120"/>
        <v>1.11225</v>
      </c>
      <c r="IJ165" s="62">
        <f t="shared" si="2120"/>
        <v>1.1595</v>
      </c>
      <c r="IK165" s="62">
        <f t="shared" si="2120"/>
        <v>1.2225000000000001</v>
      </c>
      <c r="IL165" s="172"/>
      <c r="IN165" s="172"/>
      <c r="IO165" s="172">
        <v>160</v>
      </c>
      <c r="IP165" s="62">
        <f t="shared" ref="IP165:IT165" si="2121">$Z199*AJ167</f>
        <v>0.42600000000000005</v>
      </c>
      <c r="IQ165" s="62">
        <f t="shared" si="2121"/>
        <v>0.43230000000000002</v>
      </c>
      <c r="IR165" s="62">
        <f t="shared" si="2121"/>
        <v>0.44490000000000002</v>
      </c>
      <c r="IS165" s="62">
        <f t="shared" si="2121"/>
        <v>0.4638000000000001</v>
      </c>
      <c r="IT165" s="62">
        <f t="shared" si="2121"/>
        <v>0.4890000000000001</v>
      </c>
      <c r="IU165" s="172"/>
      <c r="IW165" s="172"/>
      <c r="IX165" s="172">
        <v>160</v>
      </c>
      <c r="IY165" s="62">
        <f t="shared" ref="IY165:JC165" si="2122">$AA199*AJ167</f>
        <v>0</v>
      </c>
      <c r="IZ165" s="62">
        <f t="shared" si="2122"/>
        <v>0</v>
      </c>
      <c r="JA165" s="62">
        <f t="shared" si="2122"/>
        <v>0</v>
      </c>
      <c r="JB165" s="62">
        <f t="shared" si="2122"/>
        <v>0</v>
      </c>
      <c r="JC165" s="62">
        <f t="shared" si="2122"/>
        <v>0</v>
      </c>
      <c r="JD165" s="67"/>
      <c r="JE165" s="67"/>
      <c r="JF165" s="67"/>
      <c r="JG165" s="172"/>
      <c r="JI165" s="172"/>
      <c r="JJ165" s="172">
        <v>160</v>
      </c>
      <c r="JK165" s="68">
        <f t="shared" ref="JK165:JO165" si="2123">AJ167*$F199</f>
        <v>0.10650000000000001</v>
      </c>
      <c r="JL165" s="68">
        <f t="shared" si="2123"/>
        <v>0.108075</v>
      </c>
      <c r="JM165" s="68">
        <f t="shared" si="2123"/>
        <v>0.111225</v>
      </c>
      <c r="JN165" s="68">
        <f t="shared" si="2123"/>
        <v>0.11595000000000003</v>
      </c>
      <c r="JO165" s="68">
        <f t="shared" si="2123"/>
        <v>0.12225000000000003</v>
      </c>
      <c r="JP165" s="61">
        <f>JK165*('[1]功能-城建'!CW164-'[1]功能-城建'!CW163)+JP164</f>
        <v>1153335996.7981603</v>
      </c>
      <c r="JQ165" s="61">
        <f>JL165*('[1]功能-城建'!CX164-'[1]功能-城建'!CX163)+JQ164</f>
        <v>1473337319.573559</v>
      </c>
      <c r="JR165" s="61">
        <f>JM165*('[1]功能-城建'!CY164-'[1]功能-城建'!CY163)+JR164</f>
        <v>1852679816.6057587</v>
      </c>
      <c r="JS165" s="61">
        <f>JN165*('[1]功能-城建'!CZ164-'[1]功能-城建'!CZ163)+JS164</f>
        <v>2597456534.600307</v>
      </c>
      <c r="JT165" s="61">
        <f>JO165*('[1]功能-城建'!DA164-'[1]功能-城建'!DA163)+JT164</f>
        <v>2765582845.3066034</v>
      </c>
      <c r="JU165" s="172"/>
      <c r="JW165" s="172"/>
      <c r="JX165" s="172">
        <v>160</v>
      </c>
      <c r="JY165" s="68">
        <f t="shared" ref="JY165:KC165" si="2124">AJ167*$AB199</f>
        <v>0.21300000000000002</v>
      </c>
      <c r="JZ165" s="68">
        <f t="shared" si="2124"/>
        <v>0.21615000000000001</v>
      </c>
      <c r="KA165" s="68">
        <f t="shared" si="2124"/>
        <v>0.22245000000000001</v>
      </c>
      <c r="KB165" s="68">
        <f t="shared" si="2124"/>
        <v>0.23190000000000005</v>
      </c>
      <c r="KC165" s="68">
        <f t="shared" si="2124"/>
        <v>0.24450000000000005</v>
      </c>
      <c r="KD165" s="172"/>
      <c r="KF165" s="172"/>
      <c r="KG165" s="172">
        <v>160</v>
      </c>
      <c r="KH165" s="68">
        <f t="shared" ref="KH165:KL165" si="2125">AJ167*$AC199</f>
        <v>0.21300000000000002</v>
      </c>
      <c r="KI165" s="68">
        <f t="shared" si="2125"/>
        <v>0.21615000000000001</v>
      </c>
      <c r="KJ165" s="68">
        <f t="shared" si="2125"/>
        <v>0.22245000000000001</v>
      </c>
      <c r="KK165" s="68">
        <f t="shared" si="2125"/>
        <v>0.23190000000000005</v>
      </c>
      <c r="KL165" s="68">
        <f t="shared" si="2125"/>
        <v>0.24450000000000005</v>
      </c>
      <c r="KM165" s="172"/>
      <c r="KO165" s="172"/>
      <c r="KP165" s="172">
        <v>160</v>
      </c>
      <c r="KQ165" s="68">
        <f t="shared" ref="KQ165:KU165" si="2126">AJ167*$AD199</f>
        <v>0.31949999999999995</v>
      </c>
      <c r="KR165" s="68">
        <f t="shared" si="2126"/>
        <v>0.32422499999999993</v>
      </c>
      <c r="KS165" s="68">
        <f t="shared" si="2126"/>
        <v>0.33367499999999994</v>
      </c>
      <c r="KT165" s="68">
        <f t="shared" si="2126"/>
        <v>0.34784999999999999</v>
      </c>
      <c r="KU165" s="68">
        <f t="shared" si="2126"/>
        <v>0.36674999999999996</v>
      </c>
    </row>
    <row r="166" spans="2:310" x14ac:dyDescent="0.15">
      <c r="B166" s="172">
        <v>127</v>
      </c>
      <c r="C166" s="63">
        <f>IFERROR(INDEX(C$8:C$37,MATCH(圣人研究设计!AA200,$B$8:$B$37,0)),0)</f>
        <v>2.0999999999999996</v>
      </c>
      <c r="D166" s="63">
        <f>IFERROR(INDEX(D$8:D$37,MATCH(圣人研究设计!AB200,$B$8:$B$37,0)),0)</f>
        <v>1.7999999999999998</v>
      </c>
      <c r="E166" s="63">
        <f>IFERROR(INDEX(E$8:E$37,MATCH(圣人研究设计!AC200,$B$8:$B$37,0)),0)</f>
        <v>0</v>
      </c>
      <c r="F166" s="63">
        <f>IFERROR(INDEX(F$8:F$37,MATCH(圣人研究设计!AD200,$B$8:$B$37,0)),0)</f>
        <v>0.13999999999999999</v>
      </c>
      <c r="G166" s="63">
        <f>IFERROR(INDEX(G$8:G$37,MATCH(圣人研究设计!AE200,$B$8:$B$37,0)),0)</f>
        <v>1.2</v>
      </c>
      <c r="H166" s="63">
        <f>IFERROR(INDEX(H$8:H$37,MATCH(圣人研究设计!AF200,$B$8:$B$37,0)),0)</f>
        <v>1.2</v>
      </c>
      <c r="I166" s="63">
        <f>IFERROR(INDEX(I$8:I$37,MATCH(圣人研究设计!AG200,$B$8:$B$37,0)),0)</f>
        <v>1.2</v>
      </c>
      <c r="J166" s="63">
        <f>IFERROR(INDEX(J$8:J$37,MATCH(圣人研究设计!AH200,$B$8:$B$37,0)),0)</f>
        <v>0.24</v>
      </c>
      <c r="K166" s="63">
        <f>IFERROR(INDEX(K$8:K$37,MATCH(圣人研究设计!AI200,$B$8:$B$37,0)),0)</f>
        <v>0.27999999999999997</v>
      </c>
      <c r="L166" s="63">
        <f>IFERROR(INDEX(L$8:L$37,MATCH(圣人研究设计!AJ200,$B$8:$B$37,0)),0)</f>
        <v>0.24</v>
      </c>
      <c r="M166" s="63">
        <f>IFERROR(INDEX(M$8:M$37,MATCH(圣人研究设计!AK200,$B$8:$B$37,0)),0)</f>
        <v>0.36</v>
      </c>
      <c r="N166" s="63">
        <f>IFERROR(INDEX(N$8:N$37,MATCH(圣人研究设计!AL200,$B$8:$B$37,0)),0)</f>
        <v>0.24</v>
      </c>
      <c r="O166" s="63">
        <f>IFERROR(INDEX(O$8:O$37,MATCH(圣人研究设计!AM200,$B$8:$B$37,0)),0)</f>
        <v>0.12</v>
      </c>
      <c r="P166" s="63">
        <f>IFERROR(INDEX(P$8:P$37,MATCH(圣人研究设计!AN200,$B$8:$B$37,0)),0)</f>
        <v>0.48</v>
      </c>
      <c r="Q166" s="63">
        <f>IFERROR(INDEX(Q$8:Q$37,MATCH(圣人研究设计!AO200,$B$8:$B$37,0)),0)</f>
        <v>0.12</v>
      </c>
      <c r="R166" s="63">
        <f>IFERROR(INDEX(R$8:R$37,MATCH(圣人研究设计!AP200,$B$8:$B$37,0)),0)</f>
        <v>0.36</v>
      </c>
      <c r="S166" s="63">
        <f>IFERROR(INDEX(S$8:S$37,MATCH(圣人研究设计!AQ200,$B$8:$B$37,0)),0)</f>
        <v>0.48</v>
      </c>
      <c r="T166" s="63">
        <f>IFERROR(INDEX(T$8:T$37,MATCH(圣人研究设计!AR200,$B$8:$B$37,0)),0)</f>
        <v>0.48</v>
      </c>
      <c r="U166" s="63">
        <f>IFERROR(INDEX(U$8:U$37,MATCH(圣人研究设计!AS200,$B$8:$B$37,0)),0)</f>
        <v>0.48</v>
      </c>
      <c r="V166" s="63">
        <f>IFERROR(INDEX(V$8:V$37,MATCH(圣人研究设计!AT200,$B$8:$B$37,0)),0)</f>
        <v>3.5999999999999996</v>
      </c>
      <c r="W166" s="63">
        <f>IFERROR(INDEX(W$8:W$37,MATCH(圣人研究设计!AU200,$B$8:$B$37,0)),0)</f>
        <v>0.72</v>
      </c>
      <c r="X166" s="63">
        <f>IFERROR(INDEX(X$8:X$37,MATCH(圣人研究设计!AV200,$B$8:$B$37,0)),0)</f>
        <v>0.48</v>
      </c>
      <c r="Y166" s="63">
        <f>IFERROR(INDEX(Y$8:Y$37,MATCH(圣人研究设计!AW200,$B$8:$B$37,0)),0)</f>
        <v>1.4</v>
      </c>
      <c r="Z166" s="63">
        <f>IFERROR(INDEX(Z$8:Z$37,MATCH(圣人研究设计!AX200,$B$8:$B$37,0)),0)</f>
        <v>0.48</v>
      </c>
      <c r="AA166" s="63">
        <f>IFERROR(INDEX(AA$8:AA$37,MATCH(圣人研究设计!AY200,$B$8:$B$37,0)),0)</f>
        <v>0</v>
      </c>
      <c r="AB166" s="63">
        <f>IFERROR(INDEX(AB$8:AB$37,MATCH(圣人研究设计!AZ200,$B$8:$B$37,0)),0)</f>
        <v>0.24</v>
      </c>
      <c r="AC166" s="63">
        <f>IFERROR(INDEX(AC$8:AC$37,MATCH(圣人研究设计!BA200,$B$8:$B$37,0)),0)</f>
        <v>0.24</v>
      </c>
      <c r="AD166" s="63">
        <f>IFERROR(INDEX(AD$8:AD$37,MATCH(圣人研究设计!BB200,$B$8:$B$37,0)),0)</f>
        <v>0.42</v>
      </c>
      <c r="AI166" s="172">
        <v>159</v>
      </c>
      <c r="AJ166" s="60">
        <f>IF(总纲!BM163&lt;INT('功能-圣人研究'!$E$8),0,求节点('功能-圣人研究'!$E$8:$E$27,'功能-圣人研究'!K$8:K$27,总纲!BM163))</f>
        <v>0.71</v>
      </c>
      <c r="AK166" s="60">
        <f>IF(总纲!BN163&lt;INT('功能-圣人研究'!$E$8),0,求节点('功能-圣人研究'!$E$8:$E$27,'功能-圣人研究'!L$8:L$27,总纲!BN163))</f>
        <v>0.72049999999999992</v>
      </c>
      <c r="AL166" s="60">
        <f>IF(总纲!BO163&lt;INT('功能-圣人研究'!$E$8),0,求节点('功能-圣人研究'!$E$8:$E$27,'功能-圣人研究'!M$8:M$27,总纲!BO163))</f>
        <v>0.74149999999999994</v>
      </c>
      <c r="AM166" s="60">
        <f>IF(总纲!BP163&lt;INT('功能-圣人研究'!$E$8),0,求节点('功能-圣人研究'!$E$8:$E$27,'功能-圣人研究'!N$8:N$27,总纲!BP163))</f>
        <v>0.77300000000000002</v>
      </c>
      <c r="AN166" s="60">
        <f>IF(总纲!BQ163&lt;INT('功能-圣人研究'!$E$8),0,求节点('功能-圣人研究'!$E$8:$E$27,'功能-圣人研究'!O$8:O$27,总纲!BQ163))</f>
        <v>0.81500000000000006</v>
      </c>
      <c r="AO166" s="172"/>
    </row>
    <row r="167" spans="2:310" x14ac:dyDescent="0.15">
      <c r="B167" s="172">
        <v>128</v>
      </c>
      <c r="C167" s="63">
        <f>IFERROR(INDEX(C$8:C$37,MATCH(圣人研究设计!AA201,$B$8:$B$37,0)),0)</f>
        <v>2.0999999999999996</v>
      </c>
      <c r="D167" s="63">
        <f>IFERROR(INDEX(D$8:D$37,MATCH(圣人研究设计!AB201,$B$8:$B$37,0)),0)</f>
        <v>1.7999999999999998</v>
      </c>
      <c r="E167" s="63">
        <f>IFERROR(INDEX(E$8:E$37,MATCH(圣人研究设计!AC201,$B$8:$B$37,0)),0)</f>
        <v>0</v>
      </c>
      <c r="F167" s="63">
        <f>IFERROR(INDEX(F$8:F$37,MATCH(圣人研究设计!AD201,$B$8:$B$37,0)),0)</f>
        <v>0.13999999999999999</v>
      </c>
      <c r="G167" s="63">
        <f>IFERROR(INDEX(G$8:G$37,MATCH(圣人研究设计!AE201,$B$8:$B$37,0)),0)</f>
        <v>1.2</v>
      </c>
      <c r="H167" s="63">
        <f>IFERROR(INDEX(H$8:H$37,MATCH(圣人研究设计!AF201,$B$8:$B$37,0)),0)</f>
        <v>1.2</v>
      </c>
      <c r="I167" s="63">
        <f>IFERROR(INDEX(I$8:I$37,MATCH(圣人研究设计!AG201,$B$8:$B$37,0)),0)</f>
        <v>1.2</v>
      </c>
      <c r="J167" s="63">
        <f>IFERROR(INDEX(J$8:J$37,MATCH(圣人研究设计!AH201,$B$8:$B$37,0)),0)</f>
        <v>0.24</v>
      </c>
      <c r="K167" s="63">
        <f>IFERROR(INDEX(K$8:K$37,MATCH(圣人研究设计!AI201,$B$8:$B$37,0)),0)</f>
        <v>0.27999999999999997</v>
      </c>
      <c r="L167" s="63">
        <f>IFERROR(INDEX(L$8:L$37,MATCH(圣人研究设计!AJ201,$B$8:$B$37,0)),0)</f>
        <v>0.24</v>
      </c>
      <c r="M167" s="63">
        <f>IFERROR(INDEX(M$8:M$37,MATCH(圣人研究设计!AK201,$B$8:$B$37,0)),0)</f>
        <v>0.36</v>
      </c>
      <c r="N167" s="63">
        <f>IFERROR(INDEX(N$8:N$37,MATCH(圣人研究设计!AL201,$B$8:$B$37,0)),0)</f>
        <v>0.24</v>
      </c>
      <c r="O167" s="63">
        <f>IFERROR(INDEX(O$8:O$37,MATCH(圣人研究设计!AM201,$B$8:$B$37,0)),0)</f>
        <v>0.12</v>
      </c>
      <c r="P167" s="63">
        <f>IFERROR(INDEX(P$8:P$37,MATCH(圣人研究设计!AN201,$B$8:$B$37,0)),0)</f>
        <v>0.48</v>
      </c>
      <c r="Q167" s="63">
        <f>IFERROR(INDEX(Q$8:Q$37,MATCH(圣人研究设计!AO201,$B$8:$B$37,0)),0)</f>
        <v>0.12</v>
      </c>
      <c r="R167" s="63">
        <f>IFERROR(INDEX(R$8:R$37,MATCH(圣人研究设计!AP201,$B$8:$B$37,0)),0)</f>
        <v>0.36</v>
      </c>
      <c r="S167" s="63">
        <f>IFERROR(INDEX(S$8:S$37,MATCH(圣人研究设计!AQ201,$B$8:$B$37,0)),0)</f>
        <v>0.48</v>
      </c>
      <c r="T167" s="63">
        <f>IFERROR(INDEX(T$8:T$37,MATCH(圣人研究设计!AR201,$B$8:$B$37,0)),0)</f>
        <v>0.48</v>
      </c>
      <c r="U167" s="63">
        <f>IFERROR(INDEX(U$8:U$37,MATCH(圣人研究设计!AS201,$B$8:$B$37,0)),0)</f>
        <v>0.48</v>
      </c>
      <c r="V167" s="63">
        <f>IFERROR(INDEX(V$8:V$37,MATCH(圣人研究设计!AT201,$B$8:$B$37,0)),0)</f>
        <v>3.5999999999999996</v>
      </c>
      <c r="W167" s="63">
        <f>IFERROR(INDEX(W$8:W$37,MATCH(圣人研究设计!AU201,$B$8:$B$37,0)),0)</f>
        <v>0.72</v>
      </c>
      <c r="X167" s="63">
        <f>IFERROR(INDEX(X$8:X$37,MATCH(圣人研究设计!AV201,$B$8:$B$37,0)),0)</f>
        <v>0.48</v>
      </c>
      <c r="Y167" s="63">
        <f>IFERROR(INDEX(Y$8:Y$37,MATCH(圣人研究设计!AW201,$B$8:$B$37,0)),0)</f>
        <v>1.4</v>
      </c>
      <c r="Z167" s="63">
        <f>IFERROR(INDEX(Z$8:Z$37,MATCH(圣人研究设计!AX201,$B$8:$B$37,0)),0)</f>
        <v>0.48</v>
      </c>
      <c r="AA167" s="63">
        <f>IFERROR(INDEX(AA$8:AA$37,MATCH(圣人研究设计!AY201,$B$8:$B$37,0)),0)</f>
        <v>0</v>
      </c>
      <c r="AB167" s="63">
        <f>IFERROR(INDEX(AB$8:AB$37,MATCH(圣人研究设计!AZ201,$B$8:$B$37,0)),0)</f>
        <v>0.24</v>
      </c>
      <c r="AC167" s="63">
        <f>IFERROR(INDEX(AC$8:AC$37,MATCH(圣人研究设计!BA201,$B$8:$B$37,0)),0)</f>
        <v>0.24</v>
      </c>
      <c r="AD167" s="63">
        <f>IFERROR(INDEX(AD$8:AD$37,MATCH(圣人研究设计!BB201,$B$8:$B$37,0)),0)</f>
        <v>0.42</v>
      </c>
      <c r="AI167" s="172">
        <v>160</v>
      </c>
      <c r="AJ167" s="60">
        <f>IF(总纲!BM164&lt;INT('功能-圣人研究'!$E$8),0,求节点('功能-圣人研究'!$E$8:$E$27,'功能-圣人研究'!K$8:K$27,总纲!BM164))</f>
        <v>0.71</v>
      </c>
      <c r="AK167" s="60">
        <f>IF(总纲!BN164&lt;INT('功能-圣人研究'!$E$8),0,求节点('功能-圣人研究'!$E$8:$E$27,'功能-圣人研究'!L$8:L$27,总纲!BN164))</f>
        <v>0.72049999999999992</v>
      </c>
      <c r="AL167" s="60">
        <f>IF(总纲!BO164&lt;INT('功能-圣人研究'!$E$8),0,求节点('功能-圣人研究'!$E$8:$E$27,'功能-圣人研究'!M$8:M$27,总纲!BO164))</f>
        <v>0.74149999999999994</v>
      </c>
      <c r="AM167" s="60">
        <f>IF(总纲!BP164&lt;INT('功能-圣人研究'!$E$8),0,求节点('功能-圣人研究'!$E$8:$E$27,'功能-圣人研究'!N$8:N$27,总纲!BP164))</f>
        <v>0.77300000000000002</v>
      </c>
      <c r="AN167" s="60">
        <f>IF(总纲!BQ164&lt;INT('功能-圣人研究'!$E$8),0,求节点('功能-圣人研究'!$E$8:$E$27,'功能-圣人研究'!O$8:O$27,总纲!BQ164))</f>
        <v>0.81500000000000006</v>
      </c>
    </row>
    <row r="168" spans="2:310" x14ac:dyDescent="0.15">
      <c r="B168" s="172">
        <v>129</v>
      </c>
      <c r="C168" s="63">
        <f>IFERROR(INDEX(C$8:C$37,MATCH(圣人研究设计!AA202,$B$8:$B$37,0)),0)</f>
        <v>2.0999999999999996</v>
      </c>
      <c r="D168" s="63">
        <f>IFERROR(INDEX(D$8:D$37,MATCH(圣人研究设计!AB202,$B$8:$B$37,0)),0)</f>
        <v>1.7999999999999998</v>
      </c>
      <c r="E168" s="63">
        <f>IFERROR(INDEX(E$8:E$37,MATCH(圣人研究设计!AC202,$B$8:$B$37,0)),0)</f>
        <v>0</v>
      </c>
      <c r="F168" s="63">
        <f>IFERROR(INDEX(F$8:F$37,MATCH(圣人研究设计!AD202,$B$8:$B$37,0)),0)</f>
        <v>0.13999999999999999</v>
      </c>
      <c r="G168" s="63">
        <f>IFERROR(INDEX(G$8:G$37,MATCH(圣人研究设计!AE202,$B$8:$B$37,0)),0)</f>
        <v>1.2</v>
      </c>
      <c r="H168" s="63">
        <f>IFERROR(INDEX(H$8:H$37,MATCH(圣人研究设计!AF202,$B$8:$B$37,0)),0)</f>
        <v>1.2</v>
      </c>
      <c r="I168" s="63">
        <f>IFERROR(INDEX(I$8:I$37,MATCH(圣人研究设计!AG202,$B$8:$B$37,0)),0)</f>
        <v>1.2</v>
      </c>
      <c r="J168" s="63">
        <f>IFERROR(INDEX(J$8:J$37,MATCH(圣人研究设计!AH202,$B$8:$B$37,0)),0)</f>
        <v>0.24</v>
      </c>
      <c r="K168" s="63">
        <f>IFERROR(INDEX(K$8:K$37,MATCH(圣人研究设计!AI202,$B$8:$B$37,0)),0)</f>
        <v>0.27999999999999997</v>
      </c>
      <c r="L168" s="63">
        <f>IFERROR(INDEX(L$8:L$37,MATCH(圣人研究设计!AJ202,$B$8:$B$37,0)),0)</f>
        <v>0.24</v>
      </c>
      <c r="M168" s="63">
        <f>IFERROR(INDEX(M$8:M$37,MATCH(圣人研究设计!AK202,$B$8:$B$37,0)),0)</f>
        <v>0.36</v>
      </c>
      <c r="N168" s="63">
        <f>IFERROR(INDEX(N$8:N$37,MATCH(圣人研究设计!AL202,$B$8:$B$37,0)),0)</f>
        <v>0.24</v>
      </c>
      <c r="O168" s="63">
        <f>IFERROR(INDEX(O$8:O$37,MATCH(圣人研究设计!AM202,$B$8:$B$37,0)),0)</f>
        <v>0.12</v>
      </c>
      <c r="P168" s="63">
        <f>IFERROR(INDEX(P$8:P$37,MATCH(圣人研究设计!AN202,$B$8:$B$37,0)),0)</f>
        <v>0.48</v>
      </c>
      <c r="Q168" s="63">
        <f>IFERROR(INDEX(Q$8:Q$37,MATCH(圣人研究设计!AO202,$B$8:$B$37,0)),0)</f>
        <v>0.12</v>
      </c>
      <c r="R168" s="63">
        <f>IFERROR(INDEX(R$8:R$37,MATCH(圣人研究设计!AP202,$B$8:$B$37,0)),0)</f>
        <v>0.36</v>
      </c>
      <c r="S168" s="63">
        <f>IFERROR(INDEX(S$8:S$37,MATCH(圣人研究设计!AQ202,$B$8:$B$37,0)),0)</f>
        <v>0.48</v>
      </c>
      <c r="T168" s="63">
        <f>IFERROR(INDEX(T$8:T$37,MATCH(圣人研究设计!AR202,$B$8:$B$37,0)),0)</f>
        <v>0.48</v>
      </c>
      <c r="U168" s="63">
        <f>IFERROR(INDEX(U$8:U$37,MATCH(圣人研究设计!AS202,$B$8:$B$37,0)),0)</f>
        <v>0.48</v>
      </c>
      <c r="V168" s="63">
        <f>IFERROR(INDEX(V$8:V$37,MATCH(圣人研究设计!AT202,$B$8:$B$37,0)),0)</f>
        <v>3.5999999999999996</v>
      </c>
      <c r="W168" s="63">
        <f>IFERROR(INDEX(W$8:W$37,MATCH(圣人研究设计!AU202,$B$8:$B$37,0)),0)</f>
        <v>0.72</v>
      </c>
      <c r="X168" s="63">
        <f>IFERROR(INDEX(X$8:X$37,MATCH(圣人研究设计!AV202,$B$8:$B$37,0)),0)</f>
        <v>0.48</v>
      </c>
      <c r="Y168" s="63">
        <f>IFERROR(INDEX(Y$8:Y$37,MATCH(圣人研究设计!AW202,$B$8:$B$37,0)),0)</f>
        <v>1.4</v>
      </c>
      <c r="Z168" s="63">
        <f>IFERROR(INDEX(Z$8:Z$37,MATCH(圣人研究设计!AX202,$B$8:$B$37,0)),0)</f>
        <v>0.48</v>
      </c>
      <c r="AA168" s="63">
        <f>IFERROR(INDEX(AA$8:AA$37,MATCH(圣人研究设计!AY202,$B$8:$B$37,0)),0)</f>
        <v>0</v>
      </c>
      <c r="AB168" s="63">
        <f>IFERROR(INDEX(AB$8:AB$37,MATCH(圣人研究设计!AZ202,$B$8:$B$37,0)),0)</f>
        <v>0.24</v>
      </c>
      <c r="AC168" s="63">
        <f>IFERROR(INDEX(AC$8:AC$37,MATCH(圣人研究设计!BA202,$B$8:$B$37,0)),0)</f>
        <v>0.24</v>
      </c>
      <c r="AD168" s="63">
        <f>IFERROR(INDEX(AD$8:AD$37,MATCH(圣人研究设计!BB202,$B$8:$B$37,0)),0)</f>
        <v>0.42</v>
      </c>
      <c r="AI168" s="103"/>
      <c r="AJ168" s="60"/>
      <c r="AK168" s="60"/>
      <c r="AL168" s="60"/>
      <c r="AM168" s="60"/>
      <c r="AN168" s="60"/>
    </row>
    <row r="169" spans="2:310" x14ac:dyDescent="0.15">
      <c r="B169" s="172">
        <v>130</v>
      </c>
      <c r="C169" s="63">
        <f>IFERROR(INDEX(C$8:C$37,MATCH(圣人研究设计!AA203,$B$8:$B$37,0)),0)</f>
        <v>2.0999999999999996</v>
      </c>
      <c r="D169" s="63">
        <f>IFERROR(INDEX(D$8:D$37,MATCH(圣人研究设计!AB203,$B$8:$B$37,0)),0)</f>
        <v>1.7999999999999998</v>
      </c>
      <c r="E169" s="63">
        <f>IFERROR(INDEX(E$8:E$37,MATCH(圣人研究设计!AC203,$B$8:$B$37,0)),0)</f>
        <v>0</v>
      </c>
      <c r="F169" s="63">
        <f>IFERROR(INDEX(F$8:F$37,MATCH(圣人研究设计!AD203,$B$8:$B$37,0)),0)</f>
        <v>0.13999999999999999</v>
      </c>
      <c r="G169" s="63">
        <f>IFERROR(INDEX(G$8:G$37,MATCH(圣人研究设计!AE203,$B$8:$B$37,0)),0)</f>
        <v>1.2</v>
      </c>
      <c r="H169" s="63">
        <f>IFERROR(INDEX(H$8:H$37,MATCH(圣人研究设计!AF203,$B$8:$B$37,0)),0)</f>
        <v>1.2</v>
      </c>
      <c r="I169" s="63">
        <f>IFERROR(INDEX(I$8:I$37,MATCH(圣人研究设计!AG203,$B$8:$B$37,0)),0)</f>
        <v>1.2</v>
      </c>
      <c r="J169" s="63">
        <f>IFERROR(INDEX(J$8:J$37,MATCH(圣人研究设计!AH203,$B$8:$B$37,0)),0)</f>
        <v>0.24</v>
      </c>
      <c r="K169" s="63">
        <f>IFERROR(INDEX(K$8:K$37,MATCH(圣人研究设计!AI203,$B$8:$B$37,0)),0)</f>
        <v>0.27999999999999997</v>
      </c>
      <c r="L169" s="63">
        <f>IFERROR(INDEX(L$8:L$37,MATCH(圣人研究设计!AJ203,$B$8:$B$37,0)),0)</f>
        <v>0.24</v>
      </c>
      <c r="M169" s="63">
        <f>IFERROR(INDEX(M$8:M$37,MATCH(圣人研究设计!AK203,$B$8:$B$37,0)),0)</f>
        <v>0.36</v>
      </c>
      <c r="N169" s="63">
        <f>IFERROR(INDEX(N$8:N$37,MATCH(圣人研究设计!AL203,$B$8:$B$37,0)),0)</f>
        <v>0.24</v>
      </c>
      <c r="O169" s="63">
        <f>IFERROR(INDEX(O$8:O$37,MATCH(圣人研究设计!AM203,$B$8:$B$37,0)),0)</f>
        <v>0.12</v>
      </c>
      <c r="P169" s="63">
        <f>IFERROR(INDEX(P$8:P$37,MATCH(圣人研究设计!AN203,$B$8:$B$37,0)),0)</f>
        <v>0.48</v>
      </c>
      <c r="Q169" s="63">
        <f>IFERROR(INDEX(Q$8:Q$37,MATCH(圣人研究设计!AO203,$B$8:$B$37,0)),0)</f>
        <v>0.12</v>
      </c>
      <c r="R169" s="63">
        <f>IFERROR(INDEX(R$8:R$37,MATCH(圣人研究设计!AP203,$B$8:$B$37,0)),0)</f>
        <v>0.36</v>
      </c>
      <c r="S169" s="63">
        <f>IFERROR(INDEX(S$8:S$37,MATCH(圣人研究设计!AQ203,$B$8:$B$37,0)),0)</f>
        <v>0.48</v>
      </c>
      <c r="T169" s="63">
        <f>IFERROR(INDEX(T$8:T$37,MATCH(圣人研究设计!AR203,$B$8:$B$37,0)),0)</f>
        <v>0.48</v>
      </c>
      <c r="U169" s="63">
        <f>IFERROR(INDEX(U$8:U$37,MATCH(圣人研究设计!AS203,$B$8:$B$37,0)),0)</f>
        <v>0.48</v>
      </c>
      <c r="V169" s="63">
        <f>IFERROR(INDEX(V$8:V$37,MATCH(圣人研究设计!AT203,$B$8:$B$37,0)),0)</f>
        <v>3.5999999999999996</v>
      </c>
      <c r="W169" s="63">
        <f>IFERROR(INDEX(W$8:W$37,MATCH(圣人研究设计!AU203,$B$8:$B$37,0)),0)</f>
        <v>0.72</v>
      </c>
      <c r="X169" s="63">
        <f>IFERROR(INDEX(X$8:X$37,MATCH(圣人研究设计!AV203,$B$8:$B$37,0)),0)</f>
        <v>0.48</v>
      </c>
      <c r="Y169" s="63">
        <f>IFERROR(INDEX(Y$8:Y$37,MATCH(圣人研究设计!AW203,$B$8:$B$37,0)),0)</f>
        <v>1.4</v>
      </c>
      <c r="Z169" s="63">
        <f>IFERROR(INDEX(Z$8:Z$37,MATCH(圣人研究设计!AX203,$B$8:$B$37,0)),0)</f>
        <v>0.48</v>
      </c>
      <c r="AA169" s="63">
        <f>IFERROR(INDEX(AA$8:AA$37,MATCH(圣人研究设计!AY203,$B$8:$B$37,0)),0)</f>
        <v>0</v>
      </c>
      <c r="AB169" s="63">
        <f>IFERROR(INDEX(AB$8:AB$37,MATCH(圣人研究设计!AZ203,$B$8:$B$37,0)),0)</f>
        <v>0.24</v>
      </c>
      <c r="AC169" s="63">
        <f>IFERROR(INDEX(AC$8:AC$37,MATCH(圣人研究设计!BA203,$B$8:$B$37,0)),0)</f>
        <v>0.24</v>
      </c>
      <c r="AD169" s="63">
        <f>IFERROR(INDEX(AD$8:AD$37,MATCH(圣人研究设计!BB203,$B$8:$B$37,0)),0)</f>
        <v>0.42</v>
      </c>
      <c r="AI169" s="103"/>
      <c r="AJ169" s="60"/>
      <c r="AK169" s="60"/>
      <c r="AL169" s="60"/>
      <c r="AM169" s="60"/>
      <c r="AN169" s="60"/>
    </row>
    <row r="170" spans="2:310" x14ac:dyDescent="0.15">
      <c r="B170" s="172">
        <v>131</v>
      </c>
      <c r="C170" s="63">
        <f>IFERROR(INDEX(C$8:C$37,MATCH(圣人研究设计!AA204,$B$8:$B$37,0)),0)</f>
        <v>2.0999999999999996</v>
      </c>
      <c r="D170" s="63">
        <f>IFERROR(INDEX(D$8:D$37,MATCH(圣人研究设计!AB204,$B$8:$B$37,0)),0)</f>
        <v>2.0999999999999996</v>
      </c>
      <c r="E170" s="63">
        <f>IFERROR(INDEX(E$8:E$37,MATCH(圣人研究设计!AC204,$B$8:$B$37,0)),0)</f>
        <v>0</v>
      </c>
      <c r="F170" s="63">
        <f>IFERROR(INDEX(F$8:F$37,MATCH(圣人研究设计!AD204,$B$8:$B$37,0)),0)</f>
        <v>0.13999999999999999</v>
      </c>
      <c r="G170" s="63">
        <f>IFERROR(INDEX(G$8:G$37,MATCH(圣人研究设计!AE204,$B$8:$B$37,0)),0)</f>
        <v>1.4</v>
      </c>
      <c r="H170" s="63">
        <f>IFERROR(INDEX(H$8:H$37,MATCH(圣人研究设计!AF204,$B$8:$B$37,0)),0)</f>
        <v>1.4</v>
      </c>
      <c r="I170" s="63">
        <f>IFERROR(INDEX(I$8:I$37,MATCH(圣人研究设计!AG204,$B$8:$B$37,0)),0)</f>
        <v>1.2</v>
      </c>
      <c r="J170" s="63">
        <f>IFERROR(INDEX(J$8:J$37,MATCH(圣人研究设计!AH204,$B$8:$B$37,0)),0)</f>
        <v>0.27999999999999997</v>
      </c>
      <c r="K170" s="63">
        <f>IFERROR(INDEX(K$8:K$37,MATCH(圣人研究设计!AI204,$B$8:$B$37,0)),0)</f>
        <v>0.27999999999999997</v>
      </c>
      <c r="L170" s="63">
        <f>IFERROR(INDEX(L$8:L$37,MATCH(圣人研究设计!AJ204,$B$8:$B$37,0)),0)</f>
        <v>0.24</v>
      </c>
      <c r="M170" s="63">
        <f>IFERROR(INDEX(M$8:M$37,MATCH(圣人研究设计!AK204,$B$8:$B$37,0)),0)</f>
        <v>0.36</v>
      </c>
      <c r="N170" s="63">
        <f>IFERROR(INDEX(N$8:N$37,MATCH(圣人研究设计!AL204,$B$8:$B$37,0)),0)</f>
        <v>0.24</v>
      </c>
      <c r="O170" s="63">
        <f>IFERROR(INDEX(O$8:O$37,MATCH(圣人研究设计!AM204,$B$8:$B$37,0)),0)</f>
        <v>0.12</v>
      </c>
      <c r="P170" s="63">
        <f>IFERROR(INDEX(P$8:P$37,MATCH(圣人研究设计!AN204,$B$8:$B$37,0)),0)</f>
        <v>0.48</v>
      </c>
      <c r="Q170" s="63">
        <f>IFERROR(INDEX(Q$8:Q$37,MATCH(圣人研究设计!AO204,$B$8:$B$37,0)),0)</f>
        <v>0.12</v>
      </c>
      <c r="R170" s="63">
        <f>IFERROR(INDEX(R$8:R$37,MATCH(圣人研究设计!AP204,$B$8:$B$37,0)),0)</f>
        <v>0.36</v>
      </c>
      <c r="S170" s="63">
        <f>IFERROR(INDEX(S$8:S$37,MATCH(圣人研究设计!AQ204,$B$8:$B$37,0)),0)</f>
        <v>0.48</v>
      </c>
      <c r="T170" s="63">
        <f>IFERROR(INDEX(T$8:T$37,MATCH(圣人研究设计!AR204,$B$8:$B$37,0)),0)</f>
        <v>0.48</v>
      </c>
      <c r="U170" s="63">
        <f>IFERROR(INDEX(U$8:U$37,MATCH(圣人研究设计!AS204,$B$8:$B$37,0)),0)</f>
        <v>0.48</v>
      </c>
      <c r="V170" s="63">
        <f>IFERROR(INDEX(V$8:V$37,MATCH(圣人研究设计!AT204,$B$8:$B$37,0)),0)</f>
        <v>3.5999999999999996</v>
      </c>
      <c r="W170" s="63">
        <f>IFERROR(INDEX(W$8:W$37,MATCH(圣人研究设计!AU204,$B$8:$B$37,0)),0)</f>
        <v>0.72</v>
      </c>
      <c r="X170" s="63">
        <f>IFERROR(INDEX(X$8:X$37,MATCH(圣人研究设计!AV204,$B$8:$B$37,0)),0)</f>
        <v>0.48</v>
      </c>
      <c r="Y170" s="63">
        <f>IFERROR(INDEX(Y$8:Y$37,MATCH(圣人研究设计!AW204,$B$8:$B$37,0)),0)</f>
        <v>1.4</v>
      </c>
      <c r="Z170" s="63">
        <f>IFERROR(INDEX(Z$8:Z$37,MATCH(圣人研究设计!AX204,$B$8:$B$37,0)),0)</f>
        <v>0.48</v>
      </c>
      <c r="AA170" s="63">
        <f>IFERROR(INDEX(AA$8:AA$37,MATCH(圣人研究设计!AY204,$B$8:$B$37,0)),0)</f>
        <v>0</v>
      </c>
      <c r="AB170" s="63">
        <f>IFERROR(INDEX(AB$8:AB$37,MATCH(圣人研究设计!AZ204,$B$8:$B$37,0)),0)</f>
        <v>0.24</v>
      </c>
      <c r="AC170" s="63">
        <f>IFERROR(INDEX(AC$8:AC$37,MATCH(圣人研究设计!BA204,$B$8:$B$37,0)),0)</f>
        <v>0.27999999999999997</v>
      </c>
      <c r="AD170" s="63">
        <f>IFERROR(INDEX(AD$8:AD$37,MATCH(圣人研究设计!BB204,$B$8:$B$37,0)),0)</f>
        <v>0.42</v>
      </c>
      <c r="AI170" s="103"/>
      <c r="AJ170" s="60"/>
      <c r="AK170" s="60"/>
      <c r="AL170" s="60"/>
      <c r="AM170" s="60"/>
      <c r="AN170" s="60"/>
    </row>
    <row r="171" spans="2:310" x14ac:dyDescent="0.15">
      <c r="B171" s="172">
        <v>132</v>
      </c>
      <c r="C171" s="63">
        <f>IFERROR(INDEX(C$8:C$37,MATCH(圣人研究设计!AA205,$B$8:$B$37,0)),0)</f>
        <v>2.0999999999999996</v>
      </c>
      <c r="D171" s="63">
        <f>IFERROR(INDEX(D$8:D$37,MATCH(圣人研究设计!AB205,$B$8:$B$37,0)),0)</f>
        <v>2.0999999999999996</v>
      </c>
      <c r="E171" s="63">
        <f>IFERROR(INDEX(E$8:E$37,MATCH(圣人研究设计!AC205,$B$8:$B$37,0)),0)</f>
        <v>0</v>
      </c>
      <c r="F171" s="63">
        <f>IFERROR(INDEX(F$8:F$37,MATCH(圣人研究设计!AD205,$B$8:$B$37,0)),0)</f>
        <v>0.13999999999999999</v>
      </c>
      <c r="G171" s="63">
        <f>IFERROR(INDEX(G$8:G$37,MATCH(圣人研究设计!AE205,$B$8:$B$37,0)),0)</f>
        <v>1.4</v>
      </c>
      <c r="H171" s="63">
        <f>IFERROR(INDEX(H$8:H$37,MATCH(圣人研究设计!AF205,$B$8:$B$37,0)),0)</f>
        <v>1.4</v>
      </c>
      <c r="I171" s="63">
        <f>IFERROR(INDEX(I$8:I$37,MATCH(圣人研究设计!AG205,$B$8:$B$37,0)),0)</f>
        <v>1.2</v>
      </c>
      <c r="J171" s="63">
        <f>IFERROR(INDEX(J$8:J$37,MATCH(圣人研究设计!AH205,$B$8:$B$37,0)),0)</f>
        <v>0.27999999999999997</v>
      </c>
      <c r="K171" s="63">
        <f>IFERROR(INDEX(K$8:K$37,MATCH(圣人研究设计!AI205,$B$8:$B$37,0)),0)</f>
        <v>0.27999999999999997</v>
      </c>
      <c r="L171" s="63">
        <f>IFERROR(INDEX(L$8:L$37,MATCH(圣人研究设计!AJ205,$B$8:$B$37,0)),0)</f>
        <v>0.24</v>
      </c>
      <c r="M171" s="63">
        <f>IFERROR(INDEX(M$8:M$37,MATCH(圣人研究设计!AK205,$B$8:$B$37,0)),0)</f>
        <v>0.36</v>
      </c>
      <c r="N171" s="63">
        <f>IFERROR(INDEX(N$8:N$37,MATCH(圣人研究设计!AL205,$B$8:$B$37,0)),0)</f>
        <v>0.24</v>
      </c>
      <c r="O171" s="63">
        <f>IFERROR(INDEX(O$8:O$37,MATCH(圣人研究设计!AM205,$B$8:$B$37,0)),0)</f>
        <v>0.12</v>
      </c>
      <c r="P171" s="63">
        <f>IFERROR(INDEX(P$8:P$37,MATCH(圣人研究设计!AN205,$B$8:$B$37,0)),0)</f>
        <v>0.48</v>
      </c>
      <c r="Q171" s="63">
        <f>IFERROR(INDEX(Q$8:Q$37,MATCH(圣人研究设计!AO205,$B$8:$B$37,0)),0)</f>
        <v>0.12</v>
      </c>
      <c r="R171" s="63">
        <f>IFERROR(INDEX(R$8:R$37,MATCH(圣人研究设计!AP205,$B$8:$B$37,0)),0)</f>
        <v>0.36</v>
      </c>
      <c r="S171" s="63">
        <f>IFERROR(INDEX(S$8:S$37,MATCH(圣人研究设计!AQ205,$B$8:$B$37,0)),0)</f>
        <v>0.48</v>
      </c>
      <c r="T171" s="63">
        <f>IFERROR(INDEX(T$8:T$37,MATCH(圣人研究设计!AR205,$B$8:$B$37,0)),0)</f>
        <v>0.48</v>
      </c>
      <c r="U171" s="63">
        <f>IFERROR(INDEX(U$8:U$37,MATCH(圣人研究设计!AS205,$B$8:$B$37,0)),0)</f>
        <v>0.48</v>
      </c>
      <c r="V171" s="63">
        <f>IFERROR(INDEX(V$8:V$37,MATCH(圣人研究设计!AT205,$B$8:$B$37,0)),0)</f>
        <v>3.5999999999999996</v>
      </c>
      <c r="W171" s="63">
        <f>IFERROR(INDEX(W$8:W$37,MATCH(圣人研究设计!AU205,$B$8:$B$37,0)),0)</f>
        <v>0.72</v>
      </c>
      <c r="X171" s="63">
        <f>IFERROR(INDEX(X$8:X$37,MATCH(圣人研究设计!AV205,$B$8:$B$37,0)),0)</f>
        <v>0.48</v>
      </c>
      <c r="Y171" s="63">
        <f>IFERROR(INDEX(Y$8:Y$37,MATCH(圣人研究设计!AW205,$B$8:$B$37,0)),0)</f>
        <v>1.4</v>
      </c>
      <c r="Z171" s="63">
        <f>IFERROR(INDEX(Z$8:Z$37,MATCH(圣人研究设计!AX205,$B$8:$B$37,0)),0)</f>
        <v>0.48</v>
      </c>
      <c r="AA171" s="63">
        <f>IFERROR(INDEX(AA$8:AA$37,MATCH(圣人研究设计!AY205,$B$8:$B$37,0)),0)</f>
        <v>0</v>
      </c>
      <c r="AB171" s="63">
        <f>IFERROR(INDEX(AB$8:AB$37,MATCH(圣人研究设计!AZ205,$B$8:$B$37,0)),0)</f>
        <v>0.24</v>
      </c>
      <c r="AC171" s="63">
        <f>IFERROR(INDEX(AC$8:AC$37,MATCH(圣人研究设计!BA205,$B$8:$B$37,0)),0)</f>
        <v>0.27999999999999997</v>
      </c>
      <c r="AD171" s="63">
        <f>IFERROR(INDEX(AD$8:AD$37,MATCH(圣人研究设计!BB205,$B$8:$B$37,0)),0)</f>
        <v>0.42</v>
      </c>
      <c r="AI171" s="103"/>
      <c r="AJ171" s="60"/>
      <c r="AK171" s="60"/>
      <c r="AL171" s="60"/>
      <c r="AM171" s="60"/>
      <c r="AN171" s="60"/>
    </row>
    <row r="172" spans="2:310" x14ac:dyDescent="0.15">
      <c r="B172" s="172">
        <v>133</v>
      </c>
      <c r="C172" s="63">
        <f>IFERROR(INDEX(C$8:C$37,MATCH(圣人研究设计!AA206,$B$8:$B$37,0)),0)</f>
        <v>2.0999999999999996</v>
      </c>
      <c r="D172" s="63">
        <f>IFERROR(INDEX(D$8:D$37,MATCH(圣人研究设计!AB206,$B$8:$B$37,0)),0)</f>
        <v>2.0999999999999996</v>
      </c>
      <c r="E172" s="63">
        <f>IFERROR(INDEX(E$8:E$37,MATCH(圣人研究设计!AC206,$B$8:$B$37,0)),0)</f>
        <v>0</v>
      </c>
      <c r="F172" s="63">
        <f>IFERROR(INDEX(F$8:F$37,MATCH(圣人研究设计!AD206,$B$8:$B$37,0)),0)</f>
        <v>0.13999999999999999</v>
      </c>
      <c r="G172" s="63">
        <f>IFERROR(INDEX(G$8:G$37,MATCH(圣人研究设计!AE206,$B$8:$B$37,0)),0)</f>
        <v>1.4</v>
      </c>
      <c r="H172" s="63">
        <f>IFERROR(INDEX(H$8:H$37,MATCH(圣人研究设计!AF206,$B$8:$B$37,0)),0)</f>
        <v>1.4</v>
      </c>
      <c r="I172" s="63">
        <f>IFERROR(INDEX(I$8:I$37,MATCH(圣人研究设计!AG206,$B$8:$B$37,0)),0)</f>
        <v>1.2</v>
      </c>
      <c r="J172" s="63">
        <f>IFERROR(INDEX(J$8:J$37,MATCH(圣人研究设计!AH206,$B$8:$B$37,0)),0)</f>
        <v>0.27999999999999997</v>
      </c>
      <c r="K172" s="63">
        <f>IFERROR(INDEX(K$8:K$37,MATCH(圣人研究设计!AI206,$B$8:$B$37,0)),0)</f>
        <v>0.27999999999999997</v>
      </c>
      <c r="L172" s="63">
        <f>IFERROR(INDEX(L$8:L$37,MATCH(圣人研究设计!AJ206,$B$8:$B$37,0)),0)</f>
        <v>0.24</v>
      </c>
      <c r="M172" s="63">
        <f>IFERROR(INDEX(M$8:M$37,MATCH(圣人研究设计!AK206,$B$8:$B$37,0)),0)</f>
        <v>0.36</v>
      </c>
      <c r="N172" s="63">
        <f>IFERROR(INDEX(N$8:N$37,MATCH(圣人研究设计!AL206,$B$8:$B$37,0)),0)</f>
        <v>0.24</v>
      </c>
      <c r="O172" s="63">
        <f>IFERROR(INDEX(O$8:O$37,MATCH(圣人研究设计!AM206,$B$8:$B$37,0)),0)</f>
        <v>0.12</v>
      </c>
      <c r="P172" s="63">
        <f>IFERROR(INDEX(P$8:P$37,MATCH(圣人研究设计!AN206,$B$8:$B$37,0)),0)</f>
        <v>0.48</v>
      </c>
      <c r="Q172" s="63">
        <f>IFERROR(INDEX(Q$8:Q$37,MATCH(圣人研究设计!AO206,$B$8:$B$37,0)),0)</f>
        <v>0.12</v>
      </c>
      <c r="R172" s="63">
        <f>IFERROR(INDEX(R$8:R$37,MATCH(圣人研究设计!AP206,$B$8:$B$37,0)),0)</f>
        <v>0.36</v>
      </c>
      <c r="S172" s="63">
        <f>IFERROR(INDEX(S$8:S$37,MATCH(圣人研究设计!AQ206,$B$8:$B$37,0)),0)</f>
        <v>0.48</v>
      </c>
      <c r="T172" s="63">
        <f>IFERROR(INDEX(T$8:T$37,MATCH(圣人研究设计!AR206,$B$8:$B$37,0)),0)</f>
        <v>0.48</v>
      </c>
      <c r="U172" s="63">
        <f>IFERROR(INDEX(U$8:U$37,MATCH(圣人研究设计!AS206,$B$8:$B$37,0)),0)</f>
        <v>0.48</v>
      </c>
      <c r="V172" s="63">
        <f>IFERROR(INDEX(V$8:V$37,MATCH(圣人研究设计!AT206,$B$8:$B$37,0)),0)</f>
        <v>3.5999999999999996</v>
      </c>
      <c r="W172" s="63">
        <f>IFERROR(INDEX(W$8:W$37,MATCH(圣人研究设计!AU206,$B$8:$B$37,0)),0)</f>
        <v>0.72</v>
      </c>
      <c r="X172" s="63">
        <f>IFERROR(INDEX(X$8:X$37,MATCH(圣人研究设计!AV206,$B$8:$B$37,0)),0)</f>
        <v>0.48</v>
      </c>
      <c r="Y172" s="63">
        <f>IFERROR(INDEX(Y$8:Y$37,MATCH(圣人研究设计!AW206,$B$8:$B$37,0)),0)</f>
        <v>1.4</v>
      </c>
      <c r="Z172" s="63">
        <f>IFERROR(INDEX(Z$8:Z$37,MATCH(圣人研究设计!AX206,$B$8:$B$37,0)),0)</f>
        <v>0.48</v>
      </c>
      <c r="AA172" s="63">
        <f>IFERROR(INDEX(AA$8:AA$37,MATCH(圣人研究设计!AY206,$B$8:$B$37,0)),0)</f>
        <v>0</v>
      </c>
      <c r="AB172" s="63">
        <f>IFERROR(INDEX(AB$8:AB$37,MATCH(圣人研究设计!AZ206,$B$8:$B$37,0)),0)</f>
        <v>0.24</v>
      </c>
      <c r="AC172" s="63">
        <f>IFERROR(INDEX(AC$8:AC$37,MATCH(圣人研究设计!BA206,$B$8:$B$37,0)),0)</f>
        <v>0.27999999999999997</v>
      </c>
      <c r="AD172" s="63">
        <f>IFERROR(INDEX(AD$8:AD$37,MATCH(圣人研究设计!BB206,$B$8:$B$37,0)),0)</f>
        <v>0.42</v>
      </c>
      <c r="AI172" s="103"/>
      <c r="AJ172" s="60"/>
      <c r="AK172" s="60"/>
      <c r="AL172" s="60"/>
      <c r="AM172" s="60"/>
      <c r="AN172" s="60"/>
    </row>
    <row r="173" spans="2:310" x14ac:dyDescent="0.15">
      <c r="B173" s="172">
        <v>134</v>
      </c>
      <c r="C173" s="63">
        <f>IFERROR(INDEX(C$8:C$37,MATCH(圣人研究设计!AA207,$B$8:$B$37,0)),0)</f>
        <v>2.0999999999999996</v>
      </c>
      <c r="D173" s="63">
        <f>IFERROR(INDEX(D$8:D$37,MATCH(圣人研究设计!AB207,$B$8:$B$37,0)),0)</f>
        <v>2.0999999999999996</v>
      </c>
      <c r="E173" s="63">
        <f>IFERROR(INDEX(E$8:E$37,MATCH(圣人研究设计!AC207,$B$8:$B$37,0)),0)</f>
        <v>0</v>
      </c>
      <c r="F173" s="63">
        <f>IFERROR(INDEX(F$8:F$37,MATCH(圣人研究设计!AD207,$B$8:$B$37,0)),0)</f>
        <v>0.13999999999999999</v>
      </c>
      <c r="G173" s="63">
        <f>IFERROR(INDEX(G$8:G$37,MATCH(圣人研究设计!AE207,$B$8:$B$37,0)),0)</f>
        <v>1.4</v>
      </c>
      <c r="H173" s="63">
        <f>IFERROR(INDEX(H$8:H$37,MATCH(圣人研究设计!AF207,$B$8:$B$37,0)),0)</f>
        <v>1.4</v>
      </c>
      <c r="I173" s="63">
        <f>IFERROR(INDEX(I$8:I$37,MATCH(圣人研究设计!AG207,$B$8:$B$37,0)),0)</f>
        <v>1.2</v>
      </c>
      <c r="J173" s="63">
        <f>IFERROR(INDEX(J$8:J$37,MATCH(圣人研究设计!AH207,$B$8:$B$37,0)),0)</f>
        <v>0.27999999999999997</v>
      </c>
      <c r="K173" s="63">
        <f>IFERROR(INDEX(K$8:K$37,MATCH(圣人研究设计!AI207,$B$8:$B$37,0)),0)</f>
        <v>0.27999999999999997</v>
      </c>
      <c r="L173" s="63">
        <f>IFERROR(INDEX(L$8:L$37,MATCH(圣人研究设计!AJ207,$B$8:$B$37,0)),0)</f>
        <v>0.24</v>
      </c>
      <c r="M173" s="63">
        <f>IFERROR(INDEX(M$8:M$37,MATCH(圣人研究设计!AK207,$B$8:$B$37,0)),0)</f>
        <v>0.36</v>
      </c>
      <c r="N173" s="63">
        <f>IFERROR(INDEX(N$8:N$37,MATCH(圣人研究设计!AL207,$B$8:$B$37,0)),0)</f>
        <v>0.24</v>
      </c>
      <c r="O173" s="63">
        <f>IFERROR(INDEX(O$8:O$37,MATCH(圣人研究设计!AM207,$B$8:$B$37,0)),0)</f>
        <v>0.12</v>
      </c>
      <c r="P173" s="63">
        <f>IFERROR(INDEX(P$8:P$37,MATCH(圣人研究设计!AN207,$B$8:$B$37,0)),0)</f>
        <v>0.48</v>
      </c>
      <c r="Q173" s="63">
        <f>IFERROR(INDEX(Q$8:Q$37,MATCH(圣人研究设计!AO207,$B$8:$B$37,0)),0)</f>
        <v>0.12</v>
      </c>
      <c r="R173" s="63">
        <f>IFERROR(INDEX(R$8:R$37,MATCH(圣人研究设计!AP207,$B$8:$B$37,0)),0)</f>
        <v>0.36</v>
      </c>
      <c r="S173" s="63">
        <f>IFERROR(INDEX(S$8:S$37,MATCH(圣人研究设计!AQ207,$B$8:$B$37,0)),0)</f>
        <v>0.48</v>
      </c>
      <c r="T173" s="63">
        <f>IFERROR(INDEX(T$8:T$37,MATCH(圣人研究设计!AR207,$B$8:$B$37,0)),0)</f>
        <v>0.48</v>
      </c>
      <c r="U173" s="63">
        <f>IFERROR(INDEX(U$8:U$37,MATCH(圣人研究设计!AS207,$B$8:$B$37,0)),0)</f>
        <v>0.48</v>
      </c>
      <c r="V173" s="63">
        <f>IFERROR(INDEX(V$8:V$37,MATCH(圣人研究设计!AT207,$B$8:$B$37,0)),0)</f>
        <v>3.5999999999999996</v>
      </c>
      <c r="W173" s="63">
        <f>IFERROR(INDEX(W$8:W$37,MATCH(圣人研究设计!AU207,$B$8:$B$37,0)),0)</f>
        <v>0.72</v>
      </c>
      <c r="X173" s="63">
        <f>IFERROR(INDEX(X$8:X$37,MATCH(圣人研究设计!AV207,$B$8:$B$37,0)),0)</f>
        <v>0.48</v>
      </c>
      <c r="Y173" s="63">
        <f>IFERROR(INDEX(Y$8:Y$37,MATCH(圣人研究设计!AW207,$B$8:$B$37,0)),0)</f>
        <v>1.4</v>
      </c>
      <c r="Z173" s="63">
        <f>IFERROR(INDEX(Z$8:Z$37,MATCH(圣人研究设计!AX207,$B$8:$B$37,0)),0)</f>
        <v>0.48</v>
      </c>
      <c r="AA173" s="63">
        <f>IFERROR(INDEX(AA$8:AA$37,MATCH(圣人研究设计!AY207,$B$8:$B$37,0)),0)</f>
        <v>0</v>
      </c>
      <c r="AB173" s="63">
        <f>IFERROR(INDEX(AB$8:AB$37,MATCH(圣人研究设计!AZ207,$B$8:$B$37,0)),0)</f>
        <v>0.24</v>
      </c>
      <c r="AC173" s="63">
        <f>IFERROR(INDEX(AC$8:AC$37,MATCH(圣人研究设计!BA207,$B$8:$B$37,0)),0)</f>
        <v>0.27999999999999997</v>
      </c>
      <c r="AD173" s="63">
        <f>IFERROR(INDEX(AD$8:AD$37,MATCH(圣人研究设计!BB207,$B$8:$B$37,0)),0)</f>
        <v>0.42</v>
      </c>
      <c r="AI173" s="103"/>
      <c r="AJ173" s="60"/>
      <c r="AK173" s="60"/>
      <c r="AL173" s="60"/>
      <c r="AM173" s="60"/>
      <c r="AN173" s="60"/>
    </row>
    <row r="174" spans="2:310" x14ac:dyDescent="0.15">
      <c r="B174" s="172">
        <v>135</v>
      </c>
      <c r="C174" s="63">
        <f>IFERROR(INDEX(C$8:C$37,MATCH(圣人研究设计!AA208,$B$8:$B$37,0)),0)</f>
        <v>2.0999999999999996</v>
      </c>
      <c r="D174" s="63">
        <f>IFERROR(INDEX(D$8:D$37,MATCH(圣人研究设计!AB208,$B$8:$B$37,0)),0)</f>
        <v>2.0999999999999996</v>
      </c>
      <c r="E174" s="63">
        <f>IFERROR(INDEX(E$8:E$37,MATCH(圣人研究设计!AC208,$B$8:$B$37,0)),0)</f>
        <v>0</v>
      </c>
      <c r="F174" s="63">
        <f>IFERROR(INDEX(F$8:F$37,MATCH(圣人研究设计!AD208,$B$8:$B$37,0)),0)</f>
        <v>0.13999999999999999</v>
      </c>
      <c r="G174" s="63">
        <f>IFERROR(INDEX(G$8:G$37,MATCH(圣人研究设计!AE208,$B$8:$B$37,0)),0)</f>
        <v>1.4</v>
      </c>
      <c r="H174" s="63">
        <f>IFERROR(INDEX(H$8:H$37,MATCH(圣人研究设计!AF208,$B$8:$B$37,0)),0)</f>
        <v>1.4</v>
      </c>
      <c r="I174" s="63">
        <f>IFERROR(INDEX(I$8:I$37,MATCH(圣人研究设计!AG208,$B$8:$B$37,0)),0)</f>
        <v>1.2</v>
      </c>
      <c r="J174" s="63">
        <f>IFERROR(INDEX(J$8:J$37,MATCH(圣人研究设计!AH208,$B$8:$B$37,0)),0)</f>
        <v>0.27999999999999997</v>
      </c>
      <c r="K174" s="63">
        <f>IFERROR(INDEX(K$8:K$37,MATCH(圣人研究设计!AI208,$B$8:$B$37,0)),0)</f>
        <v>0.27999999999999997</v>
      </c>
      <c r="L174" s="63">
        <f>IFERROR(INDEX(L$8:L$37,MATCH(圣人研究设计!AJ208,$B$8:$B$37,0)),0)</f>
        <v>0.24</v>
      </c>
      <c r="M174" s="63">
        <f>IFERROR(INDEX(M$8:M$37,MATCH(圣人研究设计!AK208,$B$8:$B$37,0)),0)</f>
        <v>0.36</v>
      </c>
      <c r="N174" s="63">
        <f>IFERROR(INDEX(N$8:N$37,MATCH(圣人研究设计!AL208,$B$8:$B$37,0)),0)</f>
        <v>0.24</v>
      </c>
      <c r="O174" s="63">
        <f>IFERROR(INDEX(O$8:O$37,MATCH(圣人研究设计!AM208,$B$8:$B$37,0)),0)</f>
        <v>0.12</v>
      </c>
      <c r="P174" s="63">
        <f>IFERROR(INDEX(P$8:P$37,MATCH(圣人研究设计!AN208,$B$8:$B$37,0)),0)</f>
        <v>0.48</v>
      </c>
      <c r="Q174" s="63">
        <f>IFERROR(INDEX(Q$8:Q$37,MATCH(圣人研究设计!AO208,$B$8:$B$37,0)),0)</f>
        <v>0.12</v>
      </c>
      <c r="R174" s="63">
        <f>IFERROR(INDEX(R$8:R$37,MATCH(圣人研究设计!AP208,$B$8:$B$37,0)),0)</f>
        <v>0.36</v>
      </c>
      <c r="S174" s="63">
        <f>IFERROR(INDEX(S$8:S$37,MATCH(圣人研究设计!AQ208,$B$8:$B$37,0)),0)</f>
        <v>0.48</v>
      </c>
      <c r="T174" s="63">
        <f>IFERROR(INDEX(T$8:T$37,MATCH(圣人研究设计!AR208,$B$8:$B$37,0)),0)</f>
        <v>0.48</v>
      </c>
      <c r="U174" s="63">
        <f>IFERROR(INDEX(U$8:U$37,MATCH(圣人研究设计!AS208,$B$8:$B$37,0)),0)</f>
        <v>0.48</v>
      </c>
      <c r="V174" s="63">
        <f>IFERROR(INDEX(V$8:V$37,MATCH(圣人研究设计!AT208,$B$8:$B$37,0)),0)</f>
        <v>3.5999999999999996</v>
      </c>
      <c r="W174" s="63">
        <f>IFERROR(INDEX(W$8:W$37,MATCH(圣人研究设计!AU208,$B$8:$B$37,0)),0)</f>
        <v>0.72</v>
      </c>
      <c r="X174" s="63">
        <f>IFERROR(INDEX(X$8:X$37,MATCH(圣人研究设计!AV208,$B$8:$B$37,0)),0)</f>
        <v>0.48</v>
      </c>
      <c r="Y174" s="63">
        <f>IFERROR(INDEX(Y$8:Y$37,MATCH(圣人研究设计!AW208,$B$8:$B$37,0)),0)</f>
        <v>1.4</v>
      </c>
      <c r="Z174" s="63">
        <f>IFERROR(INDEX(Z$8:Z$37,MATCH(圣人研究设计!AX208,$B$8:$B$37,0)),0)</f>
        <v>0.48</v>
      </c>
      <c r="AA174" s="63">
        <f>IFERROR(INDEX(AA$8:AA$37,MATCH(圣人研究设计!AY208,$B$8:$B$37,0)),0)</f>
        <v>0</v>
      </c>
      <c r="AB174" s="63">
        <f>IFERROR(INDEX(AB$8:AB$37,MATCH(圣人研究设计!AZ208,$B$8:$B$37,0)),0)</f>
        <v>0.24</v>
      </c>
      <c r="AC174" s="63">
        <f>IFERROR(INDEX(AC$8:AC$37,MATCH(圣人研究设计!BA208,$B$8:$B$37,0)),0)</f>
        <v>0.27999999999999997</v>
      </c>
      <c r="AD174" s="63">
        <f>IFERROR(INDEX(AD$8:AD$37,MATCH(圣人研究设计!BB208,$B$8:$B$37,0)),0)</f>
        <v>0.42</v>
      </c>
      <c r="AI174" s="103"/>
      <c r="AJ174" s="60"/>
      <c r="AK174" s="60"/>
      <c r="AL174" s="60"/>
      <c r="AM174" s="60"/>
      <c r="AN174" s="60"/>
    </row>
    <row r="175" spans="2:310" x14ac:dyDescent="0.15">
      <c r="B175" s="172">
        <v>136</v>
      </c>
      <c r="C175" s="63">
        <f>IFERROR(INDEX(C$8:C$37,MATCH(圣人研究设计!AA209,$B$8:$B$37,0)),0)</f>
        <v>2.0999999999999996</v>
      </c>
      <c r="D175" s="63">
        <f>IFERROR(INDEX(D$8:D$37,MATCH(圣人研究设计!AB209,$B$8:$B$37,0)),0)</f>
        <v>2.0999999999999996</v>
      </c>
      <c r="E175" s="63">
        <f>IFERROR(INDEX(E$8:E$37,MATCH(圣人研究设计!AC209,$B$8:$B$37,0)),0)</f>
        <v>0</v>
      </c>
      <c r="F175" s="63">
        <f>IFERROR(INDEX(F$8:F$37,MATCH(圣人研究设计!AD209,$B$8:$B$37,0)),0)</f>
        <v>0.13999999999999999</v>
      </c>
      <c r="G175" s="63">
        <f>IFERROR(INDEX(G$8:G$37,MATCH(圣人研究设计!AE209,$B$8:$B$37,0)),0)</f>
        <v>1.4</v>
      </c>
      <c r="H175" s="63">
        <f>IFERROR(INDEX(H$8:H$37,MATCH(圣人研究设计!AF209,$B$8:$B$37,0)),0)</f>
        <v>1.4</v>
      </c>
      <c r="I175" s="63">
        <f>IFERROR(INDEX(I$8:I$37,MATCH(圣人研究设计!AG209,$B$8:$B$37,0)),0)</f>
        <v>1.2</v>
      </c>
      <c r="J175" s="63">
        <f>IFERROR(INDEX(J$8:J$37,MATCH(圣人研究设计!AH209,$B$8:$B$37,0)),0)</f>
        <v>0.27999999999999997</v>
      </c>
      <c r="K175" s="63">
        <f>IFERROR(INDEX(K$8:K$37,MATCH(圣人研究设计!AI209,$B$8:$B$37,0)),0)</f>
        <v>0.27999999999999997</v>
      </c>
      <c r="L175" s="63">
        <f>IFERROR(INDEX(L$8:L$37,MATCH(圣人研究设计!AJ209,$B$8:$B$37,0)),0)</f>
        <v>0.24</v>
      </c>
      <c r="M175" s="63">
        <f>IFERROR(INDEX(M$8:M$37,MATCH(圣人研究设计!AK209,$B$8:$B$37,0)),0)</f>
        <v>0.36</v>
      </c>
      <c r="N175" s="63">
        <f>IFERROR(INDEX(N$8:N$37,MATCH(圣人研究设计!AL209,$B$8:$B$37,0)),0)</f>
        <v>0.24</v>
      </c>
      <c r="O175" s="63">
        <f>IFERROR(INDEX(O$8:O$37,MATCH(圣人研究设计!AM209,$B$8:$B$37,0)),0)</f>
        <v>0.12</v>
      </c>
      <c r="P175" s="63">
        <f>IFERROR(INDEX(P$8:P$37,MATCH(圣人研究设计!AN209,$B$8:$B$37,0)),0)</f>
        <v>0.48</v>
      </c>
      <c r="Q175" s="63">
        <f>IFERROR(INDEX(Q$8:Q$37,MATCH(圣人研究设计!AO209,$B$8:$B$37,0)),0)</f>
        <v>0.12</v>
      </c>
      <c r="R175" s="63">
        <f>IFERROR(INDEX(R$8:R$37,MATCH(圣人研究设计!AP209,$B$8:$B$37,0)),0)</f>
        <v>0.36</v>
      </c>
      <c r="S175" s="63">
        <f>IFERROR(INDEX(S$8:S$37,MATCH(圣人研究设计!AQ209,$B$8:$B$37,0)),0)</f>
        <v>0.48</v>
      </c>
      <c r="T175" s="63">
        <f>IFERROR(INDEX(T$8:T$37,MATCH(圣人研究设计!AR209,$B$8:$B$37,0)),0)</f>
        <v>0.48</v>
      </c>
      <c r="U175" s="63">
        <f>IFERROR(INDEX(U$8:U$37,MATCH(圣人研究设计!AS209,$B$8:$B$37,0)),0)</f>
        <v>0.48</v>
      </c>
      <c r="V175" s="63">
        <f>IFERROR(INDEX(V$8:V$37,MATCH(圣人研究设计!AT209,$B$8:$B$37,0)),0)</f>
        <v>3.5999999999999996</v>
      </c>
      <c r="W175" s="63">
        <f>IFERROR(INDEX(W$8:W$37,MATCH(圣人研究设计!AU209,$B$8:$B$37,0)),0)</f>
        <v>0.72</v>
      </c>
      <c r="X175" s="63">
        <f>IFERROR(INDEX(X$8:X$37,MATCH(圣人研究设计!AV209,$B$8:$B$37,0)),0)</f>
        <v>0.48</v>
      </c>
      <c r="Y175" s="63">
        <f>IFERROR(INDEX(Y$8:Y$37,MATCH(圣人研究设计!AW209,$B$8:$B$37,0)),0)</f>
        <v>1.4</v>
      </c>
      <c r="Z175" s="63">
        <f>IFERROR(INDEX(Z$8:Z$37,MATCH(圣人研究设计!AX209,$B$8:$B$37,0)),0)</f>
        <v>0.48</v>
      </c>
      <c r="AA175" s="63">
        <f>IFERROR(INDEX(AA$8:AA$37,MATCH(圣人研究设计!AY209,$B$8:$B$37,0)),0)</f>
        <v>0</v>
      </c>
      <c r="AB175" s="63">
        <f>IFERROR(INDEX(AB$8:AB$37,MATCH(圣人研究设计!AZ209,$B$8:$B$37,0)),0)</f>
        <v>0.24</v>
      </c>
      <c r="AC175" s="63">
        <f>IFERROR(INDEX(AC$8:AC$37,MATCH(圣人研究设计!BA209,$B$8:$B$37,0)),0)</f>
        <v>0.27999999999999997</v>
      </c>
      <c r="AD175" s="63">
        <f>IFERROR(INDEX(AD$8:AD$37,MATCH(圣人研究设计!BB209,$B$8:$B$37,0)),0)</f>
        <v>0.42</v>
      </c>
      <c r="AI175" s="103"/>
      <c r="AJ175" s="60"/>
      <c r="AK175" s="60"/>
      <c r="AL175" s="60"/>
      <c r="AM175" s="60"/>
      <c r="AN175" s="60"/>
    </row>
    <row r="176" spans="2:310" x14ac:dyDescent="0.15">
      <c r="B176" s="172">
        <v>137</v>
      </c>
      <c r="C176" s="63">
        <f>IFERROR(INDEX(C$8:C$37,MATCH(圣人研究设计!AA210,$B$8:$B$37,0)),0)</f>
        <v>2.0999999999999996</v>
      </c>
      <c r="D176" s="63">
        <f>IFERROR(INDEX(D$8:D$37,MATCH(圣人研究设计!AB210,$B$8:$B$37,0)),0)</f>
        <v>2.0999999999999996</v>
      </c>
      <c r="E176" s="63">
        <f>IFERROR(INDEX(E$8:E$37,MATCH(圣人研究设计!AC210,$B$8:$B$37,0)),0)</f>
        <v>0</v>
      </c>
      <c r="F176" s="63">
        <f>IFERROR(INDEX(F$8:F$37,MATCH(圣人研究设计!AD210,$B$8:$B$37,0)),0)</f>
        <v>0.13999999999999999</v>
      </c>
      <c r="G176" s="63">
        <f>IFERROR(INDEX(G$8:G$37,MATCH(圣人研究设计!AE210,$B$8:$B$37,0)),0)</f>
        <v>1.4</v>
      </c>
      <c r="H176" s="63">
        <f>IFERROR(INDEX(H$8:H$37,MATCH(圣人研究设计!AF210,$B$8:$B$37,0)),0)</f>
        <v>1.4</v>
      </c>
      <c r="I176" s="63">
        <f>IFERROR(INDEX(I$8:I$37,MATCH(圣人研究设计!AG210,$B$8:$B$37,0)),0)</f>
        <v>1.4</v>
      </c>
      <c r="J176" s="63">
        <f>IFERROR(INDEX(J$8:J$37,MATCH(圣人研究设计!AH210,$B$8:$B$37,0)),0)</f>
        <v>0.27999999999999997</v>
      </c>
      <c r="K176" s="63">
        <f>IFERROR(INDEX(K$8:K$37,MATCH(圣人研究设计!AI210,$B$8:$B$37,0)),0)</f>
        <v>0.27999999999999997</v>
      </c>
      <c r="L176" s="63">
        <f>IFERROR(INDEX(L$8:L$37,MATCH(圣人研究设计!AJ210,$B$8:$B$37,0)),0)</f>
        <v>0.24</v>
      </c>
      <c r="M176" s="63">
        <f>IFERROR(INDEX(M$8:M$37,MATCH(圣人研究设计!AK210,$B$8:$B$37,0)),0)</f>
        <v>0.42</v>
      </c>
      <c r="N176" s="63">
        <f>IFERROR(INDEX(N$8:N$37,MATCH(圣人研究设计!AL210,$B$8:$B$37,0)),0)</f>
        <v>0.27999999999999997</v>
      </c>
      <c r="O176" s="63">
        <f>IFERROR(INDEX(O$8:O$37,MATCH(圣人研究设计!AM210,$B$8:$B$37,0)),0)</f>
        <v>0.12</v>
      </c>
      <c r="P176" s="63">
        <f>IFERROR(INDEX(P$8:P$37,MATCH(圣人研究设计!AN210,$B$8:$B$37,0)),0)</f>
        <v>0.55999999999999994</v>
      </c>
      <c r="Q176" s="63">
        <f>IFERROR(INDEX(Q$8:Q$37,MATCH(圣人研究设计!AO210,$B$8:$B$37,0)),0)</f>
        <v>0.12</v>
      </c>
      <c r="R176" s="63">
        <f>IFERROR(INDEX(R$8:R$37,MATCH(圣人研究设计!AP210,$B$8:$B$37,0)),0)</f>
        <v>0.36</v>
      </c>
      <c r="S176" s="63">
        <f>IFERROR(INDEX(S$8:S$37,MATCH(圣人研究设计!AQ210,$B$8:$B$37,0)),0)</f>
        <v>0.48</v>
      </c>
      <c r="T176" s="63">
        <f>IFERROR(INDEX(T$8:T$37,MATCH(圣人研究设计!AR210,$B$8:$B$37,0)),0)</f>
        <v>0.55999999999999994</v>
      </c>
      <c r="U176" s="63">
        <f>IFERROR(INDEX(U$8:U$37,MATCH(圣人研究设计!AS210,$B$8:$B$37,0)),0)</f>
        <v>0.48</v>
      </c>
      <c r="V176" s="63">
        <f>IFERROR(INDEX(V$8:V$37,MATCH(圣人研究设计!AT210,$B$8:$B$37,0)),0)</f>
        <v>4.1999999999999993</v>
      </c>
      <c r="W176" s="63">
        <f>IFERROR(INDEX(W$8:W$37,MATCH(圣人研究设计!AU210,$B$8:$B$37,0)),0)</f>
        <v>0.84</v>
      </c>
      <c r="X176" s="63">
        <f>IFERROR(INDEX(X$8:X$37,MATCH(圣人研究设计!AV210,$B$8:$B$37,0)),0)</f>
        <v>0.48</v>
      </c>
      <c r="Y176" s="63">
        <f>IFERROR(INDEX(Y$8:Y$37,MATCH(圣人研究设计!AW210,$B$8:$B$37,0)),0)</f>
        <v>1.4</v>
      </c>
      <c r="Z176" s="63">
        <f>IFERROR(INDEX(Z$8:Z$37,MATCH(圣人研究设计!AX210,$B$8:$B$37,0)),0)</f>
        <v>0.55999999999999994</v>
      </c>
      <c r="AA176" s="63">
        <f>IFERROR(INDEX(AA$8:AA$37,MATCH(圣人研究设计!AY210,$B$8:$B$37,0)),0)</f>
        <v>0</v>
      </c>
      <c r="AB176" s="63">
        <f>IFERROR(INDEX(AB$8:AB$37,MATCH(圣人研究设计!AZ210,$B$8:$B$37,0)),0)</f>
        <v>0.24</v>
      </c>
      <c r="AC176" s="63">
        <f>IFERROR(INDEX(AC$8:AC$37,MATCH(圣人研究设计!BA210,$B$8:$B$37,0)),0)</f>
        <v>0.27999999999999997</v>
      </c>
      <c r="AD176" s="63">
        <f>IFERROR(INDEX(AD$8:AD$37,MATCH(圣人研究设计!BB210,$B$8:$B$37,0)),0)</f>
        <v>0.42</v>
      </c>
      <c r="AI176" s="103"/>
      <c r="AJ176" s="60"/>
      <c r="AK176" s="60"/>
      <c r="AL176" s="60"/>
      <c r="AM176" s="60"/>
      <c r="AN176" s="60"/>
    </row>
    <row r="177" spans="2:40" x14ac:dyDescent="0.15">
      <c r="B177" s="172">
        <v>138</v>
      </c>
      <c r="C177" s="63">
        <f>IFERROR(INDEX(C$8:C$37,MATCH(圣人研究设计!AA211,$B$8:$B$37,0)),0)</f>
        <v>2.0999999999999996</v>
      </c>
      <c r="D177" s="63">
        <f>IFERROR(INDEX(D$8:D$37,MATCH(圣人研究设计!AB211,$B$8:$B$37,0)),0)</f>
        <v>2.0999999999999996</v>
      </c>
      <c r="E177" s="63">
        <f>IFERROR(INDEX(E$8:E$37,MATCH(圣人研究设计!AC211,$B$8:$B$37,0)),0)</f>
        <v>0</v>
      </c>
      <c r="F177" s="63">
        <f>IFERROR(INDEX(F$8:F$37,MATCH(圣人研究设计!AD211,$B$8:$B$37,0)),0)</f>
        <v>0.13999999999999999</v>
      </c>
      <c r="G177" s="63">
        <f>IFERROR(INDEX(G$8:G$37,MATCH(圣人研究设计!AE211,$B$8:$B$37,0)),0)</f>
        <v>1.4</v>
      </c>
      <c r="H177" s="63">
        <f>IFERROR(INDEX(H$8:H$37,MATCH(圣人研究设计!AF211,$B$8:$B$37,0)),0)</f>
        <v>1.4</v>
      </c>
      <c r="I177" s="63">
        <f>IFERROR(INDEX(I$8:I$37,MATCH(圣人研究设计!AG211,$B$8:$B$37,0)),0)</f>
        <v>1.4</v>
      </c>
      <c r="J177" s="63">
        <f>IFERROR(INDEX(J$8:J$37,MATCH(圣人研究设计!AH211,$B$8:$B$37,0)),0)</f>
        <v>0.27999999999999997</v>
      </c>
      <c r="K177" s="63">
        <f>IFERROR(INDEX(K$8:K$37,MATCH(圣人研究设计!AI211,$B$8:$B$37,0)),0)</f>
        <v>0.27999999999999997</v>
      </c>
      <c r="L177" s="63">
        <f>IFERROR(INDEX(L$8:L$37,MATCH(圣人研究设计!AJ211,$B$8:$B$37,0)),0)</f>
        <v>0.24</v>
      </c>
      <c r="M177" s="63">
        <f>IFERROR(INDEX(M$8:M$37,MATCH(圣人研究设计!AK211,$B$8:$B$37,0)),0)</f>
        <v>0.42</v>
      </c>
      <c r="N177" s="63">
        <f>IFERROR(INDEX(N$8:N$37,MATCH(圣人研究设计!AL211,$B$8:$B$37,0)),0)</f>
        <v>0.27999999999999997</v>
      </c>
      <c r="O177" s="63">
        <f>IFERROR(INDEX(O$8:O$37,MATCH(圣人研究设计!AM211,$B$8:$B$37,0)),0)</f>
        <v>0.12</v>
      </c>
      <c r="P177" s="63">
        <f>IFERROR(INDEX(P$8:P$37,MATCH(圣人研究设计!AN211,$B$8:$B$37,0)),0)</f>
        <v>0.55999999999999994</v>
      </c>
      <c r="Q177" s="63">
        <f>IFERROR(INDEX(Q$8:Q$37,MATCH(圣人研究设计!AO211,$B$8:$B$37,0)),0)</f>
        <v>0.12</v>
      </c>
      <c r="R177" s="63">
        <f>IFERROR(INDEX(R$8:R$37,MATCH(圣人研究设计!AP211,$B$8:$B$37,0)),0)</f>
        <v>0.36</v>
      </c>
      <c r="S177" s="63">
        <f>IFERROR(INDEX(S$8:S$37,MATCH(圣人研究设计!AQ211,$B$8:$B$37,0)),0)</f>
        <v>0.48</v>
      </c>
      <c r="T177" s="63">
        <f>IFERROR(INDEX(T$8:T$37,MATCH(圣人研究设计!AR211,$B$8:$B$37,0)),0)</f>
        <v>0.55999999999999994</v>
      </c>
      <c r="U177" s="63">
        <f>IFERROR(INDEX(U$8:U$37,MATCH(圣人研究设计!AS211,$B$8:$B$37,0)),0)</f>
        <v>0.48</v>
      </c>
      <c r="V177" s="63">
        <f>IFERROR(INDEX(V$8:V$37,MATCH(圣人研究设计!AT211,$B$8:$B$37,0)),0)</f>
        <v>4.1999999999999993</v>
      </c>
      <c r="W177" s="63">
        <f>IFERROR(INDEX(W$8:W$37,MATCH(圣人研究设计!AU211,$B$8:$B$37,0)),0)</f>
        <v>0.84</v>
      </c>
      <c r="X177" s="63">
        <f>IFERROR(INDEX(X$8:X$37,MATCH(圣人研究设计!AV211,$B$8:$B$37,0)),0)</f>
        <v>0.48</v>
      </c>
      <c r="Y177" s="63">
        <f>IFERROR(INDEX(Y$8:Y$37,MATCH(圣人研究设计!AW211,$B$8:$B$37,0)),0)</f>
        <v>1.4</v>
      </c>
      <c r="Z177" s="63">
        <f>IFERROR(INDEX(Z$8:Z$37,MATCH(圣人研究设计!AX211,$B$8:$B$37,0)),0)</f>
        <v>0.55999999999999994</v>
      </c>
      <c r="AA177" s="63">
        <f>IFERROR(INDEX(AA$8:AA$37,MATCH(圣人研究设计!AY211,$B$8:$B$37,0)),0)</f>
        <v>0</v>
      </c>
      <c r="AB177" s="63">
        <f>IFERROR(INDEX(AB$8:AB$37,MATCH(圣人研究设计!AZ211,$B$8:$B$37,0)),0)</f>
        <v>0.24</v>
      </c>
      <c r="AC177" s="63">
        <f>IFERROR(INDEX(AC$8:AC$37,MATCH(圣人研究设计!BA211,$B$8:$B$37,0)),0)</f>
        <v>0.27999999999999997</v>
      </c>
      <c r="AD177" s="63">
        <f>IFERROR(INDEX(AD$8:AD$37,MATCH(圣人研究设计!BB211,$B$8:$B$37,0)),0)</f>
        <v>0.42</v>
      </c>
      <c r="AI177" s="103"/>
      <c r="AJ177" s="60"/>
      <c r="AK177" s="60"/>
      <c r="AL177" s="60"/>
      <c r="AM177" s="60"/>
      <c r="AN177" s="60"/>
    </row>
    <row r="178" spans="2:40" x14ac:dyDescent="0.15">
      <c r="B178" s="172">
        <v>139</v>
      </c>
      <c r="C178" s="63">
        <f>IFERROR(INDEX(C$8:C$37,MATCH(圣人研究设计!AA212,$B$8:$B$37,0)),0)</f>
        <v>2.0999999999999996</v>
      </c>
      <c r="D178" s="63">
        <f>IFERROR(INDEX(D$8:D$37,MATCH(圣人研究设计!AB212,$B$8:$B$37,0)),0)</f>
        <v>2.0999999999999996</v>
      </c>
      <c r="E178" s="63">
        <f>IFERROR(INDEX(E$8:E$37,MATCH(圣人研究设计!AC212,$B$8:$B$37,0)),0)</f>
        <v>0</v>
      </c>
      <c r="F178" s="63">
        <f>IFERROR(INDEX(F$8:F$37,MATCH(圣人研究设计!AD212,$B$8:$B$37,0)),0)</f>
        <v>0.13999999999999999</v>
      </c>
      <c r="G178" s="63">
        <f>IFERROR(INDEX(G$8:G$37,MATCH(圣人研究设计!AE212,$B$8:$B$37,0)),0)</f>
        <v>1.4</v>
      </c>
      <c r="H178" s="63">
        <f>IFERROR(INDEX(H$8:H$37,MATCH(圣人研究设计!AF212,$B$8:$B$37,0)),0)</f>
        <v>1.4</v>
      </c>
      <c r="I178" s="63">
        <f>IFERROR(INDEX(I$8:I$37,MATCH(圣人研究设计!AG212,$B$8:$B$37,0)),0)</f>
        <v>1.4</v>
      </c>
      <c r="J178" s="63">
        <f>IFERROR(INDEX(J$8:J$37,MATCH(圣人研究设计!AH212,$B$8:$B$37,0)),0)</f>
        <v>0.27999999999999997</v>
      </c>
      <c r="K178" s="63">
        <f>IFERROR(INDEX(K$8:K$37,MATCH(圣人研究设计!AI212,$B$8:$B$37,0)),0)</f>
        <v>0.27999999999999997</v>
      </c>
      <c r="L178" s="63">
        <f>IFERROR(INDEX(L$8:L$37,MATCH(圣人研究设计!AJ212,$B$8:$B$37,0)),0)</f>
        <v>0.24</v>
      </c>
      <c r="M178" s="63">
        <f>IFERROR(INDEX(M$8:M$37,MATCH(圣人研究设计!AK212,$B$8:$B$37,0)),0)</f>
        <v>0.42</v>
      </c>
      <c r="N178" s="63">
        <f>IFERROR(INDEX(N$8:N$37,MATCH(圣人研究设计!AL212,$B$8:$B$37,0)),0)</f>
        <v>0.27999999999999997</v>
      </c>
      <c r="O178" s="63">
        <f>IFERROR(INDEX(O$8:O$37,MATCH(圣人研究设计!AM212,$B$8:$B$37,0)),0)</f>
        <v>0.12</v>
      </c>
      <c r="P178" s="63">
        <f>IFERROR(INDEX(P$8:P$37,MATCH(圣人研究设计!AN212,$B$8:$B$37,0)),0)</f>
        <v>0.55999999999999994</v>
      </c>
      <c r="Q178" s="63">
        <f>IFERROR(INDEX(Q$8:Q$37,MATCH(圣人研究设计!AO212,$B$8:$B$37,0)),0)</f>
        <v>0.12</v>
      </c>
      <c r="R178" s="63">
        <f>IFERROR(INDEX(R$8:R$37,MATCH(圣人研究设计!AP212,$B$8:$B$37,0)),0)</f>
        <v>0.36</v>
      </c>
      <c r="S178" s="63">
        <f>IFERROR(INDEX(S$8:S$37,MATCH(圣人研究设计!AQ212,$B$8:$B$37,0)),0)</f>
        <v>0.48</v>
      </c>
      <c r="T178" s="63">
        <f>IFERROR(INDEX(T$8:T$37,MATCH(圣人研究设计!AR212,$B$8:$B$37,0)),0)</f>
        <v>0.55999999999999994</v>
      </c>
      <c r="U178" s="63">
        <f>IFERROR(INDEX(U$8:U$37,MATCH(圣人研究设计!AS212,$B$8:$B$37,0)),0)</f>
        <v>0.48</v>
      </c>
      <c r="V178" s="63">
        <f>IFERROR(INDEX(V$8:V$37,MATCH(圣人研究设计!AT212,$B$8:$B$37,0)),0)</f>
        <v>4.1999999999999993</v>
      </c>
      <c r="W178" s="63">
        <f>IFERROR(INDEX(W$8:W$37,MATCH(圣人研究设计!AU212,$B$8:$B$37,0)),0)</f>
        <v>0.84</v>
      </c>
      <c r="X178" s="63">
        <f>IFERROR(INDEX(X$8:X$37,MATCH(圣人研究设计!AV212,$B$8:$B$37,0)),0)</f>
        <v>0.48</v>
      </c>
      <c r="Y178" s="63">
        <f>IFERROR(INDEX(Y$8:Y$37,MATCH(圣人研究设计!AW212,$B$8:$B$37,0)),0)</f>
        <v>1.4</v>
      </c>
      <c r="Z178" s="63">
        <f>IFERROR(INDEX(Z$8:Z$37,MATCH(圣人研究设计!AX212,$B$8:$B$37,0)),0)</f>
        <v>0.55999999999999994</v>
      </c>
      <c r="AA178" s="63">
        <f>IFERROR(INDEX(AA$8:AA$37,MATCH(圣人研究设计!AY212,$B$8:$B$37,0)),0)</f>
        <v>0</v>
      </c>
      <c r="AB178" s="63">
        <f>IFERROR(INDEX(AB$8:AB$37,MATCH(圣人研究设计!AZ212,$B$8:$B$37,0)),0)</f>
        <v>0.24</v>
      </c>
      <c r="AC178" s="63">
        <f>IFERROR(INDEX(AC$8:AC$37,MATCH(圣人研究设计!BA212,$B$8:$B$37,0)),0)</f>
        <v>0.27999999999999997</v>
      </c>
      <c r="AD178" s="63">
        <f>IFERROR(INDEX(AD$8:AD$37,MATCH(圣人研究设计!BB212,$B$8:$B$37,0)),0)</f>
        <v>0.42</v>
      </c>
    </row>
    <row r="179" spans="2:40" x14ac:dyDescent="0.15">
      <c r="B179" s="172">
        <v>140</v>
      </c>
      <c r="C179" s="63">
        <f>IFERROR(INDEX(C$8:C$37,MATCH(圣人研究设计!AA213,$B$8:$B$37,0)),0)</f>
        <v>2.0999999999999996</v>
      </c>
      <c r="D179" s="63">
        <f>IFERROR(INDEX(D$8:D$37,MATCH(圣人研究设计!AB213,$B$8:$B$37,0)),0)</f>
        <v>2.0999999999999996</v>
      </c>
      <c r="E179" s="63">
        <f>IFERROR(INDEX(E$8:E$37,MATCH(圣人研究设计!AC213,$B$8:$B$37,0)),0)</f>
        <v>0</v>
      </c>
      <c r="F179" s="63">
        <f>IFERROR(INDEX(F$8:F$37,MATCH(圣人研究设计!AD213,$B$8:$B$37,0)),0)</f>
        <v>0.13999999999999999</v>
      </c>
      <c r="G179" s="63">
        <f>IFERROR(INDEX(G$8:G$37,MATCH(圣人研究设计!AE213,$B$8:$B$37,0)),0)</f>
        <v>1.4</v>
      </c>
      <c r="H179" s="63">
        <f>IFERROR(INDEX(H$8:H$37,MATCH(圣人研究设计!AF213,$B$8:$B$37,0)),0)</f>
        <v>1.4</v>
      </c>
      <c r="I179" s="63">
        <f>IFERROR(INDEX(I$8:I$37,MATCH(圣人研究设计!AG213,$B$8:$B$37,0)),0)</f>
        <v>1.4</v>
      </c>
      <c r="J179" s="63">
        <f>IFERROR(INDEX(J$8:J$37,MATCH(圣人研究设计!AH213,$B$8:$B$37,0)),0)</f>
        <v>0.27999999999999997</v>
      </c>
      <c r="K179" s="63">
        <f>IFERROR(INDEX(K$8:K$37,MATCH(圣人研究设计!AI213,$B$8:$B$37,0)),0)</f>
        <v>0.27999999999999997</v>
      </c>
      <c r="L179" s="63">
        <f>IFERROR(INDEX(L$8:L$37,MATCH(圣人研究设计!AJ213,$B$8:$B$37,0)),0)</f>
        <v>0.24</v>
      </c>
      <c r="M179" s="63">
        <f>IFERROR(INDEX(M$8:M$37,MATCH(圣人研究设计!AK213,$B$8:$B$37,0)),0)</f>
        <v>0.42</v>
      </c>
      <c r="N179" s="63">
        <f>IFERROR(INDEX(N$8:N$37,MATCH(圣人研究设计!AL213,$B$8:$B$37,0)),0)</f>
        <v>0.27999999999999997</v>
      </c>
      <c r="O179" s="63">
        <f>IFERROR(INDEX(O$8:O$37,MATCH(圣人研究设计!AM213,$B$8:$B$37,0)),0)</f>
        <v>0.12</v>
      </c>
      <c r="P179" s="63">
        <f>IFERROR(INDEX(P$8:P$37,MATCH(圣人研究设计!AN213,$B$8:$B$37,0)),0)</f>
        <v>0.55999999999999994</v>
      </c>
      <c r="Q179" s="63">
        <f>IFERROR(INDEX(Q$8:Q$37,MATCH(圣人研究设计!AO213,$B$8:$B$37,0)),0)</f>
        <v>0.12</v>
      </c>
      <c r="R179" s="63">
        <f>IFERROR(INDEX(R$8:R$37,MATCH(圣人研究设计!AP213,$B$8:$B$37,0)),0)</f>
        <v>0.36</v>
      </c>
      <c r="S179" s="63">
        <f>IFERROR(INDEX(S$8:S$37,MATCH(圣人研究设计!AQ213,$B$8:$B$37,0)),0)</f>
        <v>0.48</v>
      </c>
      <c r="T179" s="63">
        <f>IFERROR(INDEX(T$8:T$37,MATCH(圣人研究设计!AR213,$B$8:$B$37,0)),0)</f>
        <v>0.55999999999999994</v>
      </c>
      <c r="U179" s="63">
        <f>IFERROR(INDEX(U$8:U$37,MATCH(圣人研究设计!AS213,$B$8:$B$37,0)),0)</f>
        <v>0.48</v>
      </c>
      <c r="V179" s="63">
        <f>IFERROR(INDEX(V$8:V$37,MATCH(圣人研究设计!AT213,$B$8:$B$37,0)),0)</f>
        <v>4.1999999999999993</v>
      </c>
      <c r="W179" s="63">
        <f>IFERROR(INDEX(W$8:W$37,MATCH(圣人研究设计!AU213,$B$8:$B$37,0)),0)</f>
        <v>0.84</v>
      </c>
      <c r="X179" s="63">
        <f>IFERROR(INDEX(X$8:X$37,MATCH(圣人研究设计!AV213,$B$8:$B$37,0)),0)</f>
        <v>0.48</v>
      </c>
      <c r="Y179" s="63">
        <f>IFERROR(INDEX(Y$8:Y$37,MATCH(圣人研究设计!AW213,$B$8:$B$37,0)),0)</f>
        <v>1.4</v>
      </c>
      <c r="Z179" s="63">
        <f>IFERROR(INDEX(Z$8:Z$37,MATCH(圣人研究设计!AX213,$B$8:$B$37,0)),0)</f>
        <v>0.55999999999999994</v>
      </c>
      <c r="AA179" s="63">
        <f>IFERROR(INDEX(AA$8:AA$37,MATCH(圣人研究设计!AY213,$B$8:$B$37,0)),0)</f>
        <v>0</v>
      </c>
      <c r="AB179" s="63">
        <f>IFERROR(INDEX(AB$8:AB$37,MATCH(圣人研究设计!AZ213,$B$8:$B$37,0)),0)</f>
        <v>0.24</v>
      </c>
      <c r="AC179" s="63">
        <f>IFERROR(INDEX(AC$8:AC$37,MATCH(圣人研究设计!BA213,$B$8:$B$37,0)),0)</f>
        <v>0.27999999999999997</v>
      </c>
      <c r="AD179" s="63">
        <f>IFERROR(INDEX(AD$8:AD$37,MATCH(圣人研究设计!BB213,$B$8:$B$37,0)),0)</f>
        <v>0.42</v>
      </c>
    </row>
    <row r="180" spans="2:40" x14ac:dyDescent="0.15">
      <c r="B180" s="172">
        <v>141</v>
      </c>
      <c r="C180" s="63">
        <f>IFERROR(INDEX(C$8:C$37,MATCH(圣人研究设计!AA214,$B$8:$B$37,0)),0)</f>
        <v>2.0999999999999996</v>
      </c>
      <c r="D180" s="63">
        <f>IFERROR(INDEX(D$8:D$37,MATCH(圣人研究设计!AB214,$B$8:$B$37,0)),0)</f>
        <v>2.0999999999999996</v>
      </c>
      <c r="E180" s="63">
        <f>IFERROR(INDEX(E$8:E$37,MATCH(圣人研究设计!AC214,$B$8:$B$37,0)),0)</f>
        <v>0</v>
      </c>
      <c r="F180" s="63">
        <f>IFERROR(INDEX(F$8:F$37,MATCH(圣人研究设计!AD214,$B$8:$B$37,0)),0)</f>
        <v>0.13999999999999999</v>
      </c>
      <c r="G180" s="63">
        <f>IFERROR(INDEX(G$8:G$37,MATCH(圣人研究设计!AE214,$B$8:$B$37,0)),0)</f>
        <v>1.4</v>
      </c>
      <c r="H180" s="63">
        <f>IFERROR(INDEX(H$8:H$37,MATCH(圣人研究设计!AF214,$B$8:$B$37,0)),0)</f>
        <v>1.4</v>
      </c>
      <c r="I180" s="63">
        <f>IFERROR(INDEX(I$8:I$37,MATCH(圣人研究设计!AG214,$B$8:$B$37,0)),0)</f>
        <v>1.4</v>
      </c>
      <c r="J180" s="63">
        <f>IFERROR(INDEX(J$8:J$37,MATCH(圣人研究设计!AH214,$B$8:$B$37,0)),0)</f>
        <v>0.27999999999999997</v>
      </c>
      <c r="K180" s="63">
        <f>IFERROR(INDEX(K$8:K$37,MATCH(圣人研究设计!AI214,$B$8:$B$37,0)),0)</f>
        <v>0.27999999999999997</v>
      </c>
      <c r="L180" s="63">
        <f>IFERROR(INDEX(L$8:L$37,MATCH(圣人研究设计!AJ214,$B$8:$B$37,0)),0)</f>
        <v>0.24</v>
      </c>
      <c r="M180" s="63">
        <f>IFERROR(INDEX(M$8:M$37,MATCH(圣人研究设计!AK214,$B$8:$B$37,0)),0)</f>
        <v>0.42</v>
      </c>
      <c r="N180" s="63">
        <f>IFERROR(INDEX(N$8:N$37,MATCH(圣人研究设计!AL214,$B$8:$B$37,0)),0)</f>
        <v>0.27999999999999997</v>
      </c>
      <c r="O180" s="63">
        <f>IFERROR(INDEX(O$8:O$37,MATCH(圣人研究设计!AM214,$B$8:$B$37,0)),0)</f>
        <v>0.12</v>
      </c>
      <c r="P180" s="63">
        <f>IFERROR(INDEX(P$8:P$37,MATCH(圣人研究设计!AN214,$B$8:$B$37,0)),0)</f>
        <v>0.55999999999999994</v>
      </c>
      <c r="Q180" s="63">
        <f>IFERROR(INDEX(Q$8:Q$37,MATCH(圣人研究设计!AO214,$B$8:$B$37,0)),0)</f>
        <v>0.12</v>
      </c>
      <c r="R180" s="63">
        <f>IFERROR(INDEX(R$8:R$37,MATCH(圣人研究设计!AP214,$B$8:$B$37,0)),0)</f>
        <v>0.36</v>
      </c>
      <c r="S180" s="63">
        <f>IFERROR(INDEX(S$8:S$37,MATCH(圣人研究设计!AQ214,$B$8:$B$37,0)),0)</f>
        <v>0.48</v>
      </c>
      <c r="T180" s="63">
        <f>IFERROR(INDEX(T$8:T$37,MATCH(圣人研究设计!AR214,$B$8:$B$37,0)),0)</f>
        <v>0.55999999999999994</v>
      </c>
      <c r="U180" s="63">
        <f>IFERROR(INDEX(U$8:U$37,MATCH(圣人研究设计!AS214,$B$8:$B$37,0)),0)</f>
        <v>0.48</v>
      </c>
      <c r="V180" s="63">
        <f>IFERROR(INDEX(V$8:V$37,MATCH(圣人研究设计!AT214,$B$8:$B$37,0)),0)</f>
        <v>4.1999999999999993</v>
      </c>
      <c r="W180" s="63">
        <f>IFERROR(INDEX(W$8:W$37,MATCH(圣人研究设计!AU214,$B$8:$B$37,0)),0)</f>
        <v>0.84</v>
      </c>
      <c r="X180" s="63">
        <f>IFERROR(INDEX(X$8:X$37,MATCH(圣人研究设计!AV214,$B$8:$B$37,0)),0)</f>
        <v>0.48</v>
      </c>
      <c r="Y180" s="63">
        <f>IFERROR(INDEX(Y$8:Y$37,MATCH(圣人研究设计!AW214,$B$8:$B$37,0)),0)</f>
        <v>1.4</v>
      </c>
      <c r="Z180" s="63">
        <f>IFERROR(INDEX(Z$8:Z$37,MATCH(圣人研究设计!AX214,$B$8:$B$37,0)),0)</f>
        <v>0.55999999999999994</v>
      </c>
      <c r="AA180" s="63">
        <f>IFERROR(INDEX(AA$8:AA$37,MATCH(圣人研究设计!AY214,$B$8:$B$37,0)),0)</f>
        <v>0</v>
      </c>
      <c r="AB180" s="63">
        <f>IFERROR(INDEX(AB$8:AB$37,MATCH(圣人研究设计!AZ214,$B$8:$B$37,0)),0)</f>
        <v>0.24</v>
      </c>
      <c r="AC180" s="63">
        <f>IFERROR(INDEX(AC$8:AC$37,MATCH(圣人研究设计!BA214,$B$8:$B$37,0)),0)</f>
        <v>0.27999999999999997</v>
      </c>
      <c r="AD180" s="63">
        <f>IFERROR(INDEX(AD$8:AD$37,MATCH(圣人研究设计!BB214,$B$8:$B$37,0)),0)</f>
        <v>0.42</v>
      </c>
    </row>
    <row r="181" spans="2:40" x14ac:dyDescent="0.15">
      <c r="B181" s="172">
        <v>142</v>
      </c>
      <c r="C181" s="63">
        <f>IFERROR(INDEX(C$8:C$37,MATCH(圣人研究设计!AA215,$B$8:$B$37,0)),0)</f>
        <v>2.0999999999999996</v>
      </c>
      <c r="D181" s="63">
        <f>IFERROR(INDEX(D$8:D$37,MATCH(圣人研究设计!AB215,$B$8:$B$37,0)),0)</f>
        <v>2.0999999999999996</v>
      </c>
      <c r="E181" s="63">
        <f>IFERROR(INDEX(E$8:E$37,MATCH(圣人研究设计!AC215,$B$8:$B$37,0)),0)</f>
        <v>0</v>
      </c>
      <c r="F181" s="63">
        <f>IFERROR(INDEX(F$8:F$37,MATCH(圣人研究设计!AD215,$B$8:$B$37,0)),0)</f>
        <v>0.13999999999999999</v>
      </c>
      <c r="G181" s="63">
        <f>IFERROR(INDEX(G$8:G$37,MATCH(圣人研究设计!AE215,$B$8:$B$37,0)),0)</f>
        <v>1.4</v>
      </c>
      <c r="H181" s="63">
        <f>IFERROR(INDEX(H$8:H$37,MATCH(圣人研究设计!AF215,$B$8:$B$37,0)),0)</f>
        <v>1.4</v>
      </c>
      <c r="I181" s="63">
        <f>IFERROR(INDEX(I$8:I$37,MATCH(圣人研究设计!AG215,$B$8:$B$37,0)),0)</f>
        <v>1.4</v>
      </c>
      <c r="J181" s="63">
        <f>IFERROR(INDEX(J$8:J$37,MATCH(圣人研究设计!AH215,$B$8:$B$37,0)),0)</f>
        <v>0.27999999999999997</v>
      </c>
      <c r="K181" s="63">
        <f>IFERROR(INDEX(K$8:K$37,MATCH(圣人研究设计!AI215,$B$8:$B$37,0)),0)</f>
        <v>0.27999999999999997</v>
      </c>
      <c r="L181" s="63">
        <f>IFERROR(INDEX(L$8:L$37,MATCH(圣人研究设计!AJ215,$B$8:$B$37,0)),0)</f>
        <v>0.24</v>
      </c>
      <c r="M181" s="63">
        <f>IFERROR(INDEX(M$8:M$37,MATCH(圣人研究设计!AK215,$B$8:$B$37,0)),0)</f>
        <v>0.42</v>
      </c>
      <c r="N181" s="63">
        <f>IFERROR(INDEX(N$8:N$37,MATCH(圣人研究设计!AL215,$B$8:$B$37,0)),0)</f>
        <v>0.27999999999999997</v>
      </c>
      <c r="O181" s="63">
        <f>IFERROR(INDEX(O$8:O$37,MATCH(圣人研究设计!AM215,$B$8:$B$37,0)),0)</f>
        <v>0.12</v>
      </c>
      <c r="P181" s="63">
        <f>IFERROR(INDEX(P$8:P$37,MATCH(圣人研究设计!AN215,$B$8:$B$37,0)),0)</f>
        <v>0.55999999999999994</v>
      </c>
      <c r="Q181" s="63">
        <f>IFERROR(INDEX(Q$8:Q$37,MATCH(圣人研究设计!AO215,$B$8:$B$37,0)),0)</f>
        <v>0.12</v>
      </c>
      <c r="R181" s="63">
        <f>IFERROR(INDEX(R$8:R$37,MATCH(圣人研究设计!AP215,$B$8:$B$37,0)),0)</f>
        <v>0.36</v>
      </c>
      <c r="S181" s="63">
        <f>IFERROR(INDEX(S$8:S$37,MATCH(圣人研究设计!AQ215,$B$8:$B$37,0)),0)</f>
        <v>0.48</v>
      </c>
      <c r="T181" s="63">
        <f>IFERROR(INDEX(T$8:T$37,MATCH(圣人研究设计!AR215,$B$8:$B$37,0)),0)</f>
        <v>0.55999999999999994</v>
      </c>
      <c r="U181" s="63">
        <f>IFERROR(INDEX(U$8:U$37,MATCH(圣人研究设计!AS215,$B$8:$B$37,0)),0)</f>
        <v>0.48</v>
      </c>
      <c r="V181" s="63">
        <f>IFERROR(INDEX(V$8:V$37,MATCH(圣人研究设计!AT215,$B$8:$B$37,0)),0)</f>
        <v>4.1999999999999993</v>
      </c>
      <c r="W181" s="63">
        <f>IFERROR(INDEX(W$8:W$37,MATCH(圣人研究设计!AU215,$B$8:$B$37,0)),0)</f>
        <v>0.84</v>
      </c>
      <c r="X181" s="63">
        <f>IFERROR(INDEX(X$8:X$37,MATCH(圣人研究设计!AV215,$B$8:$B$37,0)),0)</f>
        <v>0.48</v>
      </c>
      <c r="Y181" s="63">
        <f>IFERROR(INDEX(Y$8:Y$37,MATCH(圣人研究设计!AW215,$B$8:$B$37,0)),0)</f>
        <v>1.4</v>
      </c>
      <c r="Z181" s="63">
        <f>IFERROR(INDEX(Z$8:Z$37,MATCH(圣人研究设计!AX215,$B$8:$B$37,0)),0)</f>
        <v>0.55999999999999994</v>
      </c>
      <c r="AA181" s="63">
        <f>IFERROR(INDEX(AA$8:AA$37,MATCH(圣人研究设计!AY215,$B$8:$B$37,0)),0)</f>
        <v>0</v>
      </c>
      <c r="AB181" s="63">
        <f>IFERROR(INDEX(AB$8:AB$37,MATCH(圣人研究设计!AZ215,$B$8:$B$37,0)),0)</f>
        <v>0.24</v>
      </c>
      <c r="AC181" s="63">
        <f>IFERROR(INDEX(AC$8:AC$37,MATCH(圣人研究设计!BA215,$B$8:$B$37,0)),0)</f>
        <v>0.27999999999999997</v>
      </c>
      <c r="AD181" s="63">
        <f>IFERROR(INDEX(AD$8:AD$37,MATCH(圣人研究设计!BB215,$B$8:$B$37,0)),0)</f>
        <v>0.42</v>
      </c>
    </row>
    <row r="182" spans="2:40" x14ac:dyDescent="0.15">
      <c r="B182" s="172">
        <v>143</v>
      </c>
      <c r="C182" s="63">
        <f>IFERROR(INDEX(C$8:C$37,MATCH(圣人研究设计!AA216,$B$8:$B$37,0)),0)</f>
        <v>2.0999999999999996</v>
      </c>
      <c r="D182" s="63">
        <f>IFERROR(INDEX(D$8:D$37,MATCH(圣人研究设计!AB216,$B$8:$B$37,0)),0)</f>
        <v>2.0999999999999996</v>
      </c>
      <c r="E182" s="63">
        <f>IFERROR(INDEX(E$8:E$37,MATCH(圣人研究设计!AC216,$B$8:$B$37,0)),0)</f>
        <v>0</v>
      </c>
      <c r="F182" s="63">
        <f>IFERROR(INDEX(F$8:F$37,MATCH(圣人研究设计!AD216,$B$8:$B$37,0)),0)</f>
        <v>0.13999999999999999</v>
      </c>
      <c r="G182" s="63">
        <f>IFERROR(INDEX(G$8:G$37,MATCH(圣人研究设计!AE216,$B$8:$B$37,0)),0)</f>
        <v>1.4</v>
      </c>
      <c r="H182" s="63">
        <f>IFERROR(INDEX(H$8:H$37,MATCH(圣人研究设计!AF216,$B$8:$B$37,0)),0)</f>
        <v>1.4</v>
      </c>
      <c r="I182" s="63">
        <f>IFERROR(INDEX(I$8:I$37,MATCH(圣人研究设计!AG216,$B$8:$B$37,0)),0)</f>
        <v>1.4</v>
      </c>
      <c r="J182" s="63">
        <f>IFERROR(INDEX(J$8:J$37,MATCH(圣人研究设计!AH216,$B$8:$B$37,0)),0)</f>
        <v>0.27999999999999997</v>
      </c>
      <c r="K182" s="63">
        <f>IFERROR(INDEX(K$8:K$37,MATCH(圣人研究设计!AI216,$B$8:$B$37,0)),0)</f>
        <v>0.27999999999999997</v>
      </c>
      <c r="L182" s="63">
        <f>IFERROR(INDEX(L$8:L$37,MATCH(圣人研究设计!AJ216,$B$8:$B$37,0)),0)</f>
        <v>0.27999999999999997</v>
      </c>
      <c r="M182" s="63">
        <f>IFERROR(INDEX(M$8:M$37,MATCH(圣人研究设计!AK216,$B$8:$B$37,0)),0)</f>
        <v>0.42</v>
      </c>
      <c r="N182" s="63">
        <f>IFERROR(INDEX(N$8:N$37,MATCH(圣人研究设计!AL216,$B$8:$B$37,0)),0)</f>
        <v>0.27999999999999997</v>
      </c>
      <c r="O182" s="63">
        <f>IFERROR(INDEX(O$8:O$37,MATCH(圣人研究设计!AM216,$B$8:$B$37,0)),0)</f>
        <v>0.13999999999999999</v>
      </c>
      <c r="P182" s="63">
        <f>IFERROR(INDEX(P$8:P$37,MATCH(圣人研究设计!AN216,$B$8:$B$37,0)),0)</f>
        <v>0.55999999999999994</v>
      </c>
      <c r="Q182" s="63">
        <f>IFERROR(INDEX(Q$8:Q$37,MATCH(圣人研究设计!AO216,$B$8:$B$37,0)),0)</f>
        <v>0.13999999999999999</v>
      </c>
      <c r="R182" s="63">
        <f>IFERROR(INDEX(R$8:R$37,MATCH(圣人研究设计!AP216,$B$8:$B$37,0)),0)</f>
        <v>0.42</v>
      </c>
      <c r="S182" s="63">
        <f>IFERROR(INDEX(S$8:S$37,MATCH(圣人研究设计!AQ216,$B$8:$B$37,0)),0)</f>
        <v>0.55999999999999994</v>
      </c>
      <c r="T182" s="63">
        <f>IFERROR(INDEX(T$8:T$37,MATCH(圣人研究设计!AR216,$B$8:$B$37,0)),0)</f>
        <v>0.55999999999999994</v>
      </c>
      <c r="U182" s="63">
        <f>IFERROR(INDEX(U$8:U$37,MATCH(圣人研究设计!AS216,$B$8:$B$37,0)),0)</f>
        <v>0.55999999999999994</v>
      </c>
      <c r="V182" s="63">
        <f>IFERROR(INDEX(V$8:V$37,MATCH(圣人研究设计!AT216,$B$8:$B$37,0)),0)</f>
        <v>4.1999999999999993</v>
      </c>
      <c r="W182" s="63">
        <f>IFERROR(INDEX(W$8:W$37,MATCH(圣人研究设计!AU216,$B$8:$B$37,0)),0)</f>
        <v>0.84</v>
      </c>
      <c r="X182" s="63">
        <f>IFERROR(INDEX(X$8:X$37,MATCH(圣人研究设计!AV216,$B$8:$B$37,0)),0)</f>
        <v>0.55999999999999994</v>
      </c>
      <c r="Y182" s="63">
        <f>IFERROR(INDEX(Y$8:Y$37,MATCH(圣人研究设计!AW216,$B$8:$B$37,0)),0)</f>
        <v>1.4</v>
      </c>
      <c r="Z182" s="63">
        <f>IFERROR(INDEX(Z$8:Z$37,MATCH(圣人研究设计!AX216,$B$8:$B$37,0)),0)</f>
        <v>0.55999999999999994</v>
      </c>
      <c r="AA182" s="63">
        <f>IFERROR(INDEX(AA$8:AA$37,MATCH(圣人研究设计!AY216,$B$8:$B$37,0)),0)</f>
        <v>0</v>
      </c>
      <c r="AB182" s="63">
        <f>IFERROR(INDEX(AB$8:AB$37,MATCH(圣人研究设计!AZ216,$B$8:$B$37,0)),0)</f>
        <v>0.27999999999999997</v>
      </c>
      <c r="AC182" s="63">
        <f>IFERROR(INDEX(AC$8:AC$37,MATCH(圣人研究设计!BA216,$B$8:$B$37,0)),0)</f>
        <v>0.27999999999999997</v>
      </c>
      <c r="AD182" s="63">
        <f>IFERROR(INDEX(AD$8:AD$37,MATCH(圣人研究设计!BB216,$B$8:$B$37,0)),0)</f>
        <v>0.42</v>
      </c>
    </row>
    <row r="183" spans="2:40" x14ac:dyDescent="0.15">
      <c r="B183" s="172">
        <v>144</v>
      </c>
      <c r="C183" s="63">
        <f>IFERROR(INDEX(C$8:C$37,MATCH(圣人研究设计!AA217,$B$8:$B$37,0)),0)</f>
        <v>2.0999999999999996</v>
      </c>
      <c r="D183" s="63">
        <f>IFERROR(INDEX(D$8:D$37,MATCH(圣人研究设计!AB217,$B$8:$B$37,0)),0)</f>
        <v>2.0999999999999996</v>
      </c>
      <c r="E183" s="63">
        <f>IFERROR(INDEX(E$8:E$37,MATCH(圣人研究设计!AC217,$B$8:$B$37,0)),0)</f>
        <v>0</v>
      </c>
      <c r="F183" s="63">
        <f>IFERROR(INDEX(F$8:F$37,MATCH(圣人研究设计!AD217,$B$8:$B$37,0)),0)</f>
        <v>0.13999999999999999</v>
      </c>
      <c r="G183" s="63">
        <f>IFERROR(INDEX(G$8:G$37,MATCH(圣人研究设计!AE217,$B$8:$B$37,0)),0)</f>
        <v>1.4</v>
      </c>
      <c r="H183" s="63">
        <f>IFERROR(INDEX(H$8:H$37,MATCH(圣人研究设计!AF217,$B$8:$B$37,0)),0)</f>
        <v>1.4</v>
      </c>
      <c r="I183" s="63">
        <f>IFERROR(INDEX(I$8:I$37,MATCH(圣人研究设计!AG217,$B$8:$B$37,0)),0)</f>
        <v>1.4</v>
      </c>
      <c r="J183" s="63">
        <f>IFERROR(INDEX(J$8:J$37,MATCH(圣人研究设计!AH217,$B$8:$B$37,0)),0)</f>
        <v>0.27999999999999997</v>
      </c>
      <c r="K183" s="63">
        <f>IFERROR(INDEX(K$8:K$37,MATCH(圣人研究设计!AI217,$B$8:$B$37,0)),0)</f>
        <v>0.27999999999999997</v>
      </c>
      <c r="L183" s="63">
        <f>IFERROR(INDEX(L$8:L$37,MATCH(圣人研究设计!AJ217,$B$8:$B$37,0)),0)</f>
        <v>0.27999999999999997</v>
      </c>
      <c r="M183" s="63">
        <f>IFERROR(INDEX(M$8:M$37,MATCH(圣人研究设计!AK217,$B$8:$B$37,0)),0)</f>
        <v>0.42</v>
      </c>
      <c r="N183" s="63">
        <f>IFERROR(INDEX(N$8:N$37,MATCH(圣人研究设计!AL217,$B$8:$B$37,0)),0)</f>
        <v>0.27999999999999997</v>
      </c>
      <c r="O183" s="63">
        <f>IFERROR(INDEX(O$8:O$37,MATCH(圣人研究设计!AM217,$B$8:$B$37,0)),0)</f>
        <v>0.13999999999999999</v>
      </c>
      <c r="P183" s="63">
        <f>IFERROR(INDEX(P$8:P$37,MATCH(圣人研究设计!AN217,$B$8:$B$37,0)),0)</f>
        <v>0.55999999999999994</v>
      </c>
      <c r="Q183" s="63">
        <f>IFERROR(INDEX(Q$8:Q$37,MATCH(圣人研究设计!AO217,$B$8:$B$37,0)),0)</f>
        <v>0.13999999999999999</v>
      </c>
      <c r="R183" s="63">
        <f>IFERROR(INDEX(R$8:R$37,MATCH(圣人研究设计!AP217,$B$8:$B$37,0)),0)</f>
        <v>0.42</v>
      </c>
      <c r="S183" s="63">
        <f>IFERROR(INDEX(S$8:S$37,MATCH(圣人研究设计!AQ217,$B$8:$B$37,0)),0)</f>
        <v>0.55999999999999994</v>
      </c>
      <c r="T183" s="63">
        <f>IFERROR(INDEX(T$8:T$37,MATCH(圣人研究设计!AR217,$B$8:$B$37,0)),0)</f>
        <v>0.55999999999999994</v>
      </c>
      <c r="U183" s="63">
        <f>IFERROR(INDEX(U$8:U$37,MATCH(圣人研究设计!AS217,$B$8:$B$37,0)),0)</f>
        <v>0.55999999999999994</v>
      </c>
      <c r="V183" s="63">
        <f>IFERROR(INDEX(V$8:V$37,MATCH(圣人研究设计!AT217,$B$8:$B$37,0)),0)</f>
        <v>4.1999999999999993</v>
      </c>
      <c r="W183" s="63">
        <f>IFERROR(INDEX(W$8:W$37,MATCH(圣人研究设计!AU217,$B$8:$B$37,0)),0)</f>
        <v>0.84</v>
      </c>
      <c r="X183" s="63">
        <f>IFERROR(INDEX(X$8:X$37,MATCH(圣人研究设计!AV217,$B$8:$B$37,0)),0)</f>
        <v>0.55999999999999994</v>
      </c>
      <c r="Y183" s="63">
        <f>IFERROR(INDEX(Y$8:Y$37,MATCH(圣人研究设计!AW217,$B$8:$B$37,0)),0)</f>
        <v>1.4</v>
      </c>
      <c r="Z183" s="63">
        <f>IFERROR(INDEX(Z$8:Z$37,MATCH(圣人研究设计!AX217,$B$8:$B$37,0)),0)</f>
        <v>0.55999999999999994</v>
      </c>
      <c r="AA183" s="63">
        <f>IFERROR(INDEX(AA$8:AA$37,MATCH(圣人研究设计!AY217,$B$8:$B$37,0)),0)</f>
        <v>0</v>
      </c>
      <c r="AB183" s="63">
        <f>IFERROR(INDEX(AB$8:AB$37,MATCH(圣人研究设计!AZ217,$B$8:$B$37,0)),0)</f>
        <v>0.27999999999999997</v>
      </c>
      <c r="AC183" s="63">
        <f>IFERROR(INDEX(AC$8:AC$37,MATCH(圣人研究设计!BA217,$B$8:$B$37,0)),0)</f>
        <v>0.27999999999999997</v>
      </c>
      <c r="AD183" s="63">
        <f>IFERROR(INDEX(AD$8:AD$37,MATCH(圣人研究设计!BB217,$B$8:$B$37,0)),0)</f>
        <v>0.42</v>
      </c>
    </row>
    <row r="184" spans="2:40" x14ac:dyDescent="0.15">
      <c r="B184" s="172">
        <v>145</v>
      </c>
      <c r="C184" s="63">
        <f>IFERROR(INDEX(C$8:C$37,MATCH(圣人研究设计!AA218,$B$8:$B$37,0)),0)</f>
        <v>2.0999999999999996</v>
      </c>
      <c r="D184" s="63">
        <f>IFERROR(INDEX(D$8:D$37,MATCH(圣人研究设计!AB218,$B$8:$B$37,0)),0)</f>
        <v>2.0999999999999996</v>
      </c>
      <c r="E184" s="63">
        <f>IFERROR(INDEX(E$8:E$37,MATCH(圣人研究设计!AC218,$B$8:$B$37,0)),0)</f>
        <v>0</v>
      </c>
      <c r="F184" s="63">
        <f>IFERROR(INDEX(F$8:F$37,MATCH(圣人研究设计!AD218,$B$8:$B$37,0)),0)</f>
        <v>0.13999999999999999</v>
      </c>
      <c r="G184" s="63">
        <f>IFERROR(INDEX(G$8:G$37,MATCH(圣人研究设计!AE218,$B$8:$B$37,0)),0)</f>
        <v>1.4</v>
      </c>
      <c r="H184" s="63">
        <f>IFERROR(INDEX(H$8:H$37,MATCH(圣人研究设计!AF218,$B$8:$B$37,0)),0)</f>
        <v>1.4</v>
      </c>
      <c r="I184" s="63">
        <f>IFERROR(INDEX(I$8:I$37,MATCH(圣人研究设计!AG218,$B$8:$B$37,0)),0)</f>
        <v>1.4</v>
      </c>
      <c r="J184" s="63">
        <f>IFERROR(INDEX(J$8:J$37,MATCH(圣人研究设计!AH218,$B$8:$B$37,0)),0)</f>
        <v>0.27999999999999997</v>
      </c>
      <c r="K184" s="63">
        <f>IFERROR(INDEX(K$8:K$37,MATCH(圣人研究设计!AI218,$B$8:$B$37,0)),0)</f>
        <v>0.27999999999999997</v>
      </c>
      <c r="L184" s="63">
        <f>IFERROR(INDEX(L$8:L$37,MATCH(圣人研究设计!AJ218,$B$8:$B$37,0)),0)</f>
        <v>0.27999999999999997</v>
      </c>
      <c r="M184" s="63">
        <f>IFERROR(INDEX(M$8:M$37,MATCH(圣人研究设计!AK218,$B$8:$B$37,0)),0)</f>
        <v>0.42</v>
      </c>
      <c r="N184" s="63">
        <f>IFERROR(INDEX(N$8:N$37,MATCH(圣人研究设计!AL218,$B$8:$B$37,0)),0)</f>
        <v>0.27999999999999997</v>
      </c>
      <c r="O184" s="63">
        <f>IFERROR(INDEX(O$8:O$37,MATCH(圣人研究设计!AM218,$B$8:$B$37,0)),0)</f>
        <v>0.13999999999999999</v>
      </c>
      <c r="P184" s="63">
        <f>IFERROR(INDEX(P$8:P$37,MATCH(圣人研究设计!AN218,$B$8:$B$37,0)),0)</f>
        <v>0.55999999999999994</v>
      </c>
      <c r="Q184" s="63">
        <f>IFERROR(INDEX(Q$8:Q$37,MATCH(圣人研究设计!AO218,$B$8:$B$37,0)),0)</f>
        <v>0.13999999999999999</v>
      </c>
      <c r="R184" s="63">
        <f>IFERROR(INDEX(R$8:R$37,MATCH(圣人研究设计!AP218,$B$8:$B$37,0)),0)</f>
        <v>0.42</v>
      </c>
      <c r="S184" s="63">
        <f>IFERROR(INDEX(S$8:S$37,MATCH(圣人研究设计!AQ218,$B$8:$B$37,0)),0)</f>
        <v>0.55999999999999994</v>
      </c>
      <c r="T184" s="63">
        <f>IFERROR(INDEX(T$8:T$37,MATCH(圣人研究设计!AR218,$B$8:$B$37,0)),0)</f>
        <v>0.55999999999999994</v>
      </c>
      <c r="U184" s="63">
        <f>IFERROR(INDEX(U$8:U$37,MATCH(圣人研究设计!AS218,$B$8:$B$37,0)),0)</f>
        <v>0.55999999999999994</v>
      </c>
      <c r="V184" s="63">
        <f>IFERROR(INDEX(V$8:V$37,MATCH(圣人研究设计!AT218,$B$8:$B$37,0)),0)</f>
        <v>4.1999999999999993</v>
      </c>
      <c r="W184" s="63">
        <f>IFERROR(INDEX(W$8:W$37,MATCH(圣人研究设计!AU218,$B$8:$B$37,0)),0)</f>
        <v>0.84</v>
      </c>
      <c r="X184" s="63">
        <f>IFERROR(INDEX(X$8:X$37,MATCH(圣人研究设计!AV218,$B$8:$B$37,0)),0)</f>
        <v>0.55999999999999994</v>
      </c>
      <c r="Y184" s="63">
        <f>IFERROR(INDEX(Y$8:Y$37,MATCH(圣人研究设计!AW218,$B$8:$B$37,0)),0)</f>
        <v>1.4</v>
      </c>
      <c r="Z184" s="63">
        <f>IFERROR(INDEX(Z$8:Z$37,MATCH(圣人研究设计!AX218,$B$8:$B$37,0)),0)</f>
        <v>0.55999999999999994</v>
      </c>
      <c r="AA184" s="63">
        <f>IFERROR(INDEX(AA$8:AA$37,MATCH(圣人研究设计!AY218,$B$8:$B$37,0)),0)</f>
        <v>0</v>
      </c>
      <c r="AB184" s="63">
        <f>IFERROR(INDEX(AB$8:AB$37,MATCH(圣人研究设计!AZ218,$B$8:$B$37,0)),0)</f>
        <v>0.27999999999999997</v>
      </c>
      <c r="AC184" s="63">
        <f>IFERROR(INDEX(AC$8:AC$37,MATCH(圣人研究设计!BA218,$B$8:$B$37,0)),0)</f>
        <v>0.27999999999999997</v>
      </c>
      <c r="AD184" s="63">
        <f>IFERROR(INDEX(AD$8:AD$37,MATCH(圣人研究设计!BB218,$B$8:$B$37,0)),0)</f>
        <v>0.42</v>
      </c>
    </row>
    <row r="185" spans="2:40" x14ac:dyDescent="0.15">
      <c r="B185" s="172">
        <v>146</v>
      </c>
      <c r="C185" s="63">
        <f>IFERROR(INDEX(C$8:C$37,MATCH(圣人研究设计!AA219,$B$8:$B$37,0)),0)</f>
        <v>2.0999999999999996</v>
      </c>
      <c r="D185" s="63">
        <f>IFERROR(INDEX(D$8:D$37,MATCH(圣人研究设计!AB219,$B$8:$B$37,0)),0)</f>
        <v>2.0999999999999996</v>
      </c>
      <c r="E185" s="63">
        <f>IFERROR(INDEX(E$8:E$37,MATCH(圣人研究设计!AC219,$B$8:$B$37,0)),0)</f>
        <v>0</v>
      </c>
      <c r="F185" s="63">
        <f>IFERROR(INDEX(F$8:F$37,MATCH(圣人研究设计!AD219,$B$8:$B$37,0)),0)</f>
        <v>0.13999999999999999</v>
      </c>
      <c r="G185" s="63">
        <f>IFERROR(INDEX(G$8:G$37,MATCH(圣人研究设计!AE219,$B$8:$B$37,0)),0)</f>
        <v>1.4</v>
      </c>
      <c r="H185" s="63">
        <f>IFERROR(INDEX(H$8:H$37,MATCH(圣人研究设计!AF219,$B$8:$B$37,0)),0)</f>
        <v>1.4</v>
      </c>
      <c r="I185" s="63">
        <f>IFERROR(INDEX(I$8:I$37,MATCH(圣人研究设计!AG219,$B$8:$B$37,0)),0)</f>
        <v>1.4</v>
      </c>
      <c r="J185" s="63">
        <f>IFERROR(INDEX(J$8:J$37,MATCH(圣人研究设计!AH219,$B$8:$B$37,0)),0)</f>
        <v>0.27999999999999997</v>
      </c>
      <c r="K185" s="63">
        <f>IFERROR(INDEX(K$8:K$37,MATCH(圣人研究设计!AI219,$B$8:$B$37,0)),0)</f>
        <v>0.27999999999999997</v>
      </c>
      <c r="L185" s="63">
        <f>IFERROR(INDEX(L$8:L$37,MATCH(圣人研究设计!AJ219,$B$8:$B$37,0)),0)</f>
        <v>0.27999999999999997</v>
      </c>
      <c r="M185" s="63">
        <f>IFERROR(INDEX(M$8:M$37,MATCH(圣人研究设计!AK219,$B$8:$B$37,0)),0)</f>
        <v>0.42</v>
      </c>
      <c r="N185" s="63">
        <f>IFERROR(INDEX(N$8:N$37,MATCH(圣人研究设计!AL219,$B$8:$B$37,0)),0)</f>
        <v>0.27999999999999997</v>
      </c>
      <c r="O185" s="63">
        <f>IFERROR(INDEX(O$8:O$37,MATCH(圣人研究设计!AM219,$B$8:$B$37,0)),0)</f>
        <v>0.13999999999999999</v>
      </c>
      <c r="P185" s="63">
        <f>IFERROR(INDEX(P$8:P$37,MATCH(圣人研究设计!AN219,$B$8:$B$37,0)),0)</f>
        <v>0.55999999999999994</v>
      </c>
      <c r="Q185" s="63">
        <f>IFERROR(INDEX(Q$8:Q$37,MATCH(圣人研究设计!AO219,$B$8:$B$37,0)),0)</f>
        <v>0.13999999999999999</v>
      </c>
      <c r="R185" s="63">
        <f>IFERROR(INDEX(R$8:R$37,MATCH(圣人研究设计!AP219,$B$8:$B$37,0)),0)</f>
        <v>0.42</v>
      </c>
      <c r="S185" s="63">
        <f>IFERROR(INDEX(S$8:S$37,MATCH(圣人研究设计!AQ219,$B$8:$B$37,0)),0)</f>
        <v>0.55999999999999994</v>
      </c>
      <c r="T185" s="63">
        <f>IFERROR(INDEX(T$8:T$37,MATCH(圣人研究设计!AR219,$B$8:$B$37,0)),0)</f>
        <v>0.55999999999999994</v>
      </c>
      <c r="U185" s="63">
        <f>IFERROR(INDEX(U$8:U$37,MATCH(圣人研究设计!AS219,$B$8:$B$37,0)),0)</f>
        <v>0.55999999999999994</v>
      </c>
      <c r="V185" s="63">
        <f>IFERROR(INDEX(V$8:V$37,MATCH(圣人研究设计!AT219,$B$8:$B$37,0)),0)</f>
        <v>4.1999999999999993</v>
      </c>
      <c r="W185" s="63">
        <f>IFERROR(INDEX(W$8:W$37,MATCH(圣人研究设计!AU219,$B$8:$B$37,0)),0)</f>
        <v>0.84</v>
      </c>
      <c r="X185" s="63">
        <f>IFERROR(INDEX(X$8:X$37,MATCH(圣人研究设计!AV219,$B$8:$B$37,0)),0)</f>
        <v>0.55999999999999994</v>
      </c>
      <c r="Y185" s="63">
        <f>IFERROR(INDEX(Y$8:Y$37,MATCH(圣人研究设计!AW219,$B$8:$B$37,0)),0)</f>
        <v>1.4</v>
      </c>
      <c r="Z185" s="63">
        <f>IFERROR(INDEX(Z$8:Z$37,MATCH(圣人研究设计!AX219,$B$8:$B$37,0)),0)</f>
        <v>0.55999999999999994</v>
      </c>
      <c r="AA185" s="63">
        <f>IFERROR(INDEX(AA$8:AA$37,MATCH(圣人研究设计!AY219,$B$8:$B$37,0)),0)</f>
        <v>0</v>
      </c>
      <c r="AB185" s="63">
        <f>IFERROR(INDEX(AB$8:AB$37,MATCH(圣人研究设计!AZ219,$B$8:$B$37,0)),0)</f>
        <v>0.27999999999999997</v>
      </c>
      <c r="AC185" s="63">
        <f>IFERROR(INDEX(AC$8:AC$37,MATCH(圣人研究设计!BA219,$B$8:$B$37,0)),0)</f>
        <v>0.27999999999999997</v>
      </c>
      <c r="AD185" s="63">
        <f>IFERROR(INDEX(AD$8:AD$37,MATCH(圣人研究设计!BB219,$B$8:$B$37,0)),0)</f>
        <v>0.42</v>
      </c>
    </row>
    <row r="186" spans="2:40" x14ac:dyDescent="0.15">
      <c r="B186" s="172">
        <v>147</v>
      </c>
      <c r="C186" s="63">
        <f>IFERROR(INDEX(C$8:C$37,MATCH(圣人研究设计!AA220,$B$8:$B$37,0)),0)</f>
        <v>2.0999999999999996</v>
      </c>
      <c r="D186" s="63">
        <f>IFERROR(INDEX(D$8:D$37,MATCH(圣人研究设计!AB220,$B$8:$B$37,0)),0)</f>
        <v>2.0999999999999996</v>
      </c>
      <c r="E186" s="63">
        <f>IFERROR(INDEX(E$8:E$37,MATCH(圣人研究设计!AC220,$B$8:$B$37,0)),0)</f>
        <v>0</v>
      </c>
      <c r="F186" s="63">
        <f>IFERROR(INDEX(F$8:F$37,MATCH(圣人研究设计!AD220,$B$8:$B$37,0)),0)</f>
        <v>0.13999999999999999</v>
      </c>
      <c r="G186" s="63">
        <f>IFERROR(INDEX(G$8:G$37,MATCH(圣人研究设计!AE220,$B$8:$B$37,0)),0)</f>
        <v>1.4</v>
      </c>
      <c r="H186" s="63">
        <f>IFERROR(INDEX(H$8:H$37,MATCH(圣人研究设计!AF220,$B$8:$B$37,0)),0)</f>
        <v>1.4</v>
      </c>
      <c r="I186" s="63">
        <f>IFERROR(INDEX(I$8:I$37,MATCH(圣人研究设计!AG220,$B$8:$B$37,0)),0)</f>
        <v>1.4</v>
      </c>
      <c r="J186" s="63">
        <f>IFERROR(INDEX(J$8:J$37,MATCH(圣人研究设计!AH220,$B$8:$B$37,0)),0)</f>
        <v>0.27999999999999997</v>
      </c>
      <c r="K186" s="63">
        <f>IFERROR(INDEX(K$8:K$37,MATCH(圣人研究设计!AI220,$B$8:$B$37,0)),0)</f>
        <v>0.27999999999999997</v>
      </c>
      <c r="L186" s="63">
        <f>IFERROR(INDEX(L$8:L$37,MATCH(圣人研究设计!AJ220,$B$8:$B$37,0)),0)</f>
        <v>0.27999999999999997</v>
      </c>
      <c r="M186" s="63">
        <f>IFERROR(INDEX(M$8:M$37,MATCH(圣人研究设计!AK220,$B$8:$B$37,0)),0)</f>
        <v>0.42</v>
      </c>
      <c r="N186" s="63">
        <f>IFERROR(INDEX(N$8:N$37,MATCH(圣人研究设计!AL220,$B$8:$B$37,0)),0)</f>
        <v>0.27999999999999997</v>
      </c>
      <c r="O186" s="63">
        <f>IFERROR(INDEX(O$8:O$37,MATCH(圣人研究设计!AM220,$B$8:$B$37,0)),0)</f>
        <v>0.13999999999999999</v>
      </c>
      <c r="P186" s="63">
        <f>IFERROR(INDEX(P$8:P$37,MATCH(圣人研究设计!AN220,$B$8:$B$37,0)),0)</f>
        <v>0.55999999999999994</v>
      </c>
      <c r="Q186" s="63">
        <f>IFERROR(INDEX(Q$8:Q$37,MATCH(圣人研究设计!AO220,$B$8:$B$37,0)),0)</f>
        <v>0.13999999999999999</v>
      </c>
      <c r="R186" s="63">
        <f>IFERROR(INDEX(R$8:R$37,MATCH(圣人研究设计!AP220,$B$8:$B$37,0)),0)</f>
        <v>0.42</v>
      </c>
      <c r="S186" s="63">
        <f>IFERROR(INDEX(S$8:S$37,MATCH(圣人研究设计!AQ220,$B$8:$B$37,0)),0)</f>
        <v>0.55999999999999994</v>
      </c>
      <c r="T186" s="63">
        <f>IFERROR(INDEX(T$8:T$37,MATCH(圣人研究设计!AR220,$B$8:$B$37,0)),0)</f>
        <v>0.55999999999999994</v>
      </c>
      <c r="U186" s="63">
        <f>IFERROR(INDEX(U$8:U$37,MATCH(圣人研究设计!AS220,$B$8:$B$37,0)),0)</f>
        <v>0.55999999999999994</v>
      </c>
      <c r="V186" s="63">
        <f>IFERROR(INDEX(V$8:V$37,MATCH(圣人研究设计!AT220,$B$8:$B$37,0)),0)</f>
        <v>4.1999999999999993</v>
      </c>
      <c r="W186" s="63">
        <f>IFERROR(INDEX(W$8:W$37,MATCH(圣人研究设计!AU220,$B$8:$B$37,0)),0)</f>
        <v>0.84</v>
      </c>
      <c r="X186" s="63">
        <f>IFERROR(INDEX(X$8:X$37,MATCH(圣人研究设计!AV220,$B$8:$B$37,0)),0)</f>
        <v>0.55999999999999994</v>
      </c>
      <c r="Y186" s="63">
        <f>IFERROR(INDEX(Y$8:Y$37,MATCH(圣人研究设计!AW220,$B$8:$B$37,0)),0)</f>
        <v>1.4</v>
      </c>
      <c r="Z186" s="63">
        <f>IFERROR(INDEX(Z$8:Z$37,MATCH(圣人研究设计!AX220,$B$8:$B$37,0)),0)</f>
        <v>0.55999999999999994</v>
      </c>
      <c r="AA186" s="63">
        <f>IFERROR(INDEX(AA$8:AA$37,MATCH(圣人研究设计!AY220,$B$8:$B$37,0)),0)</f>
        <v>0</v>
      </c>
      <c r="AB186" s="63">
        <f>IFERROR(INDEX(AB$8:AB$37,MATCH(圣人研究设计!AZ220,$B$8:$B$37,0)),0)</f>
        <v>0.27999999999999997</v>
      </c>
      <c r="AC186" s="63">
        <f>IFERROR(INDEX(AC$8:AC$37,MATCH(圣人研究设计!BA220,$B$8:$B$37,0)),0)</f>
        <v>0.27999999999999997</v>
      </c>
      <c r="AD186" s="63">
        <f>IFERROR(INDEX(AD$8:AD$37,MATCH(圣人研究设计!BB220,$B$8:$B$37,0)),0)</f>
        <v>0.42</v>
      </c>
    </row>
    <row r="187" spans="2:40" x14ac:dyDescent="0.15">
      <c r="B187" s="172">
        <v>148</v>
      </c>
      <c r="C187" s="63">
        <f>IFERROR(INDEX(C$8:C$37,MATCH(圣人研究设计!AA221,$B$8:$B$37,0)),0)</f>
        <v>2.0999999999999996</v>
      </c>
      <c r="D187" s="63">
        <f>IFERROR(INDEX(D$8:D$37,MATCH(圣人研究设计!AB221,$B$8:$B$37,0)),0)</f>
        <v>2.0999999999999996</v>
      </c>
      <c r="E187" s="63">
        <f>IFERROR(INDEX(E$8:E$37,MATCH(圣人研究设计!AC221,$B$8:$B$37,0)),0)</f>
        <v>0</v>
      </c>
      <c r="F187" s="63">
        <f>IFERROR(INDEX(F$8:F$37,MATCH(圣人研究设计!AD221,$B$8:$B$37,0)),0)</f>
        <v>0.13999999999999999</v>
      </c>
      <c r="G187" s="63">
        <f>IFERROR(INDEX(G$8:G$37,MATCH(圣人研究设计!AE221,$B$8:$B$37,0)),0)</f>
        <v>1.4</v>
      </c>
      <c r="H187" s="63">
        <f>IFERROR(INDEX(H$8:H$37,MATCH(圣人研究设计!AF221,$B$8:$B$37,0)),0)</f>
        <v>1.4</v>
      </c>
      <c r="I187" s="63">
        <f>IFERROR(INDEX(I$8:I$37,MATCH(圣人研究设计!AG221,$B$8:$B$37,0)),0)</f>
        <v>1.4</v>
      </c>
      <c r="J187" s="63">
        <f>IFERROR(INDEX(J$8:J$37,MATCH(圣人研究设计!AH221,$B$8:$B$37,0)),0)</f>
        <v>0.27999999999999997</v>
      </c>
      <c r="K187" s="63">
        <f>IFERROR(INDEX(K$8:K$37,MATCH(圣人研究设计!AI221,$B$8:$B$37,0)),0)</f>
        <v>0.27999999999999997</v>
      </c>
      <c r="L187" s="63">
        <f>IFERROR(INDEX(L$8:L$37,MATCH(圣人研究设计!AJ221,$B$8:$B$37,0)),0)</f>
        <v>0.27999999999999997</v>
      </c>
      <c r="M187" s="63">
        <f>IFERROR(INDEX(M$8:M$37,MATCH(圣人研究设计!AK221,$B$8:$B$37,0)),0)</f>
        <v>0.42</v>
      </c>
      <c r="N187" s="63">
        <f>IFERROR(INDEX(N$8:N$37,MATCH(圣人研究设计!AL221,$B$8:$B$37,0)),0)</f>
        <v>0.27999999999999997</v>
      </c>
      <c r="O187" s="63">
        <f>IFERROR(INDEX(O$8:O$37,MATCH(圣人研究设计!AM221,$B$8:$B$37,0)),0)</f>
        <v>0.13999999999999999</v>
      </c>
      <c r="P187" s="63">
        <f>IFERROR(INDEX(P$8:P$37,MATCH(圣人研究设计!AN221,$B$8:$B$37,0)),0)</f>
        <v>0.55999999999999994</v>
      </c>
      <c r="Q187" s="63">
        <f>IFERROR(INDEX(Q$8:Q$37,MATCH(圣人研究设计!AO221,$B$8:$B$37,0)),0)</f>
        <v>0.13999999999999999</v>
      </c>
      <c r="R187" s="63">
        <f>IFERROR(INDEX(R$8:R$37,MATCH(圣人研究设计!AP221,$B$8:$B$37,0)),0)</f>
        <v>0.42</v>
      </c>
      <c r="S187" s="63">
        <f>IFERROR(INDEX(S$8:S$37,MATCH(圣人研究设计!AQ221,$B$8:$B$37,0)),0)</f>
        <v>0.55999999999999994</v>
      </c>
      <c r="T187" s="63">
        <f>IFERROR(INDEX(T$8:T$37,MATCH(圣人研究设计!AR221,$B$8:$B$37,0)),0)</f>
        <v>0.55999999999999994</v>
      </c>
      <c r="U187" s="63">
        <f>IFERROR(INDEX(U$8:U$37,MATCH(圣人研究设计!AS221,$B$8:$B$37,0)),0)</f>
        <v>0.55999999999999994</v>
      </c>
      <c r="V187" s="63">
        <f>IFERROR(INDEX(V$8:V$37,MATCH(圣人研究设计!AT221,$B$8:$B$37,0)),0)</f>
        <v>4.1999999999999993</v>
      </c>
      <c r="W187" s="63">
        <f>IFERROR(INDEX(W$8:W$37,MATCH(圣人研究设计!AU221,$B$8:$B$37,0)),0)</f>
        <v>0.84</v>
      </c>
      <c r="X187" s="63">
        <f>IFERROR(INDEX(X$8:X$37,MATCH(圣人研究设计!AV221,$B$8:$B$37,0)),0)</f>
        <v>0.55999999999999994</v>
      </c>
      <c r="Y187" s="63">
        <f>IFERROR(INDEX(Y$8:Y$37,MATCH(圣人研究设计!AW221,$B$8:$B$37,0)),0)</f>
        <v>1.4</v>
      </c>
      <c r="Z187" s="63">
        <f>IFERROR(INDEX(Z$8:Z$37,MATCH(圣人研究设计!AX221,$B$8:$B$37,0)),0)</f>
        <v>0.55999999999999994</v>
      </c>
      <c r="AA187" s="63">
        <f>IFERROR(INDEX(AA$8:AA$37,MATCH(圣人研究设计!AY221,$B$8:$B$37,0)),0)</f>
        <v>0</v>
      </c>
      <c r="AB187" s="63">
        <f>IFERROR(INDEX(AB$8:AB$37,MATCH(圣人研究设计!AZ221,$B$8:$B$37,0)),0)</f>
        <v>0.27999999999999997</v>
      </c>
      <c r="AC187" s="63">
        <f>IFERROR(INDEX(AC$8:AC$37,MATCH(圣人研究设计!BA221,$B$8:$B$37,0)),0)</f>
        <v>0.27999999999999997</v>
      </c>
      <c r="AD187" s="63">
        <f>IFERROR(INDEX(AD$8:AD$37,MATCH(圣人研究设计!BB221,$B$8:$B$37,0)),0)</f>
        <v>0.42</v>
      </c>
    </row>
    <row r="188" spans="2:40" x14ac:dyDescent="0.15">
      <c r="B188" s="172">
        <v>149</v>
      </c>
      <c r="C188" s="63">
        <f>IFERROR(INDEX(C$8:C$37,MATCH(圣人研究设计!AA222,$B$8:$B$37,0)),0)</f>
        <v>2.0999999999999996</v>
      </c>
      <c r="D188" s="63">
        <f>IFERROR(INDEX(D$8:D$37,MATCH(圣人研究设计!AB222,$B$8:$B$37,0)),0)</f>
        <v>2.0999999999999996</v>
      </c>
      <c r="E188" s="63">
        <f>IFERROR(INDEX(E$8:E$37,MATCH(圣人研究设计!AC222,$B$8:$B$37,0)),0)</f>
        <v>0</v>
      </c>
      <c r="F188" s="63">
        <f>IFERROR(INDEX(F$8:F$37,MATCH(圣人研究设计!AD222,$B$8:$B$37,0)),0)</f>
        <v>0.13999999999999999</v>
      </c>
      <c r="G188" s="63">
        <f>IFERROR(INDEX(G$8:G$37,MATCH(圣人研究设计!AE222,$B$8:$B$37,0)),0)</f>
        <v>1.4</v>
      </c>
      <c r="H188" s="63">
        <f>IFERROR(INDEX(H$8:H$37,MATCH(圣人研究设计!AF222,$B$8:$B$37,0)),0)</f>
        <v>1.4</v>
      </c>
      <c r="I188" s="63">
        <f>IFERROR(INDEX(I$8:I$37,MATCH(圣人研究设计!AG222,$B$8:$B$37,0)),0)</f>
        <v>1.4</v>
      </c>
      <c r="J188" s="63">
        <f>IFERROR(INDEX(J$8:J$37,MATCH(圣人研究设计!AH222,$B$8:$B$37,0)),0)</f>
        <v>0.27999999999999997</v>
      </c>
      <c r="K188" s="63">
        <f>IFERROR(INDEX(K$8:K$37,MATCH(圣人研究设计!AI222,$B$8:$B$37,0)),0)</f>
        <v>0.27999999999999997</v>
      </c>
      <c r="L188" s="63">
        <f>IFERROR(INDEX(L$8:L$37,MATCH(圣人研究设计!AJ222,$B$8:$B$37,0)),0)</f>
        <v>0.27999999999999997</v>
      </c>
      <c r="M188" s="63">
        <f>IFERROR(INDEX(M$8:M$37,MATCH(圣人研究设计!AK222,$B$8:$B$37,0)),0)</f>
        <v>0.42</v>
      </c>
      <c r="N188" s="63">
        <f>IFERROR(INDEX(N$8:N$37,MATCH(圣人研究设计!AL222,$B$8:$B$37,0)),0)</f>
        <v>0.27999999999999997</v>
      </c>
      <c r="O188" s="63">
        <f>IFERROR(INDEX(O$8:O$37,MATCH(圣人研究设计!AM222,$B$8:$B$37,0)),0)</f>
        <v>0.13999999999999999</v>
      </c>
      <c r="P188" s="63">
        <f>IFERROR(INDEX(P$8:P$37,MATCH(圣人研究设计!AN222,$B$8:$B$37,0)),0)</f>
        <v>0.55999999999999994</v>
      </c>
      <c r="Q188" s="63">
        <f>IFERROR(INDEX(Q$8:Q$37,MATCH(圣人研究设计!AO222,$B$8:$B$37,0)),0)</f>
        <v>0.13999999999999999</v>
      </c>
      <c r="R188" s="63">
        <f>IFERROR(INDEX(R$8:R$37,MATCH(圣人研究设计!AP222,$B$8:$B$37,0)),0)</f>
        <v>0.42</v>
      </c>
      <c r="S188" s="63">
        <f>IFERROR(INDEX(S$8:S$37,MATCH(圣人研究设计!AQ222,$B$8:$B$37,0)),0)</f>
        <v>0.55999999999999994</v>
      </c>
      <c r="T188" s="63">
        <f>IFERROR(INDEX(T$8:T$37,MATCH(圣人研究设计!AR222,$B$8:$B$37,0)),0)</f>
        <v>0.55999999999999994</v>
      </c>
      <c r="U188" s="63">
        <f>IFERROR(INDEX(U$8:U$37,MATCH(圣人研究设计!AS222,$B$8:$B$37,0)),0)</f>
        <v>0.55999999999999994</v>
      </c>
      <c r="V188" s="63">
        <f>IFERROR(INDEX(V$8:V$37,MATCH(圣人研究设计!AT222,$B$8:$B$37,0)),0)</f>
        <v>4.1999999999999993</v>
      </c>
      <c r="W188" s="63">
        <f>IFERROR(INDEX(W$8:W$37,MATCH(圣人研究设计!AU222,$B$8:$B$37,0)),0)</f>
        <v>0.84</v>
      </c>
      <c r="X188" s="63">
        <f>IFERROR(INDEX(X$8:X$37,MATCH(圣人研究设计!AV222,$B$8:$B$37,0)),0)</f>
        <v>0.55999999999999994</v>
      </c>
      <c r="Y188" s="63">
        <f>IFERROR(INDEX(Y$8:Y$37,MATCH(圣人研究设计!AW222,$B$8:$B$37,0)),0)</f>
        <v>1.4</v>
      </c>
      <c r="Z188" s="63">
        <f>IFERROR(INDEX(Z$8:Z$37,MATCH(圣人研究设计!AX222,$B$8:$B$37,0)),0)</f>
        <v>0.55999999999999994</v>
      </c>
      <c r="AA188" s="63">
        <f>IFERROR(INDEX(AA$8:AA$37,MATCH(圣人研究设计!AY222,$B$8:$B$37,0)),0)</f>
        <v>0</v>
      </c>
      <c r="AB188" s="63">
        <f>IFERROR(INDEX(AB$8:AB$37,MATCH(圣人研究设计!AZ222,$B$8:$B$37,0)),0)</f>
        <v>0.27999999999999997</v>
      </c>
      <c r="AC188" s="63">
        <f>IFERROR(INDEX(AC$8:AC$37,MATCH(圣人研究设计!BA222,$B$8:$B$37,0)),0)</f>
        <v>0.27999999999999997</v>
      </c>
      <c r="AD188" s="63">
        <f>IFERROR(INDEX(AD$8:AD$37,MATCH(圣人研究设计!BB222,$B$8:$B$37,0)),0)</f>
        <v>0.42</v>
      </c>
    </row>
    <row r="189" spans="2:40" x14ac:dyDescent="0.15">
      <c r="B189" s="172">
        <v>150</v>
      </c>
      <c r="C189" s="63">
        <f>IFERROR(INDEX(C$8:C$37,MATCH(圣人研究设计!AA223,$B$8:$B$37,0)),0)</f>
        <v>2.25</v>
      </c>
      <c r="D189" s="63">
        <f>IFERROR(INDEX(D$8:D$37,MATCH(圣人研究设计!AB223,$B$8:$B$37,0)),0)</f>
        <v>2.25</v>
      </c>
      <c r="E189" s="63">
        <f>IFERROR(INDEX(E$8:E$37,MATCH(圣人研究设计!AC223,$B$8:$B$37,0)),0)</f>
        <v>0</v>
      </c>
      <c r="F189" s="63">
        <f>IFERROR(INDEX(F$8:F$37,MATCH(圣人研究设计!AD223,$B$8:$B$37,0)),0)</f>
        <v>0.15000000000000002</v>
      </c>
      <c r="G189" s="63">
        <f>IFERROR(INDEX(G$8:G$37,MATCH(圣人研究设计!AE223,$B$8:$B$37,0)),0)</f>
        <v>1.5</v>
      </c>
      <c r="H189" s="63">
        <f>IFERROR(INDEX(H$8:H$37,MATCH(圣人研究设计!AF223,$B$8:$B$37,0)),0)</f>
        <v>1.5</v>
      </c>
      <c r="I189" s="63">
        <f>IFERROR(INDEX(I$8:I$37,MATCH(圣人研究设计!AG223,$B$8:$B$37,0)),0)</f>
        <v>1.4</v>
      </c>
      <c r="J189" s="63">
        <f>IFERROR(INDEX(J$8:J$37,MATCH(圣人研究设计!AH223,$B$8:$B$37,0)),0)</f>
        <v>0.30000000000000004</v>
      </c>
      <c r="K189" s="63">
        <f>IFERROR(INDEX(K$8:K$37,MATCH(圣人研究设计!AI223,$B$8:$B$37,0)),0)</f>
        <v>0.30000000000000004</v>
      </c>
      <c r="L189" s="63">
        <f>IFERROR(INDEX(L$8:L$37,MATCH(圣人研究设计!AJ223,$B$8:$B$37,0)),0)</f>
        <v>0.27999999999999997</v>
      </c>
      <c r="M189" s="63">
        <f>IFERROR(INDEX(M$8:M$37,MATCH(圣人研究设计!AK223,$B$8:$B$37,0)),0)</f>
        <v>0.42</v>
      </c>
      <c r="N189" s="63">
        <f>IFERROR(INDEX(N$8:N$37,MATCH(圣人研究设计!AL223,$B$8:$B$37,0)),0)</f>
        <v>0.27999999999999997</v>
      </c>
      <c r="O189" s="63">
        <f>IFERROR(INDEX(O$8:O$37,MATCH(圣人研究设计!AM223,$B$8:$B$37,0)),0)</f>
        <v>0.13999999999999999</v>
      </c>
      <c r="P189" s="63">
        <f>IFERROR(INDEX(P$8:P$37,MATCH(圣人研究设计!AN223,$B$8:$B$37,0)),0)</f>
        <v>0.55999999999999994</v>
      </c>
      <c r="Q189" s="63">
        <f>IFERROR(INDEX(Q$8:Q$37,MATCH(圣人研究设计!AO223,$B$8:$B$37,0)),0)</f>
        <v>0.13999999999999999</v>
      </c>
      <c r="R189" s="63">
        <f>IFERROR(INDEX(R$8:R$37,MATCH(圣人研究设计!AP223,$B$8:$B$37,0)),0)</f>
        <v>0.42</v>
      </c>
      <c r="S189" s="63">
        <f>IFERROR(INDEX(S$8:S$37,MATCH(圣人研究设计!AQ223,$B$8:$B$37,0)),0)</f>
        <v>0.55999999999999994</v>
      </c>
      <c r="T189" s="63">
        <f>IFERROR(INDEX(T$8:T$37,MATCH(圣人研究设计!AR223,$B$8:$B$37,0)),0)</f>
        <v>0.55999999999999994</v>
      </c>
      <c r="U189" s="63">
        <f>IFERROR(INDEX(U$8:U$37,MATCH(圣人研究设计!AS223,$B$8:$B$37,0)),0)</f>
        <v>0.55999999999999994</v>
      </c>
      <c r="V189" s="63">
        <f>IFERROR(INDEX(V$8:V$37,MATCH(圣人研究设计!AT223,$B$8:$B$37,0)),0)</f>
        <v>4.1999999999999993</v>
      </c>
      <c r="W189" s="63">
        <f>IFERROR(INDEX(W$8:W$37,MATCH(圣人研究设计!AU223,$B$8:$B$37,0)),0)</f>
        <v>0.84</v>
      </c>
      <c r="X189" s="63">
        <f>IFERROR(INDEX(X$8:X$37,MATCH(圣人研究设计!AV223,$B$8:$B$37,0)),0)</f>
        <v>0.55999999999999994</v>
      </c>
      <c r="Y189" s="63">
        <f>IFERROR(INDEX(Y$8:Y$37,MATCH(圣人研究设计!AW223,$B$8:$B$37,0)),0)</f>
        <v>1.5</v>
      </c>
      <c r="Z189" s="63">
        <f>IFERROR(INDEX(Z$8:Z$37,MATCH(圣人研究设计!AX223,$B$8:$B$37,0)),0)</f>
        <v>0.55999999999999994</v>
      </c>
      <c r="AA189" s="63">
        <f>IFERROR(INDEX(AA$8:AA$37,MATCH(圣人研究设计!AY223,$B$8:$B$37,0)),0)</f>
        <v>0</v>
      </c>
      <c r="AB189" s="63">
        <f>IFERROR(INDEX(AB$8:AB$37,MATCH(圣人研究设计!AZ223,$B$8:$B$37,0)),0)</f>
        <v>0.27999999999999997</v>
      </c>
      <c r="AC189" s="63">
        <f>IFERROR(INDEX(AC$8:AC$37,MATCH(圣人研究设计!BA223,$B$8:$B$37,0)),0)</f>
        <v>0.30000000000000004</v>
      </c>
      <c r="AD189" s="63">
        <f>IFERROR(INDEX(AD$8:AD$37,MATCH(圣人研究设计!BB223,$B$8:$B$37,0)),0)</f>
        <v>0.44999999999999996</v>
      </c>
    </row>
    <row r="190" spans="2:40" x14ac:dyDescent="0.15">
      <c r="B190" s="172">
        <v>151</v>
      </c>
      <c r="C190" s="63">
        <f>IFERROR(INDEX(C$8:C$37,MATCH(圣人研究设计!AA224,$B$8:$B$37,0)),0)</f>
        <v>2.25</v>
      </c>
      <c r="D190" s="63">
        <f>IFERROR(INDEX(D$8:D$37,MATCH(圣人研究设计!AB224,$B$8:$B$37,0)),0)</f>
        <v>2.25</v>
      </c>
      <c r="E190" s="63">
        <f>IFERROR(INDEX(E$8:E$37,MATCH(圣人研究设计!AC224,$B$8:$B$37,0)),0)</f>
        <v>0</v>
      </c>
      <c r="F190" s="63">
        <f>IFERROR(INDEX(F$8:F$37,MATCH(圣人研究设计!AD224,$B$8:$B$37,0)),0)</f>
        <v>0.15000000000000002</v>
      </c>
      <c r="G190" s="63">
        <f>IFERROR(INDEX(G$8:G$37,MATCH(圣人研究设计!AE224,$B$8:$B$37,0)),0)</f>
        <v>1.5</v>
      </c>
      <c r="H190" s="63">
        <f>IFERROR(INDEX(H$8:H$37,MATCH(圣人研究设计!AF224,$B$8:$B$37,0)),0)</f>
        <v>1.5</v>
      </c>
      <c r="I190" s="63">
        <f>IFERROR(INDEX(I$8:I$37,MATCH(圣人研究设计!AG224,$B$8:$B$37,0)),0)</f>
        <v>1.4</v>
      </c>
      <c r="J190" s="63">
        <f>IFERROR(INDEX(J$8:J$37,MATCH(圣人研究设计!AH224,$B$8:$B$37,0)),0)</f>
        <v>0.30000000000000004</v>
      </c>
      <c r="K190" s="63">
        <f>IFERROR(INDEX(K$8:K$37,MATCH(圣人研究设计!AI224,$B$8:$B$37,0)),0)</f>
        <v>0.30000000000000004</v>
      </c>
      <c r="L190" s="63">
        <f>IFERROR(INDEX(L$8:L$37,MATCH(圣人研究设计!AJ224,$B$8:$B$37,0)),0)</f>
        <v>0.27999999999999997</v>
      </c>
      <c r="M190" s="63">
        <f>IFERROR(INDEX(M$8:M$37,MATCH(圣人研究设计!AK224,$B$8:$B$37,0)),0)</f>
        <v>0.42</v>
      </c>
      <c r="N190" s="63">
        <f>IFERROR(INDEX(N$8:N$37,MATCH(圣人研究设计!AL224,$B$8:$B$37,0)),0)</f>
        <v>0.27999999999999997</v>
      </c>
      <c r="O190" s="63">
        <f>IFERROR(INDEX(O$8:O$37,MATCH(圣人研究设计!AM224,$B$8:$B$37,0)),0)</f>
        <v>0.13999999999999999</v>
      </c>
      <c r="P190" s="63">
        <f>IFERROR(INDEX(P$8:P$37,MATCH(圣人研究设计!AN224,$B$8:$B$37,0)),0)</f>
        <v>0.55999999999999994</v>
      </c>
      <c r="Q190" s="63">
        <f>IFERROR(INDEX(Q$8:Q$37,MATCH(圣人研究设计!AO224,$B$8:$B$37,0)),0)</f>
        <v>0.13999999999999999</v>
      </c>
      <c r="R190" s="63">
        <f>IFERROR(INDEX(R$8:R$37,MATCH(圣人研究设计!AP224,$B$8:$B$37,0)),0)</f>
        <v>0.42</v>
      </c>
      <c r="S190" s="63">
        <f>IFERROR(INDEX(S$8:S$37,MATCH(圣人研究设计!AQ224,$B$8:$B$37,0)),0)</f>
        <v>0.55999999999999994</v>
      </c>
      <c r="T190" s="63">
        <f>IFERROR(INDEX(T$8:T$37,MATCH(圣人研究设计!AR224,$B$8:$B$37,0)),0)</f>
        <v>0.55999999999999994</v>
      </c>
      <c r="U190" s="63">
        <f>IFERROR(INDEX(U$8:U$37,MATCH(圣人研究设计!AS224,$B$8:$B$37,0)),0)</f>
        <v>0.55999999999999994</v>
      </c>
      <c r="V190" s="63">
        <f>IFERROR(INDEX(V$8:V$37,MATCH(圣人研究设计!AT224,$B$8:$B$37,0)),0)</f>
        <v>4.1999999999999993</v>
      </c>
      <c r="W190" s="63">
        <f>IFERROR(INDEX(W$8:W$37,MATCH(圣人研究设计!AU224,$B$8:$B$37,0)),0)</f>
        <v>0.84</v>
      </c>
      <c r="X190" s="63">
        <f>IFERROR(INDEX(X$8:X$37,MATCH(圣人研究设计!AV224,$B$8:$B$37,0)),0)</f>
        <v>0.55999999999999994</v>
      </c>
      <c r="Y190" s="63">
        <f>IFERROR(INDEX(Y$8:Y$37,MATCH(圣人研究设计!AW224,$B$8:$B$37,0)),0)</f>
        <v>1.5</v>
      </c>
      <c r="Z190" s="63">
        <f>IFERROR(INDEX(Z$8:Z$37,MATCH(圣人研究设计!AX224,$B$8:$B$37,0)),0)</f>
        <v>0.55999999999999994</v>
      </c>
      <c r="AA190" s="63">
        <f>IFERROR(INDEX(AA$8:AA$37,MATCH(圣人研究设计!AY224,$B$8:$B$37,0)),0)</f>
        <v>0</v>
      </c>
      <c r="AB190" s="63">
        <f>IFERROR(INDEX(AB$8:AB$37,MATCH(圣人研究设计!AZ224,$B$8:$B$37,0)),0)</f>
        <v>0.27999999999999997</v>
      </c>
      <c r="AC190" s="63">
        <f>IFERROR(INDEX(AC$8:AC$37,MATCH(圣人研究设计!BA224,$B$8:$B$37,0)),0)</f>
        <v>0.30000000000000004</v>
      </c>
      <c r="AD190" s="63">
        <f>IFERROR(INDEX(AD$8:AD$37,MATCH(圣人研究设计!BB224,$B$8:$B$37,0)),0)</f>
        <v>0.44999999999999996</v>
      </c>
    </row>
    <row r="191" spans="2:40" x14ac:dyDescent="0.15">
      <c r="B191" s="172">
        <v>152</v>
      </c>
      <c r="C191" s="63">
        <f>IFERROR(INDEX(C$8:C$37,MATCH(圣人研究设计!AA225,$B$8:$B$37,0)),0)</f>
        <v>2.25</v>
      </c>
      <c r="D191" s="63">
        <f>IFERROR(INDEX(D$8:D$37,MATCH(圣人研究设计!AB225,$B$8:$B$37,0)),0)</f>
        <v>2.25</v>
      </c>
      <c r="E191" s="63">
        <f>IFERROR(INDEX(E$8:E$37,MATCH(圣人研究设计!AC225,$B$8:$B$37,0)),0)</f>
        <v>0</v>
      </c>
      <c r="F191" s="63">
        <f>IFERROR(INDEX(F$8:F$37,MATCH(圣人研究设计!AD225,$B$8:$B$37,0)),0)</f>
        <v>0.15000000000000002</v>
      </c>
      <c r="G191" s="63">
        <f>IFERROR(INDEX(G$8:G$37,MATCH(圣人研究设计!AE225,$B$8:$B$37,0)),0)</f>
        <v>1.5</v>
      </c>
      <c r="H191" s="63">
        <f>IFERROR(INDEX(H$8:H$37,MATCH(圣人研究设计!AF225,$B$8:$B$37,0)),0)</f>
        <v>1.5</v>
      </c>
      <c r="I191" s="63">
        <f>IFERROR(INDEX(I$8:I$37,MATCH(圣人研究设计!AG225,$B$8:$B$37,0)),0)</f>
        <v>1.4</v>
      </c>
      <c r="J191" s="63">
        <f>IFERROR(INDEX(J$8:J$37,MATCH(圣人研究设计!AH225,$B$8:$B$37,0)),0)</f>
        <v>0.30000000000000004</v>
      </c>
      <c r="K191" s="63">
        <f>IFERROR(INDEX(K$8:K$37,MATCH(圣人研究设计!AI225,$B$8:$B$37,0)),0)</f>
        <v>0.30000000000000004</v>
      </c>
      <c r="L191" s="63">
        <f>IFERROR(INDEX(L$8:L$37,MATCH(圣人研究设计!AJ225,$B$8:$B$37,0)),0)</f>
        <v>0.27999999999999997</v>
      </c>
      <c r="M191" s="63">
        <f>IFERROR(INDEX(M$8:M$37,MATCH(圣人研究设计!AK225,$B$8:$B$37,0)),0)</f>
        <v>0.42</v>
      </c>
      <c r="N191" s="63">
        <f>IFERROR(INDEX(N$8:N$37,MATCH(圣人研究设计!AL225,$B$8:$B$37,0)),0)</f>
        <v>0.27999999999999997</v>
      </c>
      <c r="O191" s="63">
        <f>IFERROR(INDEX(O$8:O$37,MATCH(圣人研究设计!AM225,$B$8:$B$37,0)),0)</f>
        <v>0.13999999999999999</v>
      </c>
      <c r="P191" s="63">
        <f>IFERROR(INDEX(P$8:P$37,MATCH(圣人研究设计!AN225,$B$8:$B$37,0)),0)</f>
        <v>0.55999999999999994</v>
      </c>
      <c r="Q191" s="63">
        <f>IFERROR(INDEX(Q$8:Q$37,MATCH(圣人研究设计!AO225,$B$8:$B$37,0)),0)</f>
        <v>0.13999999999999999</v>
      </c>
      <c r="R191" s="63">
        <f>IFERROR(INDEX(R$8:R$37,MATCH(圣人研究设计!AP225,$B$8:$B$37,0)),0)</f>
        <v>0.42</v>
      </c>
      <c r="S191" s="63">
        <f>IFERROR(INDEX(S$8:S$37,MATCH(圣人研究设计!AQ225,$B$8:$B$37,0)),0)</f>
        <v>0.55999999999999994</v>
      </c>
      <c r="T191" s="63">
        <f>IFERROR(INDEX(T$8:T$37,MATCH(圣人研究设计!AR225,$B$8:$B$37,0)),0)</f>
        <v>0.55999999999999994</v>
      </c>
      <c r="U191" s="63">
        <f>IFERROR(INDEX(U$8:U$37,MATCH(圣人研究设计!AS225,$B$8:$B$37,0)),0)</f>
        <v>0.55999999999999994</v>
      </c>
      <c r="V191" s="63">
        <f>IFERROR(INDEX(V$8:V$37,MATCH(圣人研究设计!AT225,$B$8:$B$37,0)),0)</f>
        <v>4.1999999999999993</v>
      </c>
      <c r="W191" s="63">
        <f>IFERROR(INDEX(W$8:W$37,MATCH(圣人研究设计!AU225,$B$8:$B$37,0)),0)</f>
        <v>0.84</v>
      </c>
      <c r="X191" s="63">
        <f>IFERROR(INDEX(X$8:X$37,MATCH(圣人研究设计!AV225,$B$8:$B$37,0)),0)</f>
        <v>0.55999999999999994</v>
      </c>
      <c r="Y191" s="63">
        <f>IFERROR(INDEX(Y$8:Y$37,MATCH(圣人研究设计!AW225,$B$8:$B$37,0)),0)</f>
        <v>1.5</v>
      </c>
      <c r="Z191" s="63">
        <f>IFERROR(INDEX(Z$8:Z$37,MATCH(圣人研究设计!AX225,$B$8:$B$37,0)),0)</f>
        <v>0.55999999999999994</v>
      </c>
      <c r="AA191" s="63">
        <f>IFERROR(INDEX(AA$8:AA$37,MATCH(圣人研究设计!AY225,$B$8:$B$37,0)),0)</f>
        <v>0</v>
      </c>
      <c r="AB191" s="63">
        <f>IFERROR(INDEX(AB$8:AB$37,MATCH(圣人研究设计!AZ225,$B$8:$B$37,0)),0)</f>
        <v>0.27999999999999997</v>
      </c>
      <c r="AC191" s="63">
        <f>IFERROR(INDEX(AC$8:AC$37,MATCH(圣人研究设计!BA225,$B$8:$B$37,0)),0)</f>
        <v>0.30000000000000004</v>
      </c>
      <c r="AD191" s="63">
        <f>IFERROR(INDEX(AD$8:AD$37,MATCH(圣人研究设计!BB225,$B$8:$B$37,0)),0)</f>
        <v>0.44999999999999996</v>
      </c>
    </row>
    <row r="192" spans="2:40" x14ac:dyDescent="0.15">
      <c r="B192" s="172">
        <v>153</v>
      </c>
      <c r="C192" s="63">
        <f>IFERROR(INDEX(C$8:C$37,MATCH(圣人研究设计!AA226,$B$8:$B$37,0)),0)</f>
        <v>2.25</v>
      </c>
      <c r="D192" s="63">
        <f>IFERROR(INDEX(D$8:D$37,MATCH(圣人研究设计!AB226,$B$8:$B$37,0)),0)</f>
        <v>2.25</v>
      </c>
      <c r="E192" s="63">
        <f>IFERROR(INDEX(E$8:E$37,MATCH(圣人研究设计!AC226,$B$8:$B$37,0)),0)</f>
        <v>0</v>
      </c>
      <c r="F192" s="63">
        <f>IFERROR(INDEX(F$8:F$37,MATCH(圣人研究设计!AD226,$B$8:$B$37,0)),0)</f>
        <v>0.15000000000000002</v>
      </c>
      <c r="G192" s="63">
        <f>IFERROR(INDEX(G$8:G$37,MATCH(圣人研究设计!AE226,$B$8:$B$37,0)),0)</f>
        <v>1.5</v>
      </c>
      <c r="H192" s="63">
        <f>IFERROR(INDEX(H$8:H$37,MATCH(圣人研究设计!AF226,$B$8:$B$37,0)),0)</f>
        <v>1.5</v>
      </c>
      <c r="I192" s="63">
        <f>IFERROR(INDEX(I$8:I$37,MATCH(圣人研究设计!AG226,$B$8:$B$37,0)),0)</f>
        <v>1.4</v>
      </c>
      <c r="J192" s="63">
        <f>IFERROR(INDEX(J$8:J$37,MATCH(圣人研究设计!AH226,$B$8:$B$37,0)),0)</f>
        <v>0.30000000000000004</v>
      </c>
      <c r="K192" s="63">
        <f>IFERROR(INDEX(K$8:K$37,MATCH(圣人研究设计!AI226,$B$8:$B$37,0)),0)</f>
        <v>0.30000000000000004</v>
      </c>
      <c r="L192" s="63">
        <f>IFERROR(INDEX(L$8:L$37,MATCH(圣人研究设计!AJ226,$B$8:$B$37,0)),0)</f>
        <v>0.27999999999999997</v>
      </c>
      <c r="M192" s="63">
        <f>IFERROR(INDEX(M$8:M$37,MATCH(圣人研究设计!AK226,$B$8:$B$37,0)),0)</f>
        <v>0.42</v>
      </c>
      <c r="N192" s="63">
        <f>IFERROR(INDEX(N$8:N$37,MATCH(圣人研究设计!AL226,$B$8:$B$37,0)),0)</f>
        <v>0.27999999999999997</v>
      </c>
      <c r="O192" s="63">
        <f>IFERROR(INDEX(O$8:O$37,MATCH(圣人研究设计!AM226,$B$8:$B$37,0)),0)</f>
        <v>0.13999999999999999</v>
      </c>
      <c r="P192" s="63">
        <f>IFERROR(INDEX(P$8:P$37,MATCH(圣人研究设计!AN226,$B$8:$B$37,0)),0)</f>
        <v>0.55999999999999994</v>
      </c>
      <c r="Q192" s="63">
        <f>IFERROR(INDEX(Q$8:Q$37,MATCH(圣人研究设计!AO226,$B$8:$B$37,0)),0)</f>
        <v>0.13999999999999999</v>
      </c>
      <c r="R192" s="63">
        <f>IFERROR(INDEX(R$8:R$37,MATCH(圣人研究设计!AP226,$B$8:$B$37,0)),0)</f>
        <v>0.42</v>
      </c>
      <c r="S192" s="63">
        <f>IFERROR(INDEX(S$8:S$37,MATCH(圣人研究设计!AQ226,$B$8:$B$37,0)),0)</f>
        <v>0.55999999999999994</v>
      </c>
      <c r="T192" s="63">
        <f>IFERROR(INDEX(T$8:T$37,MATCH(圣人研究设计!AR226,$B$8:$B$37,0)),0)</f>
        <v>0.55999999999999994</v>
      </c>
      <c r="U192" s="63">
        <f>IFERROR(INDEX(U$8:U$37,MATCH(圣人研究设计!AS226,$B$8:$B$37,0)),0)</f>
        <v>0.55999999999999994</v>
      </c>
      <c r="V192" s="63">
        <f>IFERROR(INDEX(V$8:V$37,MATCH(圣人研究设计!AT226,$B$8:$B$37,0)),0)</f>
        <v>4.1999999999999993</v>
      </c>
      <c r="W192" s="63">
        <f>IFERROR(INDEX(W$8:W$37,MATCH(圣人研究设计!AU226,$B$8:$B$37,0)),0)</f>
        <v>0.84</v>
      </c>
      <c r="X192" s="63">
        <f>IFERROR(INDEX(X$8:X$37,MATCH(圣人研究设计!AV226,$B$8:$B$37,0)),0)</f>
        <v>0.55999999999999994</v>
      </c>
      <c r="Y192" s="63">
        <f>IFERROR(INDEX(Y$8:Y$37,MATCH(圣人研究设计!AW226,$B$8:$B$37,0)),0)</f>
        <v>1.5</v>
      </c>
      <c r="Z192" s="63">
        <f>IFERROR(INDEX(Z$8:Z$37,MATCH(圣人研究设计!AX226,$B$8:$B$37,0)),0)</f>
        <v>0.55999999999999994</v>
      </c>
      <c r="AA192" s="63">
        <f>IFERROR(INDEX(AA$8:AA$37,MATCH(圣人研究设计!AY226,$B$8:$B$37,0)),0)</f>
        <v>0</v>
      </c>
      <c r="AB192" s="63">
        <f>IFERROR(INDEX(AB$8:AB$37,MATCH(圣人研究设计!AZ226,$B$8:$B$37,0)),0)</f>
        <v>0.27999999999999997</v>
      </c>
      <c r="AC192" s="63">
        <f>IFERROR(INDEX(AC$8:AC$37,MATCH(圣人研究设计!BA226,$B$8:$B$37,0)),0)</f>
        <v>0.30000000000000004</v>
      </c>
      <c r="AD192" s="63">
        <f>IFERROR(INDEX(AD$8:AD$37,MATCH(圣人研究设计!BB226,$B$8:$B$37,0)),0)</f>
        <v>0.44999999999999996</v>
      </c>
    </row>
    <row r="193" spans="2:30" x14ac:dyDescent="0.15">
      <c r="B193" s="172">
        <v>154</v>
      </c>
      <c r="C193" s="63">
        <f>IFERROR(INDEX(C$8:C$37,MATCH(圣人研究设计!AA227,$B$8:$B$37,0)),0)</f>
        <v>2.25</v>
      </c>
      <c r="D193" s="63">
        <f>IFERROR(INDEX(D$8:D$37,MATCH(圣人研究设计!AB227,$B$8:$B$37,0)),0)</f>
        <v>2.25</v>
      </c>
      <c r="E193" s="63">
        <f>IFERROR(INDEX(E$8:E$37,MATCH(圣人研究设计!AC227,$B$8:$B$37,0)),0)</f>
        <v>0</v>
      </c>
      <c r="F193" s="63">
        <f>IFERROR(INDEX(F$8:F$37,MATCH(圣人研究设计!AD227,$B$8:$B$37,0)),0)</f>
        <v>0.15000000000000002</v>
      </c>
      <c r="G193" s="63">
        <f>IFERROR(INDEX(G$8:G$37,MATCH(圣人研究设计!AE227,$B$8:$B$37,0)),0)</f>
        <v>1.5</v>
      </c>
      <c r="H193" s="63">
        <f>IFERROR(INDEX(H$8:H$37,MATCH(圣人研究设计!AF227,$B$8:$B$37,0)),0)</f>
        <v>1.5</v>
      </c>
      <c r="I193" s="63">
        <f>IFERROR(INDEX(I$8:I$37,MATCH(圣人研究设计!AG227,$B$8:$B$37,0)),0)</f>
        <v>1.4</v>
      </c>
      <c r="J193" s="63">
        <f>IFERROR(INDEX(J$8:J$37,MATCH(圣人研究设计!AH227,$B$8:$B$37,0)),0)</f>
        <v>0.30000000000000004</v>
      </c>
      <c r="K193" s="63">
        <f>IFERROR(INDEX(K$8:K$37,MATCH(圣人研究设计!AI227,$B$8:$B$37,0)),0)</f>
        <v>0.30000000000000004</v>
      </c>
      <c r="L193" s="63">
        <f>IFERROR(INDEX(L$8:L$37,MATCH(圣人研究设计!AJ227,$B$8:$B$37,0)),0)</f>
        <v>0.27999999999999997</v>
      </c>
      <c r="M193" s="63">
        <f>IFERROR(INDEX(M$8:M$37,MATCH(圣人研究设计!AK227,$B$8:$B$37,0)),0)</f>
        <v>0.42</v>
      </c>
      <c r="N193" s="63">
        <f>IFERROR(INDEX(N$8:N$37,MATCH(圣人研究设计!AL227,$B$8:$B$37,0)),0)</f>
        <v>0.27999999999999997</v>
      </c>
      <c r="O193" s="63">
        <f>IFERROR(INDEX(O$8:O$37,MATCH(圣人研究设计!AM227,$B$8:$B$37,0)),0)</f>
        <v>0.13999999999999999</v>
      </c>
      <c r="P193" s="63">
        <f>IFERROR(INDEX(P$8:P$37,MATCH(圣人研究设计!AN227,$B$8:$B$37,0)),0)</f>
        <v>0.55999999999999994</v>
      </c>
      <c r="Q193" s="63">
        <f>IFERROR(INDEX(Q$8:Q$37,MATCH(圣人研究设计!AO227,$B$8:$B$37,0)),0)</f>
        <v>0.13999999999999999</v>
      </c>
      <c r="R193" s="63">
        <f>IFERROR(INDEX(R$8:R$37,MATCH(圣人研究设计!AP227,$B$8:$B$37,0)),0)</f>
        <v>0.42</v>
      </c>
      <c r="S193" s="63">
        <f>IFERROR(INDEX(S$8:S$37,MATCH(圣人研究设计!AQ227,$B$8:$B$37,0)),0)</f>
        <v>0.55999999999999994</v>
      </c>
      <c r="T193" s="63">
        <f>IFERROR(INDEX(T$8:T$37,MATCH(圣人研究设计!AR227,$B$8:$B$37,0)),0)</f>
        <v>0.55999999999999994</v>
      </c>
      <c r="U193" s="63">
        <f>IFERROR(INDEX(U$8:U$37,MATCH(圣人研究设计!AS227,$B$8:$B$37,0)),0)</f>
        <v>0.55999999999999994</v>
      </c>
      <c r="V193" s="63">
        <f>IFERROR(INDEX(V$8:V$37,MATCH(圣人研究设计!AT227,$B$8:$B$37,0)),0)</f>
        <v>4.1999999999999993</v>
      </c>
      <c r="W193" s="63">
        <f>IFERROR(INDEX(W$8:W$37,MATCH(圣人研究设计!AU227,$B$8:$B$37,0)),0)</f>
        <v>0.84</v>
      </c>
      <c r="X193" s="63">
        <f>IFERROR(INDEX(X$8:X$37,MATCH(圣人研究设计!AV227,$B$8:$B$37,0)),0)</f>
        <v>0.55999999999999994</v>
      </c>
      <c r="Y193" s="63">
        <f>IFERROR(INDEX(Y$8:Y$37,MATCH(圣人研究设计!AW227,$B$8:$B$37,0)),0)</f>
        <v>1.5</v>
      </c>
      <c r="Z193" s="63">
        <f>IFERROR(INDEX(Z$8:Z$37,MATCH(圣人研究设计!AX227,$B$8:$B$37,0)),0)</f>
        <v>0.55999999999999994</v>
      </c>
      <c r="AA193" s="63">
        <f>IFERROR(INDEX(AA$8:AA$37,MATCH(圣人研究设计!AY227,$B$8:$B$37,0)),0)</f>
        <v>0</v>
      </c>
      <c r="AB193" s="63">
        <f>IFERROR(INDEX(AB$8:AB$37,MATCH(圣人研究设计!AZ227,$B$8:$B$37,0)),0)</f>
        <v>0.27999999999999997</v>
      </c>
      <c r="AC193" s="63">
        <f>IFERROR(INDEX(AC$8:AC$37,MATCH(圣人研究设计!BA227,$B$8:$B$37,0)),0)</f>
        <v>0.30000000000000004</v>
      </c>
      <c r="AD193" s="63">
        <f>IFERROR(INDEX(AD$8:AD$37,MATCH(圣人研究设计!BB227,$B$8:$B$37,0)),0)</f>
        <v>0.44999999999999996</v>
      </c>
    </row>
    <row r="194" spans="2:30" x14ac:dyDescent="0.15">
      <c r="B194" s="172">
        <v>155</v>
      </c>
      <c r="C194" s="63">
        <f>IFERROR(INDEX(C$8:C$37,MATCH(圣人研究设计!AA228,$B$8:$B$37,0)),0)</f>
        <v>2.25</v>
      </c>
      <c r="D194" s="63">
        <f>IFERROR(INDEX(D$8:D$37,MATCH(圣人研究设计!AB228,$B$8:$B$37,0)),0)</f>
        <v>2.25</v>
      </c>
      <c r="E194" s="63">
        <f>IFERROR(INDEX(E$8:E$37,MATCH(圣人研究设计!AC228,$B$8:$B$37,0)),0)</f>
        <v>0</v>
      </c>
      <c r="F194" s="63">
        <f>IFERROR(INDEX(F$8:F$37,MATCH(圣人研究设计!AD228,$B$8:$B$37,0)),0)</f>
        <v>0.15000000000000002</v>
      </c>
      <c r="G194" s="63">
        <f>IFERROR(INDEX(G$8:G$37,MATCH(圣人研究设计!AE228,$B$8:$B$37,0)),0)</f>
        <v>1.5</v>
      </c>
      <c r="H194" s="63">
        <f>IFERROR(INDEX(H$8:H$37,MATCH(圣人研究设计!AF228,$B$8:$B$37,0)),0)</f>
        <v>1.5</v>
      </c>
      <c r="I194" s="63">
        <f>IFERROR(INDEX(I$8:I$37,MATCH(圣人研究设计!AG228,$B$8:$B$37,0)),0)</f>
        <v>1.4</v>
      </c>
      <c r="J194" s="63">
        <f>IFERROR(INDEX(J$8:J$37,MATCH(圣人研究设计!AH228,$B$8:$B$37,0)),0)</f>
        <v>0.30000000000000004</v>
      </c>
      <c r="K194" s="63">
        <f>IFERROR(INDEX(K$8:K$37,MATCH(圣人研究设计!AI228,$B$8:$B$37,0)),0)</f>
        <v>0.30000000000000004</v>
      </c>
      <c r="L194" s="63">
        <f>IFERROR(INDEX(L$8:L$37,MATCH(圣人研究设计!AJ228,$B$8:$B$37,0)),0)</f>
        <v>0.27999999999999997</v>
      </c>
      <c r="M194" s="63">
        <f>IFERROR(INDEX(M$8:M$37,MATCH(圣人研究设计!AK228,$B$8:$B$37,0)),0)</f>
        <v>0.42</v>
      </c>
      <c r="N194" s="63">
        <f>IFERROR(INDEX(N$8:N$37,MATCH(圣人研究设计!AL228,$B$8:$B$37,0)),0)</f>
        <v>0.27999999999999997</v>
      </c>
      <c r="O194" s="63">
        <f>IFERROR(INDEX(O$8:O$37,MATCH(圣人研究设计!AM228,$B$8:$B$37,0)),0)</f>
        <v>0.13999999999999999</v>
      </c>
      <c r="P194" s="63">
        <f>IFERROR(INDEX(P$8:P$37,MATCH(圣人研究设计!AN228,$B$8:$B$37,0)),0)</f>
        <v>0.55999999999999994</v>
      </c>
      <c r="Q194" s="63">
        <f>IFERROR(INDEX(Q$8:Q$37,MATCH(圣人研究设计!AO228,$B$8:$B$37,0)),0)</f>
        <v>0.13999999999999999</v>
      </c>
      <c r="R194" s="63">
        <f>IFERROR(INDEX(R$8:R$37,MATCH(圣人研究设计!AP228,$B$8:$B$37,0)),0)</f>
        <v>0.42</v>
      </c>
      <c r="S194" s="63">
        <f>IFERROR(INDEX(S$8:S$37,MATCH(圣人研究设计!AQ228,$B$8:$B$37,0)),0)</f>
        <v>0.55999999999999994</v>
      </c>
      <c r="T194" s="63">
        <f>IFERROR(INDEX(T$8:T$37,MATCH(圣人研究设计!AR228,$B$8:$B$37,0)),0)</f>
        <v>0.55999999999999994</v>
      </c>
      <c r="U194" s="63">
        <f>IFERROR(INDEX(U$8:U$37,MATCH(圣人研究设计!AS228,$B$8:$B$37,0)),0)</f>
        <v>0.55999999999999994</v>
      </c>
      <c r="V194" s="63">
        <f>IFERROR(INDEX(V$8:V$37,MATCH(圣人研究设计!AT228,$B$8:$B$37,0)),0)</f>
        <v>4.1999999999999993</v>
      </c>
      <c r="W194" s="63">
        <f>IFERROR(INDEX(W$8:W$37,MATCH(圣人研究设计!AU228,$B$8:$B$37,0)),0)</f>
        <v>0.84</v>
      </c>
      <c r="X194" s="63">
        <f>IFERROR(INDEX(X$8:X$37,MATCH(圣人研究设计!AV228,$B$8:$B$37,0)),0)</f>
        <v>0.55999999999999994</v>
      </c>
      <c r="Y194" s="63">
        <f>IFERROR(INDEX(Y$8:Y$37,MATCH(圣人研究设计!AW228,$B$8:$B$37,0)),0)</f>
        <v>1.5</v>
      </c>
      <c r="Z194" s="63">
        <f>IFERROR(INDEX(Z$8:Z$37,MATCH(圣人研究设计!AX228,$B$8:$B$37,0)),0)</f>
        <v>0.55999999999999994</v>
      </c>
      <c r="AA194" s="63">
        <f>IFERROR(INDEX(AA$8:AA$37,MATCH(圣人研究设计!AY228,$B$8:$B$37,0)),0)</f>
        <v>0</v>
      </c>
      <c r="AB194" s="63">
        <f>IFERROR(INDEX(AB$8:AB$37,MATCH(圣人研究设计!AZ228,$B$8:$B$37,0)),0)</f>
        <v>0.27999999999999997</v>
      </c>
      <c r="AC194" s="63">
        <f>IFERROR(INDEX(AC$8:AC$37,MATCH(圣人研究设计!BA228,$B$8:$B$37,0)),0)</f>
        <v>0.30000000000000004</v>
      </c>
      <c r="AD194" s="63">
        <f>IFERROR(INDEX(AD$8:AD$37,MATCH(圣人研究设计!BB228,$B$8:$B$37,0)),0)</f>
        <v>0.44999999999999996</v>
      </c>
    </row>
    <row r="195" spans="2:30" x14ac:dyDescent="0.15">
      <c r="B195" s="172">
        <v>156</v>
      </c>
      <c r="C195" s="63">
        <f>IFERROR(INDEX(C$8:C$37,MATCH(圣人研究设计!AA229,$B$8:$B$37,0)),0)</f>
        <v>2.25</v>
      </c>
      <c r="D195" s="63">
        <f>IFERROR(INDEX(D$8:D$37,MATCH(圣人研究设计!AB229,$B$8:$B$37,0)),0)</f>
        <v>2.25</v>
      </c>
      <c r="E195" s="63">
        <f>IFERROR(INDEX(E$8:E$37,MATCH(圣人研究设计!AC229,$B$8:$B$37,0)),0)</f>
        <v>0</v>
      </c>
      <c r="F195" s="63">
        <f>IFERROR(INDEX(F$8:F$37,MATCH(圣人研究设计!AD229,$B$8:$B$37,0)),0)</f>
        <v>0.15000000000000002</v>
      </c>
      <c r="G195" s="63">
        <f>IFERROR(INDEX(G$8:G$37,MATCH(圣人研究设计!AE229,$B$8:$B$37,0)),0)</f>
        <v>1.5</v>
      </c>
      <c r="H195" s="63">
        <f>IFERROR(INDEX(H$8:H$37,MATCH(圣人研究设计!AF229,$B$8:$B$37,0)),0)</f>
        <v>1.5</v>
      </c>
      <c r="I195" s="63">
        <f>IFERROR(INDEX(I$8:I$37,MATCH(圣人研究设计!AG229,$B$8:$B$37,0)),0)</f>
        <v>1.5</v>
      </c>
      <c r="J195" s="63">
        <f>IFERROR(INDEX(J$8:J$37,MATCH(圣人研究设计!AH229,$B$8:$B$37,0)),0)</f>
        <v>0.30000000000000004</v>
      </c>
      <c r="K195" s="63">
        <f>IFERROR(INDEX(K$8:K$37,MATCH(圣人研究设计!AI229,$B$8:$B$37,0)),0)</f>
        <v>0.30000000000000004</v>
      </c>
      <c r="L195" s="63">
        <f>IFERROR(INDEX(L$8:L$37,MATCH(圣人研究设计!AJ229,$B$8:$B$37,0)),0)</f>
        <v>0.30000000000000004</v>
      </c>
      <c r="M195" s="63">
        <f>IFERROR(INDEX(M$8:M$37,MATCH(圣人研究设计!AK229,$B$8:$B$37,0)),0)</f>
        <v>0.44999999999999996</v>
      </c>
      <c r="N195" s="63">
        <f>IFERROR(INDEX(N$8:N$37,MATCH(圣人研究设计!AL229,$B$8:$B$37,0)),0)</f>
        <v>0.30000000000000004</v>
      </c>
      <c r="O195" s="63">
        <f>IFERROR(INDEX(O$8:O$37,MATCH(圣人研究设计!AM229,$B$8:$B$37,0)),0)</f>
        <v>0.15000000000000002</v>
      </c>
      <c r="P195" s="63">
        <f>IFERROR(INDEX(P$8:P$37,MATCH(圣人研究设计!AN229,$B$8:$B$37,0)),0)</f>
        <v>0.60000000000000009</v>
      </c>
      <c r="Q195" s="63">
        <f>IFERROR(INDEX(Q$8:Q$37,MATCH(圣人研究设计!AO229,$B$8:$B$37,0)),0)</f>
        <v>0.15000000000000002</v>
      </c>
      <c r="R195" s="63">
        <f>IFERROR(INDEX(R$8:R$37,MATCH(圣人研究设计!AP229,$B$8:$B$37,0)),0)</f>
        <v>0.44999999999999996</v>
      </c>
      <c r="S195" s="63">
        <f>IFERROR(INDEX(S$8:S$37,MATCH(圣人研究设计!AQ229,$B$8:$B$37,0)),0)</f>
        <v>0.60000000000000009</v>
      </c>
      <c r="T195" s="63">
        <f>IFERROR(INDEX(T$8:T$37,MATCH(圣人研究设计!AR229,$B$8:$B$37,0)),0)</f>
        <v>0.60000000000000009</v>
      </c>
      <c r="U195" s="63">
        <f>IFERROR(INDEX(U$8:U$37,MATCH(圣人研究设计!AS229,$B$8:$B$37,0)),0)</f>
        <v>0.60000000000000009</v>
      </c>
      <c r="V195" s="63">
        <f>IFERROR(INDEX(V$8:V$37,MATCH(圣人研究设计!AT229,$B$8:$B$37,0)),0)</f>
        <v>4.5</v>
      </c>
      <c r="W195" s="63">
        <f>IFERROR(INDEX(W$8:W$37,MATCH(圣人研究设计!AU229,$B$8:$B$37,0)),0)</f>
        <v>0.89999999999999991</v>
      </c>
      <c r="X195" s="63">
        <f>IFERROR(INDEX(X$8:X$37,MATCH(圣人研究设计!AV229,$B$8:$B$37,0)),0)</f>
        <v>0.60000000000000009</v>
      </c>
      <c r="Y195" s="63">
        <f>IFERROR(INDEX(Y$8:Y$37,MATCH(圣人研究设计!AW229,$B$8:$B$37,0)),0)</f>
        <v>1.5</v>
      </c>
      <c r="Z195" s="63">
        <f>IFERROR(INDEX(Z$8:Z$37,MATCH(圣人研究设计!AX229,$B$8:$B$37,0)),0)</f>
        <v>0.60000000000000009</v>
      </c>
      <c r="AA195" s="63">
        <f>IFERROR(INDEX(AA$8:AA$37,MATCH(圣人研究设计!AY229,$B$8:$B$37,0)),0)</f>
        <v>0</v>
      </c>
      <c r="AB195" s="63">
        <f>IFERROR(INDEX(AB$8:AB$37,MATCH(圣人研究设计!AZ229,$B$8:$B$37,0)),0)</f>
        <v>0.30000000000000004</v>
      </c>
      <c r="AC195" s="63">
        <f>IFERROR(INDEX(AC$8:AC$37,MATCH(圣人研究设计!BA229,$B$8:$B$37,0)),0)</f>
        <v>0.30000000000000004</v>
      </c>
      <c r="AD195" s="63">
        <f>IFERROR(INDEX(AD$8:AD$37,MATCH(圣人研究设计!BB229,$B$8:$B$37,0)),0)</f>
        <v>0.44999999999999996</v>
      </c>
    </row>
    <row r="196" spans="2:30" x14ac:dyDescent="0.15">
      <c r="B196" s="172">
        <v>157</v>
      </c>
      <c r="C196" s="63">
        <f>IFERROR(INDEX(C$8:C$37,MATCH(圣人研究设计!AA230,$B$8:$B$37,0)),0)</f>
        <v>2.25</v>
      </c>
      <c r="D196" s="63">
        <f>IFERROR(INDEX(D$8:D$37,MATCH(圣人研究设计!AB230,$B$8:$B$37,0)),0)</f>
        <v>2.25</v>
      </c>
      <c r="E196" s="63">
        <f>IFERROR(INDEX(E$8:E$37,MATCH(圣人研究设计!AC230,$B$8:$B$37,0)),0)</f>
        <v>0</v>
      </c>
      <c r="F196" s="63">
        <f>IFERROR(INDEX(F$8:F$37,MATCH(圣人研究设计!AD230,$B$8:$B$37,0)),0)</f>
        <v>0.15000000000000002</v>
      </c>
      <c r="G196" s="63">
        <f>IFERROR(INDEX(G$8:G$37,MATCH(圣人研究设计!AE230,$B$8:$B$37,0)),0)</f>
        <v>1.5</v>
      </c>
      <c r="H196" s="63">
        <f>IFERROR(INDEX(H$8:H$37,MATCH(圣人研究设计!AF230,$B$8:$B$37,0)),0)</f>
        <v>1.5</v>
      </c>
      <c r="I196" s="63">
        <f>IFERROR(INDEX(I$8:I$37,MATCH(圣人研究设计!AG230,$B$8:$B$37,0)),0)</f>
        <v>1.5</v>
      </c>
      <c r="J196" s="63">
        <f>IFERROR(INDEX(J$8:J$37,MATCH(圣人研究设计!AH230,$B$8:$B$37,0)),0)</f>
        <v>0.30000000000000004</v>
      </c>
      <c r="K196" s="63">
        <f>IFERROR(INDEX(K$8:K$37,MATCH(圣人研究设计!AI230,$B$8:$B$37,0)),0)</f>
        <v>0.30000000000000004</v>
      </c>
      <c r="L196" s="63">
        <f>IFERROR(INDEX(L$8:L$37,MATCH(圣人研究设计!AJ230,$B$8:$B$37,0)),0)</f>
        <v>0.30000000000000004</v>
      </c>
      <c r="M196" s="63">
        <f>IFERROR(INDEX(M$8:M$37,MATCH(圣人研究设计!AK230,$B$8:$B$37,0)),0)</f>
        <v>0.44999999999999996</v>
      </c>
      <c r="N196" s="63">
        <f>IFERROR(INDEX(N$8:N$37,MATCH(圣人研究设计!AL230,$B$8:$B$37,0)),0)</f>
        <v>0.30000000000000004</v>
      </c>
      <c r="O196" s="63">
        <f>IFERROR(INDEX(O$8:O$37,MATCH(圣人研究设计!AM230,$B$8:$B$37,0)),0)</f>
        <v>0.15000000000000002</v>
      </c>
      <c r="P196" s="63">
        <f>IFERROR(INDEX(P$8:P$37,MATCH(圣人研究设计!AN230,$B$8:$B$37,0)),0)</f>
        <v>0.60000000000000009</v>
      </c>
      <c r="Q196" s="63">
        <f>IFERROR(INDEX(Q$8:Q$37,MATCH(圣人研究设计!AO230,$B$8:$B$37,0)),0)</f>
        <v>0.15000000000000002</v>
      </c>
      <c r="R196" s="63">
        <f>IFERROR(INDEX(R$8:R$37,MATCH(圣人研究设计!AP230,$B$8:$B$37,0)),0)</f>
        <v>0.44999999999999996</v>
      </c>
      <c r="S196" s="63">
        <f>IFERROR(INDEX(S$8:S$37,MATCH(圣人研究设计!AQ230,$B$8:$B$37,0)),0)</f>
        <v>0.60000000000000009</v>
      </c>
      <c r="T196" s="63">
        <f>IFERROR(INDEX(T$8:T$37,MATCH(圣人研究设计!AR230,$B$8:$B$37,0)),0)</f>
        <v>0.60000000000000009</v>
      </c>
      <c r="U196" s="63">
        <f>IFERROR(INDEX(U$8:U$37,MATCH(圣人研究设计!AS230,$B$8:$B$37,0)),0)</f>
        <v>0.60000000000000009</v>
      </c>
      <c r="V196" s="63">
        <f>IFERROR(INDEX(V$8:V$37,MATCH(圣人研究设计!AT230,$B$8:$B$37,0)),0)</f>
        <v>4.5</v>
      </c>
      <c r="W196" s="63">
        <f>IFERROR(INDEX(W$8:W$37,MATCH(圣人研究设计!AU230,$B$8:$B$37,0)),0)</f>
        <v>0.89999999999999991</v>
      </c>
      <c r="X196" s="63">
        <f>IFERROR(INDEX(X$8:X$37,MATCH(圣人研究设计!AV230,$B$8:$B$37,0)),0)</f>
        <v>0.60000000000000009</v>
      </c>
      <c r="Y196" s="63">
        <f>IFERROR(INDEX(Y$8:Y$37,MATCH(圣人研究设计!AW230,$B$8:$B$37,0)),0)</f>
        <v>1.5</v>
      </c>
      <c r="Z196" s="63">
        <f>IFERROR(INDEX(Z$8:Z$37,MATCH(圣人研究设计!AX230,$B$8:$B$37,0)),0)</f>
        <v>0.60000000000000009</v>
      </c>
      <c r="AA196" s="63">
        <f>IFERROR(INDEX(AA$8:AA$37,MATCH(圣人研究设计!AY230,$B$8:$B$37,0)),0)</f>
        <v>0</v>
      </c>
      <c r="AB196" s="63">
        <f>IFERROR(INDEX(AB$8:AB$37,MATCH(圣人研究设计!AZ230,$B$8:$B$37,0)),0)</f>
        <v>0.30000000000000004</v>
      </c>
      <c r="AC196" s="63">
        <f>IFERROR(INDEX(AC$8:AC$37,MATCH(圣人研究设计!BA230,$B$8:$B$37,0)),0)</f>
        <v>0.30000000000000004</v>
      </c>
      <c r="AD196" s="63">
        <f>IFERROR(INDEX(AD$8:AD$37,MATCH(圣人研究设计!BB230,$B$8:$B$37,0)),0)</f>
        <v>0.44999999999999996</v>
      </c>
    </row>
    <row r="197" spans="2:30" x14ac:dyDescent="0.15">
      <c r="B197" s="172">
        <v>158</v>
      </c>
      <c r="C197" s="63">
        <f>IFERROR(INDEX(C$8:C$37,MATCH(圣人研究设计!AA231,$B$8:$B$37,0)),0)</f>
        <v>2.25</v>
      </c>
      <c r="D197" s="63">
        <f>IFERROR(INDEX(D$8:D$37,MATCH(圣人研究设计!AB231,$B$8:$B$37,0)),0)</f>
        <v>2.25</v>
      </c>
      <c r="E197" s="63">
        <f>IFERROR(INDEX(E$8:E$37,MATCH(圣人研究设计!AC231,$B$8:$B$37,0)),0)</f>
        <v>0</v>
      </c>
      <c r="F197" s="63">
        <f>IFERROR(INDEX(F$8:F$37,MATCH(圣人研究设计!AD231,$B$8:$B$37,0)),0)</f>
        <v>0.15000000000000002</v>
      </c>
      <c r="G197" s="63">
        <f>IFERROR(INDEX(G$8:G$37,MATCH(圣人研究设计!AE231,$B$8:$B$37,0)),0)</f>
        <v>1.5</v>
      </c>
      <c r="H197" s="63">
        <f>IFERROR(INDEX(H$8:H$37,MATCH(圣人研究设计!AF231,$B$8:$B$37,0)),0)</f>
        <v>1.5</v>
      </c>
      <c r="I197" s="63">
        <f>IFERROR(INDEX(I$8:I$37,MATCH(圣人研究设计!AG231,$B$8:$B$37,0)),0)</f>
        <v>1.5</v>
      </c>
      <c r="J197" s="63">
        <f>IFERROR(INDEX(J$8:J$37,MATCH(圣人研究设计!AH231,$B$8:$B$37,0)),0)</f>
        <v>0.30000000000000004</v>
      </c>
      <c r="K197" s="63">
        <f>IFERROR(INDEX(K$8:K$37,MATCH(圣人研究设计!AI231,$B$8:$B$37,0)),0)</f>
        <v>0.30000000000000004</v>
      </c>
      <c r="L197" s="63">
        <f>IFERROR(INDEX(L$8:L$37,MATCH(圣人研究设计!AJ231,$B$8:$B$37,0)),0)</f>
        <v>0.30000000000000004</v>
      </c>
      <c r="M197" s="63">
        <f>IFERROR(INDEX(M$8:M$37,MATCH(圣人研究设计!AK231,$B$8:$B$37,0)),0)</f>
        <v>0.44999999999999996</v>
      </c>
      <c r="N197" s="63">
        <f>IFERROR(INDEX(N$8:N$37,MATCH(圣人研究设计!AL231,$B$8:$B$37,0)),0)</f>
        <v>0.30000000000000004</v>
      </c>
      <c r="O197" s="63">
        <f>IFERROR(INDEX(O$8:O$37,MATCH(圣人研究设计!AM231,$B$8:$B$37,0)),0)</f>
        <v>0.15000000000000002</v>
      </c>
      <c r="P197" s="63">
        <f>IFERROR(INDEX(P$8:P$37,MATCH(圣人研究设计!AN231,$B$8:$B$37,0)),0)</f>
        <v>0.60000000000000009</v>
      </c>
      <c r="Q197" s="63">
        <f>IFERROR(INDEX(Q$8:Q$37,MATCH(圣人研究设计!AO231,$B$8:$B$37,0)),0)</f>
        <v>0.15000000000000002</v>
      </c>
      <c r="R197" s="63">
        <f>IFERROR(INDEX(R$8:R$37,MATCH(圣人研究设计!AP231,$B$8:$B$37,0)),0)</f>
        <v>0.44999999999999996</v>
      </c>
      <c r="S197" s="63">
        <f>IFERROR(INDEX(S$8:S$37,MATCH(圣人研究设计!AQ231,$B$8:$B$37,0)),0)</f>
        <v>0.60000000000000009</v>
      </c>
      <c r="T197" s="63">
        <f>IFERROR(INDEX(T$8:T$37,MATCH(圣人研究设计!AR231,$B$8:$B$37,0)),0)</f>
        <v>0.60000000000000009</v>
      </c>
      <c r="U197" s="63">
        <f>IFERROR(INDEX(U$8:U$37,MATCH(圣人研究设计!AS231,$B$8:$B$37,0)),0)</f>
        <v>0.60000000000000009</v>
      </c>
      <c r="V197" s="63">
        <f>IFERROR(INDEX(V$8:V$37,MATCH(圣人研究设计!AT231,$B$8:$B$37,0)),0)</f>
        <v>4.5</v>
      </c>
      <c r="W197" s="63">
        <f>IFERROR(INDEX(W$8:W$37,MATCH(圣人研究设计!AU231,$B$8:$B$37,0)),0)</f>
        <v>0.89999999999999991</v>
      </c>
      <c r="X197" s="63">
        <f>IFERROR(INDEX(X$8:X$37,MATCH(圣人研究设计!AV231,$B$8:$B$37,0)),0)</f>
        <v>0.60000000000000009</v>
      </c>
      <c r="Y197" s="63">
        <f>IFERROR(INDEX(Y$8:Y$37,MATCH(圣人研究设计!AW231,$B$8:$B$37,0)),0)</f>
        <v>1.5</v>
      </c>
      <c r="Z197" s="63">
        <f>IFERROR(INDEX(Z$8:Z$37,MATCH(圣人研究设计!AX231,$B$8:$B$37,0)),0)</f>
        <v>0.60000000000000009</v>
      </c>
      <c r="AA197" s="63">
        <f>IFERROR(INDEX(AA$8:AA$37,MATCH(圣人研究设计!AY231,$B$8:$B$37,0)),0)</f>
        <v>0</v>
      </c>
      <c r="AB197" s="63">
        <f>IFERROR(INDEX(AB$8:AB$37,MATCH(圣人研究设计!AZ231,$B$8:$B$37,0)),0)</f>
        <v>0.30000000000000004</v>
      </c>
      <c r="AC197" s="63">
        <f>IFERROR(INDEX(AC$8:AC$37,MATCH(圣人研究设计!BA231,$B$8:$B$37,0)),0)</f>
        <v>0.30000000000000004</v>
      </c>
      <c r="AD197" s="63">
        <f>IFERROR(INDEX(AD$8:AD$37,MATCH(圣人研究设计!BB231,$B$8:$B$37,0)),0)</f>
        <v>0.44999999999999996</v>
      </c>
    </row>
    <row r="198" spans="2:30" x14ac:dyDescent="0.15">
      <c r="B198" s="172">
        <v>159</v>
      </c>
      <c r="C198" s="63">
        <f>IFERROR(INDEX(C$8:C$37,MATCH(圣人研究设计!AA232,$B$8:$B$37,0)),0)</f>
        <v>2.25</v>
      </c>
      <c r="D198" s="63">
        <f>IFERROR(INDEX(D$8:D$37,MATCH(圣人研究设计!AB232,$B$8:$B$37,0)),0)</f>
        <v>2.25</v>
      </c>
      <c r="E198" s="63">
        <f>IFERROR(INDEX(E$8:E$37,MATCH(圣人研究设计!AC232,$B$8:$B$37,0)),0)</f>
        <v>0</v>
      </c>
      <c r="F198" s="63">
        <f>IFERROR(INDEX(F$8:F$37,MATCH(圣人研究设计!AD232,$B$8:$B$37,0)),0)</f>
        <v>0.15000000000000002</v>
      </c>
      <c r="G198" s="63">
        <f>IFERROR(INDEX(G$8:G$37,MATCH(圣人研究设计!AE232,$B$8:$B$37,0)),0)</f>
        <v>1.5</v>
      </c>
      <c r="H198" s="63">
        <f>IFERROR(INDEX(H$8:H$37,MATCH(圣人研究设计!AF232,$B$8:$B$37,0)),0)</f>
        <v>1.5</v>
      </c>
      <c r="I198" s="63">
        <f>IFERROR(INDEX(I$8:I$37,MATCH(圣人研究设计!AG232,$B$8:$B$37,0)),0)</f>
        <v>1.5</v>
      </c>
      <c r="J198" s="63">
        <f>IFERROR(INDEX(J$8:J$37,MATCH(圣人研究设计!AH232,$B$8:$B$37,0)),0)</f>
        <v>0.30000000000000004</v>
      </c>
      <c r="K198" s="63">
        <f>IFERROR(INDEX(K$8:K$37,MATCH(圣人研究设计!AI232,$B$8:$B$37,0)),0)</f>
        <v>0.30000000000000004</v>
      </c>
      <c r="L198" s="63">
        <f>IFERROR(INDEX(L$8:L$37,MATCH(圣人研究设计!AJ232,$B$8:$B$37,0)),0)</f>
        <v>0.30000000000000004</v>
      </c>
      <c r="M198" s="63">
        <f>IFERROR(INDEX(M$8:M$37,MATCH(圣人研究设计!AK232,$B$8:$B$37,0)),0)</f>
        <v>0.44999999999999996</v>
      </c>
      <c r="N198" s="63">
        <f>IFERROR(INDEX(N$8:N$37,MATCH(圣人研究设计!AL232,$B$8:$B$37,0)),0)</f>
        <v>0.30000000000000004</v>
      </c>
      <c r="O198" s="63">
        <f>IFERROR(INDEX(O$8:O$37,MATCH(圣人研究设计!AM232,$B$8:$B$37,0)),0)</f>
        <v>0.15000000000000002</v>
      </c>
      <c r="P198" s="63">
        <f>IFERROR(INDEX(P$8:P$37,MATCH(圣人研究设计!AN232,$B$8:$B$37,0)),0)</f>
        <v>0.60000000000000009</v>
      </c>
      <c r="Q198" s="63">
        <f>IFERROR(INDEX(Q$8:Q$37,MATCH(圣人研究设计!AO232,$B$8:$B$37,0)),0)</f>
        <v>0.15000000000000002</v>
      </c>
      <c r="R198" s="63">
        <f>IFERROR(INDEX(R$8:R$37,MATCH(圣人研究设计!AP232,$B$8:$B$37,0)),0)</f>
        <v>0.44999999999999996</v>
      </c>
      <c r="S198" s="63">
        <f>IFERROR(INDEX(S$8:S$37,MATCH(圣人研究设计!AQ232,$B$8:$B$37,0)),0)</f>
        <v>0.60000000000000009</v>
      </c>
      <c r="T198" s="63">
        <f>IFERROR(INDEX(T$8:T$37,MATCH(圣人研究设计!AR232,$B$8:$B$37,0)),0)</f>
        <v>0.60000000000000009</v>
      </c>
      <c r="U198" s="63">
        <f>IFERROR(INDEX(U$8:U$37,MATCH(圣人研究设计!AS232,$B$8:$B$37,0)),0)</f>
        <v>0.60000000000000009</v>
      </c>
      <c r="V198" s="63">
        <f>IFERROR(INDEX(V$8:V$37,MATCH(圣人研究设计!AT232,$B$8:$B$37,0)),0)</f>
        <v>4.5</v>
      </c>
      <c r="W198" s="63">
        <f>IFERROR(INDEX(W$8:W$37,MATCH(圣人研究设计!AU232,$B$8:$B$37,0)),0)</f>
        <v>0.89999999999999991</v>
      </c>
      <c r="X198" s="63">
        <f>IFERROR(INDEX(X$8:X$37,MATCH(圣人研究设计!AV232,$B$8:$B$37,0)),0)</f>
        <v>0.60000000000000009</v>
      </c>
      <c r="Y198" s="63">
        <f>IFERROR(INDEX(Y$8:Y$37,MATCH(圣人研究设计!AW232,$B$8:$B$37,0)),0)</f>
        <v>1.5</v>
      </c>
      <c r="Z198" s="63">
        <f>IFERROR(INDEX(Z$8:Z$37,MATCH(圣人研究设计!AX232,$B$8:$B$37,0)),0)</f>
        <v>0.60000000000000009</v>
      </c>
      <c r="AA198" s="63">
        <f>IFERROR(INDEX(AA$8:AA$37,MATCH(圣人研究设计!AY232,$B$8:$B$37,0)),0)</f>
        <v>0</v>
      </c>
      <c r="AB198" s="63">
        <f>IFERROR(INDEX(AB$8:AB$37,MATCH(圣人研究设计!AZ232,$B$8:$B$37,0)),0)</f>
        <v>0.30000000000000004</v>
      </c>
      <c r="AC198" s="63">
        <f>IFERROR(INDEX(AC$8:AC$37,MATCH(圣人研究设计!BA232,$B$8:$B$37,0)),0)</f>
        <v>0.30000000000000004</v>
      </c>
      <c r="AD198" s="63">
        <f>IFERROR(INDEX(AD$8:AD$37,MATCH(圣人研究设计!BB232,$B$8:$B$37,0)),0)</f>
        <v>0.44999999999999996</v>
      </c>
    </row>
    <row r="199" spans="2:30" x14ac:dyDescent="0.15">
      <c r="B199" s="172">
        <v>160</v>
      </c>
      <c r="C199" s="63">
        <f>IFERROR(INDEX(C$8:C$37,MATCH(圣人研究设计!AA233,$B$8:$B$37,0)),0)</f>
        <v>2.25</v>
      </c>
      <c r="D199" s="63">
        <f>IFERROR(INDEX(D$8:D$37,MATCH(圣人研究设计!AB233,$B$8:$B$37,0)),0)</f>
        <v>2.25</v>
      </c>
      <c r="E199" s="63">
        <f>IFERROR(INDEX(E$8:E$37,MATCH(圣人研究设计!AC233,$B$8:$B$37,0)),0)</f>
        <v>0</v>
      </c>
      <c r="F199" s="63">
        <f>IFERROR(INDEX(F$8:F$37,MATCH(圣人研究设计!AD233,$B$8:$B$37,0)),0)</f>
        <v>0.15000000000000002</v>
      </c>
      <c r="G199" s="63">
        <f>IFERROR(INDEX(G$8:G$37,MATCH(圣人研究设计!AE233,$B$8:$B$37,0)),0)</f>
        <v>1.5</v>
      </c>
      <c r="H199" s="63">
        <f>IFERROR(INDEX(H$8:H$37,MATCH(圣人研究设计!AF233,$B$8:$B$37,0)),0)</f>
        <v>1.5</v>
      </c>
      <c r="I199" s="63">
        <f>IFERROR(INDEX(I$8:I$37,MATCH(圣人研究设计!AG233,$B$8:$B$37,0)),0)</f>
        <v>1.5</v>
      </c>
      <c r="J199" s="63">
        <f>IFERROR(INDEX(J$8:J$37,MATCH(圣人研究设计!AH233,$B$8:$B$37,0)),0)</f>
        <v>0.30000000000000004</v>
      </c>
      <c r="K199" s="63">
        <f>IFERROR(INDEX(K$8:K$37,MATCH(圣人研究设计!AI233,$B$8:$B$37,0)),0)</f>
        <v>0.30000000000000004</v>
      </c>
      <c r="L199" s="63">
        <f>IFERROR(INDEX(L$8:L$37,MATCH(圣人研究设计!AJ233,$B$8:$B$37,0)),0)</f>
        <v>0.30000000000000004</v>
      </c>
      <c r="M199" s="63">
        <f>IFERROR(INDEX(M$8:M$37,MATCH(圣人研究设计!AK233,$B$8:$B$37,0)),0)</f>
        <v>0.44999999999999996</v>
      </c>
      <c r="N199" s="63">
        <f>IFERROR(INDEX(N$8:N$37,MATCH(圣人研究设计!AL233,$B$8:$B$37,0)),0)</f>
        <v>0.30000000000000004</v>
      </c>
      <c r="O199" s="63">
        <f>IFERROR(INDEX(O$8:O$37,MATCH(圣人研究设计!AM233,$B$8:$B$37,0)),0)</f>
        <v>0.15000000000000002</v>
      </c>
      <c r="P199" s="63">
        <f>IFERROR(INDEX(P$8:P$37,MATCH(圣人研究设计!AN233,$B$8:$B$37,0)),0)</f>
        <v>0.60000000000000009</v>
      </c>
      <c r="Q199" s="63">
        <f>IFERROR(INDEX(Q$8:Q$37,MATCH(圣人研究设计!AO233,$B$8:$B$37,0)),0)</f>
        <v>0.15000000000000002</v>
      </c>
      <c r="R199" s="63">
        <f>IFERROR(INDEX(R$8:R$37,MATCH(圣人研究设计!AP233,$B$8:$B$37,0)),0)</f>
        <v>0.44999999999999996</v>
      </c>
      <c r="S199" s="63">
        <f>IFERROR(INDEX(S$8:S$37,MATCH(圣人研究设计!AQ233,$B$8:$B$37,0)),0)</f>
        <v>0.60000000000000009</v>
      </c>
      <c r="T199" s="63">
        <f>IFERROR(INDEX(T$8:T$37,MATCH(圣人研究设计!AR233,$B$8:$B$37,0)),0)</f>
        <v>0.60000000000000009</v>
      </c>
      <c r="U199" s="63">
        <f>IFERROR(INDEX(U$8:U$37,MATCH(圣人研究设计!AS233,$B$8:$B$37,0)),0)</f>
        <v>0.60000000000000009</v>
      </c>
      <c r="V199" s="63">
        <f>IFERROR(INDEX(V$8:V$37,MATCH(圣人研究设计!AT233,$B$8:$B$37,0)),0)</f>
        <v>4.5</v>
      </c>
      <c r="W199" s="63">
        <f>IFERROR(INDEX(W$8:W$37,MATCH(圣人研究设计!AU233,$B$8:$B$37,0)),0)</f>
        <v>0.89999999999999991</v>
      </c>
      <c r="X199" s="63">
        <f>IFERROR(INDEX(X$8:X$37,MATCH(圣人研究设计!AV233,$B$8:$B$37,0)),0)</f>
        <v>0.60000000000000009</v>
      </c>
      <c r="Y199" s="63">
        <f>IFERROR(INDEX(Y$8:Y$37,MATCH(圣人研究设计!AW233,$B$8:$B$37,0)),0)</f>
        <v>1.5</v>
      </c>
      <c r="Z199" s="63">
        <f>IFERROR(INDEX(Z$8:Z$37,MATCH(圣人研究设计!AX233,$B$8:$B$37,0)),0)</f>
        <v>0.60000000000000009</v>
      </c>
      <c r="AA199" s="63">
        <f>IFERROR(INDEX(AA$8:AA$37,MATCH(圣人研究设计!AY233,$B$8:$B$37,0)),0)</f>
        <v>0</v>
      </c>
      <c r="AB199" s="63">
        <f>IFERROR(INDEX(AB$8:AB$37,MATCH(圣人研究设计!AZ233,$B$8:$B$37,0)),0)</f>
        <v>0.30000000000000004</v>
      </c>
      <c r="AC199" s="63">
        <f>IFERROR(INDEX(AC$8:AC$37,MATCH(圣人研究设计!BA233,$B$8:$B$37,0)),0)</f>
        <v>0.30000000000000004</v>
      </c>
      <c r="AD199" s="63">
        <f>IFERROR(INDEX(AD$8:AD$37,MATCH(圣人研究设计!BB233,$B$8:$B$37,0)),0)</f>
        <v>0.44999999999999996</v>
      </c>
    </row>
    <row r="201" spans="2:30" x14ac:dyDescent="0.15">
      <c r="G201" s="58"/>
      <c r="H201" s="58"/>
    </row>
    <row r="202" spans="2:30" x14ac:dyDescent="0.15">
      <c r="G202" s="58"/>
      <c r="H202" s="58"/>
    </row>
  </sheetData>
  <mergeCells count="9">
    <mergeCell ref="KH4:KL4"/>
    <mergeCell ref="KQ4:KU4"/>
    <mergeCell ref="JY4:KC4"/>
    <mergeCell ref="AJ6:AN6"/>
    <mergeCell ref="JK4:JO4"/>
    <mergeCell ref="JP4:JT4"/>
    <mergeCell ref="IY4:JC4"/>
    <mergeCell ref="FQ4:FU4"/>
    <mergeCell ref="FV4:FZ4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T107"/>
  <sheetViews>
    <sheetView workbookViewId="0">
      <selection activeCell="AV13" sqref="AV13"/>
    </sheetView>
  </sheetViews>
  <sheetFormatPr defaultColWidth="5.625" defaultRowHeight="11.25" x14ac:dyDescent="0.15"/>
  <cols>
    <col min="1" max="2" width="5.625" style="54"/>
    <col min="3" max="3" width="6.75" style="54" bestFit="1" customWidth="1"/>
    <col min="4" max="14" width="5.625" style="54"/>
    <col min="15" max="15" width="5.625" style="29" customWidth="1"/>
    <col min="16" max="26" width="5.625" style="54" customWidth="1"/>
    <col min="27" max="27" width="5.625" style="29" customWidth="1"/>
    <col min="28" max="29" width="5.625" style="54" customWidth="1"/>
    <col min="30" max="30" width="6.75" style="54" customWidth="1"/>
    <col min="31" max="35" width="5.625" style="54" customWidth="1"/>
    <col min="36" max="36" width="5.625" style="29" customWidth="1"/>
    <col min="37" max="44" width="5.625" style="54" customWidth="1"/>
    <col min="45" max="45" width="5.625" style="29" customWidth="1"/>
    <col min="46" max="53" width="5.625" style="54" customWidth="1"/>
    <col min="54" max="54" width="5.625" style="29" customWidth="1"/>
    <col min="55" max="62" width="5.625" style="54" customWidth="1"/>
    <col min="63" max="63" width="5.625" style="29" customWidth="1"/>
    <col min="64" max="71" width="5.625" style="54" customWidth="1"/>
    <col min="72" max="72" width="5.625" style="29" customWidth="1"/>
    <col min="73" max="80" width="5.625" style="54" customWidth="1"/>
    <col min="81" max="81" width="5.625" style="29" customWidth="1"/>
    <col min="82" max="89" width="5.625" style="54" customWidth="1"/>
    <col min="90" max="90" width="5.625" style="29" customWidth="1"/>
    <col min="91" max="98" width="5.625" style="54" customWidth="1"/>
    <col min="99" max="99" width="5.625" style="29"/>
    <col min="100" max="107" width="5.625" style="54"/>
    <col min="108" max="108" width="5.625" style="29"/>
    <col min="109" max="116" width="5.625" style="54"/>
    <col min="117" max="117" width="5.625" style="29"/>
    <col min="118" max="16384" width="5.625" style="54"/>
  </cols>
  <sheetData>
    <row r="1" spans="2:124" s="57" customFormat="1" x14ac:dyDescent="0.15">
      <c r="C1" s="54" t="s">
        <v>106</v>
      </c>
      <c r="D1" s="54">
        <v>15</v>
      </c>
      <c r="O1" s="64"/>
      <c r="AA1" s="64"/>
      <c r="AB1" s="57" t="s">
        <v>178</v>
      </c>
      <c r="AJ1" s="64"/>
      <c r="AK1" s="57" t="s">
        <v>181</v>
      </c>
      <c r="AS1" s="64"/>
      <c r="AT1" s="57" t="s">
        <v>182</v>
      </c>
      <c r="BB1" s="64"/>
      <c r="BC1" s="57" t="s">
        <v>184</v>
      </c>
      <c r="BK1" s="64"/>
      <c r="BL1" s="57" t="s">
        <v>189</v>
      </c>
      <c r="BT1" s="64"/>
      <c r="BU1" s="57" t="s">
        <v>194</v>
      </c>
      <c r="CC1" s="64"/>
      <c r="CD1" s="57" t="s">
        <v>213</v>
      </c>
      <c r="CL1" s="64"/>
      <c r="CM1" s="57" t="s">
        <v>214</v>
      </c>
      <c r="CU1" s="64"/>
      <c r="CV1" s="57" t="s">
        <v>215</v>
      </c>
      <c r="DD1" s="64"/>
      <c r="DE1" s="57" t="s">
        <v>216</v>
      </c>
      <c r="DM1" s="64"/>
      <c r="DN1" s="57" t="s">
        <v>217</v>
      </c>
    </row>
    <row r="2" spans="2:124" x14ac:dyDescent="0.15">
      <c r="C2" s="54" t="s">
        <v>168</v>
      </c>
      <c r="D2" s="54">
        <f>基础状态预期!$C$157</f>
        <v>66.517582124663477</v>
      </c>
      <c r="AL2" s="54" t="s">
        <v>180</v>
      </c>
    </row>
    <row r="3" spans="2:124" x14ac:dyDescent="0.15">
      <c r="C3" s="54" t="s">
        <v>169</v>
      </c>
      <c r="D3" s="54">
        <v>4</v>
      </c>
    </row>
    <row r="4" spans="2:124" ht="56.25" x14ac:dyDescent="0.15">
      <c r="C4" s="42" t="s">
        <v>152</v>
      </c>
      <c r="D4" s="42" t="s">
        <v>153</v>
      </c>
      <c r="E4" s="42" t="s">
        <v>158</v>
      </c>
      <c r="F4" s="42" t="s">
        <v>195</v>
      </c>
      <c r="G4" s="42" t="s">
        <v>211</v>
      </c>
      <c r="H4" s="42" t="s">
        <v>159</v>
      </c>
      <c r="I4" s="42" t="s">
        <v>213</v>
      </c>
      <c r="J4" s="42" t="s">
        <v>214</v>
      </c>
      <c r="K4" s="42" t="s">
        <v>215</v>
      </c>
      <c r="L4" s="56" t="s">
        <v>216</v>
      </c>
      <c r="M4" s="56" t="s">
        <v>217</v>
      </c>
    </row>
    <row r="5" spans="2:124" x14ac:dyDescent="0.15">
      <c r="B5" s="54" t="s">
        <v>212</v>
      </c>
      <c r="C5" s="58">
        <v>0.1</v>
      </c>
      <c r="D5" s="58"/>
      <c r="E5" s="58">
        <v>0.05</v>
      </c>
      <c r="F5" s="58">
        <v>0.05</v>
      </c>
      <c r="G5" s="58">
        <v>0.25</v>
      </c>
      <c r="H5" s="58">
        <v>0.15</v>
      </c>
      <c r="I5" s="58">
        <v>0.33</v>
      </c>
      <c r="J5" s="58">
        <v>0.5</v>
      </c>
      <c r="K5" s="58">
        <v>0.2</v>
      </c>
      <c r="L5" s="59">
        <v>5</v>
      </c>
      <c r="M5" s="59">
        <v>10</v>
      </c>
      <c r="S5" s="54" t="s">
        <v>31</v>
      </c>
      <c r="T5" s="54" t="s">
        <v>32</v>
      </c>
      <c r="U5" s="54" t="s">
        <v>33</v>
      </c>
      <c r="V5" s="54" t="s">
        <v>34</v>
      </c>
      <c r="W5" s="54" t="s">
        <v>35</v>
      </c>
      <c r="AC5" s="54" t="s">
        <v>179</v>
      </c>
      <c r="AD5" s="54" t="s">
        <v>31</v>
      </c>
      <c r="AE5" s="54" t="s">
        <v>32</v>
      </c>
      <c r="AF5" s="54" t="s">
        <v>33</v>
      </c>
      <c r="AG5" s="54" t="s">
        <v>34</v>
      </c>
      <c r="AH5" s="54" t="s">
        <v>35</v>
      </c>
      <c r="AL5" s="54" t="s">
        <v>179</v>
      </c>
      <c r="AM5" s="54" t="s">
        <v>31</v>
      </c>
      <c r="AN5" s="54" t="s">
        <v>32</v>
      </c>
      <c r="AO5" s="54" t="s">
        <v>33</v>
      </c>
      <c r="AP5" s="54" t="s">
        <v>34</v>
      </c>
      <c r="AQ5" s="54" t="s">
        <v>35</v>
      </c>
      <c r="AU5" s="54" t="s">
        <v>179</v>
      </c>
      <c r="AV5" s="54" t="s">
        <v>31</v>
      </c>
      <c r="AW5" s="54" t="s">
        <v>32</v>
      </c>
      <c r="AX5" s="54" t="s">
        <v>33</v>
      </c>
      <c r="AY5" s="54" t="s">
        <v>34</v>
      </c>
      <c r="AZ5" s="54" t="s">
        <v>35</v>
      </c>
      <c r="BD5" s="54" t="s">
        <v>179</v>
      </c>
      <c r="BE5" s="54" t="s">
        <v>31</v>
      </c>
      <c r="BF5" s="54" t="s">
        <v>32</v>
      </c>
      <c r="BG5" s="54" t="s">
        <v>33</v>
      </c>
      <c r="BH5" s="54" t="s">
        <v>34</v>
      </c>
      <c r="BI5" s="54" t="s">
        <v>35</v>
      </c>
      <c r="BM5" s="54" t="s">
        <v>179</v>
      </c>
      <c r="BN5" s="54" t="s">
        <v>31</v>
      </c>
      <c r="BO5" s="54" t="s">
        <v>32</v>
      </c>
      <c r="BP5" s="54" t="s">
        <v>33</v>
      </c>
      <c r="BQ5" s="54" t="s">
        <v>34</v>
      </c>
      <c r="BR5" s="54" t="s">
        <v>35</v>
      </c>
      <c r="BV5" s="54" t="s">
        <v>179</v>
      </c>
      <c r="BW5" s="54" t="s">
        <v>31</v>
      </c>
      <c r="BX5" s="54" t="s">
        <v>32</v>
      </c>
      <c r="BY5" s="54" t="s">
        <v>33</v>
      </c>
      <c r="BZ5" s="54" t="s">
        <v>34</v>
      </c>
      <c r="CA5" s="54" t="s">
        <v>35</v>
      </c>
      <c r="CE5" s="54" t="s">
        <v>179</v>
      </c>
      <c r="CF5" s="54" t="s">
        <v>31</v>
      </c>
      <c r="CG5" s="54" t="s">
        <v>32</v>
      </c>
      <c r="CH5" s="54" t="s">
        <v>33</v>
      </c>
      <c r="CI5" s="54" t="s">
        <v>34</v>
      </c>
      <c r="CJ5" s="54" t="s">
        <v>35</v>
      </c>
      <c r="CN5" s="54" t="s">
        <v>179</v>
      </c>
      <c r="CO5" s="54" t="s">
        <v>31</v>
      </c>
      <c r="CP5" s="54" t="s">
        <v>32</v>
      </c>
      <c r="CQ5" s="54" t="s">
        <v>33</v>
      </c>
      <c r="CR5" s="54" t="s">
        <v>34</v>
      </c>
      <c r="CS5" s="54" t="s">
        <v>35</v>
      </c>
      <c r="CW5" s="54" t="s">
        <v>179</v>
      </c>
      <c r="CX5" s="54" t="s">
        <v>31</v>
      </c>
      <c r="CY5" s="54" t="s">
        <v>32</v>
      </c>
      <c r="CZ5" s="54" t="s">
        <v>33</v>
      </c>
      <c r="DA5" s="54" t="s">
        <v>34</v>
      </c>
      <c r="DB5" s="54" t="s">
        <v>35</v>
      </c>
      <c r="DF5" s="54" t="s">
        <v>179</v>
      </c>
      <c r="DG5" s="54" t="s">
        <v>31</v>
      </c>
      <c r="DH5" s="54" t="s">
        <v>32</v>
      </c>
      <c r="DI5" s="54" t="s">
        <v>33</v>
      </c>
      <c r="DJ5" s="54" t="s">
        <v>34</v>
      </c>
      <c r="DK5" s="54" t="s">
        <v>35</v>
      </c>
      <c r="DO5" s="54" t="s">
        <v>179</v>
      </c>
      <c r="DP5" s="54" t="s">
        <v>31</v>
      </c>
      <c r="DQ5" s="54" t="s">
        <v>32</v>
      </c>
      <c r="DR5" s="54" t="s">
        <v>33</v>
      </c>
      <c r="DS5" s="54" t="s">
        <v>34</v>
      </c>
      <c r="DT5" s="54" t="s">
        <v>35</v>
      </c>
    </row>
    <row r="6" spans="2:124" x14ac:dyDescent="0.15"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R6" s="54" t="s">
        <v>170</v>
      </c>
      <c r="S6" s="60">
        <f>圣人天赋!AJ8</f>
        <v>0</v>
      </c>
      <c r="T6" s="60">
        <f>圣人天赋!AK8</f>
        <v>0</v>
      </c>
      <c r="U6" s="60">
        <f>圣人天赋!AL8</f>
        <v>0</v>
      </c>
      <c r="V6" s="60">
        <f>圣人天赋!AM8</f>
        <v>0</v>
      </c>
      <c r="W6" s="60">
        <f>圣人天赋!AN8</f>
        <v>0</v>
      </c>
      <c r="AC6" s="54">
        <v>1</v>
      </c>
      <c r="AD6" s="38">
        <f>($C8*'[1]功能-城建'!EX4)*S$6</f>
        <v>0</v>
      </c>
      <c r="AE6" s="38">
        <f>($C8*'[1]功能-城建'!EY4)*T$6</f>
        <v>0</v>
      </c>
      <c r="AF6" s="38">
        <f>($C8*'[1]功能-城建'!EZ4)*U$6</f>
        <v>0</v>
      </c>
      <c r="AG6" s="38">
        <f>($C8*'[1]功能-城建'!FA4)*V$6</f>
        <v>0</v>
      </c>
      <c r="AH6" s="38">
        <f>($C8*'[1]功能-城建'!FB4)*W$6</f>
        <v>0</v>
      </c>
      <c r="AL6" s="54">
        <v>1</v>
      </c>
      <c r="AM6" s="38">
        <f>($D8*'[1]功能-城建'!HM4)*S$6</f>
        <v>0</v>
      </c>
      <c r="AN6" s="38">
        <f>($D8*'[1]功能-城建'!HN4)*T$6</f>
        <v>0</v>
      </c>
      <c r="AO6" s="38">
        <f>($D8*'[1]功能-城建'!HO4)*U$6</f>
        <v>0</v>
      </c>
      <c r="AP6" s="38">
        <f>($D8*'[1]功能-城建'!HP4)*V$6</f>
        <v>0</v>
      </c>
      <c r="AQ6" s="38">
        <f>($D8*'[1]功能-城建'!HQ4)*W$6</f>
        <v>0</v>
      </c>
      <c r="AU6" s="54">
        <v>1</v>
      </c>
      <c r="AV6" s="38">
        <f>($E8*'[1]功能-城建'!GF4)*S$6</f>
        <v>0</v>
      </c>
      <c r="AW6" s="38">
        <f>($E8*'[1]功能-城建'!GG4)*T$6</f>
        <v>0</v>
      </c>
      <c r="AX6" s="38">
        <f>($E8*'[1]功能-城建'!GH4)*U$6</f>
        <v>0</v>
      </c>
      <c r="AY6" s="38">
        <f>($E8*'[1]功能-城建'!GI4)*V$6</f>
        <v>0</v>
      </c>
      <c r="AZ6" s="38">
        <f>($E8*'[1]功能-城建'!GJ4)*W$6</f>
        <v>0</v>
      </c>
      <c r="BD6" s="54">
        <v>1</v>
      </c>
      <c r="BE6" s="61">
        <f>$F8*S$6</f>
        <v>0</v>
      </c>
      <c r="BF6" s="61">
        <f t="shared" ref="BF6:BI21" si="0">$F8*T$6</f>
        <v>0</v>
      </c>
      <c r="BG6" s="61">
        <f t="shared" si="0"/>
        <v>0</v>
      </c>
      <c r="BH6" s="61">
        <f t="shared" si="0"/>
        <v>0</v>
      </c>
      <c r="BI6" s="61">
        <f t="shared" si="0"/>
        <v>0</v>
      </c>
      <c r="BM6" s="54">
        <v>1</v>
      </c>
      <c r="BN6" s="61">
        <f>$G8*S$6</f>
        <v>0</v>
      </c>
      <c r="BO6" s="61">
        <f t="shared" ref="BO6:BR21" si="1">$G8*T$6</f>
        <v>0</v>
      </c>
      <c r="BP6" s="61">
        <f t="shared" si="1"/>
        <v>0</v>
      </c>
      <c r="BQ6" s="61">
        <f t="shared" si="1"/>
        <v>0</v>
      </c>
      <c r="BR6" s="61">
        <f t="shared" si="1"/>
        <v>0</v>
      </c>
      <c r="BV6" s="54">
        <v>1</v>
      </c>
      <c r="BW6" s="61">
        <f>$H8*S$6</f>
        <v>0</v>
      </c>
      <c r="BX6" s="61">
        <f t="shared" ref="BX6:CA21" si="2">$H8*T$6</f>
        <v>0</v>
      </c>
      <c r="BY6" s="61">
        <f t="shared" si="2"/>
        <v>0</v>
      </c>
      <c r="BZ6" s="61">
        <f t="shared" si="2"/>
        <v>0</v>
      </c>
      <c r="CA6" s="61">
        <f t="shared" si="2"/>
        <v>0</v>
      </c>
      <c r="CE6" s="54">
        <v>1</v>
      </c>
      <c r="CF6" s="62">
        <f>$I8*S$6</f>
        <v>0</v>
      </c>
      <c r="CG6" s="62">
        <f t="shared" ref="CG6:CJ6" si="3">$I8*T$6</f>
        <v>0</v>
      </c>
      <c r="CH6" s="62">
        <f t="shared" si="3"/>
        <v>0</v>
      </c>
      <c r="CI6" s="62">
        <f t="shared" si="3"/>
        <v>0</v>
      </c>
      <c r="CJ6" s="62">
        <f t="shared" si="3"/>
        <v>0</v>
      </c>
      <c r="CN6" s="54">
        <v>1</v>
      </c>
      <c r="CO6" s="62">
        <f>$J8*S$6</f>
        <v>0</v>
      </c>
      <c r="CP6" s="62">
        <f t="shared" ref="CP6:CS6" si="4">$J8*T$6</f>
        <v>0</v>
      </c>
      <c r="CQ6" s="62">
        <f t="shared" si="4"/>
        <v>0</v>
      </c>
      <c r="CR6" s="62">
        <f t="shared" si="4"/>
        <v>0</v>
      </c>
      <c r="CS6" s="62">
        <f t="shared" si="4"/>
        <v>0</v>
      </c>
      <c r="CW6" s="54">
        <v>1</v>
      </c>
      <c r="CX6" s="62">
        <f>$K8*S$6</f>
        <v>0</v>
      </c>
      <c r="CY6" s="62">
        <f t="shared" ref="CY6:DB6" si="5">$K8*T$6</f>
        <v>0</v>
      </c>
      <c r="CZ6" s="62">
        <f t="shared" si="5"/>
        <v>0</v>
      </c>
      <c r="DA6" s="62">
        <f t="shared" si="5"/>
        <v>0</v>
      </c>
      <c r="DB6" s="62">
        <f t="shared" si="5"/>
        <v>0</v>
      </c>
      <c r="DF6" s="54">
        <v>1</v>
      </c>
      <c r="DG6" s="61">
        <f>$L8*S$6</f>
        <v>0</v>
      </c>
      <c r="DH6" s="61">
        <f t="shared" ref="DH6:DK6" si="6">$L8*T$6</f>
        <v>0</v>
      </c>
      <c r="DI6" s="61">
        <f t="shared" si="6"/>
        <v>0</v>
      </c>
      <c r="DJ6" s="61">
        <f t="shared" si="6"/>
        <v>0</v>
      </c>
      <c r="DK6" s="61">
        <f t="shared" si="6"/>
        <v>0</v>
      </c>
      <c r="DO6" s="54">
        <v>1</v>
      </c>
      <c r="DP6" s="61">
        <f>$M8*S$6</f>
        <v>0</v>
      </c>
      <c r="DQ6" s="61">
        <f t="shared" ref="DQ6:DT6" si="7">$M8*T$6</f>
        <v>0</v>
      </c>
      <c r="DR6" s="61">
        <f t="shared" si="7"/>
        <v>0</v>
      </c>
      <c r="DS6" s="61">
        <f t="shared" si="7"/>
        <v>0</v>
      </c>
      <c r="DT6" s="61">
        <f t="shared" si="7"/>
        <v>0</v>
      </c>
    </row>
    <row r="7" spans="2:124" x14ac:dyDescent="0.15">
      <c r="B7" s="54" t="s">
        <v>167</v>
      </c>
      <c r="AC7" s="54">
        <v>2</v>
      </c>
      <c r="AD7" s="54">
        <f>($C9*'[1]功能-城建'!EX5)*S$6+AD6</f>
        <v>0</v>
      </c>
      <c r="AE7" s="54">
        <f>($C9*'[1]功能-城建'!EY5)*T$6+AE6</f>
        <v>0</v>
      </c>
      <c r="AF7" s="54">
        <f>($C9*'[1]功能-城建'!EZ5)*U$6+AF6</f>
        <v>0</v>
      </c>
      <c r="AG7" s="54">
        <f>($C9*'[1]功能-城建'!FA5)*V$6+AG6</f>
        <v>0</v>
      </c>
      <c r="AH7" s="54">
        <f>($C9*'[1]功能-城建'!FB5)*W$6+AH6</f>
        <v>0</v>
      </c>
      <c r="AL7" s="54">
        <v>2</v>
      </c>
      <c r="AM7" s="54">
        <f>($D9*'[1]功能-城建'!HM5)*S$6+AM6</f>
        <v>0</v>
      </c>
      <c r="AN7" s="54">
        <f>($D9*'[1]功能-城建'!HN5)*T$6+AN6</f>
        <v>0</v>
      </c>
      <c r="AO7" s="54">
        <f>($D9*'[1]功能-城建'!HO5)*U$6+AO6</f>
        <v>0</v>
      </c>
      <c r="AP7" s="54">
        <f>($D9*'[1]功能-城建'!HP5)*V$6+AP6</f>
        <v>0</v>
      </c>
      <c r="AQ7" s="54">
        <f>($D9*'[1]功能-城建'!HQ5)*W$6+AQ6</f>
        <v>0</v>
      </c>
      <c r="AU7" s="54">
        <v>2</v>
      </c>
      <c r="AV7" s="54">
        <f>($E9*'[1]功能-城建'!GF5)*S$6+AV6</f>
        <v>0</v>
      </c>
      <c r="AW7" s="54">
        <f>($E9*'[1]功能-城建'!GG5)*T$6+AW6</f>
        <v>0</v>
      </c>
      <c r="AX7" s="54">
        <f>($E9*'[1]功能-城建'!GH5)*U$6+AX6</f>
        <v>0</v>
      </c>
      <c r="AY7" s="54">
        <f>($E9*'[1]功能-城建'!GI5)*V$6+AY6</f>
        <v>0</v>
      </c>
      <c r="AZ7" s="54">
        <f>($E9*'[1]功能-城建'!GJ5)*W$6+AZ6</f>
        <v>0</v>
      </c>
      <c r="BD7" s="54">
        <v>2</v>
      </c>
      <c r="BE7" s="61">
        <f t="shared" ref="BE7:BI22" si="8">$F9*S$6</f>
        <v>0</v>
      </c>
      <c r="BF7" s="61">
        <f t="shared" si="0"/>
        <v>0</v>
      </c>
      <c r="BG7" s="61">
        <f t="shared" si="0"/>
        <v>0</v>
      </c>
      <c r="BH7" s="61">
        <f t="shared" si="0"/>
        <v>0</v>
      </c>
      <c r="BI7" s="61">
        <f t="shared" si="0"/>
        <v>0</v>
      </c>
      <c r="BM7" s="54">
        <v>2</v>
      </c>
      <c r="BN7" s="61">
        <f t="shared" ref="BN7:BR22" si="9">$G9*S$6</f>
        <v>0</v>
      </c>
      <c r="BO7" s="61">
        <f t="shared" si="1"/>
        <v>0</v>
      </c>
      <c r="BP7" s="61">
        <f t="shared" si="1"/>
        <v>0</v>
      </c>
      <c r="BQ7" s="61">
        <f t="shared" si="1"/>
        <v>0</v>
      </c>
      <c r="BR7" s="61">
        <f t="shared" si="1"/>
        <v>0</v>
      </c>
      <c r="BV7" s="54">
        <v>2</v>
      </c>
      <c r="BW7" s="61">
        <f t="shared" ref="BW7:CA22" si="10">$H9*S$6</f>
        <v>0</v>
      </c>
      <c r="BX7" s="61">
        <f t="shared" si="2"/>
        <v>0</v>
      </c>
      <c r="BY7" s="61">
        <f t="shared" si="2"/>
        <v>0</v>
      </c>
      <c r="BZ7" s="61">
        <f t="shared" si="2"/>
        <v>0</v>
      </c>
      <c r="CA7" s="61">
        <f t="shared" si="2"/>
        <v>0</v>
      </c>
      <c r="CE7" s="54">
        <v>2</v>
      </c>
      <c r="CF7" s="62">
        <f t="shared" ref="CF7:CF70" si="11">$I9*S$6</f>
        <v>0</v>
      </c>
      <c r="CG7" s="62">
        <f t="shared" ref="CG7:CG70" si="12">$I9*T$6</f>
        <v>0</v>
      </c>
      <c r="CH7" s="62">
        <f t="shared" ref="CH7:CH70" si="13">$I9*U$6</f>
        <v>0</v>
      </c>
      <c r="CI7" s="62">
        <f t="shared" ref="CI7:CI70" si="14">$I9*V$6</f>
        <v>0</v>
      </c>
      <c r="CJ7" s="62">
        <f t="shared" ref="CJ7:CJ70" si="15">$I9*W$6</f>
        <v>0</v>
      </c>
      <c r="CN7" s="54">
        <v>2</v>
      </c>
      <c r="CO7" s="62">
        <f t="shared" ref="CO7:CO70" si="16">$J9*S$6</f>
        <v>0</v>
      </c>
      <c r="CP7" s="62">
        <f t="shared" ref="CP7:CP70" si="17">$J9*T$6</f>
        <v>0</v>
      </c>
      <c r="CQ7" s="62">
        <f t="shared" ref="CQ7:CQ70" si="18">$J9*U$6</f>
        <v>0</v>
      </c>
      <c r="CR7" s="62">
        <f t="shared" ref="CR7:CR70" si="19">$J9*V$6</f>
        <v>0</v>
      </c>
      <c r="CS7" s="62">
        <f t="shared" ref="CS7:CS70" si="20">$J9*W$6</f>
        <v>0</v>
      </c>
      <c r="CW7" s="54">
        <v>2</v>
      </c>
      <c r="CX7" s="62">
        <f t="shared" ref="CX7:CX70" si="21">$K9*S$6</f>
        <v>0</v>
      </c>
      <c r="CY7" s="62">
        <f t="shared" ref="CY7:CY70" si="22">$K9*T$6</f>
        <v>0</v>
      </c>
      <c r="CZ7" s="62">
        <f t="shared" ref="CZ7:CZ70" si="23">$K9*U$6</f>
        <v>0</v>
      </c>
      <c r="DA7" s="62">
        <f t="shared" ref="DA7:DA70" si="24">$K9*V$6</f>
        <v>0</v>
      </c>
      <c r="DB7" s="62">
        <f t="shared" ref="DB7:DB70" si="25">$K9*W$6</f>
        <v>0</v>
      </c>
      <c r="DF7" s="54">
        <v>2</v>
      </c>
      <c r="DG7" s="61">
        <f t="shared" ref="DG7:DG70" si="26">$L9*S$6</f>
        <v>0</v>
      </c>
      <c r="DH7" s="61">
        <f t="shared" ref="DH7:DH70" si="27">$L9*T$6</f>
        <v>0</v>
      </c>
      <c r="DI7" s="61">
        <f t="shared" ref="DI7:DI70" si="28">$L9*U$6</f>
        <v>0</v>
      </c>
      <c r="DJ7" s="61">
        <f t="shared" ref="DJ7:DJ70" si="29">$L9*V$6</f>
        <v>0</v>
      </c>
      <c r="DK7" s="61">
        <f t="shared" ref="DK7:DK70" si="30">$L9*W$6</f>
        <v>0</v>
      </c>
      <c r="DO7" s="54">
        <v>2</v>
      </c>
      <c r="DP7" s="61">
        <f t="shared" ref="DP7:DP70" si="31">$M9*S$6</f>
        <v>0</v>
      </c>
      <c r="DQ7" s="61">
        <f t="shared" ref="DQ7:DQ70" si="32">$M9*T$6</f>
        <v>0</v>
      </c>
      <c r="DR7" s="61">
        <f t="shared" ref="DR7:DR70" si="33">$M9*U$6</f>
        <v>0</v>
      </c>
      <c r="DS7" s="61">
        <f t="shared" ref="DS7:DS70" si="34">$M9*V$6</f>
        <v>0</v>
      </c>
      <c r="DT7" s="61">
        <f t="shared" ref="DT7:DT70" si="35">$M9*W$6</f>
        <v>0</v>
      </c>
    </row>
    <row r="8" spans="2:124" x14ac:dyDescent="0.15">
      <c r="B8" s="54">
        <v>1</v>
      </c>
      <c r="C8" s="63">
        <f>MIN(C$5,MAX(C$5/($D$2-$D$1)*($B8-$D$1),0))</f>
        <v>0</v>
      </c>
      <c r="D8" s="63">
        <f t="shared" ref="D8:H21" si="36">MIN(D$5,MAX(D$5/($D$2-$D$1)*($B8-$D$1),0))</f>
        <v>0</v>
      </c>
      <c r="E8" s="63">
        <f t="shared" si="36"/>
        <v>0</v>
      </c>
      <c r="F8" s="63">
        <f t="shared" si="36"/>
        <v>0</v>
      </c>
      <c r="G8" s="63">
        <f t="shared" si="36"/>
        <v>0</v>
      </c>
      <c r="H8" s="63">
        <f t="shared" si="36"/>
        <v>0</v>
      </c>
      <c r="I8" s="63">
        <f t="shared" ref="I8:M23" si="37">MIN(I$5,MAX(I$5/($D$2-$D$1)*($B8-$D$1),0))</f>
        <v>0</v>
      </c>
      <c r="J8" s="63">
        <f t="shared" si="37"/>
        <v>0</v>
      </c>
      <c r="K8" s="63">
        <f t="shared" si="37"/>
        <v>0</v>
      </c>
      <c r="L8" s="59">
        <f t="shared" si="37"/>
        <v>0</v>
      </c>
      <c r="M8" s="59">
        <f t="shared" si="37"/>
        <v>0</v>
      </c>
      <c r="AC8" s="54">
        <v>3</v>
      </c>
      <c r="AD8" s="54">
        <f>($C10*'[1]功能-城建'!EX6)*S$6+AD7</f>
        <v>0</v>
      </c>
      <c r="AE8" s="54">
        <f>($C10*'[1]功能-城建'!EY6)*T$6+AE7</f>
        <v>0</v>
      </c>
      <c r="AF8" s="54">
        <f>($C10*'[1]功能-城建'!EZ6)*U$6+AF7</f>
        <v>0</v>
      </c>
      <c r="AG8" s="54">
        <f>($C10*'[1]功能-城建'!FA6)*V$6+AG7</f>
        <v>0</v>
      </c>
      <c r="AH8" s="54">
        <f>($C10*'[1]功能-城建'!FB6)*W$6+AH7</f>
        <v>0</v>
      </c>
      <c r="AL8" s="54">
        <v>3</v>
      </c>
      <c r="AM8" s="54">
        <f>($D10*'[1]功能-城建'!HM6)*S$6+AM7</f>
        <v>0</v>
      </c>
      <c r="AN8" s="54">
        <f>($D10*'[1]功能-城建'!HN6)*T$6+AN7</f>
        <v>0</v>
      </c>
      <c r="AO8" s="54">
        <f>($D10*'[1]功能-城建'!HO6)*U$6+AO7</f>
        <v>0</v>
      </c>
      <c r="AP8" s="54">
        <f>($D10*'[1]功能-城建'!HP6)*V$6+AP7</f>
        <v>0</v>
      </c>
      <c r="AQ8" s="54">
        <f>($D10*'[1]功能-城建'!HQ6)*W$6+AQ7</f>
        <v>0</v>
      </c>
      <c r="AU8" s="54">
        <v>3</v>
      </c>
      <c r="AV8" s="54">
        <f>($E10*'[1]功能-城建'!GF6)*S$6+AV7</f>
        <v>0</v>
      </c>
      <c r="AW8" s="54">
        <f>($E10*'[1]功能-城建'!GG6)*T$6+AW7</f>
        <v>0</v>
      </c>
      <c r="AX8" s="54">
        <f>($E10*'[1]功能-城建'!GH6)*U$6+AX7</f>
        <v>0</v>
      </c>
      <c r="AY8" s="54">
        <f>($E10*'[1]功能-城建'!GI6)*V$6+AY7</f>
        <v>0</v>
      </c>
      <c r="AZ8" s="54">
        <f>($E10*'[1]功能-城建'!GJ6)*W$6+AZ7</f>
        <v>0</v>
      </c>
      <c r="BD8" s="54">
        <v>3</v>
      </c>
      <c r="BE8" s="61">
        <f t="shared" si="8"/>
        <v>0</v>
      </c>
      <c r="BF8" s="61">
        <f t="shared" si="0"/>
        <v>0</v>
      </c>
      <c r="BG8" s="61">
        <f t="shared" si="0"/>
        <v>0</v>
      </c>
      <c r="BH8" s="61">
        <f t="shared" si="0"/>
        <v>0</v>
      </c>
      <c r="BI8" s="61">
        <f t="shared" si="0"/>
        <v>0</v>
      </c>
      <c r="BM8" s="54">
        <v>3</v>
      </c>
      <c r="BN8" s="61">
        <f t="shared" si="9"/>
        <v>0</v>
      </c>
      <c r="BO8" s="61">
        <f t="shared" si="1"/>
        <v>0</v>
      </c>
      <c r="BP8" s="61">
        <f t="shared" si="1"/>
        <v>0</v>
      </c>
      <c r="BQ8" s="61">
        <f t="shared" si="1"/>
        <v>0</v>
      </c>
      <c r="BR8" s="61">
        <f t="shared" si="1"/>
        <v>0</v>
      </c>
      <c r="BV8" s="54">
        <v>3</v>
      </c>
      <c r="BW8" s="61">
        <f t="shared" si="10"/>
        <v>0</v>
      </c>
      <c r="BX8" s="61">
        <f t="shared" si="2"/>
        <v>0</v>
      </c>
      <c r="BY8" s="61">
        <f t="shared" si="2"/>
        <v>0</v>
      </c>
      <c r="BZ8" s="61">
        <f t="shared" si="2"/>
        <v>0</v>
      </c>
      <c r="CA8" s="61">
        <f t="shared" si="2"/>
        <v>0</v>
      </c>
      <c r="CE8" s="54">
        <v>3</v>
      </c>
      <c r="CF8" s="62">
        <f t="shared" si="11"/>
        <v>0</v>
      </c>
      <c r="CG8" s="62">
        <f t="shared" si="12"/>
        <v>0</v>
      </c>
      <c r="CH8" s="62">
        <f t="shared" si="13"/>
        <v>0</v>
      </c>
      <c r="CI8" s="62">
        <f t="shared" si="14"/>
        <v>0</v>
      </c>
      <c r="CJ8" s="62">
        <f t="shared" si="15"/>
        <v>0</v>
      </c>
      <c r="CN8" s="54">
        <v>3</v>
      </c>
      <c r="CO8" s="62">
        <f t="shared" si="16"/>
        <v>0</v>
      </c>
      <c r="CP8" s="62">
        <f t="shared" si="17"/>
        <v>0</v>
      </c>
      <c r="CQ8" s="62">
        <f t="shared" si="18"/>
        <v>0</v>
      </c>
      <c r="CR8" s="62">
        <f t="shared" si="19"/>
        <v>0</v>
      </c>
      <c r="CS8" s="62">
        <f t="shared" si="20"/>
        <v>0</v>
      </c>
      <c r="CW8" s="54">
        <v>3</v>
      </c>
      <c r="CX8" s="62">
        <f t="shared" si="21"/>
        <v>0</v>
      </c>
      <c r="CY8" s="62">
        <f t="shared" si="22"/>
        <v>0</v>
      </c>
      <c r="CZ8" s="62">
        <f t="shared" si="23"/>
        <v>0</v>
      </c>
      <c r="DA8" s="62">
        <f t="shared" si="24"/>
        <v>0</v>
      </c>
      <c r="DB8" s="62">
        <f t="shared" si="25"/>
        <v>0</v>
      </c>
      <c r="DF8" s="54">
        <v>3</v>
      </c>
      <c r="DG8" s="61">
        <f t="shared" si="26"/>
        <v>0</v>
      </c>
      <c r="DH8" s="61">
        <f t="shared" si="27"/>
        <v>0</v>
      </c>
      <c r="DI8" s="61">
        <f t="shared" si="28"/>
        <v>0</v>
      </c>
      <c r="DJ8" s="61">
        <f t="shared" si="29"/>
        <v>0</v>
      </c>
      <c r="DK8" s="61">
        <f t="shared" si="30"/>
        <v>0</v>
      </c>
      <c r="DO8" s="54">
        <v>3</v>
      </c>
      <c r="DP8" s="61">
        <f t="shared" si="31"/>
        <v>0</v>
      </c>
      <c r="DQ8" s="61">
        <f t="shared" si="32"/>
        <v>0</v>
      </c>
      <c r="DR8" s="61">
        <f t="shared" si="33"/>
        <v>0</v>
      </c>
      <c r="DS8" s="61">
        <f t="shared" si="34"/>
        <v>0</v>
      </c>
      <c r="DT8" s="61">
        <f t="shared" si="35"/>
        <v>0</v>
      </c>
    </row>
    <row r="9" spans="2:124" x14ac:dyDescent="0.15">
      <c r="B9" s="54">
        <v>2</v>
      </c>
      <c r="C9" s="63">
        <f t="shared" ref="C9:G37" si="38">MIN(C$5,MAX(C$5/($D$2-$D$1)*($B9-$D$1),0))</f>
        <v>0</v>
      </c>
      <c r="D9" s="63">
        <f t="shared" si="36"/>
        <v>0</v>
      </c>
      <c r="E9" s="63">
        <f t="shared" si="36"/>
        <v>0</v>
      </c>
      <c r="F9" s="63">
        <f t="shared" si="36"/>
        <v>0</v>
      </c>
      <c r="G9" s="63">
        <f t="shared" si="36"/>
        <v>0</v>
      </c>
      <c r="H9" s="63">
        <f t="shared" si="36"/>
        <v>0</v>
      </c>
      <c r="I9" s="63">
        <f t="shared" si="37"/>
        <v>0</v>
      </c>
      <c r="J9" s="63">
        <f t="shared" si="37"/>
        <v>0</v>
      </c>
      <c r="K9" s="63">
        <f t="shared" si="37"/>
        <v>0</v>
      </c>
      <c r="L9" s="59">
        <f t="shared" si="37"/>
        <v>0</v>
      </c>
      <c r="M9" s="59">
        <f t="shared" si="37"/>
        <v>0</v>
      </c>
      <c r="AC9" s="54">
        <v>4</v>
      </c>
      <c r="AD9" s="54">
        <f>($C11*'[1]功能-城建'!EX7)*S$6+AD8</f>
        <v>0</v>
      </c>
      <c r="AE9" s="54">
        <f>($C11*'[1]功能-城建'!EY7)*T$6+AE8</f>
        <v>0</v>
      </c>
      <c r="AF9" s="54">
        <f>($C11*'[1]功能-城建'!EZ7)*U$6+AF8</f>
        <v>0</v>
      </c>
      <c r="AG9" s="54">
        <f>($C11*'[1]功能-城建'!FA7)*V$6+AG8</f>
        <v>0</v>
      </c>
      <c r="AH9" s="54">
        <f>($C11*'[1]功能-城建'!FB7)*W$6+AH8</f>
        <v>0</v>
      </c>
      <c r="AL9" s="54">
        <v>4</v>
      </c>
      <c r="AM9" s="54">
        <f>($D11*'[1]功能-城建'!HM7)*S$6+AM8</f>
        <v>0</v>
      </c>
      <c r="AN9" s="54">
        <f>($D11*'[1]功能-城建'!HN7)*T$6+AN8</f>
        <v>0</v>
      </c>
      <c r="AO9" s="54">
        <f>($D11*'[1]功能-城建'!HO7)*U$6+AO8</f>
        <v>0</v>
      </c>
      <c r="AP9" s="54">
        <f>($D11*'[1]功能-城建'!HP7)*V$6+AP8</f>
        <v>0</v>
      </c>
      <c r="AQ9" s="54">
        <f>($D11*'[1]功能-城建'!HQ7)*W$6+AQ8</f>
        <v>0</v>
      </c>
      <c r="AU9" s="54">
        <v>4</v>
      </c>
      <c r="AV9" s="54">
        <f>($E11*'[1]功能-城建'!GF7)*S$6+AV8</f>
        <v>0</v>
      </c>
      <c r="AW9" s="54">
        <f>($E11*'[1]功能-城建'!GG7)*T$6+AW8</f>
        <v>0</v>
      </c>
      <c r="AX9" s="54">
        <f>($E11*'[1]功能-城建'!GH7)*U$6+AX8</f>
        <v>0</v>
      </c>
      <c r="AY9" s="54">
        <f>($E11*'[1]功能-城建'!GI7)*V$6+AY8</f>
        <v>0</v>
      </c>
      <c r="AZ9" s="54">
        <f>($E11*'[1]功能-城建'!GJ7)*W$6+AZ8</f>
        <v>0</v>
      </c>
      <c r="BD9" s="54">
        <v>4</v>
      </c>
      <c r="BE9" s="61">
        <f t="shared" si="8"/>
        <v>0</v>
      </c>
      <c r="BF9" s="61">
        <f t="shared" si="0"/>
        <v>0</v>
      </c>
      <c r="BG9" s="61">
        <f t="shared" si="0"/>
        <v>0</v>
      </c>
      <c r="BH9" s="61">
        <f t="shared" si="0"/>
        <v>0</v>
      </c>
      <c r="BI9" s="61">
        <f t="shared" si="0"/>
        <v>0</v>
      </c>
      <c r="BM9" s="54">
        <v>4</v>
      </c>
      <c r="BN9" s="61">
        <f t="shared" si="9"/>
        <v>0</v>
      </c>
      <c r="BO9" s="61">
        <f t="shared" si="1"/>
        <v>0</v>
      </c>
      <c r="BP9" s="61">
        <f t="shared" si="1"/>
        <v>0</v>
      </c>
      <c r="BQ9" s="61">
        <f t="shared" si="1"/>
        <v>0</v>
      </c>
      <c r="BR9" s="61">
        <f t="shared" si="1"/>
        <v>0</v>
      </c>
      <c r="BV9" s="54">
        <v>4</v>
      </c>
      <c r="BW9" s="61">
        <f t="shared" si="10"/>
        <v>0</v>
      </c>
      <c r="BX9" s="61">
        <f t="shared" si="2"/>
        <v>0</v>
      </c>
      <c r="BY9" s="61">
        <f t="shared" si="2"/>
        <v>0</v>
      </c>
      <c r="BZ9" s="61">
        <f t="shared" si="2"/>
        <v>0</v>
      </c>
      <c r="CA9" s="61">
        <f t="shared" si="2"/>
        <v>0</v>
      </c>
      <c r="CE9" s="54">
        <v>4</v>
      </c>
      <c r="CF9" s="62">
        <f t="shared" si="11"/>
        <v>0</v>
      </c>
      <c r="CG9" s="62">
        <f t="shared" si="12"/>
        <v>0</v>
      </c>
      <c r="CH9" s="62">
        <f t="shared" si="13"/>
        <v>0</v>
      </c>
      <c r="CI9" s="62">
        <f t="shared" si="14"/>
        <v>0</v>
      </c>
      <c r="CJ9" s="62">
        <f t="shared" si="15"/>
        <v>0</v>
      </c>
      <c r="CN9" s="54">
        <v>4</v>
      </c>
      <c r="CO9" s="62">
        <f t="shared" si="16"/>
        <v>0</v>
      </c>
      <c r="CP9" s="62">
        <f t="shared" si="17"/>
        <v>0</v>
      </c>
      <c r="CQ9" s="62">
        <f t="shared" si="18"/>
        <v>0</v>
      </c>
      <c r="CR9" s="62">
        <f t="shared" si="19"/>
        <v>0</v>
      </c>
      <c r="CS9" s="62">
        <f t="shared" si="20"/>
        <v>0</v>
      </c>
      <c r="CW9" s="54">
        <v>4</v>
      </c>
      <c r="CX9" s="62">
        <f t="shared" si="21"/>
        <v>0</v>
      </c>
      <c r="CY9" s="62">
        <f t="shared" si="22"/>
        <v>0</v>
      </c>
      <c r="CZ9" s="62">
        <f t="shared" si="23"/>
        <v>0</v>
      </c>
      <c r="DA9" s="62">
        <f t="shared" si="24"/>
        <v>0</v>
      </c>
      <c r="DB9" s="62">
        <f t="shared" si="25"/>
        <v>0</v>
      </c>
      <c r="DF9" s="54">
        <v>4</v>
      </c>
      <c r="DG9" s="61">
        <f t="shared" si="26"/>
        <v>0</v>
      </c>
      <c r="DH9" s="61">
        <f t="shared" si="27"/>
        <v>0</v>
      </c>
      <c r="DI9" s="61">
        <f t="shared" si="28"/>
        <v>0</v>
      </c>
      <c r="DJ9" s="61">
        <f t="shared" si="29"/>
        <v>0</v>
      </c>
      <c r="DK9" s="61">
        <f t="shared" si="30"/>
        <v>0</v>
      </c>
      <c r="DO9" s="54">
        <v>4</v>
      </c>
      <c r="DP9" s="61">
        <f t="shared" si="31"/>
        <v>0</v>
      </c>
      <c r="DQ9" s="61">
        <f t="shared" si="32"/>
        <v>0</v>
      </c>
      <c r="DR9" s="61">
        <f t="shared" si="33"/>
        <v>0</v>
      </c>
      <c r="DS9" s="61">
        <f t="shared" si="34"/>
        <v>0</v>
      </c>
      <c r="DT9" s="61">
        <f t="shared" si="35"/>
        <v>0</v>
      </c>
    </row>
    <row r="10" spans="2:124" x14ac:dyDescent="0.15">
      <c r="B10" s="54">
        <v>3</v>
      </c>
      <c r="C10" s="63">
        <f t="shared" si="38"/>
        <v>0</v>
      </c>
      <c r="D10" s="63">
        <f t="shared" si="36"/>
        <v>0</v>
      </c>
      <c r="E10" s="63">
        <f t="shared" si="36"/>
        <v>0</v>
      </c>
      <c r="F10" s="63">
        <f t="shared" si="36"/>
        <v>0</v>
      </c>
      <c r="G10" s="63">
        <f t="shared" si="36"/>
        <v>0</v>
      </c>
      <c r="H10" s="63">
        <f t="shared" si="36"/>
        <v>0</v>
      </c>
      <c r="I10" s="63">
        <f t="shared" si="37"/>
        <v>0</v>
      </c>
      <c r="J10" s="63">
        <f t="shared" si="37"/>
        <v>0</v>
      </c>
      <c r="K10" s="63">
        <f t="shared" si="37"/>
        <v>0</v>
      </c>
      <c r="L10" s="59">
        <f t="shared" si="37"/>
        <v>0</v>
      </c>
      <c r="M10" s="59">
        <f t="shared" si="37"/>
        <v>0</v>
      </c>
      <c r="AC10" s="54">
        <v>5</v>
      </c>
      <c r="AD10" s="54">
        <f>($C12*'[1]功能-城建'!EX8)*S$6+AD9</f>
        <v>0</v>
      </c>
      <c r="AE10" s="54">
        <f>($C12*'[1]功能-城建'!EY8)*T$6+AE9</f>
        <v>0</v>
      </c>
      <c r="AF10" s="54">
        <f>($C12*'[1]功能-城建'!EZ8)*U$6+AF9</f>
        <v>0</v>
      </c>
      <c r="AG10" s="54">
        <f>($C12*'[1]功能-城建'!FA8)*V$6+AG9</f>
        <v>0</v>
      </c>
      <c r="AH10" s="54">
        <f>($C12*'[1]功能-城建'!FB8)*W$6+AH9</f>
        <v>0</v>
      </c>
      <c r="AL10" s="54">
        <v>5</v>
      </c>
      <c r="AM10" s="54">
        <f>($D12*'[1]功能-城建'!HM8)*S$6+AM9</f>
        <v>0</v>
      </c>
      <c r="AN10" s="54">
        <f>($D12*'[1]功能-城建'!HN8)*T$6+AN9</f>
        <v>0</v>
      </c>
      <c r="AO10" s="54">
        <f>($D12*'[1]功能-城建'!HO8)*U$6+AO9</f>
        <v>0</v>
      </c>
      <c r="AP10" s="54">
        <f>($D12*'[1]功能-城建'!HP8)*V$6+AP9</f>
        <v>0</v>
      </c>
      <c r="AQ10" s="54">
        <f>($D12*'[1]功能-城建'!HQ8)*W$6+AQ9</f>
        <v>0</v>
      </c>
      <c r="AU10" s="54">
        <v>5</v>
      </c>
      <c r="AV10" s="54">
        <f>($E12*'[1]功能-城建'!GF8)*S$6+AV9</f>
        <v>0</v>
      </c>
      <c r="AW10" s="54">
        <f>($E12*'[1]功能-城建'!GG8)*T$6+AW9</f>
        <v>0</v>
      </c>
      <c r="AX10" s="54">
        <f>($E12*'[1]功能-城建'!GH8)*U$6+AX9</f>
        <v>0</v>
      </c>
      <c r="AY10" s="54">
        <f>($E12*'[1]功能-城建'!GI8)*V$6+AY9</f>
        <v>0</v>
      </c>
      <c r="AZ10" s="54">
        <f>($E12*'[1]功能-城建'!GJ8)*W$6+AZ9</f>
        <v>0</v>
      </c>
      <c r="BD10" s="54">
        <v>5</v>
      </c>
      <c r="BE10" s="61">
        <f t="shared" si="8"/>
        <v>0</v>
      </c>
      <c r="BF10" s="61">
        <f t="shared" si="0"/>
        <v>0</v>
      </c>
      <c r="BG10" s="61">
        <f t="shared" si="0"/>
        <v>0</v>
      </c>
      <c r="BH10" s="61">
        <f t="shared" si="0"/>
        <v>0</v>
      </c>
      <c r="BI10" s="61">
        <f t="shared" si="0"/>
        <v>0</v>
      </c>
      <c r="BM10" s="54">
        <v>5</v>
      </c>
      <c r="BN10" s="61">
        <f t="shared" si="9"/>
        <v>0</v>
      </c>
      <c r="BO10" s="61">
        <f t="shared" si="1"/>
        <v>0</v>
      </c>
      <c r="BP10" s="61">
        <f t="shared" si="1"/>
        <v>0</v>
      </c>
      <c r="BQ10" s="61">
        <f t="shared" si="1"/>
        <v>0</v>
      </c>
      <c r="BR10" s="61">
        <f t="shared" si="1"/>
        <v>0</v>
      </c>
      <c r="BV10" s="54">
        <v>5</v>
      </c>
      <c r="BW10" s="61">
        <f t="shared" si="10"/>
        <v>0</v>
      </c>
      <c r="BX10" s="61">
        <f t="shared" si="2"/>
        <v>0</v>
      </c>
      <c r="BY10" s="61">
        <f t="shared" si="2"/>
        <v>0</v>
      </c>
      <c r="BZ10" s="61">
        <f t="shared" si="2"/>
        <v>0</v>
      </c>
      <c r="CA10" s="61">
        <f t="shared" si="2"/>
        <v>0</v>
      </c>
      <c r="CE10" s="54">
        <v>5</v>
      </c>
      <c r="CF10" s="62">
        <f t="shared" si="11"/>
        <v>0</v>
      </c>
      <c r="CG10" s="62">
        <f t="shared" si="12"/>
        <v>0</v>
      </c>
      <c r="CH10" s="62">
        <f t="shared" si="13"/>
        <v>0</v>
      </c>
      <c r="CI10" s="62">
        <f t="shared" si="14"/>
        <v>0</v>
      </c>
      <c r="CJ10" s="62">
        <f t="shared" si="15"/>
        <v>0</v>
      </c>
      <c r="CN10" s="54">
        <v>5</v>
      </c>
      <c r="CO10" s="62">
        <f t="shared" si="16"/>
        <v>0</v>
      </c>
      <c r="CP10" s="62">
        <f t="shared" si="17"/>
        <v>0</v>
      </c>
      <c r="CQ10" s="62">
        <f t="shared" si="18"/>
        <v>0</v>
      </c>
      <c r="CR10" s="62">
        <f t="shared" si="19"/>
        <v>0</v>
      </c>
      <c r="CS10" s="62">
        <f t="shared" si="20"/>
        <v>0</v>
      </c>
      <c r="CW10" s="54">
        <v>5</v>
      </c>
      <c r="CX10" s="62">
        <f t="shared" si="21"/>
        <v>0</v>
      </c>
      <c r="CY10" s="62">
        <f t="shared" si="22"/>
        <v>0</v>
      </c>
      <c r="CZ10" s="62">
        <f t="shared" si="23"/>
        <v>0</v>
      </c>
      <c r="DA10" s="62">
        <f t="shared" si="24"/>
        <v>0</v>
      </c>
      <c r="DB10" s="62">
        <f t="shared" si="25"/>
        <v>0</v>
      </c>
      <c r="DF10" s="54">
        <v>5</v>
      </c>
      <c r="DG10" s="61">
        <f t="shared" si="26"/>
        <v>0</v>
      </c>
      <c r="DH10" s="61">
        <f t="shared" si="27"/>
        <v>0</v>
      </c>
      <c r="DI10" s="61">
        <f t="shared" si="28"/>
        <v>0</v>
      </c>
      <c r="DJ10" s="61">
        <f t="shared" si="29"/>
        <v>0</v>
      </c>
      <c r="DK10" s="61">
        <f t="shared" si="30"/>
        <v>0</v>
      </c>
      <c r="DO10" s="54">
        <v>5</v>
      </c>
      <c r="DP10" s="61">
        <f t="shared" si="31"/>
        <v>0</v>
      </c>
      <c r="DQ10" s="61">
        <f t="shared" si="32"/>
        <v>0</v>
      </c>
      <c r="DR10" s="61">
        <f t="shared" si="33"/>
        <v>0</v>
      </c>
      <c r="DS10" s="61">
        <f t="shared" si="34"/>
        <v>0</v>
      </c>
      <c r="DT10" s="61">
        <f t="shared" si="35"/>
        <v>0</v>
      </c>
    </row>
    <row r="11" spans="2:124" x14ac:dyDescent="0.15">
      <c r="B11" s="54">
        <v>4</v>
      </c>
      <c r="C11" s="63">
        <f t="shared" si="38"/>
        <v>0</v>
      </c>
      <c r="D11" s="63">
        <f t="shared" si="36"/>
        <v>0</v>
      </c>
      <c r="E11" s="63">
        <f t="shared" si="36"/>
        <v>0</v>
      </c>
      <c r="F11" s="63">
        <f t="shared" si="36"/>
        <v>0</v>
      </c>
      <c r="G11" s="63">
        <f t="shared" si="36"/>
        <v>0</v>
      </c>
      <c r="H11" s="63">
        <f t="shared" si="36"/>
        <v>0</v>
      </c>
      <c r="I11" s="63">
        <f t="shared" si="37"/>
        <v>0</v>
      </c>
      <c r="J11" s="63">
        <f t="shared" si="37"/>
        <v>0</v>
      </c>
      <c r="K11" s="63">
        <f t="shared" si="37"/>
        <v>0</v>
      </c>
      <c r="L11" s="59">
        <f t="shared" si="37"/>
        <v>0</v>
      </c>
      <c r="M11" s="59">
        <f t="shared" si="37"/>
        <v>0</v>
      </c>
      <c r="AC11" s="54">
        <v>6</v>
      </c>
      <c r="AD11" s="54">
        <f>($C13*'[1]功能-城建'!EX9)*S$6+AD10</f>
        <v>0</v>
      </c>
      <c r="AE11" s="54">
        <f>($C13*'[1]功能-城建'!EY9)*T$6+AE10</f>
        <v>0</v>
      </c>
      <c r="AF11" s="54">
        <f>($C13*'[1]功能-城建'!EZ9)*U$6+AF10</f>
        <v>0</v>
      </c>
      <c r="AG11" s="54">
        <f>($C13*'[1]功能-城建'!FA9)*V$6+AG10</f>
        <v>0</v>
      </c>
      <c r="AH11" s="54">
        <f>($C13*'[1]功能-城建'!FB9)*W$6+AH10</f>
        <v>0</v>
      </c>
      <c r="AL11" s="54">
        <v>6</v>
      </c>
      <c r="AM11" s="54">
        <f>($D13*'[1]功能-城建'!HM9)*S$6+AM10</f>
        <v>0</v>
      </c>
      <c r="AN11" s="54">
        <f>($D13*'[1]功能-城建'!HN9)*T$6+AN10</f>
        <v>0</v>
      </c>
      <c r="AO11" s="54">
        <f>($D13*'[1]功能-城建'!HO9)*U$6+AO10</f>
        <v>0</v>
      </c>
      <c r="AP11" s="54">
        <f>($D13*'[1]功能-城建'!HP9)*V$6+AP10</f>
        <v>0</v>
      </c>
      <c r="AQ11" s="54">
        <f>($D13*'[1]功能-城建'!HQ9)*W$6+AQ10</f>
        <v>0</v>
      </c>
      <c r="AU11" s="54">
        <v>6</v>
      </c>
      <c r="AV11" s="54">
        <f>($E13*'[1]功能-城建'!GF9)*S$6+AV10</f>
        <v>0</v>
      </c>
      <c r="AW11" s="54">
        <f>($E13*'[1]功能-城建'!GG9)*T$6+AW10</f>
        <v>0</v>
      </c>
      <c r="AX11" s="54">
        <f>($E13*'[1]功能-城建'!GH9)*U$6+AX10</f>
        <v>0</v>
      </c>
      <c r="AY11" s="54">
        <f>($E13*'[1]功能-城建'!GI9)*V$6+AY10</f>
        <v>0</v>
      </c>
      <c r="AZ11" s="54">
        <f>($E13*'[1]功能-城建'!GJ9)*W$6+AZ10</f>
        <v>0</v>
      </c>
      <c r="BD11" s="54">
        <v>6</v>
      </c>
      <c r="BE11" s="61">
        <f t="shared" si="8"/>
        <v>0</v>
      </c>
      <c r="BF11" s="61">
        <f t="shared" si="0"/>
        <v>0</v>
      </c>
      <c r="BG11" s="61">
        <f t="shared" si="0"/>
        <v>0</v>
      </c>
      <c r="BH11" s="61">
        <f t="shared" si="0"/>
        <v>0</v>
      </c>
      <c r="BI11" s="61">
        <f t="shared" si="0"/>
        <v>0</v>
      </c>
      <c r="BM11" s="54">
        <v>6</v>
      </c>
      <c r="BN11" s="61">
        <f t="shared" si="9"/>
        <v>0</v>
      </c>
      <c r="BO11" s="61">
        <f t="shared" si="1"/>
        <v>0</v>
      </c>
      <c r="BP11" s="61">
        <f t="shared" si="1"/>
        <v>0</v>
      </c>
      <c r="BQ11" s="61">
        <f t="shared" si="1"/>
        <v>0</v>
      </c>
      <c r="BR11" s="61">
        <f t="shared" si="1"/>
        <v>0</v>
      </c>
      <c r="BV11" s="54">
        <v>6</v>
      </c>
      <c r="BW11" s="61">
        <f t="shared" si="10"/>
        <v>0</v>
      </c>
      <c r="BX11" s="61">
        <f t="shared" si="2"/>
        <v>0</v>
      </c>
      <c r="BY11" s="61">
        <f t="shared" si="2"/>
        <v>0</v>
      </c>
      <c r="BZ11" s="61">
        <f t="shared" si="2"/>
        <v>0</v>
      </c>
      <c r="CA11" s="61">
        <f t="shared" si="2"/>
        <v>0</v>
      </c>
      <c r="CE11" s="54">
        <v>6</v>
      </c>
      <c r="CF11" s="62">
        <f t="shared" si="11"/>
        <v>0</v>
      </c>
      <c r="CG11" s="62">
        <f t="shared" si="12"/>
        <v>0</v>
      </c>
      <c r="CH11" s="62">
        <f t="shared" si="13"/>
        <v>0</v>
      </c>
      <c r="CI11" s="62">
        <f t="shared" si="14"/>
        <v>0</v>
      </c>
      <c r="CJ11" s="62">
        <f t="shared" si="15"/>
        <v>0</v>
      </c>
      <c r="CN11" s="54">
        <v>6</v>
      </c>
      <c r="CO11" s="62">
        <f t="shared" si="16"/>
        <v>0</v>
      </c>
      <c r="CP11" s="62">
        <f t="shared" si="17"/>
        <v>0</v>
      </c>
      <c r="CQ11" s="62">
        <f t="shared" si="18"/>
        <v>0</v>
      </c>
      <c r="CR11" s="62">
        <f t="shared" si="19"/>
        <v>0</v>
      </c>
      <c r="CS11" s="62">
        <f t="shared" si="20"/>
        <v>0</v>
      </c>
      <c r="CW11" s="54">
        <v>6</v>
      </c>
      <c r="CX11" s="62">
        <f t="shared" si="21"/>
        <v>0</v>
      </c>
      <c r="CY11" s="62">
        <f t="shared" si="22"/>
        <v>0</v>
      </c>
      <c r="CZ11" s="62">
        <f t="shared" si="23"/>
        <v>0</v>
      </c>
      <c r="DA11" s="62">
        <f t="shared" si="24"/>
        <v>0</v>
      </c>
      <c r="DB11" s="62">
        <f t="shared" si="25"/>
        <v>0</v>
      </c>
      <c r="DF11" s="54">
        <v>6</v>
      </c>
      <c r="DG11" s="61">
        <f t="shared" si="26"/>
        <v>0</v>
      </c>
      <c r="DH11" s="61">
        <f t="shared" si="27"/>
        <v>0</v>
      </c>
      <c r="DI11" s="61">
        <f t="shared" si="28"/>
        <v>0</v>
      </c>
      <c r="DJ11" s="61">
        <f t="shared" si="29"/>
        <v>0</v>
      </c>
      <c r="DK11" s="61">
        <f t="shared" si="30"/>
        <v>0</v>
      </c>
      <c r="DO11" s="54">
        <v>6</v>
      </c>
      <c r="DP11" s="61">
        <f t="shared" si="31"/>
        <v>0</v>
      </c>
      <c r="DQ11" s="61">
        <f t="shared" si="32"/>
        <v>0</v>
      </c>
      <c r="DR11" s="61">
        <f t="shared" si="33"/>
        <v>0</v>
      </c>
      <c r="DS11" s="61">
        <f t="shared" si="34"/>
        <v>0</v>
      </c>
      <c r="DT11" s="61">
        <f t="shared" si="35"/>
        <v>0</v>
      </c>
    </row>
    <row r="12" spans="2:124" x14ac:dyDescent="0.15">
      <c r="B12" s="54">
        <v>5</v>
      </c>
      <c r="C12" s="63">
        <f t="shared" si="38"/>
        <v>0</v>
      </c>
      <c r="D12" s="63">
        <f t="shared" si="36"/>
        <v>0</v>
      </c>
      <c r="E12" s="63">
        <f t="shared" si="36"/>
        <v>0</v>
      </c>
      <c r="F12" s="63">
        <f t="shared" si="36"/>
        <v>0</v>
      </c>
      <c r="G12" s="63">
        <f t="shared" si="36"/>
        <v>0</v>
      </c>
      <c r="H12" s="63">
        <f t="shared" si="36"/>
        <v>0</v>
      </c>
      <c r="I12" s="63">
        <f t="shared" si="37"/>
        <v>0</v>
      </c>
      <c r="J12" s="63">
        <f t="shared" si="37"/>
        <v>0</v>
      </c>
      <c r="K12" s="63">
        <f t="shared" si="37"/>
        <v>0</v>
      </c>
      <c r="L12" s="59">
        <f t="shared" si="37"/>
        <v>0</v>
      </c>
      <c r="M12" s="59">
        <f t="shared" si="37"/>
        <v>0</v>
      </c>
      <c r="AC12" s="54">
        <v>7</v>
      </c>
      <c r="AD12" s="54">
        <f>($C14*'[1]功能-城建'!EX10)*S$6+AD11</f>
        <v>0</v>
      </c>
      <c r="AE12" s="54">
        <f>($C14*'[1]功能-城建'!EY10)*T$6+AE11</f>
        <v>0</v>
      </c>
      <c r="AF12" s="54">
        <f>($C14*'[1]功能-城建'!EZ10)*U$6+AF11</f>
        <v>0</v>
      </c>
      <c r="AG12" s="54">
        <f>($C14*'[1]功能-城建'!FA10)*V$6+AG11</f>
        <v>0</v>
      </c>
      <c r="AH12" s="54">
        <f>($C14*'[1]功能-城建'!FB10)*W$6+AH11</f>
        <v>0</v>
      </c>
      <c r="AL12" s="54">
        <v>7</v>
      </c>
      <c r="AM12" s="54">
        <f>($D14*'[1]功能-城建'!HM10)*S$6+AM11</f>
        <v>0</v>
      </c>
      <c r="AN12" s="54">
        <f>($D14*'[1]功能-城建'!HN10)*T$6+AN11</f>
        <v>0</v>
      </c>
      <c r="AO12" s="54">
        <f>($D14*'[1]功能-城建'!HO10)*U$6+AO11</f>
        <v>0</v>
      </c>
      <c r="AP12" s="54">
        <f>($D14*'[1]功能-城建'!HP10)*V$6+AP11</f>
        <v>0</v>
      </c>
      <c r="AQ12" s="54">
        <f>($D14*'[1]功能-城建'!HQ10)*W$6+AQ11</f>
        <v>0</v>
      </c>
      <c r="AU12" s="54">
        <v>7</v>
      </c>
      <c r="AV12" s="54">
        <f>($E14*'[1]功能-城建'!GF10)*S$6+AV11</f>
        <v>0</v>
      </c>
      <c r="AW12" s="54">
        <f>($E14*'[1]功能-城建'!GG10)*T$6+AW11</f>
        <v>0</v>
      </c>
      <c r="AX12" s="54">
        <f>($E14*'[1]功能-城建'!GH10)*U$6+AX11</f>
        <v>0</v>
      </c>
      <c r="AY12" s="54">
        <f>($E14*'[1]功能-城建'!GI10)*V$6+AY11</f>
        <v>0</v>
      </c>
      <c r="AZ12" s="54">
        <f>($E14*'[1]功能-城建'!GJ10)*W$6+AZ11</f>
        <v>0</v>
      </c>
      <c r="BD12" s="54">
        <v>7</v>
      </c>
      <c r="BE12" s="61">
        <f t="shared" si="8"/>
        <v>0</v>
      </c>
      <c r="BF12" s="61">
        <f t="shared" si="0"/>
        <v>0</v>
      </c>
      <c r="BG12" s="61">
        <f t="shared" si="0"/>
        <v>0</v>
      </c>
      <c r="BH12" s="61">
        <f t="shared" si="0"/>
        <v>0</v>
      </c>
      <c r="BI12" s="61">
        <f t="shared" si="0"/>
        <v>0</v>
      </c>
      <c r="BM12" s="54">
        <v>7</v>
      </c>
      <c r="BN12" s="61">
        <f t="shared" si="9"/>
        <v>0</v>
      </c>
      <c r="BO12" s="61">
        <f t="shared" si="1"/>
        <v>0</v>
      </c>
      <c r="BP12" s="61">
        <f t="shared" si="1"/>
        <v>0</v>
      </c>
      <c r="BQ12" s="61">
        <f t="shared" si="1"/>
        <v>0</v>
      </c>
      <c r="BR12" s="61">
        <f t="shared" si="1"/>
        <v>0</v>
      </c>
      <c r="BV12" s="54">
        <v>7</v>
      </c>
      <c r="BW12" s="61">
        <f t="shared" si="10"/>
        <v>0</v>
      </c>
      <c r="BX12" s="61">
        <f t="shared" si="2"/>
        <v>0</v>
      </c>
      <c r="BY12" s="61">
        <f t="shared" si="2"/>
        <v>0</v>
      </c>
      <c r="BZ12" s="61">
        <f t="shared" si="2"/>
        <v>0</v>
      </c>
      <c r="CA12" s="61">
        <f t="shared" si="2"/>
        <v>0</v>
      </c>
      <c r="CE12" s="54">
        <v>7</v>
      </c>
      <c r="CF12" s="62">
        <f t="shared" si="11"/>
        <v>0</v>
      </c>
      <c r="CG12" s="62">
        <f t="shared" si="12"/>
        <v>0</v>
      </c>
      <c r="CH12" s="62">
        <f t="shared" si="13"/>
        <v>0</v>
      </c>
      <c r="CI12" s="62">
        <f t="shared" si="14"/>
        <v>0</v>
      </c>
      <c r="CJ12" s="62">
        <f t="shared" si="15"/>
        <v>0</v>
      </c>
      <c r="CN12" s="54">
        <v>7</v>
      </c>
      <c r="CO12" s="62">
        <f t="shared" si="16"/>
        <v>0</v>
      </c>
      <c r="CP12" s="62">
        <f t="shared" si="17"/>
        <v>0</v>
      </c>
      <c r="CQ12" s="62">
        <f t="shared" si="18"/>
        <v>0</v>
      </c>
      <c r="CR12" s="62">
        <f t="shared" si="19"/>
        <v>0</v>
      </c>
      <c r="CS12" s="62">
        <f t="shared" si="20"/>
        <v>0</v>
      </c>
      <c r="CW12" s="54">
        <v>7</v>
      </c>
      <c r="CX12" s="62">
        <f t="shared" si="21"/>
        <v>0</v>
      </c>
      <c r="CY12" s="62">
        <f t="shared" si="22"/>
        <v>0</v>
      </c>
      <c r="CZ12" s="62">
        <f t="shared" si="23"/>
        <v>0</v>
      </c>
      <c r="DA12" s="62">
        <f t="shared" si="24"/>
        <v>0</v>
      </c>
      <c r="DB12" s="62">
        <f t="shared" si="25"/>
        <v>0</v>
      </c>
      <c r="DF12" s="54">
        <v>7</v>
      </c>
      <c r="DG12" s="61">
        <f t="shared" si="26"/>
        <v>0</v>
      </c>
      <c r="DH12" s="61">
        <f t="shared" si="27"/>
        <v>0</v>
      </c>
      <c r="DI12" s="61">
        <f t="shared" si="28"/>
        <v>0</v>
      </c>
      <c r="DJ12" s="61">
        <f t="shared" si="29"/>
        <v>0</v>
      </c>
      <c r="DK12" s="61">
        <f t="shared" si="30"/>
        <v>0</v>
      </c>
      <c r="DO12" s="54">
        <v>7</v>
      </c>
      <c r="DP12" s="61">
        <f t="shared" si="31"/>
        <v>0</v>
      </c>
      <c r="DQ12" s="61">
        <f t="shared" si="32"/>
        <v>0</v>
      </c>
      <c r="DR12" s="61">
        <f t="shared" si="33"/>
        <v>0</v>
      </c>
      <c r="DS12" s="61">
        <f t="shared" si="34"/>
        <v>0</v>
      </c>
      <c r="DT12" s="61">
        <f t="shared" si="35"/>
        <v>0</v>
      </c>
    </row>
    <row r="13" spans="2:124" x14ac:dyDescent="0.15">
      <c r="B13" s="54">
        <v>6</v>
      </c>
      <c r="C13" s="63">
        <f t="shared" si="38"/>
        <v>0</v>
      </c>
      <c r="D13" s="63">
        <f t="shared" si="36"/>
        <v>0</v>
      </c>
      <c r="E13" s="63">
        <f t="shared" si="36"/>
        <v>0</v>
      </c>
      <c r="F13" s="63">
        <f t="shared" si="36"/>
        <v>0</v>
      </c>
      <c r="G13" s="63">
        <f t="shared" si="36"/>
        <v>0</v>
      </c>
      <c r="H13" s="63">
        <f t="shared" si="36"/>
        <v>0</v>
      </c>
      <c r="I13" s="63">
        <f t="shared" si="37"/>
        <v>0</v>
      </c>
      <c r="J13" s="63">
        <f t="shared" si="37"/>
        <v>0</v>
      </c>
      <c r="K13" s="63">
        <f t="shared" si="37"/>
        <v>0</v>
      </c>
      <c r="L13" s="59">
        <f t="shared" si="37"/>
        <v>0</v>
      </c>
      <c r="M13" s="59">
        <f t="shared" si="37"/>
        <v>0</v>
      </c>
      <c r="AC13" s="54">
        <v>8</v>
      </c>
      <c r="AD13" s="54">
        <f>($C15*'[1]功能-城建'!EX11)*S$6+AD12</f>
        <v>0</v>
      </c>
      <c r="AE13" s="54">
        <f>($C15*'[1]功能-城建'!EY11)*T$6+AE12</f>
        <v>0</v>
      </c>
      <c r="AF13" s="54">
        <f>($C15*'[1]功能-城建'!EZ11)*U$6+AF12</f>
        <v>0</v>
      </c>
      <c r="AG13" s="54">
        <f>($C15*'[1]功能-城建'!FA11)*V$6+AG12</f>
        <v>0</v>
      </c>
      <c r="AH13" s="54">
        <f>($C15*'[1]功能-城建'!FB11)*W$6+AH12</f>
        <v>0</v>
      </c>
      <c r="AL13" s="54">
        <v>8</v>
      </c>
      <c r="AM13" s="54">
        <f>($D15*'[1]功能-城建'!HM11)*S$6+AM12</f>
        <v>0</v>
      </c>
      <c r="AN13" s="54">
        <f>($D15*'[1]功能-城建'!HN11)*T$6+AN12</f>
        <v>0</v>
      </c>
      <c r="AO13" s="54">
        <f>($D15*'[1]功能-城建'!HO11)*U$6+AO12</f>
        <v>0</v>
      </c>
      <c r="AP13" s="54">
        <f>($D15*'[1]功能-城建'!HP11)*V$6+AP12</f>
        <v>0</v>
      </c>
      <c r="AQ13" s="54">
        <f>($D15*'[1]功能-城建'!HQ11)*W$6+AQ12</f>
        <v>0</v>
      </c>
      <c r="AU13" s="54">
        <v>8</v>
      </c>
      <c r="AV13" s="54">
        <f>($E15*'[1]功能-城建'!GF11)*S$6+AV12</f>
        <v>0</v>
      </c>
      <c r="AW13" s="54">
        <f>($E15*'[1]功能-城建'!GG11)*T$6+AW12</f>
        <v>0</v>
      </c>
      <c r="AX13" s="54">
        <f>($E15*'[1]功能-城建'!GH11)*U$6+AX12</f>
        <v>0</v>
      </c>
      <c r="AY13" s="54">
        <f>($E15*'[1]功能-城建'!GI11)*V$6+AY12</f>
        <v>0</v>
      </c>
      <c r="AZ13" s="54">
        <f>($E15*'[1]功能-城建'!GJ11)*W$6+AZ12</f>
        <v>0</v>
      </c>
      <c r="BD13" s="54">
        <v>8</v>
      </c>
      <c r="BE13" s="61">
        <f t="shared" si="8"/>
        <v>0</v>
      </c>
      <c r="BF13" s="61">
        <f t="shared" si="0"/>
        <v>0</v>
      </c>
      <c r="BG13" s="61">
        <f t="shared" si="0"/>
        <v>0</v>
      </c>
      <c r="BH13" s="61">
        <f t="shared" si="0"/>
        <v>0</v>
      </c>
      <c r="BI13" s="61">
        <f t="shared" si="0"/>
        <v>0</v>
      </c>
      <c r="BM13" s="54">
        <v>8</v>
      </c>
      <c r="BN13" s="61">
        <f t="shared" si="9"/>
        <v>0</v>
      </c>
      <c r="BO13" s="61">
        <f t="shared" si="1"/>
        <v>0</v>
      </c>
      <c r="BP13" s="61">
        <f t="shared" si="1"/>
        <v>0</v>
      </c>
      <c r="BQ13" s="61">
        <f t="shared" si="1"/>
        <v>0</v>
      </c>
      <c r="BR13" s="61">
        <f t="shared" si="1"/>
        <v>0</v>
      </c>
      <c r="BV13" s="54">
        <v>8</v>
      </c>
      <c r="BW13" s="61">
        <f t="shared" si="10"/>
        <v>0</v>
      </c>
      <c r="BX13" s="61">
        <f t="shared" si="2"/>
        <v>0</v>
      </c>
      <c r="BY13" s="61">
        <f t="shared" si="2"/>
        <v>0</v>
      </c>
      <c r="BZ13" s="61">
        <f t="shared" si="2"/>
        <v>0</v>
      </c>
      <c r="CA13" s="61">
        <f t="shared" si="2"/>
        <v>0</v>
      </c>
      <c r="CE13" s="54">
        <v>8</v>
      </c>
      <c r="CF13" s="62">
        <f t="shared" si="11"/>
        <v>0</v>
      </c>
      <c r="CG13" s="62">
        <f t="shared" si="12"/>
        <v>0</v>
      </c>
      <c r="CH13" s="62">
        <f t="shared" si="13"/>
        <v>0</v>
      </c>
      <c r="CI13" s="62">
        <f t="shared" si="14"/>
        <v>0</v>
      </c>
      <c r="CJ13" s="62">
        <f t="shared" si="15"/>
        <v>0</v>
      </c>
      <c r="CN13" s="54">
        <v>8</v>
      </c>
      <c r="CO13" s="62">
        <f t="shared" si="16"/>
        <v>0</v>
      </c>
      <c r="CP13" s="62">
        <f t="shared" si="17"/>
        <v>0</v>
      </c>
      <c r="CQ13" s="62">
        <f t="shared" si="18"/>
        <v>0</v>
      </c>
      <c r="CR13" s="62">
        <f t="shared" si="19"/>
        <v>0</v>
      </c>
      <c r="CS13" s="62">
        <f t="shared" si="20"/>
        <v>0</v>
      </c>
      <c r="CW13" s="54">
        <v>8</v>
      </c>
      <c r="CX13" s="62">
        <f t="shared" si="21"/>
        <v>0</v>
      </c>
      <c r="CY13" s="62">
        <f t="shared" si="22"/>
        <v>0</v>
      </c>
      <c r="CZ13" s="62">
        <f t="shared" si="23"/>
        <v>0</v>
      </c>
      <c r="DA13" s="62">
        <f t="shared" si="24"/>
        <v>0</v>
      </c>
      <c r="DB13" s="62">
        <f t="shared" si="25"/>
        <v>0</v>
      </c>
      <c r="DF13" s="54">
        <v>8</v>
      </c>
      <c r="DG13" s="61">
        <f t="shared" si="26"/>
        <v>0</v>
      </c>
      <c r="DH13" s="61">
        <f t="shared" si="27"/>
        <v>0</v>
      </c>
      <c r="DI13" s="61">
        <f t="shared" si="28"/>
        <v>0</v>
      </c>
      <c r="DJ13" s="61">
        <f t="shared" si="29"/>
        <v>0</v>
      </c>
      <c r="DK13" s="61">
        <f t="shared" si="30"/>
        <v>0</v>
      </c>
      <c r="DO13" s="54">
        <v>8</v>
      </c>
      <c r="DP13" s="61">
        <f t="shared" si="31"/>
        <v>0</v>
      </c>
      <c r="DQ13" s="61">
        <f t="shared" si="32"/>
        <v>0</v>
      </c>
      <c r="DR13" s="61">
        <f t="shared" si="33"/>
        <v>0</v>
      </c>
      <c r="DS13" s="61">
        <f t="shared" si="34"/>
        <v>0</v>
      </c>
      <c r="DT13" s="61">
        <f t="shared" si="35"/>
        <v>0</v>
      </c>
    </row>
    <row r="14" spans="2:124" x14ac:dyDescent="0.15">
      <c r="B14" s="54">
        <v>7</v>
      </c>
      <c r="C14" s="63">
        <f t="shared" si="38"/>
        <v>0</v>
      </c>
      <c r="D14" s="63">
        <f t="shared" si="36"/>
        <v>0</v>
      </c>
      <c r="E14" s="63">
        <f t="shared" si="36"/>
        <v>0</v>
      </c>
      <c r="F14" s="63">
        <f t="shared" si="36"/>
        <v>0</v>
      </c>
      <c r="G14" s="63">
        <f t="shared" si="36"/>
        <v>0</v>
      </c>
      <c r="H14" s="63">
        <f t="shared" si="36"/>
        <v>0</v>
      </c>
      <c r="I14" s="63">
        <f t="shared" si="37"/>
        <v>0</v>
      </c>
      <c r="J14" s="63">
        <f t="shared" si="37"/>
        <v>0</v>
      </c>
      <c r="K14" s="63">
        <f t="shared" si="37"/>
        <v>0</v>
      </c>
      <c r="L14" s="59">
        <f t="shared" si="37"/>
        <v>0</v>
      </c>
      <c r="M14" s="59">
        <f t="shared" si="37"/>
        <v>0</v>
      </c>
      <c r="AC14" s="54">
        <v>9</v>
      </c>
      <c r="AD14" s="54">
        <f>($C16*'[1]功能-城建'!EX12)*S$6+AD13</f>
        <v>0</v>
      </c>
      <c r="AE14" s="54">
        <f>($C16*'[1]功能-城建'!EY12)*T$6+AE13</f>
        <v>0</v>
      </c>
      <c r="AF14" s="54">
        <f>($C16*'[1]功能-城建'!EZ12)*U$6+AF13</f>
        <v>0</v>
      </c>
      <c r="AG14" s="54">
        <f>($C16*'[1]功能-城建'!FA12)*V$6+AG13</f>
        <v>0</v>
      </c>
      <c r="AH14" s="54">
        <f>($C16*'[1]功能-城建'!FB12)*W$6+AH13</f>
        <v>0</v>
      </c>
      <c r="AL14" s="54">
        <v>9</v>
      </c>
      <c r="AM14" s="54">
        <f>($D16*'[1]功能-城建'!HM12)*S$6+AM13</f>
        <v>0</v>
      </c>
      <c r="AN14" s="54">
        <f>($D16*'[1]功能-城建'!HN12)*T$6+AN13</f>
        <v>0</v>
      </c>
      <c r="AO14" s="54">
        <f>($D16*'[1]功能-城建'!HO12)*U$6+AO13</f>
        <v>0</v>
      </c>
      <c r="AP14" s="54">
        <f>($D16*'[1]功能-城建'!HP12)*V$6+AP13</f>
        <v>0</v>
      </c>
      <c r="AQ14" s="54">
        <f>($D16*'[1]功能-城建'!HQ12)*W$6+AQ13</f>
        <v>0</v>
      </c>
      <c r="AU14" s="54">
        <v>9</v>
      </c>
      <c r="AV14" s="54">
        <f>($E16*'[1]功能-城建'!GF12)*S$6+AV13</f>
        <v>0</v>
      </c>
      <c r="AW14" s="54">
        <f>($E16*'[1]功能-城建'!GG12)*T$6+AW13</f>
        <v>0</v>
      </c>
      <c r="AX14" s="54">
        <f>($E16*'[1]功能-城建'!GH12)*U$6+AX13</f>
        <v>0</v>
      </c>
      <c r="AY14" s="54">
        <f>($E16*'[1]功能-城建'!GI12)*V$6+AY13</f>
        <v>0</v>
      </c>
      <c r="AZ14" s="54">
        <f>($E16*'[1]功能-城建'!GJ12)*W$6+AZ13</f>
        <v>0</v>
      </c>
      <c r="BD14" s="54">
        <v>9</v>
      </c>
      <c r="BE14" s="61">
        <f t="shared" si="8"/>
        <v>0</v>
      </c>
      <c r="BF14" s="61">
        <f t="shared" si="0"/>
        <v>0</v>
      </c>
      <c r="BG14" s="61">
        <f t="shared" si="0"/>
        <v>0</v>
      </c>
      <c r="BH14" s="61">
        <f t="shared" si="0"/>
        <v>0</v>
      </c>
      <c r="BI14" s="61">
        <f t="shared" si="0"/>
        <v>0</v>
      </c>
      <c r="BM14" s="54">
        <v>9</v>
      </c>
      <c r="BN14" s="61">
        <f t="shared" si="9"/>
        <v>0</v>
      </c>
      <c r="BO14" s="61">
        <f t="shared" si="1"/>
        <v>0</v>
      </c>
      <c r="BP14" s="61">
        <f t="shared" si="1"/>
        <v>0</v>
      </c>
      <c r="BQ14" s="61">
        <f t="shared" si="1"/>
        <v>0</v>
      </c>
      <c r="BR14" s="61">
        <f t="shared" si="1"/>
        <v>0</v>
      </c>
      <c r="BV14" s="54">
        <v>9</v>
      </c>
      <c r="BW14" s="61">
        <f t="shared" si="10"/>
        <v>0</v>
      </c>
      <c r="BX14" s="61">
        <f t="shared" si="2"/>
        <v>0</v>
      </c>
      <c r="BY14" s="61">
        <f t="shared" si="2"/>
        <v>0</v>
      </c>
      <c r="BZ14" s="61">
        <f t="shared" si="2"/>
        <v>0</v>
      </c>
      <c r="CA14" s="61">
        <f t="shared" si="2"/>
        <v>0</v>
      </c>
      <c r="CE14" s="54">
        <v>9</v>
      </c>
      <c r="CF14" s="62">
        <f t="shared" si="11"/>
        <v>0</v>
      </c>
      <c r="CG14" s="62">
        <f t="shared" si="12"/>
        <v>0</v>
      </c>
      <c r="CH14" s="62">
        <f t="shared" si="13"/>
        <v>0</v>
      </c>
      <c r="CI14" s="62">
        <f t="shared" si="14"/>
        <v>0</v>
      </c>
      <c r="CJ14" s="62">
        <f t="shared" si="15"/>
        <v>0</v>
      </c>
      <c r="CN14" s="54">
        <v>9</v>
      </c>
      <c r="CO14" s="62">
        <f t="shared" si="16"/>
        <v>0</v>
      </c>
      <c r="CP14" s="62">
        <f t="shared" si="17"/>
        <v>0</v>
      </c>
      <c r="CQ14" s="62">
        <f t="shared" si="18"/>
        <v>0</v>
      </c>
      <c r="CR14" s="62">
        <f t="shared" si="19"/>
        <v>0</v>
      </c>
      <c r="CS14" s="62">
        <f t="shared" si="20"/>
        <v>0</v>
      </c>
      <c r="CW14" s="54">
        <v>9</v>
      </c>
      <c r="CX14" s="62">
        <f t="shared" si="21"/>
        <v>0</v>
      </c>
      <c r="CY14" s="62">
        <f t="shared" si="22"/>
        <v>0</v>
      </c>
      <c r="CZ14" s="62">
        <f t="shared" si="23"/>
        <v>0</v>
      </c>
      <c r="DA14" s="62">
        <f t="shared" si="24"/>
        <v>0</v>
      </c>
      <c r="DB14" s="62">
        <f t="shared" si="25"/>
        <v>0</v>
      </c>
      <c r="DF14" s="54">
        <v>9</v>
      </c>
      <c r="DG14" s="61">
        <f t="shared" si="26"/>
        <v>0</v>
      </c>
      <c r="DH14" s="61">
        <f t="shared" si="27"/>
        <v>0</v>
      </c>
      <c r="DI14" s="61">
        <f t="shared" si="28"/>
        <v>0</v>
      </c>
      <c r="DJ14" s="61">
        <f t="shared" si="29"/>
        <v>0</v>
      </c>
      <c r="DK14" s="61">
        <f t="shared" si="30"/>
        <v>0</v>
      </c>
      <c r="DO14" s="54">
        <v>9</v>
      </c>
      <c r="DP14" s="61">
        <f t="shared" si="31"/>
        <v>0</v>
      </c>
      <c r="DQ14" s="61">
        <f t="shared" si="32"/>
        <v>0</v>
      </c>
      <c r="DR14" s="61">
        <f t="shared" si="33"/>
        <v>0</v>
      </c>
      <c r="DS14" s="61">
        <f t="shared" si="34"/>
        <v>0</v>
      </c>
      <c r="DT14" s="61">
        <f t="shared" si="35"/>
        <v>0</v>
      </c>
    </row>
    <row r="15" spans="2:124" x14ac:dyDescent="0.15">
      <c r="B15" s="54">
        <v>8</v>
      </c>
      <c r="C15" s="63">
        <f t="shared" si="38"/>
        <v>0</v>
      </c>
      <c r="D15" s="63">
        <f t="shared" si="36"/>
        <v>0</v>
      </c>
      <c r="E15" s="63">
        <f t="shared" si="36"/>
        <v>0</v>
      </c>
      <c r="F15" s="63">
        <f t="shared" si="36"/>
        <v>0</v>
      </c>
      <c r="G15" s="63">
        <f t="shared" si="36"/>
        <v>0</v>
      </c>
      <c r="H15" s="63">
        <f t="shared" si="36"/>
        <v>0</v>
      </c>
      <c r="I15" s="63">
        <f t="shared" si="37"/>
        <v>0</v>
      </c>
      <c r="J15" s="63">
        <f t="shared" si="37"/>
        <v>0</v>
      </c>
      <c r="K15" s="63">
        <f t="shared" si="37"/>
        <v>0</v>
      </c>
      <c r="L15" s="59">
        <f t="shared" si="37"/>
        <v>0</v>
      </c>
      <c r="M15" s="59">
        <f t="shared" si="37"/>
        <v>0</v>
      </c>
      <c r="AC15" s="54">
        <v>10</v>
      </c>
      <c r="AD15" s="54">
        <f>($C17*'[1]功能-城建'!EX13)*S$6+AD14</f>
        <v>0</v>
      </c>
      <c r="AE15" s="54">
        <f>($C17*'[1]功能-城建'!EY13)*T$6+AE14</f>
        <v>0</v>
      </c>
      <c r="AF15" s="54">
        <f>($C17*'[1]功能-城建'!EZ13)*U$6+AF14</f>
        <v>0</v>
      </c>
      <c r="AG15" s="54">
        <f>($C17*'[1]功能-城建'!FA13)*V$6+AG14</f>
        <v>0</v>
      </c>
      <c r="AH15" s="54">
        <f>($C17*'[1]功能-城建'!FB13)*W$6+AH14</f>
        <v>0</v>
      </c>
      <c r="AL15" s="54">
        <v>10</v>
      </c>
      <c r="AM15" s="54">
        <f>($D17*'[1]功能-城建'!HM13)*S$6+AM14</f>
        <v>0</v>
      </c>
      <c r="AN15" s="54">
        <f>($D17*'[1]功能-城建'!HN13)*T$6+AN14</f>
        <v>0</v>
      </c>
      <c r="AO15" s="54">
        <f>($D17*'[1]功能-城建'!HO13)*U$6+AO14</f>
        <v>0</v>
      </c>
      <c r="AP15" s="54">
        <f>($D17*'[1]功能-城建'!HP13)*V$6+AP14</f>
        <v>0</v>
      </c>
      <c r="AQ15" s="54">
        <f>($D17*'[1]功能-城建'!HQ13)*W$6+AQ14</f>
        <v>0</v>
      </c>
      <c r="AU15" s="54">
        <v>10</v>
      </c>
      <c r="AV15" s="54">
        <f>($E17*'[1]功能-城建'!GF13)*S$6+AV14</f>
        <v>0</v>
      </c>
      <c r="AW15" s="54">
        <f>($E17*'[1]功能-城建'!GG13)*T$6+AW14</f>
        <v>0</v>
      </c>
      <c r="AX15" s="54">
        <f>($E17*'[1]功能-城建'!GH13)*U$6+AX14</f>
        <v>0</v>
      </c>
      <c r="AY15" s="54">
        <f>($E17*'[1]功能-城建'!GI13)*V$6+AY14</f>
        <v>0</v>
      </c>
      <c r="AZ15" s="54">
        <f>($E17*'[1]功能-城建'!GJ13)*W$6+AZ14</f>
        <v>0</v>
      </c>
      <c r="BD15" s="54">
        <v>10</v>
      </c>
      <c r="BE15" s="61">
        <f t="shared" si="8"/>
        <v>0</v>
      </c>
      <c r="BF15" s="61">
        <f t="shared" si="0"/>
        <v>0</v>
      </c>
      <c r="BG15" s="61">
        <f t="shared" si="0"/>
        <v>0</v>
      </c>
      <c r="BH15" s="61">
        <f t="shared" si="0"/>
        <v>0</v>
      </c>
      <c r="BI15" s="61">
        <f t="shared" si="0"/>
        <v>0</v>
      </c>
      <c r="BM15" s="54">
        <v>10</v>
      </c>
      <c r="BN15" s="61">
        <f t="shared" si="9"/>
        <v>0</v>
      </c>
      <c r="BO15" s="61">
        <f t="shared" si="1"/>
        <v>0</v>
      </c>
      <c r="BP15" s="61">
        <f t="shared" si="1"/>
        <v>0</v>
      </c>
      <c r="BQ15" s="61">
        <f t="shared" si="1"/>
        <v>0</v>
      </c>
      <c r="BR15" s="61">
        <f t="shared" si="1"/>
        <v>0</v>
      </c>
      <c r="BV15" s="54">
        <v>10</v>
      </c>
      <c r="BW15" s="61">
        <f t="shared" si="10"/>
        <v>0</v>
      </c>
      <c r="BX15" s="61">
        <f t="shared" si="2"/>
        <v>0</v>
      </c>
      <c r="BY15" s="61">
        <f t="shared" si="2"/>
        <v>0</v>
      </c>
      <c r="BZ15" s="61">
        <f t="shared" si="2"/>
        <v>0</v>
      </c>
      <c r="CA15" s="61">
        <f t="shared" si="2"/>
        <v>0</v>
      </c>
      <c r="CE15" s="54">
        <v>10</v>
      </c>
      <c r="CF15" s="62">
        <f t="shared" si="11"/>
        <v>0</v>
      </c>
      <c r="CG15" s="62">
        <f t="shared" si="12"/>
        <v>0</v>
      </c>
      <c r="CH15" s="62">
        <f t="shared" si="13"/>
        <v>0</v>
      </c>
      <c r="CI15" s="62">
        <f t="shared" si="14"/>
        <v>0</v>
      </c>
      <c r="CJ15" s="62">
        <f t="shared" si="15"/>
        <v>0</v>
      </c>
      <c r="CN15" s="54">
        <v>10</v>
      </c>
      <c r="CO15" s="62">
        <f t="shared" si="16"/>
        <v>0</v>
      </c>
      <c r="CP15" s="62">
        <f t="shared" si="17"/>
        <v>0</v>
      </c>
      <c r="CQ15" s="62">
        <f t="shared" si="18"/>
        <v>0</v>
      </c>
      <c r="CR15" s="62">
        <f t="shared" si="19"/>
        <v>0</v>
      </c>
      <c r="CS15" s="62">
        <f t="shared" si="20"/>
        <v>0</v>
      </c>
      <c r="CW15" s="54">
        <v>10</v>
      </c>
      <c r="CX15" s="62">
        <f t="shared" si="21"/>
        <v>0</v>
      </c>
      <c r="CY15" s="62">
        <f t="shared" si="22"/>
        <v>0</v>
      </c>
      <c r="CZ15" s="62">
        <f t="shared" si="23"/>
        <v>0</v>
      </c>
      <c r="DA15" s="62">
        <f t="shared" si="24"/>
        <v>0</v>
      </c>
      <c r="DB15" s="62">
        <f t="shared" si="25"/>
        <v>0</v>
      </c>
      <c r="DF15" s="54">
        <v>10</v>
      </c>
      <c r="DG15" s="61">
        <f t="shared" si="26"/>
        <v>0</v>
      </c>
      <c r="DH15" s="61">
        <f t="shared" si="27"/>
        <v>0</v>
      </c>
      <c r="DI15" s="61">
        <f t="shared" si="28"/>
        <v>0</v>
      </c>
      <c r="DJ15" s="61">
        <f t="shared" si="29"/>
        <v>0</v>
      </c>
      <c r="DK15" s="61">
        <f t="shared" si="30"/>
        <v>0</v>
      </c>
      <c r="DO15" s="54">
        <v>10</v>
      </c>
      <c r="DP15" s="61">
        <f t="shared" si="31"/>
        <v>0</v>
      </c>
      <c r="DQ15" s="61">
        <f t="shared" si="32"/>
        <v>0</v>
      </c>
      <c r="DR15" s="61">
        <f t="shared" si="33"/>
        <v>0</v>
      </c>
      <c r="DS15" s="61">
        <f t="shared" si="34"/>
        <v>0</v>
      </c>
      <c r="DT15" s="61">
        <f t="shared" si="35"/>
        <v>0</v>
      </c>
    </row>
    <row r="16" spans="2:124" x14ac:dyDescent="0.15">
      <c r="B16" s="54">
        <v>9</v>
      </c>
      <c r="C16" s="63">
        <f t="shared" si="38"/>
        <v>0</v>
      </c>
      <c r="D16" s="63">
        <f t="shared" si="36"/>
        <v>0</v>
      </c>
      <c r="E16" s="63">
        <f t="shared" si="36"/>
        <v>0</v>
      </c>
      <c r="F16" s="63">
        <f t="shared" si="36"/>
        <v>0</v>
      </c>
      <c r="G16" s="63">
        <f t="shared" si="36"/>
        <v>0</v>
      </c>
      <c r="H16" s="63">
        <f t="shared" si="36"/>
        <v>0</v>
      </c>
      <c r="I16" s="63">
        <f t="shared" si="37"/>
        <v>0</v>
      </c>
      <c r="J16" s="63">
        <f t="shared" si="37"/>
        <v>0</v>
      </c>
      <c r="K16" s="63">
        <f t="shared" si="37"/>
        <v>0</v>
      </c>
      <c r="L16" s="59">
        <f t="shared" si="37"/>
        <v>0</v>
      </c>
      <c r="M16" s="59">
        <f t="shared" si="37"/>
        <v>0</v>
      </c>
      <c r="AC16" s="54">
        <v>11</v>
      </c>
      <c r="AD16" s="54">
        <f>($C18*'[1]功能-城建'!EX14)*S$6+AD15</f>
        <v>0</v>
      </c>
      <c r="AE16" s="54">
        <f>($C18*'[1]功能-城建'!EY14)*T$6+AE15</f>
        <v>0</v>
      </c>
      <c r="AF16" s="54">
        <f>($C18*'[1]功能-城建'!EZ14)*U$6+AF15</f>
        <v>0</v>
      </c>
      <c r="AG16" s="54">
        <f>($C18*'[1]功能-城建'!FA14)*V$6+AG15</f>
        <v>0</v>
      </c>
      <c r="AH16" s="54">
        <f>($C18*'[1]功能-城建'!FB14)*W$6+AH15</f>
        <v>0</v>
      </c>
      <c r="AL16" s="54">
        <v>11</v>
      </c>
      <c r="AM16" s="54">
        <f>($D18*'[1]功能-城建'!HM14)*S$6+AM15</f>
        <v>0</v>
      </c>
      <c r="AN16" s="54">
        <f>($D18*'[1]功能-城建'!HN14)*T$6+AN15</f>
        <v>0</v>
      </c>
      <c r="AO16" s="54">
        <f>($D18*'[1]功能-城建'!HO14)*U$6+AO15</f>
        <v>0</v>
      </c>
      <c r="AP16" s="54">
        <f>($D18*'[1]功能-城建'!HP14)*V$6+AP15</f>
        <v>0</v>
      </c>
      <c r="AQ16" s="54">
        <f>($D18*'[1]功能-城建'!HQ14)*W$6+AQ15</f>
        <v>0</v>
      </c>
      <c r="AU16" s="54">
        <v>11</v>
      </c>
      <c r="AV16" s="54">
        <f>($E18*'[1]功能-城建'!GF14)*S$6+AV15</f>
        <v>0</v>
      </c>
      <c r="AW16" s="54">
        <f>($E18*'[1]功能-城建'!GG14)*T$6+AW15</f>
        <v>0</v>
      </c>
      <c r="AX16" s="54">
        <f>($E18*'[1]功能-城建'!GH14)*U$6+AX15</f>
        <v>0</v>
      </c>
      <c r="AY16" s="54">
        <f>($E18*'[1]功能-城建'!GI14)*V$6+AY15</f>
        <v>0</v>
      </c>
      <c r="AZ16" s="54">
        <f>($E18*'[1]功能-城建'!GJ14)*W$6+AZ15</f>
        <v>0</v>
      </c>
      <c r="BD16" s="54">
        <v>11</v>
      </c>
      <c r="BE16" s="61">
        <f t="shared" si="8"/>
        <v>0</v>
      </c>
      <c r="BF16" s="61">
        <f t="shared" si="0"/>
        <v>0</v>
      </c>
      <c r="BG16" s="61">
        <f t="shared" si="0"/>
        <v>0</v>
      </c>
      <c r="BH16" s="61">
        <f t="shared" si="0"/>
        <v>0</v>
      </c>
      <c r="BI16" s="61">
        <f t="shared" si="0"/>
        <v>0</v>
      </c>
      <c r="BM16" s="54">
        <v>11</v>
      </c>
      <c r="BN16" s="61">
        <f t="shared" si="9"/>
        <v>0</v>
      </c>
      <c r="BO16" s="61">
        <f t="shared" si="1"/>
        <v>0</v>
      </c>
      <c r="BP16" s="61">
        <f t="shared" si="1"/>
        <v>0</v>
      </c>
      <c r="BQ16" s="61">
        <f t="shared" si="1"/>
        <v>0</v>
      </c>
      <c r="BR16" s="61">
        <f t="shared" si="1"/>
        <v>0</v>
      </c>
      <c r="BV16" s="54">
        <v>11</v>
      </c>
      <c r="BW16" s="61">
        <f t="shared" si="10"/>
        <v>0</v>
      </c>
      <c r="BX16" s="61">
        <f t="shared" si="2"/>
        <v>0</v>
      </c>
      <c r="BY16" s="61">
        <f t="shared" si="2"/>
        <v>0</v>
      </c>
      <c r="BZ16" s="61">
        <f t="shared" si="2"/>
        <v>0</v>
      </c>
      <c r="CA16" s="61">
        <f t="shared" si="2"/>
        <v>0</v>
      </c>
      <c r="CE16" s="54">
        <v>11</v>
      </c>
      <c r="CF16" s="62">
        <f t="shared" si="11"/>
        <v>0</v>
      </c>
      <c r="CG16" s="62">
        <f t="shared" si="12"/>
        <v>0</v>
      </c>
      <c r="CH16" s="62">
        <f t="shared" si="13"/>
        <v>0</v>
      </c>
      <c r="CI16" s="62">
        <f t="shared" si="14"/>
        <v>0</v>
      </c>
      <c r="CJ16" s="62">
        <f t="shared" si="15"/>
        <v>0</v>
      </c>
      <c r="CN16" s="54">
        <v>11</v>
      </c>
      <c r="CO16" s="62">
        <f t="shared" si="16"/>
        <v>0</v>
      </c>
      <c r="CP16" s="62">
        <f t="shared" si="17"/>
        <v>0</v>
      </c>
      <c r="CQ16" s="62">
        <f t="shared" si="18"/>
        <v>0</v>
      </c>
      <c r="CR16" s="62">
        <f t="shared" si="19"/>
        <v>0</v>
      </c>
      <c r="CS16" s="62">
        <f t="shared" si="20"/>
        <v>0</v>
      </c>
      <c r="CW16" s="54">
        <v>11</v>
      </c>
      <c r="CX16" s="62">
        <f t="shared" si="21"/>
        <v>0</v>
      </c>
      <c r="CY16" s="62">
        <f t="shared" si="22"/>
        <v>0</v>
      </c>
      <c r="CZ16" s="62">
        <f t="shared" si="23"/>
        <v>0</v>
      </c>
      <c r="DA16" s="62">
        <f t="shared" si="24"/>
        <v>0</v>
      </c>
      <c r="DB16" s="62">
        <f t="shared" si="25"/>
        <v>0</v>
      </c>
      <c r="DF16" s="54">
        <v>11</v>
      </c>
      <c r="DG16" s="61">
        <f t="shared" si="26"/>
        <v>0</v>
      </c>
      <c r="DH16" s="61">
        <f t="shared" si="27"/>
        <v>0</v>
      </c>
      <c r="DI16" s="61">
        <f t="shared" si="28"/>
        <v>0</v>
      </c>
      <c r="DJ16" s="61">
        <f t="shared" si="29"/>
        <v>0</v>
      </c>
      <c r="DK16" s="61">
        <f t="shared" si="30"/>
        <v>0</v>
      </c>
      <c r="DO16" s="54">
        <v>11</v>
      </c>
      <c r="DP16" s="61">
        <f t="shared" si="31"/>
        <v>0</v>
      </c>
      <c r="DQ16" s="61">
        <f t="shared" si="32"/>
        <v>0</v>
      </c>
      <c r="DR16" s="61">
        <f t="shared" si="33"/>
        <v>0</v>
      </c>
      <c r="DS16" s="61">
        <f t="shared" si="34"/>
        <v>0</v>
      </c>
      <c r="DT16" s="61">
        <f t="shared" si="35"/>
        <v>0</v>
      </c>
    </row>
    <row r="17" spans="2:124" x14ac:dyDescent="0.15">
      <c r="B17" s="54">
        <v>10</v>
      </c>
      <c r="C17" s="63">
        <f t="shared" si="38"/>
        <v>0</v>
      </c>
      <c r="D17" s="63">
        <f t="shared" si="36"/>
        <v>0</v>
      </c>
      <c r="E17" s="63">
        <f t="shared" si="36"/>
        <v>0</v>
      </c>
      <c r="F17" s="63">
        <f t="shared" si="36"/>
        <v>0</v>
      </c>
      <c r="G17" s="63">
        <f t="shared" si="36"/>
        <v>0</v>
      </c>
      <c r="H17" s="63">
        <f t="shared" si="36"/>
        <v>0</v>
      </c>
      <c r="I17" s="63">
        <f t="shared" si="37"/>
        <v>0</v>
      </c>
      <c r="J17" s="63">
        <f t="shared" si="37"/>
        <v>0</v>
      </c>
      <c r="K17" s="63">
        <f t="shared" si="37"/>
        <v>0</v>
      </c>
      <c r="L17" s="59">
        <f t="shared" si="37"/>
        <v>0</v>
      </c>
      <c r="M17" s="59">
        <f t="shared" si="37"/>
        <v>0</v>
      </c>
      <c r="AC17" s="54">
        <v>12</v>
      </c>
      <c r="AD17" s="54">
        <f>($C19*'[1]功能-城建'!EX15)*S$6+AD16</f>
        <v>0</v>
      </c>
      <c r="AE17" s="54">
        <f>($C19*'[1]功能-城建'!EY15)*T$6+AE16</f>
        <v>0</v>
      </c>
      <c r="AF17" s="54">
        <f>($C19*'[1]功能-城建'!EZ15)*U$6+AF16</f>
        <v>0</v>
      </c>
      <c r="AG17" s="54">
        <f>($C19*'[1]功能-城建'!FA15)*V$6+AG16</f>
        <v>0</v>
      </c>
      <c r="AH17" s="54">
        <f>($C19*'[1]功能-城建'!FB15)*W$6+AH16</f>
        <v>0</v>
      </c>
      <c r="AL17" s="54">
        <v>12</v>
      </c>
      <c r="AM17" s="54">
        <f>($D19*'[1]功能-城建'!HM15)*S$6+AM16</f>
        <v>0</v>
      </c>
      <c r="AN17" s="54">
        <f>($D19*'[1]功能-城建'!HN15)*T$6+AN16</f>
        <v>0</v>
      </c>
      <c r="AO17" s="54">
        <f>($D19*'[1]功能-城建'!HO15)*U$6+AO16</f>
        <v>0</v>
      </c>
      <c r="AP17" s="54">
        <f>($D19*'[1]功能-城建'!HP15)*V$6+AP16</f>
        <v>0</v>
      </c>
      <c r="AQ17" s="54">
        <f>($D19*'[1]功能-城建'!HQ15)*W$6+AQ16</f>
        <v>0</v>
      </c>
      <c r="AU17" s="54">
        <v>12</v>
      </c>
      <c r="AV17" s="54">
        <f>($E19*'[1]功能-城建'!GF15)*S$6+AV16</f>
        <v>0</v>
      </c>
      <c r="AW17" s="54">
        <f>($E19*'[1]功能-城建'!GG15)*T$6+AW16</f>
        <v>0</v>
      </c>
      <c r="AX17" s="54">
        <f>($E19*'[1]功能-城建'!GH15)*U$6+AX16</f>
        <v>0</v>
      </c>
      <c r="AY17" s="54">
        <f>($E19*'[1]功能-城建'!GI15)*V$6+AY16</f>
        <v>0</v>
      </c>
      <c r="AZ17" s="54">
        <f>($E19*'[1]功能-城建'!GJ15)*W$6+AZ16</f>
        <v>0</v>
      </c>
      <c r="BD17" s="54">
        <v>12</v>
      </c>
      <c r="BE17" s="61">
        <f t="shared" si="8"/>
        <v>0</v>
      </c>
      <c r="BF17" s="61">
        <f t="shared" si="0"/>
        <v>0</v>
      </c>
      <c r="BG17" s="61">
        <f t="shared" si="0"/>
        <v>0</v>
      </c>
      <c r="BH17" s="61">
        <f t="shared" si="0"/>
        <v>0</v>
      </c>
      <c r="BI17" s="61">
        <f t="shared" si="0"/>
        <v>0</v>
      </c>
      <c r="BM17" s="54">
        <v>12</v>
      </c>
      <c r="BN17" s="61">
        <f t="shared" si="9"/>
        <v>0</v>
      </c>
      <c r="BO17" s="61">
        <f t="shared" si="1"/>
        <v>0</v>
      </c>
      <c r="BP17" s="61">
        <f t="shared" si="1"/>
        <v>0</v>
      </c>
      <c r="BQ17" s="61">
        <f t="shared" si="1"/>
        <v>0</v>
      </c>
      <c r="BR17" s="61">
        <f t="shared" si="1"/>
        <v>0</v>
      </c>
      <c r="BV17" s="54">
        <v>12</v>
      </c>
      <c r="BW17" s="61">
        <f t="shared" si="10"/>
        <v>0</v>
      </c>
      <c r="BX17" s="61">
        <f t="shared" si="2"/>
        <v>0</v>
      </c>
      <c r="BY17" s="61">
        <f t="shared" si="2"/>
        <v>0</v>
      </c>
      <c r="BZ17" s="61">
        <f t="shared" si="2"/>
        <v>0</v>
      </c>
      <c r="CA17" s="61">
        <f t="shared" si="2"/>
        <v>0</v>
      </c>
      <c r="CE17" s="54">
        <v>12</v>
      </c>
      <c r="CF17" s="62">
        <f t="shared" si="11"/>
        <v>0</v>
      </c>
      <c r="CG17" s="62">
        <f t="shared" si="12"/>
        <v>0</v>
      </c>
      <c r="CH17" s="62">
        <f t="shared" si="13"/>
        <v>0</v>
      </c>
      <c r="CI17" s="62">
        <f t="shared" si="14"/>
        <v>0</v>
      </c>
      <c r="CJ17" s="62">
        <f t="shared" si="15"/>
        <v>0</v>
      </c>
      <c r="CN17" s="54">
        <v>12</v>
      </c>
      <c r="CO17" s="62">
        <f t="shared" si="16"/>
        <v>0</v>
      </c>
      <c r="CP17" s="62">
        <f t="shared" si="17"/>
        <v>0</v>
      </c>
      <c r="CQ17" s="62">
        <f t="shared" si="18"/>
        <v>0</v>
      </c>
      <c r="CR17" s="62">
        <f t="shared" si="19"/>
        <v>0</v>
      </c>
      <c r="CS17" s="62">
        <f t="shared" si="20"/>
        <v>0</v>
      </c>
      <c r="CW17" s="54">
        <v>12</v>
      </c>
      <c r="CX17" s="62">
        <f t="shared" si="21"/>
        <v>0</v>
      </c>
      <c r="CY17" s="62">
        <f t="shared" si="22"/>
        <v>0</v>
      </c>
      <c r="CZ17" s="62">
        <f t="shared" si="23"/>
        <v>0</v>
      </c>
      <c r="DA17" s="62">
        <f t="shared" si="24"/>
        <v>0</v>
      </c>
      <c r="DB17" s="62">
        <f t="shared" si="25"/>
        <v>0</v>
      </c>
      <c r="DF17" s="54">
        <v>12</v>
      </c>
      <c r="DG17" s="61">
        <f t="shared" si="26"/>
        <v>0</v>
      </c>
      <c r="DH17" s="61">
        <f t="shared" si="27"/>
        <v>0</v>
      </c>
      <c r="DI17" s="61">
        <f t="shared" si="28"/>
        <v>0</v>
      </c>
      <c r="DJ17" s="61">
        <f t="shared" si="29"/>
        <v>0</v>
      </c>
      <c r="DK17" s="61">
        <f t="shared" si="30"/>
        <v>0</v>
      </c>
      <c r="DO17" s="54">
        <v>12</v>
      </c>
      <c r="DP17" s="61">
        <f t="shared" si="31"/>
        <v>0</v>
      </c>
      <c r="DQ17" s="61">
        <f t="shared" si="32"/>
        <v>0</v>
      </c>
      <c r="DR17" s="61">
        <f t="shared" si="33"/>
        <v>0</v>
      </c>
      <c r="DS17" s="61">
        <f t="shared" si="34"/>
        <v>0</v>
      </c>
      <c r="DT17" s="61">
        <f t="shared" si="35"/>
        <v>0</v>
      </c>
    </row>
    <row r="18" spans="2:124" x14ac:dyDescent="0.15">
      <c r="B18" s="54">
        <v>11</v>
      </c>
      <c r="C18" s="63">
        <f t="shared" si="38"/>
        <v>0</v>
      </c>
      <c r="D18" s="63">
        <f t="shared" si="36"/>
        <v>0</v>
      </c>
      <c r="E18" s="63">
        <f t="shared" si="36"/>
        <v>0</v>
      </c>
      <c r="F18" s="63">
        <f t="shared" si="36"/>
        <v>0</v>
      </c>
      <c r="G18" s="63">
        <f t="shared" si="36"/>
        <v>0</v>
      </c>
      <c r="H18" s="63">
        <f t="shared" si="36"/>
        <v>0</v>
      </c>
      <c r="I18" s="63">
        <f t="shared" si="37"/>
        <v>0</v>
      </c>
      <c r="J18" s="63">
        <f t="shared" si="37"/>
        <v>0</v>
      </c>
      <c r="K18" s="63">
        <f t="shared" si="37"/>
        <v>0</v>
      </c>
      <c r="L18" s="59">
        <f t="shared" si="37"/>
        <v>0</v>
      </c>
      <c r="M18" s="59">
        <f t="shared" si="37"/>
        <v>0</v>
      </c>
      <c r="R18" s="57" t="s">
        <v>175</v>
      </c>
      <c r="S18" s="57"/>
      <c r="AC18" s="54">
        <v>13</v>
      </c>
      <c r="AD18" s="54">
        <f>($C20*'[1]功能-城建'!EX16)*S$6+AD17</f>
        <v>0</v>
      </c>
      <c r="AE18" s="54">
        <f>($C20*'[1]功能-城建'!EY16)*T$6+AE17</f>
        <v>0</v>
      </c>
      <c r="AF18" s="54">
        <f>($C20*'[1]功能-城建'!EZ16)*U$6+AF17</f>
        <v>0</v>
      </c>
      <c r="AG18" s="54">
        <f>($C20*'[1]功能-城建'!FA16)*V$6+AG17</f>
        <v>0</v>
      </c>
      <c r="AH18" s="54">
        <f>($C20*'[1]功能-城建'!FB16)*W$6+AH17</f>
        <v>0</v>
      </c>
      <c r="AL18" s="54">
        <v>13</v>
      </c>
      <c r="AM18" s="54">
        <f>($D20*'[1]功能-城建'!HM16)*S$6+AM17</f>
        <v>0</v>
      </c>
      <c r="AN18" s="54">
        <f>($D20*'[1]功能-城建'!HN16)*T$6+AN17</f>
        <v>0</v>
      </c>
      <c r="AO18" s="54">
        <f>($D20*'[1]功能-城建'!HO16)*U$6+AO17</f>
        <v>0</v>
      </c>
      <c r="AP18" s="54">
        <f>($D20*'[1]功能-城建'!HP16)*V$6+AP17</f>
        <v>0</v>
      </c>
      <c r="AQ18" s="54">
        <f>($D20*'[1]功能-城建'!HQ16)*W$6+AQ17</f>
        <v>0</v>
      </c>
      <c r="AU18" s="54">
        <v>13</v>
      </c>
      <c r="AV18" s="54">
        <f>($E20*'[1]功能-城建'!GF16)*S$6+AV17</f>
        <v>0</v>
      </c>
      <c r="AW18" s="54">
        <f>($E20*'[1]功能-城建'!GG16)*T$6+AW17</f>
        <v>0</v>
      </c>
      <c r="AX18" s="54">
        <f>($E20*'[1]功能-城建'!GH16)*U$6+AX17</f>
        <v>0</v>
      </c>
      <c r="AY18" s="54">
        <f>($E20*'[1]功能-城建'!GI16)*V$6+AY17</f>
        <v>0</v>
      </c>
      <c r="AZ18" s="54">
        <f>($E20*'[1]功能-城建'!GJ16)*W$6+AZ17</f>
        <v>0</v>
      </c>
      <c r="BD18" s="54">
        <v>13</v>
      </c>
      <c r="BE18" s="61">
        <f t="shared" si="8"/>
        <v>0</v>
      </c>
      <c r="BF18" s="61">
        <f t="shared" si="0"/>
        <v>0</v>
      </c>
      <c r="BG18" s="61">
        <f t="shared" si="0"/>
        <v>0</v>
      </c>
      <c r="BH18" s="61">
        <f t="shared" si="0"/>
        <v>0</v>
      </c>
      <c r="BI18" s="61">
        <f t="shared" si="0"/>
        <v>0</v>
      </c>
      <c r="BM18" s="54">
        <v>13</v>
      </c>
      <c r="BN18" s="61">
        <f t="shared" si="9"/>
        <v>0</v>
      </c>
      <c r="BO18" s="61">
        <f t="shared" si="1"/>
        <v>0</v>
      </c>
      <c r="BP18" s="61">
        <f t="shared" si="1"/>
        <v>0</v>
      </c>
      <c r="BQ18" s="61">
        <f t="shared" si="1"/>
        <v>0</v>
      </c>
      <c r="BR18" s="61">
        <f t="shared" si="1"/>
        <v>0</v>
      </c>
      <c r="BV18" s="54">
        <v>13</v>
      </c>
      <c r="BW18" s="61">
        <f t="shared" si="10"/>
        <v>0</v>
      </c>
      <c r="BX18" s="61">
        <f t="shared" si="2"/>
        <v>0</v>
      </c>
      <c r="BY18" s="61">
        <f t="shared" si="2"/>
        <v>0</v>
      </c>
      <c r="BZ18" s="61">
        <f t="shared" si="2"/>
        <v>0</v>
      </c>
      <c r="CA18" s="61">
        <f t="shared" si="2"/>
        <v>0</v>
      </c>
      <c r="CE18" s="54">
        <v>13</v>
      </c>
      <c r="CF18" s="62">
        <f t="shared" si="11"/>
        <v>0</v>
      </c>
      <c r="CG18" s="62">
        <f t="shared" si="12"/>
        <v>0</v>
      </c>
      <c r="CH18" s="62">
        <f t="shared" si="13"/>
        <v>0</v>
      </c>
      <c r="CI18" s="62">
        <f t="shared" si="14"/>
        <v>0</v>
      </c>
      <c r="CJ18" s="62">
        <f t="shared" si="15"/>
        <v>0</v>
      </c>
      <c r="CN18" s="54">
        <v>13</v>
      </c>
      <c r="CO18" s="62">
        <f t="shared" si="16"/>
        <v>0</v>
      </c>
      <c r="CP18" s="62">
        <f t="shared" si="17"/>
        <v>0</v>
      </c>
      <c r="CQ18" s="62">
        <f t="shared" si="18"/>
        <v>0</v>
      </c>
      <c r="CR18" s="62">
        <f t="shared" si="19"/>
        <v>0</v>
      </c>
      <c r="CS18" s="62">
        <f t="shared" si="20"/>
        <v>0</v>
      </c>
      <c r="CW18" s="54">
        <v>13</v>
      </c>
      <c r="CX18" s="62">
        <f t="shared" si="21"/>
        <v>0</v>
      </c>
      <c r="CY18" s="62">
        <f t="shared" si="22"/>
        <v>0</v>
      </c>
      <c r="CZ18" s="62">
        <f t="shared" si="23"/>
        <v>0</v>
      </c>
      <c r="DA18" s="62">
        <f t="shared" si="24"/>
        <v>0</v>
      </c>
      <c r="DB18" s="62">
        <f t="shared" si="25"/>
        <v>0</v>
      </c>
      <c r="DF18" s="54">
        <v>13</v>
      </c>
      <c r="DG18" s="61">
        <f t="shared" si="26"/>
        <v>0</v>
      </c>
      <c r="DH18" s="61">
        <f t="shared" si="27"/>
        <v>0</v>
      </c>
      <c r="DI18" s="61">
        <f t="shared" si="28"/>
        <v>0</v>
      </c>
      <c r="DJ18" s="61">
        <f t="shared" si="29"/>
        <v>0</v>
      </c>
      <c r="DK18" s="61">
        <f t="shared" si="30"/>
        <v>0</v>
      </c>
      <c r="DO18" s="54">
        <v>13</v>
      </c>
      <c r="DP18" s="61">
        <f t="shared" si="31"/>
        <v>0</v>
      </c>
      <c r="DQ18" s="61">
        <f t="shared" si="32"/>
        <v>0</v>
      </c>
      <c r="DR18" s="61">
        <f t="shared" si="33"/>
        <v>0</v>
      </c>
      <c r="DS18" s="61">
        <f t="shared" si="34"/>
        <v>0</v>
      </c>
      <c r="DT18" s="61">
        <f t="shared" si="35"/>
        <v>0</v>
      </c>
    </row>
    <row r="19" spans="2:124" x14ac:dyDescent="0.15">
      <c r="B19" s="54">
        <v>12</v>
      </c>
      <c r="C19" s="63">
        <f t="shared" si="38"/>
        <v>0</v>
      </c>
      <c r="D19" s="63">
        <f t="shared" si="36"/>
        <v>0</v>
      </c>
      <c r="E19" s="63">
        <f t="shared" si="36"/>
        <v>0</v>
      </c>
      <c r="F19" s="63">
        <f t="shared" si="36"/>
        <v>0</v>
      </c>
      <c r="G19" s="63">
        <f t="shared" si="36"/>
        <v>0</v>
      </c>
      <c r="H19" s="63">
        <f t="shared" si="36"/>
        <v>0</v>
      </c>
      <c r="I19" s="63">
        <f t="shared" si="37"/>
        <v>0</v>
      </c>
      <c r="J19" s="63">
        <f t="shared" si="37"/>
        <v>0</v>
      </c>
      <c r="K19" s="63">
        <f t="shared" si="37"/>
        <v>0</v>
      </c>
      <c r="L19" s="59">
        <f t="shared" si="37"/>
        <v>0</v>
      </c>
      <c r="M19" s="59">
        <f t="shared" si="37"/>
        <v>0</v>
      </c>
      <c r="R19" s="57"/>
      <c r="S19" s="57" t="s">
        <v>176</v>
      </c>
      <c r="AC19" s="54">
        <v>14</v>
      </c>
      <c r="AD19" s="54">
        <f>($C21*'[1]功能-城建'!EX17)*S$6+AD18</f>
        <v>0</v>
      </c>
      <c r="AE19" s="54">
        <f>($C21*'[1]功能-城建'!EY17)*T$6+AE18</f>
        <v>0</v>
      </c>
      <c r="AF19" s="54">
        <f>($C21*'[1]功能-城建'!EZ17)*U$6+AF18</f>
        <v>0</v>
      </c>
      <c r="AG19" s="54">
        <f>($C21*'[1]功能-城建'!FA17)*V$6+AG18</f>
        <v>0</v>
      </c>
      <c r="AH19" s="54">
        <f>($C21*'[1]功能-城建'!FB17)*W$6+AH18</f>
        <v>0</v>
      </c>
      <c r="AL19" s="54">
        <v>14</v>
      </c>
      <c r="AM19" s="54">
        <f>($D21*'[1]功能-城建'!HM17)*S$6+AM18</f>
        <v>0</v>
      </c>
      <c r="AN19" s="54">
        <f>($D21*'[1]功能-城建'!HN17)*T$6+AN18</f>
        <v>0</v>
      </c>
      <c r="AO19" s="54">
        <f>($D21*'[1]功能-城建'!HO17)*U$6+AO18</f>
        <v>0</v>
      </c>
      <c r="AP19" s="54">
        <f>($D21*'[1]功能-城建'!HP17)*V$6+AP18</f>
        <v>0</v>
      </c>
      <c r="AQ19" s="54">
        <f>($D21*'[1]功能-城建'!HQ17)*W$6+AQ18</f>
        <v>0</v>
      </c>
      <c r="AU19" s="54">
        <v>14</v>
      </c>
      <c r="AV19" s="54">
        <f>($E21*'[1]功能-城建'!GF17)*S$6+AV18</f>
        <v>0</v>
      </c>
      <c r="AW19" s="54">
        <f>($E21*'[1]功能-城建'!GG17)*T$6+AW18</f>
        <v>0</v>
      </c>
      <c r="AX19" s="54">
        <f>($E21*'[1]功能-城建'!GH17)*U$6+AX18</f>
        <v>0</v>
      </c>
      <c r="AY19" s="54">
        <f>($E21*'[1]功能-城建'!GI17)*V$6+AY18</f>
        <v>0</v>
      </c>
      <c r="AZ19" s="54">
        <f>($E21*'[1]功能-城建'!GJ17)*W$6+AZ18</f>
        <v>0</v>
      </c>
      <c r="BD19" s="54">
        <v>14</v>
      </c>
      <c r="BE19" s="61">
        <f t="shared" si="8"/>
        <v>0</v>
      </c>
      <c r="BF19" s="61">
        <f t="shared" si="0"/>
        <v>0</v>
      </c>
      <c r="BG19" s="61">
        <f t="shared" si="0"/>
        <v>0</v>
      </c>
      <c r="BH19" s="61">
        <f t="shared" si="0"/>
        <v>0</v>
      </c>
      <c r="BI19" s="61">
        <f t="shared" si="0"/>
        <v>0</v>
      </c>
      <c r="BM19" s="54">
        <v>14</v>
      </c>
      <c r="BN19" s="61">
        <f t="shared" si="9"/>
        <v>0</v>
      </c>
      <c r="BO19" s="61">
        <f t="shared" si="1"/>
        <v>0</v>
      </c>
      <c r="BP19" s="61">
        <f t="shared" si="1"/>
        <v>0</v>
      </c>
      <c r="BQ19" s="61">
        <f t="shared" si="1"/>
        <v>0</v>
      </c>
      <c r="BR19" s="61">
        <f t="shared" si="1"/>
        <v>0</v>
      </c>
      <c r="BV19" s="54">
        <v>14</v>
      </c>
      <c r="BW19" s="61">
        <f t="shared" si="10"/>
        <v>0</v>
      </c>
      <c r="BX19" s="61">
        <f t="shared" si="2"/>
        <v>0</v>
      </c>
      <c r="BY19" s="61">
        <f t="shared" si="2"/>
        <v>0</v>
      </c>
      <c r="BZ19" s="61">
        <f t="shared" si="2"/>
        <v>0</v>
      </c>
      <c r="CA19" s="61">
        <f t="shared" si="2"/>
        <v>0</v>
      </c>
      <c r="CE19" s="54">
        <v>14</v>
      </c>
      <c r="CF19" s="62">
        <f t="shared" si="11"/>
        <v>0</v>
      </c>
      <c r="CG19" s="62">
        <f t="shared" si="12"/>
        <v>0</v>
      </c>
      <c r="CH19" s="62">
        <f t="shared" si="13"/>
        <v>0</v>
      </c>
      <c r="CI19" s="62">
        <f t="shared" si="14"/>
        <v>0</v>
      </c>
      <c r="CJ19" s="62">
        <f t="shared" si="15"/>
        <v>0</v>
      </c>
      <c r="CN19" s="54">
        <v>14</v>
      </c>
      <c r="CO19" s="62">
        <f t="shared" si="16"/>
        <v>0</v>
      </c>
      <c r="CP19" s="62">
        <f t="shared" si="17"/>
        <v>0</v>
      </c>
      <c r="CQ19" s="62">
        <f t="shared" si="18"/>
        <v>0</v>
      </c>
      <c r="CR19" s="62">
        <f t="shared" si="19"/>
        <v>0</v>
      </c>
      <c r="CS19" s="62">
        <f t="shared" si="20"/>
        <v>0</v>
      </c>
      <c r="CW19" s="54">
        <v>14</v>
      </c>
      <c r="CX19" s="62">
        <f t="shared" si="21"/>
        <v>0</v>
      </c>
      <c r="CY19" s="62">
        <f t="shared" si="22"/>
        <v>0</v>
      </c>
      <c r="CZ19" s="62">
        <f t="shared" si="23"/>
        <v>0</v>
      </c>
      <c r="DA19" s="62">
        <f t="shared" si="24"/>
        <v>0</v>
      </c>
      <c r="DB19" s="62">
        <f t="shared" si="25"/>
        <v>0</v>
      </c>
      <c r="DF19" s="54">
        <v>14</v>
      </c>
      <c r="DG19" s="61">
        <f t="shared" si="26"/>
        <v>0</v>
      </c>
      <c r="DH19" s="61">
        <f t="shared" si="27"/>
        <v>0</v>
      </c>
      <c r="DI19" s="61">
        <f t="shared" si="28"/>
        <v>0</v>
      </c>
      <c r="DJ19" s="61">
        <f t="shared" si="29"/>
        <v>0</v>
      </c>
      <c r="DK19" s="61">
        <f t="shared" si="30"/>
        <v>0</v>
      </c>
      <c r="DO19" s="54">
        <v>14</v>
      </c>
      <c r="DP19" s="61">
        <f t="shared" si="31"/>
        <v>0</v>
      </c>
      <c r="DQ19" s="61">
        <f t="shared" si="32"/>
        <v>0</v>
      </c>
      <c r="DR19" s="61">
        <f t="shared" si="33"/>
        <v>0</v>
      </c>
      <c r="DS19" s="61">
        <f t="shared" si="34"/>
        <v>0</v>
      </c>
      <c r="DT19" s="61">
        <f t="shared" si="35"/>
        <v>0</v>
      </c>
    </row>
    <row r="20" spans="2:124" x14ac:dyDescent="0.15">
      <c r="B20" s="54">
        <v>13</v>
      </c>
      <c r="C20" s="63">
        <f t="shared" si="38"/>
        <v>0</v>
      </c>
      <c r="D20" s="63">
        <f t="shared" si="36"/>
        <v>0</v>
      </c>
      <c r="E20" s="63">
        <f t="shared" si="36"/>
        <v>0</v>
      </c>
      <c r="F20" s="63">
        <f t="shared" si="36"/>
        <v>0</v>
      </c>
      <c r="G20" s="63">
        <f t="shared" si="36"/>
        <v>0</v>
      </c>
      <c r="H20" s="63">
        <f t="shared" si="36"/>
        <v>0</v>
      </c>
      <c r="I20" s="63">
        <f t="shared" si="37"/>
        <v>0</v>
      </c>
      <c r="J20" s="63">
        <f t="shared" si="37"/>
        <v>0</v>
      </c>
      <c r="K20" s="63">
        <f t="shared" si="37"/>
        <v>0</v>
      </c>
      <c r="L20" s="59">
        <f t="shared" si="37"/>
        <v>0</v>
      </c>
      <c r="M20" s="59">
        <f t="shared" si="37"/>
        <v>0</v>
      </c>
      <c r="R20" s="57"/>
      <c r="S20" s="57" t="s">
        <v>177</v>
      </c>
      <c r="AC20" s="54">
        <v>15</v>
      </c>
      <c r="AD20" s="54">
        <f>($C22*'[1]功能-城建'!EX18)*S$6+AD19</f>
        <v>0</v>
      </c>
      <c r="AE20" s="54">
        <f>($C22*'[1]功能-城建'!EY18)*T$6+AE19</f>
        <v>0</v>
      </c>
      <c r="AF20" s="54">
        <f>($C22*'[1]功能-城建'!EZ18)*U$6+AF19</f>
        <v>0</v>
      </c>
      <c r="AG20" s="54">
        <f>($C22*'[1]功能-城建'!FA18)*V$6+AG19</f>
        <v>0</v>
      </c>
      <c r="AH20" s="54">
        <f>($C22*'[1]功能-城建'!FB18)*W$6+AH19</f>
        <v>0</v>
      </c>
      <c r="AL20" s="54">
        <v>15</v>
      </c>
      <c r="AM20" s="54">
        <f>($D22*'[1]功能-城建'!HM18)*S$6+AM19</f>
        <v>0</v>
      </c>
      <c r="AN20" s="54">
        <f>($D22*'[1]功能-城建'!HN18)*T$6+AN19</f>
        <v>0</v>
      </c>
      <c r="AO20" s="54">
        <f>($D22*'[1]功能-城建'!HO18)*U$6+AO19</f>
        <v>0</v>
      </c>
      <c r="AP20" s="54">
        <f>($D22*'[1]功能-城建'!HP18)*V$6+AP19</f>
        <v>0</v>
      </c>
      <c r="AQ20" s="54">
        <f>($D22*'[1]功能-城建'!HQ18)*W$6+AQ19</f>
        <v>0</v>
      </c>
      <c r="AU20" s="54">
        <v>15</v>
      </c>
      <c r="AV20" s="54">
        <f>($E22*'[1]功能-城建'!GF18)*S$6+AV19</f>
        <v>0</v>
      </c>
      <c r="AW20" s="54">
        <f>($E22*'[1]功能-城建'!GG18)*T$6+AW19</f>
        <v>0</v>
      </c>
      <c r="AX20" s="54">
        <f>($E22*'[1]功能-城建'!GH18)*U$6+AX19</f>
        <v>0</v>
      </c>
      <c r="AY20" s="54">
        <f>($E22*'[1]功能-城建'!GI18)*V$6+AY19</f>
        <v>0</v>
      </c>
      <c r="AZ20" s="54">
        <f>($E22*'[1]功能-城建'!GJ18)*W$6+AZ19</f>
        <v>0</v>
      </c>
      <c r="BD20" s="54">
        <v>15</v>
      </c>
      <c r="BE20" s="61">
        <f t="shared" si="8"/>
        <v>0</v>
      </c>
      <c r="BF20" s="61">
        <f t="shared" si="0"/>
        <v>0</v>
      </c>
      <c r="BG20" s="61">
        <f t="shared" si="0"/>
        <v>0</v>
      </c>
      <c r="BH20" s="61">
        <f t="shared" si="0"/>
        <v>0</v>
      </c>
      <c r="BI20" s="61">
        <f t="shared" si="0"/>
        <v>0</v>
      </c>
      <c r="BM20" s="54">
        <v>15</v>
      </c>
      <c r="BN20" s="61">
        <f t="shared" si="9"/>
        <v>0</v>
      </c>
      <c r="BO20" s="61">
        <f t="shared" si="1"/>
        <v>0</v>
      </c>
      <c r="BP20" s="61">
        <f t="shared" si="1"/>
        <v>0</v>
      </c>
      <c r="BQ20" s="61">
        <f t="shared" si="1"/>
        <v>0</v>
      </c>
      <c r="BR20" s="61">
        <f t="shared" si="1"/>
        <v>0</v>
      </c>
      <c r="BV20" s="54">
        <v>15</v>
      </c>
      <c r="BW20" s="61">
        <f t="shared" si="10"/>
        <v>0</v>
      </c>
      <c r="BX20" s="61">
        <f t="shared" si="2"/>
        <v>0</v>
      </c>
      <c r="BY20" s="61">
        <f t="shared" si="2"/>
        <v>0</v>
      </c>
      <c r="BZ20" s="61">
        <f t="shared" si="2"/>
        <v>0</v>
      </c>
      <c r="CA20" s="61">
        <f t="shared" si="2"/>
        <v>0</v>
      </c>
      <c r="CE20" s="54">
        <v>15</v>
      </c>
      <c r="CF20" s="62">
        <f t="shared" si="11"/>
        <v>0</v>
      </c>
      <c r="CG20" s="62">
        <f t="shared" si="12"/>
        <v>0</v>
      </c>
      <c r="CH20" s="62">
        <f t="shared" si="13"/>
        <v>0</v>
      </c>
      <c r="CI20" s="62">
        <f t="shared" si="14"/>
        <v>0</v>
      </c>
      <c r="CJ20" s="62">
        <f t="shared" si="15"/>
        <v>0</v>
      </c>
      <c r="CN20" s="54">
        <v>15</v>
      </c>
      <c r="CO20" s="62">
        <f t="shared" si="16"/>
        <v>0</v>
      </c>
      <c r="CP20" s="62">
        <f t="shared" si="17"/>
        <v>0</v>
      </c>
      <c r="CQ20" s="62">
        <f t="shared" si="18"/>
        <v>0</v>
      </c>
      <c r="CR20" s="62">
        <f t="shared" si="19"/>
        <v>0</v>
      </c>
      <c r="CS20" s="62">
        <f t="shared" si="20"/>
        <v>0</v>
      </c>
      <c r="CW20" s="54">
        <v>15</v>
      </c>
      <c r="CX20" s="62">
        <f t="shared" si="21"/>
        <v>0</v>
      </c>
      <c r="CY20" s="62">
        <f t="shared" si="22"/>
        <v>0</v>
      </c>
      <c r="CZ20" s="62">
        <f t="shared" si="23"/>
        <v>0</v>
      </c>
      <c r="DA20" s="62">
        <f t="shared" si="24"/>
        <v>0</v>
      </c>
      <c r="DB20" s="62">
        <f t="shared" si="25"/>
        <v>0</v>
      </c>
      <c r="DF20" s="54">
        <v>15</v>
      </c>
      <c r="DG20" s="61">
        <f t="shared" si="26"/>
        <v>0</v>
      </c>
      <c r="DH20" s="61">
        <f t="shared" si="27"/>
        <v>0</v>
      </c>
      <c r="DI20" s="61">
        <f t="shared" si="28"/>
        <v>0</v>
      </c>
      <c r="DJ20" s="61">
        <f t="shared" si="29"/>
        <v>0</v>
      </c>
      <c r="DK20" s="61">
        <f t="shared" si="30"/>
        <v>0</v>
      </c>
      <c r="DO20" s="54">
        <v>15</v>
      </c>
      <c r="DP20" s="61">
        <f t="shared" si="31"/>
        <v>0</v>
      </c>
      <c r="DQ20" s="61">
        <f t="shared" si="32"/>
        <v>0</v>
      </c>
      <c r="DR20" s="61">
        <f t="shared" si="33"/>
        <v>0</v>
      </c>
      <c r="DS20" s="61">
        <f t="shared" si="34"/>
        <v>0</v>
      </c>
      <c r="DT20" s="61">
        <f t="shared" si="35"/>
        <v>0</v>
      </c>
    </row>
    <row r="21" spans="2:124" x14ac:dyDescent="0.15">
      <c r="B21" s="54">
        <v>14</v>
      </c>
      <c r="C21" s="63">
        <f t="shared" si="38"/>
        <v>0</v>
      </c>
      <c r="D21" s="63">
        <f t="shared" si="36"/>
        <v>0</v>
      </c>
      <c r="E21" s="63">
        <f t="shared" si="36"/>
        <v>0</v>
      </c>
      <c r="F21" s="63">
        <f t="shared" si="36"/>
        <v>0</v>
      </c>
      <c r="G21" s="63">
        <f t="shared" ref="G21:M52" si="39">MIN(G$5,MAX(G$5/($D$2-$D$1)*($B21-$D$1),0))</f>
        <v>0</v>
      </c>
      <c r="H21" s="63">
        <f t="shared" si="39"/>
        <v>0</v>
      </c>
      <c r="I21" s="63">
        <f t="shared" si="37"/>
        <v>0</v>
      </c>
      <c r="J21" s="63">
        <f t="shared" si="37"/>
        <v>0</v>
      </c>
      <c r="K21" s="63">
        <f t="shared" si="37"/>
        <v>0</v>
      </c>
      <c r="L21" s="59">
        <f t="shared" si="37"/>
        <v>0</v>
      </c>
      <c r="M21" s="59">
        <f t="shared" si="37"/>
        <v>0</v>
      </c>
      <c r="AC21" s="54">
        <v>16</v>
      </c>
      <c r="AD21" s="54">
        <f>($C23*'[1]功能-城建'!EX19)*S$6+AD20</f>
        <v>0</v>
      </c>
      <c r="AE21" s="54">
        <f>($C23*'[1]功能-城建'!EY19)*T$6+AE20</f>
        <v>0</v>
      </c>
      <c r="AF21" s="54">
        <f>($C23*'[1]功能-城建'!EZ19)*U$6+AF20</f>
        <v>0</v>
      </c>
      <c r="AG21" s="54">
        <f>($C23*'[1]功能-城建'!FA19)*V$6+AG20</f>
        <v>0</v>
      </c>
      <c r="AH21" s="54">
        <f>($C23*'[1]功能-城建'!FB19)*W$6+AH20</f>
        <v>0</v>
      </c>
      <c r="AL21" s="54">
        <v>16</v>
      </c>
      <c r="AM21" s="54">
        <f>($D23*'[1]功能-城建'!HM19)*S$6+AM20</f>
        <v>0</v>
      </c>
      <c r="AN21" s="54">
        <f>($D23*'[1]功能-城建'!HN19)*T$6+AN20</f>
        <v>0</v>
      </c>
      <c r="AO21" s="54">
        <f>($D23*'[1]功能-城建'!HO19)*U$6+AO20</f>
        <v>0</v>
      </c>
      <c r="AP21" s="54">
        <f>($D23*'[1]功能-城建'!HP19)*V$6+AP20</f>
        <v>0</v>
      </c>
      <c r="AQ21" s="54">
        <f>($D23*'[1]功能-城建'!HQ19)*W$6+AQ20</f>
        <v>0</v>
      </c>
      <c r="AU21" s="54">
        <v>16</v>
      </c>
      <c r="AV21" s="54">
        <f>($E23*'[1]功能-城建'!GF19)*S$6+AV20</f>
        <v>0</v>
      </c>
      <c r="AW21" s="54">
        <f>($E23*'[1]功能-城建'!GG19)*T$6+AW20</f>
        <v>0</v>
      </c>
      <c r="AX21" s="54">
        <f>($E23*'[1]功能-城建'!GH19)*U$6+AX20</f>
        <v>0</v>
      </c>
      <c r="AY21" s="54">
        <f>($E23*'[1]功能-城建'!GI19)*V$6+AY20</f>
        <v>0</v>
      </c>
      <c r="AZ21" s="54">
        <f>($E23*'[1]功能-城建'!GJ19)*W$6+AZ20</f>
        <v>0</v>
      </c>
      <c r="BD21" s="54">
        <v>16</v>
      </c>
      <c r="BE21" s="61">
        <f t="shared" si="8"/>
        <v>0</v>
      </c>
      <c r="BF21" s="61">
        <f t="shared" si="0"/>
        <v>0</v>
      </c>
      <c r="BG21" s="61">
        <f t="shared" si="0"/>
        <v>0</v>
      </c>
      <c r="BH21" s="61">
        <f t="shared" si="0"/>
        <v>0</v>
      </c>
      <c r="BI21" s="61">
        <f t="shared" si="0"/>
        <v>0</v>
      </c>
      <c r="BM21" s="54">
        <v>16</v>
      </c>
      <c r="BN21" s="61">
        <f t="shared" si="9"/>
        <v>0</v>
      </c>
      <c r="BO21" s="61">
        <f t="shared" si="1"/>
        <v>0</v>
      </c>
      <c r="BP21" s="61">
        <f t="shared" si="1"/>
        <v>0</v>
      </c>
      <c r="BQ21" s="61">
        <f t="shared" si="1"/>
        <v>0</v>
      </c>
      <c r="BR21" s="61">
        <f t="shared" si="1"/>
        <v>0</v>
      </c>
      <c r="BV21" s="54">
        <v>16</v>
      </c>
      <c r="BW21" s="61">
        <f t="shared" si="10"/>
        <v>0</v>
      </c>
      <c r="BX21" s="61">
        <f t="shared" si="2"/>
        <v>0</v>
      </c>
      <c r="BY21" s="61">
        <f t="shared" si="2"/>
        <v>0</v>
      </c>
      <c r="BZ21" s="61">
        <f t="shared" si="2"/>
        <v>0</v>
      </c>
      <c r="CA21" s="61">
        <f t="shared" si="2"/>
        <v>0</v>
      </c>
      <c r="CE21" s="54">
        <v>16</v>
      </c>
      <c r="CF21" s="62">
        <f t="shared" si="11"/>
        <v>0</v>
      </c>
      <c r="CG21" s="62">
        <f t="shared" si="12"/>
        <v>0</v>
      </c>
      <c r="CH21" s="62">
        <f t="shared" si="13"/>
        <v>0</v>
      </c>
      <c r="CI21" s="62">
        <f t="shared" si="14"/>
        <v>0</v>
      </c>
      <c r="CJ21" s="62">
        <f t="shared" si="15"/>
        <v>0</v>
      </c>
      <c r="CN21" s="54">
        <v>16</v>
      </c>
      <c r="CO21" s="62">
        <f t="shared" si="16"/>
        <v>0</v>
      </c>
      <c r="CP21" s="62">
        <f t="shared" si="17"/>
        <v>0</v>
      </c>
      <c r="CQ21" s="62">
        <f t="shared" si="18"/>
        <v>0</v>
      </c>
      <c r="CR21" s="62">
        <f t="shared" si="19"/>
        <v>0</v>
      </c>
      <c r="CS21" s="62">
        <f t="shared" si="20"/>
        <v>0</v>
      </c>
      <c r="CW21" s="54">
        <v>16</v>
      </c>
      <c r="CX21" s="62">
        <f t="shared" si="21"/>
        <v>0</v>
      </c>
      <c r="CY21" s="62">
        <f t="shared" si="22"/>
        <v>0</v>
      </c>
      <c r="CZ21" s="62">
        <f t="shared" si="23"/>
        <v>0</v>
      </c>
      <c r="DA21" s="62">
        <f t="shared" si="24"/>
        <v>0</v>
      </c>
      <c r="DB21" s="62">
        <f t="shared" si="25"/>
        <v>0</v>
      </c>
      <c r="DF21" s="54">
        <v>16</v>
      </c>
      <c r="DG21" s="61">
        <f t="shared" si="26"/>
        <v>0</v>
      </c>
      <c r="DH21" s="61">
        <f t="shared" si="27"/>
        <v>0</v>
      </c>
      <c r="DI21" s="61">
        <f t="shared" si="28"/>
        <v>0</v>
      </c>
      <c r="DJ21" s="61">
        <f t="shared" si="29"/>
        <v>0</v>
      </c>
      <c r="DK21" s="61">
        <f t="shared" si="30"/>
        <v>0</v>
      </c>
      <c r="DO21" s="54">
        <v>16</v>
      </c>
      <c r="DP21" s="61">
        <f t="shared" si="31"/>
        <v>0</v>
      </c>
      <c r="DQ21" s="61">
        <f t="shared" si="32"/>
        <v>0</v>
      </c>
      <c r="DR21" s="61">
        <f t="shared" si="33"/>
        <v>0</v>
      </c>
      <c r="DS21" s="61">
        <f t="shared" si="34"/>
        <v>0</v>
      </c>
      <c r="DT21" s="61">
        <f t="shared" si="35"/>
        <v>0</v>
      </c>
    </row>
    <row r="22" spans="2:124" x14ac:dyDescent="0.15">
      <c r="B22" s="54">
        <v>15</v>
      </c>
      <c r="C22" s="63">
        <f t="shared" si="38"/>
        <v>0</v>
      </c>
      <c r="D22" s="63">
        <f t="shared" si="38"/>
        <v>0</v>
      </c>
      <c r="E22" s="63">
        <f t="shared" si="38"/>
        <v>0</v>
      </c>
      <c r="F22" s="63">
        <f t="shared" si="38"/>
        <v>0</v>
      </c>
      <c r="G22" s="63">
        <f t="shared" si="38"/>
        <v>0</v>
      </c>
      <c r="H22" s="63">
        <f t="shared" si="39"/>
        <v>0</v>
      </c>
      <c r="I22" s="63">
        <f t="shared" si="37"/>
        <v>0</v>
      </c>
      <c r="J22" s="63">
        <f t="shared" si="37"/>
        <v>0</v>
      </c>
      <c r="K22" s="63">
        <f t="shared" si="37"/>
        <v>0</v>
      </c>
      <c r="L22" s="59">
        <f t="shared" si="37"/>
        <v>0</v>
      </c>
      <c r="M22" s="59">
        <f t="shared" si="37"/>
        <v>0</v>
      </c>
      <c r="AC22" s="54">
        <v>17</v>
      </c>
      <c r="AD22" s="54">
        <f>($C24*'[1]功能-城建'!EX20)*S$6+AD21</f>
        <v>0</v>
      </c>
      <c r="AE22" s="54">
        <f>($C24*'[1]功能-城建'!EY20)*T$6+AE21</f>
        <v>0</v>
      </c>
      <c r="AF22" s="54">
        <f>($C24*'[1]功能-城建'!EZ20)*U$6+AF21</f>
        <v>0</v>
      </c>
      <c r="AG22" s="54">
        <f>($C24*'[1]功能-城建'!FA20)*V$6+AG21</f>
        <v>0</v>
      </c>
      <c r="AH22" s="54">
        <f>($C24*'[1]功能-城建'!FB20)*W$6+AH21</f>
        <v>0</v>
      </c>
      <c r="AL22" s="54">
        <v>17</v>
      </c>
      <c r="AM22" s="54">
        <f>($D24*'[1]功能-城建'!HM20)*S$6+AM21</f>
        <v>0</v>
      </c>
      <c r="AN22" s="54">
        <f>($D24*'[1]功能-城建'!HN20)*T$6+AN21</f>
        <v>0</v>
      </c>
      <c r="AO22" s="54">
        <f>($D24*'[1]功能-城建'!HO20)*U$6+AO21</f>
        <v>0</v>
      </c>
      <c r="AP22" s="54">
        <f>($D24*'[1]功能-城建'!HP20)*V$6+AP21</f>
        <v>0</v>
      </c>
      <c r="AQ22" s="54">
        <f>($D24*'[1]功能-城建'!HQ20)*W$6+AQ21</f>
        <v>0</v>
      </c>
      <c r="AU22" s="54">
        <v>17</v>
      </c>
      <c r="AV22" s="54">
        <f>($E24*'[1]功能-城建'!GF20)*S$6+AV21</f>
        <v>0</v>
      </c>
      <c r="AW22" s="54">
        <f>($E24*'[1]功能-城建'!GG20)*T$6+AW21</f>
        <v>0</v>
      </c>
      <c r="AX22" s="54">
        <f>($E24*'[1]功能-城建'!GH20)*U$6+AX21</f>
        <v>0</v>
      </c>
      <c r="AY22" s="54">
        <f>($E24*'[1]功能-城建'!GI20)*V$6+AY21</f>
        <v>0</v>
      </c>
      <c r="AZ22" s="54">
        <f>($E24*'[1]功能-城建'!GJ20)*W$6+AZ21</f>
        <v>0</v>
      </c>
      <c r="BD22" s="54">
        <v>17</v>
      </c>
      <c r="BE22" s="61">
        <f t="shared" si="8"/>
        <v>0</v>
      </c>
      <c r="BF22" s="61">
        <f t="shared" si="8"/>
        <v>0</v>
      </c>
      <c r="BG22" s="61">
        <f t="shared" si="8"/>
        <v>0</v>
      </c>
      <c r="BH22" s="61">
        <f t="shared" si="8"/>
        <v>0</v>
      </c>
      <c r="BI22" s="61">
        <f t="shared" si="8"/>
        <v>0</v>
      </c>
      <c r="BM22" s="54">
        <v>17</v>
      </c>
      <c r="BN22" s="61">
        <f t="shared" si="9"/>
        <v>0</v>
      </c>
      <c r="BO22" s="61">
        <f t="shared" si="9"/>
        <v>0</v>
      </c>
      <c r="BP22" s="61">
        <f t="shared" si="9"/>
        <v>0</v>
      </c>
      <c r="BQ22" s="61">
        <f t="shared" si="9"/>
        <v>0</v>
      </c>
      <c r="BR22" s="61">
        <f t="shared" si="9"/>
        <v>0</v>
      </c>
      <c r="BV22" s="54">
        <v>17</v>
      </c>
      <c r="BW22" s="61">
        <f t="shared" si="10"/>
        <v>0</v>
      </c>
      <c r="BX22" s="61">
        <f t="shared" si="10"/>
        <v>0</v>
      </c>
      <c r="BY22" s="61">
        <f t="shared" si="10"/>
        <v>0</v>
      </c>
      <c r="BZ22" s="61">
        <f t="shared" si="10"/>
        <v>0</v>
      </c>
      <c r="CA22" s="61">
        <f t="shared" si="10"/>
        <v>0</v>
      </c>
      <c r="CE22" s="54">
        <v>17</v>
      </c>
      <c r="CF22" s="62">
        <f t="shared" si="11"/>
        <v>0</v>
      </c>
      <c r="CG22" s="62">
        <f t="shared" si="12"/>
        <v>0</v>
      </c>
      <c r="CH22" s="62">
        <f t="shared" si="13"/>
        <v>0</v>
      </c>
      <c r="CI22" s="62">
        <f t="shared" si="14"/>
        <v>0</v>
      </c>
      <c r="CJ22" s="62">
        <f t="shared" si="15"/>
        <v>0</v>
      </c>
      <c r="CN22" s="54">
        <v>17</v>
      </c>
      <c r="CO22" s="62">
        <f t="shared" si="16"/>
        <v>0</v>
      </c>
      <c r="CP22" s="62">
        <f t="shared" si="17"/>
        <v>0</v>
      </c>
      <c r="CQ22" s="62">
        <f t="shared" si="18"/>
        <v>0</v>
      </c>
      <c r="CR22" s="62">
        <f t="shared" si="19"/>
        <v>0</v>
      </c>
      <c r="CS22" s="62">
        <f t="shared" si="20"/>
        <v>0</v>
      </c>
      <c r="CW22" s="54">
        <v>17</v>
      </c>
      <c r="CX22" s="62">
        <f t="shared" si="21"/>
        <v>0</v>
      </c>
      <c r="CY22" s="62">
        <f t="shared" si="22"/>
        <v>0</v>
      </c>
      <c r="CZ22" s="62">
        <f t="shared" si="23"/>
        <v>0</v>
      </c>
      <c r="DA22" s="62">
        <f t="shared" si="24"/>
        <v>0</v>
      </c>
      <c r="DB22" s="62">
        <f t="shared" si="25"/>
        <v>0</v>
      </c>
      <c r="DF22" s="54">
        <v>17</v>
      </c>
      <c r="DG22" s="61">
        <f t="shared" si="26"/>
        <v>0</v>
      </c>
      <c r="DH22" s="61">
        <f t="shared" si="27"/>
        <v>0</v>
      </c>
      <c r="DI22" s="61">
        <f t="shared" si="28"/>
        <v>0</v>
      </c>
      <c r="DJ22" s="61">
        <f t="shared" si="29"/>
        <v>0</v>
      </c>
      <c r="DK22" s="61">
        <f t="shared" si="30"/>
        <v>0</v>
      </c>
      <c r="DO22" s="54">
        <v>17</v>
      </c>
      <c r="DP22" s="61">
        <f t="shared" si="31"/>
        <v>0</v>
      </c>
      <c r="DQ22" s="61">
        <f t="shared" si="32"/>
        <v>0</v>
      </c>
      <c r="DR22" s="61">
        <f t="shared" si="33"/>
        <v>0</v>
      </c>
      <c r="DS22" s="61">
        <f t="shared" si="34"/>
        <v>0</v>
      </c>
      <c r="DT22" s="61">
        <f t="shared" si="35"/>
        <v>0</v>
      </c>
    </row>
    <row r="23" spans="2:124" x14ac:dyDescent="0.15">
      <c r="B23" s="54">
        <v>16</v>
      </c>
      <c r="C23" s="63">
        <f t="shared" si="38"/>
        <v>1.941084885506032E-3</v>
      </c>
      <c r="D23" s="63">
        <f t="shared" si="38"/>
        <v>0</v>
      </c>
      <c r="E23" s="63">
        <f t="shared" si="38"/>
        <v>9.7054244275301602E-4</v>
      </c>
      <c r="F23" s="63">
        <f t="shared" si="38"/>
        <v>9.7054244275301602E-4</v>
      </c>
      <c r="G23" s="63">
        <f t="shared" si="38"/>
        <v>4.8527122137650798E-3</v>
      </c>
      <c r="H23" s="63">
        <f t="shared" si="39"/>
        <v>2.9116273282590475E-3</v>
      </c>
      <c r="I23" s="63">
        <f t="shared" si="37"/>
        <v>6.4055801221699054E-3</v>
      </c>
      <c r="J23" s="63">
        <f t="shared" si="37"/>
        <v>9.7054244275301595E-3</v>
      </c>
      <c r="K23" s="63">
        <f t="shared" si="37"/>
        <v>3.8821697710120641E-3</v>
      </c>
      <c r="L23" s="59">
        <f t="shared" si="37"/>
        <v>9.7054244275301599E-2</v>
      </c>
      <c r="M23" s="59">
        <f t="shared" si="37"/>
        <v>0.1941084885506032</v>
      </c>
      <c r="AC23" s="54">
        <v>18</v>
      </c>
      <c r="AD23" s="54">
        <f>($C25*'[1]功能-城建'!EX21)*S$6+AD22</f>
        <v>0</v>
      </c>
      <c r="AE23" s="54">
        <f>($C25*'[1]功能-城建'!EY21)*T$6+AE22</f>
        <v>0</v>
      </c>
      <c r="AF23" s="54">
        <f>($C25*'[1]功能-城建'!EZ21)*U$6+AF22</f>
        <v>0</v>
      </c>
      <c r="AG23" s="54">
        <f>($C25*'[1]功能-城建'!FA21)*V$6+AG22</f>
        <v>0</v>
      </c>
      <c r="AH23" s="54">
        <f>($C25*'[1]功能-城建'!FB21)*W$6+AH22</f>
        <v>0</v>
      </c>
      <c r="AL23" s="54">
        <v>18</v>
      </c>
      <c r="AM23" s="54">
        <f>($D25*'[1]功能-城建'!HM21)*S$6+AM22</f>
        <v>0</v>
      </c>
      <c r="AN23" s="54">
        <f>($D25*'[1]功能-城建'!HN21)*T$6+AN22</f>
        <v>0</v>
      </c>
      <c r="AO23" s="54">
        <f>($D25*'[1]功能-城建'!HO21)*U$6+AO22</f>
        <v>0</v>
      </c>
      <c r="AP23" s="54">
        <f>($D25*'[1]功能-城建'!HP21)*V$6+AP22</f>
        <v>0</v>
      </c>
      <c r="AQ23" s="54">
        <f>($D25*'[1]功能-城建'!HQ21)*W$6+AQ22</f>
        <v>0</v>
      </c>
      <c r="AU23" s="54">
        <v>18</v>
      </c>
      <c r="AV23" s="54">
        <f>($E25*'[1]功能-城建'!GF21)*S$6+AV22</f>
        <v>0</v>
      </c>
      <c r="AW23" s="54">
        <f>($E25*'[1]功能-城建'!GG21)*T$6+AW22</f>
        <v>0</v>
      </c>
      <c r="AX23" s="54">
        <f>($E25*'[1]功能-城建'!GH21)*U$6+AX22</f>
        <v>0</v>
      </c>
      <c r="AY23" s="54">
        <f>($E25*'[1]功能-城建'!GI21)*V$6+AY22</f>
        <v>0</v>
      </c>
      <c r="AZ23" s="54">
        <f>($E25*'[1]功能-城建'!GJ21)*W$6+AZ22</f>
        <v>0</v>
      </c>
      <c r="BD23" s="54">
        <v>18</v>
      </c>
      <c r="BE23" s="61">
        <f t="shared" ref="BE23:BI38" si="40">$F25*S$6</f>
        <v>0</v>
      </c>
      <c r="BF23" s="61">
        <f t="shared" si="40"/>
        <v>0</v>
      </c>
      <c r="BG23" s="61">
        <f t="shared" si="40"/>
        <v>0</v>
      </c>
      <c r="BH23" s="61">
        <f t="shared" si="40"/>
        <v>0</v>
      </c>
      <c r="BI23" s="61">
        <f t="shared" si="40"/>
        <v>0</v>
      </c>
      <c r="BM23" s="54">
        <v>18</v>
      </c>
      <c r="BN23" s="61">
        <f t="shared" ref="BN23:BR38" si="41">$G25*S$6</f>
        <v>0</v>
      </c>
      <c r="BO23" s="61">
        <f t="shared" si="41"/>
        <v>0</v>
      </c>
      <c r="BP23" s="61">
        <f t="shared" si="41"/>
        <v>0</v>
      </c>
      <c r="BQ23" s="61">
        <f t="shared" si="41"/>
        <v>0</v>
      </c>
      <c r="BR23" s="61">
        <f t="shared" si="41"/>
        <v>0</v>
      </c>
      <c r="BV23" s="54">
        <v>18</v>
      </c>
      <c r="BW23" s="61">
        <f t="shared" ref="BW23:CA38" si="42">$H25*S$6</f>
        <v>0</v>
      </c>
      <c r="BX23" s="61">
        <f t="shared" si="42"/>
        <v>0</v>
      </c>
      <c r="BY23" s="61">
        <f t="shared" si="42"/>
        <v>0</v>
      </c>
      <c r="BZ23" s="61">
        <f t="shared" si="42"/>
        <v>0</v>
      </c>
      <c r="CA23" s="61">
        <f t="shared" si="42"/>
        <v>0</v>
      </c>
      <c r="CE23" s="54">
        <v>18</v>
      </c>
      <c r="CF23" s="62">
        <f t="shared" si="11"/>
        <v>0</v>
      </c>
      <c r="CG23" s="62">
        <f t="shared" si="12"/>
        <v>0</v>
      </c>
      <c r="CH23" s="62">
        <f t="shared" si="13"/>
        <v>0</v>
      </c>
      <c r="CI23" s="62">
        <f t="shared" si="14"/>
        <v>0</v>
      </c>
      <c r="CJ23" s="62">
        <f t="shared" si="15"/>
        <v>0</v>
      </c>
      <c r="CN23" s="54">
        <v>18</v>
      </c>
      <c r="CO23" s="62">
        <f t="shared" si="16"/>
        <v>0</v>
      </c>
      <c r="CP23" s="62">
        <f t="shared" si="17"/>
        <v>0</v>
      </c>
      <c r="CQ23" s="62">
        <f t="shared" si="18"/>
        <v>0</v>
      </c>
      <c r="CR23" s="62">
        <f t="shared" si="19"/>
        <v>0</v>
      </c>
      <c r="CS23" s="62">
        <f t="shared" si="20"/>
        <v>0</v>
      </c>
      <c r="CW23" s="54">
        <v>18</v>
      </c>
      <c r="CX23" s="62">
        <f t="shared" si="21"/>
        <v>0</v>
      </c>
      <c r="CY23" s="62">
        <f t="shared" si="22"/>
        <v>0</v>
      </c>
      <c r="CZ23" s="62">
        <f t="shared" si="23"/>
        <v>0</v>
      </c>
      <c r="DA23" s="62">
        <f t="shared" si="24"/>
        <v>0</v>
      </c>
      <c r="DB23" s="62">
        <f t="shared" si="25"/>
        <v>0</v>
      </c>
      <c r="DF23" s="54">
        <v>18</v>
      </c>
      <c r="DG23" s="61">
        <f t="shared" si="26"/>
        <v>0</v>
      </c>
      <c r="DH23" s="61">
        <f t="shared" si="27"/>
        <v>0</v>
      </c>
      <c r="DI23" s="61">
        <f t="shared" si="28"/>
        <v>0</v>
      </c>
      <c r="DJ23" s="61">
        <f t="shared" si="29"/>
        <v>0</v>
      </c>
      <c r="DK23" s="61">
        <f t="shared" si="30"/>
        <v>0</v>
      </c>
      <c r="DO23" s="54">
        <v>18</v>
      </c>
      <c r="DP23" s="61">
        <f t="shared" si="31"/>
        <v>0</v>
      </c>
      <c r="DQ23" s="61">
        <f t="shared" si="32"/>
        <v>0</v>
      </c>
      <c r="DR23" s="61">
        <f t="shared" si="33"/>
        <v>0</v>
      </c>
      <c r="DS23" s="61">
        <f t="shared" si="34"/>
        <v>0</v>
      </c>
      <c r="DT23" s="61">
        <f t="shared" si="35"/>
        <v>0</v>
      </c>
    </row>
    <row r="24" spans="2:124" x14ac:dyDescent="0.15">
      <c r="B24" s="54">
        <v>17</v>
      </c>
      <c r="C24" s="63">
        <f t="shared" si="38"/>
        <v>3.8821697710120641E-3</v>
      </c>
      <c r="D24" s="63">
        <f t="shared" si="38"/>
        <v>0</v>
      </c>
      <c r="E24" s="63">
        <f t="shared" si="38"/>
        <v>1.941084885506032E-3</v>
      </c>
      <c r="F24" s="63">
        <f t="shared" si="38"/>
        <v>1.941084885506032E-3</v>
      </c>
      <c r="G24" s="63">
        <f t="shared" si="38"/>
        <v>9.7054244275301595E-3</v>
      </c>
      <c r="H24" s="63">
        <f t="shared" si="39"/>
        <v>5.823254656518095E-3</v>
      </c>
      <c r="I24" s="63">
        <f t="shared" si="39"/>
        <v>1.2811160244339811E-2</v>
      </c>
      <c r="J24" s="63">
        <f t="shared" si="39"/>
        <v>1.9410848855060319E-2</v>
      </c>
      <c r="K24" s="63">
        <f t="shared" si="39"/>
        <v>7.7643395420241281E-3</v>
      </c>
      <c r="L24" s="59">
        <f t="shared" si="39"/>
        <v>0.1941084885506032</v>
      </c>
      <c r="M24" s="59">
        <f t="shared" si="39"/>
        <v>0.3882169771012064</v>
      </c>
      <c r="AC24" s="54">
        <v>19</v>
      </c>
      <c r="AD24" s="54">
        <f>($C26*'[1]功能-城建'!EX22)*S$6+AD23</f>
        <v>0</v>
      </c>
      <c r="AE24" s="54">
        <f>($C26*'[1]功能-城建'!EY22)*T$6+AE23</f>
        <v>0</v>
      </c>
      <c r="AF24" s="54">
        <f>($C26*'[1]功能-城建'!EZ22)*U$6+AF23</f>
        <v>0</v>
      </c>
      <c r="AG24" s="54">
        <f>($C26*'[1]功能-城建'!FA22)*V$6+AG23</f>
        <v>0</v>
      </c>
      <c r="AH24" s="54">
        <f>($C26*'[1]功能-城建'!FB22)*W$6+AH23</f>
        <v>0</v>
      </c>
      <c r="AL24" s="54">
        <v>19</v>
      </c>
      <c r="AM24" s="54">
        <f>($D26*'[1]功能-城建'!HM22)*S$6+AM23</f>
        <v>0</v>
      </c>
      <c r="AN24" s="54">
        <f>($D26*'[1]功能-城建'!HN22)*T$6+AN23</f>
        <v>0</v>
      </c>
      <c r="AO24" s="54">
        <f>($D26*'[1]功能-城建'!HO22)*U$6+AO23</f>
        <v>0</v>
      </c>
      <c r="AP24" s="54">
        <f>($D26*'[1]功能-城建'!HP22)*V$6+AP23</f>
        <v>0</v>
      </c>
      <c r="AQ24" s="54">
        <f>($D26*'[1]功能-城建'!HQ22)*W$6+AQ23</f>
        <v>0</v>
      </c>
      <c r="AU24" s="54">
        <v>19</v>
      </c>
      <c r="AV24" s="54">
        <f>($E26*'[1]功能-城建'!GF22)*S$6+AV23</f>
        <v>0</v>
      </c>
      <c r="AW24" s="54">
        <f>($E26*'[1]功能-城建'!GG22)*T$6+AW23</f>
        <v>0</v>
      </c>
      <c r="AX24" s="54">
        <f>($E26*'[1]功能-城建'!GH22)*U$6+AX23</f>
        <v>0</v>
      </c>
      <c r="AY24" s="54">
        <f>($E26*'[1]功能-城建'!GI22)*V$6+AY23</f>
        <v>0</v>
      </c>
      <c r="AZ24" s="54">
        <f>($E26*'[1]功能-城建'!GJ22)*W$6+AZ23</f>
        <v>0</v>
      </c>
      <c r="BD24" s="54">
        <v>19</v>
      </c>
      <c r="BE24" s="61">
        <f t="shared" si="40"/>
        <v>0</v>
      </c>
      <c r="BF24" s="61">
        <f t="shared" si="40"/>
        <v>0</v>
      </c>
      <c r="BG24" s="61">
        <f t="shared" si="40"/>
        <v>0</v>
      </c>
      <c r="BH24" s="61">
        <f t="shared" si="40"/>
        <v>0</v>
      </c>
      <c r="BI24" s="61">
        <f t="shared" si="40"/>
        <v>0</v>
      </c>
      <c r="BM24" s="54">
        <v>19</v>
      </c>
      <c r="BN24" s="61">
        <f t="shared" si="41"/>
        <v>0</v>
      </c>
      <c r="BO24" s="61">
        <f t="shared" si="41"/>
        <v>0</v>
      </c>
      <c r="BP24" s="61">
        <f t="shared" si="41"/>
        <v>0</v>
      </c>
      <c r="BQ24" s="61">
        <f t="shared" si="41"/>
        <v>0</v>
      </c>
      <c r="BR24" s="61">
        <f t="shared" si="41"/>
        <v>0</v>
      </c>
      <c r="BV24" s="54">
        <v>19</v>
      </c>
      <c r="BW24" s="61">
        <f t="shared" si="42"/>
        <v>0</v>
      </c>
      <c r="BX24" s="61">
        <f t="shared" si="42"/>
        <v>0</v>
      </c>
      <c r="BY24" s="61">
        <f t="shared" si="42"/>
        <v>0</v>
      </c>
      <c r="BZ24" s="61">
        <f t="shared" si="42"/>
        <v>0</v>
      </c>
      <c r="CA24" s="61">
        <f t="shared" si="42"/>
        <v>0</v>
      </c>
      <c r="CE24" s="54">
        <v>19</v>
      </c>
      <c r="CF24" s="62">
        <f t="shared" si="11"/>
        <v>0</v>
      </c>
      <c r="CG24" s="62">
        <f t="shared" si="12"/>
        <v>0</v>
      </c>
      <c r="CH24" s="62">
        <f t="shared" si="13"/>
        <v>0</v>
      </c>
      <c r="CI24" s="62">
        <f t="shared" si="14"/>
        <v>0</v>
      </c>
      <c r="CJ24" s="62">
        <f t="shared" si="15"/>
        <v>0</v>
      </c>
      <c r="CN24" s="54">
        <v>19</v>
      </c>
      <c r="CO24" s="62">
        <f t="shared" si="16"/>
        <v>0</v>
      </c>
      <c r="CP24" s="62">
        <f t="shared" si="17"/>
        <v>0</v>
      </c>
      <c r="CQ24" s="62">
        <f t="shared" si="18"/>
        <v>0</v>
      </c>
      <c r="CR24" s="62">
        <f t="shared" si="19"/>
        <v>0</v>
      </c>
      <c r="CS24" s="62">
        <f t="shared" si="20"/>
        <v>0</v>
      </c>
      <c r="CW24" s="54">
        <v>19</v>
      </c>
      <c r="CX24" s="62">
        <f t="shared" si="21"/>
        <v>0</v>
      </c>
      <c r="CY24" s="62">
        <f t="shared" si="22"/>
        <v>0</v>
      </c>
      <c r="CZ24" s="62">
        <f t="shared" si="23"/>
        <v>0</v>
      </c>
      <c r="DA24" s="62">
        <f t="shared" si="24"/>
        <v>0</v>
      </c>
      <c r="DB24" s="62">
        <f t="shared" si="25"/>
        <v>0</v>
      </c>
      <c r="DF24" s="54">
        <v>19</v>
      </c>
      <c r="DG24" s="61">
        <f t="shared" si="26"/>
        <v>0</v>
      </c>
      <c r="DH24" s="61">
        <f t="shared" si="27"/>
        <v>0</v>
      </c>
      <c r="DI24" s="61">
        <f t="shared" si="28"/>
        <v>0</v>
      </c>
      <c r="DJ24" s="61">
        <f t="shared" si="29"/>
        <v>0</v>
      </c>
      <c r="DK24" s="61">
        <f t="shared" si="30"/>
        <v>0</v>
      </c>
      <c r="DO24" s="54">
        <v>19</v>
      </c>
      <c r="DP24" s="61">
        <f t="shared" si="31"/>
        <v>0</v>
      </c>
      <c r="DQ24" s="61">
        <f t="shared" si="32"/>
        <v>0</v>
      </c>
      <c r="DR24" s="61">
        <f t="shared" si="33"/>
        <v>0</v>
      </c>
      <c r="DS24" s="61">
        <f t="shared" si="34"/>
        <v>0</v>
      </c>
      <c r="DT24" s="61">
        <f t="shared" si="35"/>
        <v>0</v>
      </c>
    </row>
    <row r="25" spans="2:124" x14ac:dyDescent="0.15">
      <c r="B25" s="54">
        <v>18</v>
      </c>
      <c r="C25" s="63">
        <f t="shared" si="38"/>
        <v>5.8232546565180959E-3</v>
      </c>
      <c r="D25" s="63">
        <f t="shared" si="38"/>
        <v>0</v>
      </c>
      <c r="E25" s="63">
        <f t="shared" si="38"/>
        <v>2.9116273282590479E-3</v>
      </c>
      <c r="F25" s="63">
        <f t="shared" si="38"/>
        <v>2.9116273282590479E-3</v>
      </c>
      <c r="G25" s="63">
        <f t="shared" si="38"/>
        <v>1.4558136641295238E-2</v>
      </c>
      <c r="H25" s="63">
        <f t="shared" si="39"/>
        <v>8.7348819847771417E-3</v>
      </c>
      <c r="I25" s="63">
        <f t="shared" si="39"/>
        <v>1.9216740366509714E-2</v>
      </c>
      <c r="J25" s="63">
        <f t="shared" si="39"/>
        <v>2.9116273282590477E-2</v>
      </c>
      <c r="K25" s="63">
        <f t="shared" si="39"/>
        <v>1.1646509313036192E-2</v>
      </c>
      <c r="L25" s="59">
        <f t="shared" si="39"/>
        <v>0.29116273282590477</v>
      </c>
      <c r="M25" s="59">
        <f t="shared" si="39"/>
        <v>0.58232546565180954</v>
      </c>
      <c r="AC25" s="54">
        <v>20</v>
      </c>
      <c r="AD25" s="54">
        <f>($C27*'[1]功能-城建'!EX23)*S$6+AD24</f>
        <v>0</v>
      </c>
      <c r="AE25" s="54">
        <f>($C27*'[1]功能-城建'!EY23)*T$6+AE24</f>
        <v>0</v>
      </c>
      <c r="AF25" s="54">
        <f>($C27*'[1]功能-城建'!EZ23)*U$6+AF24</f>
        <v>0</v>
      </c>
      <c r="AG25" s="54">
        <f>($C27*'[1]功能-城建'!FA23)*V$6+AG24</f>
        <v>0</v>
      </c>
      <c r="AH25" s="54">
        <f>($C27*'[1]功能-城建'!FB23)*W$6+AH24</f>
        <v>0</v>
      </c>
      <c r="AL25" s="54">
        <v>20</v>
      </c>
      <c r="AM25" s="54">
        <f>($D27*'[1]功能-城建'!HM23)*S$6+AM24</f>
        <v>0</v>
      </c>
      <c r="AN25" s="54">
        <f>($D27*'[1]功能-城建'!HN23)*T$6+AN24</f>
        <v>0</v>
      </c>
      <c r="AO25" s="54">
        <f>($D27*'[1]功能-城建'!HO23)*U$6+AO24</f>
        <v>0</v>
      </c>
      <c r="AP25" s="54">
        <f>($D27*'[1]功能-城建'!HP23)*V$6+AP24</f>
        <v>0</v>
      </c>
      <c r="AQ25" s="54">
        <f>($D27*'[1]功能-城建'!HQ23)*W$6+AQ24</f>
        <v>0</v>
      </c>
      <c r="AU25" s="54">
        <v>20</v>
      </c>
      <c r="AV25" s="54">
        <f>($E27*'[1]功能-城建'!GF23)*S$6+AV24</f>
        <v>0</v>
      </c>
      <c r="AW25" s="54">
        <f>($E27*'[1]功能-城建'!GG23)*T$6+AW24</f>
        <v>0</v>
      </c>
      <c r="AX25" s="54">
        <f>($E27*'[1]功能-城建'!GH23)*U$6+AX24</f>
        <v>0</v>
      </c>
      <c r="AY25" s="54">
        <f>($E27*'[1]功能-城建'!GI23)*V$6+AY24</f>
        <v>0</v>
      </c>
      <c r="AZ25" s="54">
        <f>($E27*'[1]功能-城建'!GJ23)*W$6+AZ24</f>
        <v>0</v>
      </c>
      <c r="BD25" s="54">
        <v>20</v>
      </c>
      <c r="BE25" s="61">
        <f t="shared" si="40"/>
        <v>0</v>
      </c>
      <c r="BF25" s="61">
        <f t="shared" si="40"/>
        <v>0</v>
      </c>
      <c r="BG25" s="61">
        <f t="shared" si="40"/>
        <v>0</v>
      </c>
      <c r="BH25" s="61">
        <f t="shared" si="40"/>
        <v>0</v>
      </c>
      <c r="BI25" s="61">
        <f t="shared" si="40"/>
        <v>0</v>
      </c>
      <c r="BM25" s="54">
        <v>20</v>
      </c>
      <c r="BN25" s="61">
        <f t="shared" si="41"/>
        <v>0</v>
      </c>
      <c r="BO25" s="61">
        <f t="shared" si="41"/>
        <v>0</v>
      </c>
      <c r="BP25" s="61">
        <f t="shared" si="41"/>
        <v>0</v>
      </c>
      <c r="BQ25" s="61">
        <f t="shared" si="41"/>
        <v>0</v>
      </c>
      <c r="BR25" s="61">
        <f t="shared" si="41"/>
        <v>0</v>
      </c>
      <c r="BV25" s="54">
        <v>20</v>
      </c>
      <c r="BW25" s="61">
        <f t="shared" si="42"/>
        <v>0</v>
      </c>
      <c r="BX25" s="61">
        <f t="shared" si="42"/>
        <v>0</v>
      </c>
      <c r="BY25" s="61">
        <f t="shared" si="42"/>
        <v>0</v>
      </c>
      <c r="BZ25" s="61">
        <f t="shared" si="42"/>
        <v>0</v>
      </c>
      <c r="CA25" s="61">
        <f t="shared" si="42"/>
        <v>0</v>
      </c>
      <c r="CE25" s="54">
        <v>20</v>
      </c>
      <c r="CF25" s="62">
        <f t="shared" si="11"/>
        <v>0</v>
      </c>
      <c r="CG25" s="62">
        <f t="shared" si="12"/>
        <v>0</v>
      </c>
      <c r="CH25" s="62">
        <f t="shared" si="13"/>
        <v>0</v>
      </c>
      <c r="CI25" s="62">
        <f t="shared" si="14"/>
        <v>0</v>
      </c>
      <c r="CJ25" s="62">
        <f t="shared" si="15"/>
        <v>0</v>
      </c>
      <c r="CN25" s="54">
        <v>20</v>
      </c>
      <c r="CO25" s="62">
        <f t="shared" si="16"/>
        <v>0</v>
      </c>
      <c r="CP25" s="62">
        <f t="shared" si="17"/>
        <v>0</v>
      </c>
      <c r="CQ25" s="62">
        <f t="shared" si="18"/>
        <v>0</v>
      </c>
      <c r="CR25" s="62">
        <f t="shared" si="19"/>
        <v>0</v>
      </c>
      <c r="CS25" s="62">
        <f t="shared" si="20"/>
        <v>0</v>
      </c>
      <c r="CW25" s="54">
        <v>20</v>
      </c>
      <c r="CX25" s="62">
        <f t="shared" si="21"/>
        <v>0</v>
      </c>
      <c r="CY25" s="62">
        <f t="shared" si="22"/>
        <v>0</v>
      </c>
      <c r="CZ25" s="62">
        <f t="shared" si="23"/>
        <v>0</v>
      </c>
      <c r="DA25" s="62">
        <f t="shared" si="24"/>
        <v>0</v>
      </c>
      <c r="DB25" s="62">
        <f t="shared" si="25"/>
        <v>0</v>
      </c>
      <c r="DF25" s="54">
        <v>20</v>
      </c>
      <c r="DG25" s="61">
        <f t="shared" si="26"/>
        <v>0</v>
      </c>
      <c r="DH25" s="61">
        <f t="shared" si="27"/>
        <v>0</v>
      </c>
      <c r="DI25" s="61">
        <f t="shared" si="28"/>
        <v>0</v>
      </c>
      <c r="DJ25" s="61">
        <f t="shared" si="29"/>
        <v>0</v>
      </c>
      <c r="DK25" s="61">
        <f t="shared" si="30"/>
        <v>0</v>
      </c>
      <c r="DO25" s="54">
        <v>20</v>
      </c>
      <c r="DP25" s="61">
        <f t="shared" si="31"/>
        <v>0</v>
      </c>
      <c r="DQ25" s="61">
        <f t="shared" si="32"/>
        <v>0</v>
      </c>
      <c r="DR25" s="61">
        <f t="shared" si="33"/>
        <v>0</v>
      </c>
      <c r="DS25" s="61">
        <f t="shared" si="34"/>
        <v>0</v>
      </c>
      <c r="DT25" s="61">
        <f t="shared" si="35"/>
        <v>0</v>
      </c>
    </row>
    <row r="26" spans="2:124" x14ac:dyDescent="0.15">
      <c r="B26" s="54">
        <v>19</v>
      </c>
      <c r="C26" s="63">
        <f t="shared" si="38"/>
        <v>7.7643395420241281E-3</v>
      </c>
      <c r="D26" s="63">
        <f t="shared" si="38"/>
        <v>0</v>
      </c>
      <c r="E26" s="63">
        <f t="shared" si="38"/>
        <v>3.8821697710120641E-3</v>
      </c>
      <c r="F26" s="63">
        <f t="shared" si="38"/>
        <v>3.8821697710120641E-3</v>
      </c>
      <c r="G26" s="63">
        <f t="shared" si="38"/>
        <v>1.9410848855060319E-2</v>
      </c>
      <c r="H26" s="63">
        <f t="shared" si="39"/>
        <v>1.164650931303619E-2</v>
      </c>
      <c r="I26" s="63">
        <f t="shared" si="39"/>
        <v>2.5622320488679622E-2</v>
      </c>
      <c r="J26" s="63">
        <f t="shared" si="39"/>
        <v>3.8821697710120638E-2</v>
      </c>
      <c r="K26" s="63">
        <f t="shared" si="39"/>
        <v>1.5528679084048256E-2</v>
      </c>
      <c r="L26" s="59">
        <f t="shared" si="39"/>
        <v>0.3882169771012064</v>
      </c>
      <c r="M26" s="59">
        <f t="shared" si="39"/>
        <v>0.77643395420241279</v>
      </c>
      <c r="AC26" s="54">
        <v>21</v>
      </c>
      <c r="AD26" s="54">
        <f>($C28*'[1]功能-城建'!EX24)*S$6+AD25</f>
        <v>0</v>
      </c>
      <c r="AE26" s="54">
        <f>($C28*'[1]功能-城建'!EY24)*T$6+AE25</f>
        <v>0</v>
      </c>
      <c r="AF26" s="54">
        <f>($C28*'[1]功能-城建'!EZ24)*U$6+AF25</f>
        <v>0</v>
      </c>
      <c r="AG26" s="54">
        <f>($C28*'[1]功能-城建'!FA24)*V$6+AG25</f>
        <v>0</v>
      </c>
      <c r="AH26" s="54">
        <f>($C28*'[1]功能-城建'!FB24)*W$6+AH25</f>
        <v>0</v>
      </c>
      <c r="AL26" s="54">
        <v>21</v>
      </c>
      <c r="AM26" s="54">
        <f>($D28*'[1]功能-城建'!HM24)*S$6+AM25</f>
        <v>0</v>
      </c>
      <c r="AN26" s="54">
        <f>($D28*'[1]功能-城建'!HN24)*T$6+AN25</f>
        <v>0</v>
      </c>
      <c r="AO26" s="54">
        <f>($D28*'[1]功能-城建'!HO24)*U$6+AO25</f>
        <v>0</v>
      </c>
      <c r="AP26" s="54">
        <f>($D28*'[1]功能-城建'!HP24)*V$6+AP25</f>
        <v>0</v>
      </c>
      <c r="AQ26" s="54">
        <f>($D28*'[1]功能-城建'!HQ24)*W$6+AQ25</f>
        <v>0</v>
      </c>
      <c r="AU26" s="54">
        <v>21</v>
      </c>
      <c r="AV26" s="54">
        <f>($E28*'[1]功能-城建'!GF24)*S$6+AV25</f>
        <v>0</v>
      </c>
      <c r="AW26" s="54">
        <f>($E28*'[1]功能-城建'!GG24)*T$6+AW25</f>
        <v>0</v>
      </c>
      <c r="AX26" s="54">
        <f>($E28*'[1]功能-城建'!GH24)*U$6+AX25</f>
        <v>0</v>
      </c>
      <c r="AY26" s="54">
        <f>($E28*'[1]功能-城建'!GI24)*V$6+AY25</f>
        <v>0</v>
      </c>
      <c r="AZ26" s="54">
        <f>($E28*'[1]功能-城建'!GJ24)*W$6+AZ25</f>
        <v>0</v>
      </c>
      <c r="BD26" s="54">
        <v>21</v>
      </c>
      <c r="BE26" s="61">
        <f t="shared" si="40"/>
        <v>0</v>
      </c>
      <c r="BF26" s="61">
        <f t="shared" si="40"/>
        <v>0</v>
      </c>
      <c r="BG26" s="61">
        <f t="shared" si="40"/>
        <v>0</v>
      </c>
      <c r="BH26" s="61">
        <f t="shared" si="40"/>
        <v>0</v>
      </c>
      <c r="BI26" s="61">
        <f t="shared" si="40"/>
        <v>0</v>
      </c>
      <c r="BM26" s="54">
        <v>21</v>
      </c>
      <c r="BN26" s="61">
        <f t="shared" si="41"/>
        <v>0</v>
      </c>
      <c r="BO26" s="61">
        <f t="shared" si="41"/>
        <v>0</v>
      </c>
      <c r="BP26" s="61">
        <f t="shared" si="41"/>
        <v>0</v>
      </c>
      <c r="BQ26" s="61">
        <f t="shared" si="41"/>
        <v>0</v>
      </c>
      <c r="BR26" s="61">
        <f t="shared" si="41"/>
        <v>0</v>
      </c>
      <c r="BV26" s="54">
        <v>21</v>
      </c>
      <c r="BW26" s="61">
        <f t="shared" si="42"/>
        <v>0</v>
      </c>
      <c r="BX26" s="61">
        <f t="shared" si="42"/>
        <v>0</v>
      </c>
      <c r="BY26" s="61">
        <f t="shared" si="42"/>
        <v>0</v>
      </c>
      <c r="BZ26" s="61">
        <f t="shared" si="42"/>
        <v>0</v>
      </c>
      <c r="CA26" s="61">
        <f t="shared" si="42"/>
        <v>0</v>
      </c>
      <c r="CE26" s="54">
        <v>21</v>
      </c>
      <c r="CF26" s="62">
        <f t="shared" si="11"/>
        <v>0</v>
      </c>
      <c r="CG26" s="62">
        <f t="shared" si="12"/>
        <v>0</v>
      </c>
      <c r="CH26" s="62">
        <f t="shared" si="13"/>
        <v>0</v>
      </c>
      <c r="CI26" s="62">
        <f t="shared" si="14"/>
        <v>0</v>
      </c>
      <c r="CJ26" s="62">
        <f t="shared" si="15"/>
        <v>0</v>
      </c>
      <c r="CN26" s="54">
        <v>21</v>
      </c>
      <c r="CO26" s="62">
        <f t="shared" si="16"/>
        <v>0</v>
      </c>
      <c r="CP26" s="62">
        <f t="shared" si="17"/>
        <v>0</v>
      </c>
      <c r="CQ26" s="62">
        <f t="shared" si="18"/>
        <v>0</v>
      </c>
      <c r="CR26" s="62">
        <f t="shared" si="19"/>
        <v>0</v>
      </c>
      <c r="CS26" s="62">
        <f t="shared" si="20"/>
        <v>0</v>
      </c>
      <c r="CW26" s="54">
        <v>21</v>
      </c>
      <c r="CX26" s="62">
        <f t="shared" si="21"/>
        <v>0</v>
      </c>
      <c r="CY26" s="62">
        <f t="shared" si="22"/>
        <v>0</v>
      </c>
      <c r="CZ26" s="62">
        <f t="shared" si="23"/>
        <v>0</v>
      </c>
      <c r="DA26" s="62">
        <f t="shared" si="24"/>
        <v>0</v>
      </c>
      <c r="DB26" s="62">
        <f t="shared" si="25"/>
        <v>0</v>
      </c>
      <c r="DF26" s="54">
        <v>21</v>
      </c>
      <c r="DG26" s="61">
        <f t="shared" si="26"/>
        <v>0</v>
      </c>
      <c r="DH26" s="61">
        <f t="shared" si="27"/>
        <v>0</v>
      </c>
      <c r="DI26" s="61">
        <f t="shared" si="28"/>
        <v>0</v>
      </c>
      <c r="DJ26" s="61">
        <f t="shared" si="29"/>
        <v>0</v>
      </c>
      <c r="DK26" s="61">
        <f t="shared" si="30"/>
        <v>0</v>
      </c>
      <c r="DO26" s="54">
        <v>21</v>
      </c>
      <c r="DP26" s="61">
        <f t="shared" si="31"/>
        <v>0</v>
      </c>
      <c r="DQ26" s="61">
        <f t="shared" si="32"/>
        <v>0</v>
      </c>
      <c r="DR26" s="61">
        <f t="shared" si="33"/>
        <v>0</v>
      </c>
      <c r="DS26" s="61">
        <f t="shared" si="34"/>
        <v>0</v>
      </c>
      <c r="DT26" s="61">
        <f t="shared" si="35"/>
        <v>0</v>
      </c>
    </row>
    <row r="27" spans="2:124" x14ac:dyDescent="0.15">
      <c r="B27" s="54">
        <v>20</v>
      </c>
      <c r="C27" s="63">
        <f t="shared" si="38"/>
        <v>9.7054244275301595E-3</v>
      </c>
      <c r="D27" s="63">
        <f t="shared" si="38"/>
        <v>0</v>
      </c>
      <c r="E27" s="63">
        <f t="shared" si="38"/>
        <v>4.8527122137650798E-3</v>
      </c>
      <c r="F27" s="63">
        <f t="shared" si="38"/>
        <v>4.8527122137650798E-3</v>
      </c>
      <c r="G27" s="63">
        <f t="shared" si="38"/>
        <v>2.42635610688254E-2</v>
      </c>
      <c r="H27" s="63">
        <f t="shared" si="39"/>
        <v>1.4558136641295238E-2</v>
      </c>
      <c r="I27" s="63">
        <f t="shared" si="39"/>
        <v>3.2027900610849529E-2</v>
      </c>
      <c r="J27" s="63">
        <f t="shared" si="39"/>
        <v>4.8527122137650799E-2</v>
      </c>
      <c r="K27" s="63">
        <f t="shared" si="39"/>
        <v>1.9410848855060319E-2</v>
      </c>
      <c r="L27" s="59">
        <f t="shared" si="39"/>
        <v>0.48527122137650802</v>
      </c>
      <c r="M27" s="59">
        <f t="shared" si="39"/>
        <v>0.97054244275301604</v>
      </c>
      <c r="AC27" s="54">
        <v>22</v>
      </c>
      <c r="AD27" s="54">
        <f>($C29*'[1]功能-城建'!EX25)*S$6+AD26</f>
        <v>0</v>
      </c>
      <c r="AE27" s="54">
        <f>($C29*'[1]功能-城建'!EY25)*T$6+AE26</f>
        <v>0</v>
      </c>
      <c r="AF27" s="54">
        <f>($C29*'[1]功能-城建'!EZ25)*U$6+AF26</f>
        <v>0</v>
      </c>
      <c r="AG27" s="54">
        <f>($C29*'[1]功能-城建'!FA25)*V$6+AG26</f>
        <v>0</v>
      </c>
      <c r="AH27" s="54">
        <f>($C29*'[1]功能-城建'!FB25)*W$6+AH26</f>
        <v>0</v>
      </c>
      <c r="AL27" s="54">
        <v>22</v>
      </c>
      <c r="AM27" s="54">
        <f>($D29*'[1]功能-城建'!HM25)*S$6+AM26</f>
        <v>0</v>
      </c>
      <c r="AN27" s="54">
        <f>($D29*'[1]功能-城建'!HN25)*T$6+AN26</f>
        <v>0</v>
      </c>
      <c r="AO27" s="54">
        <f>($D29*'[1]功能-城建'!HO25)*U$6+AO26</f>
        <v>0</v>
      </c>
      <c r="AP27" s="54">
        <f>($D29*'[1]功能-城建'!HP25)*V$6+AP26</f>
        <v>0</v>
      </c>
      <c r="AQ27" s="54">
        <f>($D29*'[1]功能-城建'!HQ25)*W$6+AQ26</f>
        <v>0</v>
      </c>
      <c r="AU27" s="54">
        <v>22</v>
      </c>
      <c r="AV27" s="54">
        <f>($E29*'[1]功能-城建'!GF25)*S$6+AV26</f>
        <v>0</v>
      </c>
      <c r="AW27" s="54">
        <f>($E29*'[1]功能-城建'!GG25)*T$6+AW26</f>
        <v>0</v>
      </c>
      <c r="AX27" s="54">
        <f>($E29*'[1]功能-城建'!GH25)*U$6+AX26</f>
        <v>0</v>
      </c>
      <c r="AY27" s="54">
        <f>($E29*'[1]功能-城建'!GI25)*V$6+AY26</f>
        <v>0</v>
      </c>
      <c r="AZ27" s="54">
        <f>($E29*'[1]功能-城建'!GJ25)*W$6+AZ26</f>
        <v>0</v>
      </c>
      <c r="BD27" s="54">
        <v>22</v>
      </c>
      <c r="BE27" s="61">
        <f t="shared" si="40"/>
        <v>0</v>
      </c>
      <c r="BF27" s="61">
        <f t="shared" si="40"/>
        <v>0</v>
      </c>
      <c r="BG27" s="61">
        <f t="shared" si="40"/>
        <v>0</v>
      </c>
      <c r="BH27" s="61">
        <f t="shared" si="40"/>
        <v>0</v>
      </c>
      <c r="BI27" s="61">
        <f t="shared" si="40"/>
        <v>0</v>
      </c>
      <c r="BM27" s="54">
        <v>22</v>
      </c>
      <c r="BN27" s="61">
        <f t="shared" si="41"/>
        <v>0</v>
      </c>
      <c r="BO27" s="61">
        <f t="shared" si="41"/>
        <v>0</v>
      </c>
      <c r="BP27" s="61">
        <f t="shared" si="41"/>
        <v>0</v>
      </c>
      <c r="BQ27" s="61">
        <f t="shared" si="41"/>
        <v>0</v>
      </c>
      <c r="BR27" s="61">
        <f t="shared" si="41"/>
        <v>0</v>
      </c>
      <c r="BV27" s="54">
        <v>22</v>
      </c>
      <c r="BW27" s="61">
        <f t="shared" si="42"/>
        <v>0</v>
      </c>
      <c r="BX27" s="61">
        <f t="shared" si="42"/>
        <v>0</v>
      </c>
      <c r="BY27" s="61">
        <f t="shared" si="42"/>
        <v>0</v>
      </c>
      <c r="BZ27" s="61">
        <f t="shared" si="42"/>
        <v>0</v>
      </c>
      <c r="CA27" s="61">
        <f t="shared" si="42"/>
        <v>0</v>
      </c>
      <c r="CE27" s="54">
        <v>22</v>
      </c>
      <c r="CF27" s="62">
        <f t="shared" si="11"/>
        <v>0</v>
      </c>
      <c r="CG27" s="62">
        <f t="shared" si="12"/>
        <v>0</v>
      </c>
      <c r="CH27" s="62">
        <f t="shared" si="13"/>
        <v>0</v>
      </c>
      <c r="CI27" s="62">
        <f t="shared" si="14"/>
        <v>0</v>
      </c>
      <c r="CJ27" s="62">
        <f t="shared" si="15"/>
        <v>0</v>
      </c>
      <c r="CN27" s="54">
        <v>22</v>
      </c>
      <c r="CO27" s="62">
        <f t="shared" si="16"/>
        <v>0</v>
      </c>
      <c r="CP27" s="62">
        <f t="shared" si="17"/>
        <v>0</v>
      </c>
      <c r="CQ27" s="62">
        <f t="shared" si="18"/>
        <v>0</v>
      </c>
      <c r="CR27" s="62">
        <f t="shared" si="19"/>
        <v>0</v>
      </c>
      <c r="CS27" s="62">
        <f t="shared" si="20"/>
        <v>0</v>
      </c>
      <c r="CW27" s="54">
        <v>22</v>
      </c>
      <c r="CX27" s="62">
        <f t="shared" si="21"/>
        <v>0</v>
      </c>
      <c r="CY27" s="62">
        <f t="shared" si="22"/>
        <v>0</v>
      </c>
      <c r="CZ27" s="62">
        <f t="shared" si="23"/>
        <v>0</v>
      </c>
      <c r="DA27" s="62">
        <f t="shared" si="24"/>
        <v>0</v>
      </c>
      <c r="DB27" s="62">
        <f t="shared" si="25"/>
        <v>0</v>
      </c>
      <c r="DF27" s="54">
        <v>22</v>
      </c>
      <c r="DG27" s="61">
        <f t="shared" si="26"/>
        <v>0</v>
      </c>
      <c r="DH27" s="61">
        <f t="shared" si="27"/>
        <v>0</v>
      </c>
      <c r="DI27" s="61">
        <f t="shared" si="28"/>
        <v>0</v>
      </c>
      <c r="DJ27" s="61">
        <f t="shared" si="29"/>
        <v>0</v>
      </c>
      <c r="DK27" s="61">
        <f t="shared" si="30"/>
        <v>0</v>
      </c>
      <c r="DO27" s="54">
        <v>22</v>
      </c>
      <c r="DP27" s="61">
        <f t="shared" si="31"/>
        <v>0</v>
      </c>
      <c r="DQ27" s="61">
        <f t="shared" si="32"/>
        <v>0</v>
      </c>
      <c r="DR27" s="61">
        <f t="shared" si="33"/>
        <v>0</v>
      </c>
      <c r="DS27" s="61">
        <f t="shared" si="34"/>
        <v>0</v>
      </c>
      <c r="DT27" s="61">
        <f t="shared" si="35"/>
        <v>0</v>
      </c>
    </row>
    <row r="28" spans="2:124" x14ac:dyDescent="0.15">
      <c r="B28" s="54">
        <v>21</v>
      </c>
      <c r="C28" s="63">
        <f t="shared" si="38"/>
        <v>1.1646509313036192E-2</v>
      </c>
      <c r="D28" s="63">
        <f t="shared" si="38"/>
        <v>0</v>
      </c>
      <c r="E28" s="63">
        <f t="shared" si="38"/>
        <v>5.8232546565180959E-3</v>
      </c>
      <c r="F28" s="63">
        <f t="shared" si="38"/>
        <v>5.8232546565180959E-3</v>
      </c>
      <c r="G28" s="63">
        <f t="shared" si="38"/>
        <v>2.9116273282590477E-2</v>
      </c>
      <c r="H28" s="63">
        <f t="shared" si="39"/>
        <v>1.7469763969554283E-2</v>
      </c>
      <c r="I28" s="63">
        <f t="shared" si="39"/>
        <v>3.8433480733019429E-2</v>
      </c>
      <c r="J28" s="63">
        <f t="shared" si="39"/>
        <v>5.8232546565180954E-2</v>
      </c>
      <c r="K28" s="63">
        <f t="shared" si="39"/>
        <v>2.3293018626072384E-2</v>
      </c>
      <c r="L28" s="59">
        <f t="shared" si="39"/>
        <v>0.58232546565180954</v>
      </c>
      <c r="M28" s="59">
        <f t="shared" si="39"/>
        <v>1.1646509313036191</v>
      </c>
      <c r="AC28" s="54">
        <v>23</v>
      </c>
      <c r="AD28" s="54">
        <f>($C30*'[1]功能-城建'!EX26)*S$6+AD27</f>
        <v>0</v>
      </c>
      <c r="AE28" s="54">
        <f>($C30*'[1]功能-城建'!EY26)*T$6+AE27</f>
        <v>0</v>
      </c>
      <c r="AF28" s="54">
        <f>($C30*'[1]功能-城建'!EZ26)*U$6+AF27</f>
        <v>0</v>
      </c>
      <c r="AG28" s="54">
        <f>($C30*'[1]功能-城建'!FA26)*V$6+AG27</f>
        <v>0</v>
      </c>
      <c r="AH28" s="54">
        <f>($C30*'[1]功能-城建'!FB26)*W$6+AH27</f>
        <v>0</v>
      </c>
      <c r="AL28" s="54">
        <v>23</v>
      </c>
      <c r="AM28" s="54">
        <f>($D30*'[1]功能-城建'!HM26)*S$6+AM27</f>
        <v>0</v>
      </c>
      <c r="AN28" s="54">
        <f>($D30*'[1]功能-城建'!HN26)*T$6+AN27</f>
        <v>0</v>
      </c>
      <c r="AO28" s="54">
        <f>($D30*'[1]功能-城建'!HO26)*U$6+AO27</f>
        <v>0</v>
      </c>
      <c r="AP28" s="54">
        <f>($D30*'[1]功能-城建'!HP26)*V$6+AP27</f>
        <v>0</v>
      </c>
      <c r="AQ28" s="54">
        <f>($D30*'[1]功能-城建'!HQ26)*W$6+AQ27</f>
        <v>0</v>
      </c>
      <c r="AU28" s="54">
        <v>23</v>
      </c>
      <c r="AV28" s="54">
        <f>($E30*'[1]功能-城建'!GF26)*S$6+AV27</f>
        <v>0</v>
      </c>
      <c r="AW28" s="54">
        <f>($E30*'[1]功能-城建'!GG26)*T$6+AW27</f>
        <v>0</v>
      </c>
      <c r="AX28" s="54">
        <f>($E30*'[1]功能-城建'!GH26)*U$6+AX27</f>
        <v>0</v>
      </c>
      <c r="AY28" s="54">
        <f>($E30*'[1]功能-城建'!GI26)*V$6+AY27</f>
        <v>0</v>
      </c>
      <c r="AZ28" s="54">
        <f>($E30*'[1]功能-城建'!GJ26)*W$6+AZ27</f>
        <v>0</v>
      </c>
      <c r="BD28" s="54">
        <v>23</v>
      </c>
      <c r="BE28" s="61">
        <f t="shared" si="40"/>
        <v>0</v>
      </c>
      <c r="BF28" s="61">
        <f t="shared" si="40"/>
        <v>0</v>
      </c>
      <c r="BG28" s="61">
        <f t="shared" si="40"/>
        <v>0</v>
      </c>
      <c r="BH28" s="61">
        <f t="shared" si="40"/>
        <v>0</v>
      </c>
      <c r="BI28" s="61">
        <f t="shared" si="40"/>
        <v>0</v>
      </c>
      <c r="BM28" s="54">
        <v>23</v>
      </c>
      <c r="BN28" s="61">
        <f t="shared" si="41"/>
        <v>0</v>
      </c>
      <c r="BO28" s="61">
        <f t="shared" si="41"/>
        <v>0</v>
      </c>
      <c r="BP28" s="61">
        <f t="shared" si="41"/>
        <v>0</v>
      </c>
      <c r="BQ28" s="61">
        <f t="shared" si="41"/>
        <v>0</v>
      </c>
      <c r="BR28" s="61">
        <f t="shared" si="41"/>
        <v>0</v>
      </c>
      <c r="BV28" s="54">
        <v>23</v>
      </c>
      <c r="BW28" s="61">
        <f t="shared" si="42"/>
        <v>0</v>
      </c>
      <c r="BX28" s="61">
        <f t="shared" si="42"/>
        <v>0</v>
      </c>
      <c r="BY28" s="61">
        <f t="shared" si="42"/>
        <v>0</v>
      </c>
      <c r="BZ28" s="61">
        <f t="shared" si="42"/>
        <v>0</v>
      </c>
      <c r="CA28" s="61">
        <f t="shared" si="42"/>
        <v>0</v>
      </c>
      <c r="CE28" s="54">
        <v>23</v>
      </c>
      <c r="CF28" s="62">
        <f t="shared" si="11"/>
        <v>0</v>
      </c>
      <c r="CG28" s="62">
        <f t="shared" si="12"/>
        <v>0</v>
      </c>
      <c r="CH28" s="62">
        <f t="shared" si="13"/>
        <v>0</v>
      </c>
      <c r="CI28" s="62">
        <f t="shared" si="14"/>
        <v>0</v>
      </c>
      <c r="CJ28" s="62">
        <f t="shared" si="15"/>
        <v>0</v>
      </c>
      <c r="CN28" s="54">
        <v>23</v>
      </c>
      <c r="CO28" s="62">
        <f t="shared" si="16"/>
        <v>0</v>
      </c>
      <c r="CP28" s="62">
        <f t="shared" si="17"/>
        <v>0</v>
      </c>
      <c r="CQ28" s="62">
        <f t="shared" si="18"/>
        <v>0</v>
      </c>
      <c r="CR28" s="62">
        <f t="shared" si="19"/>
        <v>0</v>
      </c>
      <c r="CS28" s="62">
        <f t="shared" si="20"/>
        <v>0</v>
      </c>
      <c r="CW28" s="54">
        <v>23</v>
      </c>
      <c r="CX28" s="62">
        <f t="shared" si="21"/>
        <v>0</v>
      </c>
      <c r="CY28" s="62">
        <f t="shared" si="22"/>
        <v>0</v>
      </c>
      <c r="CZ28" s="62">
        <f t="shared" si="23"/>
        <v>0</v>
      </c>
      <c r="DA28" s="62">
        <f t="shared" si="24"/>
        <v>0</v>
      </c>
      <c r="DB28" s="62">
        <f t="shared" si="25"/>
        <v>0</v>
      </c>
      <c r="DF28" s="54">
        <v>23</v>
      </c>
      <c r="DG28" s="61">
        <f t="shared" si="26"/>
        <v>0</v>
      </c>
      <c r="DH28" s="61">
        <f t="shared" si="27"/>
        <v>0</v>
      </c>
      <c r="DI28" s="61">
        <f t="shared" si="28"/>
        <v>0</v>
      </c>
      <c r="DJ28" s="61">
        <f t="shared" si="29"/>
        <v>0</v>
      </c>
      <c r="DK28" s="61">
        <f t="shared" si="30"/>
        <v>0</v>
      </c>
      <c r="DO28" s="54">
        <v>23</v>
      </c>
      <c r="DP28" s="61">
        <f t="shared" si="31"/>
        <v>0</v>
      </c>
      <c r="DQ28" s="61">
        <f t="shared" si="32"/>
        <v>0</v>
      </c>
      <c r="DR28" s="61">
        <f t="shared" si="33"/>
        <v>0</v>
      </c>
      <c r="DS28" s="61">
        <f t="shared" si="34"/>
        <v>0</v>
      </c>
      <c r="DT28" s="61">
        <f t="shared" si="35"/>
        <v>0</v>
      </c>
    </row>
    <row r="29" spans="2:124" x14ac:dyDescent="0.15">
      <c r="B29" s="54">
        <v>22</v>
      </c>
      <c r="C29" s="63">
        <f t="shared" si="38"/>
        <v>1.3587594198542224E-2</v>
      </c>
      <c r="D29" s="63">
        <f t="shared" si="38"/>
        <v>0</v>
      </c>
      <c r="E29" s="63">
        <f t="shared" si="38"/>
        <v>6.793797099271112E-3</v>
      </c>
      <c r="F29" s="63">
        <f t="shared" si="38"/>
        <v>6.793797099271112E-3</v>
      </c>
      <c r="G29" s="63">
        <f t="shared" si="38"/>
        <v>3.3968985496355561E-2</v>
      </c>
      <c r="H29" s="63">
        <f t="shared" si="39"/>
        <v>2.0381391297813332E-2</v>
      </c>
      <c r="I29" s="63">
        <f t="shared" si="39"/>
        <v>4.4839060855189336E-2</v>
      </c>
      <c r="J29" s="63">
        <f t="shared" si="39"/>
        <v>6.7937970992711122E-2</v>
      </c>
      <c r="K29" s="63">
        <f t="shared" si="39"/>
        <v>2.7175188397084448E-2</v>
      </c>
      <c r="L29" s="59">
        <f t="shared" si="39"/>
        <v>0.67937970992711116</v>
      </c>
      <c r="M29" s="59">
        <f t="shared" si="39"/>
        <v>1.3587594198542223</v>
      </c>
      <c r="AC29" s="54">
        <v>24</v>
      </c>
      <c r="AD29" s="54">
        <f>($C31*'[1]功能-城建'!EX27)*S$6+AD28</f>
        <v>0</v>
      </c>
      <c r="AE29" s="54">
        <f>($C31*'[1]功能-城建'!EY27)*T$6+AE28</f>
        <v>0</v>
      </c>
      <c r="AF29" s="54">
        <f>($C31*'[1]功能-城建'!EZ27)*U$6+AF28</f>
        <v>0</v>
      </c>
      <c r="AG29" s="54">
        <f>($C31*'[1]功能-城建'!FA27)*V$6+AG28</f>
        <v>0</v>
      </c>
      <c r="AH29" s="54">
        <f>($C31*'[1]功能-城建'!FB27)*W$6+AH28</f>
        <v>0</v>
      </c>
      <c r="AL29" s="54">
        <v>24</v>
      </c>
      <c r="AM29" s="54">
        <f>($D31*'[1]功能-城建'!HM27)*S$6+AM28</f>
        <v>0</v>
      </c>
      <c r="AN29" s="54">
        <f>($D31*'[1]功能-城建'!HN27)*T$6+AN28</f>
        <v>0</v>
      </c>
      <c r="AO29" s="54">
        <f>($D31*'[1]功能-城建'!HO27)*U$6+AO28</f>
        <v>0</v>
      </c>
      <c r="AP29" s="54">
        <f>($D31*'[1]功能-城建'!HP27)*V$6+AP28</f>
        <v>0</v>
      </c>
      <c r="AQ29" s="54">
        <f>($D31*'[1]功能-城建'!HQ27)*W$6+AQ28</f>
        <v>0</v>
      </c>
      <c r="AU29" s="54">
        <v>24</v>
      </c>
      <c r="AV29" s="54">
        <f>($E31*'[1]功能-城建'!GF27)*S$6+AV28</f>
        <v>0</v>
      </c>
      <c r="AW29" s="54">
        <f>($E31*'[1]功能-城建'!GG27)*T$6+AW28</f>
        <v>0</v>
      </c>
      <c r="AX29" s="54">
        <f>($E31*'[1]功能-城建'!GH27)*U$6+AX28</f>
        <v>0</v>
      </c>
      <c r="AY29" s="54">
        <f>($E31*'[1]功能-城建'!GI27)*V$6+AY28</f>
        <v>0</v>
      </c>
      <c r="AZ29" s="54">
        <f>($E31*'[1]功能-城建'!GJ27)*W$6+AZ28</f>
        <v>0</v>
      </c>
      <c r="BD29" s="54">
        <v>24</v>
      </c>
      <c r="BE29" s="61">
        <f t="shared" si="40"/>
        <v>0</v>
      </c>
      <c r="BF29" s="61">
        <f t="shared" si="40"/>
        <v>0</v>
      </c>
      <c r="BG29" s="61">
        <f t="shared" si="40"/>
        <v>0</v>
      </c>
      <c r="BH29" s="61">
        <f t="shared" si="40"/>
        <v>0</v>
      </c>
      <c r="BI29" s="61">
        <f t="shared" si="40"/>
        <v>0</v>
      </c>
      <c r="BM29" s="54">
        <v>24</v>
      </c>
      <c r="BN29" s="61">
        <f t="shared" si="41"/>
        <v>0</v>
      </c>
      <c r="BO29" s="61">
        <f t="shared" si="41"/>
        <v>0</v>
      </c>
      <c r="BP29" s="61">
        <f t="shared" si="41"/>
        <v>0</v>
      </c>
      <c r="BQ29" s="61">
        <f t="shared" si="41"/>
        <v>0</v>
      </c>
      <c r="BR29" s="61">
        <f t="shared" si="41"/>
        <v>0</v>
      </c>
      <c r="BV29" s="54">
        <v>24</v>
      </c>
      <c r="BW29" s="61">
        <f t="shared" si="42"/>
        <v>0</v>
      </c>
      <c r="BX29" s="61">
        <f t="shared" si="42"/>
        <v>0</v>
      </c>
      <c r="BY29" s="61">
        <f t="shared" si="42"/>
        <v>0</v>
      </c>
      <c r="BZ29" s="61">
        <f t="shared" si="42"/>
        <v>0</v>
      </c>
      <c r="CA29" s="61">
        <f t="shared" si="42"/>
        <v>0</v>
      </c>
      <c r="CE29" s="54">
        <v>24</v>
      </c>
      <c r="CF29" s="62">
        <f t="shared" si="11"/>
        <v>0</v>
      </c>
      <c r="CG29" s="62">
        <f t="shared" si="12"/>
        <v>0</v>
      </c>
      <c r="CH29" s="62">
        <f t="shared" si="13"/>
        <v>0</v>
      </c>
      <c r="CI29" s="62">
        <f t="shared" si="14"/>
        <v>0</v>
      </c>
      <c r="CJ29" s="62">
        <f t="shared" si="15"/>
        <v>0</v>
      </c>
      <c r="CN29" s="54">
        <v>24</v>
      </c>
      <c r="CO29" s="62">
        <f t="shared" si="16"/>
        <v>0</v>
      </c>
      <c r="CP29" s="62">
        <f t="shared" si="17"/>
        <v>0</v>
      </c>
      <c r="CQ29" s="62">
        <f t="shared" si="18"/>
        <v>0</v>
      </c>
      <c r="CR29" s="62">
        <f t="shared" si="19"/>
        <v>0</v>
      </c>
      <c r="CS29" s="62">
        <f t="shared" si="20"/>
        <v>0</v>
      </c>
      <c r="CW29" s="54">
        <v>24</v>
      </c>
      <c r="CX29" s="62">
        <f t="shared" si="21"/>
        <v>0</v>
      </c>
      <c r="CY29" s="62">
        <f t="shared" si="22"/>
        <v>0</v>
      </c>
      <c r="CZ29" s="62">
        <f t="shared" si="23"/>
        <v>0</v>
      </c>
      <c r="DA29" s="62">
        <f t="shared" si="24"/>
        <v>0</v>
      </c>
      <c r="DB29" s="62">
        <f t="shared" si="25"/>
        <v>0</v>
      </c>
      <c r="DF29" s="54">
        <v>24</v>
      </c>
      <c r="DG29" s="61">
        <f t="shared" si="26"/>
        <v>0</v>
      </c>
      <c r="DH29" s="61">
        <f t="shared" si="27"/>
        <v>0</v>
      </c>
      <c r="DI29" s="61">
        <f t="shared" si="28"/>
        <v>0</v>
      </c>
      <c r="DJ29" s="61">
        <f t="shared" si="29"/>
        <v>0</v>
      </c>
      <c r="DK29" s="61">
        <f t="shared" si="30"/>
        <v>0</v>
      </c>
      <c r="DO29" s="54">
        <v>24</v>
      </c>
      <c r="DP29" s="61">
        <f t="shared" si="31"/>
        <v>0</v>
      </c>
      <c r="DQ29" s="61">
        <f t="shared" si="32"/>
        <v>0</v>
      </c>
      <c r="DR29" s="61">
        <f t="shared" si="33"/>
        <v>0</v>
      </c>
      <c r="DS29" s="61">
        <f t="shared" si="34"/>
        <v>0</v>
      </c>
      <c r="DT29" s="61">
        <f t="shared" si="35"/>
        <v>0</v>
      </c>
    </row>
    <row r="30" spans="2:124" x14ac:dyDescent="0.15">
      <c r="B30" s="54">
        <v>23</v>
      </c>
      <c r="C30" s="63">
        <f t="shared" si="38"/>
        <v>1.5528679084048256E-2</v>
      </c>
      <c r="D30" s="63">
        <f t="shared" si="38"/>
        <v>0</v>
      </c>
      <c r="E30" s="63">
        <f t="shared" si="38"/>
        <v>7.7643395420241281E-3</v>
      </c>
      <c r="F30" s="63">
        <f t="shared" si="38"/>
        <v>7.7643395420241281E-3</v>
      </c>
      <c r="G30" s="63">
        <f t="shared" si="38"/>
        <v>3.8821697710120638E-2</v>
      </c>
      <c r="H30" s="63">
        <f t="shared" si="39"/>
        <v>2.329301862607238E-2</v>
      </c>
      <c r="I30" s="63">
        <f t="shared" si="39"/>
        <v>5.1244640977359243E-2</v>
      </c>
      <c r="J30" s="63">
        <f t="shared" si="39"/>
        <v>7.7643395420241276E-2</v>
      </c>
      <c r="K30" s="63">
        <f t="shared" si="39"/>
        <v>3.1057358168096513E-2</v>
      </c>
      <c r="L30" s="59">
        <f t="shared" si="39"/>
        <v>0.77643395420241279</v>
      </c>
      <c r="M30" s="59">
        <f t="shared" si="39"/>
        <v>1.5528679084048256</v>
      </c>
      <c r="AC30" s="54">
        <v>25</v>
      </c>
      <c r="AD30" s="54">
        <f>($C32*'[1]功能-城建'!EX28)*S$6+AD29</f>
        <v>0</v>
      </c>
      <c r="AE30" s="54">
        <f>($C32*'[1]功能-城建'!EY28)*T$6+AE29</f>
        <v>0</v>
      </c>
      <c r="AF30" s="54">
        <f>($C32*'[1]功能-城建'!EZ28)*U$6+AF29</f>
        <v>0</v>
      </c>
      <c r="AG30" s="54">
        <f>($C32*'[1]功能-城建'!FA28)*V$6+AG29</f>
        <v>0</v>
      </c>
      <c r="AH30" s="54">
        <f>($C32*'[1]功能-城建'!FB28)*W$6+AH29</f>
        <v>0</v>
      </c>
      <c r="AL30" s="54">
        <v>25</v>
      </c>
      <c r="AM30" s="54">
        <f>($D32*'[1]功能-城建'!HM28)*S$6+AM29</f>
        <v>0</v>
      </c>
      <c r="AN30" s="54">
        <f>($D32*'[1]功能-城建'!HN28)*T$6+AN29</f>
        <v>0</v>
      </c>
      <c r="AO30" s="54">
        <f>($D32*'[1]功能-城建'!HO28)*U$6+AO29</f>
        <v>0</v>
      </c>
      <c r="AP30" s="54">
        <f>($D32*'[1]功能-城建'!HP28)*V$6+AP29</f>
        <v>0</v>
      </c>
      <c r="AQ30" s="54">
        <f>($D32*'[1]功能-城建'!HQ28)*W$6+AQ29</f>
        <v>0</v>
      </c>
      <c r="AU30" s="54">
        <v>25</v>
      </c>
      <c r="AV30" s="54">
        <f>($E32*'[1]功能-城建'!GF28)*S$6+AV29</f>
        <v>0</v>
      </c>
      <c r="AW30" s="54">
        <f>($E32*'[1]功能-城建'!GG28)*T$6+AW29</f>
        <v>0</v>
      </c>
      <c r="AX30" s="54">
        <f>($E32*'[1]功能-城建'!GH28)*U$6+AX29</f>
        <v>0</v>
      </c>
      <c r="AY30" s="54">
        <f>($E32*'[1]功能-城建'!GI28)*V$6+AY29</f>
        <v>0</v>
      </c>
      <c r="AZ30" s="54">
        <f>($E32*'[1]功能-城建'!GJ28)*W$6+AZ29</f>
        <v>0</v>
      </c>
      <c r="BD30" s="54">
        <v>25</v>
      </c>
      <c r="BE30" s="61">
        <f t="shared" si="40"/>
        <v>0</v>
      </c>
      <c r="BF30" s="61">
        <f t="shared" si="40"/>
        <v>0</v>
      </c>
      <c r="BG30" s="61">
        <f t="shared" si="40"/>
        <v>0</v>
      </c>
      <c r="BH30" s="61">
        <f t="shared" si="40"/>
        <v>0</v>
      </c>
      <c r="BI30" s="61">
        <f t="shared" si="40"/>
        <v>0</v>
      </c>
      <c r="BM30" s="54">
        <v>25</v>
      </c>
      <c r="BN30" s="61">
        <f t="shared" si="41"/>
        <v>0</v>
      </c>
      <c r="BO30" s="61">
        <f t="shared" si="41"/>
        <v>0</v>
      </c>
      <c r="BP30" s="61">
        <f t="shared" si="41"/>
        <v>0</v>
      </c>
      <c r="BQ30" s="61">
        <f t="shared" si="41"/>
        <v>0</v>
      </c>
      <c r="BR30" s="61">
        <f t="shared" si="41"/>
        <v>0</v>
      </c>
      <c r="BV30" s="54">
        <v>25</v>
      </c>
      <c r="BW30" s="61">
        <f t="shared" si="42"/>
        <v>0</v>
      </c>
      <c r="BX30" s="61">
        <f t="shared" si="42"/>
        <v>0</v>
      </c>
      <c r="BY30" s="61">
        <f t="shared" si="42"/>
        <v>0</v>
      </c>
      <c r="BZ30" s="61">
        <f t="shared" si="42"/>
        <v>0</v>
      </c>
      <c r="CA30" s="61">
        <f t="shared" si="42"/>
        <v>0</v>
      </c>
      <c r="CE30" s="54">
        <v>25</v>
      </c>
      <c r="CF30" s="62">
        <f t="shared" si="11"/>
        <v>0</v>
      </c>
      <c r="CG30" s="62">
        <f t="shared" si="12"/>
        <v>0</v>
      </c>
      <c r="CH30" s="62">
        <f t="shared" si="13"/>
        <v>0</v>
      </c>
      <c r="CI30" s="62">
        <f t="shared" si="14"/>
        <v>0</v>
      </c>
      <c r="CJ30" s="62">
        <f t="shared" si="15"/>
        <v>0</v>
      </c>
      <c r="CN30" s="54">
        <v>25</v>
      </c>
      <c r="CO30" s="62">
        <f t="shared" si="16"/>
        <v>0</v>
      </c>
      <c r="CP30" s="62">
        <f t="shared" si="17"/>
        <v>0</v>
      </c>
      <c r="CQ30" s="62">
        <f t="shared" si="18"/>
        <v>0</v>
      </c>
      <c r="CR30" s="62">
        <f t="shared" si="19"/>
        <v>0</v>
      </c>
      <c r="CS30" s="62">
        <f t="shared" si="20"/>
        <v>0</v>
      </c>
      <c r="CW30" s="54">
        <v>25</v>
      </c>
      <c r="CX30" s="62">
        <f t="shared" si="21"/>
        <v>0</v>
      </c>
      <c r="CY30" s="62">
        <f t="shared" si="22"/>
        <v>0</v>
      </c>
      <c r="CZ30" s="62">
        <f t="shared" si="23"/>
        <v>0</v>
      </c>
      <c r="DA30" s="62">
        <f t="shared" si="24"/>
        <v>0</v>
      </c>
      <c r="DB30" s="62">
        <f t="shared" si="25"/>
        <v>0</v>
      </c>
      <c r="DF30" s="54">
        <v>25</v>
      </c>
      <c r="DG30" s="61">
        <f t="shared" si="26"/>
        <v>0</v>
      </c>
      <c r="DH30" s="61">
        <f t="shared" si="27"/>
        <v>0</v>
      </c>
      <c r="DI30" s="61">
        <f t="shared" si="28"/>
        <v>0</v>
      </c>
      <c r="DJ30" s="61">
        <f t="shared" si="29"/>
        <v>0</v>
      </c>
      <c r="DK30" s="61">
        <f t="shared" si="30"/>
        <v>0</v>
      </c>
      <c r="DO30" s="54">
        <v>25</v>
      </c>
      <c r="DP30" s="61">
        <f t="shared" si="31"/>
        <v>0</v>
      </c>
      <c r="DQ30" s="61">
        <f t="shared" si="32"/>
        <v>0</v>
      </c>
      <c r="DR30" s="61">
        <f t="shared" si="33"/>
        <v>0</v>
      </c>
      <c r="DS30" s="61">
        <f t="shared" si="34"/>
        <v>0</v>
      </c>
      <c r="DT30" s="61">
        <f t="shared" si="35"/>
        <v>0</v>
      </c>
    </row>
    <row r="31" spans="2:124" x14ac:dyDescent="0.15">
      <c r="B31" s="54">
        <v>24</v>
      </c>
      <c r="C31" s="63">
        <f t="shared" si="38"/>
        <v>1.7469763969554287E-2</v>
      </c>
      <c r="D31" s="63">
        <f t="shared" si="38"/>
        <v>0</v>
      </c>
      <c r="E31" s="63">
        <f t="shared" si="38"/>
        <v>8.7348819847771434E-3</v>
      </c>
      <c r="F31" s="63">
        <f t="shared" si="38"/>
        <v>8.7348819847771434E-3</v>
      </c>
      <c r="G31" s="63">
        <f t="shared" si="38"/>
        <v>4.3674409923885715E-2</v>
      </c>
      <c r="H31" s="63">
        <f t="shared" si="39"/>
        <v>2.6204645954331428E-2</v>
      </c>
      <c r="I31" s="63">
        <f t="shared" si="39"/>
        <v>5.765022109952915E-2</v>
      </c>
      <c r="J31" s="63">
        <f t="shared" si="39"/>
        <v>8.7348819847771431E-2</v>
      </c>
      <c r="K31" s="63">
        <f t="shared" si="39"/>
        <v>3.4939527939108574E-2</v>
      </c>
      <c r="L31" s="59">
        <f t="shared" si="39"/>
        <v>0.87348819847771442</v>
      </c>
      <c r="M31" s="59">
        <f t="shared" si="39"/>
        <v>1.7469763969554288</v>
      </c>
      <c r="AC31" s="54">
        <v>26</v>
      </c>
      <c r="AD31" s="54">
        <f>($C33*'[1]功能-城建'!EX29)*S$6+AD30</f>
        <v>0</v>
      </c>
      <c r="AE31" s="54">
        <f>($C33*'[1]功能-城建'!EY29)*T$6+AE30</f>
        <v>0</v>
      </c>
      <c r="AF31" s="54">
        <f>($C33*'[1]功能-城建'!EZ29)*U$6+AF30</f>
        <v>0</v>
      </c>
      <c r="AG31" s="54">
        <f>($C33*'[1]功能-城建'!FA29)*V$6+AG30</f>
        <v>0</v>
      </c>
      <c r="AH31" s="54">
        <f>($C33*'[1]功能-城建'!FB29)*W$6+AH30</f>
        <v>0</v>
      </c>
      <c r="AL31" s="54">
        <v>26</v>
      </c>
      <c r="AM31" s="54">
        <f>($D33*'[1]功能-城建'!HM29)*S$6+AM30</f>
        <v>0</v>
      </c>
      <c r="AN31" s="54">
        <f>($D33*'[1]功能-城建'!HN29)*T$6+AN30</f>
        <v>0</v>
      </c>
      <c r="AO31" s="54">
        <f>($D33*'[1]功能-城建'!HO29)*U$6+AO30</f>
        <v>0</v>
      </c>
      <c r="AP31" s="54">
        <f>($D33*'[1]功能-城建'!HP29)*V$6+AP30</f>
        <v>0</v>
      </c>
      <c r="AQ31" s="54">
        <f>($D33*'[1]功能-城建'!HQ29)*W$6+AQ30</f>
        <v>0</v>
      </c>
      <c r="AU31" s="54">
        <v>26</v>
      </c>
      <c r="AV31" s="54">
        <f>($E33*'[1]功能-城建'!GF29)*S$6+AV30</f>
        <v>0</v>
      </c>
      <c r="AW31" s="54">
        <f>($E33*'[1]功能-城建'!GG29)*T$6+AW30</f>
        <v>0</v>
      </c>
      <c r="AX31" s="54">
        <f>($E33*'[1]功能-城建'!GH29)*U$6+AX30</f>
        <v>0</v>
      </c>
      <c r="AY31" s="54">
        <f>($E33*'[1]功能-城建'!GI29)*V$6+AY30</f>
        <v>0</v>
      </c>
      <c r="AZ31" s="54">
        <f>($E33*'[1]功能-城建'!GJ29)*W$6+AZ30</f>
        <v>0</v>
      </c>
      <c r="BD31" s="54">
        <v>26</v>
      </c>
      <c r="BE31" s="61">
        <f t="shared" si="40"/>
        <v>0</v>
      </c>
      <c r="BF31" s="61">
        <f t="shared" si="40"/>
        <v>0</v>
      </c>
      <c r="BG31" s="61">
        <f t="shared" si="40"/>
        <v>0</v>
      </c>
      <c r="BH31" s="61">
        <f t="shared" si="40"/>
        <v>0</v>
      </c>
      <c r="BI31" s="61">
        <f t="shared" si="40"/>
        <v>0</v>
      </c>
      <c r="BM31" s="54">
        <v>26</v>
      </c>
      <c r="BN31" s="61">
        <f t="shared" si="41"/>
        <v>0</v>
      </c>
      <c r="BO31" s="61">
        <f t="shared" si="41"/>
        <v>0</v>
      </c>
      <c r="BP31" s="61">
        <f t="shared" si="41"/>
        <v>0</v>
      </c>
      <c r="BQ31" s="61">
        <f t="shared" si="41"/>
        <v>0</v>
      </c>
      <c r="BR31" s="61">
        <f t="shared" si="41"/>
        <v>0</v>
      </c>
      <c r="BV31" s="54">
        <v>26</v>
      </c>
      <c r="BW31" s="61">
        <f t="shared" si="42"/>
        <v>0</v>
      </c>
      <c r="BX31" s="61">
        <f t="shared" si="42"/>
        <v>0</v>
      </c>
      <c r="BY31" s="61">
        <f t="shared" si="42"/>
        <v>0</v>
      </c>
      <c r="BZ31" s="61">
        <f t="shared" si="42"/>
        <v>0</v>
      </c>
      <c r="CA31" s="61">
        <f t="shared" si="42"/>
        <v>0</v>
      </c>
      <c r="CE31" s="54">
        <v>26</v>
      </c>
      <c r="CF31" s="62">
        <f t="shared" si="11"/>
        <v>0</v>
      </c>
      <c r="CG31" s="62">
        <f t="shared" si="12"/>
        <v>0</v>
      </c>
      <c r="CH31" s="62">
        <f t="shared" si="13"/>
        <v>0</v>
      </c>
      <c r="CI31" s="62">
        <f t="shared" si="14"/>
        <v>0</v>
      </c>
      <c r="CJ31" s="62">
        <f t="shared" si="15"/>
        <v>0</v>
      </c>
      <c r="CN31" s="54">
        <v>26</v>
      </c>
      <c r="CO31" s="62">
        <f t="shared" si="16"/>
        <v>0</v>
      </c>
      <c r="CP31" s="62">
        <f t="shared" si="17"/>
        <v>0</v>
      </c>
      <c r="CQ31" s="62">
        <f t="shared" si="18"/>
        <v>0</v>
      </c>
      <c r="CR31" s="62">
        <f t="shared" si="19"/>
        <v>0</v>
      </c>
      <c r="CS31" s="62">
        <f t="shared" si="20"/>
        <v>0</v>
      </c>
      <c r="CW31" s="54">
        <v>26</v>
      </c>
      <c r="CX31" s="62">
        <f t="shared" si="21"/>
        <v>0</v>
      </c>
      <c r="CY31" s="62">
        <f t="shared" si="22"/>
        <v>0</v>
      </c>
      <c r="CZ31" s="62">
        <f t="shared" si="23"/>
        <v>0</v>
      </c>
      <c r="DA31" s="62">
        <f t="shared" si="24"/>
        <v>0</v>
      </c>
      <c r="DB31" s="62">
        <f t="shared" si="25"/>
        <v>0</v>
      </c>
      <c r="DF31" s="54">
        <v>26</v>
      </c>
      <c r="DG31" s="61">
        <f t="shared" si="26"/>
        <v>0</v>
      </c>
      <c r="DH31" s="61">
        <f t="shared" si="27"/>
        <v>0</v>
      </c>
      <c r="DI31" s="61">
        <f t="shared" si="28"/>
        <v>0</v>
      </c>
      <c r="DJ31" s="61">
        <f t="shared" si="29"/>
        <v>0</v>
      </c>
      <c r="DK31" s="61">
        <f t="shared" si="30"/>
        <v>0</v>
      </c>
      <c r="DO31" s="54">
        <v>26</v>
      </c>
      <c r="DP31" s="61">
        <f t="shared" si="31"/>
        <v>0</v>
      </c>
      <c r="DQ31" s="61">
        <f t="shared" si="32"/>
        <v>0</v>
      </c>
      <c r="DR31" s="61">
        <f t="shared" si="33"/>
        <v>0</v>
      </c>
      <c r="DS31" s="61">
        <f t="shared" si="34"/>
        <v>0</v>
      </c>
      <c r="DT31" s="61">
        <f t="shared" si="35"/>
        <v>0</v>
      </c>
    </row>
    <row r="32" spans="2:124" x14ac:dyDescent="0.15">
      <c r="B32" s="54">
        <v>25</v>
      </c>
      <c r="C32" s="63">
        <f t="shared" si="38"/>
        <v>1.9410848855060319E-2</v>
      </c>
      <c r="D32" s="63">
        <f t="shared" si="38"/>
        <v>0</v>
      </c>
      <c r="E32" s="63">
        <f t="shared" si="38"/>
        <v>9.7054244275301595E-3</v>
      </c>
      <c r="F32" s="63">
        <f t="shared" si="38"/>
        <v>9.7054244275301595E-3</v>
      </c>
      <c r="G32" s="63">
        <f t="shared" si="38"/>
        <v>4.8527122137650799E-2</v>
      </c>
      <c r="H32" s="63">
        <f t="shared" si="39"/>
        <v>2.9116273282590477E-2</v>
      </c>
      <c r="I32" s="63">
        <f t="shared" si="39"/>
        <v>6.4055801221699057E-2</v>
      </c>
      <c r="J32" s="63">
        <f t="shared" si="39"/>
        <v>9.7054244275301599E-2</v>
      </c>
      <c r="K32" s="63">
        <f t="shared" si="39"/>
        <v>3.8821697710120638E-2</v>
      </c>
      <c r="L32" s="59">
        <f t="shared" si="39"/>
        <v>0.97054244275301604</v>
      </c>
      <c r="M32" s="59">
        <f t="shared" si="39"/>
        <v>1.9410848855060321</v>
      </c>
      <c r="AC32" s="54">
        <v>27</v>
      </c>
      <c r="AD32" s="54">
        <f>($C34*'[1]功能-城建'!EX30)*S$6+AD31</f>
        <v>0</v>
      </c>
      <c r="AE32" s="54">
        <f>($C34*'[1]功能-城建'!EY30)*T$6+AE31</f>
        <v>0</v>
      </c>
      <c r="AF32" s="54">
        <f>($C34*'[1]功能-城建'!EZ30)*U$6+AF31</f>
        <v>0</v>
      </c>
      <c r="AG32" s="54">
        <f>($C34*'[1]功能-城建'!FA30)*V$6+AG31</f>
        <v>0</v>
      </c>
      <c r="AH32" s="54">
        <f>($C34*'[1]功能-城建'!FB30)*W$6+AH31</f>
        <v>0</v>
      </c>
      <c r="AL32" s="54">
        <v>27</v>
      </c>
      <c r="AM32" s="54">
        <f>($D34*'[1]功能-城建'!HM30)*S$6+AM31</f>
        <v>0</v>
      </c>
      <c r="AN32" s="54">
        <f>($D34*'[1]功能-城建'!HN30)*T$6+AN31</f>
        <v>0</v>
      </c>
      <c r="AO32" s="54">
        <f>($D34*'[1]功能-城建'!HO30)*U$6+AO31</f>
        <v>0</v>
      </c>
      <c r="AP32" s="54">
        <f>($D34*'[1]功能-城建'!HP30)*V$6+AP31</f>
        <v>0</v>
      </c>
      <c r="AQ32" s="54">
        <f>($D34*'[1]功能-城建'!HQ30)*W$6+AQ31</f>
        <v>0</v>
      </c>
      <c r="AU32" s="54">
        <v>27</v>
      </c>
      <c r="AV32" s="54">
        <f>($E34*'[1]功能-城建'!GF30)*S$6+AV31</f>
        <v>0</v>
      </c>
      <c r="AW32" s="54">
        <f>($E34*'[1]功能-城建'!GG30)*T$6+AW31</f>
        <v>0</v>
      </c>
      <c r="AX32" s="54">
        <f>($E34*'[1]功能-城建'!GH30)*U$6+AX31</f>
        <v>0</v>
      </c>
      <c r="AY32" s="54">
        <f>($E34*'[1]功能-城建'!GI30)*V$6+AY31</f>
        <v>0</v>
      </c>
      <c r="AZ32" s="54">
        <f>($E34*'[1]功能-城建'!GJ30)*W$6+AZ31</f>
        <v>0</v>
      </c>
      <c r="BD32" s="54">
        <v>27</v>
      </c>
      <c r="BE32" s="61">
        <f t="shared" si="40"/>
        <v>0</v>
      </c>
      <c r="BF32" s="61">
        <f t="shared" si="40"/>
        <v>0</v>
      </c>
      <c r="BG32" s="61">
        <f t="shared" si="40"/>
        <v>0</v>
      </c>
      <c r="BH32" s="61">
        <f t="shared" si="40"/>
        <v>0</v>
      </c>
      <c r="BI32" s="61">
        <f t="shared" si="40"/>
        <v>0</v>
      </c>
      <c r="BM32" s="54">
        <v>27</v>
      </c>
      <c r="BN32" s="61">
        <f t="shared" si="41"/>
        <v>0</v>
      </c>
      <c r="BO32" s="61">
        <f t="shared" si="41"/>
        <v>0</v>
      </c>
      <c r="BP32" s="61">
        <f t="shared" si="41"/>
        <v>0</v>
      </c>
      <c r="BQ32" s="61">
        <f t="shared" si="41"/>
        <v>0</v>
      </c>
      <c r="BR32" s="61">
        <f t="shared" si="41"/>
        <v>0</v>
      </c>
      <c r="BV32" s="54">
        <v>27</v>
      </c>
      <c r="BW32" s="61">
        <f t="shared" si="42"/>
        <v>0</v>
      </c>
      <c r="BX32" s="61">
        <f t="shared" si="42"/>
        <v>0</v>
      </c>
      <c r="BY32" s="61">
        <f t="shared" si="42"/>
        <v>0</v>
      </c>
      <c r="BZ32" s="61">
        <f t="shared" si="42"/>
        <v>0</v>
      </c>
      <c r="CA32" s="61">
        <f t="shared" si="42"/>
        <v>0</v>
      </c>
      <c r="CE32" s="54">
        <v>27</v>
      </c>
      <c r="CF32" s="62">
        <f t="shared" si="11"/>
        <v>0</v>
      </c>
      <c r="CG32" s="62">
        <f t="shared" si="12"/>
        <v>0</v>
      </c>
      <c r="CH32" s="62">
        <f t="shared" si="13"/>
        <v>0</v>
      </c>
      <c r="CI32" s="62">
        <f t="shared" si="14"/>
        <v>0</v>
      </c>
      <c r="CJ32" s="62">
        <f t="shared" si="15"/>
        <v>0</v>
      </c>
      <c r="CN32" s="54">
        <v>27</v>
      </c>
      <c r="CO32" s="62">
        <f t="shared" si="16"/>
        <v>0</v>
      </c>
      <c r="CP32" s="62">
        <f t="shared" si="17"/>
        <v>0</v>
      </c>
      <c r="CQ32" s="62">
        <f t="shared" si="18"/>
        <v>0</v>
      </c>
      <c r="CR32" s="62">
        <f t="shared" si="19"/>
        <v>0</v>
      </c>
      <c r="CS32" s="62">
        <f t="shared" si="20"/>
        <v>0</v>
      </c>
      <c r="CW32" s="54">
        <v>27</v>
      </c>
      <c r="CX32" s="62">
        <f t="shared" si="21"/>
        <v>0</v>
      </c>
      <c r="CY32" s="62">
        <f t="shared" si="22"/>
        <v>0</v>
      </c>
      <c r="CZ32" s="62">
        <f t="shared" si="23"/>
        <v>0</v>
      </c>
      <c r="DA32" s="62">
        <f t="shared" si="24"/>
        <v>0</v>
      </c>
      <c r="DB32" s="62">
        <f t="shared" si="25"/>
        <v>0</v>
      </c>
      <c r="DF32" s="54">
        <v>27</v>
      </c>
      <c r="DG32" s="61">
        <f t="shared" si="26"/>
        <v>0</v>
      </c>
      <c r="DH32" s="61">
        <f t="shared" si="27"/>
        <v>0</v>
      </c>
      <c r="DI32" s="61">
        <f t="shared" si="28"/>
        <v>0</v>
      </c>
      <c r="DJ32" s="61">
        <f t="shared" si="29"/>
        <v>0</v>
      </c>
      <c r="DK32" s="61">
        <f t="shared" si="30"/>
        <v>0</v>
      </c>
      <c r="DO32" s="54">
        <v>27</v>
      </c>
      <c r="DP32" s="61">
        <f t="shared" si="31"/>
        <v>0</v>
      </c>
      <c r="DQ32" s="61">
        <f t="shared" si="32"/>
        <v>0</v>
      </c>
      <c r="DR32" s="61">
        <f t="shared" si="33"/>
        <v>0</v>
      </c>
      <c r="DS32" s="61">
        <f t="shared" si="34"/>
        <v>0</v>
      </c>
      <c r="DT32" s="61">
        <f t="shared" si="35"/>
        <v>0</v>
      </c>
    </row>
    <row r="33" spans="2:124" x14ac:dyDescent="0.15">
      <c r="B33" s="54">
        <v>26</v>
      </c>
      <c r="C33" s="63">
        <f t="shared" si="38"/>
        <v>2.1351933740566351E-2</v>
      </c>
      <c r="D33" s="63">
        <f t="shared" si="38"/>
        <v>0</v>
      </c>
      <c r="E33" s="63">
        <f t="shared" si="38"/>
        <v>1.0675966870283176E-2</v>
      </c>
      <c r="F33" s="63">
        <f t="shared" si="38"/>
        <v>1.0675966870283176E-2</v>
      </c>
      <c r="G33" s="63">
        <f t="shared" si="38"/>
        <v>5.3379834351415877E-2</v>
      </c>
      <c r="H33" s="63">
        <f t="shared" si="39"/>
        <v>3.2027900610849522E-2</v>
      </c>
      <c r="I33" s="63">
        <f t="shared" si="39"/>
        <v>7.0461381343868965E-2</v>
      </c>
      <c r="J33" s="63">
        <f t="shared" si="39"/>
        <v>0.10675966870283175</v>
      </c>
      <c r="K33" s="63">
        <f t="shared" si="39"/>
        <v>4.2703867481132703E-2</v>
      </c>
      <c r="L33" s="59">
        <f t="shared" si="39"/>
        <v>1.0675966870283176</v>
      </c>
      <c r="M33" s="59">
        <f t="shared" si="39"/>
        <v>2.1351933740566351</v>
      </c>
      <c r="AC33" s="54">
        <v>28</v>
      </c>
      <c r="AD33" s="54">
        <f>($C35*'[1]功能-城建'!EX31)*S$6+AD32</f>
        <v>0</v>
      </c>
      <c r="AE33" s="54">
        <f>($C35*'[1]功能-城建'!EY31)*T$6+AE32</f>
        <v>0</v>
      </c>
      <c r="AF33" s="54">
        <f>($C35*'[1]功能-城建'!EZ31)*U$6+AF32</f>
        <v>0</v>
      </c>
      <c r="AG33" s="54">
        <f>($C35*'[1]功能-城建'!FA31)*V$6+AG32</f>
        <v>0</v>
      </c>
      <c r="AH33" s="54">
        <f>($C35*'[1]功能-城建'!FB31)*W$6+AH32</f>
        <v>0</v>
      </c>
      <c r="AL33" s="54">
        <v>28</v>
      </c>
      <c r="AM33" s="54">
        <f>($D35*'[1]功能-城建'!HM31)*S$6+AM32</f>
        <v>0</v>
      </c>
      <c r="AN33" s="54">
        <f>($D35*'[1]功能-城建'!HN31)*T$6+AN32</f>
        <v>0</v>
      </c>
      <c r="AO33" s="54">
        <f>($D35*'[1]功能-城建'!HO31)*U$6+AO32</f>
        <v>0</v>
      </c>
      <c r="AP33" s="54">
        <f>($D35*'[1]功能-城建'!HP31)*V$6+AP32</f>
        <v>0</v>
      </c>
      <c r="AQ33" s="54">
        <f>($D35*'[1]功能-城建'!HQ31)*W$6+AQ32</f>
        <v>0</v>
      </c>
      <c r="AU33" s="54">
        <v>28</v>
      </c>
      <c r="AV33" s="54">
        <f>($E35*'[1]功能-城建'!GF31)*S$6+AV32</f>
        <v>0</v>
      </c>
      <c r="AW33" s="54">
        <f>($E35*'[1]功能-城建'!GG31)*T$6+AW32</f>
        <v>0</v>
      </c>
      <c r="AX33" s="54">
        <f>($E35*'[1]功能-城建'!GH31)*U$6+AX32</f>
        <v>0</v>
      </c>
      <c r="AY33" s="54">
        <f>($E35*'[1]功能-城建'!GI31)*V$6+AY32</f>
        <v>0</v>
      </c>
      <c r="AZ33" s="54">
        <f>($E35*'[1]功能-城建'!GJ31)*W$6+AZ32</f>
        <v>0</v>
      </c>
      <c r="BD33" s="54">
        <v>28</v>
      </c>
      <c r="BE33" s="61">
        <f t="shared" si="40"/>
        <v>0</v>
      </c>
      <c r="BF33" s="61">
        <f t="shared" si="40"/>
        <v>0</v>
      </c>
      <c r="BG33" s="61">
        <f t="shared" si="40"/>
        <v>0</v>
      </c>
      <c r="BH33" s="61">
        <f t="shared" si="40"/>
        <v>0</v>
      </c>
      <c r="BI33" s="61">
        <f t="shared" si="40"/>
        <v>0</v>
      </c>
      <c r="BM33" s="54">
        <v>28</v>
      </c>
      <c r="BN33" s="61">
        <f t="shared" si="41"/>
        <v>0</v>
      </c>
      <c r="BO33" s="61">
        <f t="shared" si="41"/>
        <v>0</v>
      </c>
      <c r="BP33" s="61">
        <f t="shared" si="41"/>
        <v>0</v>
      </c>
      <c r="BQ33" s="61">
        <f t="shared" si="41"/>
        <v>0</v>
      </c>
      <c r="BR33" s="61">
        <f t="shared" si="41"/>
        <v>0</v>
      </c>
      <c r="BV33" s="54">
        <v>28</v>
      </c>
      <c r="BW33" s="61">
        <f t="shared" si="42"/>
        <v>0</v>
      </c>
      <c r="BX33" s="61">
        <f t="shared" si="42"/>
        <v>0</v>
      </c>
      <c r="BY33" s="61">
        <f t="shared" si="42"/>
        <v>0</v>
      </c>
      <c r="BZ33" s="61">
        <f t="shared" si="42"/>
        <v>0</v>
      </c>
      <c r="CA33" s="61">
        <f t="shared" si="42"/>
        <v>0</v>
      </c>
      <c r="CE33" s="54">
        <v>28</v>
      </c>
      <c r="CF33" s="62">
        <f t="shared" si="11"/>
        <v>0</v>
      </c>
      <c r="CG33" s="62">
        <f t="shared" si="12"/>
        <v>0</v>
      </c>
      <c r="CH33" s="62">
        <f t="shared" si="13"/>
        <v>0</v>
      </c>
      <c r="CI33" s="62">
        <f t="shared" si="14"/>
        <v>0</v>
      </c>
      <c r="CJ33" s="62">
        <f t="shared" si="15"/>
        <v>0</v>
      </c>
      <c r="CN33" s="54">
        <v>28</v>
      </c>
      <c r="CO33" s="62">
        <f t="shared" si="16"/>
        <v>0</v>
      </c>
      <c r="CP33" s="62">
        <f t="shared" si="17"/>
        <v>0</v>
      </c>
      <c r="CQ33" s="62">
        <f t="shared" si="18"/>
        <v>0</v>
      </c>
      <c r="CR33" s="62">
        <f t="shared" si="19"/>
        <v>0</v>
      </c>
      <c r="CS33" s="62">
        <f t="shared" si="20"/>
        <v>0</v>
      </c>
      <c r="CW33" s="54">
        <v>28</v>
      </c>
      <c r="CX33" s="62">
        <f t="shared" si="21"/>
        <v>0</v>
      </c>
      <c r="CY33" s="62">
        <f t="shared" si="22"/>
        <v>0</v>
      </c>
      <c r="CZ33" s="62">
        <f t="shared" si="23"/>
        <v>0</v>
      </c>
      <c r="DA33" s="62">
        <f t="shared" si="24"/>
        <v>0</v>
      </c>
      <c r="DB33" s="62">
        <f t="shared" si="25"/>
        <v>0</v>
      </c>
      <c r="DF33" s="54">
        <v>28</v>
      </c>
      <c r="DG33" s="61">
        <f t="shared" si="26"/>
        <v>0</v>
      </c>
      <c r="DH33" s="61">
        <f t="shared" si="27"/>
        <v>0</v>
      </c>
      <c r="DI33" s="61">
        <f t="shared" si="28"/>
        <v>0</v>
      </c>
      <c r="DJ33" s="61">
        <f t="shared" si="29"/>
        <v>0</v>
      </c>
      <c r="DK33" s="61">
        <f t="shared" si="30"/>
        <v>0</v>
      </c>
      <c r="DO33" s="54">
        <v>28</v>
      </c>
      <c r="DP33" s="61">
        <f t="shared" si="31"/>
        <v>0</v>
      </c>
      <c r="DQ33" s="61">
        <f t="shared" si="32"/>
        <v>0</v>
      </c>
      <c r="DR33" s="61">
        <f t="shared" si="33"/>
        <v>0</v>
      </c>
      <c r="DS33" s="61">
        <f t="shared" si="34"/>
        <v>0</v>
      </c>
      <c r="DT33" s="61">
        <f t="shared" si="35"/>
        <v>0</v>
      </c>
    </row>
    <row r="34" spans="2:124" x14ac:dyDescent="0.15">
      <c r="B34" s="54">
        <v>27</v>
      </c>
      <c r="C34" s="63">
        <f t="shared" si="38"/>
        <v>2.3293018626072384E-2</v>
      </c>
      <c r="D34" s="63">
        <f t="shared" si="38"/>
        <v>0</v>
      </c>
      <c r="E34" s="63">
        <f t="shared" si="38"/>
        <v>1.1646509313036192E-2</v>
      </c>
      <c r="F34" s="63">
        <f t="shared" si="38"/>
        <v>1.1646509313036192E-2</v>
      </c>
      <c r="G34" s="63">
        <f t="shared" si="38"/>
        <v>5.8232546565180954E-2</v>
      </c>
      <c r="H34" s="63">
        <f t="shared" si="39"/>
        <v>3.4939527939108567E-2</v>
      </c>
      <c r="I34" s="63">
        <f t="shared" si="39"/>
        <v>7.6866961466038858E-2</v>
      </c>
      <c r="J34" s="63">
        <f t="shared" si="39"/>
        <v>0.11646509313036191</v>
      </c>
      <c r="K34" s="63">
        <f t="shared" si="39"/>
        <v>4.6586037252144767E-2</v>
      </c>
      <c r="L34" s="59">
        <f t="shared" si="39"/>
        <v>1.1646509313036191</v>
      </c>
      <c r="M34" s="59">
        <f t="shared" si="39"/>
        <v>2.3293018626072381</v>
      </c>
      <c r="AC34" s="54">
        <v>29</v>
      </c>
      <c r="AD34" s="54">
        <f>($C36*'[1]功能-城建'!EX32)*S$6+AD33</f>
        <v>0</v>
      </c>
      <c r="AE34" s="54">
        <f>($C36*'[1]功能-城建'!EY32)*T$6+AE33</f>
        <v>0</v>
      </c>
      <c r="AF34" s="54">
        <f>($C36*'[1]功能-城建'!EZ32)*U$6+AF33</f>
        <v>0</v>
      </c>
      <c r="AG34" s="54">
        <f>($C36*'[1]功能-城建'!FA32)*V$6+AG33</f>
        <v>0</v>
      </c>
      <c r="AH34" s="54">
        <f>($C36*'[1]功能-城建'!FB32)*W$6+AH33</f>
        <v>0</v>
      </c>
      <c r="AL34" s="54">
        <v>29</v>
      </c>
      <c r="AM34" s="54">
        <f>($D36*'[1]功能-城建'!HM32)*S$6+AM33</f>
        <v>0</v>
      </c>
      <c r="AN34" s="54">
        <f>($D36*'[1]功能-城建'!HN32)*T$6+AN33</f>
        <v>0</v>
      </c>
      <c r="AO34" s="54">
        <f>($D36*'[1]功能-城建'!HO32)*U$6+AO33</f>
        <v>0</v>
      </c>
      <c r="AP34" s="54">
        <f>($D36*'[1]功能-城建'!HP32)*V$6+AP33</f>
        <v>0</v>
      </c>
      <c r="AQ34" s="54">
        <f>($D36*'[1]功能-城建'!HQ32)*W$6+AQ33</f>
        <v>0</v>
      </c>
      <c r="AU34" s="54">
        <v>29</v>
      </c>
      <c r="AV34" s="54">
        <f>($E36*'[1]功能-城建'!GF32)*S$6+AV33</f>
        <v>0</v>
      </c>
      <c r="AW34" s="54">
        <f>($E36*'[1]功能-城建'!GG32)*T$6+AW33</f>
        <v>0</v>
      </c>
      <c r="AX34" s="54">
        <f>($E36*'[1]功能-城建'!GH32)*U$6+AX33</f>
        <v>0</v>
      </c>
      <c r="AY34" s="54">
        <f>($E36*'[1]功能-城建'!GI32)*V$6+AY33</f>
        <v>0</v>
      </c>
      <c r="AZ34" s="54">
        <f>($E36*'[1]功能-城建'!GJ32)*W$6+AZ33</f>
        <v>0</v>
      </c>
      <c r="BD34" s="54">
        <v>29</v>
      </c>
      <c r="BE34" s="61">
        <f t="shared" si="40"/>
        <v>0</v>
      </c>
      <c r="BF34" s="61">
        <f t="shared" si="40"/>
        <v>0</v>
      </c>
      <c r="BG34" s="61">
        <f t="shared" si="40"/>
        <v>0</v>
      </c>
      <c r="BH34" s="61">
        <f t="shared" si="40"/>
        <v>0</v>
      </c>
      <c r="BI34" s="61">
        <f t="shared" si="40"/>
        <v>0</v>
      </c>
      <c r="BM34" s="54">
        <v>29</v>
      </c>
      <c r="BN34" s="61">
        <f t="shared" si="41"/>
        <v>0</v>
      </c>
      <c r="BO34" s="61">
        <f t="shared" si="41"/>
        <v>0</v>
      </c>
      <c r="BP34" s="61">
        <f t="shared" si="41"/>
        <v>0</v>
      </c>
      <c r="BQ34" s="61">
        <f t="shared" si="41"/>
        <v>0</v>
      </c>
      <c r="BR34" s="61">
        <f t="shared" si="41"/>
        <v>0</v>
      </c>
      <c r="BV34" s="54">
        <v>29</v>
      </c>
      <c r="BW34" s="61">
        <f t="shared" si="42"/>
        <v>0</v>
      </c>
      <c r="BX34" s="61">
        <f t="shared" si="42"/>
        <v>0</v>
      </c>
      <c r="BY34" s="61">
        <f t="shared" si="42"/>
        <v>0</v>
      </c>
      <c r="BZ34" s="61">
        <f t="shared" si="42"/>
        <v>0</v>
      </c>
      <c r="CA34" s="61">
        <f t="shared" si="42"/>
        <v>0</v>
      </c>
      <c r="CE34" s="54">
        <v>29</v>
      </c>
      <c r="CF34" s="62">
        <f t="shared" si="11"/>
        <v>0</v>
      </c>
      <c r="CG34" s="62">
        <f t="shared" si="12"/>
        <v>0</v>
      </c>
      <c r="CH34" s="62">
        <f t="shared" si="13"/>
        <v>0</v>
      </c>
      <c r="CI34" s="62">
        <f t="shared" si="14"/>
        <v>0</v>
      </c>
      <c r="CJ34" s="62">
        <f t="shared" si="15"/>
        <v>0</v>
      </c>
      <c r="CN34" s="54">
        <v>29</v>
      </c>
      <c r="CO34" s="62">
        <f t="shared" si="16"/>
        <v>0</v>
      </c>
      <c r="CP34" s="62">
        <f t="shared" si="17"/>
        <v>0</v>
      </c>
      <c r="CQ34" s="62">
        <f t="shared" si="18"/>
        <v>0</v>
      </c>
      <c r="CR34" s="62">
        <f t="shared" si="19"/>
        <v>0</v>
      </c>
      <c r="CS34" s="62">
        <f t="shared" si="20"/>
        <v>0</v>
      </c>
      <c r="CW34" s="54">
        <v>29</v>
      </c>
      <c r="CX34" s="62">
        <f t="shared" si="21"/>
        <v>0</v>
      </c>
      <c r="CY34" s="62">
        <f t="shared" si="22"/>
        <v>0</v>
      </c>
      <c r="CZ34" s="62">
        <f t="shared" si="23"/>
        <v>0</v>
      </c>
      <c r="DA34" s="62">
        <f t="shared" si="24"/>
        <v>0</v>
      </c>
      <c r="DB34" s="62">
        <f t="shared" si="25"/>
        <v>0</v>
      </c>
      <c r="DF34" s="54">
        <v>29</v>
      </c>
      <c r="DG34" s="61">
        <f t="shared" si="26"/>
        <v>0</v>
      </c>
      <c r="DH34" s="61">
        <f t="shared" si="27"/>
        <v>0</v>
      </c>
      <c r="DI34" s="61">
        <f t="shared" si="28"/>
        <v>0</v>
      </c>
      <c r="DJ34" s="61">
        <f t="shared" si="29"/>
        <v>0</v>
      </c>
      <c r="DK34" s="61">
        <f t="shared" si="30"/>
        <v>0</v>
      </c>
      <c r="DO34" s="54">
        <v>29</v>
      </c>
      <c r="DP34" s="61">
        <f t="shared" si="31"/>
        <v>0</v>
      </c>
      <c r="DQ34" s="61">
        <f t="shared" si="32"/>
        <v>0</v>
      </c>
      <c r="DR34" s="61">
        <f t="shared" si="33"/>
        <v>0</v>
      </c>
      <c r="DS34" s="61">
        <f t="shared" si="34"/>
        <v>0</v>
      </c>
      <c r="DT34" s="61">
        <f t="shared" si="35"/>
        <v>0</v>
      </c>
    </row>
    <row r="35" spans="2:124" x14ac:dyDescent="0.15">
      <c r="B35" s="54">
        <v>28</v>
      </c>
      <c r="C35" s="63">
        <f t="shared" si="38"/>
        <v>2.5234103511578416E-2</v>
      </c>
      <c r="D35" s="63">
        <f t="shared" si="38"/>
        <v>0</v>
      </c>
      <c r="E35" s="63">
        <f t="shared" si="38"/>
        <v>1.2617051755789208E-2</v>
      </c>
      <c r="F35" s="63">
        <f t="shared" si="38"/>
        <v>1.2617051755789208E-2</v>
      </c>
      <c r="G35" s="63">
        <f t="shared" si="38"/>
        <v>6.3085258778946038E-2</v>
      </c>
      <c r="H35" s="63">
        <f t="shared" si="39"/>
        <v>3.7851155267367619E-2</v>
      </c>
      <c r="I35" s="63">
        <f t="shared" si="39"/>
        <v>8.3272541588208765E-2</v>
      </c>
      <c r="J35" s="63">
        <f t="shared" si="39"/>
        <v>0.12617051755789208</v>
      </c>
      <c r="K35" s="63">
        <f t="shared" si="39"/>
        <v>5.0468207023156832E-2</v>
      </c>
      <c r="L35" s="59">
        <f t="shared" si="39"/>
        <v>1.2617051755789208</v>
      </c>
      <c r="M35" s="59">
        <f t="shared" si="39"/>
        <v>2.5234103511578416</v>
      </c>
      <c r="AC35" s="54">
        <v>30</v>
      </c>
      <c r="AD35" s="54">
        <f>($C37*'[1]功能-城建'!EX33)*S$6+AD34</f>
        <v>0</v>
      </c>
      <c r="AE35" s="54">
        <f>($C37*'[1]功能-城建'!EY33)*T$6+AE34</f>
        <v>0</v>
      </c>
      <c r="AF35" s="54">
        <f>($C37*'[1]功能-城建'!EZ33)*U$6+AF34</f>
        <v>0</v>
      </c>
      <c r="AG35" s="54">
        <f>($C37*'[1]功能-城建'!FA33)*V$6+AG34</f>
        <v>0</v>
      </c>
      <c r="AH35" s="54">
        <f>($C37*'[1]功能-城建'!FB33)*W$6+AH34</f>
        <v>0</v>
      </c>
      <c r="AL35" s="54">
        <v>30</v>
      </c>
      <c r="AM35" s="54">
        <f>($D37*'[1]功能-城建'!HM33)*S$6+AM34</f>
        <v>0</v>
      </c>
      <c r="AN35" s="54">
        <f>($D37*'[1]功能-城建'!HN33)*T$6+AN34</f>
        <v>0</v>
      </c>
      <c r="AO35" s="54">
        <f>($D37*'[1]功能-城建'!HO33)*U$6+AO34</f>
        <v>0</v>
      </c>
      <c r="AP35" s="54">
        <f>($D37*'[1]功能-城建'!HP33)*V$6+AP34</f>
        <v>0</v>
      </c>
      <c r="AQ35" s="54">
        <f>($D37*'[1]功能-城建'!HQ33)*W$6+AQ34</f>
        <v>0</v>
      </c>
      <c r="AU35" s="54">
        <v>30</v>
      </c>
      <c r="AV35" s="54">
        <f>($E37*'[1]功能-城建'!GF33)*S$6+AV34</f>
        <v>0</v>
      </c>
      <c r="AW35" s="54">
        <f>($E37*'[1]功能-城建'!GG33)*T$6+AW34</f>
        <v>0</v>
      </c>
      <c r="AX35" s="54">
        <f>($E37*'[1]功能-城建'!GH33)*U$6+AX34</f>
        <v>0</v>
      </c>
      <c r="AY35" s="54">
        <f>($E37*'[1]功能-城建'!GI33)*V$6+AY34</f>
        <v>0</v>
      </c>
      <c r="AZ35" s="54">
        <f>($E37*'[1]功能-城建'!GJ33)*W$6+AZ34</f>
        <v>0</v>
      </c>
      <c r="BD35" s="54">
        <v>30</v>
      </c>
      <c r="BE35" s="61">
        <f t="shared" si="40"/>
        <v>0</v>
      </c>
      <c r="BF35" s="61">
        <f t="shared" si="40"/>
        <v>0</v>
      </c>
      <c r="BG35" s="61">
        <f t="shared" si="40"/>
        <v>0</v>
      </c>
      <c r="BH35" s="61">
        <f t="shared" si="40"/>
        <v>0</v>
      </c>
      <c r="BI35" s="61">
        <f t="shared" si="40"/>
        <v>0</v>
      </c>
      <c r="BM35" s="54">
        <v>30</v>
      </c>
      <c r="BN35" s="61">
        <f t="shared" si="41"/>
        <v>0</v>
      </c>
      <c r="BO35" s="61">
        <f t="shared" si="41"/>
        <v>0</v>
      </c>
      <c r="BP35" s="61">
        <f t="shared" si="41"/>
        <v>0</v>
      </c>
      <c r="BQ35" s="61">
        <f t="shared" si="41"/>
        <v>0</v>
      </c>
      <c r="BR35" s="61">
        <f t="shared" si="41"/>
        <v>0</v>
      </c>
      <c r="BV35" s="54">
        <v>30</v>
      </c>
      <c r="BW35" s="61">
        <f t="shared" si="42"/>
        <v>0</v>
      </c>
      <c r="BX35" s="61">
        <f t="shared" si="42"/>
        <v>0</v>
      </c>
      <c r="BY35" s="61">
        <f t="shared" si="42"/>
        <v>0</v>
      </c>
      <c r="BZ35" s="61">
        <f t="shared" si="42"/>
        <v>0</v>
      </c>
      <c r="CA35" s="61">
        <f t="shared" si="42"/>
        <v>0</v>
      </c>
      <c r="CE35" s="54">
        <v>30</v>
      </c>
      <c r="CF35" s="62">
        <f t="shared" si="11"/>
        <v>0</v>
      </c>
      <c r="CG35" s="62">
        <f t="shared" si="12"/>
        <v>0</v>
      </c>
      <c r="CH35" s="62">
        <f t="shared" si="13"/>
        <v>0</v>
      </c>
      <c r="CI35" s="62">
        <f t="shared" si="14"/>
        <v>0</v>
      </c>
      <c r="CJ35" s="62">
        <f t="shared" si="15"/>
        <v>0</v>
      </c>
      <c r="CN35" s="54">
        <v>30</v>
      </c>
      <c r="CO35" s="62">
        <f t="shared" si="16"/>
        <v>0</v>
      </c>
      <c r="CP35" s="62">
        <f t="shared" si="17"/>
        <v>0</v>
      </c>
      <c r="CQ35" s="62">
        <f t="shared" si="18"/>
        <v>0</v>
      </c>
      <c r="CR35" s="62">
        <f t="shared" si="19"/>
        <v>0</v>
      </c>
      <c r="CS35" s="62">
        <f t="shared" si="20"/>
        <v>0</v>
      </c>
      <c r="CW35" s="54">
        <v>30</v>
      </c>
      <c r="CX35" s="62">
        <f t="shared" si="21"/>
        <v>0</v>
      </c>
      <c r="CY35" s="62">
        <f t="shared" si="22"/>
        <v>0</v>
      </c>
      <c r="CZ35" s="62">
        <f t="shared" si="23"/>
        <v>0</v>
      </c>
      <c r="DA35" s="62">
        <f t="shared" si="24"/>
        <v>0</v>
      </c>
      <c r="DB35" s="62">
        <f t="shared" si="25"/>
        <v>0</v>
      </c>
      <c r="DF35" s="54">
        <v>30</v>
      </c>
      <c r="DG35" s="61">
        <f t="shared" si="26"/>
        <v>0</v>
      </c>
      <c r="DH35" s="61">
        <f t="shared" si="27"/>
        <v>0</v>
      </c>
      <c r="DI35" s="61">
        <f t="shared" si="28"/>
        <v>0</v>
      </c>
      <c r="DJ35" s="61">
        <f t="shared" si="29"/>
        <v>0</v>
      </c>
      <c r="DK35" s="61">
        <f t="shared" si="30"/>
        <v>0</v>
      </c>
      <c r="DO35" s="54">
        <v>30</v>
      </c>
      <c r="DP35" s="61">
        <f t="shared" si="31"/>
        <v>0</v>
      </c>
      <c r="DQ35" s="61">
        <f t="shared" si="32"/>
        <v>0</v>
      </c>
      <c r="DR35" s="61">
        <f t="shared" si="33"/>
        <v>0</v>
      </c>
      <c r="DS35" s="61">
        <f t="shared" si="34"/>
        <v>0</v>
      </c>
      <c r="DT35" s="61">
        <f t="shared" si="35"/>
        <v>0</v>
      </c>
    </row>
    <row r="36" spans="2:124" x14ac:dyDescent="0.15">
      <c r="B36" s="54">
        <v>29</v>
      </c>
      <c r="C36" s="63">
        <f t="shared" si="38"/>
        <v>2.7175188397084448E-2</v>
      </c>
      <c r="D36" s="63">
        <f t="shared" si="38"/>
        <v>0</v>
      </c>
      <c r="E36" s="63">
        <f t="shared" si="38"/>
        <v>1.3587594198542224E-2</v>
      </c>
      <c r="F36" s="63">
        <f t="shared" si="38"/>
        <v>1.3587594198542224E-2</v>
      </c>
      <c r="G36" s="63">
        <f t="shared" si="38"/>
        <v>6.7937970992711122E-2</v>
      </c>
      <c r="H36" s="63">
        <f t="shared" si="39"/>
        <v>4.0762782595626663E-2</v>
      </c>
      <c r="I36" s="63">
        <f t="shared" si="39"/>
        <v>8.9678121710378672E-2</v>
      </c>
      <c r="J36" s="63">
        <f t="shared" si="39"/>
        <v>0.13587594198542224</v>
      </c>
      <c r="K36" s="63">
        <f t="shared" si="39"/>
        <v>5.4350376794168896E-2</v>
      </c>
      <c r="L36" s="59">
        <f t="shared" si="39"/>
        <v>1.3587594198542223</v>
      </c>
      <c r="M36" s="59">
        <f t="shared" si="39"/>
        <v>2.7175188397084447</v>
      </c>
      <c r="AC36" s="54">
        <v>31</v>
      </c>
      <c r="AD36" s="54">
        <f>($C38*'[1]功能-城建'!EX34)*S$6+AD35</f>
        <v>0</v>
      </c>
      <c r="AE36" s="54">
        <f>($C38*'[1]功能-城建'!EY34)*T$6+AE35</f>
        <v>0</v>
      </c>
      <c r="AF36" s="54">
        <f>($C38*'[1]功能-城建'!EZ34)*U$6+AF35</f>
        <v>0</v>
      </c>
      <c r="AG36" s="54">
        <f>($C38*'[1]功能-城建'!FA34)*V$6+AG35</f>
        <v>0</v>
      </c>
      <c r="AH36" s="54">
        <f>($C38*'[1]功能-城建'!FB34)*W$6+AH35</f>
        <v>0</v>
      </c>
      <c r="AL36" s="54">
        <v>31</v>
      </c>
      <c r="AM36" s="54">
        <f>($D38*'[1]功能-城建'!HM34)*S$6+AM35</f>
        <v>0</v>
      </c>
      <c r="AN36" s="54">
        <f>($D38*'[1]功能-城建'!HN34)*T$6+AN35</f>
        <v>0</v>
      </c>
      <c r="AO36" s="54">
        <f>($D38*'[1]功能-城建'!HO34)*U$6+AO35</f>
        <v>0</v>
      </c>
      <c r="AP36" s="54">
        <f>($D38*'[1]功能-城建'!HP34)*V$6+AP35</f>
        <v>0</v>
      </c>
      <c r="AQ36" s="54">
        <f>($D38*'[1]功能-城建'!HQ34)*W$6+AQ35</f>
        <v>0</v>
      </c>
      <c r="AU36" s="54">
        <v>31</v>
      </c>
      <c r="AV36" s="54">
        <f>($E38*'[1]功能-城建'!GF34)*S$6+AV35</f>
        <v>0</v>
      </c>
      <c r="AW36" s="54">
        <f>($E38*'[1]功能-城建'!GG34)*T$6+AW35</f>
        <v>0</v>
      </c>
      <c r="AX36" s="54">
        <f>($E38*'[1]功能-城建'!GH34)*U$6+AX35</f>
        <v>0</v>
      </c>
      <c r="AY36" s="54">
        <f>($E38*'[1]功能-城建'!GI34)*V$6+AY35</f>
        <v>0</v>
      </c>
      <c r="AZ36" s="54">
        <f>($E38*'[1]功能-城建'!GJ34)*W$6+AZ35</f>
        <v>0</v>
      </c>
      <c r="BD36" s="54">
        <v>31</v>
      </c>
      <c r="BE36" s="61">
        <f t="shared" si="40"/>
        <v>0</v>
      </c>
      <c r="BF36" s="61">
        <f t="shared" si="40"/>
        <v>0</v>
      </c>
      <c r="BG36" s="61">
        <f t="shared" si="40"/>
        <v>0</v>
      </c>
      <c r="BH36" s="61">
        <f t="shared" si="40"/>
        <v>0</v>
      </c>
      <c r="BI36" s="61">
        <f t="shared" si="40"/>
        <v>0</v>
      </c>
      <c r="BM36" s="54">
        <v>31</v>
      </c>
      <c r="BN36" s="61">
        <f t="shared" si="41"/>
        <v>0</v>
      </c>
      <c r="BO36" s="61">
        <f t="shared" si="41"/>
        <v>0</v>
      </c>
      <c r="BP36" s="61">
        <f t="shared" si="41"/>
        <v>0</v>
      </c>
      <c r="BQ36" s="61">
        <f t="shared" si="41"/>
        <v>0</v>
      </c>
      <c r="BR36" s="61">
        <f t="shared" si="41"/>
        <v>0</v>
      </c>
      <c r="BV36" s="54">
        <v>31</v>
      </c>
      <c r="BW36" s="61">
        <f t="shared" si="42"/>
        <v>0</v>
      </c>
      <c r="BX36" s="61">
        <f t="shared" si="42"/>
        <v>0</v>
      </c>
      <c r="BY36" s="61">
        <f t="shared" si="42"/>
        <v>0</v>
      </c>
      <c r="BZ36" s="61">
        <f t="shared" si="42"/>
        <v>0</v>
      </c>
      <c r="CA36" s="61">
        <f t="shared" si="42"/>
        <v>0</v>
      </c>
      <c r="CE36" s="54">
        <v>31</v>
      </c>
      <c r="CF36" s="62">
        <f t="shared" si="11"/>
        <v>0</v>
      </c>
      <c r="CG36" s="62">
        <f t="shared" si="12"/>
        <v>0</v>
      </c>
      <c r="CH36" s="62">
        <f t="shared" si="13"/>
        <v>0</v>
      </c>
      <c r="CI36" s="62">
        <f t="shared" si="14"/>
        <v>0</v>
      </c>
      <c r="CJ36" s="62">
        <f t="shared" si="15"/>
        <v>0</v>
      </c>
      <c r="CN36" s="54">
        <v>31</v>
      </c>
      <c r="CO36" s="62">
        <f t="shared" si="16"/>
        <v>0</v>
      </c>
      <c r="CP36" s="62">
        <f t="shared" si="17"/>
        <v>0</v>
      </c>
      <c r="CQ36" s="62">
        <f t="shared" si="18"/>
        <v>0</v>
      </c>
      <c r="CR36" s="62">
        <f t="shared" si="19"/>
        <v>0</v>
      </c>
      <c r="CS36" s="62">
        <f t="shared" si="20"/>
        <v>0</v>
      </c>
      <c r="CW36" s="54">
        <v>31</v>
      </c>
      <c r="CX36" s="62">
        <f t="shared" si="21"/>
        <v>0</v>
      </c>
      <c r="CY36" s="62">
        <f t="shared" si="22"/>
        <v>0</v>
      </c>
      <c r="CZ36" s="62">
        <f t="shared" si="23"/>
        <v>0</v>
      </c>
      <c r="DA36" s="62">
        <f t="shared" si="24"/>
        <v>0</v>
      </c>
      <c r="DB36" s="62">
        <f t="shared" si="25"/>
        <v>0</v>
      </c>
      <c r="DF36" s="54">
        <v>31</v>
      </c>
      <c r="DG36" s="61">
        <f t="shared" si="26"/>
        <v>0</v>
      </c>
      <c r="DH36" s="61">
        <f t="shared" si="27"/>
        <v>0</v>
      </c>
      <c r="DI36" s="61">
        <f t="shared" si="28"/>
        <v>0</v>
      </c>
      <c r="DJ36" s="61">
        <f t="shared" si="29"/>
        <v>0</v>
      </c>
      <c r="DK36" s="61">
        <f t="shared" si="30"/>
        <v>0</v>
      </c>
      <c r="DO36" s="54">
        <v>31</v>
      </c>
      <c r="DP36" s="61">
        <f t="shared" si="31"/>
        <v>0</v>
      </c>
      <c r="DQ36" s="61">
        <f t="shared" si="32"/>
        <v>0</v>
      </c>
      <c r="DR36" s="61">
        <f t="shared" si="33"/>
        <v>0</v>
      </c>
      <c r="DS36" s="61">
        <f t="shared" si="34"/>
        <v>0</v>
      </c>
      <c r="DT36" s="61">
        <f t="shared" si="35"/>
        <v>0</v>
      </c>
    </row>
    <row r="37" spans="2:124" x14ac:dyDescent="0.15">
      <c r="B37" s="54">
        <v>30</v>
      </c>
      <c r="C37" s="63">
        <f t="shared" si="38"/>
        <v>2.911627328259048E-2</v>
      </c>
      <c r="D37" s="63">
        <f t="shared" si="38"/>
        <v>0</v>
      </c>
      <c r="E37" s="63">
        <f t="shared" ref="E37:G37" si="43">MIN(E$5,MAX(E$5/($D$2-$D$1)*($B37-$D$1),0))</f>
        <v>1.455813664129524E-2</v>
      </c>
      <c r="F37" s="63">
        <f t="shared" si="43"/>
        <v>1.455813664129524E-2</v>
      </c>
      <c r="G37" s="63">
        <f t="shared" si="43"/>
        <v>7.2790683206476192E-2</v>
      </c>
      <c r="H37" s="63">
        <f t="shared" si="39"/>
        <v>4.3674409923885715E-2</v>
      </c>
      <c r="I37" s="63">
        <f t="shared" si="39"/>
        <v>9.6083701832548579E-2</v>
      </c>
      <c r="J37" s="63">
        <f t="shared" si="39"/>
        <v>0.14558136641295238</v>
      </c>
      <c r="K37" s="63">
        <f t="shared" si="39"/>
        <v>5.8232546565180961E-2</v>
      </c>
      <c r="L37" s="59">
        <f t="shared" si="39"/>
        <v>1.4558136641295241</v>
      </c>
      <c r="M37" s="59">
        <f t="shared" si="39"/>
        <v>2.9116273282590481</v>
      </c>
      <c r="AC37" s="54">
        <v>32</v>
      </c>
      <c r="AD37" s="54">
        <f>($C39*'[1]功能-城建'!EX35)*S$6+AD36</f>
        <v>0</v>
      </c>
      <c r="AE37" s="54">
        <f>($C39*'[1]功能-城建'!EY35)*T$6+AE36</f>
        <v>0</v>
      </c>
      <c r="AF37" s="54">
        <f>($C39*'[1]功能-城建'!EZ35)*U$6+AF36</f>
        <v>0</v>
      </c>
      <c r="AG37" s="54">
        <f>($C39*'[1]功能-城建'!FA35)*V$6+AG36</f>
        <v>0</v>
      </c>
      <c r="AH37" s="54">
        <f>($C39*'[1]功能-城建'!FB35)*W$6+AH36</f>
        <v>0</v>
      </c>
      <c r="AL37" s="54">
        <v>32</v>
      </c>
      <c r="AM37" s="54">
        <f>($D39*'[1]功能-城建'!HM35)*S$6+AM36</f>
        <v>0</v>
      </c>
      <c r="AN37" s="54">
        <f>($D39*'[1]功能-城建'!HN35)*T$6+AN36</f>
        <v>0</v>
      </c>
      <c r="AO37" s="54">
        <f>($D39*'[1]功能-城建'!HO35)*U$6+AO36</f>
        <v>0</v>
      </c>
      <c r="AP37" s="54">
        <f>($D39*'[1]功能-城建'!HP35)*V$6+AP36</f>
        <v>0</v>
      </c>
      <c r="AQ37" s="54">
        <f>($D39*'[1]功能-城建'!HQ35)*W$6+AQ36</f>
        <v>0</v>
      </c>
      <c r="AU37" s="54">
        <v>32</v>
      </c>
      <c r="AV37" s="54">
        <f>($E39*'[1]功能-城建'!GF35)*S$6+AV36</f>
        <v>0</v>
      </c>
      <c r="AW37" s="54">
        <f>($E39*'[1]功能-城建'!GG35)*T$6+AW36</f>
        <v>0</v>
      </c>
      <c r="AX37" s="54">
        <f>($E39*'[1]功能-城建'!GH35)*U$6+AX36</f>
        <v>0</v>
      </c>
      <c r="AY37" s="54">
        <f>($E39*'[1]功能-城建'!GI35)*V$6+AY36</f>
        <v>0</v>
      </c>
      <c r="AZ37" s="54">
        <f>($E39*'[1]功能-城建'!GJ35)*W$6+AZ36</f>
        <v>0</v>
      </c>
      <c r="BD37" s="54">
        <v>32</v>
      </c>
      <c r="BE37" s="61">
        <f t="shared" si="40"/>
        <v>0</v>
      </c>
      <c r="BF37" s="61">
        <f t="shared" si="40"/>
        <v>0</v>
      </c>
      <c r="BG37" s="61">
        <f t="shared" si="40"/>
        <v>0</v>
      </c>
      <c r="BH37" s="61">
        <f t="shared" si="40"/>
        <v>0</v>
      </c>
      <c r="BI37" s="61">
        <f t="shared" si="40"/>
        <v>0</v>
      </c>
      <c r="BM37" s="54">
        <v>32</v>
      </c>
      <c r="BN37" s="61">
        <f t="shared" si="41"/>
        <v>0</v>
      </c>
      <c r="BO37" s="61">
        <f t="shared" si="41"/>
        <v>0</v>
      </c>
      <c r="BP37" s="61">
        <f t="shared" si="41"/>
        <v>0</v>
      </c>
      <c r="BQ37" s="61">
        <f t="shared" si="41"/>
        <v>0</v>
      </c>
      <c r="BR37" s="61">
        <f t="shared" si="41"/>
        <v>0</v>
      </c>
      <c r="BV37" s="54">
        <v>32</v>
      </c>
      <c r="BW37" s="61">
        <f t="shared" si="42"/>
        <v>0</v>
      </c>
      <c r="BX37" s="61">
        <f t="shared" si="42"/>
        <v>0</v>
      </c>
      <c r="BY37" s="61">
        <f t="shared" si="42"/>
        <v>0</v>
      </c>
      <c r="BZ37" s="61">
        <f t="shared" si="42"/>
        <v>0</v>
      </c>
      <c r="CA37" s="61">
        <f t="shared" si="42"/>
        <v>0</v>
      </c>
      <c r="CE37" s="54">
        <v>32</v>
      </c>
      <c r="CF37" s="62">
        <f t="shared" si="11"/>
        <v>0</v>
      </c>
      <c r="CG37" s="62">
        <f t="shared" si="12"/>
        <v>0</v>
      </c>
      <c r="CH37" s="62">
        <f t="shared" si="13"/>
        <v>0</v>
      </c>
      <c r="CI37" s="62">
        <f t="shared" si="14"/>
        <v>0</v>
      </c>
      <c r="CJ37" s="62">
        <f t="shared" si="15"/>
        <v>0</v>
      </c>
      <c r="CN37" s="54">
        <v>32</v>
      </c>
      <c r="CO37" s="62">
        <f t="shared" si="16"/>
        <v>0</v>
      </c>
      <c r="CP37" s="62">
        <f t="shared" si="17"/>
        <v>0</v>
      </c>
      <c r="CQ37" s="62">
        <f t="shared" si="18"/>
        <v>0</v>
      </c>
      <c r="CR37" s="62">
        <f t="shared" si="19"/>
        <v>0</v>
      </c>
      <c r="CS37" s="62">
        <f t="shared" si="20"/>
        <v>0</v>
      </c>
      <c r="CW37" s="54">
        <v>32</v>
      </c>
      <c r="CX37" s="62">
        <f t="shared" si="21"/>
        <v>0</v>
      </c>
      <c r="CY37" s="62">
        <f t="shared" si="22"/>
        <v>0</v>
      </c>
      <c r="CZ37" s="62">
        <f t="shared" si="23"/>
        <v>0</v>
      </c>
      <c r="DA37" s="62">
        <f t="shared" si="24"/>
        <v>0</v>
      </c>
      <c r="DB37" s="62">
        <f t="shared" si="25"/>
        <v>0</v>
      </c>
      <c r="DF37" s="54">
        <v>32</v>
      </c>
      <c r="DG37" s="61">
        <f t="shared" si="26"/>
        <v>0</v>
      </c>
      <c r="DH37" s="61">
        <f t="shared" si="27"/>
        <v>0</v>
      </c>
      <c r="DI37" s="61">
        <f t="shared" si="28"/>
        <v>0</v>
      </c>
      <c r="DJ37" s="61">
        <f t="shared" si="29"/>
        <v>0</v>
      </c>
      <c r="DK37" s="61">
        <f t="shared" si="30"/>
        <v>0</v>
      </c>
      <c r="DO37" s="54">
        <v>32</v>
      </c>
      <c r="DP37" s="61">
        <f t="shared" si="31"/>
        <v>0</v>
      </c>
      <c r="DQ37" s="61">
        <f t="shared" si="32"/>
        <v>0</v>
      </c>
      <c r="DR37" s="61">
        <f t="shared" si="33"/>
        <v>0</v>
      </c>
      <c r="DS37" s="61">
        <f t="shared" si="34"/>
        <v>0</v>
      </c>
      <c r="DT37" s="61">
        <f t="shared" si="35"/>
        <v>0</v>
      </c>
    </row>
    <row r="38" spans="2:124" x14ac:dyDescent="0.15">
      <c r="B38" s="54">
        <v>31</v>
      </c>
      <c r="C38" s="63">
        <f t="shared" ref="C38:G53" si="44">MIN(C$5,MAX(C$5/($D$2-$D$1)*($B38-$D$1),0))</f>
        <v>3.1057358168096513E-2</v>
      </c>
      <c r="D38" s="63">
        <f t="shared" si="44"/>
        <v>0</v>
      </c>
      <c r="E38" s="63">
        <f t="shared" si="44"/>
        <v>1.5528679084048256E-2</v>
      </c>
      <c r="F38" s="63">
        <f t="shared" si="44"/>
        <v>1.5528679084048256E-2</v>
      </c>
      <c r="G38" s="63">
        <f t="shared" si="44"/>
        <v>7.7643395420241276E-2</v>
      </c>
      <c r="H38" s="63">
        <f t="shared" si="39"/>
        <v>4.658603725214476E-2</v>
      </c>
      <c r="I38" s="63">
        <f t="shared" si="39"/>
        <v>0.10248928195471849</v>
      </c>
      <c r="J38" s="63">
        <f t="shared" si="39"/>
        <v>0.15528679084048255</v>
      </c>
      <c r="K38" s="63">
        <f t="shared" si="39"/>
        <v>6.2114716336193025E-2</v>
      </c>
      <c r="L38" s="59">
        <f t="shared" si="39"/>
        <v>1.5528679084048256</v>
      </c>
      <c r="M38" s="59">
        <f t="shared" si="39"/>
        <v>3.1057358168096512</v>
      </c>
      <c r="AC38" s="54">
        <v>33</v>
      </c>
      <c r="AD38" s="54">
        <f>($C40*'[1]功能-城建'!EX36)*S$6+AD37</f>
        <v>0</v>
      </c>
      <c r="AE38" s="54">
        <f>($C40*'[1]功能-城建'!EY36)*T$6+AE37</f>
        <v>0</v>
      </c>
      <c r="AF38" s="54">
        <f>($C40*'[1]功能-城建'!EZ36)*U$6+AF37</f>
        <v>0</v>
      </c>
      <c r="AG38" s="54">
        <f>($C40*'[1]功能-城建'!FA36)*V$6+AG37</f>
        <v>0</v>
      </c>
      <c r="AH38" s="54">
        <f>($C40*'[1]功能-城建'!FB36)*W$6+AH37</f>
        <v>0</v>
      </c>
      <c r="AL38" s="54">
        <v>33</v>
      </c>
      <c r="AM38" s="54">
        <f>($D40*'[1]功能-城建'!HM36)*S$6+AM37</f>
        <v>0</v>
      </c>
      <c r="AN38" s="54">
        <f>($D40*'[1]功能-城建'!HN36)*T$6+AN37</f>
        <v>0</v>
      </c>
      <c r="AO38" s="54">
        <f>($D40*'[1]功能-城建'!HO36)*U$6+AO37</f>
        <v>0</v>
      </c>
      <c r="AP38" s="54">
        <f>($D40*'[1]功能-城建'!HP36)*V$6+AP37</f>
        <v>0</v>
      </c>
      <c r="AQ38" s="54">
        <f>($D40*'[1]功能-城建'!HQ36)*W$6+AQ37</f>
        <v>0</v>
      </c>
      <c r="AU38" s="54">
        <v>33</v>
      </c>
      <c r="AV38" s="54">
        <f>($E40*'[1]功能-城建'!GF36)*S$6+AV37</f>
        <v>0</v>
      </c>
      <c r="AW38" s="54">
        <f>($E40*'[1]功能-城建'!GG36)*T$6+AW37</f>
        <v>0</v>
      </c>
      <c r="AX38" s="54">
        <f>($E40*'[1]功能-城建'!GH36)*U$6+AX37</f>
        <v>0</v>
      </c>
      <c r="AY38" s="54">
        <f>($E40*'[1]功能-城建'!GI36)*V$6+AY37</f>
        <v>0</v>
      </c>
      <c r="AZ38" s="54">
        <f>($E40*'[1]功能-城建'!GJ36)*W$6+AZ37</f>
        <v>0</v>
      </c>
      <c r="BD38" s="54">
        <v>33</v>
      </c>
      <c r="BE38" s="61">
        <f t="shared" si="40"/>
        <v>0</v>
      </c>
      <c r="BF38" s="61">
        <f t="shared" si="40"/>
        <v>0</v>
      </c>
      <c r="BG38" s="61">
        <f t="shared" si="40"/>
        <v>0</v>
      </c>
      <c r="BH38" s="61">
        <f t="shared" si="40"/>
        <v>0</v>
      </c>
      <c r="BI38" s="61">
        <f t="shared" si="40"/>
        <v>0</v>
      </c>
      <c r="BM38" s="54">
        <v>33</v>
      </c>
      <c r="BN38" s="61">
        <f t="shared" si="41"/>
        <v>0</v>
      </c>
      <c r="BO38" s="61">
        <f t="shared" si="41"/>
        <v>0</v>
      </c>
      <c r="BP38" s="61">
        <f t="shared" si="41"/>
        <v>0</v>
      </c>
      <c r="BQ38" s="61">
        <f t="shared" si="41"/>
        <v>0</v>
      </c>
      <c r="BR38" s="61">
        <f t="shared" si="41"/>
        <v>0</v>
      </c>
      <c r="BV38" s="54">
        <v>33</v>
      </c>
      <c r="BW38" s="61">
        <f t="shared" si="42"/>
        <v>0</v>
      </c>
      <c r="BX38" s="61">
        <f t="shared" si="42"/>
        <v>0</v>
      </c>
      <c r="BY38" s="61">
        <f t="shared" si="42"/>
        <v>0</v>
      </c>
      <c r="BZ38" s="61">
        <f t="shared" si="42"/>
        <v>0</v>
      </c>
      <c r="CA38" s="61">
        <f t="shared" si="42"/>
        <v>0</v>
      </c>
      <c r="CE38" s="54">
        <v>33</v>
      </c>
      <c r="CF38" s="62">
        <f t="shared" si="11"/>
        <v>0</v>
      </c>
      <c r="CG38" s="62">
        <f t="shared" si="12"/>
        <v>0</v>
      </c>
      <c r="CH38" s="62">
        <f t="shared" si="13"/>
        <v>0</v>
      </c>
      <c r="CI38" s="62">
        <f t="shared" si="14"/>
        <v>0</v>
      </c>
      <c r="CJ38" s="62">
        <f t="shared" si="15"/>
        <v>0</v>
      </c>
      <c r="CN38" s="54">
        <v>33</v>
      </c>
      <c r="CO38" s="62">
        <f t="shared" si="16"/>
        <v>0</v>
      </c>
      <c r="CP38" s="62">
        <f t="shared" si="17"/>
        <v>0</v>
      </c>
      <c r="CQ38" s="62">
        <f t="shared" si="18"/>
        <v>0</v>
      </c>
      <c r="CR38" s="62">
        <f t="shared" si="19"/>
        <v>0</v>
      </c>
      <c r="CS38" s="62">
        <f t="shared" si="20"/>
        <v>0</v>
      </c>
      <c r="CW38" s="54">
        <v>33</v>
      </c>
      <c r="CX38" s="62">
        <f t="shared" si="21"/>
        <v>0</v>
      </c>
      <c r="CY38" s="62">
        <f t="shared" si="22"/>
        <v>0</v>
      </c>
      <c r="CZ38" s="62">
        <f t="shared" si="23"/>
        <v>0</v>
      </c>
      <c r="DA38" s="62">
        <f t="shared" si="24"/>
        <v>0</v>
      </c>
      <c r="DB38" s="62">
        <f t="shared" si="25"/>
        <v>0</v>
      </c>
      <c r="DF38" s="54">
        <v>33</v>
      </c>
      <c r="DG38" s="61">
        <f t="shared" si="26"/>
        <v>0</v>
      </c>
      <c r="DH38" s="61">
        <f t="shared" si="27"/>
        <v>0</v>
      </c>
      <c r="DI38" s="61">
        <f t="shared" si="28"/>
        <v>0</v>
      </c>
      <c r="DJ38" s="61">
        <f t="shared" si="29"/>
        <v>0</v>
      </c>
      <c r="DK38" s="61">
        <f t="shared" si="30"/>
        <v>0</v>
      </c>
      <c r="DO38" s="54">
        <v>33</v>
      </c>
      <c r="DP38" s="61">
        <f t="shared" si="31"/>
        <v>0</v>
      </c>
      <c r="DQ38" s="61">
        <f t="shared" si="32"/>
        <v>0</v>
      </c>
      <c r="DR38" s="61">
        <f t="shared" si="33"/>
        <v>0</v>
      </c>
      <c r="DS38" s="61">
        <f t="shared" si="34"/>
        <v>0</v>
      </c>
      <c r="DT38" s="61">
        <f t="shared" si="35"/>
        <v>0</v>
      </c>
    </row>
    <row r="39" spans="2:124" x14ac:dyDescent="0.15">
      <c r="B39" s="54">
        <v>32</v>
      </c>
      <c r="C39" s="63">
        <f t="shared" si="44"/>
        <v>3.2998443053602541E-2</v>
      </c>
      <c r="D39" s="63">
        <f t="shared" si="44"/>
        <v>0</v>
      </c>
      <c r="E39" s="63">
        <f t="shared" si="44"/>
        <v>1.6499221526801271E-2</v>
      </c>
      <c r="F39" s="63">
        <f t="shared" si="44"/>
        <v>1.6499221526801271E-2</v>
      </c>
      <c r="G39" s="63">
        <f t="shared" si="44"/>
        <v>8.249610763400636E-2</v>
      </c>
      <c r="H39" s="63">
        <f t="shared" si="39"/>
        <v>4.9497664580403805E-2</v>
      </c>
      <c r="I39" s="63">
        <f t="shared" si="39"/>
        <v>0.10889486207688839</v>
      </c>
      <c r="J39" s="63">
        <f t="shared" si="39"/>
        <v>0.16499221526801272</v>
      </c>
      <c r="K39" s="63">
        <f t="shared" si="39"/>
        <v>6.5996886107205083E-2</v>
      </c>
      <c r="L39" s="59">
        <f t="shared" si="39"/>
        <v>1.6499221526801271</v>
      </c>
      <c r="M39" s="59">
        <f t="shared" si="39"/>
        <v>3.2998443053602542</v>
      </c>
      <c r="AC39" s="54">
        <v>34</v>
      </c>
      <c r="AD39" s="54">
        <f>($C41*'[1]功能-城建'!EX37)*S$6+AD38</f>
        <v>0</v>
      </c>
      <c r="AE39" s="54">
        <f>($C41*'[1]功能-城建'!EY37)*T$6+AE38</f>
        <v>0</v>
      </c>
      <c r="AF39" s="54">
        <f>($C41*'[1]功能-城建'!EZ37)*U$6+AF38</f>
        <v>0</v>
      </c>
      <c r="AG39" s="54">
        <f>($C41*'[1]功能-城建'!FA37)*V$6+AG38</f>
        <v>0</v>
      </c>
      <c r="AH39" s="54">
        <f>($C41*'[1]功能-城建'!FB37)*W$6+AH38</f>
        <v>0</v>
      </c>
      <c r="AL39" s="54">
        <v>34</v>
      </c>
      <c r="AM39" s="54">
        <f>($D41*'[1]功能-城建'!HM37)*S$6+AM38</f>
        <v>0</v>
      </c>
      <c r="AN39" s="54">
        <f>($D41*'[1]功能-城建'!HN37)*T$6+AN38</f>
        <v>0</v>
      </c>
      <c r="AO39" s="54">
        <f>($D41*'[1]功能-城建'!HO37)*U$6+AO38</f>
        <v>0</v>
      </c>
      <c r="AP39" s="54">
        <f>($D41*'[1]功能-城建'!HP37)*V$6+AP38</f>
        <v>0</v>
      </c>
      <c r="AQ39" s="54">
        <f>($D41*'[1]功能-城建'!HQ37)*W$6+AQ38</f>
        <v>0</v>
      </c>
      <c r="AU39" s="54">
        <v>34</v>
      </c>
      <c r="AV39" s="54">
        <f>($E41*'[1]功能-城建'!GF37)*S$6+AV38</f>
        <v>0</v>
      </c>
      <c r="AW39" s="54">
        <f>($E41*'[1]功能-城建'!GG37)*T$6+AW38</f>
        <v>0</v>
      </c>
      <c r="AX39" s="54">
        <f>($E41*'[1]功能-城建'!GH37)*U$6+AX38</f>
        <v>0</v>
      </c>
      <c r="AY39" s="54">
        <f>($E41*'[1]功能-城建'!GI37)*V$6+AY38</f>
        <v>0</v>
      </c>
      <c r="AZ39" s="54">
        <f>($E41*'[1]功能-城建'!GJ37)*W$6+AZ38</f>
        <v>0</v>
      </c>
      <c r="BD39" s="54">
        <v>34</v>
      </c>
      <c r="BE39" s="61">
        <f t="shared" ref="BE39:BI54" si="45">$F41*S$6</f>
        <v>0</v>
      </c>
      <c r="BF39" s="61">
        <f t="shared" si="45"/>
        <v>0</v>
      </c>
      <c r="BG39" s="61">
        <f t="shared" si="45"/>
        <v>0</v>
      </c>
      <c r="BH39" s="61">
        <f t="shared" si="45"/>
        <v>0</v>
      </c>
      <c r="BI39" s="61">
        <f t="shared" si="45"/>
        <v>0</v>
      </c>
      <c r="BM39" s="54">
        <v>34</v>
      </c>
      <c r="BN39" s="61">
        <f t="shared" ref="BN39:BR54" si="46">$G41*S$6</f>
        <v>0</v>
      </c>
      <c r="BO39" s="61">
        <f t="shared" si="46"/>
        <v>0</v>
      </c>
      <c r="BP39" s="61">
        <f t="shared" si="46"/>
        <v>0</v>
      </c>
      <c r="BQ39" s="61">
        <f t="shared" si="46"/>
        <v>0</v>
      </c>
      <c r="BR39" s="61">
        <f t="shared" si="46"/>
        <v>0</v>
      </c>
      <c r="BV39" s="54">
        <v>34</v>
      </c>
      <c r="BW39" s="61">
        <f t="shared" ref="BW39:CA54" si="47">$H41*S$6</f>
        <v>0</v>
      </c>
      <c r="BX39" s="61">
        <f t="shared" si="47"/>
        <v>0</v>
      </c>
      <c r="BY39" s="61">
        <f t="shared" si="47"/>
        <v>0</v>
      </c>
      <c r="BZ39" s="61">
        <f t="shared" si="47"/>
        <v>0</v>
      </c>
      <c r="CA39" s="61">
        <f t="shared" si="47"/>
        <v>0</v>
      </c>
      <c r="CE39" s="54">
        <v>34</v>
      </c>
      <c r="CF39" s="62">
        <f t="shared" si="11"/>
        <v>0</v>
      </c>
      <c r="CG39" s="62">
        <f t="shared" si="12"/>
        <v>0</v>
      </c>
      <c r="CH39" s="62">
        <f t="shared" si="13"/>
        <v>0</v>
      </c>
      <c r="CI39" s="62">
        <f t="shared" si="14"/>
        <v>0</v>
      </c>
      <c r="CJ39" s="62">
        <f t="shared" si="15"/>
        <v>0</v>
      </c>
      <c r="CN39" s="54">
        <v>34</v>
      </c>
      <c r="CO39" s="62">
        <f t="shared" si="16"/>
        <v>0</v>
      </c>
      <c r="CP39" s="62">
        <f t="shared" si="17"/>
        <v>0</v>
      </c>
      <c r="CQ39" s="62">
        <f t="shared" si="18"/>
        <v>0</v>
      </c>
      <c r="CR39" s="62">
        <f t="shared" si="19"/>
        <v>0</v>
      </c>
      <c r="CS39" s="62">
        <f t="shared" si="20"/>
        <v>0</v>
      </c>
      <c r="CW39" s="54">
        <v>34</v>
      </c>
      <c r="CX39" s="62">
        <f t="shared" si="21"/>
        <v>0</v>
      </c>
      <c r="CY39" s="62">
        <f t="shared" si="22"/>
        <v>0</v>
      </c>
      <c r="CZ39" s="62">
        <f t="shared" si="23"/>
        <v>0</v>
      </c>
      <c r="DA39" s="62">
        <f t="shared" si="24"/>
        <v>0</v>
      </c>
      <c r="DB39" s="62">
        <f t="shared" si="25"/>
        <v>0</v>
      </c>
      <c r="DF39" s="54">
        <v>34</v>
      </c>
      <c r="DG39" s="61">
        <f t="shared" si="26"/>
        <v>0</v>
      </c>
      <c r="DH39" s="61">
        <f t="shared" si="27"/>
        <v>0</v>
      </c>
      <c r="DI39" s="61">
        <f t="shared" si="28"/>
        <v>0</v>
      </c>
      <c r="DJ39" s="61">
        <f t="shared" si="29"/>
        <v>0</v>
      </c>
      <c r="DK39" s="61">
        <f t="shared" si="30"/>
        <v>0</v>
      </c>
      <c r="DO39" s="54">
        <v>34</v>
      </c>
      <c r="DP39" s="61">
        <f t="shared" si="31"/>
        <v>0</v>
      </c>
      <c r="DQ39" s="61">
        <f t="shared" si="32"/>
        <v>0</v>
      </c>
      <c r="DR39" s="61">
        <f t="shared" si="33"/>
        <v>0</v>
      </c>
      <c r="DS39" s="61">
        <f t="shared" si="34"/>
        <v>0</v>
      </c>
      <c r="DT39" s="61">
        <f t="shared" si="35"/>
        <v>0</v>
      </c>
    </row>
    <row r="40" spans="2:124" x14ac:dyDescent="0.15">
      <c r="B40" s="54">
        <v>33</v>
      </c>
      <c r="C40" s="63">
        <f t="shared" si="44"/>
        <v>3.4939527939108574E-2</v>
      </c>
      <c r="D40" s="63">
        <f t="shared" si="44"/>
        <v>0</v>
      </c>
      <c r="E40" s="63">
        <f t="shared" si="44"/>
        <v>1.7469763969554287E-2</v>
      </c>
      <c r="F40" s="63">
        <f t="shared" si="44"/>
        <v>1.7469763969554287E-2</v>
      </c>
      <c r="G40" s="63">
        <f t="shared" si="44"/>
        <v>8.7348819847771431E-2</v>
      </c>
      <c r="H40" s="63">
        <f t="shared" si="39"/>
        <v>5.2409291908662857E-2</v>
      </c>
      <c r="I40" s="63">
        <f t="shared" si="39"/>
        <v>0.1153004421990583</v>
      </c>
      <c r="J40" s="63">
        <f t="shared" si="39"/>
        <v>0.17469763969554286</v>
      </c>
      <c r="K40" s="63">
        <f t="shared" si="39"/>
        <v>6.9879055878217147E-2</v>
      </c>
      <c r="L40" s="59">
        <f t="shared" si="39"/>
        <v>1.7469763969554288</v>
      </c>
      <c r="M40" s="59">
        <f t="shared" si="39"/>
        <v>3.4939527939108577</v>
      </c>
      <c r="AC40" s="54">
        <v>35</v>
      </c>
      <c r="AD40" s="54">
        <f>($C42*'[1]功能-城建'!EX38)*S$6+AD39</f>
        <v>0</v>
      </c>
      <c r="AE40" s="54">
        <f>($C42*'[1]功能-城建'!EY38)*T$6+AE39</f>
        <v>0</v>
      </c>
      <c r="AF40" s="54">
        <f>($C42*'[1]功能-城建'!EZ38)*U$6+AF39</f>
        <v>0</v>
      </c>
      <c r="AG40" s="54">
        <f>($C42*'[1]功能-城建'!FA38)*V$6+AG39</f>
        <v>0</v>
      </c>
      <c r="AH40" s="54">
        <f>($C42*'[1]功能-城建'!FB38)*W$6+AH39</f>
        <v>0</v>
      </c>
      <c r="AL40" s="54">
        <v>35</v>
      </c>
      <c r="AM40" s="54">
        <f>($D42*'[1]功能-城建'!HM38)*S$6+AM39</f>
        <v>0</v>
      </c>
      <c r="AN40" s="54">
        <f>($D42*'[1]功能-城建'!HN38)*T$6+AN39</f>
        <v>0</v>
      </c>
      <c r="AO40" s="54">
        <f>($D42*'[1]功能-城建'!HO38)*U$6+AO39</f>
        <v>0</v>
      </c>
      <c r="AP40" s="54">
        <f>($D42*'[1]功能-城建'!HP38)*V$6+AP39</f>
        <v>0</v>
      </c>
      <c r="AQ40" s="54">
        <f>($D42*'[1]功能-城建'!HQ38)*W$6+AQ39</f>
        <v>0</v>
      </c>
      <c r="AU40" s="54">
        <v>35</v>
      </c>
      <c r="AV40" s="54">
        <f>($E42*'[1]功能-城建'!GF38)*S$6+AV39</f>
        <v>0</v>
      </c>
      <c r="AW40" s="54">
        <f>($E42*'[1]功能-城建'!GG38)*T$6+AW39</f>
        <v>0</v>
      </c>
      <c r="AX40" s="54">
        <f>($E42*'[1]功能-城建'!GH38)*U$6+AX39</f>
        <v>0</v>
      </c>
      <c r="AY40" s="54">
        <f>($E42*'[1]功能-城建'!GI38)*V$6+AY39</f>
        <v>0</v>
      </c>
      <c r="AZ40" s="54">
        <f>($E42*'[1]功能-城建'!GJ38)*W$6+AZ39</f>
        <v>0</v>
      </c>
      <c r="BD40" s="54">
        <v>35</v>
      </c>
      <c r="BE40" s="61">
        <f t="shared" si="45"/>
        <v>0</v>
      </c>
      <c r="BF40" s="61">
        <f t="shared" si="45"/>
        <v>0</v>
      </c>
      <c r="BG40" s="61">
        <f t="shared" si="45"/>
        <v>0</v>
      </c>
      <c r="BH40" s="61">
        <f t="shared" si="45"/>
        <v>0</v>
      </c>
      <c r="BI40" s="61">
        <f t="shared" si="45"/>
        <v>0</v>
      </c>
      <c r="BM40" s="54">
        <v>35</v>
      </c>
      <c r="BN40" s="61">
        <f t="shared" si="46"/>
        <v>0</v>
      </c>
      <c r="BO40" s="61">
        <f t="shared" si="46"/>
        <v>0</v>
      </c>
      <c r="BP40" s="61">
        <f t="shared" si="46"/>
        <v>0</v>
      </c>
      <c r="BQ40" s="61">
        <f t="shared" si="46"/>
        <v>0</v>
      </c>
      <c r="BR40" s="61">
        <f t="shared" si="46"/>
        <v>0</v>
      </c>
      <c r="BV40" s="54">
        <v>35</v>
      </c>
      <c r="BW40" s="61">
        <f t="shared" si="47"/>
        <v>0</v>
      </c>
      <c r="BX40" s="61">
        <f t="shared" si="47"/>
        <v>0</v>
      </c>
      <c r="BY40" s="61">
        <f t="shared" si="47"/>
        <v>0</v>
      </c>
      <c r="BZ40" s="61">
        <f t="shared" si="47"/>
        <v>0</v>
      </c>
      <c r="CA40" s="61">
        <f t="shared" si="47"/>
        <v>0</v>
      </c>
      <c r="CE40" s="54">
        <v>35</v>
      </c>
      <c r="CF40" s="62">
        <f t="shared" si="11"/>
        <v>0</v>
      </c>
      <c r="CG40" s="62">
        <f t="shared" si="12"/>
        <v>0</v>
      </c>
      <c r="CH40" s="62">
        <f t="shared" si="13"/>
        <v>0</v>
      </c>
      <c r="CI40" s="62">
        <f t="shared" si="14"/>
        <v>0</v>
      </c>
      <c r="CJ40" s="62">
        <f t="shared" si="15"/>
        <v>0</v>
      </c>
      <c r="CN40" s="54">
        <v>35</v>
      </c>
      <c r="CO40" s="62">
        <f t="shared" si="16"/>
        <v>0</v>
      </c>
      <c r="CP40" s="62">
        <f t="shared" si="17"/>
        <v>0</v>
      </c>
      <c r="CQ40" s="62">
        <f t="shared" si="18"/>
        <v>0</v>
      </c>
      <c r="CR40" s="62">
        <f t="shared" si="19"/>
        <v>0</v>
      </c>
      <c r="CS40" s="62">
        <f t="shared" si="20"/>
        <v>0</v>
      </c>
      <c r="CW40" s="54">
        <v>35</v>
      </c>
      <c r="CX40" s="62">
        <f t="shared" si="21"/>
        <v>0</v>
      </c>
      <c r="CY40" s="62">
        <f t="shared" si="22"/>
        <v>0</v>
      </c>
      <c r="CZ40" s="62">
        <f t="shared" si="23"/>
        <v>0</v>
      </c>
      <c r="DA40" s="62">
        <f t="shared" si="24"/>
        <v>0</v>
      </c>
      <c r="DB40" s="62">
        <f t="shared" si="25"/>
        <v>0</v>
      </c>
      <c r="DF40" s="54">
        <v>35</v>
      </c>
      <c r="DG40" s="61">
        <f t="shared" si="26"/>
        <v>0</v>
      </c>
      <c r="DH40" s="61">
        <f t="shared" si="27"/>
        <v>0</v>
      </c>
      <c r="DI40" s="61">
        <f t="shared" si="28"/>
        <v>0</v>
      </c>
      <c r="DJ40" s="61">
        <f t="shared" si="29"/>
        <v>0</v>
      </c>
      <c r="DK40" s="61">
        <f t="shared" si="30"/>
        <v>0</v>
      </c>
      <c r="DO40" s="54">
        <v>35</v>
      </c>
      <c r="DP40" s="61">
        <f t="shared" si="31"/>
        <v>0</v>
      </c>
      <c r="DQ40" s="61">
        <f t="shared" si="32"/>
        <v>0</v>
      </c>
      <c r="DR40" s="61">
        <f t="shared" si="33"/>
        <v>0</v>
      </c>
      <c r="DS40" s="61">
        <f t="shared" si="34"/>
        <v>0</v>
      </c>
      <c r="DT40" s="61">
        <f t="shared" si="35"/>
        <v>0</v>
      </c>
    </row>
    <row r="41" spans="2:124" x14ac:dyDescent="0.15">
      <c r="B41" s="54">
        <v>34</v>
      </c>
      <c r="C41" s="63">
        <f t="shared" si="44"/>
        <v>3.6880612824614606E-2</v>
      </c>
      <c r="D41" s="63">
        <f t="shared" si="44"/>
        <v>0</v>
      </c>
      <c r="E41" s="63">
        <f t="shared" si="44"/>
        <v>1.8440306412307303E-2</v>
      </c>
      <c r="F41" s="63">
        <f t="shared" si="44"/>
        <v>1.8440306412307303E-2</v>
      </c>
      <c r="G41" s="63">
        <f t="shared" si="44"/>
        <v>9.2201532061536515E-2</v>
      </c>
      <c r="H41" s="63">
        <f t="shared" si="39"/>
        <v>5.5320919236921902E-2</v>
      </c>
      <c r="I41" s="63">
        <f t="shared" si="39"/>
        <v>0.12170602232122821</v>
      </c>
      <c r="J41" s="63">
        <f t="shared" si="39"/>
        <v>0.18440306412307303</v>
      </c>
      <c r="K41" s="63">
        <f t="shared" si="39"/>
        <v>7.3761225649229212E-2</v>
      </c>
      <c r="L41" s="59">
        <f t="shared" si="39"/>
        <v>1.8440306412307303</v>
      </c>
      <c r="M41" s="59">
        <f t="shared" si="39"/>
        <v>3.6880612824614607</v>
      </c>
      <c r="AC41" s="54">
        <v>36</v>
      </c>
      <c r="AD41" s="54">
        <f>($C43*'[1]功能-城建'!EX39)*S$6+AD40</f>
        <v>0</v>
      </c>
      <c r="AE41" s="54">
        <f>($C43*'[1]功能-城建'!EY39)*T$6+AE40</f>
        <v>0</v>
      </c>
      <c r="AF41" s="54">
        <f>($C43*'[1]功能-城建'!EZ39)*U$6+AF40</f>
        <v>0</v>
      </c>
      <c r="AG41" s="54">
        <f>($C43*'[1]功能-城建'!FA39)*V$6+AG40</f>
        <v>0</v>
      </c>
      <c r="AH41" s="54">
        <f>($C43*'[1]功能-城建'!FB39)*W$6+AH40</f>
        <v>0</v>
      </c>
      <c r="AL41" s="54">
        <v>36</v>
      </c>
      <c r="AM41" s="54">
        <f>($D43*'[1]功能-城建'!HM39)*S$6+AM40</f>
        <v>0</v>
      </c>
      <c r="AN41" s="54">
        <f>($D43*'[1]功能-城建'!HN39)*T$6+AN40</f>
        <v>0</v>
      </c>
      <c r="AO41" s="54">
        <f>($D43*'[1]功能-城建'!HO39)*U$6+AO40</f>
        <v>0</v>
      </c>
      <c r="AP41" s="54">
        <f>($D43*'[1]功能-城建'!HP39)*V$6+AP40</f>
        <v>0</v>
      </c>
      <c r="AQ41" s="54">
        <f>($D43*'[1]功能-城建'!HQ39)*W$6+AQ40</f>
        <v>0</v>
      </c>
      <c r="AU41" s="54">
        <v>36</v>
      </c>
      <c r="AV41" s="54">
        <f>($E43*'[1]功能-城建'!GF39)*S$6+AV40</f>
        <v>0</v>
      </c>
      <c r="AW41" s="54">
        <f>($E43*'[1]功能-城建'!GG39)*T$6+AW40</f>
        <v>0</v>
      </c>
      <c r="AX41" s="54">
        <f>($E43*'[1]功能-城建'!GH39)*U$6+AX40</f>
        <v>0</v>
      </c>
      <c r="AY41" s="54">
        <f>($E43*'[1]功能-城建'!GI39)*V$6+AY40</f>
        <v>0</v>
      </c>
      <c r="AZ41" s="54">
        <f>($E43*'[1]功能-城建'!GJ39)*W$6+AZ40</f>
        <v>0</v>
      </c>
      <c r="BD41" s="54">
        <v>36</v>
      </c>
      <c r="BE41" s="61">
        <f t="shared" si="45"/>
        <v>0</v>
      </c>
      <c r="BF41" s="61">
        <f t="shared" si="45"/>
        <v>0</v>
      </c>
      <c r="BG41" s="61">
        <f t="shared" si="45"/>
        <v>0</v>
      </c>
      <c r="BH41" s="61">
        <f t="shared" si="45"/>
        <v>0</v>
      </c>
      <c r="BI41" s="61">
        <f t="shared" si="45"/>
        <v>0</v>
      </c>
      <c r="BM41" s="54">
        <v>36</v>
      </c>
      <c r="BN41" s="61">
        <f t="shared" si="46"/>
        <v>0</v>
      </c>
      <c r="BO41" s="61">
        <f t="shared" si="46"/>
        <v>0</v>
      </c>
      <c r="BP41" s="61">
        <f t="shared" si="46"/>
        <v>0</v>
      </c>
      <c r="BQ41" s="61">
        <f t="shared" si="46"/>
        <v>0</v>
      </c>
      <c r="BR41" s="61">
        <f t="shared" si="46"/>
        <v>0</v>
      </c>
      <c r="BV41" s="54">
        <v>36</v>
      </c>
      <c r="BW41" s="61">
        <f t="shared" si="47"/>
        <v>0</v>
      </c>
      <c r="BX41" s="61">
        <f t="shared" si="47"/>
        <v>0</v>
      </c>
      <c r="BY41" s="61">
        <f t="shared" si="47"/>
        <v>0</v>
      </c>
      <c r="BZ41" s="61">
        <f t="shared" si="47"/>
        <v>0</v>
      </c>
      <c r="CA41" s="61">
        <f t="shared" si="47"/>
        <v>0</v>
      </c>
      <c r="CE41" s="54">
        <v>36</v>
      </c>
      <c r="CF41" s="62">
        <f t="shared" si="11"/>
        <v>0</v>
      </c>
      <c r="CG41" s="62">
        <f t="shared" si="12"/>
        <v>0</v>
      </c>
      <c r="CH41" s="62">
        <f t="shared" si="13"/>
        <v>0</v>
      </c>
      <c r="CI41" s="62">
        <f t="shared" si="14"/>
        <v>0</v>
      </c>
      <c r="CJ41" s="62">
        <f t="shared" si="15"/>
        <v>0</v>
      </c>
      <c r="CN41" s="54">
        <v>36</v>
      </c>
      <c r="CO41" s="62">
        <f t="shared" si="16"/>
        <v>0</v>
      </c>
      <c r="CP41" s="62">
        <f t="shared" si="17"/>
        <v>0</v>
      </c>
      <c r="CQ41" s="62">
        <f t="shared" si="18"/>
        <v>0</v>
      </c>
      <c r="CR41" s="62">
        <f t="shared" si="19"/>
        <v>0</v>
      </c>
      <c r="CS41" s="62">
        <f t="shared" si="20"/>
        <v>0</v>
      </c>
      <c r="CW41" s="54">
        <v>36</v>
      </c>
      <c r="CX41" s="62">
        <f t="shared" si="21"/>
        <v>0</v>
      </c>
      <c r="CY41" s="62">
        <f t="shared" si="22"/>
        <v>0</v>
      </c>
      <c r="CZ41" s="62">
        <f t="shared" si="23"/>
        <v>0</v>
      </c>
      <c r="DA41" s="62">
        <f t="shared" si="24"/>
        <v>0</v>
      </c>
      <c r="DB41" s="62">
        <f t="shared" si="25"/>
        <v>0</v>
      </c>
      <c r="DF41" s="54">
        <v>36</v>
      </c>
      <c r="DG41" s="61">
        <f t="shared" si="26"/>
        <v>0</v>
      </c>
      <c r="DH41" s="61">
        <f t="shared" si="27"/>
        <v>0</v>
      </c>
      <c r="DI41" s="61">
        <f t="shared" si="28"/>
        <v>0</v>
      </c>
      <c r="DJ41" s="61">
        <f t="shared" si="29"/>
        <v>0</v>
      </c>
      <c r="DK41" s="61">
        <f t="shared" si="30"/>
        <v>0</v>
      </c>
      <c r="DO41" s="54">
        <v>36</v>
      </c>
      <c r="DP41" s="61">
        <f t="shared" si="31"/>
        <v>0</v>
      </c>
      <c r="DQ41" s="61">
        <f t="shared" si="32"/>
        <v>0</v>
      </c>
      <c r="DR41" s="61">
        <f t="shared" si="33"/>
        <v>0</v>
      </c>
      <c r="DS41" s="61">
        <f t="shared" si="34"/>
        <v>0</v>
      </c>
      <c r="DT41" s="61">
        <f t="shared" si="35"/>
        <v>0</v>
      </c>
    </row>
    <row r="42" spans="2:124" x14ac:dyDescent="0.15">
      <c r="B42" s="54">
        <v>35</v>
      </c>
      <c r="C42" s="63">
        <f t="shared" si="44"/>
        <v>3.8821697710120638E-2</v>
      </c>
      <c r="D42" s="63">
        <f t="shared" si="44"/>
        <v>0</v>
      </c>
      <c r="E42" s="63">
        <f t="shared" si="44"/>
        <v>1.9410848855060319E-2</v>
      </c>
      <c r="F42" s="63">
        <f t="shared" si="44"/>
        <v>1.9410848855060319E-2</v>
      </c>
      <c r="G42" s="63">
        <f t="shared" si="44"/>
        <v>9.7054244275301599E-2</v>
      </c>
      <c r="H42" s="63">
        <f t="shared" si="39"/>
        <v>5.8232546565180954E-2</v>
      </c>
      <c r="I42" s="63">
        <f t="shared" si="39"/>
        <v>0.12811160244339811</v>
      </c>
      <c r="J42" s="63">
        <f t="shared" si="39"/>
        <v>0.1941084885506032</v>
      </c>
      <c r="K42" s="63">
        <f t="shared" si="39"/>
        <v>7.7643395420241276E-2</v>
      </c>
      <c r="L42" s="59">
        <f t="shared" si="39"/>
        <v>1.9410848855060321</v>
      </c>
      <c r="M42" s="59">
        <f t="shared" si="39"/>
        <v>3.8821697710120642</v>
      </c>
      <c r="AC42" s="54">
        <v>37</v>
      </c>
      <c r="AD42" s="54">
        <f>($C44*'[1]功能-城建'!EX40)*S$6+AD41</f>
        <v>0</v>
      </c>
      <c r="AE42" s="54">
        <f>($C44*'[1]功能-城建'!EY40)*T$6+AE41</f>
        <v>0</v>
      </c>
      <c r="AF42" s="54">
        <f>($C44*'[1]功能-城建'!EZ40)*U$6+AF41</f>
        <v>0</v>
      </c>
      <c r="AG42" s="54">
        <f>($C44*'[1]功能-城建'!FA40)*V$6+AG41</f>
        <v>0</v>
      </c>
      <c r="AH42" s="54">
        <f>($C44*'[1]功能-城建'!FB40)*W$6+AH41</f>
        <v>0</v>
      </c>
      <c r="AL42" s="54">
        <v>37</v>
      </c>
      <c r="AM42" s="54">
        <f>($D44*'[1]功能-城建'!HM40)*S$6+AM41</f>
        <v>0</v>
      </c>
      <c r="AN42" s="54">
        <f>($D44*'[1]功能-城建'!HN40)*T$6+AN41</f>
        <v>0</v>
      </c>
      <c r="AO42" s="54">
        <f>($D44*'[1]功能-城建'!HO40)*U$6+AO41</f>
        <v>0</v>
      </c>
      <c r="AP42" s="54">
        <f>($D44*'[1]功能-城建'!HP40)*V$6+AP41</f>
        <v>0</v>
      </c>
      <c r="AQ42" s="54">
        <f>($D44*'[1]功能-城建'!HQ40)*W$6+AQ41</f>
        <v>0</v>
      </c>
      <c r="AU42" s="54">
        <v>37</v>
      </c>
      <c r="AV42" s="54">
        <f>($E44*'[1]功能-城建'!GF40)*S$6+AV41</f>
        <v>0</v>
      </c>
      <c r="AW42" s="54">
        <f>($E44*'[1]功能-城建'!GG40)*T$6+AW41</f>
        <v>0</v>
      </c>
      <c r="AX42" s="54">
        <f>($E44*'[1]功能-城建'!GH40)*U$6+AX41</f>
        <v>0</v>
      </c>
      <c r="AY42" s="54">
        <f>($E44*'[1]功能-城建'!GI40)*V$6+AY41</f>
        <v>0</v>
      </c>
      <c r="AZ42" s="54">
        <f>($E44*'[1]功能-城建'!GJ40)*W$6+AZ41</f>
        <v>0</v>
      </c>
      <c r="BD42" s="54">
        <v>37</v>
      </c>
      <c r="BE42" s="61">
        <f t="shared" si="45"/>
        <v>0</v>
      </c>
      <c r="BF42" s="61">
        <f t="shared" si="45"/>
        <v>0</v>
      </c>
      <c r="BG42" s="61">
        <f t="shared" si="45"/>
        <v>0</v>
      </c>
      <c r="BH42" s="61">
        <f t="shared" si="45"/>
        <v>0</v>
      </c>
      <c r="BI42" s="61">
        <f t="shared" si="45"/>
        <v>0</v>
      </c>
      <c r="BM42" s="54">
        <v>37</v>
      </c>
      <c r="BN42" s="61">
        <f t="shared" si="46"/>
        <v>0</v>
      </c>
      <c r="BO42" s="61">
        <f t="shared" si="46"/>
        <v>0</v>
      </c>
      <c r="BP42" s="61">
        <f t="shared" si="46"/>
        <v>0</v>
      </c>
      <c r="BQ42" s="61">
        <f t="shared" si="46"/>
        <v>0</v>
      </c>
      <c r="BR42" s="61">
        <f t="shared" si="46"/>
        <v>0</v>
      </c>
      <c r="BV42" s="54">
        <v>37</v>
      </c>
      <c r="BW42" s="61">
        <f t="shared" si="47"/>
        <v>0</v>
      </c>
      <c r="BX42" s="61">
        <f t="shared" si="47"/>
        <v>0</v>
      </c>
      <c r="BY42" s="61">
        <f t="shared" si="47"/>
        <v>0</v>
      </c>
      <c r="BZ42" s="61">
        <f t="shared" si="47"/>
        <v>0</v>
      </c>
      <c r="CA42" s="61">
        <f t="shared" si="47"/>
        <v>0</v>
      </c>
      <c r="CE42" s="54">
        <v>37</v>
      </c>
      <c r="CF42" s="62">
        <f t="shared" si="11"/>
        <v>0</v>
      </c>
      <c r="CG42" s="62">
        <f t="shared" si="12"/>
        <v>0</v>
      </c>
      <c r="CH42" s="62">
        <f t="shared" si="13"/>
        <v>0</v>
      </c>
      <c r="CI42" s="62">
        <f t="shared" si="14"/>
        <v>0</v>
      </c>
      <c r="CJ42" s="62">
        <f t="shared" si="15"/>
        <v>0</v>
      </c>
      <c r="CN42" s="54">
        <v>37</v>
      </c>
      <c r="CO42" s="62">
        <f t="shared" si="16"/>
        <v>0</v>
      </c>
      <c r="CP42" s="62">
        <f t="shared" si="17"/>
        <v>0</v>
      </c>
      <c r="CQ42" s="62">
        <f t="shared" si="18"/>
        <v>0</v>
      </c>
      <c r="CR42" s="62">
        <f t="shared" si="19"/>
        <v>0</v>
      </c>
      <c r="CS42" s="62">
        <f t="shared" si="20"/>
        <v>0</v>
      </c>
      <c r="CW42" s="54">
        <v>37</v>
      </c>
      <c r="CX42" s="62">
        <f t="shared" si="21"/>
        <v>0</v>
      </c>
      <c r="CY42" s="62">
        <f t="shared" si="22"/>
        <v>0</v>
      </c>
      <c r="CZ42" s="62">
        <f t="shared" si="23"/>
        <v>0</v>
      </c>
      <c r="DA42" s="62">
        <f t="shared" si="24"/>
        <v>0</v>
      </c>
      <c r="DB42" s="62">
        <f t="shared" si="25"/>
        <v>0</v>
      </c>
      <c r="DF42" s="54">
        <v>37</v>
      </c>
      <c r="DG42" s="61">
        <f t="shared" si="26"/>
        <v>0</v>
      </c>
      <c r="DH42" s="61">
        <f t="shared" si="27"/>
        <v>0</v>
      </c>
      <c r="DI42" s="61">
        <f t="shared" si="28"/>
        <v>0</v>
      </c>
      <c r="DJ42" s="61">
        <f t="shared" si="29"/>
        <v>0</v>
      </c>
      <c r="DK42" s="61">
        <f t="shared" si="30"/>
        <v>0</v>
      </c>
      <c r="DO42" s="54">
        <v>37</v>
      </c>
      <c r="DP42" s="61">
        <f t="shared" si="31"/>
        <v>0</v>
      </c>
      <c r="DQ42" s="61">
        <f t="shared" si="32"/>
        <v>0</v>
      </c>
      <c r="DR42" s="61">
        <f t="shared" si="33"/>
        <v>0</v>
      </c>
      <c r="DS42" s="61">
        <f t="shared" si="34"/>
        <v>0</v>
      </c>
      <c r="DT42" s="61">
        <f t="shared" si="35"/>
        <v>0</v>
      </c>
    </row>
    <row r="43" spans="2:124" x14ac:dyDescent="0.15">
      <c r="B43" s="54">
        <v>36</v>
      </c>
      <c r="C43" s="63">
        <f t="shared" si="44"/>
        <v>4.076278259562667E-2</v>
      </c>
      <c r="D43" s="63">
        <f t="shared" si="44"/>
        <v>0</v>
      </c>
      <c r="E43" s="63">
        <f t="shared" si="44"/>
        <v>2.0381391297813335E-2</v>
      </c>
      <c r="F43" s="63">
        <f t="shared" si="44"/>
        <v>2.0381391297813335E-2</v>
      </c>
      <c r="G43" s="63">
        <f t="shared" si="44"/>
        <v>0.10190695648906667</v>
      </c>
      <c r="H43" s="63">
        <f t="shared" si="39"/>
        <v>6.1144173893439999E-2</v>
      </c>
      <c r="I43" s="63">
        <f t="shared" si="39"/>
        <v>0.13451718256556802</v>
      </c>
      <c r="J43" s="63">
        <f t="shared" si="39"/>
        <v>0.20381391297813334</v>
      </c>
      <c r="K43" s="63">
        <f t="shared" si="39"/>
        <v>8.1525565191253341E-2</v>
      </c>
      <c r="L43" s="59">
        <f t="shared" si="39"/>
        <v>2.0381391297813334</v>
      </c>
      <c r="M43" s="59">
        <f t="shared" si="39"/>
        <v>4.0762782595626668</v>
      </c>
      <c r="AC43" s="54">
        <v>38</v>
      </c>
      <c r="AD43" s="54">
        <f>($C45*'[1]功能-城建'!EX41)*S$6+AD42</f>
        <v>0</v>
      </c>
      <c r="AE43" s="54">
        <f>($C45*'[1]功能-城建'!EY41)*T$6+AE42</f>
        <v>0</v>
      </c>
      <c r="AF43" s="54">
        <f>($C45*'[1]功能-城建'!EZ41)*U$6+AF42</f>
        <v>0</v>
      </c>
      <c r="AG43" s="54">
        <f>($C45*'[1]功能-城建'!FA41)*V$6+AG42</f>
        <v>0</v>
      </c>
      <c r="AH43" s="54">
        <f>($C45*'[1]功能-城建'!FB41)*W$6+AH42</f>
        <v>0</v>
      </c>
      <c r="AL43" s="54">
        <v>38</v>
      </c>
      <c r="AM43" s="54">
        <f>($D45*'[1]功能-城建'!HM41)*S$6+AM42</f>
        <v>0</v>
      </c>
      <c r="AN43" s="54">
        <f>($D45*'[1]功能-城建'!HN41)*T$6+AN42</f>
        <v>0</v>
      </c>
      <c r="AO43" s="54">
        <f>($D45*'[1]功能-城建'!HO41)*U$6+AO42</f>
        <v>0</v>
      </c>
      <c r="AP43" s="54">
        <f>($D45*'[1]功能-城建'!HP41)*V$6+AP42</f>
        <v>0</v>
      </c>
      <c r="AQ43" s="54">
        <f>($D45*'[1]功能-城建'!HQ41)*W$6+AQ42</f>
        <v>0</v>
      </c>
      <c r="AU43" s="54">
        <v>38</v>
      </c>
      <c r="AV43" s="54">
        <f>($E45*'[1]功能-城建'!GF41)*S$6+AV42</f>
        <v>0</v>
      </c>
      <c r="AW43" s="54">
        <f>($E45*'[1]功能-城建'!GG41)*T$6+AW42</f>
        <v>0</v>
      </c>
      <c r="AX43" s="54">
        <f>($E45*'[1]功能-城建'!GH41)*U$6+AX42</f>
        <v>0</v>
      </c>
      <c r="AY43" s="54">
        <f>($E45*'[1]功能-城建'!GI41)*V$6+AY42</f>
        <v>0</v>
      </c>
      <c r="AZ43" s="54">
        <f>($E45*'[1]功能-城建'!GJ41)*W$6+AZ42</f>
        <v>0</v>
      </c>
      <c r="BD43" s="54">
        <v>38</v>
      </c>
      <c r="BE43" s="61">
        <f t="shared" si="45"/>
        <v>0</v>
      </c>
      <c r="BF43" s="61">
        <f t="shared" si="45"/>
        <v>0</v>
      </c>
      <c r="BG43" s="61">
        <f t="shared" si="45"/>
        <v>0</v>
      </c>
      <c r="BH43" s="61">
        <f t="shared" si="45"/>
        <v>0</v>
      </c>
      <c r="BI43" s="61">
        <f t="shared" si="45"/>
        <v>0</v>
      </c>
      <c r="BM43" s="54">
        <v>38</v>
      </c>
      <c r="BN43" s="61">
        <f t="shared" si="46"/>
        <v>0</v>
      </c>
      <c r="BO43" s="61">
        <f t="shared" si="46"/>
        <v>0</v>
      </c>
      <c r="BP43" s="61">
        <f t="shared" si="46"/>
        <v>0</v>
      </c>
      <c r="BQ43" s="61">
        <f t="shared" si="46"/>
        <v>0</v>
      </c>
      <c r="BR43" s="61">
        <f t="shared" si="46"/>
        <v>0</v>
      </c>
      <c r="BV43" s="54">
        <v>38</v>
      </c>
      <c r="BW43" s="61">
        <f t="shared" si="47"/>
        <v>0</v>
      </c>
      <c r="BX43" s="61">
        <f t="shared" si="47"/>
        <v>0</v>
      </c>
      <c r="BY43" s="61">
        <f t="shared" si="47"/>
        <v>0</v>
      </c>
      <c r="BZ43" s="61">
        <f t="shared" si="47"/>
        <v>0</v>
      </c>
      <c r="CA43" s="61">
        <f t="shared" si="47"/>
        <v>0</v>
      </c>
      <c r="CE43" s="54">
        <v>38</v>
      </c>
      <c r="CF43" s="62">
        <f t="shared" si="11"/>
        <v>0</v>
      </c>
      <c r="CG43" s="62">
        <f t="shared" si="12"/>
        <v>0</v>
      </c>
      <c r="CH43" s="62">
        <f t="shared" si="13"/>
        <v>0</v>
      </c>
      <c r="CI43" s="62">
        <f t="shared" si="14"/>
        <v>0</v>
      </c>
      <c r="CJ43" s="62">
        <f t="shared" si="15"/>
        <v>0</v>
      </c>
      <c r="CN43" s="54">
        <v>38</v>
      </c>
      <c r="CO43" s="62">
        <f t="shared" si="16"/>
        <v>0</v>
      </c>
      <c r="CP43" s="62">
        <f t="shared" si="17"/>
        <v>0</v>
      </c>
      <c r="CQ43" s="62">
        <f t="shared" si="18"/>
        <v>0</v>
      </c>
      <c r="CR43" s="62">
        <f t="shared" si="19"/>
        <v>0</v>
      </c>
      <c r="CS43" s="62">
        <f t="shared" si="20"/>
        <v>0</v>
      </c>
      <c r="CW43" s="54">
        <v>38</v>
      </c>
      <c r="CX43" s="62">
        <f t="shared" si="21"/>
        <v>0</v>
      </c>
      <c r="CY43" s="62">
        <f t="shared" si="22"/>
        <v>0</v>
      </c>
      <c r="CZ43" s="62">
        <f t="shared" si="23"/>
        <v>0</v>
      </c>
      <c r="DA43" s="62">
        <f t="shared" si="24"/>
        <v>0</v>
      </c>
      <c r="DB43" s="62">
        <f t="shared" si="25"/>
        <v>0</v>
      </c>
      <c r="DF43" s="54">
        <v>38</v>
      </c>
      <c r="DG43" s="61">
        <f t="shared" si="26"/>
        <v>0</v>
      </c>
      <c r="DH43" s="61">
        <f t="shared" si="27"/>
        <v>0</v>
      </c>
      <c r="DI43" s="61">
        <f t="shared" si="28"/>
        <v>0</v>
      </c>
      <c r="DJ43" s="61">
        <f t="shared" si="29"/>
        <v>0</v>
      </c>
      <c r="DK43" s="61">
        <f t="shared" si="30"/>
        <v>0</v>
      </c>
      <c r="DO43" s="54">
        <v>38</v>
      </c>
      <c r="DP43" s="61">
        <f t="shared" si="31"/>
        <v>0</v>
      </c>
      <c r="DQ43" s="61">
        <f t="shared" si="32"/>
        <v>0</v>
      </c>
      <c r="DR43" s="61">
        <f t="shared" si="33"/>
        <v>0</v>
      </c>
      <c r="DS43" s="61">
        <f t="shared" si="34"/>
        <v>0</v>
      </c>
      <c r="DT43" s="61">
        <f t="shared" si="35"/>
        <v>0</v>
      </c>
    </row>
    <row r="44" spans="2:124" x14ac:dyDescent="0.15">
      <c r="B44" s="54">
        <v>37</v>
      </c>
      <c r="C44" s="63">
        <f t="shared" si="44"/>
        <v>4.2703867481132703E-2</v>
      </c>
      <c r="D44" s="63">
        <f t="shared" si="44"/>
        <v>0</v>
      </c>
      <c r="E44" s="63">
        <f t="shared" si="44"/>
        <v>2.1351933740566351E-2</v>
      </c>
      <c r="F44" s="63">
        <f t="shared" si="44"/>
        <v>2.1351933740566351E-2</v>
      </c>
      <c r="G44" s="63">
        <f t="shared" si="44"/>
        <v>0.10675966870283175</v>
      </c>
      <c r="H44" s="63">
        <f t="shared" si="39"/>
        <v>6.4055801221699044E-2</v>
      </c>
      <c r="I44" s="63">
        <f t="shared" si="39"/>
        <v>0.14092276268773793</v>
      </c>
      <c r="J44" s="63">
        <f t="shared" si="39"/>
        <v>0.21351933740566351</v>
      </c>
      <c r="K44" s="63">
        <f t="shared" si="39"/>
        <v>8.5407734962265405E-2</v>
      </c>
      <c r="L44" s="59">
        <f t="shared" si="39"/>
        <v>2.1351933740566351</v>
      </c>
      <c r="M44" s="59">
        <f t="shared" si="39"/>
        <v>4.2703867481132702</v>
      </c>
      <c r="AC44" s="54">
        <v>39</v>
      </c>
      <c r="AD44" s="54">
        <f>($C46*'[1]功能-城建'!EX42)*S$6+AD43</f>
        <v>0</v>
      </c>
      <c r="AE44" s="54">
        <f>($C46*'[1]功能-城建'!EY42)*T$6+AE43</f>
        <v>0</v>
      </c>
      <c r="AF44" s="54">
        <f>($C46*'[1]功能-城建'!EZ42)*U$6+AF43</f>
        <v>0</v>
      </c>
      <c r="AG44" s="54">
        <f>($C46*'[1]功能-城建'!FA42)*V$6+AG43</f>
        <v>0</v>
      </c>
      <c r="AH44" s="54">
        <f>($C46*'[1]功能-城建'!FB42)*W$6+AH43</f>
        <v>0</v>
      </c>
      <c r="AL44" s="54">
        <v>39</v>
      </c>
      <c r="AM44" s="54">
        <f>($D46*'[1]功能-城建'!HM42)*S$6+AM43</f>
        <v>0</v>
      </c>
      <c r="AN44" s="54">
        <f>($D46*'[1]功能-城建'!HN42)*T$6+AN43</f>
        <v>0</v>
      </c>
      <c r="AO44" s="54">
        <f>($D46*'[1]功能-城建'!HO42)*U$6+AO43</f>
        <v>0</v>
      </c>
      <c r="AP44" s="54">
        <f>($D46*'[1]功能-城建'!HP42)*V$6+AP43</f>
        <v>0</v>
      </c>
      <c r="AQ44" s="54">
        <f>($D46*'[1]功能-城建'!HQ42)*W$6+AQ43</f>
        <v>0</v>
      </c>
      <c r="AU44" s="54">
        <v>39</v>
      </c>
      <c r="AV44" s="54">
        <f>($E46*'[1]功能-城建'!GF42)*S$6+AV43</f>
        <v>0</v>
      </c>
      <c r="AW44" s="54">
        <f>($E46*'[1]功能-城建'!GG42)*T$6+AW43</f>
        <v>0</v>
      </c>
      <c r="AX44" s="54">
        <f>($E46*'[1]功能-城建'!GH42)*U$6+AX43</f>
        <v>0</v>
      </c>
      <c r="AY44" s="54">
        <f>($E46*'[1]功能-城建'!GI42)*V$6+AY43</f>
        <v>0</v>
      </c>
      <c r="AZ44" s="54">
        <f>($E46*'[1]功能-城建'!GJ42)*W$6+AZ43</f>
        <v>0</v>
      </c>
      <c r="BD44" s="54">
        <v>39</v>
      </c>
      <c r="BE44" s="61">
        <f t="shared" si="45"/>
        <v>0</v>
      </c>
      <c r="BF44" s="61">
        <f t="shared" si="45"/>
        <v>0</v>
      </c>
      <c r="BG44" s="61">
        <f t="shared" si="45"/>
        <v>0</v>
      </c>
      <c r="BH44" s="61">
        <f t="shared" si="45"/>
        <v>0</v>
      </c>
      <c r="BI44" s="61">
        <f t="shared" si="45"/>
        <v>0</v>
      </c>
      <c r="BM44" s="54">
        <v>39</v>
      </c>
      <c r="BN44" s="61">
        <f t="shared" si="46"/>
        <v>0</v>
      </c>
      <c r="BO44" s="61">
        <f t="shared" si="46"/>
        <v>0</v>
      </c>
      <c r="BP44" s="61">
        <f t="shared" si="46"/>
        <v>0</v>
      </c>
      <c r="BQ44" s="61">
        <f t="shared" si="46"/>
        <v>0</v>
      </c>
      <c r="BR44" s="61">
        <f t="shared" si="46"/>
        <v>0</v>
      </c>
      <c r="BV44" s="54">
        <v>39</v>
      </c>
      <c r="BW44" s="61">
        <f t="shared" si="47"/>
        <v>0</v>
      </c>
      <c r="BX44" s="61">
        <f t="shared" si="47"/>
        <v>0</v>
      </c>
      <c r="BY44" s="61">
        <f t="shared" si="47"/>
        <v>0</v>
      </c>
      <c r="BZ44" s="61">
        <f t="shared" si="47"/>
        <v>0</v>
      </c>
      <c r="CA44" s="61">
        <f t="shared" si="47"/>
        <v>0</v>
      </c>
      <c r="CE44" s="54">
        <v>39</v>
      </c>
      <c r="CF44" s="62">
        <f t="shared" si="11"/>
        <v>0</v>
      </c>
      <c r="CG44" s="62">
        <f t="shared" si="12"/>
        <v>0</v>
      </c>
      <c r="CH44" s="62">
        <f t="shared" si="13"/>
        <v>0</v>
      </c>
      <c r="CI44" s="62">
        <f t="shared" si="14"/>
        <v>0</v>
      </c>
      <c r="CJ44" s="62">
        <f t="shared" si="15"/>
        <v>0</v>
      </c>
      <c r="CN44" s="54">
        <v>39</v>
      </c>
      <c r="CO44" s="62">
        <f t="shared" si="16"/>
        <v>0</v>
      </c>
      <c r="CP44" s="62">
        <f t="shared" si="17"/>
        <v>0</v>
      </c>
      <c r="CQ44" s="62">
        <f t="shared" si="18"/>
        <v>0</v>
      </c>
      <c r="CR44" s="62">
        <f t="shared" si="19"/>
        <v>0</v>
      </c>
      <c r="CS44" s="62">
        <f t="shared" si="20"/>
        <v>0</v>
      </c>
      <c r="CW44" s="54">
        <v>39</v>
      </c>
      <c r="CX44" s="62">
        <f t="shared" si="21"/>
        <v>0</v>
      </c>
      <c r="CY44" s="62">
        <f t="shared" si="22"/>
        <v>0</v>
      </c>
      <c r="CZ44" s="62">
        <f t="shared" si="23"/>
        <v>0</v>
      </c>
      <c r="DA44" s="62">
        <f t="shared" si="24"/>
        <v>0</v>
      </c>
      <c r="DB44" s="62">
        <f t="shared" si="25"/>
        <v>0</v>
      </c>
      <c r="DF44" s="54">
        <v>39</v>
      </c>
      <c r="DG44" s="61">
        <f t="shared" si="26"/>
        <v>0</v>
      </c>
      <c r="DH44" s="61">
        <f t="shared" si="27"/>
        <v>0</v>
      </c>
      <c r="DI44" s="61">
        <f t="shared" si="28"/>
        <v>0</v>
      </c>
      <c r="DJ44" s="61">
        <f t="shared" si="29"/>
        <v>0</v>
      </c>
      <c r="DK44" s="61">
        <f t="shared" si="30"/>
        <v>0</v>
      </c>
      <c r="DO44" s="54">
        <v>39</v>
      </c>
      <c r="DP44" s="61">
        <f t="shared" si="31"/>
        <v>0</v>
      </c>
      <c r="DQ44" s="61">
        <f t="shared" si="32"/>
        <v>0</v>
      </c>
      <c r="DR44" s="61">
        <f t="shared" si="33"/>
        <v>0</v>
      </c>
      <c r="DS44" s="61">
        <f t="shared" si="34"/>
        <v>0</v>
      </c>
      <c r="DT44" s="61">
        <f t="shared" si="35"/>
        <v>0</v>
      </c>
    </row>
    <row r="45" spans="2:124" x14ac:dyDescent="0.15">
      <c r="B45" s="54">
        <v>38</v>
      </c>
      <c r="C45" s="63">
        <f t="shared" si="44"/>
        <v>4.4644952366638735E-2</v>
      </c>
      <c r="D45" s="63">
        <f t="shared" si="44"/>
        <v>0</v>
      </c>
      <c r="E45" s="63">
        <f t="shared" si="44"/>
        <v>2.2322476183319367E-2</v>
      </c>
      <c r="F45" s="63">
        <f t="shared" si="44"/>
        <v>2.2322476183319367E-2</v>
      </c>
      <c r="G45" s="63">
        <f t="shared" si="44"/>
        <v>0.11161238091659684</v>
      </c>
      <c r="H45" s="63">
        <f t="shared" si="39"/>
        <v>6.6967428549958088E-2</v>
      </c>
      <c r="I45" s="63">
        <f t="shared" si="39"/>
        <v>0.14732834280990784</v>
      </c>
      <c r="J45" s="63">
        <f t="shared" si="39"/>
        <v>0.22322476183319367</v>
      </c>
      <c r="K45" s="63">
        <f t="shared" si="39"/>
        <v>8.928990473327747E-2</v>
      </c>
      <c r="L45" s="59">
        <f t="shared" si="39"/>
        <v>2.2322476183319369</v>
      </c>
      <c r="M45" s="59">
        <f t="shared" si="39"/>
        <v>4.4644952366638737</v>
      </c>
      <c r="AC45" s="54">
        <v>40</v>
      </c>
      <c r="AD45" s="54">
        <f>($C47*'[1]功能-城建'!EX43)*S$6+AD44</f>
        <v>0</v>
      </c>
      <c r="AE45" s="54">
        <f>($C47*'[1]功能-城建'!EY43)*T$6+AE44</f>
        <v>0</v>
      </c>
      <c r="AF45" s="54">
        <f>($C47*'[1]功能-城建'!EZ43)*U$6+AF44</f>
        <v>0</v>
      </c>
      <c r="AG45" s="54">
        <f>($C47*'[1]功能-城建'!FA43)*V$6+AG44</f>
        <v>0</v>
      </c>
      <c r="AH45" s="54">
        <f>($C47*'[1]功能-城建'!FB43)*W$6+AH44</f>
        <v>0</v>
      </c>
      <c r="AL45" s="54">
        <v>40</v>
      </c>
      <c r="AM45" s="54">
        <f>($D47*'[1]功能-城建'!HM43)*S$6+AM44</f>
        <v>0</v>
      </c>
      <c r="AN45" s="54">
        <f>($D47*'[1]功能-城建'!HN43)*T$6+AN44</f>
        <v>0</v>
      </c>
      <c r="AO45" s="54">
        <f>($D47*'[1]功能-城建'!HO43)*U$6+AO44</f>
        <v>0</v>
      </c>
      <c r="AP45" s="54">
        <f>($D47*'[1]功能-城建'!HP43)*V$6+AP44</f>
        <v>0</v>
      </c>
      <c r="AQ45" s="54">
        <f>($D47*'[1]功能-城建'!HQ43)*W$6+AQ44</f>
        <v>0</v>
      </c>
      <c r="AU45" s="54">
        <v>40</v>
      </c>
      <c r="AV45" s="54">
        <f>($E47*'[1]功能-城建'!GF43)*S$6+AV44</f>
        <v>0</v>
      </c>
      <c r="AW45" s="54">
        <f>($E47*'[1]功能-城建'!GG43)*T$6+AW44</f>
        <v>0</v>
      </c>
      <c r="AX45" s="54">
        <f>($E47*'[1]功能-城建'!GH43)*U$6+AX44</f>
        <v>0</v>
      </c>
      <c r="AY45" s="54">
        <f>($E47*'[1]功能-城建'!GI43)*V$6+AY44</f>
        <v>0</v>
      </c>
      <c r="AZ45" s="54">
        <f>($E47*'[1]功能-城建'!GJ43)*W$6+AZ44</f>
        <v>0</v>
      </c>
      <c r="BD45" s="54">
        <v>40</v>
      </c>
      <c r="BE45" s="61">
        <f t="shared" si="45"/>
        <v>0</v>
      </c>
      <c r="BF45" s="61">
        <f t="shared" si="45"/>
        <v>0</v>
      </c>
      <c r="BG45" s="61">
        <f t="shared" si="45"/>
        <v>0</v>
      </c>
      <c r="BH45" s="61">
        <f t="shared" si="45"/>
        <v>0</v>
      </c>
      <c r="BI45" s="61">
        <f t="shared" si="45"/>
        <v>0</v>
      </c>
      <c r="BM45" s="54">
        <v>40</v>
      </c>
      <c r="BN45" s="61">
        <f t="shared" si="46"/>
        <v>0</v>
      </c>
      <c r="BO45" s="61">
        <f t="shared" si="46"/>
        <v>0</v>
      </c>
      <c r="BP45" s="61">
        <f t="shared" si="46"/>
        <v>0</v>
      </c>
      <c r="BQ45" s="61">
        <f t="shared" si="46"/>
        <v>0</v>
      </c>
      <c r="BR45" s="61">
        <f t="shared" si="46"/>
        <v>0</v>
      </c>
      <c r="BV45" s="54">
        <v>40</v>
      </c>
      <c r="BW45" s="61">
        <f t="shared" si="47"/>
        <v>0</v>
      </c>
      <c r="BX45" s="61">
        <f t="shared" si="47"/>
        <v>0</v>
      </c>
      <c r="BY45" s="61">
        <f t="shared" si="47"/>
        <v>0</v>
      </c>
      <c r="BZ45" s="61">
        <f t="shared" si="47"/>
        <v>0</v>
      </c>
      <c r="CA45" s="61">
        <f t="shared" si="47"/>
        <v>0</v>
      </c>
      <c r="CE45" s="54">
        <v>40</v>
      </c>
      <c r="CF45" s="62">
        <f t="shared" si="11"/>
        <v>0</v>
      </c>
      <c r="CG45" s="62">
        <f t="shared" si="12"/>
        <v>0</v>
      </c>
      <c r="CH45" s="62">
        <f t="shared" si="13"/>
        <v>0</v>
      </c>
      <c r="CI45" s="62">
        <f t="shared" si="14"/>
        <v>0</v>
      </c>
      <c r="CJ45" s="62">
        <f t="shared" si="15"/>
        <v>0</v>
      </c>
      <c r="CN45" s="54">
        <v>40</v>
      </c>
      <c r="CO45" s="62">
        <f t="shared" si="16"/>
        <v>0</v>
      </c>
      <c r="CP45" s="62">
        <f t="shared" si="17"/>
        <v>0</v>
      </c>
      <c r="CQ45" s="62">
        <f t="shared" si="18"/>
        <v>0</v>
      </c>
      <c r="CR45" s="62">
        <f t="shared" si="19"/>
        <v>0</v>
      </c>
      <c r="CS45" s="62">
        <f t="shared" si="20"/>
        <v>0</v>
      </c>
      <c r="CW45" s="54">
        <v>40</v>
      </c>
      <c r="CX45" s="62">
        <f t="shared" si="21"/>
        <v>0</v>
      </c>
      <c r="CY45" s="62">
        <f t="shared" si="22"/>
        <v>0</v>
      </c>
      <c r="CZ45" s="62">
        <f t="shared" si="23"/>
        <v>0</v>
      </c>
      <c r="DA45" s="62">
        <f t="shared" si="24"/>
        <v>0</v>
      </c>
      <c r="DB45" s="62">
        <f t="shared" si="25"/>
        <v>0</v>
      </c>
      <c r="DF45" s="54">
        <v>40</v>
      </c>
      <c r="DG45" s="61">
        <f t="shared" si="26"/>
        <v>0</v>
      </c>
      <c r="DH45" s="61">
        <f t="shared" si="27"/>
        <v>0</v>
      </c>
      <c r="DI45" s="61">
        <f t="shared" si="28"/>
        <v>0</v>
      </c>
      <c r="DJ45" s="61">
        <f t="shared" si="29"/>
        <v>0</v>
      </c>
      <c r="DK45" s="61">
        <f t="shared" si="30"/>
        <v>0</v>
      </c>
      <c r="DO45" s="54">
        <v>40</v>
      </c>
      <c r="DP45" s="61">
        <f t="shared" si="31"/>
        <v>0</v>
      </c>
      <c r="DQ45" s="61">
        <f t="shared" si="32"/>
        <v>0</v>
      </c>
      <c r="DR45" s="61">
        <f t="shared" si="33"/>
        <v>0</v>
      </c>
      <c r="DS45" s="61">
        <f t="shared" si="34"/>
        <v>0</v>
      </c>
      <c r="DT45" s="61">
        <f t="shared" si="35"/>
        <v>0</v>
      </c>
    </row>
    <row r="46" spans="2:124" x14ac:dyDescent="0.15">
      <c r="B46" s="54">
        <v>39</v>
      </c>
      <c r="C46" s="63">
        <f t="shared" si="44"/>
        <v>4.6586037252144767E-2</v>
      </c>
      <c r="D46" s="63">
        <f t="shared" si="44"/>
        <v>0</v>
      </c>
      <c r="E46" s="63">
        <f t="shared" si="44"/>
        <v>2.3293018626072384E-2</v>
      </c>
      <c r="F46" s="63">
        <f t="shared" si="44"/>
        <v>2.3293018626072384E-2</v>
      </c>
      <c r="G46" s="63">
        <f t="shared" si="44"/>
        <v>0.11646509313036191</v>
      </c>
      <c r="H46" s="63">
        <f t="shared" si="39"/>
        <v>6.9879055878217133E-2</v>
      </c>
      <c r="I46" s="63">
        <f t="shared" si="39"/>
        <v>0.15373392293207772</v>
      </c>
      <c r="J46" s="63">
        <f t="shared" si="39"/>
        <v>0.23293018626072381</v>
      </c>
      <c r="K46" s="63">
        <f t="shared" si="39"/>
        <v>9.3172074504289534E-2</v>
      </c>
      <c r="L46" s="59">
        <f t="shared" si="39"/>
        <v>2.3293018626072381</v>
      </c>
      <c r="M46" s="59">
        <f t="shared" si="39"/>
        <v>4.6586037252144763</v>
      </c>
      <c r="AC46" s="54">
        <v>41</v>
      </c>
      <c r="AD46" s="54">
        <f>($C48*'[1]功能-城建'!EX44)*S$6+AD45</f>
        <v>0</v>
      </c>
      <c r="AE46" s="54">
        <f>($C48*'[1]功能-城建'!EY44)*T$6+AE45</f>
        <v>0</v>
      </c>
      <c r="AF46" s="54">
        <f>($C48*'[1]功能-城建'!EZ44)*U$6+AF45</f>
        <v>0</v>
      </c>
      <c r="AG46" s="54">
        <f>($C48*'[1]功能-城建'!FA44)*V$6+AG45</f>
        <v>0</v>
      </c>
      <c r="AH46" s="54">
        <f>($C48*'[1]功能-城建'!FB44)*W$6+AH45</f>
        <v>0</v>
      </c>
      <c r="AL46" s="54">
        <v>41</v>
      </c>
      <c r="AM46" s="54">
        <f>($D48*'[1]功能-城建'!HM44)*S$6+AM45</f>
        <v>0</v>
      </c>
      <c r="AN46" s="54">
        <f>($D48*'[1]功能-城建'!HN44)*T$6+AN45</f>
        <v>0</v>
      </c>
      <c r="AO46" s="54">
        <f>($D48*'[1]功能-城建'!HO44)*U$6+AO45</f>
        <v>0</v>
      </c>
      <c r="AP46" s="54">
        <f>($D48*'[1]功能-城建'!HP44)*V$6+AP45</f>
        <v>0</v>
      </c>
      <c r="AQ46" s="54">
        <f>($D48*'[1]功能-城建'!HQ44)*W$6+AQ45</f>
        <v>0</v>
      </c>
      <c r="AU46" s="54">
        <v>41</v>
      </c>
      <c r="AV46" s="54">
        <f>($E48*'[1]功能-城建'!GF44)*S$6+AV45</f>
        <v>0</v>
      </c>
      <c r="AW46" s="54">
        <f>($E48*'[1]功能-城建'!GG44)*T$6+AW45</f>
        <v>0</v>
      </c>
      <c r="AX46" s="54">
        <f>($E48*'[1]功能-城建'!GH44)*U$6+AX45</f>
        <v>0</v>
      </c>
      <c r="AY46" s="54">
        <f>($E48*'[1]功能-城建'!GI44)*V$6+AY45</f>
        <v>0</v>
      </c>
      <c r="AZ46" s="54">
        <f>($E48*'[1]功能-城建'!GJ44)*W$6+AZ45</f>
        <v>0</v>
      </c>
      <c r="BD46" s="54">
        <v>41</v>
      </c>
      <c r="BE46" s="61">
        <f t="shared" si="45"/>
        <v>0</v>
      </c>
      <c r="BF46" s="61">
        <f t="shared" si="45"/>
        <v>0</v>
      </c>
      <c r="BG46" s="61">
        <f t="shared" si="45"/>
        <v>0</v>
      </c>
      <c r="BH46" s="61">
        <f t="shared" si="45"/>
        <v>0</v>
      </c>
      <c r="BI46" s="61">
        <f t="shared" si="45"/>
        <v>0</v>
      </c>
      <c r="BM46" s="54">
        <v>41</v>
      </c>
      <c r="BN46" s="61">
        <f t="shared" si="46"/>
        <v>0</v>
      </c>
      <c r="BO46" s="61">
        <f t="shared" si="46"/>
        <v>0</v>
      </c>
      <c r="BP46" s="61">
        <f t="shared" si="46"/>
        <v>0</v>
      </c>
      <c r="BQ46" s="61">
        <f t="shared" si="46"/>
        <v>0</v>
      </c>
      <c r="BR46" s="61">
        <f t="shared" si="46"/>
        <v>0</v>
      </c>
      <c r="BV46" s="54">
        <v>41</v>
      </c>
      <c r="BW46" s="61">
        <f t="shared" si="47"/>
        <v>0</v>
      </c>
      <c r="BX46" s="61">
        <f t="shared" si="47"/>
        <v>0</v>
      </c>
      <c r="BY46" s="61">
        <f t="shared" si="47"/>
        <v>0</v>
      </c>
      <c r="BZ46" s="61">
        <f t="shared" si="47"/>
        <v>0</v>
      </c>
      <c r="CA46" s="61">
        <f t="shared" si="47"/>
        <v>0</v>
      </c>
      <c r="CE46" s="54">
        <v>41</v>
      </c>
      <c r="CF46" s="62">
        <f t="shared" si="11"/>
        <v>0</v>
      </c>
      <c r="CG46" s="62">
        <f t="shared" si="12"/>
        <v>0</v>
      </c>
      <c r="CH46" s="62">
        <f t="shared" si="13"/>
        <v>0</v>
      </c>
      <c r="CI46" s="62">
        <f t="shared" si="14"/>
        <v>0</v>
      </c>
      <c r="CJ46" s="62">
        <f t="shared" si="15"/>
        <v>0</v>
      </c>
      <c r="CN46" s="54">
        <v>41</v>
      </c>
      <c r="CO46" s="62">
        <f t="shared" si="16"/>
        <v>0</v>
      </c>
      <c r="CP46" s="62">
        <f t="shared" si="17"/>
        <v>0</v>
      </c>
      <c r="CQ46" s="62">
        <f t="shared" si="18"/>
        <v>0</v>
      </c>
      <c r="CR46" s="62">
        <f t="shared" si="19"/>
        <v>0</v>
      </c>
      <c r="CS46" s="62">
        <f t="shared" si="20"/>
        <v>0</v>
      </c>
      <c r="CW46" s="54">
        <v>41</v>
      </c>
      <c r="CX46" s="62">
        <f t="shared" si="21"/>
        <v>0</v>
      </c>
      <c r="CY46" s="62">
        <f t="shared" si="22"/>
        <v>0</v>
      </c>
      <c r="CZ46" s="62">
        <f t="shared" si="23"/>
        <v>0</v>
      </c>
      <c r="DA46" s="62">
        <f t="shared" si="24"/>
        <v>0</v>
      </c>
      <c r="DB46" s="62">
        <f t="shared" si="25"/>
        <v>0</v>
      </c>
      <c r="DF46" s="54">
        <v>41</v>
      </c>
      <c r="DG46" s="61">
        <f t="shared" si="26"/>
        <v>0</v>
      </c>
      <c r="DH46" s="61">
        <f t="shared" si="27"/>
        <v>0</v>
      </c>
      <c r="DI46" s="61">
        <f t="shared" si="28"/>
        <v>0</v>
      </c>
      <c r="DJ46" s="61">
        <f t="shared" si="29"/>
        <v>0</v>
      </c>
      <c r="DK46" s="61">
        <f t="shared" si="30"/>
        <v>0</v>
      </c>
      <c r="DO46" s="54">
        <v>41</v>
      </c>
      <c r="DP46" s="61">
        <f t="shared" si="31"/>
        <v>0</v>
      </c>
      <c r="DQ46" s="61">
        <f t="shared" si="32"/>
        <v>0</v>
      </c>
      <c r="DR46" s="61">
        <f t="shared" si="33"/>
        <v>0</v>
      </c>
      <c r="DS46" s="61">
        <f t="shared" si="34"/>
        <v>0</v>
      </c>
      <c r="DT46" s="61">
        <f t="shared" si="35"/>
        <v>0</v>
      </c>
    </row>
    <row r="47" spans="2:124" x14ac:dyDescent="0.15">
      <c r="B47" s="54">
        <v>40</v>
      </c>
      <c r="C47" s="63">
        <f t="shared" si="44"/>
        <v>4.8527122137650799E-2</v>
      </c>
      <c r="D47" s="63">
        <f t="shared" si="44"/>
        <v>0</v>
      </c>
      <c r="E47" s="63">
        <f t="shared" si="44"/>
        <v>2.42635610688254E-2</v>
      </c>
      <c r="F47" s="63">
        <f t="shared" si="44"/>
        <v>2.42635610688254E-2</v>
      </c>
      <c r="G47" s="63">
        <f t="shared" si="44"/>
        <v>0.12131780534412699</v>
      </c>
      <c r="H47" s="63">
        <f t="shared" si="39"/>
        <v>7.2790683206476192E-2</v>
      </c>
      <c r="I47" s="63">
        <f t="shared" si="39"/>
        <v>0.16013950305424762</v>
      </c>
      <c r="J47" s="63">
        <f t="shared" si="39"/>
        <v>0.24263561068825398</v>
      </c>
      <c r="K47" s="63">
        <f t="shared" si="39"/>
        <v>9.7054244275301599E-2</v>
      </c>
      <c r="L47" s="59">
        <f t="shared" si="39"/>
        <v>2.4263561068825399</v>
      </c>
      <c r="M47" s="59">
        <f t="shared" si="39"/>
        <v>4.8527122137650798</v>
      </c>
      <c r="AC47" s="54">
        <v>42</v>
      </c>
      <c r="AD47" s="54">
        <f>($C49*'[1]功能-城建'!EX45)*S$6+AD46</f>
        <v>0</v>
      </c>
      <c r="AE47" s="54">
        <f>($C49*'[1]功能-城建'!EY45)*T$6+AE46</f>
        <v>0</v>
      </c>
      <c r="AF47" s="54">
        <f>($C49*'[1]功能-城建'!EZ45)*U$6+AF46</f>
        <v>0</v>
      </c>
      <c r="AG47" s="54">
        <f>($C49*'[1]功能-城建'!FA45)*V$6+AG46</f>
        <v>0</v>
      </c>
      <c r="AH47" s="54">
        <f>($C49*'[1]功能-城建'!FB45)*W$6+AH46</f>
        <v>0</v>
      </c>
      <c r="AL47" s="54">
        <v>42</v>
      </c>
      <c r="AM47" s="54">
        <f>($D49*'[1]功能-城建'!HM45)*S$6+AM46</f>
        <v>0</v>
      </c>
      <c r="AN47" s="54">
        <f>($D49*'[1]功能-城建'!HN45)*T$6+AN46</f>
        <v>0</v>
      </c>
      <c r="AO47" s="54">
        <f>($D49*'[1]功能-城建'!HO45)*U$6+AO46</f>
        <v>0</v>
      </c>
      <c r="AP47" s="54">
        <f>($D49*'[1]功能-城建'!HP45)*V$6+AP46</f>
        <v>0</v>
      </c>
      <c r="AQ47" s="54">
        <f>($D49*'[1]功能-城建'!HQ45)*W$6+AQ46</f>
        <v>0</v>
      </c>
      <c r="AU47" s="54">
        <v>42</v>
      </c>
      <c r="AV47" s="54">
        <f>($E49*'[1]功能-城建'!GF45)*S$6+AV46</f>
        <v>0</v>
      </c>
      <c r="AW47" s="54">
        <f>($E49*'[1]功能-城建'!GG45)*T$6+AW46</f>
        <v>0</v>
      </c>
      <c r="AX47" s="54">
        <f>($E49*'[1]功能-城建'!GH45)*U$6+AX46</f>
        <v>0</v>
      </c>
      <c r="AY47" s="54">
        <f>($E49*'[1]功能-城建'!GI45)*V$6+AY46</f>
        <v>0</v>
      </c>
      <c r="AZ47" s="54">
        <f>($E49*'[1]功能-城建'!GJ45)*W$6+AZ46</f>
        <v>0</v>
      </c>
      <c r="BD47" s="54">
        <v>42</v>
      </c>
      <c r="BE47" s="61">
        <f t="shared" si="45"/>
        <v>0</v>
      </c>
      <c r="BF47" s="61">
        <f t="shared" si="45"/>
        <v>0</v>
      </c>
      <c r="BG47" s="61">
        <f t="shared" si="45"/>
        <v>0</v>
      </c>
      <c r="BH47" s="61">
        <f t="shared" si="45"/>
        <v>0</v>
      </c>
      <c r="BI47" s="61">
        <f t="shared" si="45"/>
        <v>0</v>
      </c>
      <c r="BM47" s="54">
        <v>42</v>
      </c>
      <c r="BN47" s="61">
        <f t="shared" si="46"/>
        <v>0</v>
      </c>
      <c r="BO47" s="61">
        <f t="shared" si="46"/>
        <v>0</v>
      </c>
      <c r="BP47" s="61">
        <f t="shared" si="46"/>
        <v>0</v>
      </c>
      <c r="BQ47" s="61">
        <f t="shared" si="46"/>
        <v>0</v>
      </c>
      <c r="BR47" s="61">
        <f t="shared" si="46"/>
        <v>0</v>
      </c>
      <c r="BV47" s="54">
        <v>42</v>
      </c>
      <c r="BW47" s="61">
        <f t="shared" si="47"/>
        <v>0</v>
      </c>
      <c r="BX47" s="61">
        <f t="shared" si="47"/>
        <v>0</v>
      </c>
      <c r="BY47" s="61">
        <f t="shared" si="47"/>
        <v>0</v>
      </c>
      <c r="BZ47" s="61">
        <f t="shared" si="47"/>
        <v>0</v>
      </c>
      <c r="CA47" s="61">
        <f t="shared" si="47"/>
        <v>0</v>
      </c>
      <c r="CE47" s="54">
        <v>42</v>
      </c>
      <c r="CF47" s="62">
        <f t="shared" si="11"/>
        <v>0</v>
      </c>
      <c r="CG47" s="62">
        <f t="shared" si="12"/>
        <v>0</v>
      </c>
      <c r="CH47" s="62">
        <f t="shared" si="13"/>
        <v>0</v>
      </c>
      <c r="CI47" s="62">
        <f t="shared" si="14"/>
        <v>0</v>
      </c>
      <c r="CJ47" s="62">
        <f t="shared" si="15"/>
        <v>0</v>
      </c>
      <c r="CN47" s="54">
        <v>42</v>
      </c>
      <c r="CO47" s="62">
        <f t="shared" si="16"/>
        <v>0</v>
      </c>
      <c r="CP47" s="62">
        <f t="shared" si="17"/>
        <v>0</v>
      </c>
      <c r="CQ47" s="62">
        <f t="shared" si="18"/>
        <v>0</v>
      </c>
      <c r="CR47" s="62">
        <f t="shared" si="19"/>
        <v>0</v>
      </c>
      <c r="CS47" s="62">
        <f t="shared" si="20"/>
        <v>0</v>
      </c>
      <c r="CW47" s="54">
        <v>42</v>
      </c>
      <c r="CX47" s="62">
        <f t="shared" si="21"/>
        <v>0</v>
      </c>
      <c r="CY47" s="62">
        <f t="shared" si="22"/>
        <v>0</v>
      </c>
      <c r="CZ47" s="62">
        <f t="shared" si="23"/>
        <v>0</v>
      </c>
      <c r="DA47" s="62">
        <f t="shared" si="24"/>
        <v>0</v>
      </c>
      <c r="DB47" s="62">
        <f t="shared" si="25"/>
        <v>0</v>
      </c>
      <c r="DF47" s="54">
        <v>42</v>
      </c>
      <c r="DG47" s="61">
        <f t="shared" si="26"/>
        <v>0</v>
      </c>
      <c r="DH47" s="61">
        <f t="shared" si="27"/>
        <v>0</v>
      </c>
      <c r="DI47" s="61">
        <f t="shared" si="28"/>
        <v>0</v>
      </c>
      <c r="DJ47" s="61">
        <f t="shared" si="29"/>
        <v>0</v>
      </c>
      <c r="DK47" s="61">
        <f t="shared" si="30"/>
        <v>0</v>
      </c>
      <c r="DO47" s="54">
        <v>42</v>
      </c>
      <c r="DP47" s="61">
        <f t="shared" si="31"/>
        <v>0</v>
      </c>
      <c r="DQ47" s="61">
        <f t="shared" si="32"/>
        <v>0</v>
      </c>
      <c r="DR47" s="61">
        <f t="shared" si="33"/>
        <v>0</v>
      </c>
      <c r="DS47" s="61">
        <f t="shared" si="34"/>
        <v>0</v>
      </c>
      <c r="DT47" s="61">
        <f t="shared" si="35"/>
        <v>0</v>
      </c>
    </row>
    <row r="48" spans="2:124" x14ac:dyDescent="0.15">
      <c r="B48" s="54">
        <v>41</v>
      </c>
      <c r="C48" s="63">
        <f t="shared" si="44"/>
        <v>5.0468207023156832E-2</v>
      </c>
      <c r="D48" s="63">
        <f t="shared" si="44"/>
        <v>0</v>
      </c>
      <c r="E48" s="63">
        <f t="shared" si="44"/>
        <v>2.5234103511578416E-2</v>
      </c>
      <c r="F48" s="63">
        <f t="shared" si="44"/>
        <v>2.5234103511578416E-2</v>
      </c>
      <c r="G48" s="63">
        <f t="shared" si="44"/>
        <v>0.12617051755789208</v>
      </c>
      <c r="H48" s="63">
        <f t="shared" si="39"/>
        <v>7.5702310534735237E-2</v>
      </c>
      <c r="I48" s="63">
        <f t="shared" si="39"/>
        <v>0.16654508317641753</v>
      </c>
      <c r="J48" s="63">
        <f t="shared" si="39"/>
        <v>0.25234103511578415</v>
      </c>
      <c r="K48" s="63">
        <f t="shared" si="39"/>
        <v>0.10093641404631366</v>
      </c>
      <c r="L48" s="59">
        <f t="shared" si="39"/>
        <v>2.5234103511578416</v>
      </c>
      <c r="M48" s="59">
        <f t="shared" si="39"/>
        <v>5.0468207023156832</v>
      </c>
      <c r="AC48" s="54">
        <v>43</v>
      </c>
      <c r="AD48" s="54">
        <f>($C50*'[1]功能-城建'!EX46)*S$6+AD47</f>
        <v>0</v>
      </c>
      <c r="AE48" s="54">
        <f>($C50*'[1]功能-城建'!EY46)*T$6+AE47</f>
        <v>0</v>
      </c>
      <c r="AF48" s="54">
        <f>($C50*'[1]功能-城建'!EZ46)*U$6+AF47</f>
        <v>0</v>
      </c>
      <c r="AG48" s="54">
        <f>($C50*'[1]功能-城建'!FA46)*V$6+AG47</f>
        <v>0</v>
      </c>
      <c r="AH48" s="54">
        <f>($C50*'[1]功能-城建'!FB46)*W$6+AH47</f>
        <v>0</v>
      </c>
      <c r="AL48" s="54">
        <v>43</v>
      </c>
      <c r="AM48" s="54">
        <f>($D50*'[1]功能-城建'!HM46)*S$6+AM47</f>
        <v>0</v>
      </c>
      <c r="AN48" s="54">
        <f>($D50*'[1]功能-城建'!HN46)*T$6+AN47</f>
        <v>0</v>
      </c>
      <c r="AO48" s="54">
        <f>($D50*'[1]功能-城建'!HO46)*U$6+AO47</f>
        <v>0</v>
      </c>
      <c r="AP48" s="54">
        <f>($D50*'[1]功能-城建'!HP46)*V$6+AP47</f>
        <v>0</v>
      </c>
      <c r="AQ48" s="54">
        <f>($D50*'[1]功能-城建'!HQ46)*W$6+AQ47</f>
        <v>0</v>
      </c>
      <c r="AU48" s="54">
        <v>43</v>
      </c>
      <c r="AV48" s="54">
        <f>($E50*'[1]功能-城建'!GF46)*S$6+AV47</f>
        <v>0</v>
      </c>
      <c r="AW48" s="54">
        <f>($E50*'[1]功能-城建'!GG46)*T$6+AW47</f>
        <v>0</v>
      </c>
      <c r="AX48" s="54">
        <f>($E50*'[1]功能-城建'!GH46)*U$6+AX47</f>
        <v>0</v>
      </c>
      <c r="AY48" s="54">
        <f>($E50*'[1]功能-城建'!GI46)*V$6+AY47</f>
        <v>0</v>
      </c>
      <c r="AZ48" s="54">
        <f>($E50*'[1]功能-城建'!GJ46)*W$6+AZ47</f>
        <v>0</v>
      </c>
      <c r="BD48" s="54">
        <v>43</v>
      </c>
      <c r="BE48" s="61">
        <f t="shared" si="45"/>
        <v>0</v>
      </c>
      <c r="BF48" s="61">
        <f t="shared" si="45"/>
        <v>0</v>
      </c>
      <c r="BG48" s="61">
        <f t="shared" si="45"/>
        <v>0</v>
      </c>
      <c r="BH48" s="61">
        <f t="shared" si="45"/>
        <v>0</v>
      </c>
      <c r="BI48" s="61">
        <f t="shared" si="45"/>
        <v>0</v>
      </c>
      <c r="BM48" s="54">
        <v>43</v>
      </c>
      <c r="BN48" s="61">
        <f t="shared" si="46"/>
        <v>0</v>
      </c>
      <c r="BO48" s="61">
        <f t="shared" si="46"/>
        <v>0</v>
      </c>
      <c r="BP48" s="61">
        <f t="shared" si="46"/>
        <v>0</v>
      </c>
      <c r="BQ48" s="61">
        <f t="shared" si="46"/>
        <v>0</v>
      </c>
      <c r="BR48" s="61">
        <f t="shared" si="46"/>
        <v>0</v>
      </c>
      <c r="BV48" s="54">
        <v>43</v>
      </c>
      <c r="BW48" s="61">
        <f t="shared" si="47"/>
        <v>0</v>
      </c>
      <c r="BX48" s="61">
        <f t="shared" si="47"/>
        <v>0</v>
      </c>
      <c r="BY48" s="61">
        <f t="shared" si="47"/>
        <v>0</v>
      </c>
      <c r="BZ48" s="61">
        <f t="shared" si="47"/>
        <v>0</v>
      </c>
      <c r="CA48" s="61">
        <f t="shared" si="47"/>
        <v>0</v>
      </c>
      <c r="CE48" s="54">
        <v>43</v>
      </c>
      <c r="CF48" s="62">
        <f t="shared" si="11"/>
        <v>0</v>
      </c>
      <c r="CG48" s="62">
        <f t="shared" si="12"/>
        <v>0</v>
      </c>
      <c r="CH48" s="62">
        <f t="shared" si="13"/>
        <v>0</v>
      </c>
      <c r="CI48" s="62">
        <f t="shared" si="14"/>
        <v>0</v>
      </c>
      <c r="CJ48" s="62">
        <f t="shared" si="15"/>
        <v>0</v>
      </c>
      <c r="CN48" s="54">
        <v>43</v>
      </c>
      <c r="CO48" s="62">
        <f t="shared" si="16"/>
        <v>0</v>
      </c>
      <c r="CP48" s="62">
        <f t="shared" si="17"/>
        <v>0</v>
      </c>
      <c r="CQ48" s="62">
        <f t="shared" si="18"/>
        <v>0</v>
      </c>
      <c r="CR48" s="62">
        <f t="shared" si="19"/>
        <v>0</v>
      </c>
      <c r="CS48" s="62">
        <f t="shared" si="20"/>
        <v>0</v>
      </c>
      <c r="CW48" s="54">
        <v>43</v>
      </c>
      <c r="CX48" s="62">
        <f t="shared" si="21"/>
        <v>0</v>
      </c>
      <c r="CY48" s="62">
        <f t="shared" si="22"/>
        <v>0</v>
      </c>
      <c r="CZ48" s="62">
        <f t="shared" si="23"/>
        <v>0</v>
      </c>
      <c r="DA48" s="62">
        <f t="shared" si="24"/>
        <v>0</v>
      </c>
      <c r="DB48" s="62">
        <f t="shared" si="25"/>
        <v>0</v>
      </c>
      <c r="DF48" s="54">
        <v>43</v>
      </c>
      <c r="DG48" s="61">
        <f t="shared" si="26"/>
        <v>0</v>
      </c>
      <c r="DH48" s="61">
        <f t="shared" si="27"/>
        <v>0</v>
      </c>
      <c r="DI48" s="61">
        <f t="shared" si="28"/>
        <v>0</v>
      </c>
      <c r="DJ48" s="61">
        <f t="shared" si="29"/>
        <v>0</v>
      </c>
      <c r="DK48" s="61">
        <f t="shared" si="30"/>
        <v>0</v>
      </c>
      <c r="DO48" s="54">
        <v>43</v>
      </c>
      <c r="DP48" s="61">
        <f t="shared" si="31"/>
        <v>0</v>
      </c>
      <c r="DQ48" s="61">
        <f t="shared" si="32"/>
        <v>0</v>
      </c>
      <c r="DR48" s="61">
        <f t="shared" si="33"/>
        <v>0</v>
      </c>
      <c r="DS48" s="61">
        <f t="shared" si="34"/>
        <v>0</v>
      </c>
      <c r="DT48" s="61">
        <f t="shared" si="35"/>
        <v>0</v>
      </c>
    </row>
    <row r="49" spans="2:124" x14ac:dyDescent="0.15">
      <c r="B49" s="54">
        <v>42</v>
      </c>
      <c r="C49" s="63">
        <f t="shared" si="44"/>
        <v>5.2409291908662864E-2</v>
      </c>
      <c r="D49" s="63">
        <f t="shared" si="44"/>
        <v>0</v>
      </c>
      <c r="E49" s="63">
        <f t="shared" si="44"/>
        <v>2.6204645954331432E-2</v>
      </c>
      <c r="F49" s="63">
        <f t="shared" si="44"/>
        <v>2.6204645954331432E-2</v>
      </c>
      <c r="G49" s="63">
        <f t="shared" si="44"/>
        <v>0.13102322977165715</v>
      </c>
      <c r="H49" s="63">
        <f t="shared" si="39"/>
        <v>7.8613937862994282E-2</v>
      </c>
      <c r="I49" s="63">
        <f t="shared" si="39"/>
        <v>0.17295066329858744</v>
      </c>
      <c r="J49" s="63">
        <f t="shared" si="39"/>
        <v>0.26204645954331429</v>
      </c>
      <c r="K49" s="63">
        <f t="shared" si="39"/>
        <v>0.10481858381732573</v>
      </c>
      <c r="L49" s="59">
        <f t="shared" si="39"/>
        <v>2.6204645954331434</v>
      </c>
      <c r="M49" s="59">
        <f t="shared" si="39"/>
        <v>5.2409291908662867</v>
      </c>
      <c r="AC49" s="54">
        <v>44</v>
      </c>
      <c r="AD49" s="54">
        <f>($C51*'[1]功能-城建'!EX47)*S$6+AD48</f>
        <v>0</v>
      </c>
      <c r="AE49" s="54">
        <f>($C51*'[1]功能-城建'!EY47)*T$6+AE48</f>
        <v>0</v>
      </c>
      <c r="AF49" s="54">
        <f>($C51*'[1]功能-城建'!EZ47)*U$6+AF48</f>
        <v>0</v>
      </c>
      <c r="AG49" s="54">
        <f>($C51*'[1]功能-城建'!FA47)*V$6+AG48</f>
        <v>0</v>
      </c>
      <c r="AH49" s="54">
        <f>($C51*'[1]功能-城建'!FB47)*W$6+AH48</f>
        <v>0</v>
      </c>
      <c r="AL49" s="54">
        <v>44</v>
      </c>
      <c r="AM49" s="54">
        <f>($D51*'[1]功能-城建'!HM47)*S$6+AM48</f>
        <v>0</v>
      </c>
      <c r="AN49" s="54">
        <f>($D51*'[1]功能-城建'!HN47)*T$6+AN48</f>
        <v>0</v>
      </c>
      <c r="AO49" s="54">
        <f>($D51*'[1]功能-城建'!HO47)*U$6+AO48</f>
        <v>0</v>
      </c>
      <c r="AP49" s="54">
        <f>($D51*'[1]功能-城建'!HP47)*V$6+AP48</f>
        <v>0</v>
      </c>
      <c r="AQ49" s="54">
        <f>($D51*'[1]功能-城建'!HQ47)*W$6+AQ48</f>
        <v>0</v>
      </c>
      <c r="AU49" s="54">
        <v>44</v>
      </c>
      <c r="AV49" s="54">
        <f>($E51*'[1]功能-城建'!GF47)*S$6+AV48</f>
        <v>0</v>
      </c>
      <c r="AW49" s="54">
        <f>($E51*'[1]功能-城建'!GG47)*T$6+AW48</f>
        <v>0</v>
      </c>
      <c r="AX49" s="54">
        <f>($E51*'[1]功能-城建'!GH47)*U$6+AX48</f>
        <v>0</v>
      </c>
      <c r="AY49" s="54">
        <f>($E51*'[1]功能-城建'!GI47)*V$6+AY48</f>
        <v>0</v>
      </c>
      <c r="AZ49" s="54">
        <f>($E51*'[1]功能-城建'!GJ47)*W$6+AZ48</f>
        <v>0</v>
      </c>
      <c r="BD49" s="54">
        <v>44</v>
      </c>
      <c r="BE49" s="61">
        <f t="shared" si="45"/>
        <v>0</v>
      </c>
      <c r="BF49" s="61">
        <f t="shared" si="45"/>
        <v>0</v>
      </c>
      <c r="BG49" s="61">
        <f t="shared" si="45"/>
        <v>0</v>
      </c>
      <c r="BH49" s="61">
        <f t="shared" si="45"/>
        <v>0</v>
      </c>
      <c r="BI49" s="61">
        <f t="shared" si="45"/>
        <v>0</v>
      </c>
      <c r="BM49" s="54">
        <v>44</v>
      </c>
      <c r="BN49" s="61">
        <f t="shared" si="46"/>
        <v>0</v>
      </c>
      <c r="BO49" s="61">
        <f t="shared" si="46"/>
        <v>0</v>
      </c>
      <c r="BP49" s="61">
        <f t="shared" si="46"/>
        <v>0</v>
      </c>
      <c r="BQ49" s="61">
        <f t="shared" si="46"/>
        <v>0</v>
      </c>
      <c r="BR49" s="61">
        <f t="shared" si="46"/>
        <v>0</v>
      </c>
      <c r="BV49" s="54">
        <v>44</v>
      </c>
      <c r="BW49" s="61">
        <f t="shared" si="47"/>
        <v>0</v>
      </c>
      <c r="BX49" s="61">
        <f t="shared" si="47"/>
        <v>0</v>
      </c>
      <c r="BY49" s="61">
        <f t="shared" si="47"/>
        <v>0</v>
      </c>
      <c r="BZ49" s="61">
        <f t="shared" si="47"/>
        <v>0</v>
      </c>
      <c r="CA49" s="61">
        <f t="shared" si="47"/>
        <v>0</v>
      </c>
      <c r="CE49" s="54">
        <v>44</v>
      </c>
      <c r="CF49" s="62">
        <f t="shared" si="11"/>
        <v>0</v>
      </c>
      <c r="CG49" s="62">
        <f t="shared" si="12"/>
        <v>0</v>
      </c>
      <c r="CH49" s="62">
        <f t="shared" si="13"/>
        <v>0</v>
      </c>
      <c r="CI49" s="62">
        <f t="shared" si="14"/>
        <v>0</v>
      </c>
      <c r="CJ49" s="62">
        <f t="shared" si="15"/>
        <v>0</v>
      </c>
      <c r="CN49" s="54">
        <v>44</v>
      </c>
      <c r="CO49" s="62">
        <f t="shared" si="16"/>
        <v>0</v>
      </c>
      <c r="CP49" s="62">
        <f t="shared" si="17"/>
        <v>0</v>
      </c>
      <c r="CQ49" s="62">
        <f t="shared" si="18"/>
        <v>0</v>
      </c>
      <c r="CR49" s="62">
        <f t="shared" si="19"/>
        <v>0</v>
      </c>
      <c r="CS49" s="62">
        <f t="shared" si="20"/>
        <v>0</v>
      </c>
      <c r="CW49" s="54">
        <v>44</v>
      </c>
      <c r="CX49" s="62">
        <f t="shared" si="21"/>
        <v>0</v>
      </c>
      <c r="CY49" s="62">
        <f t="shared" si="22"/>
        <v>0</v>
      </c>
      <c r="CZ49" s="62">
        <f t="shared" si="23"/>
        <v>0</v>
      </c>
      <c r="DA49" s="62">
        <f t="shared" si="24"/>
        <v>0</v>
      </c>
      <c r="DB49" s="62">
        <f t="shared" si="25"/>
        <v>0</v>
      </c>
      <c r="DF49" s="54">
        <v>44</v>
      </c>
      <c r="DG49" s="61">
        <f t="shared" si="26"/>
        <v>0</v>
      </c>
      <c r="DH49" s="61">
        <f t="shared" si="27"/>
        <v>0</v>
      </c>
      <c r="DI49" s="61">
        <f t="shared" si="28"/>
        <v>0</v>
      </c>
      <c r="DJ49" s="61">
        <f t="shared" si="29"/>
        <v>0</v>
      </c>
      <c r="DK49" s="61">
        <f t="shared" si="30"/>
        <v>0</v>
      </c>
      <c r="DO49" s="54">
        <v>44</v>
      </c>
      <c r="DP49" s="61">
        <f t="shared" si="31"/>
        <v>0</v>
      </c>
      <c r="DQ49" s="61">
        <f t="shared" si="32"/>
        <v>0</v>
      </c>
      <c r="DR49" s="61">
        <f t="shared" si="33"/>
        <v>0</v>
      </c>
      <c r="DS49" s="61">
        <f t="shared" si="34"/>
        <v>0</v>
      </c>
      <c r="DT49" s="61">
        <f t="shared" si="35"/>
        <v>0</v>
      </c>
    </row>
    <row r="50" spans="2:124" x14ac:dyDescent="0.15">
      <c r="B50" s="54">
        <v>43</v>
      </c>
      <c r="C50" s="63">
        <f t="shared" si="44"/>
        <v>5.4350376794168896E-2</v>
      </c>
      <c r="D50" s="63">
        <f t="shared" si="44"/>
        <v>0</v>
      </c>
      <c r="E50" s="63">
        <f t="shared" si="44"/>
        <v>2.7175188397084448E-2</v>
      </c>
      <c r="F50" s="63">
        <f t="shared" si="44"/>
        <v>2.7175188397084448E-2</v>
      </c>
      <c r="G50" s="63">
        <f t="shared" si="44"/>
        <v>0.13587594198542224</v>
      </c>
      <c r="H50" s="63">
        <f t="shared" si="39"/>
        <v>8.1525565191253327E-2</v>
      </c>
      <c r="I50" s="63">
        <f t="shared" si="39"/>
        <v>0.17935624342075734</v>
      </c>
      <c r="J50" s="63">
        <f t="shared" si="39"/>
        <v>0.27175188397084449</v>
      </c>
      <c r="K50" s="63">
        <f t="shared" si="39"/>
        <v>0.10870075358833779</v>
      </c>
      <c r="L50" s="59">
        <f t="shared" si="39"/>
        <v>2.7175188397084447</v>
      </c>
      <c r="M50" s="59">
        <f t="shared" si="39"/>
        <v>5.4350376794168893</v>
      </c>
      <c r="AC50" s="54">
        <v>45</v>
      </c>
      <c r="AD50" s="54">
        <f>($C52*'[1]功能-城建'!EX48)*S$6+AD49</f>
        <v>0</v>
      </c>
      <c r="AE50" s="54">
        <f>($C52*'[1]功能-城建'!EY48)*T$6+AE49</f>
        <v>0</v>
      </c>
      <c r="AF50" s="54">
        <f>($C52*'[1]功能-城建'!EZ48)*U$6+AF49</f>
        <v>0</v>
      </c>
      <c r="AG50" s="54">
        <f>($C52*'[1]功能-城建'!FA48)*V$6+AG49</f>
        <v>0</v>
      </c>
      <c r="AH50" s="54">
        <f>($C52*'[1]功能-城建'!FB48)*W$6+AH49</f>
        <v>0</v>
      </c>
      <c r="AL50" s="54">
        <v>45</v>
      </c>
      <c r="AM50" s="54">
        <f>($D52*'[1]功能-城建'!HM48)*S$6+AM49</f>
        <v>0</v>
      </c>
      <c r="AN50" s="54">
        <f>($D52*'[1]功能-城建'!HN48)*T$6+AN49</f>
        <v>0</v>
      </c>
      <c r="AO50" s="54">
        <f>($D52*'[1]功能-城建'!HO48)*U$6+AO49</f>
        <v>0</v>
      </c>
      <c r="AP50" s="54">
        <f>($D52*'[1]功能-城建'!HP48)*V$6+AP49</f>
        <v>0</v>
      </c>
      <c r="AQ50" s="54">
        <f>($D52*'[1]功能-城建'!HQ48)*W$6+AQ49</f>
        <v>0</v>
      </c>
      <c r="AU50" s="54">
        <v>45</v>
      </c>
      <c r="AV50" s="54">
        <f>($E52*'[1]功能-城建'!GF48)*S$6+AV49</f>
        <v>0</v>
      </c>
      <c r="AW50" s="54">
        <f>($E52*'[1]功能-城建'!GG48)*T$6+AW49</f>
        <v>0</v>
      </c>
      <c r="AX50" s="54">
        <f>($E52*'[1]功能-城建'!GH48)*U$6+AX49</f>
        <v>0</v>
      </c>
      <c r="AY50" s="54">
        <f>($E52*'[1]功能-城建'!GI48)*V$6+AY49</f>
        <v>0</v>
      </c>
      <c r="AZ50" s="54">
        <f>($E52*'[1]功能-城建'!GJ48)*W$6+AZ49</f>
        <v>0</v>
      </c>
      <c r="BD50" s="54">
        <v>45</v>
      </c>
      <c r="BE50" s="61">
        <f t="shared" si="45"/>
        <v>0</v>
      </c>
      <c r="BF50" s="61">
        <f t="shared" si="45"/>
        <v>0</v>
      </c>
      <c r="BG50" s="61">
        <f t="shared" si="45"/>
        <v>0</v>
      </c>
      <c r="BH50" s="61">
        <f t="shared" si="45"/>
        <v>0</v>
      </c>
      <c r="BI50" s="61">
        <f t="shared" si="45"/>
        <v>0</v>
      </c>
      <c r="BM50" s="54">
        <v>45</v>
      </c>
      <c r="BN50" s="61">
        <f t="shared" si="46"/>
        <v>0</v>
      </c>
      <c r="BO50" s="61">
        <f t="shared" si="46"/>
        <v>0</v>
      </c>
      <c r="BP50" s="61">
        <f t="shared" si="46"/>
        <v>0</v>
      </c>
      <c r="BQ50" s="61">
        <f t="shared" si="46"/>
        <v>0</v>
      </c>
      <c r="BR50" s="61">
        <f t="shared" si="46"/>
        <v>0</v>
      </c>
      <c r="BV50" s="54">
        <v>45</v>
      </c>
      <c r="BW50" s="61">
        <f t="shared" si="47"/>
        <v>0</v>
      </c>
      <c r="BX50" s="61">
        <f t="shared" si="47"/>
        <v>0</v>
      </c>
      <c r="BY50" s="61">
        <f t="shared" si="47"/>
        <v>0</v>
      </c>
      <c r="BZ50" s="61">
        <f t="shared" si="47"/>
        <v>0</v>
      </c>
      <c r="CA50" s="61">
        <f t="shared" si="47"/>
        <v>0</v>
      </c>
      <c r="CE50" s="54">
        <v>45</v>
      </c>
      <c r="CF50" s="62">
        <f t="shared" si="11"/>
        <v>0</v>
      </c>
      <c r="CG50" s="62">
        <f t="shared" si="12"/>
        <v>0</v>
      </c>
      <c r="CH50" s="62">
        <f t="shared" si="13"/>
        <v>0</v>
      </c>
      <c r="CI50" s="62">
        <f t="shared" si="14"/>
        <v>0</v>
      </c>
      <c r="CJ50" s="62">
        <f t="shared" si="15"/>
        <v>0</v>
      </c>
      <c r="CN50" s="54">
        <v>45</v>
      </c>
      <c r="CO50" s="62">
        <f t="shared" si="16"/>
        <v>0</v>
      </c>
      <c r="CP50" s="62">
        <f t="shared" si="17"/>
        <v>0</v>
      </c>
      <c r="CQ50" s="62">
        <f t="shared" si="18"/>
        <v>0</v>
      </c>
      <c r="CR50" s="62">
        <f t="shared" si="19"/>
        <v>0</v>
      </c>
      <c r="CS50" s="62">
        <f t="shared" si="20"/>
        <v>0</v>
      </c>
      <c r="CW50" s="54">
        <v>45</v>
      </c>
      <c r="CX50" s="62">
        <f t="shared" si="21"/>
        <v>0</v>
      </c>
      <c r="CY50" s="62">
        <f t="shared" si="22"/>
        <v>0</v>
      </c>
      <c r="CZ50" s="62">
        <f t="shared" si="23"/>
        <v>0</v>
      </c>
      <c r="DA50" s="62">
        <f t="shared" si="24"/>
        <v>0</v>
      </c>
      <c r="DB50" s="62">
        <f t="shared" si="25"/>
        <v>0</v>
      </c>
      <c r="DF50" s="54">
        <v>45</v>
      </c>
      <c r="DG50" s="61">
        <f t="shared" si="26"/>
        <v>0</v>
      </c>
      <c r="DH50" s="61">
        <f t="shared" si="27"/>
        <v>0</v>
      </c>
      <c r="DI50" s="61">
        <f t="shared" si="28"/>
        <v>0</v>
      </c>
      <c r="DJ50" s="61">
        <f t="shared" si="29"/>
        <v>0</v>
      </c>
      <c r="DK50" s="61">
        <f t="shared" si="30"/>
        <v>0</v>
      </c>
      <c r="DO50" s="54">
        <v>45</v>
      </c>
      <c r="DP50" s="61">
        <f t="shared" si="31"/>
        <v>0</v>
      </c>
      <c r="DQ50" s="61">
        <f t="shared" si="32"/>
        <v>0</v>
      </c>
      <c r="DR50" s="61">
        <f t="shared" si="33"/>
        <v>0</v>
      </c>
      <c r="DS50" s="61">
        <f t="shared" si="34"/>
        <v>0</v>
      </c>
      <c r="DT50" s="61">
        <f t="shared" si="35"/>
        <v>0</v>
      </c>
    </row>
    <row r="51" spans="2:124" x14ac:dyDescent="0.15">
      <c r="B51" s="54">
        <v>44</v>
      </c>
      <c r="C51" s="63">
        <f t="shared" si="44"/>
        <v>5.6291461679674928E-2</v>
      </c>
      <c r="D51" s="63">
        <f t="shared" si="44"/>
        <v>0</v>
      </c>
      <c r="E51" s="63">
        <f t="shared" si="44"/>
        <v>2.8145730839837464E-2</v>
      </c>
      <c r="F51" s="63">
        <f t="shared" si="44"/>
        <v>2.8145730839837464E-2</v>
      </c>
      <c r="G51" s="63">
        <f t="shared" si="44"/>
        <v>0.14072865419918731</v>
      </c>
      <c r="H51" s="63">
        <f t="shared" si="39"/>
        <v>8.4437192519512372E-2</v>
      </c>
      <c r="I51" s="63">
        <f t="shared" si="39"/>
        <v>0.18576182354292725</v>
      </c>
      <c r="J51" s="63">
        <f t="shared" si="39"/>
        <v>0.28145730839837463</v>
      </c>
      <c r="K51" s="63">
        <f t="shared" si="39"/>
        <v>0.11258292335934986</v>
      </c>
      <c r="L51" s="59">
        <f t="shared" si="39"/>
        <v>2.8145730839837464</v>
      </c>
      <c r="M51" s="59">
        <f t="shared" si="39"/>
        <v>5.6291461679674928</v>
      </c>
      <c r="AC51" s="54">
        <v>46</v>
      </c>
      <c r="AD51" s="54">
        <f>($C53*'[1]功能-城建'!EX49)*S$6+AD50</f>
        <v>0</v>
      </c>
      <c r="AE51" s="54">
        <f>($C53*'[1]功能-城建'!EY49)*T$6+AE50</f>
        <v>0</v>
      </c>
      <c r="AF51" s="54">
        <f>($C53*'[1]功能-城建'!EZ49)*U$6+AF50</f>
        <v>0</v>
      </c>
      <c r="AG51" s="54">
        <f>($C53*'[1]功能-城建'!FA49)*V$6+AG50</f>
        <v>0</v>
      </c>
      <c r="AH51" s="54">
        <f>($C53*'[1]功能-城建'!FB49)*W$6+AH50</f>
        <v>0</v>
      </c>
      <c r="AL51" s="54">
        <v>46</v>
      </c>
      <c r="AM51" s="54">
        <f>($D53*'[1]功能-城建'!HM49)*S$6+AM50</f>
        <v>0</v>
      </c>
      <c r="AN51" s="54">
        <f>($D53*'[1]功能-城建'!HN49)*T$6+AN50</f>
        <v>0</v>
      </c>
      <c r="AO51" s="54">
        <f>($D53*'[1]功能-城建'!HO49)*U$6+AO50</f>
        <v>0</v>
      </c>
      <c r="AP51" s="54">
        <f>($D53*'[1]功能-城建'!HP49)*V$6+AP50</f>
        <v>0</v>
      </c>
      <c r="AQ51" s="54">
        <f>($D53*'[1]功能-城建'!HQ49)*W$6+AQ50</f>
        <v>0</v>
      </c>
      <c r="AU51" s="54">
        <v>46</v>
      </c>
      <c r="AV51" s="54">
        <f>($E53*'[1]功能-城建'!GF49)*S$6+AV50</f>
        <v>0</v>
      </c>
      <c r="AW51" s="54">
        <f>($E53*'[1]功能-城建'!GG49)*T$6+AW50</f>
        <v>0</v>
      </c>
      <c r="AX51" s="54">
        <f>($E53*'[1]功能-城建'!GH49)*U$6+AX50</f>
        <v>0</v>
      </c>
      <c r="AY51" s="54">
        <f>($E53*'[1]功能-城建'!GI49)*V$6+AY50</f>
        <v>0</v>
      </c>
      <c r="AZ51" s="54">
        <f>($E53*'[1]功能-城建'!GJ49)*W$6+AZ50</f>
        <v>0</v>
      </c>
      <c r="BD51" s="54">
        <v>46</v>
      </c>
      <c r="BE51" s="61">
        <f t="shared" si="45"/>
        <v>0</v>
      </c>
      <c r="BF51" s="61">
        <f t="shared" si="45"/>
        <v>0</v>
      </c>
      <c r="BG51" s="61">
        <f t="shared" si="45"/>
        <v>0</v>
      </c>
      <c r="BH51" s="61">
        <f t="shared" si="45"/>
        <v>0</v>
      </c>
      <c r="BI51" s="61">
        <f t="shared" si="45"/>
        <v>0</v>
      </c>
      <c r="BM51" s="54">
        <v>46</v>
      </c>
      <c r="BN51" s="61">
        <f t="shared" si="46"/>
        <v>0</v>
      </c>
      <c r="BO51" s="61">
        <f t="shared" si="46"/>
        <v>0</v>
      </c>
      <c r="BP51" s="61">
        <f t="shared" si="46"/>
        <v>0</v>
      </c>
      <c r="BQ51" s="61">
        <f t="shared" si="46"/>
        <v>0</v>
      </c>
      <c r="BR51" s="61">
        <f t="shared" si="46"/>
        <v>0</v>
      </c>
      <c r="BV51" s="54">
        <v>46</v>
      </c>
      <c r="BW51" s="61">
        <f t="shared" si="47"/>
        <v>0</v>
      </c>
      <c r="BX51" s="61">
        <f t="shared" si="47"/>
        <v>0</v>
      </c>
      <c r="BY51" s="61">
        <f t="shared" si="47"/>
        <v>0</v>
      </c>
      <c r="BZ51" s="61">
        <f t="shared" si="47"/>
        <v>0</v>
      </c>
      <c r="CA51" s="61">
        <f t="shared" si="47"/>
        <v>0</v>
      </c>
      <c r="CE51" s="54">
        <v>46</v>
      </c>
      <c r="CF51" s="62">
        <f t="shared" si="11"/>
        <v>0</v>
      </c>
      <c r="CG51" s="62">
        <f t="shared" si="12"/>
        <v>0</v>
      </c>
      <c r="CH51" s="62">
        <f t="shared" si="13"/>
        <v>0</v>
      </c>
      <c r="CI51" s="62">
        <f t="shared" si="14"/>
        <v>0</v>
      </c>
      <c r="CJ51" s="62">
        <f t="shared" si="15"/>
        <v>0</v>
      </c>
      <c r="CN51" s="54">
        <v>46</v>
      </c>
      <c r="CO51" s="62">
        <f t="shared" si="16"/>
        <v>0</v>
      </c>
      <c r="CP51" s="62">
        <f t="shared" si="17"/>
        <v>0</v>
      </c>
      <c r="CQ51" s="62">
        <f t="shared" si="18"/>
        <v>0</v>
      </c>
      <c r="CR51" s="62">
        <f t="shared" si="19"/>
        <v>0</v>
      </c>
      <c r="CS51" s="62">
        <f t="shared" si="20"/>
        <v>0</v>
      </c>
      <c r="CW51" s="54">
        <v>46</v>
      </c>
      <c r="CX51" s="62">
        <f t="shared" si="21"/>
        <v>0</v>
      </c>
      <c r="CY51" s="62">
        <f t="shared" si="22"/>
        <v>0</v>
      </c>
      <c r="CZ51" s="62">
        <f t="shared" si="23"/>
        <v>0</v>
      </c>
      <c r="DA51" s="62">
        <f t="shared" si="24"/>
        <v>0</v>
      </c>
      <c r="DB51" s="62">
        <f t="shared" si="25"/>
        <v>0</v>
      </c>
      <c r="DF51" s="54">
        <v>46</v>
      </c>
      <c r="DG51" s="61">
        <f t="shared" si="26"/>
        <v>0</v>
      </c>
      <c r="DH51" s="61">
        <f t="shared" si="27"/>
        <v>0</v>
      </c>
      <c r="DI51" s="61">
        <f t="shared" si="28"/>
        <v>0</v>
      </c>
      <c r="DJ51" s="61">
        <f t="shared" si="29"/>
        <v>0</v>
      </c>
      <c r="DK51" s="61">
        <f t="shared" si="30"/>
        <v>0</v>
      </c>
      <c r="DO51" s="54">
        <v>46</v>
      </c>
      <c r="DP51" s="61">
        <f t="shared" si="31"/>
        <v>0</v>
      </c>
      <c r="DQ51" s="61">
        <f t="shared" si="32"/>
        <v>0</v>
      </c>
      <c r="DR51" s="61">
        <f t="shared" si="33"/>
        <v>0</v>
      </c>
      <c r="DS51" s="61">
        <f t="shared" si="34"/>
        <v>0</v>
      </c>
      <c r="DT51" s="61">
        <f t="shared" si="35"/>
        <v>0</v>
      </c>
    </row>
    <row r="52" spans="2:124" x14ac:dyDescent="0.15">
      <c r="B52" s="54">
        <v>45</v>
      </c>
      <c r="C52" s="63">
        <f t="shared" si="44"/>
        <v>5.8232546565180961E-2</v>
      </c>
      <c r="D52" s="63">
        <f t="shared" si="44"/>
        <v>0</v>
      </c>
      <c r="E52" s="63">
        <f t="shared" si="44"/>
        <v>2.911627328259048E-2</v>
      </c>
      <c r="F52" s="63">
        <f t="shared" si="44"/>
        <v>2.911627328259048E-2</v>
      </c>
      <c r="G52" s="63">
        <f t="shared" si="44"/>
        <v>0.14558136641295238</v>
      </c>
      <c r="H52" s="63">
        <f t="shared" si="39"/>
        <v>8.7348819847771431E-2</v>
      </c>
      <c r="I52" s="63">
        <f t="shared" si="39"/>
        <v>0.19216740366509716</v>
      </c>
      <c r="J52" s="63">
        <f t="shared" si="39"/>
        <v>0.29116273282590477</v>
      </c>
      <c r="K52" s="63">
        <f t="shared" si="39"/>
        <v>0.11646509313036192</v>
      </c>
      <c r="L52" s="59">
        <f t="shared" si="39"/>
        <v>2.9116273282590481</v>
      </c>
      <c r="M52" s="59">
        <f t="shared" si="39"/>
        <v>5.8232546565180963</v>
      </c>
      <c r="AC52" s="54">
        <v>47</v>
      </c>
      <c r="AD52" s="54">
        <f>($C54*'[1]功能-城建'!EX50)*S$6+AD51</f>
        <v>0</v>
      </c>
      <c r="AE52" s="54">
        <f>($C54*'[1]功能-城建'!EY50)*T$6+AE51</f>
        <v>0</v>
      </c>
      <c r="AF52" s="54">
        <f>($C54*'[1]功能-城建'!EZ50)*U$6+AF51</f>
        <v>0</v>
      </c>
      <c r="AG52" s="54">
        <f>($C54*'[1]功能-城建'!FA50)*V$6+AG51</f>
        <v>0</v>
      </c>
      <c r="AH52" s="54">
        <f>($C54*'[1]功能-城建'!FB50)*W$6+AH51</f>
        <v>0</v>
      </c>
      <c r="AL52" s="54">
        <v>47</v>
      </c>
      <c r="AM52" s="54">
        <f>($D54*'[1]功能-城建'!HM50)*S$6+AM51</f>
        <v>0</v>
      </c>
      <c r="AN52" s="54">
        <f>($D54*'[1]功能-城建'!HN50)*T$6+AN51</f>
        <v>0</v>
      </c>
      <c r="AO52" s="54">
        <f>($D54*'[1]功能-城建'!HO50)*U$6+AO51</f>
        <v>0</v>
      </c>
      <c r="AP52" s="54">
        <f>($D54*'[1]功能-城建'!HP50)*V$6+AP51</f>
        <v>0</v>
      </c>
      <c r="AQ52" s="54">
        <f>($D54*'[1]功能-城建'!HQ50)*W$6+AQ51</f>
        <v>0</v>
      </c>
      <c r="AU52" s="54">
        <v>47</v>
      </c>
      <c r="AV52" s="54">
        <f>($E54*'[1]功能-城建'!GF50)*S$6+AV51</f>
        <v>0</v>
      </c>
      <c r="AW52" s="54">
        <f>($E54*'[1]功能-城建'!GG50)*T$6+AW51</f>
        <v>0</v>
      </c>
      <c r="AX52" s="54">
        <f>($E54*'[1]功能-城建'!GH50)*U$6+AX51</f>
        <v>0</v>
      </c>
      <c r="AY52" s="54">
        <f>($E54*'[1]功能-城建'!GI50)*V$6+AY51</f>
        <v>0</v>
      </c>
      <c r="AZ52" s="54">
        <f>($E54*'[1]功能-城建'!GJ50)*W$6+AZ51</f>
        <v>0</v>
      </c>
      <c r="BD52" s="54">
        <v>47</v>
      </c>
      <c r="BE52" s="61">
        <f t="shared" si="45"/>
        <v>0</v>
      </c>
      <c r="BF52" s="61">
        <f t="shared" si="45"/>
        <v>0</v>
      </c>
      <c r="BG52" s="61">
        <f t="shared" si="45"/>
        <v>0</v>
      </c>
      <c r="BH52" s="61">
        <f t="shared" si="45"/>
        <v>0</v>
      </c>
      <c r="BI52" s="61">
        <f t="shared" si="45"/>
        <v>0</v>
      </c>
      <c r="BM52" s="54">
        <v>47</v>
      </c>
      <c r="BN52" s="61">
        <f t="shared" si="46"/>
        <v>0</v>
      </c>
      <c r="BO52" s="61">
        <f t="shared" si="46"/>
        <v>0</v>
      </c>
      <c r="BP52" s="61">
        <f t="shared" si="46"/>
        <v>0</v>
      </c>
      <c r="BQ52" s="61">
        <f t="shared" si="46"/>
        <v>0</v>
      </c>
      <c r="BR52" s="61">
        <f t="shared" si="46"/>
        <v>0</v>
      </c>
      <c r="BV52" s="54">
        <v>47</v>
      </c>
      <c r="BW52" s="61">
        <f t="shared" si="47"/>
        <v>0</v>
      </c>
      <c r="BX52" s="61">
        <f t="shared" si="47"/>
        <v>0</v>
      </c>
      <c r="BY52" s="61">
        <f t="shared" si="47"/>
        <v>0</v>
      </c>
      <c r="BZ52" s="61">
        <f t="shared" si="47"/>
        <v>0</v>
      </c>
      <c r="CA52" s="61">
        <f t="shared" si="47"/>
        <v>0</v>
      </c>
      <c r="CE52" s="54">
        <v>47</v>
      </c>
      <c r="CF52" s="62">
        <f t="shared" si="11"/>
        <v>0</v>
      </c>
      <c r="CG52" s="62">
        <f t="shared" si="12"/>
        <v>0</v>
      </c>
      <c r="CH52" s="62">
        <f t="shared" si="13"/>
        <v>0</v>
      </c>
      <c r="CI52" s="62">
        <f t="shared" si="14"/>
        <v>0</v>
      </c>
      <c r="CJ52" s="62">
        <f t="shared" si="15"/>
        <v>0</v>
      </c>
      <c r="CN52" s="54">
        <v>47</v>
      </c>
      <c r="CO52" s="62">
        <f t="shared" si="16"/>
        <v>0</v>
      </c>
      <c r="CP52" s="62">
        <f t="shared" si="17"/>
        <v>0</v>
      </c>
      <c r="CQ52" s="62">
        <f t="shared" si="18"/>
        <v>0</v>
      </c>
      <c r="CR52" s="62">
        <f t="shared" si="19"/>
        <v>0</v>
      </c>
      <c r="CS52" s="62">
        <f t="shared" si="20"/>
        <v>0</v>
      </c>
      <c r="CW52" s="54">
        <v>47</v>
      </c>
      <c r="CX52" s="62">
        <f t="shared" si="21"/>
        <v>0</v>
      </c>
      <c r="CY52" s="62">
        <f t="shared" si="22"/>
        <v>0</v>
      </c>
      <c r="CZ52" s="62">
        <f t="shared" si="23"/>
        <v>0</v>
      </c>
      <c r="DA52" s="62">
        <f t="shared" si="24"/>
        <v>0</v>
      </c>
      <c r="DB52" s="62">
        <f t="shared" si="25"/>
        <v>0</v>
      </c>
      <c r="DF52" s="54">
        <v>47</v>
      </c>
      <c r="DG52" s="61">
        <f t="shared" si="26"/>
        <v>0</v>
      </c>
      <c r="DH52" s="61">
        <f t="shared" si="27"/>
        <v>0</v>
      </c>
      <c r="DI52" s="61">
        <f t="shared" si="28"/>
        <v>0</v>
      </c>
      <c r="DJ52" s="61">
        <f t="shared" si="29"/>
        <v>0</v>
      </c>
      <c r="DK52" s="61">
        <f t="shared" si="30"/>
        <v>0</v>
      </c>
      <c r="DO52" s="54">
        <v>47</v>
      </c>
      <c r="DP52" s="61">
        <f t="shared" si="31"/>
        <v>0</v>
      </c>
      <c r="DQ52" s="61">
        <f t="shared" si="32"/>
        <v>0</v>
      </c>
      <c r="DR52" s="61">
        <f t="shared" si="33"/>
        <v>0</v>
      </c>
      <c r="DS52" s="61">
        <f t="shared" si="34"/>
        <v>0</v>
      </c>
      <c r="DT52" s="61">
        <f t="shared" si="35"/>
        <v>0</v>
      </c>
    </row>
    <row r="53" spans="2:124" x14ac:dyDescent="0.15">
      <c r="B53" s="54">
        <v>46</v>
      </c>
      <c r="C53" s="63">
        <f t="shared" si="44"/>
        <v>6.0173631450686993E-2</v>
      </c>
      <c r="D53" s="63">
        <f t="shared" si="44"/>
        <v>0</v>
      </c>
      <c r="E53" s="63">
        <f t="shared" si="44"/>
        <v>3.0086815725343496E-2</v>
      </c>
      <c r="F53" s="63">
        <f t="shared" si="44"/>
        <v>3.0086815725343496E-2</v>
      </c>
      <c r="G53" s="63">
        <f t="shared" si="44"/>
        <v>0.15043407862671748</v>
      </c>
      <c r="H53" s="63">
        <f t="shared" ref="H53:M68" si="48">MIN(H$5,MAX(H$5/($D$2-$D$1)*($B53-$D$1),0))</f>
        <v>9.0260447176030476E-2</v>
      </c>
      <c r="I53" s="63">
        <f t="shared" si="48"/>
        <v>0.19857298378726707</v>
      </c>
      <c r="J53" s="63">
        <f t="shared" si="48"/>
        <v>0.30086815725343496</v>
      </c>
      <c r="K53" s="63">
        <f t="shared" si="48"/>
        <v>0.12034726290137399</v>
      </c>
      <c r="L53" s="59">
        <f t="shared" si="48"/>
        <v>3.0086815725343494</v>
      </c>
      <c r="M53" s="59">
        <f t="shared" si="48"/>
        <v>6.0173631450686988</v>
      </c>
      <c r="AC53" s="54">
        <v>48</v>
      </c>
      <c r="AD53" s="54">
        <f>($C55*'[1]功能-城建'!EX51)*S$6+AD52</f>
        <v>0</v>
      </c>
      <c r="AE53" s="54">
        <f>($C55*'[1]功能-城建'!EY51)*T$6+AE52</f>
        <v>0</v>
      </c>
      <c r="AF53" s="54">
        <f>($C55*'[1]功能-城建'!EZ51)*U$6+AF52</f>
        <v>0</v>
      </c>
      <c r="AG53" s="54">
        <f>($C55*'[1]功能-城建'!FA51)*V$6+AG52</f>
        <v>0</v>
      </c>
      <c r="AH53" s="54">
        <f>($C55*'[1]功能-城建'!FB51)*W$6+AH52</f>
        <v>0</v>
      </c>
      <c r="AL53" s="54">
        <v>48</v>
      </c>
      <c r="AM53" s="54">
        <f>($D55*'[1]功能-城建'!HM51)*S$6+AM52</f>
        <v>0</v>
      </c>
      <c r="AN53" s="54">
        <f>($D55*'[1]功能-城建'!HN51)*T$6+AN52</f>
        <v>0</v>
      </c>
      <c r="AO53" s="54">
        <f>($D55*'[1]功能-城建'!HO51)*U$6+AO52</f>
        <v>0</v>
      </c>
      <c r="AP53" s="54">
        <f>($D55*'[1]功能-城建'!HP51)*V$6+AP52</f>
        <v>0</v>
      </c>
      <c r="AQ53" s="54">
        <f>($D55*'[1]功能-城建'!HQ51)*W$6+AQ52</f>
        <v>0</v>
      </c>
      <c r="AU53" s="54">
        <v>48</v>
      </c>
      <c r="AV53" s="54">
        <f>($E55*'[1]功能-城建'!GF51)*S$6+AV52</f>
        <v>0</v>
      </c>
      <c r="AW53" s="54">
        <f>($E55*'[1]功能-城建'!GG51)*T$6+AW52</f>
        <v>0</v>
      </c>
      <c r="AX53" s="54">
        <f>($E55*'[1]功能-城建'!GH51)*U$6+AX52</f>
        <v>0</v>
      </c>
      <c r="AY53" s="54">
        <f>($E55*'[1]功能-城建'!GI51)*V$6+AY52</f>
        <v>0</v>
      </c>
      <c r="AZ53" s="54">
        <f>($E55*'[1]功能-城建'!GJ51)*W$6+AZ52</f>
        <v>0</v>
      </c>
      <c r="BD53" s="54">
        <v>48</v>
      </c>
      <c r="BE53" s="61">
        <f t="shared" si="45"/>
        <v>0</v>
      </c>
      <c r="BF53" s="61">
        <f t="shared" si="45"/>
        <v>0</v>
      </c>
      <c r="BG53" s="61">
        <f t="shared" si="45"/>
        <v>0</v>
      </c>
      <c r="BH53" s="61">
        <f t="shared" si="45"/>
        <v>0</v>
      </c>
      <c r="BI53" s="61">
        <f t="shared" si="45"/>
        <v>0</v>
      </c>
      <c r="BM53" s="54">
        <v>48</v>
      </c>
      <c r="BN53" s="61">
        <f t="shared" si="46"/>
        <v>0</v>
      </c>
      <c r="BO53" s="61">
        <f t="shared" si="46"/>
        <v>0</v>
      </c>
      <c r="BP53" s="61">
        <f t="shared" si="46"/>
        <v>0</v>
      </c>
      <c r="BQ53" s="61">
        <f t="shared" si="46"/>
        <v>0</v>
      </c>
      <c r="BR53" s="61">
        <f t="shared" si="46"/>
        <v>0</v>
      </c>
      <c r="BV53" s="54">
        <v>48</v>
      </c>
      <c r="BW53" s="61">
        <f t="shared" si="47"/>
        <v>0</v>
      </c>
      <c r="BX53" s="61">
        <f t="shared" si="47"/>
        <v>0</v>
      </c>
      <c r="BY53" s="61">
        <f t="shared" si="47"/>
        <v>0</v>
      </c>
      <c r="BZ53" s="61">
        <f t="shared" si="47"/>
        <v>0</v>
      </c>
      <c r="CA53" s="61">
        <f t="shared" si="47"/>
        <v>0</v>
      </c>
      <c r="CE53" s="54">
        <v>48</v>
      </c>
      <c r="CF53" s="62">
        <f t="shared" si="11"/>
        <v>0</v>
      </c>
      <c r="CG53" s="62">
        <f t="shared" si="12"/>
        <v>0</v>
      </c>
      <c r="CH53" s="62">
        <f t="shared" si="13"/>
        <v>0</v>
      </c>
      <c r="CI53" s="62">
        <f t="shared" si="14"/>
        <v>0</v>
      </c>
      <c r="CJ53" s="62">
        <f t="shared" si="15"/>
        <v>0</v>
      </c>
      <c r="CN53" s="54">
        <v>48</v>
      </c>
      <c r="CO53" s="62">
        <f t="shared" si="16"/>
        <v>0</v>
      </c>
      <c r="CP53" s="62">
        <f t="shared" si="17"/>
        <v>0</v>
      </c>
      <c r="CQ53" s="62">
        <f t="shared" si="18"/>
        <v>0</v>
      </c>
      <c r="CR53" s="62">
        <f t="shared" si="19"/>
        <v>0</v>
      </c>
      <c r="CS53" s="62">
        <f t="shared" si="20"/>
        <v>0</v>
      </c>
      <c r="CW53" s="54">
        <v>48</v>
      </c>
      <c r="CX53" s="62">
        <f t="shared" si="21"/>
        <v>0</v>
      </c>
      <c r="CY53" s="62">
        <f t="shared" si="22"/>
        <v>0</v>
      </c>
      <c r="CZ53" s="62">
        <f t="shared" si="23"/>
        <v>0</v>
      </c>
      <c r="DA53" s="62">
        <f t="shared" si="24"/>
        <v>0</v>
      </c>
      <c r="DB53" s="62">
        <f t="shared" si="25"/>
        <v>0</v>
      </c>
      <c r="DF53" s="54">
        <v>48</v>
      </c>
      <c r="DG53" s="61">
        <f t="shared" si="26"/>
        <v>0</v>
      </c>
      <c r="DH53" s="61">
        <f t="shared" si="27"/>
        <v>0</v>
      </c>
      <c r="DI53" s="61">
        <f t="shared" si="28"/>
        <v>0</v>
      </c>
      <c r="DJ53" s="61">
        <f t="shared" si="29"/>
        <v>0</v>
      </c>
      <c r="DK53" s="61">
        <f t="shared" si="30"/>
        <v>0</v>
      </c>
      <c r="DO53" s="54">
        <v>48</v>
      </c>
      <c r="DP53" s="61">
        <f t="shared" si="31"/>
        <v>0</v>
      </c>
      <c r="DQ53" s="61">
        <f t="shared" si="32"/>
        <v>0</v>
      </c>
      <c r="DR53" s="61">
        <f t="shared" si="33"/>
        <v>0</v>
      </c>
      <c r="DS53" s="61">
        <f t="shared" si="34"/>
        <v>0</v>
      </c>
      <c r="DT53" s="61">
        <f t="shared" si="35"/>
        <v>0</v>
      </c>
    </row>
    <row r="54" spans="2:124" x14ac:dyDescent="0.15">
      <c r="B54" s="54">
        <v>47</v>
      </c>
      <c r="C54" s="63">
        <f t="shared" ref="C54:G69" si="49">MIN(C$5,MAX(C$5/($D$2-$D$1)*($B54-$D$1),0))</f>
        <v>6.2114716336193025E-2</v>
      </c>
      <c r="D54" s="63">
        <f t="shared" si="49"/>
        <v>0</v>
      </c>
      <c r="E54" s="63">
        <f t="shared" si="49"/>
        <v>3.1057358168096513E-2</v>
      </c>
      <c r="F54" s="63">
        <f t="shared" si="49"/>
        <v>3.1057358168096513E-2</v>
      </c>
      <c r="G54" s="63">
        <f t="shared" si="49"/>
        <v>0.15528679084048255</v>
      </c>
      <c r="H54" s="63">
        <f t="shared" si="48"/>
        <v>9.317207450428952E-2</v>
      </c>
      <c r="I54" s="63">
        <f t="shared" si="48"/>
        <v>0.20497856390943697</v>
      </c>
      <c r="J54" s="63">
        <f t="shared" si="48"/>
        <v>0.31057358168096511</v>
      </c>
      <c r="K54" s="63">
        <f t="shared" si="48"/>
        <v>0.12422943267238605</v>
      </c>
      <c r="L54" s="59">
        <f t="shared" si="48"/>
        <v>3.1057358168096512</v>
      </c>
      <c r="M54" s="59">
        <f t="shared" si="48"/>
        <v>6.2114716336193023</v>
      </c>
      <c r="AC54" s="54">
        <v>49</v>
      </c>
      <c r="AD54" s="54">
        <f>($C56*'[1]功能-城建'!EX52)*S$6+AD53</f>
        <v>0</v>
      </c>
      <c r="AE54" s="54">
        <f>($C56*'[1]功能-城建'!EY52)*T$6+AE53</f>
        <v>0</v>
      </c>
      <c r="AF54" s="54">
        <f>($C56*'[1]功能-城建'!EZ52)*U$6+AF53</f>
        <v>0</v>
      </c>
      <c r="AG54" s="54">
        <f>($C56*'[1]功能-城建'!FA52)*V$6+AG53</f>
        <v>0</v>
      </c>
      <c r="AH54" s="54">
        <f>($C56*'[1]功能-城建'!FB52)*W$6+AH53</f>
        <v>0</v>
      </c>
      <c r="AL54" s="54">
        <v>49</v>
      </c>
      <c r="AM54" s="54">
        <f>($D56*'[1]功能-城建'!HM52)*S$6+AM53</f>
        <v>0</v>
      </c>
      <c r="AN54" s="54">
        <f>($D56*'[1]功能-城建'!HN52)*T$6+AN53</f>
        <v>0</v>
      </c>
      <c r="AO54" s="54">
        <f>($D56*'[1]功能-城建'!HO52)*U$6+AO53</f>
        <v>0</v>
      </c>
      <c r="AP54" s="54">
        <f>($D56*'[1]功能-城建'!HP52)*V$6+AP53</f>
        <v>0</v>
      </c>
      <c r="AQ54" s="54">
        <f>($D56*'[1]功能-城建'!HQ52)*W$6+AQ53</f>
        <v>0</v>
      </c>
      <c r="AU54" s="54">
        <v>49</v>
      </c>
      <c r="AV54" s="54">
        <f>($E56*'[1]功能-城建'!GF52)*S$6+AV53</f>
        <v>0</v>
      </c>
      <c r="AW54" s="54">
        <f>($E56*'[1]功能-城建'!GG52)*T$6+AW53</f>
        <v>0</v>
      </c>
      <c r="AX54" s="54">
        <f>($E56*'[1]功能-城建'!GH52)*U$6+AX53</f>
        <v>0</v>
      </c>
      <c r="AY54" s="54">
        <f>($E56*'[1]功能-城建'!GI52)*V$6+AY53</f>
        <v>0</v>
      </c>
      <c r="AZ54" s="54">
        <f>($E56*'[1]功能-城建'!GJ52)*W$6+AZ53</f>
        <v>0</v>
      </c>
      <c r="BD54" s="54">
        <v>49</v>
      </c>
      <c r="BE54" s="61">
        <f t="shared" si="45"/>
        <v>0</v>
      </c>
      <c r="BF54" s="61">
        <f t="shared" si="45"/>
        <v>0</v>
      </c>
      <c r="BG54" s="61">
        <f t="shared" si="45"/>
        <v>0</v>
      </c>
      <c r="BH54" s="61">
        <f t="shared" si="45"/>
        <v>0</v>
      </c>
      <c r="BI54" s="61">
        <f t="shared" si="45"/>
        <v>0</v>
      </c>
      <c r="BM54" s="54">
        <v>49</v>
      </c>
      <c r="BN54" s="61">
        <f t="shared" si="46"/>
        <v>0</v>
      </c>
      <c r="BO54" s="61">
        <f t="shared" si="46"/>
        <v>0</v>
      </c>
      <c r="BP54" s="61">
        <f t="shared" si="46"/>
        <v>0</v>
      </c>
      <c r="BQ54" s="61">
        <f t="shared" si="46"/>
        <v>0</v>
      </c>
      <c r="BR54" s="61">
        <f t="shared" si="46"/>
        <v>0</v>
      </c>
      <c r="BV54" s="54">
        <v>49</v>
      </c>
      <c r="BW54" s="61">
        <f t="shared" si="47"/>
        <v>0</v>
      </c>
      <c r="BX54" s="61">
        <f t="shared" si="47"/>
        <v>0</v>
      </c>
      <c r="BY54" s="61">
        <f t="shared" si="47"/>
        <v>0</v>
      </c>
      <c r="BZ54" s="61">
        <f t="shared" si="47"/>
        <v>0</v>
      </c>
      <c r="CA54" s="61">
        <f t="shared" si="47"/>
        <v>0</v>
      </c>
      <c r="CE54" s="54">
        <v>49</v>
      </c>
      <c r="CF54" s="62">
        <f t="shared" si="11"/>
        <v>0</v>
      </c>
      <c r="CG54" s="62">
        <f t="shared" si="12"/>
        <v>0</v>
      </c>
      <c r="CH54" s="62">
        <f t="shared" si="13"/>
        <v>0</v>
      </c>
      <c r="CI54" s="62">
        <f t="shared" si="14"/>
        <v>0</v>
      </c>
      <c r="CJ54" s="62">
        <f t="shared" si="15"/>
        <v>0</v>
      </c>
      <c r="CN54" s="54">
        <v>49</v>
      </c>
      <c r="CO54" s="62">
        <f t="shared" si="16"/>
        <v>0</v>
      </c>
      <c r="CP54" s="62">
        <f t="shared" si="17"/>
        <v>0</v>
      </c>
      <c r="CQ54" s="62">
        <f t="shared" si="18"/>
        <v>0</v>
      </c>
      <c r="CR54" s="62">
        <f t="shared" si="19"/>
        <v>0</v>
      </c>
      <c r="CS54" s="62">
        <f t="shared" si="20"/>
        <v>0</v>
      </c>
      <c r="CW54" s="54">
        <v>49</v>
      </c>
      <c r="CX54" s="62">
        <f t="shared" si="21"/>
        <v>0</v>
      </c>
      <c r="CY54" s="62">
        <f t="shared" si="22"/>
        <v>0</v>
      </c>
      <c r="CZ54" s="62">
        <f t="shared" si="23"/>
        <v>0</v>
      </c>
      <c r="DA54" s="62">
        <f t="shared" si="24"/>
        <v>0</v>
      </c>
      <c r="DB54" s="62">
        <f t="shared" si="25"/>
        <v>0</v>
      </c>
      <c r="DF54" s="54">
        <v>49</v>
      </c>
      <c r="DG54" s="61">
        <f t="shared" si="26"/>
        <v>0</v>
      </c>
      <c r="DH54" s="61">
        <f t="shared" si="27"/>
        <v>0</v>
      </c>
      <c r="DI54" s="61">
        <f t="shared" si="28"/>
        <v>0</v>
      </c>
      <c r="DJ54" s="61">
        <f t="shared" si="29"/>
        <v>0</v>
      </c>
      <c r="DK54" s="61">
        <f t="shared" si="30"/>
        <v>0</v>
      </c>
      <c r="DO54" s="54">
        <v>49</v>
      </c>
      <c r="DP54" s="61">
        <f t="shared" si="31"/>
        <v>0</v>
      </c>
      <c r="DQ54" s="61">
        <f t="shared" si="32"/>
        <v>0</v>
      </c>
      <c r="DR54" s="61">
        <f t="shared" si="33"/>
        <v>0</v>
      </c>
      <c r="DS54" s="61">
        <f t="shared" si="34"/>
        <v>0</v>
      </c>
      <c r="DT54" s="61">
        <f t="shared" si="35"/>
        <v>0</v>
      </c>
    </row>
    <row r="55" spans="2:124" x14ac:dyDescent="0.15">
      <c r="B55" s="54">
        <v>48</v>
      </c>
      <c r="C55" s="63">
        <f t="shared" si="49"/>
        <v>6.4055801221699057E-2</v>
      </c>
      <c r="D55" s="63">
        <f t="shared" si="49"/>
        <v>0</v>
      </c>
      <c r="E55" s="63">
        <f t="shared" si="49"/>
        <v>3.2027900610849529E-2</v>
      </c>
      <c r="F55" s="63">
        <f t="shared" si="49"/>
        <v>3.2027900610849529E-2</v>
      </c>
      <c r="G55" s="63">
        <f t="shared" si="49"/>
        <v>0.16013950305424762</v>
      </c>
      <c r="H55" s="63">
        <f t="shared" si="48"/>
        <v>9.6083701832548565E-2</v>
      </c>
      <c r="I55" s="63">
        <f t="shared" si="48"/>
        <v>0.21138414403160688</v>
      </c>
      <c r="J55" s="63">
        <f t="shared" si="48"/>
        <v>0.32027900610849525</v>
      </c>
      <c r="K55" s="63">
        <f t="shared" si="48"/>
        <v>0.12811160244339811</v>
      </c>
      <c r="L55" s="59">
        <f t="shared" si="48"/>
        <v>3.2027900610849529</v>
      </c>
      <c r="M55" s="59">
        <f t="shared" si="48"/>
        <v>6.4055801221699058</v>
      </c>
      <c r="AC55" s="54">
        <v>50</v>
      </c>
      <c r="AD55" s="54">
        <f>($C57*'[1]功能-城建'!EX53)*S$6+AD54</f>
        <v>0</v>
      </c>
      <c r="AE55" s="54">
        <f>($C57*'[1]功能-城建'!EY53)*T$6+AE54</f>
        <v>0</v>
      </c>
      <c r="AF55" s="54">
        <f>($C57*'[1]功能-城建'!EZ53)*U$6+AF54</f>
        <v>0</v>
      </c>
      <c r="AG55" s="54">
        <f>($C57*'[1]功能-城建'!FA53)*V$6+AG54</f>
        <v>0</v>
      </c>
      <c r="AH55" s="54">
        <f>($C57*'[1]功能-城建'!FB53)*W$6+AH54</f>
        <v>0</v>
      </c>
      <c r="AL55" s="54">
        <v>50</v>
      </c>
      <c r="AM55" s="54">
        <f>($D57*'[1]功能-城建'!HM53)*S$6+AM54</f>
        <v>0</v>
      </c>
      <c r="AN55" s="54">
        <f>($D57*'[1]功能-城建'!HN53)*T$6+AN54</f>
        <v>0</v>
      </c>
      <c r="AO55" s="54">
        <f>($D57*'[1]功能-城建'!HO53)*U$6+AO54</f>
        <v>0</v>
      </c>
      <c r="AP55" s="54">
        <f>($D57*'[1]功能-城建'!HP53)*V$6+AP54</f>
        <v>0</v>
      </c>
      <c r="AQ55" s="54">
        <f>($D57*'[1]功能-城建'!HQ53)*W$6+AQ54</f>
        <v>0</v>
      </c>
      <c r="AU55" s="54">
        <v>50</v>
      </c>
      <c r="AV55" s="54">
        <f>($E57*'[1]功能-城建'!GF53)*S$6+AV54</f>
        <v>0</v>
      </c>
      <c r="AW55" s="54">
        <f>($E57*'[1]功能-城建'!GG53)*T$6+AW54</f>
        <v>0</v>
      </c>
      <c r="AX55" s="54">
        <f>($E57*'[1]功能-城建'!GH53)*U$6+AX54</f>
        <v>0</v>
      </c>
      <c r="AY55" s="54">
        <f>($E57*'[1]功能-城建'!GI53)*V$6+AY54</f>
        <v>0</v>
      </c>
      <c r="AZ55" s="54">
        <f>($E57*'[1]功能-城建'!GJ53)*W$6+AZ54</f>
        <v>0</v>
      </c>
      <c r="BD55" s="54">
        <v>50</v>
      </c>
      <c r="BE55" s="61">
        <f t="shared" ref="BE55:BI70" si="50">$F57*S$6</f>
        <v>0</v>
      </c>
      <c r="BF55" s="61">
        <f t="shared" si="50"/>
        <v>0</v>
      </c>
      <c r="BG55" s="61">
        <f t="shared" si="50"/>
        <v>0</v>
      </c>
      <c r="BH55" s="61">
        <f t="shared" si="50"/>
        <v>0</v>
      </c>
      <c r="BI55" s="61">
        <f t="shared" si="50"/>
        <v>0</v>
      </c>
      <c r="BM55" s="54">
        <v>50</v>
      </c>
      <c r="BN55" s="61">
        <f t="shared" ref="BN55:BR70" si="51">$G57*S$6</f>
        <v>0</v>
      </c>
      <c r="BO55" s="61">
        <f t="shared" si="51"/>
        <v>0</v>
      </c>
      <c r="BP55" s="61">
        <f t="shared" si="51"/>
        <v>0</v>
      </c>
      <c r="BQ55" s="61">
        <f t="shared" si="51"/>
        <v>0</v>
      </c>
      <c r="BR55" s="61">
        <f t="shared" si="51"/>
        <v>0</v>
      </c>
      <c r="BV55" s="54">
        <v>50</v>
      </c>
      <c r="BW55" s="61">
        <f t="shared" ref="BW55:CA70" si="52">$H57*S$6</f>
        <v>0</v>
      </c>
      <c r="BX55" s="61">
        <f t="shared" si="52"/>
        <v>0</v>
      </c>
      <c r="BY55" s="61">
        <f t="shared" si="52"/>
        <v>0</v>
      </c>
      <c r="BZ55" s="61">
        <f t="shared" si="52"/>
        <v>0</v>
      </c>
      <c r="CA55" s="61">
        <f t="shared" si="52"/>
        <v>0</v>
      </c>
      <c r="CE55" s="54">
        <v>50</v>
      </c>
      <c r="CF55" s="62">
        <f t="shared" si="11"/>
        <v>0</v>
      </c>
      <c r="CG55" s="62">
        <f t="shared" si="12"/>
        <v>0</v>
      </c>
      <c r="CH55" s="62">
        <f t="shared" si="13"/>
        <v>0</v>
      </c>
      <c r="CI55" s="62">
        <f t="shared" si="14"/>
        <v>0</v>
      </c>
      <c r="CJ55" s="62">
        <f t="shared" si="15"/>
        <v>0</v>
      </c>
      <c r="CN55" s="54">
        <v>50</v>
      </c>
      <c r="CO55" s="62">
        <f t="shared" si="16"/>
        <v>0</v>
      </c>
      <c r="CP55" s="62">
        <f t="shared" si="17"/>
        <v>0</v>
      </c>
      <c r="CQ55" s="62">
        <f t="shared" si="18"/>
        <v>0</v>
      </c>
      <c r="CR55" s="62">
        <f t="shared" si="19"/>
        <v>0</v>
      </c>
      <c r="CS55" s="62">
        <f t="shared" si="20"/>
        <v>0</v>
      </c>
      <c r="CW55" s="54">
        <v>50</v>
      </c>
      <c r="CX55" s="62">
        <f t="shared" si="21"/>
        <v>0</v>
      </c>
      <c r="CY55" s="62">
        <f t="shared" si="22"/>
        <v>0</v>
      </c>
      <c r="CZ55" s="62">
        <f t="shared" si="23"/>
        <v>0</v>
      </c>
      <c r="DA55" s="62">
        <f t="shared" si="24"/>
        <v>0</v>
      </c>
      <c r="DB55" s="62">
        <f t="shared" si="25"/>
        <v>0</v>
      </c>
      <c r="DF55" s="54">
        <v>50</v>
      </c>
      <c r="DG55" s="61">
        <f t="shared" si="26"/>
        <v>0</v>
      </c>
      <c r="DH55" s="61">
        <f t="shared" si="27"/>
        <v>0</v>
      </c>
      <c r="DI55" s="61">
        <f t="shared" si="28"/>
        <v>0</v>
      </c>
      <c r="DJ55" s="61">
        <f t="shared" si="29"/>
        <v>0</v>
      </c>
      <c r="DK55" s="61">
        <f t="shared" si="30"/>
        <v>0</v>
      </c>
      <c r="DO55" s="54">
        <v>50</v>
      </c>
      <c r="DP55" s="61">
        <f t="shared" si="31"/>
        <v>0</v>
      </c>
      <c r="DQ55" s="61">
        <f t="shared" si="32"/>
        <v>0</v>
      </c>
      <c r="DR55" s="61">
        <f t="shared" si="33"/>
        <v>0</v>
      </c>
      <c r="DS55" s="61">
        <f t="shared" si="34"/>
        <v>0</v>
      </c>
      <c r="DT55" s="61">
        <f t="shared" si="35"/>
        <v>0</v>
      </c>
    </row>
    <row r="56" spans="2:124" x14ac:dyDescent="0.15">
      <c r="B56" s="54">
        <v>49</v>
      </c>
      <c r="C56" s="63">
        <f t="shared" si="49"/>
        <v>6.5996886107205083E-2</v>
      </c>
      <c r="D56" s="63">
        <f t="shared" si="49"/>
        <v>0</v>
      </c>
      <c r="E56" s="63">
        <f t="shared" si="49"/>
        <v>3.2998443053602541E-2</v>
      </c>
      <c r="F56" s="63">
        <f t="shared" si="49"/>
        <v>3.2998443053602541E-2</v>
      </c>
      <c r="G56" s="63">
        <f t="shared" si="49"/>
        <v>0.16499221526801272</v>
      </c>
      <c r="H56" s="63">
        <f t="shared" si="48"/>
        <v>9.899532916080761E-2</v>
      </c>
      <c r="I56" s="63">
        <f t="shared" si="48"/>
        <v>0.21778972415377679</v>
      </c>
      <c r="J56" s="63">
        <f t="shared" si="48"/>
        <v>0.32998443053602544</v>
      </c>
      <c r="K56" s="63">
        <f t="shared" si="48"/>
        <v>0.13199377221441017</v>
      </c>
      <c r="L56" s="59">
        <f t="shared" si="48"/>
        <v>3.2998443053602542</v>
      </c>
      <c r="M56" s="59">
        <f t="shared" si="48"/>
        <v>6.5996886107205084</v>
      </c>
      <c r="AC56" s="54">
        <v>51</v>
      </c>
      <c r="AD56" s="54">
        <f>($C58*'[1]功能-城建'!EX54)*S$6+AD55</f>
        <v>0</v>
      </c>
      <c r="AE56" s="54">
        <f>($C58*'[1]功能-城建'!EY54)*T$6+AE55</f>
        <v>0</v>
      </c>
      <c r="AF56" s="54">
        <f>($C58*'[1]功能-城建'!EZ54)*U$6+AF55</f>
        <v>0</v>
      </c>
      <c r="AG56" s="54">
        <f>($C58*'[1]功能-城建'!FA54)*V$6+AG55</f>
        <v>0</v>
      </c>
      <c r="AH56" s="54">
        <f>($C58*'[1]功能-城建'!FB54)*W$6+AH55</f>
        <v>0</v>
      </c>
      <c r="AL56" s="54">
        <v>51</v>
      </c>
      <c r="AM56" s="54">
        <f>($D58*'[1]功能-城建'!HM54)*S$6+AM55</f>
        <v>0</v>
      </c>
      <c r="AN56" s="54">
        <f>($D58*'[1]功能-城建'!HN54)*T$6+AN55</f>
        <v>0</v>
      </c>
      <c r="AO56" s="54">
        <f>($D58*'[1]功能-城建'!HO54)*U$6+AO55</f>
        <v>0</v>
      </c>
      <c r="AP56" s="54">
        <f>($D58*'[1]功能-城建'!HP54)*V$6+AP55</f>
        <v>0</v>
      </c>
      <c r="AQ56" s="54">
        <f>($D58*'[1]功能-城建'!HQ54)*W$6+AQ55</f>
        <v>0</v>
      </c>
      <c r="AU56" s="54">
        <v>51</v>
      </c>
      <c r="AV56" s="54">
        <f>($E58*'[1]功能-城建'!GF54)*S$6+AV55</f>
        <v>0</v>
      </c>
      <c r="AW56" s="54">
        <f>($E58*'[1]功能-城建'!GG54)*T$6+AW55</f>
        <v>0</v>
      </c>
      <c r="AX56" s="54">
        <f>($E58*'[1]功能-城建'!GH54)*U$6+AX55</f>
        <v>0</v>
      </c>
      <c r="AY56" s="54">
        <f>($E58*'[1]功能-城建'!GI54)*V$6+AY55</f>
        <v>0</v>
      </c>
      <c r="AZ56" s="54">
        <f>($E58*'[1]功能-城建'!GJ54)*W$6+AZ55</f>
        <v>0</v>
      </c>
      <c r="BD56" s="54">
        <v>51</v>
      </c>
      <c r="BE56" s="61">
        <f t="shared" si="50"/>
        <v>0</v>
      </c>
      <c r="BF56" s="61">
        <f t="shared" si="50"/>
        <v>0</v>
      </c>
      <c r="BG56" s="61">
        <f t="shared" si="50"/>
        <v>0</v>
      </c>
      <c r="BH56" s="61">
        <f t="shared" si="50"/>
        <v>0</v>
      </c>
      <c r="BI56" s="61">
        <f t="shared" si="50"/>
        <v>0</v>
      </c>
      <c r="BM56" s="54">
        <v>51</v>
      </c>
      <c r="BN56" s="61">
        <f t="shared" si="51"/>
        <v>0</v>
      </c>
      <c r="BO56" s="61">
        <f t="shared" si="51"/>
        <v>0</v>
      </c>
      <c r="BP56" s="61">
        <f t="shared" si="51"/>
        <v>0</v>
      </c>
      <c r="BQ56" s="61">
        <f t="shared" si="51"/>
        <v>0</v>
      </c>
      <c r="BR56" s="61">
        <f t="shared" si="51"/>
        <v>0</v>
      </c>
      <c r="BV56" s="54">
        <v>51</v>
      </c>
      <c r="BW56" s="61">
        <f t="shared" si="52"/>
        <v>0</v>
      </c>
      <c r="BX56" s="61">
        <f t="shared" si="52"/>
        <v>0</v>
      </c>
      <c r="BY56" s="61">
        <f t="shared" si="52"/>
        <v>0</v>
      </c>
      <c r="BZ56" s="61">
        <f t="shared" si="52"/>
        <v>0</v>
      </c>
      <c r="CA56" s="61">
        <f t="shared" si="52"/>
        <v>0</v>
      </c>
      <c r="CE56" s="54">
        <v>51</v>
      </c>
      <c r="CF56" s="62">
        <f t="shared" si="11"/>
        <v>0</v>
      </c>
      <c r="CG56" s="62">
        <f t="shared" si="12"/>
        <v>0</v>
      </c>
      <c r="CH56" s="62">
        <f t="shared" si="13"/>
        <v>0</v>
      </c>
      <c r="CI56" s="62">
        <f t="shared" si="14"/>
        <v>0</v>
      </c>
      <c r="CJ56" s="62">
        <f t="shared" si="15"/>
        <v>0</v>
      </c>
      <c r="CN56" s="54">
        <v>51</v>
      </c>
      <c r="CO56" s="62">
        <f t="shared" si="16"/>
        <v>0</v>
      </c>
      <c r="CP56" s="62">
        <f t="shared" si="17"/>
        <v>0</v>
      </c>
      <c r="CQ56" s="62">
        <f t="shared" si="18"/>
        <v>0</v>
      </c>
      <c r="CR56" s="62">
        <f t="shared" si="19"/>
        <v>0</v>
      </c>
      <c r="CS56" s="62">
        <f t="shared" si="20"/>
        <v>0</v>
      </c>
      <c r="CW56" s="54">
        <v>51</v>
      </c>
      <c r="CX56" s="62">
        <f t="shared" si="21"/>
        <v>0</v>
      </c>
      <c r="CY56" s="62">
        <f t="shared" si="22"/>
        <v>0</v>
      </c>
      <c r="CZ56" s="62">
        <f t="shared" si="23"/>
        <v>0</v>
      </c>
      <c r="DA56" s="62">
        <f t="shared" si="24"/>
        <v>0</v>
      </c>
      <c r="DB56" s="62">
        <f t="shared" si="25"/>
        <v>0</v>
      </c>
      <c r="DF56" s="54">
        <v>51</v>
      </c>
      <c r="DG56" s="61">
        <f t="shared" si="26"/>
        <v>0</v>
      </c>
      <c r="DH56" s="61">
        <f t="shared" si="27"/>
        <v>0</v>
      </c>
      <c r="DI56" s="61">
        <f t="shared" si="28"/>
        <v>0</v>
      </c>
      <c r="DJ56" s="61">
        <f t="shared" si="29"/>
        <v>0</v>
      </c>
      <c r="DK56" s="61">
        <f t="shared" si="30"/>
        <v>0</v>
      </c>
      <c r="DO56" s="54">
        <v>51</v>
      </c>
      <c r="DP56" s="61">
        <f t="shared" si="31"/>
        <v>0</v>
      </c>
      <c r="DQ56" s="61">
        <f t="shared" si="32"/>
        <v>0</v>
      </c>
      <c r="DR56" s="61">
        <f t="shared" si="33"/>
        <v>0</v>
      </c>
      <c r="DS56" s="61">
        <f t="shared" si="34"/>
        <v>0</v>
      </c>
      <c r="DT56" s="61">
        <f t="shared" si="35"/>
        <v>0</v>
      </c>
    </row>
    <row r="57" spans="2:124" x14ac:dyDescent="0.15">
      <c r="B57" s="54">
        <v>50</v>
      </c>
      <c r="C57" s="63">
        <f t="shared" si="49"/>
        <v>6.7937970992711122E-2</v>
      </c>
      <c r="D57" s="63">
        <f t="shared" si="49"/>
        <v>0</v>
      </c>
      <c r="E57" s="63">
        <f t="shared" si="49"/>
        <v>3.3968985496355561E-2</v>
      </c>
      <c r="F57" s="63">
        <f t="shared" si="49"/>
        <v>3.3968985496355561E-2</v>
      </c>
      <c r="G57" s="63">
        <f t="shared" si="49"/>
        <v>0.16984492748177779</v>
      </c>
      <c r="H57" s="63">
        <f t="shared" si="48"/>
        <v>0.10190695648906667</v>
      </c>
      <c r="I57" s="63">
        <f t="shared" si="48"/>
        <v>0.22419530427594669</v>
      </c>
      <c r="J57" s="63">
        <f t="shared" si="48"/>
        <v>0.33968985496355558</v>
      </c>
      <c r="K57" s="63">
        <f t="shared" si="48"/>
        <v>0.13587594198542224</v>
      </c>
      <c r="L57" s="59">
        <f t="shared" si="48"/>
        <v>3.3968985496355559</v>
      </c>
      <c r="M57" s="59">
        <f t="shared" si="48"/>
        <v>6.7937970992711119</v>
      </c>
      <c r="AC57" s="54">
        <v>52</v>
      </c>
      <c r="AD57" s="54">
        <f>($C59*'[1]功能-城建'!EX55)*S$6+AD56</f>
        <v>0</v>
      </c>
      <c r="AE57" s="54">
        <f>($C59*'[1]功能-城建'!EY55)*T$6+AE56</f>
        <v>0</v>
      </c>
      <c r="AF57" s="54">
        <f>($C59*'[1]功能-城建'!EZ55)*U$6+AF56</f>
        <v>0</v>
      </c>
      <c r="AG57" s="54">
        <f>($C59*'[1]功能-城建'!FA55)*V$6+AG56</f>
        <v>0</v>
      </c>
      <c r="AH57" s="54">
        <f>($C59*'[1]功能-城建'!FB55)*W$6+AH56</f>
        <v>0</v>
      </c>
      <c r="AL57" s="54">
        <v>52</v>
      </c>
      <c r="AM57" s="54">
        <f>($D59*'[1]功能-城建'!HM55)*S$6+AM56</f>
        <v>0</v>
      </c>
      <c r="AN57" s="54">
        <f>($D59*'[1]功能-城建'!HN55)*T$6+AN56</f>
        <v>0</v>
      </c>
      <c r="AO57" s="54">
        <f>($D59*'[1]功能-城建'!HO55)*U$6+AO56</f>
        <v>0</v>
      </c>
      <c r="AP57" s="54">
        <f>($D59*'[1]功能-城建'!HP55)*V$6+AP56</f>
        <v>0</v>
      </c>
      <c r="AQ57" s="54">
        <f>($D59*'[1]功能-城建'!HQ55)*W$6+AQ56</f>
        <v>0</v>
      </c>
      <c r="AU57" s="54">
        <v>52</v>
      </c>
      <c r="AV57" s="54">
        <f>($E59*'[1]功能-城建'!GF55)*S$6+AV56</f>
        <v>0</v>
      </c>
      <c r="AW57" s="54">
        <f>($E59*'[1]功能-城建'!GG55)*T$6+AW56</f>
        <v>0</v>
      </c>
      <c r="AX57" s="54">
        <f>($E59*'[1]功能-城建'!GH55)*U$6+AX56</f>
        <v>0</v>
      </c>
      <c r="AY57" s="54">
        <f>($E59*'[1]功能-城建'!GI55)*V$6+AY56</f>
        <v>0</v>
      </c>
      <c r="AZ57" s="54">
        <f>($E59*'[1]功能-城建'!GJ55)*W$6+AZ56</f>
        <v>0</v>
      </c>
      <c r="BD57" s="54">
        <v>52</v>
      </c>
      <c r="BE57" s="61">
        <f t="shared" si="50"/>
        <v>0</v>
      </c>
      <c r="BF57" s="61">
        <f t="shared" si="50"/>
        <v>0</v>
      </c>
      <c r="BG57" s="61">
        <f t="shared" si="50"/>
        <v>0</v>
      </c>
      <c r="BH57" s="61">
        <f t="shared" si="50"/>
        <v>0</v>
      </c>
      <c r="BI57" s="61">
        <f t="shared" si="50"/>
        <v>0</v>
      </c>
      <c r="BM57" s="54">
        <v>52</v>
      </c>
      <c r="BN57" s="61">
        <f t="shared" si="51"/>
        <v>0</v>
      </c>
      <c r="BO57" s="61">
        <f t="shared" si="51"/>
        <v>0</v>
      </c>
      <c r="BP57" s="61">
        <f t="shared" si="51"/>
        <v>0</v>
      </c>
      <c r="BQ57" s="61">
        <f t="shared" si="51"/>
        <v>0</v>
      </c>
      <c r="BR57" s="61">
        <f t="shared" si="51"/>
        <v>0</v>
      </c>
      <c r="BV57" s="54">
        <v>52</v>
      </c>
      <c r="BW57" s="61">
        <f t="shared" si="52"/>
        <v>0</v>
      </c>
      <c r="BX57" s="61">
        <f t="shared" si="52"/>
        <v>0</v>
      </c>
      <c r="BY57" s="61">
        <f t="shared" si="52"/>
        <v>0</v>
      </c>
      <c r="BZ57" s="61">
        <f t="shared" si="52"/>
        <v>0</v>
      </c>
      <c r="CA57" s="61">
        <f t="shared" si="52"/>
        <v>0</v>
      </c>
      <c r="CE57" s="54">
        <v>52</v>
      </c>
      <c r="CF57" s="62">
        <f t="shared" si="11"/>
        <v>0</v>
      </c>
      <c r="CG57" s="62">
        <f t="shared" si="12"/>
        <v>0</v>
      </c>
      <c r="CH57" s="62">
        <f t="shared" si="13"/>
        <v>0</v>
      </c>
      <c r="CI57" s="62">
        <f t="shared" si="14"/>
        <v>0</v>
      </c>
      <c r="CJ57" s="62">
        <f t="shared" si="15"/>
        <v>0</v>
      </c>
      <c r="CN57" s="54">
        <v>52</v>
      </c>
      <c r="CO57" s="62">
        <f t="shared" si="16"/>
        <v>0</v>
      </c>
      <c r="CP57" s="62">
        <f t="shared" si="17"/>
        <v>0</v>
      </c>
      <c r="CQ57" s="62">
        <f t="shared" si="18"/>
        <v>0</v>
      </c>
      <c r="CR57" s="62">
        <f t="shared" si="19"/>
        <v>0</v>
      </c>
      <c r="CS57" s="62">
        <f t="shared" si="20"/>
        <v>0</v>
      </c>
      <c r="CW57" s="54">
        <v>52</v>
      </c>
      <c r="CX57" s="62">
        <f t="shared" si="21"/>
        <v>0</v>
      </c>
      <c r="CY57" s="62">
        <f t="shared" si="22"/>
        <v>0</v>
      </c>
      <c r="CZ57" s="62">
        <f t="shared" si="23"/>
        <v>0</v>
      </c>
      <c r="DA57" s="62">
        <f t="shared" si="24"/>
        <v>0</v>
      </c>
      <c r="DB57" s="62">
        <f t="shared" si="25"/>
        <v>0</v>
      </c>
      <c r="DF57" s="54">
        <v>52</v>
      </c>
      <c r="DG57" s="61">
        <f t="shared" si="26"/>
        <v>0</v>
      </c>
      <c r="DH57" s="61">
        <f t="shared" si="27"/>
        <v>0</v>
      </c>
      <c r="DI57" s="61">
        <f t="shared" si="28"/>
        <v>0</v>
      </c>
      <c r="DJ57" s="61">
        <f t="shared" si="29"/>
        <v>0</v>
      </c>
      <c r="DK57" s="61">
        <f t="shared" si="30"/>
        <v>0</v>
      </c>
      <c r="DO57" s="54">
        <v>52</v>
      </c>
      <c r="DP57" s="61">
        <f t="shared" si="31"/>
        <v>0</v>
      </c>
      <c r="DQ57" s="61">
        <f t="shared" si="32"/>
        <v>0</v>
      </c>
      <c r="DR57" s="61">
        <f t="shared" si="33"/>
        <v>0</v>
      </c>
      <c r="DS57" s="61">
        <f t="shared" si="34"/>
        <v>0</v>
      </c>
      <c r="DT57" s="61">
        <f t="shared" si="35"/>
        <v>0</v>
      </c>
    </row>
    <row r="58" spans="2:124" x14ac:dyDescent="0.15">
      <c r="B58" s="54">
        <v>51</v>
      </c>
      <c r="C58" s="63">
        <f t="shared" si="49"/>
        <v>6.9879055878217147E-2</v>
      </c>
      <c r="D58" s="63">
        <f t="shared" si="49"/>
        <v>0</v>
      </c>
      <c r="E58" s="63">
        <f t="shared" si="49"/>
        <v>3.4939527939108574E-2</v>
      </c>
      <c r="F58" s="63">
        <f t="shared" si="49"/>
        <v>3.4939527939108574E-2</v>
      </c>
      <c r="G58" s="63">
        <f t="shared" si="49"/>
        <v>0.17469763969554286</v>
      </c>
      <c r="H58" s="63">
        <f t="shared" si="48"/>
        <v>0.10481858381732571</v>
      </c>
      <c r="I58" s="63">
        <f t="shared" si="48"/>
        <v>0.2306008843981166</v>
      </c>
      <c r="J58" s="63">
        <f t="shared" si="48"/>
        <v>0.34939527939108572</v>
      </c>
      <c r="K58" s="63">
        <f t="shared" si="48"/>
        <v>0.13975811175643429</v>
      </c>
      <c r="L58" s="59">
        <f t="shared" si="48"/>
        <v>3.4939527939108577</v>
      </c>
      <c r="M58" s="59">
        <f t="shared" si="48"/>
        <v>6.9879055878217153</v>
      </c>
      <c r="AC58" s="54">
        <v>53</v>
      </c>
      <c r="AD58" s="54">
        <f>($C60*'[1]功能-城建'!EX56)*S$6+AD57</f>
        <v>0</v>
      </c>
      <c r="AE58" s="54">
        <f>($C60*'[1]功能-城建'!EY56)*T$6+AE57</f>
        <v>0</v>
      </c>
      <c r="AF58" s="54">
        <f>($C60*'[1]功能-城建'!EZ56)*U$6+AF57</f>
        <v>0</v>
      </c>
      <c r="AG58" s="54">
        <f>($C60*'[1]功能-城建'!FA56)*V$6+AG57</f>
        <v>0</v>
      </c>
      <c r="AH58" s="54">
        <f>($C60*'[1]功能-城建'!FB56)*W$6+AH57</f>
        <v>0</v>
      </c>
      <c r="AL58" s="54">
        <v>53</v>
      </c>
      <c r="AM58" s="54">
        <f>($D60*'[1]功能-城建'!HM56)*S$6+AM57</f>
        <v>0</v>
      </c>
      <c r="AN58" s="54">
        <f>($D60*'[1]功能-城建'!HN56)*T$6+AN57</f>
        <v>0</v>
      </c>
      <c r="AO58" s="54">
        <f>($D60*'[1]功能-城建'!HO56)*U$6+AO57</f>
        <v>0</v>
      </c>
      <c r="AP58" s="54">
        <f>($D60*'[1]功能-城建'!HP56)*V$6+AP57</f>
        <v>0</v>
      </c>
      <c r="AQ58" s="54">
        <f>($D60*'[1]功能-城建'!HQ56)*W$6+AQ57</f>
        <v>0</v>
      </c>
      <c r="AU58" s="54">
        <v>53</v>
      </c>
      <c r="AV58" s="54">
        <f>($E60*'[1]功能-城建'!GF56)*S$6+AV57</f>
        <v>0</v>
      </c>
      <c r="AW58" s="54">
        <f>($E60*'[1]功能-城建'!GG56)*T$6+AW57</f>
        <v>0</v>
      </c>
      <c r="AX58" s="54">
        <f>($E60*'[1]功能-城建'!GH56)*U$6+AX57</f>
        <v>0</v>
      </c>
      <c r="AY58" s="54">
        <f>($E60*'[1]功能-城建'!GI56)*V$6+AY57</f>
        <v>0</v>
      </c>
      <c r="AZ58" s="54">
        <f>($E60*'[1]功能-城建'!GJ56)*W$6+AZ57</f>
        <v>0</v>
      </c>
      <c r="BD58" s="54">
        <v>53</v>
      </c>
      <c r="BE58" s="61">
        <f t="shared" si="50"/>
        <v>0</v>
      </c>
      <c r="BF58" s="61">
        <f t="shared" si="50"/>
        <v>0</v>
      </c>
      <c r="BG58" s="61">
        <f t="shared" si="50"/>
        <v>0</v>
      </c>
      <c r="BH58" s="61">
        <f t="shared" si="50"/>
        <v>0</v>
      </c>
      <c r="BI58" s="61">
        <f t="shared" si="50"/>
        <v>0</v>
      </c>
      <c r="BM58" s="54">
        <v>53</v>
      </c>
      <c r="BN58" s="61">
        <f t="shared" si="51"/>
        <v>0</v>
      </c>
      <c r="BO58" s="61">
        <f t="shared" si="51"/>
        <v>0</v>
      </c>
      <c r="BP58" s="61">
        <f t="shared" si="51"/>
        <v>0</v>
      </c>
      <c r="BQ58" s="61">
        <f t="shared" si="51"/>
        <v>0</v>
      </c>
      <c r="BR58" s="61">
        <f t="shared" si="51"/>
        <v>0</v>
      </c>
      <c r="BV58" s="54">
        <v>53</v>
      </c>
      <c r="BW58" s="61">
        <f t="shared" si="52"/>
        <v>0</v>
      </c>
      <c r="BX58" s="61">
        <f t="shared" si="52"/>
        <v>0</v>
      </c>
      <c r="BY58" s="61">
        <f t="shared" si="52"/>
        <v>0</v>
      </c>
      <c r="BZ58" s="61">
        <f t="shared" si="52"/>
        <v>0</v>
      </c>
      <c r="CA58" s="61">
        <f t="shared" si="52"/>
        <v>0</v>
      </c>
      <c r="CE58" s="54">
        <v>53</v>
      </c>
      <c r="CF58" s="62">
        <f t="shared" si="11"/>
        <v>0</v>
      </c>
      <c r="CG58" s="62">
        <f t="shared" si="12"/>
        <v>0</v>
      </c>
      <c r="CH58" s="62">
        <f t="shared" si="13"/>
        <v>0</v>
      </c>
      <c r="CI58" s="62">
        <f t="shared" si="14"/>
        <v>0</v>
      </c>
      <c r="CJ58" s="62">
        <f t="shared" si="15"/>
        <v>0</v>
      </c>
      <c r="CN58" s="54">
        <v>53</v>
      </c>
      <c r="CO58" s="62">
        <f t="shared" si="16"/>
        <v>0</v>
      </c>
      <c r="CP58" s="62">
        <f t="shared" si="17"/>
        <v>0</v>
      </c>
      <c r="CQ58" s="62">
        <f t="shared" si="18"/>
        <v>0</v>
      </c>
      <c r="CR58" s="62">
        <f t="shared" si="19"/>
        <v>0</v>
      </c>
      <c r="CS58" s="62">
        <f t="shared" si="20"/>
        <v>0</v>
      </c>
      <c r="CW58" s="54">
        <v>53</v>
      </c>
      <c r="CX58" s="62">
        <f t="shared" si="21"/>
        <v>0</v>
      </c>
      <c r="CY58" s="62">
        <f t="shared" si="22"/>
        <v>0</v>
      </c>
      <c r="CZ58" s="62">
        <f t="shared" si="23"/>
        <v>0</v>
      </c>
      <c r="DA58" s="62">
        <f t="shared" si="24"/>
        <v>0</v>
      </c>
      <c r="DB58" s="62">
        <f t="shared" si="25"/>
        <v>0</v>
      </c>
      <c r="DF58" s="54">
        <v>53</v>
      </c>
      <c r="DG58" s="61">
        <f t="shared" si="26"/>
        <v>0</v>
      </c>
      <c r="DH58" s="61">
        <f t="shared" si="27"/>
        <v>0</v>
      </c>
      <c r="DI58" s="61">
        <f t="shared" si="28"/>
        <v>0</v>
      </c>
      <c r="DJ58" s="61">
        <f t="shared" si="29"/>
        <v>0</v>
      </c>
      <c r="DK58" s="61">
        <f t="shared" si="30"/>
        <v>0</v>
      </c>
      <c r="DO58" s="54">
        <v>53</v>
      </c>
      <c r="DP58" s="61">
        <f t="shared" si="31"/>
        <v>0</v>
      </c>
      <c r="DQ58" s="61">
        <f t="shared" si="32"/>
        <v>0</v>
      </c>
      <c r="DR58" s="61">
        <f t="shared" si="33"/>
        <v>0</v>
      </c>
      <c r="DS58" s="61">
        <f t="shared" si="34"/>
        <v>0</v>
      </c>
      <c r="DT58" s="61">
        <f t="shared" si="35"/>
        <v>0</v>
      </c>
    </row>
    <row r="59" spans="2:124" x14ac:dyDescent="0.15">
      <c r="B59" s="54">
        <v>52</v>
      </c>
      <c r="C59" s="63">
        <f t="shared" si="49"/>
        <v>7.1820140763723186E-2</v>
      </c>
      <c r="D59" s="63">
        <f t="shared" si="49"/>
        <v>0</v>
      </c>
      <c r="E59" s="63">
        <f t="shared" si="49"/>
        <v>3.5910070381861593E-2</v>
      </c>
      <c r="F59" s="63">
        <f t="shared" si="49"/>
        <v>3.5910070381861593E-2</v>
      </c>
      <c r="G59" s="63">
        <f t="shared" si="49"/>
        <v>0.17955035190930796</v>
      </c>
      <c r="H59" s="63">
        <f t="shared" si="48"/>
        <v>0.10773021114558476</v>
      </c>
      <c r="I59" s="63">
        <f t="shared" si="48"/>
        <v>0.23700646452028651</v>
      </c>
      <c r="J59" s="63">
        <f t="shared" si="48"/>
        <v>0.35910070381861592</v>
      </c>
      <c r="K59" s="63">
        <f t="shared" si="48"/>
        <v>0.14364028152744637</v>
      </c>
      <c r="L59" s="59">
        <f t="shared" si="48"/>
        <v>3.591007038186159</v>
      </c>
      <c r="M59" s="59">
        <f t="shared" si="48"/>
        <v>7.1820140763723179</v>
      </c>
      <c r="AC59" s="54">
        <v>54</v>
      </c>
      <c r="AD59" s="54">
        <f>($C61*'[1]功能-城建'!EX57)*S$6+AD58</f>
        <v>0</v>
      </c>
      <c r="AE59" s="54">
        <f>($C61*'[1]功能-城建'!EY57)*T$6+AE58</f>
        <v>0</v>
      </c>
      <c r="AF59" s="54">
        <f>($C61*'[1]功能-城建'!EZ57)*U$6+AF58</f>
        <v>0</v>
      </c>
      <c r="AG59" s="54">
        <f>($C61*'[1]功能-城建'!FA57)*V$6+AG58</f>
        <v>0</v>
      </c>
      <c r="AH59" s="54">
        <f>($C61*'[1]功能-城建'!FB57)*W$6+AH58</f>
        <v>0</v>
      </c>
      <c r="AL59" s="54">
        <v>54</v>
      </c>
      <c r="AM59" s="54">
        <f>($D61*'[1]功能-城建'!HM57)*S$6+AM58</f>
        <v>0</v>
      </c>
      <c r="AN59" s="54">
        <f>($D61*'[1]功能-城建'!HN57)*T$6+AN58</f>
        <v>0</v>
      </c>
      <c r="AO59" s="54">
        <f>($D61*'[1]功能-城建'!HO57)*U$6+AO58</f>
        <v>0</v>
      </c>
      <c r="AP59" s="54">
        <f>($D61*'[1]功能-城建'!HP57)*V$6+AP58</f>
        <v>0</v>
      </c>
      <c r="AQ59" s="54">
        <f>($D61*'[1]功能-城建'!HQ57)*W$6+AQ58</f>
        <v>0</v>
      </c>
      <c r="AU59" s="54">
        <v>54</v>
      </c>
      <c r="AV59" s="54">
        <f>($E61*'[1]功能-城建'!GF57)*S$6+AV58</f>
        <v>0</v>
      </c>
      <c r="AW59" s="54">
        <f>($E61*'[1]功能-城建'!GG57)*T$6+AW58</f>
        <v>0</v>
      </c>
      <c r="AX59" s="54">
        <f>($E61*'[1]功能-城建'!GH57)*U$6+AX58</f>
        <v>0</v>
      </c>
      <c r="AY59" s="54">
        <f>($E61*'[1]功能-城建'!GI57)*V$6+AY58</f>
        <v>0</v>
      </c>
      <c r="AZ59" s="54">
        <f>($E61*'[1]功能-城建'!GJ57)*W$6+AZ58</f>
        <v>0</v>
      </c>
      <c r="BD59" s="54">
        <v>54</v>
      </c>
      <c r="BE59" s="61">
        <f t="shared" si="50"/>
        <v>0</v>
      </c>
      <c r="BF59" s="61">
        <f t="shared" si="50"/>
        <v>0</v>
      </c>
      <c r="BG59" s="61">
        <f t="shared" si="50"/>
        <v>0</v>
      </c>
      <c r="BH59" s="61">
        <f t="shared" si="50"/>
        <v>0</v>
      </c>
      <c r="BI59" s="61">
        <f t="shared" si="50"/>
        <v>0</v>
      </c>
      <c r="BM59" s="54">
        <v>54</v>
      </c>
      <c r="BN59" s="61">
        <f t="shared" si="51"/>
        <v>0</v>
      </c>
      <c r="BO59" s="61">
        <f t="shared" si="51"/>
        <v>0</v>
      </c>
      <c r="BP59" s="61">
        <f t="shared" si="51"/>
        <v>0</v>
      </c>
      <c r="BQ59" s="61">
        <f t="shared" si="51"/>
        <v>0</v>
      </c>
      <c r="BR59" s="61">
        <f t="shared" si="51"/>
        <v>0</v>
      </c>
      <c r="BV59" s="54">
        <v>54</v>
      </c>
      <c r="BW59" s="61">
        <f t="shared" si="52"/>
        <v>0</v>
      </c>
      <c r="BX59" s="61">
        <f t="shared" si="52"/>
        <v>0</v>
      </c>
      <c r="BY59" s="61">
        <f t="shared" si="52"/>
        <v>0</v>
      </c>
      <c r="BZ59" s="61">
        <f t="shared" si="52"/>
        <v>0</v>
      </c>
      <c r="CA59" s="61">
        <f t="shared" si="52"/>
        <v>0</v>
      </c>
      <c r="CE59" s="54">
        <v>54</v>
      </c>
      <c r="CF59" s="62">
        <f t="shared" si="11"/>
        <v>0</v>
      </c>
      <c r="CG59" s="62">
        <f t="shared" si="12"/>
        <v>0</v>
      </c>
      <c r="CH59" s="62">
        <f t="shared" si="13"/>
        <v>0</v>
      </c>
      <c r="CI59" s="62">
        <f t="shared" si="14"/>
        <v>0</v>
      </c>
      <c r="CJ59" s="62">
        <f t="shared" si="15"/>
        <v>0</v>
      </c>
      <c r="CN59" s="54">
        <v>54</v>
      </c>
      <c r="CO59" s="62">
        <f t="shared" si="16"/>
        <v>0</v>
      </c>
      <c r="CP59" s="62">
        <f t="shared" si="17"/>
        <v>0</v>
      </c>
      <c r="CQ59" s="62">
        <f t="shared" si="18"/>
        <v>0</v>
      </c>
      <c r="CR59" s="62">
        <f t="shared" si="19"/>
        <v>0</v>
      </c>
      <c r="CS59" s="62">
        <f t="shared" si="20"/>
        <v>0</v>
      </c>
      <c r="CW59" s="54">
        <v>54</v>
      </c>
      <c r="CX59" s="62">
        <f t="shared" si="21"/>
        <v>0</v>
      </c>
      <c r="CY59" s="62">
        <f t="shared" si="22"/>
        <v>0</v>
      </c>
      <c r="CZ59" s="62">
        <f t="shared" si="23"/>
        <v>0</v>
      </c>
      <c r="DA59" s="62">
        <f t="shared" si="24"/>
        <v>0</v>
      </c>
      <c r="DB59" s="62">
        <f t="shared" si="25"/>
        <v>0</v>
      </c>
      <c r="DF59" s="54">
        <v>54</v>
      </c>
      <c r="DG59" s="61">
        <f t="shared" si="26"/>
        <v>0</v>
      </c>
      <c r="DH59" s="61">
        <f t="shared" si="27"/>
        <v>0</v>
      </c>
      <c r="DI59" s="61">
        <f t="shared" si="28"/>
        <v>0</v>
      </c>
      <c r="DJ59" s="61">
        <f t="shared" si="29"/>
        <v>0</v>
      </c>
      <c r="DK59" s="61">
        <f t="shared" si="30"/>
        <v>0</v>
      </c>
      <c r="DO59" s="54">
        <v>54</v>
      </c>
      <c r="DP59" s="61">
        <f t="shared" si="31"/>
        <v>0</v>
      </c>
      <c r="DQ59" s="61">
        <f t="shared" si="32"/>
        <v>0</v>
      </c>
      <c r="DR59" s="61">
        <f t="shared" si="33"/>
        <v>0</v>
      </c>
      <c r="DS59" s="61">
        <f t="shared" si="34"/>
        <v>0</v>
      </c>
      <c r="DT59" s="61">
        <f t="shared" si="35"/>
        <v>0</v>
      </c>
    </row>
    <row r="60" spans="2:124" x14ac:dyDescent="0.15">
      <c r="B60" s="54">
        <v>53</v>
      </c>
      <c r="C60" s="63">
        <f t="shared" si="49"/>
        <v>7.3761225649229212E-2</v>
      </c>
      <c r="D60" s="63">
        <f t="shared" si="49"/>
        <v>0</v>
      </c>
      <c r="E60" s="63">
        <f t="shared" si="49"/>
        <v>3.6880612824614606E-2</v>
      </c>
      <c r="F60" s="63">
        <f t="shared" si="49"/>
        <v>3.6880612824614606E-2</v>
      </c>
      <c r="G60" s="63">
        <f t="shared" si="49"/>
        <v>0.18440306412307303</v>
      </c>
      <c r="H60" s="63">
        <f t="shared" si="48"/>
        <v>0.1106418384738438</v>
      </c>
      <c r="I60" s="63">
        <f t="shared" si="48"/>
        <v>0.24341204464245642</v>
      </c>
      <c r="J60" s="63">
        <f t="shared" si="48"/>
        <v>0.36880612824614606</v>
      </c>
      <c r="K60" s="63">
        <f t="shared" si="48"/>
        <v>0.14752245129845842</v>
      </c>
      <c r="L60" s="59">
        <f t="shared" si="48"/>
        <v>3.6880612824614607</v>
      </c>
      <c r="M60" s="59">
        <f t="shared" si="48"/>
        <v>7.3761225649229214</v>
      </c>
      <c r="AC60" s="54">
        <v>55</v>
      </c>
      <c r="AD60" s="54">
        <f>($C62*'[1]功能-城建'!EX58)*S$6+AD59</f>
        <v>0</v>
      </c>
      <c r="AE60" s="54">
        <f>($C62*'[1]功能-城建'!EY58)*T$6+AE59</f>
        <v>0</v>
      </c>
      <c r="AF60" s="54">
        <f>($C62*'[1]功能-城建'!EZ58)*U$6+AF59</f>
        <v>0</v>
      </c>
      <c r="AG60" s="54">
        <f>($C62*'[1]功能-城建'!FA58)*V$6+AG59</f>
        <v>0</v>
      </c>
      <c r="AH60" s="54">
        <f>($C62*'[1]功能-城建'!FB58)*W$6+AH59</f>
        <v>0</v>
      </c>
      <c r="AL60" s="54">
        <v>55</v>
      </c>
      <c r="AM60" s="54">
        <f>($D62*'[1]功能-城建'!HM58)*S$6+AM59</f>
        <v>0</v>
      </c>
      <c r="AN60" s="54">
        <f>($D62*'[1]功能-城建'!HN58)*T$6+AN59</f>
        <v>0</v>
      </c>
      <c r="AO60" s="54">
        <f>($D62*'[1]功能-城建'!HO58)*U$6+AO59</f>
        <v>0</v>
      </c>
      <c r="AP60" s="54">
        <f>($D62*'[1]功能-城建'!HP58)*V$6+AP59</f>
        <v>0</v>
      </c>
      <c r="AQ60" s="54">
        <f>($D62*'[1]功能-城建'!HQ58)*W$6+AQ59</f>
        <v>0</v>
      </c>
      <c r="AU60" s="54">
        <v>55</v>
      </c>
      <c r="AV60" s="54">
        <f>($E62*'[1]功能-城建'!GF58)*S$6+AV59</f>
        <v>0</v>
      </c>
      <c r="AW60" s="54">
        <f>($E62*'[1]功能-城建'!GG58)*T$6+AW59</f>
        <v>0</v>
      </c>
      <c r="AX60" s="54">
        <f>($E62*'[1]功能-城建'!GH58)*U$6+AX59</f>
        <v>0</v>
      </c>
      <c r="AY60" s="54">
        <f>($E62*'[1]功能-城建'!GI58)*V$6+AY59</f>
        <v>0</v>
      </c>
      <c r="AZ60" s="54">
        <f>($E62*'[1]功能-城建'!GJ58)*W$6+AZ59</f>
        <v>0</v>
      </c>
      <c r="BD60" s="54">
        <v>55</v>
      </c>
      <c r="BE60" s="61">
        <f t="shared" si="50"/>
        <v>0</v>
      </c>
      <c r="BF60" s="61">
        <f t="shared" si="50"/>
        <v>0</v>
      </c>
      <c r="BG60" s="61">
        <f t="shared" si="50"/>
        <v>0</v>
      </c>
      <c r="BH60" s="61">
        <f t="shared" si="50"/>
        <v>0</v>
      </c>
      <c r="BI60" s="61">
        <f t="shared" si="50"/>
        <v>0</v>
      </c>
      <c r="BM60" s="54">
        <v>55</v>
      </c>
      <c r="BN60" s="61">
        <f t="shared" si="51"/>
        <v>0</v>
      </c>
      <c r="BO60" s="61">
        <f t="shared" si="51"/>
        <v>0</v>
      </c>
      <c r="BP60" s="61">
        <f t="shared" si="51"/>
        <v>0</v>
      </c>
      <c r="BQ60" s="61">
        <f t="shared" si="51"/>
        <v>0</v>
      </c>
      <c r="BR60" s="61">
        <f t="shared" si="51"/>
        <v>0</v>
      </c>
      <c r="BV60" s="54">
        <v>55</v>
      </c>
      <c r="BW60" s="61">
        <f t="shared" si="52"/>
        <v>0</v>
      </c>
      <c r="BX60" s="61">
        <f t="shared" si="52"/>
        <v>0</v>
      </c>
      <c r="BY60" s="61">
        <f t="shared" si="52"/>
        <v>0</v>
      </c>
      <c r="BZ60" s="61">
        <f t="shared" si="52"/>
        <v>0</v>
      </c>
      <c r="CA60" s="61">
        <f t="shared" si="52"/>
        <v>0</v>
      </c>
      <c r="CE60" s="54">
        <v>55</v>
      </c>
      <c r="CF60" s="62">
        <f t="shared" si="11"/>
        <v>0</v>
      </c>
      <c r="CG60" s="62">
        <f t="shared" si="12"/>
        <v>0</v>
      </c>
      <c r="CH60" s="62">
        <f t="shared" si="13"/>
        <v>0</v>
      </c>
      <c r="CI60" s="62">
        <f t="shared" si="14"/>
        <v>0</v>
      </c>
      <c r="CJ60" s="62">
        <f t="shared" si="15"/>
        <v>0</v>
      </c>
      <c r="CN60" s="54">
        <v>55</v>
      </c>
      <c r="CO60" s="62">
        <f t="shared" si="16"/>
        <v>0</v>
      </c>
      <c r="CP60" s="62">
        <f t="shared" si="17"/>
        <v>0</v>
      </c>
      <c r="CQ60" s="62">
        <f t="shared" si="18"/>
        <v>0</v>
      </c>
      <c r="CR60" s="62">
        <f t="shared" si="19"/>
        <v>0</v>
      </c>
      <c r="CS60" s="62">
        <f t="shared" si="20"/>
        <v>0</v>
      </c>
      <c r="CW60" s="54">
        <v>55</v>
      </c>
      <c r="CX60" s="62">
        <f t="shared" si="21"/>
        <v>0</v>
      </c>
      <c r="CY60" s="62">
        <f t="shared" si="22"/>
        <v>0</v>
      </c>
      <c r="CZ60" s="62">
        <f t="shared" si="23"/>
        <v>0</v>
      </c>
      <c r="DA60" s="62">
        <f t="shared" si="24"/>
        <v>0</v>
      </c>
      <c r="DB60" s="62">
        <f t="shared" si="25"/>
        <v>0</v>
      </c>
      <c r="DF60" s="54">
        <v>55</v>
      </c>
      <c r="DG60" s="61">
        <f t="shared" si="26"/>
        <v>0</v>
      </c>
      <c r="DH60" s="61">
        <f t="shared" si="27"/>
        <v>0</v>
      </c>
      <c r="DI60" s="61">
        <f t="shared" si="28"/>
        <v>0</v>
      </c>
      <c r="DJ60" s="61">
        <f t="shared" si="29"/>
        <v>0</v>
      </c>
      <c r="DK60" s="61">
        <f t="shared" si="30"/>
        <v>0</v>
      </c>
      <c r="DO60" s="54">
        <v>55</v>
      </c>
      <c r="DP60" s="61">
        <f t="shared" si="31"/>
        <v>0</v>
      </c>
      <c r="DQ60" s="61">
        <f t="shared" si="32"/>
        <v>0</v>
      </c>
      <c r="DR60" s="61">
        <f t="shared" si="33"/>
        <v>0</v>
      </c>
      <c r="DS60" s="61">
        <f t="shared" si="34"/>
        <v>0</v>
      </c>
      <c r="DT60" s="61">
        <f t="shared" si="35"/>
        <v>0</v>
      </c>
    </row>
    <row r="61" spans="2:124" x14ac:dyDescent="0.15">
      <c r="B61" s="54">
        <v>54</v>
      </c>
      <c r="C61" s="63">
        <f t="shared" si="49"/>
        <v>7.5702310534735251E-2</v>
      </c>
      <c r="D61" s="63">
        <f t="shared" si="49"/>
        <v>0</v>
      </c>
      <c r="E61" s="63">
        <f t="shared" si="49"/>
        <v>3.7851155267367625E-2</v>
      </c>
      <c r="F61" s="63">
        <f t="shared" si="49"/>
        <v>3.7851155267367625E-2</v>
      </c>
      <c r="G61" s="63">
        <f t="shared" si="49"/>
        <v>0.1892557763368381</v>
      </c>
      <c r="H61" s="63">
        <f t="shared" si="48"/>
        <v>0.11355346580210285</v>
      </c>
      <c r="I61" s="63">
        <f t="shared" si="48"/>
        <v>0.24981762476462632</v>
      </c>
      <c r="J61" s="63">
        <f t="shared" si="48"/>
        <v>0.3785115526736762</v>
      </c>
      <c r="K61" s="63">
        <f t="shared" si="48"/>
        <v>0.1514046210694705</v>
      </c>
      <c r="L61" s="59">
        <f t="shared" si="48"/>
        <v>3.7851155267367624</v>
      </c>
      <c r="M61" s="59">
        <f t="shared" si="48"/>
        <v>7.5702310534735249</v>
      </c>
      <c r="AC61" s="54">
        <v>56</v>
      </c>
      <c r="AD61" s="54">
        <f>($C63*'[1]功能-城建'!EX59)*S$6+AD60</f>
        <v>0</v>
      </c>
      <c r="AE61" s="54">
        <f>($C63*'[1]功能-城建'!EY59)*T$6+AE60</f>
        <v>0</v>
      </c>
      <c r="AF61" s="54">
        <f>($C63*'[1]功能-城建'!EZ59)*U$6+AF60</f>
        <v>0</v>
      </c>
      <c r="AG61" s="54">
        <f>($C63*'[1]功能-城建'!FA59)*V$6+AG60</f>
        <v>0</v>
      </c>
      <c r="AH61" s="54">
        <f>($C63*'[1]功能-城建'!FB59)*W$6+AH60</f>
        <v>0</v>
      </c>
      <c r="AL61" s="54">
        <v>56</v>
      </c>
      <c r="AM61" s="54">
        <f>($D63*'[1]功能-城建'!HM59)*S$6+AM60</f>
        <v>0</v>
      </c>
      <c r="AN61" s="54">
        <f>($D63*'[1]功能-城建'!HN59)*T$6+AN60</f>
        <v>0</v>
      </c>
      <c r="AO61" s="54">
        <f>($D63*'[1]功能-城建'!HO59)*U$6+AO60</f>
        <v>0</v>
      </c>
      <c r="AP61" s="54">
        <f>($D63*'[1]功能-城建'!HP59)*V$6+AP60</f>
        <v>0</v>
      </c>
      <c r="AQ61" s="54">
        <f>($D63*'[1]功能-城建'!HQ59)*W$6+AQ60</f>
        <v>0</v>
      </c>
      <c r="AU61" s="54">
        <v>56</v>
      </c>
      <c r="AV61" s="54">
        <f>($E63*'[1]功能-城建'!GF59)*S$6+AV60</f>
        <v>0</v>
      </c>
      <c r="AW61" s="54">
        <f>($E63*'[1]功能-城建'!GG59)*T$6+AW60</f>
        <v>0</v>
      </c>
      <c r="AX61" s="54">
        <f>($E63*'[1]功能-城建'!GH59)*U$6+AX60</f>
        <v>0</v>
      </c>
      <c r="AY61" s="54">
        <f>($E63*'[1]功能-城建'!GI59)*V$6+AY60</f>
        <v>0</v>
      </c>
      <c r="AZ61" s="54">
        <f>($E63*'[1]功能-城建'!GJ59)*W$6+AZ60</f>
        <v>0</v>
      </c>
      <c r="BD61" s="54">
        <v>56</v>
      </c>
      <c r="BE61" s="61">
        <f t="shared" si="50"/>
        <v>0</v>
      </c>
      <c r="BF61" s="61">
        <f t="shared" si="50"/>
        <v>0</v>
      </c>
      <c r="BG61" s="61">
        <f t="shared" si="50"/>
        <v>0</v>
      </c>
      <c r="BH61" s="61">
        <f t="shared" si="50"/>
        <v>0</v>
      </c>
      <c r="BI61" s="61">
        <f t="shared" si="50"/>
        <v>0</v>
      </c>
      <c r="BM61" s="54">
        <v>56</v>
      </c>
      <c r="BN61" s="61">
        <f t="shared" si="51"/>
        <v>0</v>
      </c>
      <c r="BO61" s="61">
        <f t="shared" si="51"/>
        <v>0</v>
      </c>
      <c r="BP61" s="61">
        <f t="shared" si="51"/>
        <v>0</v>
      </c>
      <c r="BQ61" s="61">
        <f t="shared" si="51"/>
        <v>0</v>
      </c>
      <c r="BR61" s="61">
        <f t="shared" si="51"/>
        <v>0</v>
      </c>
      <c r="BV61" s="54">
        <v>56</v>
      </c>
      <c r="BW61" s="61">
        <f t="shared" si="52"/>
        <v>0</v>
      </c>
      <c r="BX61" s="61">
        <f t="shared" si="52"/>
        <v>0</v>
      </c>
      <c r="BY61" s="61">
        <f t="shared" si="52"/>
        <v>0</v>
      </c>
      <c r="BZ61" s="61">
        <f t="shared" si="52"/>
        <v>0</v>
      </c>
      <c r="CA61" s="61">
        <f t="shared" si="52"/>
        <v>0</v>
      </c>
      <c r="CE61" s="54">
        <v>56</v>
      </c>
      <c r="CF61" s="62">
        <f t="shared" si="11"/>
        <v>0</v>
      </c>
      <c r="CG61" s="62">
        <f t="shared" si="12"/>
        <v>0</v>
      </c>
      <c r="CH61" s="62">
        <f t="shared" si="13"/>
        <v>0</v>
      </c>
      <c r="CI61" s="62">
        <f t="shared" si="14"/>
        <v>0</v>
      </c>
      <c r="CJ61" s="62">
        <f t="shared" si="15"/>
        <v>0</v>
      </c>
      <c r="CN61" s="54">
        <v>56</v>
      </c>
      <c r="CO61" s="62">
        <f t="shared" si="16"/>
        <v>0</v>
      </c>
      <c r="CP61" s="62">
        <f t="shared" si="17"/>
        <v>0</v>
      </c>
      <c r="CQ61" s="62">
        <f t="shared" si="18"/>
        <v>0</v>
      </c>
      <c r="CR61" s="62">
        <f t="shared" si="19"/>
        <v>0</v>
      </c>
      <c r="CS61" s="62">
        <f t="shared" si="20"/>
        <v>0</v>
      </c>
      <c r="CW61" s="54">
        <v>56</v>
      </c>
      <c r="CX61" s="62">
        <f t="shared" si="21"/>
        <v>0</v>
      </c>
      <c r="CY61" s="62">
        <f t="shared" si="22"/>
        <v>0</v>
      </c>
      <c r="CZ61" s="62">
        <f t="shared" si="23"/>
        <v>0</v>
      </c>
      <c r="DA61" s="62">
        <f t="shared" si="24"/>
        <v>0</v>
      </c>
      <c r="DB61" s="62">
        <f t="shared" si="25"/>
        <v>0</v>
      </c>
      <c r="DF61" s="54">
        <v>56</v>
      </c>
      <c r="DG61" s="61">
        <f t="shared" si="26"/>
        <v>0</v>
      </c>
      <c r="DH61" s="61">
        <f t="shared" si="27"/>
        <v>0</v>
      </c>
      <c r="DI61" s="61">
        <f t="shared" si="28"/>
        <v>0</v>
      </c>
      <c r="DJ61" s="61">
        <f t="shared" si="29"/>
        <v>0</v>
      </c>
      <c r="DK61" s="61">
        <f t="shared" si="30"/>
        <v>0</v>
      </c>
      <c r="DO61" s="54">
        <v>56</v>
      </c>
      <c r="DP61" s="61">
        <f t="shared" si="31"/>
        <v>0</v>
      </c>
      <c r="DQ61" s="61">
        <f t="shared" si="32"/>
        <v>0</v>
      </c>
      <c r="DR61" s="61">
        <f t="shared" si="33"/>
        <v>0</v>
      </c>
      <c r="DS61" s="61">
        <f t="shared" si="34"/>
        <v>0</v>
      </c>
      <c r="DT61" s="61">
        <f t="shared" si="35"/>
        <v>0</v>
      </c>
    </row>
    <row r="62" spans="2:124" x14ac:dyDescent="0.15">
      <c r="B62" s="54">
        <v>55</v>
      </c>
      <c r="C62" s="63">
        <f t="shared" si="49"/>
        <v>7.7643395420241276E-2</v>
      </c>
      <c r="D62" s="63">
        <f t="shared" si="49"/>
        <v>0</v>
      </c>
      <c r="E62" s="63">
        <f t="shared" si="49"/>
        <v>3.8821697710120638E-2</v>
      </c>
      <c r="F62" s="63">
        <f t="shared" si="49"/>
        <v>3.8821697710120638E-2</v>
      </c>
      <c r="G62" s="63">
        <f t="shared" si="49"/>
        <v>0.1941084885506032</v>
      </c>
      <c r="H62" s="63">
        <f t="shared" si="48"/>
        <v>0.11646509313036191</v>
      </c>
      <c r="I62" s="63">
        <f t="shared" si="48"/>
        <v>0.25622320488679623</v>
      </c>
      <c r="J62" s="63">
        <f t="shared" si="48"/>
        <v>0.3882169771012064</v>
      </c>
      <c r="K62" s="63">
        <f t="shared" si="48"/>
        <v>0.15528679084048255</v>
      </c>
      <c r="L62" s="59">
        <f t="shared" si="48"/>
        <v>3.8821697710120642</v>
      </c>
      <c r="M62" s="59">
        <f t="shared" si="48"/>
        <v>7.7643395420241283</v>
      </c>
      <c r="AC62" s="54">
        <v>57</v>
      </c>
      <c r="AD62" s="54">
        <f>($C64*'[1]功能-城建'!EX60)*S$6+AD61</f>
        <v>0</v>
      </c>
      <c r="AE62" s="54">
        <f>($C64*'[1]功能-城建'!EY60)*T$6+AE61</f>
        <v>0</v>
      </c>
      <c r="AF62" s="54">
        <f>($C64*'[1]功能-城建'!EZ60)*U$6+AF61</f>
        <v>0</v>
      </c>
      <c r="AG62" s="54">
        <f>($C64*'[1]功能-城建'!FA60)*V$6+AG61</f>
        <v>0</v>
      </c>
      <c r="AH62" s="54">
        <f>($C64*'[1]功能-城建'!FB60)*W$6+AH61</f>
        <v>0</v>
      </c>
      <c r="AL62" s="54">
        <v>57</v>
      </c>
      <c r="AM62" s="54">
        <f>($D64*'[1]功能-城建'!HM60)*S$6+AM61</f>
        <v>0</v>
      </c>
      <c r="AN62" s="54">
        <f>($D64*'[1]功能-城建'!HN60)*T$6+AN61</f>
        <v>0</v>
      </c>
      <c r="AO62" s="54">
        <f>($D64*'[1]功能-城建'!HO60)*U$6+AO61</f>
        <v>0</v>
      </c>
      <c r="AP62" s="54">
        <f>($D64*'[1]功能-城建'!HP60)*V$6+AP61</f>
        <v>0</v>
      </c>
      <c r="AQ62" s="54">
        <f>($D64*'[1]功能-城建'!HQ60)*W$6+AQ61</f>
        <v>0</v>
      </c>
      <c r="AU62" s="54">
        <v>57</v>
      </c>
      <c r="AV62" s="54">
        <f>($E64*'[1]功能-城建'!GF60)*S$6+AV61</f>
        <v>0</v>
      </c>
      <c r="AW62" s="54">
        <f>($E64*'[1]功能-城建'!GG60)*T$6+AW61</f>
        <v>0</v>
      </c>
      <c r="AX62" s="54">
        <f>($E64*'[1]功能-城建'!GH60)*U$6+AX61</f>
        <v>0</v>
      </c>
      <c r="AY62" s="54">
        <f>($E64*'[1]功能-城建'!GI60)*V$6+AY61</f>
        <v>0</v>
      </c>
      <c r="AZ62" s="54">
        <f>($E64*'[1]功能-城建'!GJ60)*W$6+AZ61</f>
        <v>0</v>
      </c>
      <c r="BD62" s="54">
        <v>57</v>
      </c>
      <c r="BE62" s="61">
        <f t="shared" si="50"/>
        <v>0</v>
      </c>
      <c r="BF62" s="61">
        <f t="shared" si="50"/>
        <v>0</v>
      </c>
      <c r="BG62" s="61">
        <f t="shared" si="50"/>
        <v>0</v>
      </c>
      <c r="BH62" s="61">
        <f t="shared" si="50"/>
        <v>0</v>
      </c>
      <c r="BI62" s="61">
        <f t="shared" si="50"/>
        <v>0</v>
      </c>
      <c r="BM62" s="54">
        <v>57</v>
      </c>
      <c r="BN62" s="61">
        <f t="shared" si="51"/>
        <v>0</v>
      </c>
      <c r="BO62" s="61">
        <f t="shared" si="51"/>
        <v>0</v>
      </c>
      <c r="BP62" s="61">
        <f t="shared" si="51"/>
        <v>0</v>
      </c>
      <c r="BQ62" s="61">
        <f t="shared" si="51"/>
        <v>0</v>
      </c>
      <c r="BR62" s="61">
        <f t="shared" si="51"/>
        <v>0</v>
      </c>
      <c r="BV62" s="54">
        <v>57</v>
      </c>
      <c r="BW62" s="61">
        <f t="shared" si="52"/>
        <v>0</v>
      </c>
      <c r="BX62" s="61">
        <f t="shared" si="52"/>
        <v>0</v>
      </c>
      <c r="BY62" s="61">
        <f t="shared" si="52"/>
        <v>0</v>
      </c>
      <c r="BZ62" s="61">
        <f t="shared" si="52"/>
        <v>0</v>
      </c>
      <c r="CA62" s="61">
        <f t="shared" si="52"/>
        <v>0</v>
      </c>
      <c r="CE62" s="54">
        <v>57</v>
      </c>
      <c r="CF62" s="62">
        <f t="shared" si="11"/>
        <v>0</v>
      </c>
      <c r="CG62" s="62">
        <f t="shared" si="12"/>
        <v>0</v>
      </c>
      <c r="CH62" s="62">
        <f t="shared" si="13"/>
        <v>0</v>
      </c>
      <c r="CI62" s="62">
        <f t="shared" si="14"/>
        <v>0</v>
      </c>
      <c r="CJ62" s="62">
        <f t="shared" si="15"/>
        <v>0</v>
      </c>
      <c r="CN62" s="54">
        <v>57</v>
      </c>
      <c r="CO62" s="62">
        <f t="shared" si="16"/>
        <v>0</v>
      </c>
      <c r="CP62" s="62">
        <f t="shared" si="17"/>
        <v>0</v>
      </c>
      <c r="CQ62" s="62">
        <f t="shared" si="18"/>
        <v>0</v>
      </c>
      <c r="CR62" s="62">
        <f t="shared" si="19"/>
        <v>0</v>
      </c>
      <c r="CS62" s="62">
        <f t="shared" si="20"/>
        <v>0</v>
      </c>
      <c r="CW62" s="54">
        <v>57</v>
      </c>
      <c r="CX62" s="62">
        <f t="shared" si="21"/>
        <v>0</v>
      </c>
      <c r="CY62" s="62">
        <f t="shared" si="22"/>
        <v>0</v>
      </c>
      <c r="CZ62" s="62">
        <f t="shared" si="23"/>
        <v>0</v>
      </c>
      <c r="DA62" s="62">
        <f t="shared" si="24"/>
        <v>0</v>
      </c>
      <c r="DB62" s="62">
        <f t="shared" si="25"/>
        <v>0</v>
      </c>
      <c r="DF62" s="54">
        <v>57</v>
      </c>
      <c r="DG62" s="61">
        <f t="shared" si="26"/>
        <v>0</v>
      </c>
      <c r="DH62" s="61">
        <f t="shared" si="27"/>
        <v>0</v>
      </c>
      <c r="DI62" s="61">
        <f t="shared" si="28"/>
        <v>0</v>
      </c>
      <c r="DJ62" s="61">
        <f t="shared" si="29"/>
        <v>0</v>
      </c>
      <c r="DK62" s="61">
        <f t="shared" si="30"/>
        <v>0</v>
      </c>
      <c r="DO62" s="54">
        <v>57</v>
      </c>
      <c r="DP62" s="61">
        <f t="shared" si="31"/>
        <v>0</v>
      </c>
      <c r="DQ62" s="61">
        <f t="shared" si="32"/>
        <v>0</v>
      </c>
      <c r="DR62" s="61">
        <f t="shared" si="33"/>
        <v>0</v>
      </c>
      <c r="DS62" s="61">
        <f t="shared" si="34"/>
        <v>0</v>
      </c>
      <c r="DT62" s="61">
        <f t="shared" si="35"/>
        <v>0</v>
      </c>
    </row>
    <row r="63" spans="2:124" x14ac:dyDescent="0.15">
      <c r="B63" s="54">
        <v>56</v>
      </c>
      <c r="C63" s="63">
        <f t="shared" si="49"/>
        <v>7.9584480305747315E-2</v>
      </c>
      <c r="D63" s="63">
        <f t="shared" si="49"/>
        <v>0</v>
      </c>
      <c r="E63" s="63">
        <f t="shared" si="49"/>
        <v>3.9792240152873658E-2</v>
      </c>
      <c r="F63" s="63">
        <f t="shared" si="49"/>
        <v>3.9792240152873658E-2</v>
      </c>
      <c r="G63" s="63">
        <f t="shared" si="49"/>
        <v>0.19896120076436827</v>
      </c>
      <c r="H63" s="63">
        <f t="shared" si="48"/>
        <v>0.11937672045862095</v>
      </c>
      <c r="I63" s="63">
        <f t="shared" si="48"/>
        <v>0.26262878500896614</v>
      </c>
      <c r="J63" s="63">
        <f t="shared" si="48"/>
        <v>0.39792240152873654</v>
      </c>
      <c r="K63" s="63">
        <f t="shared" si="48"/>
        <v>0.15916896061149463</v>
      </c>
      <c r="L63" s="59">
        <f t="shared" si="48"/>
        <v>3.9792240152873655</v>
      </c>
      <c r="M63" s="59">
        <f t="shared" si="48"/>
        <v>7.9584480305747309</v>
      </c>
      <c r="AC63" s="54">
        <v>58</v>
      </c>
      <c r="AD63" s="54">
        <f>($C65*'[1]功能-城建'!EX61)*S$6+AD62</f>
        <v>0</v>
      </c>
      <c r="AE63" s="54">
        <f>($C65*'[1]功能-城建'!EY61)*T$6+AE62</f>
        <v>0</v>
      </c>
      <c r="AF63" s="54">
        <f>($C65*'[1]功能-城建'!EZ61)*U$6+AF62</f>
        <v>0</v>
      </c>
      <c r="AG63" s="54">
        <f>($C65*'[1]功能-城建'!FA61)*V$6+AG62</f>
        <v>0</v>
      </c>
      <c r="AH63" s="54">
        <f>($C65*'[1]功能-城建'!FB61)*W$6+AH62</f>
        <v>0</v>
      </c>
      <c r="AL63" s="54">
        <v>58</v>
      </c>
      <c r="AM63" s="54">
        <f>($D65*'[1]功能-城建'!HM61)*S$6+AM62</f>
        <v>0</v>
      </c>
      <c r="AN63" s="54">
        <f>($D65*'[1]功能-城建'!HN61)*T$6+AN62</f>
        <v>0</v>
      </c>
      <c r="AO63" s="54">
        <f>($D65*'[1]功能-城建'!HO61)*U$6+AO62</f>
        <v>0</v>
      </c>
      <c r="AP63" s="54">
        <f>($D65*'[1]功能-城建'!HP61)*V$6+AP62</f>
        <v>0</v>
      </c>
      <c r="AQ63" s="54">
        <f>($D65*'[1]功能-城建'!HQ61)*W$6+AQ62</f>
        <v>0</v>
      </c>
      <c r="AU63" s="54">
        <v>58</v>
      </c>
      <c r="AV63" s="54">
        <f>($E65*'[1]功能-城建'!GF61)*S$6+AV62</f>
        <v>0</v>
      </c>
      <c r="AW63" s="54">
        <f>($E65*'[1]功能-城建'!GG61)*T$6+AW62</f>
        <v>0</v>
      </c>
      <c r="AX63" s="54">
        <f>($E65*'[1]功能-城建'!GH61)*U$6+AX62</f>
        <v>0</v>
      </c>
      <c r="AY63" s="54">
        <f>($E65*'[1]功能-城建'!GI61)*V$6+AY62</f>
        <v>0</v>
      </c>
      <c r="AZ63" s="54">
        <f>($E65*'[1]功能-城建'!GJ61)*W$6+AZ62</f>
        <v>0</v>
      </c>
      <c r="BD63" s="54">
        <v>58</v>
      </c>
      <c r="BE63" s="61">
        <f t="shared" si="50"/>
        <v>0</v>
      </c>
      <c r="BF63" s="61">
        <f t="shared" si="50"/>
        <v>0</v>
      </c>
      <c r="BG63" s="61">
        <f t="shared" si="50"/>
        <v>0</v>
      </c>
      <c r="BH63" s="61">
        <f t="shared" si="50"/>
        <v>0</v>
      </c>
      <c r="BI63" s="61">
        <f t="shared" si="50"/>
        <v>0</v>
      </c>
      <c r="BM63" s="54">
        <v>58</v>
      </c>
      <c r="BN63" s="61">
        <f t="shared" si="51"/>
        <v>0</v>
      </c>
      <c r="BO63" s="61">
        <f t="shared" si="51"/>
        <v>0</v>
      </c>
      <c r="BP63" s="61">
        <f t="shared" si="51"/>
        <v>0</v>
      </c>
      <c r="BQ63" s="61">
        <f t="shared" si="51"/>
        <v>0</v>
      </c>
      <c r="BR63" s="61">
        <f t="shared" si="51"/>
        <v>0</v>
      </c>
      <c r="BV63" s="54">
        <v>58</v>
      </c>
      <c r="BW63" s="61">
        <f t="shared" si="52"/>
        <v>0</v>
      </c>
      <c r="BX63" s="61">
        <f t="shared" si="52"/>
        <v>0</v>
      </c>
      <c r="BY63" s="61">
        <f t="shared" si="52"/>
        <v>0</v>
      </c>
      <c r="BZ63" s="61">
        <f t="shared" si="52"/>
        <v>0</v>
      </c>
      <c r="CA63" s="61">
        <f t="shared" si="52"/>
        <v>0</v>
      </c>
      <c r="CE63" s="54">
        <v>58</v>
      </c>
      <c r="CF63" s="62">
        <f t="shared" si="11"/>
        <v>0</v>
      </c>
      <c r="CG63" s="62">
        <f t="shared" si="12"/>
        <v>0</v>
      </c>
      <c r="CH63" s="62">
        <f t="shared" si="13"/>
        <v>0</v>
      </c>
      <c r="CI63" s="62">
        <f t="shared" si="14"/>
        <v>0</v>
      </c>
      <c r="CJ63" s="62">
        <f t="shared" si="15"/>
        <v>0</v>
      </c>
      <c r="CN63" s="54">
        <v>58</v>
      </c>
      <c r="CO63" s="62">
        <f t="shared" si="16"/>
        <v>0</v>
      </c>
      <c r="CP63" s="62">
        <f t="shared" si="17"/>
        <v>0</v>
      </c>
      <c r="CQ63" s="62">
        <f t="shared" si="18"/>
        <v>0</v>
      </c>
      <c r="CR63" s="62">
        <f t="shared" si="19"/>
        <v>0</v>
      </c>
      <c r="CS63" s="62">
        <f t="shared" si="20"/>
        <v>0</v>
      </c>
      <c r="CW63" s="54">
        <v>58</v>
      </c>
      <c r="CX63" s="62">
        <f t="shared" si="21"/>
        <v>0</v>
      </c>
      <c r="CY63" s="62">
        <f t="shared" si="22"/>
        <v>0</v>
      </c>
      <c r="CZ63" s="62">
        <f t="shared" si="23"/>
        <v>0</v>
      </c>
      <c r="DA63" s="62">
        <f t="shared" si="24"/>
        <v>0</v>
      </c>
      <c r="DB63" s="62">
        <f t="shared" si="25"/>
        <v>0</v>
      </c>
      <c r="DF63" s="54">
        <v>58</v>
      </c>
      <c r="DG63" s="61">
        <f t="shared" si="26"/>
        <v>0</v>
      </c>
      <c r="DH63" s="61">
        <f t="shared" si="27"/>
        <v>0</v>
      </c>
      <c r="DI63" s="61">
        <f t="shared" si="28"/>
        <v>0</v>
      </c>
      <c r="DJ63" s="61">
        <f t="shared" si="29"/>
        <v>0</v>
      </c>
      <c r="DK63" s="61">
        <f t="shared" si="30"/>
        <v>0</v>
      </c>
      <c r="DO63" s="54">
        <v>58</v>
      </c>
      <c r="DP63" s="61">
        <f t="shared" si="31"/>
        <v>0</v>
      </c>
      <c r="DQ63" s="61">
        <f t="shared" si="32"/>
        <v>0</v>
      </c>
      <c r="DR63" s="61">
        <f t="shared" si="33"/>
        <v>0</v>
      </c>
      <c r="DS63" s="61">
        <f t="shared" si="34"/>
        <v>0</v>
      </c>
      <c r="DT63" s="61">
        <f t="shared" si="35"/>
        <v>0</v>
      </c>
    </row>
    <row r="64" spans="2:124" x14ac:dyDescent="0.15">
      <c r="B64" s="54">
        <v>57</v>
      </c>
      <c r="C64" s="63">
        <f t="shared" si="49"/>
        <v>8.1525565191253341E-2</v>
      </c>
      <c r="D64" s="63">
        <f t="shared" si="49"/>
        <v>0</v>
      </c>
      <c r="E64" s="63">
        <f t="shared" si="49"/>
        <v>4.076278259562667E-2</v>
      </c>
      <c r="F64" s="63">
        <f t="shared" si="49"/>
        <v>4.076278259562667E-2</v>
      </c>
      <c r="G64" s="63">
        <f t="shared" si="49"/>
        <v>0.20381391297813334</v>
      </c>
      <c r="H64" s="63">
        <f t="shared" si="48"/>
        <v>0.12228834778688</v>
      </c>
      <c r="I64" s="63">
        <f t="shared" si="48"/>
        <v>0.26903436513113604</v>
      </c>
      <c r="J64" s="63">
        <f t="shared" si="48"/>
        <v>0.40762782595626668</v>
      </c>
      <c r="K64" s="63">
        <f t="shared" si="48"/>
        <v>0.16305113038250668</v>
      </c>
      <c r="L64" s="59">
        <f t="shared" si="48"/>
        <v>4.0762782595626668</v>
      </c>
      <c r="M64" s="59">
        <f t="shared" si="48"/>
        <v>8.1525565191253335</v>
      </c>
      <c r="AC64" s="54">
        <v>59</v>
      </c>
      <c r="AD64" s="54">
        <f>($C66*'[1]功能-城建'!EX62)*S$6+AD63</f>
        <v>0</v>
      </c>
      <c r="AE64" s="54">
        <f>($C66*'[1]功能-城建'!EY62)*T$6+AE63</f>
        <v>0</v>
      </c>
      <c r="AF64" s="54">
        <f>($C66*'[1]功能-城建'!EZ62)*U$6+AF63</f>
        <v>0</v>
      </c>
      <c r="AG64" s="54">
        <f>($C66*'[1]功能-城建'!FA62)*V$6+AG63</f>
        <v>0</v>
      </c>
      <c r="AH64" s="54">
        <f>($C66*'[1]功能-城建'!FB62)*W$6+AH63</f>
        <v>0</v>
      </c>
      <c r="AL64" s="54">
        <v>59</v>
      </c>
      <c r="AM64" s="54">
        <f>($D66*'[1]功能-城建'!HM62)*S$6+AM63</f>
        <v>0</v>
      </c>
      <c r="AN64" s="54">
        <f>($D66*'[1]功能-城建'!HN62)*T$6+AN63</f>
        <v>0</v>
      </c>
      <c r="AO64" s="54">
        <f>($D66*'[1]功能-城建'!HO62)*U$6+AO63</f>
        <v>0</v>
      </c>
      <c r="AP64" s="54">
        <f>($D66*'[1]功能-城建'!HP62)*V$6+AP63</f>
        <v>0</v>
      </c>
      <c r="AQ64" s="54">
        <f>($D66*'[1]功能-城建'!HQ62)*W$6+AQ63</f>
        <v>0</v>
      </c>
      <c r="AU64" s="54">
        <v>59</v>
      </c>
      <c r="AV64" s="54">
        <f>($E66*'[1]功能-城建'!GF62)*S$6+AV63</f>
        <v>0</v>
      </c>
      <c r="AW64" s="54">
        <f>($E66*'[1]功能-城建'!GG62)*T$6+AW63</f>
        <v>0</v>
      </c>
      <c r="AX64" s="54">
        <f>($E66*'[1]功能-城建'!GH62)*U$6+AX63</f>
        <v>0</v>
      </c>
      <c r="AY64" s="54">
        <f>($E66*'[1]功能-城建'!GI62)*V$6+AY63</f>
        <v>0</v>
      </c>
      <c r="AZ64" s="54">
        <f>($E66*'[1]功能-城建'!GJ62)*W$6+AZ63</f>
        <v>0</v>
      </c>
      <c r="BD64" s="54">
        <v>59</v>
      </c>
      <c r="BE64" s="61">
        <f t="shared" si="50"/>
        <v>0</v>
      </c>
      <c r="BF64" s="61">
        <f t="shared" si="50"/>
        <v>0</v>
      </c>
      <c r="BG64" s="61">
        <f t="shared" si="50"/>
        <v>0</v>
      </c>
      <c r="BH64" s="61">
        <f t="shared" si="50"/>
        <v>0</v>
      </c>
      <c r="BI64" s="61">
        <f t="shared" si="50"/>
        <v>0</v>
      </c>
      <c r="BM64" s="54">
        <v>59</v>
      </c>
      <c r="BN64" s="61">
        <f t="shared" si="51"/>
        <v>0</v>
      </c>
      <c r="BO64" s="61">
        <f t="shared" si="51"/>
        <v>0</v>
      </c>
      <c r="BP64" s="61">
        <f t="shared" si="51"/>
        <v>0</v>
      </c>
      <c r="BQ64" s="61">
        <f t="shared" si="51"/>
        <v>0</v>
      </c>
      <c r="BR64" s="61">
        <f t="shared" si="51"/>
        <v>0</v>
      </c>
      <c r="BV64" s="54">
        <v>59</v>
      </c>
      <c r="BW64" s="61">
        <f t="shared" si="52"/>
        <v>0</v>
      </c>
      <c r="BX64" s="61">
        <f t="shared" si="52"/>
        <v>0</v>
      </c>
      <c r="BY64" s="61">
        <f t="shared" si="52"/>
        <v>0</v>
      </c>
      <c r="BZ64" s="61">
        <f t="shared" si="52"/>
        <v>0</v>
      </c>
      <c r="CA64" s="61">
        <f t="shared" si="52"/>
        <v>0</v>
      </c>
      <c r="CE64" s="54">
        <v>59</v>
      </c>
      <c r="CF64" s="62">
        <f t="shared" si="11"/>
        <v>0</v>
      </c>
      <c r="CG64" s="62">
        <f t="shared" si="12"/>
        <v>0</v>
      </c>
      <c r="CH64" s="62">
        <f t="shared" si="13"/>
        <v>0</v>
      </c>
      <c r="CI64" s="62">
        <f t="shared" si="14"/>
        <v>0</v>
      </c>
      <c r="CJ64" s="62">
        <f t="shared" si="15"/>
        <v>0</v>
      </c>
      <c r="CN64" s="54">
        <v>59</v>
      </c>
      <c r="CO64" s="62">
        <f t="shared" si="16"/>
        <v>0</v>
      </c>
      <c r="CP64" s="62">
        <f t="shared" si="17"/>
        <v>0</v>
      </c>
      <c r="CQ64" s="62">
        <f t="shared" si="18"/>
        <v>0</v>
      </c>
      <c r="CR64" s="62">
        <f t="shared" si="19"/>
        <v>0</v>
      </c>
      <c r="CS64" s="62">
        <f t="shared" si="20"/>
        <v>0</v>
      </c>
      <c r="CW64" s="54">
        <v>59</v>
      </c>
      <c r="CX64" s="62">
        <f t="shared" si="21"/>
        <v>0</v>
      </c>
      <c r="CY64" s="62">
        <f t="shared" si="22"/>
        <v>0</v>
      </c>
      <c r="CZ64" s="62">
        <f t="shared" si="23"/>
        <v>0</v>
      </c>
      <c r="DA64" s="62">
        <f t="shared" si="24"/>
        <v>0</v>
      </c>
      <c r="DB64" s="62">
        <f t="shared" si="25"/>
        <v>0</v>
      </c>
      <c r="DF64" s="54">
        <v>59</v>
      </c>
      <c r="DG64" s="61">
        <f t="shared" si="26"/>
        <v>0</v>
      </c>
      <c r="DH64" s="61">
        <f t="shared" si="27"/>
        <v>0</v>
      </c>
      <c r="DI64" s="61">
        <f t="shared" si="28"/>
        <v>0</v>
      </c>
      <c r="DJ64" s="61">
        <f t="shared" si="29"/>
        <v>0</v>
      </c>
      <c r="DK64" s="61">
        <f t="shared" si="30"/>
        <v>0</v>
      </c>
      <c r="DO64" s="54">
        <v>59</v>
      </c>
      <c r="DP64" s="61">
        <f t="shared" si="31"/>
        <v>0</v>
      </c>
      <c r="DQ64" s="61">
        <f t="shared" si="32"/>
        <v>0</v>
      </c>
      <c r="DR64" s="61">
        <f t="shared" si="33"/>
        <v>0</v>
      </c>
      <c r="DS64" s="61">
        <f t="shared" si="34"/>
        <v>0</v>
      </c>
      <c r="DT64" s="61">
        <f t="shared" si="35"/>
        <v>0</v>
      </c>
    </row>
    <row r="65" spans="2:124" x14ac:dyDescent="0.15">
      <c r="B65" s="54">
        <v>58</v>
      </c>
      <c r="C65" s="63">
        <f t="shared" si="49"/>
        <v>8.346665007675938E-2</v>
      </c>
      <c r="D65" s="63">
        <f t="shared" si="49"/>
        <v>0</v>
      </c>
      <c r="E65" s="63">
        <f t="shared" si="49"/>
        <v>4.173332503837969E-2</v>
      </c>
      <c r="F65" s="63">
        <f t="shared" si="49"/>
        <v>4.173332503837969E-2</v>
      </c>
      <c r="G65" s="63">
        <f t="shared" si="49"/>
        <v>0.20866662519189844</v>
      </c>
      <c r="H65" s="63">
        <f t="shared" si="48"/>
        <v>0.12519997511513906</v>
      </c>
      <c r="I65" s="63">
        <f t="shared" si="48"/>
        <v>0.27543994525330595</v>
      </c>
      <c r="J65" s="63">
        <f t="shared" si="48"/>
        <v>0.41733325038379687</v>
      </c>
      <c r="K65" s="63">
        <f t="shared" si="48"/>
        <v>0.16693330015351876</v>
      </c>
      <c r="L65" s="59">
        <f t="shared" si="48"/>
        <v>4.1733325038379689</v>
      </c>
      <c r="M65" s="59">
        <f t="shared" si="48"/>
        <v>8.3466650076759379</v>
      </c>
      <c r="AC65" s="54">
        <v>60</v>
      </c>
      <c r="AD65" s="54">
        <f>($C67*'[1]功能-城建'!EX63)*S$6+AD64</f>
        <v>0</v>
      </c>
      <c r="AE65" s="54">
        <f>($C67*'[1]功能-城建'!EY63)*T$6+AE64</f>
        <v>0</v>
      </c>
      <c r="AF65" s="54">
        <f>($C67*'[1]功能-城建'!EZ63)*U$6+AF64</f>
        <v>0</v>
      </c>
      <c r="AG65" s="54">
        <f>($C67*'[1]功能-城建'!FA63)*V$6+AG64</f>
        <v>0</v>
      </c>
      <c r="AH65" s="54">
        <f>($C67*'[1]功能-城建'!FB63)*W$6+AH64</f>
        <v>0</v>
      </c>
      <c r="AL65" s="54">
        <v>60</v>
      </c>
      <c r="AM65" s="54">
        <f>($D67*'[1]功能-城建'!HM63)*S$6+AM64</f>
        <v>0</v>
      </c>
      <c r="AN65" s="54">
        <f>($D67*'[1]功能-城建'!HN63)*T$6+AN64</f>
        <v>0</v>
      </c>
      <c r="AO65" s="54">
        <f>($D67*'[1]功能-城建'!HO63)*U$6+AO64</f>
        <v>0</v>
      </c>
      <c r="AP65" s="54">
        <f>($D67*'[1]功能-城建'!HP63)*V$6+AP64</f>
        <v>0</v>
      </c>
      <c r="AQ65" s="54">
        <f>($D67*'[1]功能-城建'!HQ63)*W$6+AQ64</f>
        <v>0</v>
      </c>
      <c r="AU65" s="54">
        <v>60</v>
      </c>
      <c r="AV65" s="54">
        <f>($E67*'[1]功能-城建'!GF63)*S$6+AV64</f>
        <v>0</v>
      </c>
      <c r="AW65" s="54">
        <f>($E67*'[1]功能-城建'!GG63)*T$6+AW64</f>
        <v>0</v>
      </c>
      <c r="AX65" s="54">
        <f>($E67*'[1]功能-城建'!GH63)*U$6+AX64</f>
        <v>0</v>
      </c>
      <c r="AY65" s="54">
        <f>($E67*'[1]功能-城建'!GI63)*V$6+AY64</f>
        <v>0</v>
      </c>
      <c r="AZ65" s="54">
        <f>($E67*'[1]功能-城建'!GJ63)*W$6+AZ64</f>
        <v>0</v>
      </c>
      <c r="BD65" s="54">
        <v>60</v>
      </c>
      <c r="BE65" s="61">
        <f t="shared" si="50"/>
        <v>0</v>
      </c>
      <c r="BF65" s="61">
        <f t="shared" si="50"/>
        <v>0</v>
      </c>
      <c r="BG65" s="61">
        <f t="shared" si="50"/>
        <v>0</v>
      </c>
      <c r="BH65" s="61">
        <f t="shared" si="50"/>
        <v>0</v>
      </c>
      <c r="BI65" s="61">
        <f t="shared" si="50"/>
        <v>0</v>
      </c>
      <c r="BM65" s="54">
        <v>60</v>
      </c>
      <c r="BN65" s="61">
        <f t="shared" si="51"/>
        <v>0</v>
      </c>
      <c r="BO65" s="61">
        <f t="shared" si="51"/>
        <v>0</v>
      </c>
      <c r="BP65" s="61">
        <f t="shared" si="51"/>
        <v>0</v>
      </c>
      <c r="BQ65" s="61">
        <f t="shared" si="51"/>
        <v>0</v>
      </c>
      <c r="BR65" s="61">
        <f t="shared" si="51"/>
        <v>0</v>
      </c>
      <c r="BV65" s="54">
        <v>60</v>
      </c>
      <c r="BW65" s="61">
        <f t="shared" si="52"/>
        <v>0</v>
      </c>
      <c r="BX65" s="61">
        <f t="shared" si="52"/>
        <v>0</v>
      </c>
      <c r="BY65" s="61">
        <f t="shared" si="52"/>
        <v>0</v>
      </c>
      <c r="BZ65" s="61">
        <f t="shared" si="52"/>
        <v>0</v>
      </c>
      <c r="CA65" s="61">
        <f t="shared" si="52"/>
        <v>0</v>
      </c>
      <c r="CE65" s="54">
        <v>60</v>
      </c>
      <c r="CF65" s="62">
        <f t="shared" si="11"/>
        <v>0</v>
      </c>
      <c r="CG65" s="62">
        <f t="shared" si="12"/>
        <v>0</v>
      </c>
      <c r="CH65" s="62">
        <f t="shared" si="13"/>
        <v>0</v>
      </c>
      <c r="CI65" s="62">
        <f t="shared" si="14"/>
        <v>0</v>
      </c>
      <c r="CJ65" s="62">
        <f t="shared" si="15"/>
        <v>0</v>
      </c>
      <c r="CN65" s="54">
        <v>60</v>
      </c>
      <c r="CO65" s="62">
        <f t="shared" si="16"/>
        <v>0</v>
      </c>
      <c r="CP65" s="62">
        <f t="shared" si="17"/>
        <v>0</v>
      </c>
      <c r="CQ65" s="62">
        <f t="shared" si="18"/>
        <v>0</v>
      </c>
      <c r="CR65" s="62">
        <f t="shared" si="19"/>
        <v>0</v>
      </c>
      <c r="CS65" s="62">
        <f t="shared" si="20"/>
        <v>0</v>
      </c>
      <c r="CW65" s="54">
        <v>60</v>
      </c>
      <c r="CX65" s="62">
        <f t="shared" si="21"/>
        <v>0</v>
      </c>
      <c r="CY65" s="62">
        <f t="shared" si="22"/>
        <v>0</v>
      </c>
      <c r="CZ65" s="62">
        <f t="shared" si="23"/>
        <v>0</v>
      </c>
      <c r="DA65" s="62">
        <f t="shared" si="24"/>
        <v>0</v>
      </c>
      <c r="DB65" s="62">
        <f t="shared" si="25"/>
        <v>0</v>
      </c>
      <c r="DF65" s="54">
        <v>60</v>
      </c>
      <c r="DG65" s="61">
        <f t="shared" si="26"/>
        <v>0</v>
      </c>
      <c r="DH65" s="61">
        <f t="shared" si="27"/>
        <v>0</v>
      </c>
      <c r="DI65" s="61">
        <f t="shared" si="28"/>
        <v>0</v>
      </c>
      <c r="DJ65" s="61">
        <f t="shared" si="29"/>
        <v>0</v>
      </c>
      <c r="DK65" s="61">
        <f t="shared" si="30"/>
        <v>0</v>
      </c>
      <c r="DO65" s="54">
        <v>60</v>
      </c>
      <c r="DP65" s="61">
        <f t="shared" si="31"/>
        <v>0</v>
      </c>
      <c r="DQ65" s="61">
        <f t="shared" si="32"/>
        <v>0</v>
      </c>
      <c r="DR65" s="61">
        <f t="shared" si="33"/>
        <v>0</v>
      </c>
      <c r="DS65" s="61">
        <f t="shared" si="34"/>
        <v>0</v>
      </c>
      <c r="DT65" s="61">
        <f t="shared" si="35"/>
        <v>0</v>
      </c>
    </row>
    <row r="66" spans="2:124" x14ac:dyDescent="0.15">
      <c r="B66" s="54">
        <v>59</v>
      </c>
      <c r="C66" s="63">
        <f t="shared" si="49"/>
        <v>8.5407734962265405E-2</v>
      </c>
      <c r="D66" s="63">
        <f t="shared" si="49"/>
        <v>0</v>
      </c>
      <c r="E66" s="63">
        <f t="shared" si="49"/>
        <v>4.2703867481132703E-2</v>
      </c>
      <c r="F66" s="63">
        <f t="shared" si="49"/>
        <v>4.2703867481132703E-2</v>
      </c>
      <c r="G66" s="63">
        <f t="shared" si="49"/>
        <v>0.21351933740566351</v>
      </c>
      <c r="H66" s="63">
        <f t="shared" si="48"/>
        <v>0.12811160244339809</v>
      </c>
      <c r="I66" s="63">
        <f t="shared" si="48"/>
        <v>0.28184552537547586</v>
      </c>
      <c r="J66" s="63">
        <f t="shared" si="48"/>
        <v>0.42703867481132701</v>
      </c>
      <c r="K66" s="63">
        <f t="shared" si="48"/>
        <v>0.17081546992453081</v>
      </c>
      <c r="L66" s="59">
        <f t="shared" si="48"/>
        <v>4.2703867481132702</v>
      </c>
      <c r="M66" s="59">
        <f t="shared" si="48"/>
        <v>8.5407734962265405</v>
      </c>
      <c r="AC66" s="54">
        <v>61</v>
      </c>
      <c r="AD66" s="54">
        <f>($C68*'[1]功能-城建'!EX64)*S$6+AD65</f>
        <v>0</v>
      </c>
      <c r="AE66" s="54">
        <f>($C68*'[1]功能-城建'!EY64)*T$6+AE65</f>
        <v>0</v>
      </c>
      <c r="AF66" s="54">
        <f>($C68*'[1]功能-城建'!EZ64)*U$6+AF65</f>
        <v>0</v>
      </c>
      <c r="AG66" s="54">
        <f>($C68*'[1]功能-城建'!FA64)*V$6+AG65</f>
        <v>0</v>
      </c>
      <c r="AH66" s="54">
        <f>($C68*'[1]功能-城建'!FB64)*W$6+AH65</f>
        <v>0</v>
      </c>
      <c r="AL66" s="54">
        <v>61</v>
      </c>
      <c r="AM66" s="54">
        <f>($D68*'[1]功能-城建'!HM64)*S$6+AM65</f>
        <v>0</v>
      </c>
      <c r="AN66" s="54">
        <f>($D68*'[1]功能-城建'!HN64)*T$6+AN65</f>
        <v>0</v>
      </c>
      <c r="AO66" s="54">
        <f>($D68*'[1]功能-城建'!HO64)*U$6+AO65</f>
        <v>0</v>
      </c>
      <c r="AP66" s="54">
        <f>($D68*'[1]功能-城建'!HP64)*V$6+AP65</f>
        <v>0</v>
      </c>
      <c r="AQ66" s="54">
        <f>($D68*'[1]功能-城建'!HQ64)*W$6+AQ65</f>
        <v>0</v>
      </c>
      <c r="AU66" s="54">
        <v>61</v>
      </c>
      <c r="AV66" s="54">
        <f>($E68*'[1]功能-城建'!GF64)*S$6+AV65</f>
        <v>0</v>
      </c>
      <c r="AW66" s="54">
        <f>($E68*'[1]功能-城建'!GG64)*T$6+AW65</f>
        <v>0</v>
      </c>
      <c r="AX66" s="54">
        <f>($E68*'[1]功能-城建'!GH64)*U$6+AX65</f>
        <v>0</v>
      </c>
      <c r="AY66" s="54">
        <f>($E68*'[1]功能-城建'!GI64)*V$6+AY65</f>
        <v>0</v>
      </c>
      <c r="AZ66" s="54">
        <f>($E68*'[1]功能-城建'!GJ64)*W$6+AZ65</f>
        <v>0</v>
      </c>
      <c r="BD66" s="54">
        <v>61</v>
      </c>
      <c r="BE66" s="61">
        <f t="shared" si="50"/>
        <v>0</v>
      </c>
      <c r="BF66" s="61">
        <f t="shared" si="50"/>
        <v>0</v>
      </c>
      <c r="BG66" s="61">
        <f t="shared" si="50"/>
        <v>0</v>
      </c>
      <c r="BH66" s="61">
        <f t="shared" si="50"/>
        <v>0</v>
      </c>
      <c r="BI66" s="61">
        <f t="shared" si="50"/>
        <v>0</v>
      </c>
      <c r="BM66" s="54">
        <v>61</v>
      </c>
      <c r="BN66" s="61">
        <f t="shared" si="51"/>
        <v>0</v>
      </c>
      <c r="BO66" s="61">
        <f t="shared" si="51"/>
        <v>0</v>
      </c>
      <c r="BP66" s="61">
        <f t="shared" si="51"/>
        <v>0</v>
      </c>
      <c r="BQ66" s="61">
        <f t="shared" si="51"/>
        <v>0</v>
      </c>
      <c r="BR66" s="61">
        <f t="shared" si="51"/>
        <v>0</v>
      </c>
      <c r="BV66" s="54">
        <v>61</v>
      </c>
      <c r="BW66" s="61">
        <f t="shared" si="52"/>
        <v>0</v>
      </c>
      <c r="BX66" s="61">
        <f t="shared" si="52"/>
        <v>0</v>
      </c>
      <c r="BY66" s="61">
        <f t="shared" si="52"/>
        <v>0</v>
      </c>
      <c r="BZ66" s="61">
        <f t="shared" si="52"/>
        <v>0</v>
      </c>
      <c r="CA66" s="61">
        <f t="shared" si="52"/>
        <v>0</v>
      </c>
      <c r="CE66" s="54">
        <v>61</v>
      </c>
      <c r="CF66" s="62">
        <f t="shared" si="11"/>
        <v>0</v>
      </c>
      <c r="CG66" s="62">
        <f t="shared" si="12"/>
        <v>0</v>
      </c>
      <c r="CH66" s="62">
        <f t="shared" si="13"/>
        <v>0</v>
      </c>
      <c r="CI66" s="62">
        <f t="shared" si="14"/>
        <v>0</v>
      </c>
      <c r="CJ66" s="62">
        <f t="shared" si="15"/>
        <v>0</v>
      </c>
      <c r="CN66" s="54">
        <v>61</v>
      </c>
      <c r="CO66" s="62">
        <f t="shared" si="16"/>
        <v>0</v>
      </c>
      <c r="CP66" s="62">
        <f t="shared" si="17"/>
        <v>0</v>
      </c>
      <c r="CQ66" s="62">
        <f t="shared" si="18"/>
        <v>0</v>
      </c>
      <c r="CR66" s="62">
        <f t="shared" si="19"/>
        <v>0</v>
      </c>
      <c r="CS66" s="62">
        <f t="shared" si="20"/>
        <v>0</v>
      </c>
      <c r="CW66" s="54">
        <v>61</v>
      </c>
      <c r="CX66" s="62">
        <f t="shared" si="21"/>
        <v>0</v>
      </c>
      <c r="CY66" s="62">
        <f t="shared" si="22"/>
        <v>0</v>
      </c>
      <c r="CZ66" s="62">
        <f t="shared" si="23"/>
        <v>0</v>
      </c>
      <c r="DA66" s="62">
        <f t="shared" si="24"/>
        <v>0</v>
      </c>
      <c r="DB66" s="62">
        <f t="shared" si="25"/>
        <v>0</v>
      </c>
      <c r="DF66" s="54">
        <v>61</v>
      </c>
      <c r="DG66" s="61">
        <f t="shared" si="26"/>
        <v>0</v>
      </c>
      <c r="DH66" s="61">
        <f t="shared" si="27"/>
        <v>0</v>
      </c>
      <c r="DI66" s="61">
        <f t="shared" si="28"/>
        <v>0</v>
      </c>
      <c r="DJ66" s="61">
        <f t="shared" si="29"/>
        <v>0</v>
      </c>
      <c r="DK66" s="61">
        <f t="shared" si="30"/>
        <v>0</v>
      </c>
      <c r="DO66" s="54">
        <v>61</v>
      </c>
      <c r="DP66" s="61">
        <f t="shared" si="31"/>
        <v>0</v>
      </c>
      <c r="DQ66" s="61">
        <f t="shared" si="32"/>
        <v>0</v>
      </c>
      <c r="DR66" s="61">
        <f t="shared" si="33"/>
        <v>0</v>
      </c>
      <c r="DS66" s="61">
        <f t="shared" si="34"/>
        <v>0</v>
      </c>
      <c r="DT66" s="61">
        <f t="shared" si="35"/>
        <v>0</v>
      </c>
    </row>
    <row r="67" spans="2:124" x14ac:dyDescent="0.15">
      <c r="B67" s="54">
        <v>60</v>
      </c>
      <c r="C67" s="63">
        <f t="shared" si="49"/>
        <v>8.7348819847771444E-2</v>
      </c>
      <c r="D67" s="63">
        <f t="shared" si="49"/>
        <v>0</v>
      </c>
      <c r="E67" s="63">
        <f t="shared" si="49"/>
        <v>4.3674409923885722E-2</v>
      </c>
      <c r="F67" s="63">
        <f t="shared" si="49"/>
        <v>4.3674409923885722E-2</v>
      </c>
      <c r="G67" s="63">
        <f t="shared" si="49"/>
        <v>0.21837204961942858</v>
      </c>
      <c r="H67" s="63">
        <f t="shared" si="48"/>
        <v>0.13102322977165715</v>
      </c>
      <c r="I67" s="63">
        <f t="shared" si="48"/>
        <v>0.28825110549764577</v>
      </c>
      <c r="J67" s="63">
        <f t="shared" si="48"/>
        <v>0.43674409923885715</v>
      </c>
      <c r="K67" s="63">
        <f t="shared" si="48"/>
        <v>0.17469763969554289</v>
      </c>
      <c r="L67" s="59">
        <f t="shared" si="48"/>
        <v>4.3674409923885715</v>
      </c>
      <c r="M67" s="59">
        <f t="shared" si="48"/>
        <v>8.7348819847771431</v>
      </c>
      <c r="AC67" s="54">
        <v>62</v>
      </c>
      <c r="AD67" s="54">
        <f>($C69*'[1]功能-城建'!EX65)*S$6+AD66</f>
        <v>0</v>
      </c>
      <c r="AE67" s="54">
        <f>($C69*'[1]功能-城建'!EY65)*T$6+AE66</f>
        <v>0</v>
      </c>
      <c r="AF67" s="54">
        <f>($C69*'[1]功能-城建'!EZ65)*U$6+AF66</f>
        <v>0</v>
      </c>
      <c r="AG67" s="54">
        <f>($C69*'[1]功能-城建'!FA65)*V$6+AG66</f>
        <v>0</v>
      </c>
      <c r="AH67" s="54">
        <f>($C69*'[1]功能-城建'!FB65)*W$6+AH66</f>
        <v>0</v>
      </c>
      <c r="AL67" s="54">
        <v>62</v>
      </c>
      <c r="AM67" s="54">
        <f>($D69*'[1]功能-城建'!HM65)*S$6+AM66</f>
        <v>0</v>
      </c>
      <c r="AN67" s="54">
        <f>($D69*'[1]功能-城建'!HN65)*T$6+AN66</f>
        <v>0</v>
      </c>
      <c r="AO67" s="54">
        <f>($D69*'[1]功能-城建'!HO65)*U$6+AO66</f>
        <v>0</v>
      </c>
      <c r="AP67" s="54">
        <f>($D69*'[1]功能-城建'!HP65)*V$6+AP66</f>
        <v>0</v>
      </c>
      <c r="AQ67" s="54">
        <f>($D69*'[1]功能-城建'!HQ65)*W$6+AQ66</f>
        <v>0</v>
      </c>
      <c r="AU67" s="54">
        <v>62</v>
      </c>
      <c r="AV67" s="54">
        <f>($E69*'[1]功能-城建'!GF65)*S$6+AV66</f>
        <v>0</v>
      </c>
      <c r="AW67" s="54">
        <f>($E69*'[1]功能-城建'!GG65)*T$6+AW66</f>
        <v>0</v>
      </c>
      <c r="AX67" s="54">
        <f>($E69*'[1]功能-城建'!GH65)*U$6+AX66</f>
        <v>0</v>
      </c>
      <c r="AY67" s="54">
        <f>($E69*'[1]功能-城建'!GI65)*V$6+AY66</f>
        <v>0</v>
      </c>
      <c r="AZ67" s="54">
        <f>($E69*'[1]功能-城建'!GJ65)*W$6+AZ66</f>
        <v>0</v>
      </c>
      <c r="BD67" s="54">
        <v>62</v>
      </c>
      <c r="BE67" s="61">
        <f t="shared" si="50"/>
        <v>0</v>
      </c>
      <c r="BF67" s="61">
        <f t="shared" si="50"/>
        <v>0</v>
      </c>
      <c r="BG67" s="61">
        <f t="shared" si="50"/>
        <v>0</v>
      </c>
      <c r="BH67" s="61">
        <f t="shared" si="50"/>
        <v>0</v>
      </c>
      <c r="BI67" s="61">
        <f t="shared" si="50"/>
        <v>0</v>
      </c>
      <c r="BM67" s="54">
        <v>62</v>
      </c>
      <c r="BN67" s="61">
        <f t="shared" si="51"/>
        <v>0</v>
      </c>
      <c r="BO67" s="61">
        <f t="shared" si="51"/>
        <v>0</v>
      </c>
      <c r="BP67" s="61">
        <f t="shared" si="51"/>
        <v>0</v>
      </c>
      <c r="BQ67" s="61">
        <f t="shared" si="51"/>
        <v>0</v>
      </c>
      <c r="BR67" s="61">
        <f t="shared" si="51"/>
        <v>0</v>
      </c>
      <c r="BV67" s="54">
        <v>62</v>
      </c>
      <c r="BW67" s="61">
        <f t="shared" si="52"/>
        <v>0</v>
      </c>
      <c r="BX67" s="61">
        <f t="shared" si="52"/>
        <v>0</v>
      </c>
      <c r="BY67" s="61">
        <f t="shared" si="52"/>
        <v>0</v>
      </c>
      <c r="BZ67" s="61">
        <f t="shared" si="52"/>
        <v>0</v>
      </c>
      <c r="CA67" s="61">
        <f t="shared" si="52"/>
        <v>0</v>
      </c>
      <c r="CE67" s="54">
        <v>62</v>
      </c>
      <c r="CF67" s="62">
        <f t="shared" si="11"/>
        <v>0</v>
      </c>
      <c r="CG67" s="62">
        <f t="shared" si="12"/>
        <v>0</v>
      </c>
      <c r="CH67" s="62">
        <f t="shared" si="13"/>
        <v>0</v>
      </c>
      <c r="CI67" s="62">
        <f t="shared" si="14"/>
        <v>0</v>
      </c>
      <c r="CJ67" s="62">
        <f t="shared" si="15"/>
        <v>0</v>
      </c>
      <c r="CN67" s="54">
        <v>62</v>
      </c>
      <c r="CO67" s="62">
        <f t="shared" si="16"/>
        <v>0</v>
      </c>
      <c r="CP67" s="62">
        <f t="shared" si="17"/>
        <v>0</v>
      </c>
      <c r="CQ67" s="62">
        <f t="shared" si="18"/>
        <v>0</v>
      </c>
      <c r="CR67" s="62">
        <f t="shared" si="19"/>
        <v>0</v>
      </c>
      <c r="CS67" s="62">
        <f t="shared" si="20"/>
        <v>0</v>
      </c>
      <c r="CW67" s="54">
        <v>62</v>
      </c>
      <c r="CX67" s="62">
        <f t="shared" si="21"/>
        <v>0</v>
      </c>
      <c r="CY67" s="62">
        <f t="shared" si="22"/>
        <v>0</v>
      </c>
      <c r="CZ67" s="62">
        <f t="shared" si="23"/>
        <v>0</v>
      </c>
      <c r="DA67" s="62">
        <f t="shared" si="24"/>
        <v>0</v>
      </c>
      <c r="DB67" s="62">
        <f t="shared" si="25"/>
        <v>0</v>
      </c>
      <c r="DF67" s="54">
        <v>62</v>
      </c>
      <c r="DG67" s="61">
        <f t="shared" si="26"/>
        <v>0</v>
      </c>
      <c r="DH67" s="61">
        <f t="shared" si="27"/>
        <v>0</v>
      </c>
      <c r="DI67" s="61">
        <f t="shared" si="28"/>
        <v>0</v>
      </c>
      <c r="DJ67" s="61">
        <f t="shared" si="29"/>
        <v>0</v>
      </c>
      <c r="DK67" s="61">
        <f t="shared" si="30"/>
        <v>0</v>
      </c>
      <c r="DO67" s="54">
        <v>62</v>
      </c>
      <c r="DP67" s="61">
        <f t="shared" si="31"/>
        <v>0</v>
      </c>
      <c r="DQ67" s="61">
        <f t="shared" si="32"/>
        <v>0</v>
      </c>
      <c r="DR67" s="61">
        <f t="shared" si="33"/>
        <v>0</v>
      </c>
      <c r="DS67" s="61">
        <f t="shared" si="34"/>
        <v>0</v>
      </c>
      <c r="DT67" s="61">
        <f t="shared" si="35"/>
        <v>0</v>
      </c>
    </row>
    <row r="68" spans="2:124" x14ac:dyDescent="0.15">
      <c r="B68" s="54">
        <v>61</v>
      </c>
      <c r="C68" s="63">
        <f t="shared" si="49"/>
        <v>8.928990473327747E-2</v>
      </c>
      <c r="D68" s="63">
        <f t="shared" si="49"/>
        <v>0</v>
      </c>
      <c r="E68" s="63">
        <f t="shared" si="49"/>
        <v>4.4644952366638735E-2</v>
      </c>
      <c r="F68" s="63">
        <f t="shared" si="49"/>
        <v>4.4644952366638735E-2</v>
      </c>
      <c r="G68" s="63">
        <f t="shared" si="49"/>
        <v>0.22322476183319367</v>
      </c>
      <c r="H68" s="63">
        <f t="shared" si="48"/>
        <v>0.13393485709991618</v>
      </c>
      <c r="I68" s="63">
        <f t="shared" si="48"/>
        <v>0.29465668561981567</v>
      </c>
      <c r="J68" s="63">
        <f t="shared" si="48"/>
        <v>0.44644952366638735</v>
      </c>
      <c r="K68" s="63">
        <f t="shared" si="48"/>
        <v>0.17857980946655494</v>
      </c>
      <c r="L68" s="59">
        <f t="shared" si="48"/>
        <v>4.4644952366638737</v>
      </c>
      <c r="M68" s="59">
        <f t="shared" si="48"/>
        <v>8.9289904733277474</v>
      </c>
      <c r="AC68" s="54">
        <v>63</v>
      </c>
      <c r="AD68" s="54">
        <f>($C70*'[1]功能-城建'!EX66)*S$6+AD67</f>
        <v>0</v>
      </c>
      <c r="AE68" s="54">
        <f>($C70*'[1]功能-城建'!EY66)*T$6+AE67</f>
        <v>0</v>
      </c>
      <c r="AF68" s="54">
        <f>($C70*'[1]功能-城建'!EZ66)*U$6+AF67</f>
        <v>0</v>
      </c>
      <c r="AG68" s="54">
        <f>($C70*'[1]功能-城建'!FA66)*V$6+AG67</f>
        <v>0</v>
      </c>
      <c r="AH68" s="54">
        <f>($C70*'[1]功能-城建'!FB66)*W$6+AH67</f>
        <v>0</v>
      </c>
      <c r="AL68" s="54">
        <v>63</v>
      </c>
      <c r="AM68" s="54">
        <f>($D70*'[1]功能-城建'!HM66)*S$6+AM67</f>
        <v>0</v>
      </c>
      <c r="AN68" s="54">
        <f>($D70*'[1]功能-城建'!HN66)*T$6+AN67</f>
        <v>0</v>
      </c>
      <c r="AO68" s="54">
        <f>($D70*'[1]功能-城建'!HO66)*U$6+AO67</f>
        <v>0</v>
      </c>
      <c r="AP68" s="54">
        <f>($D70*'[1]功能-城建'!HP66)*V$6+AP67</f>
        <v>0</v>
      </c>
      <c r="AQ68" s="54">
        <f>($D70*'[1]功能-城建'!HQ66)*W$6+AQ67</f>
        <v>0</v>
      </c>
      <c r="AU68" s="54">
        <v>63</v>
      </c>
      <c r="AV68" s="54">
        <f>($E70*'[1]功能-城建'!GF66)*S$6+AV67</f>
        <v>0</v>
      </c>
      <c r="AW68" s="54">
        <f>($E70*'[1]功能-城建'!GG66)*T$6+AW67</f>
        <v>0</v>
      </c>
      <c r="AX68" s="54">
        <f>($E70*'[1]功能-城建'!GH66)*U$6+AX67</f>
        <v>0</v>
      </c>
      <c r="AY68" s="54">
        <f>($E70*'[1]功能-城建'!GI66)*V$6+AY67</f>
        <v>0</v>
      </c>
      <c r="AZ68" s="54">
        <f>($E70*'[1]功能-城建'!GJ66)*W$6+AZ67</f>
        <v>0</v>
      </c>
      <c r="BD68" s="54">
        <v>63</v>
      </c>
      <c r="BE68" s="61">
        <f t="shared" si="50"/>
        <v>0</v>
      </c>
      <c r="BF68" s="61">
        <f t="shared" si="50"/>
        <v>0</v>
      </c>
      <c r="BG68" s="61">
        <f t="shared" si="50"/>
        <v>0</v>
      </c>
      <c r="BH68" s="61">
        <f t="shared" si="50"/>
        <v>0</v>
      </c>
      <c r="BI68" s="61">
        <f t="shared" si="50"/>
        <v>0</v>
      </c>
      <c r="BM68" s="54">
        <v>63</v>
      </c>
      <c r="BN68" s="61">
        <f t="shared" si="51"/>
        <v>0</v>
      </c>
      <c r="BO68" s="61">
        <f t="shared" si="51"/>
        <v>0</v>
      </c>
      <c r="BP68" s="61">
        <f t="shared" si="51"/>
        <v>0</v>
      </c>
      <c r="BQ68" s="61">
        <f t="shared" si="51"/>
        <v>0</v>
      </c>
      <c r="BR68" s="61">
        <f t="shared" si="51"/>
        <v>0</v>
      </c>
      <c r="BV68" s="54">
        <v>63</v>
      </c>
      <c r="BW68" s="61">
        <f t="shared" si="52"/>
        <v>0</v>
      </c>
      <c r="BX68" s="61">
        <f t="shared" si="52"/>
        <v>0</v>
      </c>
      <c r="BY68" s="61">
        <f t="shared" si="52"/>
        <v>0</v>
      </c>
      <c r="BZ68" s="61">
        <f t="shared" si="52"/>
        <v>0</v>
      </c>
      <c r="CA68" s="61">
        <f t="shared" si="52"/>
        <v>0</v>
      </c>
      <c r="CE68" s="54">
        <v>63</v>
      </c>
      <c r="CF68" s="62">
        <f t="shared" si="11"/>
        <v>0</v>
      </c>
      <c r="CG68" s="62">
        <f t="shared" si="12"/>
        <v>0</v>
      </c>
      <c r="CH68" s="62">
        <f t="shared" si="13"/>
        <v>0</v>
      </c>
      <c r="CI68" s="62">
        <f t="shared" si="14"/>
        <v>0</v>
      </c>
      <c r="CJ68" s="62">
        <f t="shared" si="15"/>
        <v>0</v>
      </c>
      <c r="CN68" s="54">
        <v>63</v>
      </c>
      <c r="CO68" s="62">
        <f t="shared" si="16"/>
        <v>0</v>
      </c>
      <c r="CP68" s="62">
        <f t="shared" si="17"/>
        <v>0</v>
      </c>
      <c r="CQ68" s="62">
        <f t="shared" si="18"/>
        <v>0</v>
      </c>
      <c r="CR68" s="62">
        <f t="shared" si="19"/>
        <v>0</v>
      </c>
      <c r="CS68" s="62">
        <f t="shared" si="20"/>
        <v>0</v>
      </c>
      <c r="CW68" s="54">
        <v>63</v>
      </c>
      <c r="CX68" s="62">
        <f t="shared" si="21"/>
        <v>0</v>
      </c>
      <c r="CY68" s="62">
        <f t="shared" si="22"/>
        <v>0</v>
      </c>
      <c r="CZ68" s="62">
        <f t="shared" si="23"/>
        <v>0</v>
      </c>
      <c r="DA68" s="62">
        <f t="shared" si="24"/>
        <v>0</v>
      </c>
      <c r="DB68" s="62">
        <f t="shared" si="25"/>
        <v>0</v>
      </c>
      <c r="DF68" s="54">
        <v>63</v>
      </c>
      <c r="DG68" s="61">
        <f t="shared" si="26"/>
        <v>0</v>
      </c>
      <c r="DH68" s="61">
        <f t="shared" si="27"/>
        <v>0</v>
      </c>
      <c r="DI68" s="61">
        <f t="shared" si="28"/>
        <v>0</v>
      </c>
      <c r="DJ68" s="61">
        <f t="shared" si="29"/>
        <v>0</v>
      </c>
      <c r="DK68" s="61">
        <f t="shared" si="30"/>
        <v>0</v>
      </c>
      <c r="DO68" s="54">
        <v>63</v>
      </c>
      <c r="DP68" s="61">
        <f t="shared" si="31"/>
        <v>0</v>
      </c>
      <c r="DQ68" s="61">
        <f t="shared" si="32"/>
        <v>0</v>
      </c>
      <c r="DR68" s="61">
        <f t="shared" si="33"/>
        <v>0</v>
      </c>
      <c r="DS68" s="61">
        <f t="shared" si="34"/>
        <v>0</v>
      </c>
      <c r="DT68" s="61">
        <f t="shared" si="35"/>
        <v>0</v>
      </c>
    </row>
    <row r="69" spans="2:124" x14ac:dyDescent="0.15">
      <c r="B69" s="54">
        <v>62</v>
      </c>
      <c r="C69" s="63">
        <f t="shared" si="49"/>
        <v>9.1230989618783509E-2</v>
      </c>
      <c r="D69" s="63">
        <f t="shared" si="49"/>
        <v>0</v>
      </c>
      <c r="E69" s="63">
        <f t="shared" si="49"/>
        <v>4.5615494809391754E-2</v>
      </c>
      <c r="F69" s="63">
        <f t="shared" si="49"/>
        <v>4.5615494809391754E-2</v>
      </c>
      <c r="G69" s="63">
        <f t="shared" si="49"/>
        <v>0.22807747404695874</v>
      </c>
      <c r="H69" s="63">
        <f t="shared" ref="H69:M84" si="53">MIN(H$5,MAX(H$5/($D$2-$D$1)*($B69-$D$1),0))</f>
        <v>0.13684648442817524</v>
      </c>
      <c r="I69" s="63">
        <f t="shared" si="53"/>
        <v>0.30106226574198558</v>
      </c>
      <c r="J69" s="63">
        <f t="shared" si="53"/>
        <v>0.45615494809391749</v>
      </c>
      <c r="K69" s="63">
        <f t="shared" si="53"/>
        <v>0.18246197923756702</v>
      </c>
      <c r="L69" s="59">
        <f t="shared" si="53"/>
        <v>4.561549480939175</v>
      </c>
      <c r="M69" s="59">
        <f t="shared" si="53"/>
        <v>9.12309896187835</v>
      </c>
      <c r="AC69" s="54">
        <v>64</v>
      </c>
      <c r="AD69" s="54">
        <f>($C71*'[1]功能-城建'!EX67)*S$6+AD68</f>
        <v>0</v>
      </c>
      <c r="AE69" s="54">
        <f>($C71*'[1]功能-城建'!EY67)*T$6+AE68</f>
        <v>0</v>
      </c>
      <c r="AF69" s="54">
        <f>($C71*'[1]功能-城建'!EZ67)*U$6+AF68</f>
        <v>0</v>
      </c>
      <c r="AG69" s="54">
        <f>($C71*'[1]功能-城建'!FA67)*V$6+AG68</f>
        <v>0</v>
      </c>
      <c r="AH69" s="54">
        <f>($C71*'[1]功能-城建'!FB67)*W$6+AH68</f>
        <v>0</v>
      </c>
      <c r="AL69" s="54">
        <v>64</v>
      </c>
      <c r="AM69" s="54">
        <f>($D71*'[1]功能-城建'!HM67)*S$6+AM68</f>
        <v>0</v>
      </c>
      <c r="AN69" s="54">
        <f>($D71*'[1]功能-城建'!HN67)*T$6+AN68</f>
        <v>0</v>
      </c>
      <c r="AO69" s="54">
        <f>($D71*'[1]功能-城建'!HO67)*U$6+AO68</f>
        <v>0</v>
      </c>
      <c r="AP69" s="54">
        <f>($D71*'[1]功能-城建'!HP67)*V$6+AP68</f>
        <v>0</v>
      </c>
      <c r="AQ69" s="54">
        <f>($D71*'[1]功能-城建'!HQ67)*W$6+AQ68</f>
        <v>0</v>
      </c>
      <c r="AU69" s="54">
        <v>64</v>
      </c>
      <c r="AV69" s="54">
        <f>($E71*'[1]功能-城建'!GF67)*S$6+AV68</f>
        <v>0</v>
      </c>
      <c r="AW69" s="54">
        <f>($E71*'[1]功能-城建'!GG67)*T$6+AW68</f>
        <v>0</v>
      </c>
      <c r="AX69" s="54">
        <f>($E71*'[1]功能-城建'!GH67)*U$6+AX68</f>
        <v>0</v>
      </c>
      <c r="AY69" s="54">
        <f>($E71*'[1]功能-城建'!GI67)*V$6+AY68</f>
        <v>0</v>
      </c>
      <c r="AZ69" s="54">
        <f>($E71*'[1]功能-城建'!GJ67)*W$6+AZ68</f>
        <v>0</v>
      </c>
      <c r="BD69" s="54">
        <v>64</v>
      </c>
      <c r="BE69" s="61">
        <f t="shared" si="50"/>
        <v>0</v>
      </c>
      <c r="BF69" s="61">
        <f t="shared" si="50"/>
        <v>0</v>
      </c>
      <c r="BG69" s="61">
        <f t="shared" si="50"/>
        <v>0</v>
      </c>
      <c r="BH69" s="61">
        <f t="shared" si="50"/>
        <v>0</v>
      </c>
      <c r="BI69" s="61">
        <f t="shared" si="50"/>
        <v>0</v>
      </c>
      <c r="BM69" s="54">
        <v>64</v>
      </c>
      <c r="BN69" s="61">
        <f t="shared" si="51"/>
        <v>0</v>
      </c>
      <c r="BO69" s="61">
        <f t="shared" si="51"/>
        <v>0</v>
      </c>
      <c r="BP69" s="61">
        <f t="shared" si="51"/>
        <v>0</v>
      </c>
      <c r="BQ69" s="61">
        <f t="shared" si="51"/>
        <v>0</v>
      </c>
      <c r="BR69" s="61">
        <f t="shared" si="51"/>
        <v>0</v>
      </c>
      <c r="BV69" s="54">
        <v>64</v>
      </c>
      <c r="BW69" s="61">
        <f t="shared" si="52"/>
        <v>0</v>
      </c>
      <c r="BX69" s="61">
        <f t="shared" si="52"/>
        <v>0</v>
      </c>
      <c r="BY69" s="61">
        <f t="shared" si="52"/>
        <v>0</v>
      </c>
      <c r="BZ69" s="61">
        <f t="shared" si="52"/>
        <v>0</v>
      </c>
      <c r="CA69" s="61">
        <f t="shared" si="52"/>
        <v>0</v>
      </c>
      <c r="CE69" s="54">
        <v>64</v>
      </c>
      <c r="CF69" s="62">
        <f t="shared" si="11"/>
        <v>0</v>
      </c>
      <c r="CG69" s="62">
        <f t="shared" si="12"/>
        <v>0</v>
      </c>
      <c r="CH69" s="62">
        <f t="shared" si="13"/>
        <v>0</v>
      </c>
      <c r="CI69" s="62">
        <f t="shared" si="14"/>
        <v>0</v>
      </c>
      <c r="CJ69" s="62">
        <f t="shared" si="15"/>
        <v>0</v>
      </c>
      <c r="CN69" s="54">
        <v>64</v>
      </c>
      <c r="CO69" s="62">
        <f t="shared" si="16"/>
        <v>0</v>
      </c>
      <c r="CP69" s="62">
        <f t="shared" si="17"/>
        <v>0</v>
      </c>
      <c r="CQ69" s="62">
        <f t="shared" si="18"/>
        <v>0</v>
      </c>
      <c r="CR69" s="62">
        <f t="shared" si="19"/>
        <v>0</v>
      </c>
      <c r="CS69" s="62">
        <f t="shared" si="20"/>
        <v>0</v>
      </c>
      <c r="CW69" s="54">
        <v>64</v>
      </c>
      <c r="CX69" s="62">
        <f t="shared" si="21"/>
        <v>0</v>
      </c>
      <c r="CY69" s="62">
        <f t="shared" si="22"/>
        <v>0</v>
      </c>
      <c r="CZ69" s="62">
        <f t="shared" si="23"/>
        <v>0</v>
      </c>
      <c r="DA69" s="62">
        <f t="shared" si="24"/>
        <v>0</v>
      </c>
      <c r="DB69" s="62">
        <f t="shared" si="25"/>
        <v>0</v>
      </c>
      <c r="DF69" s="54">
        <v>64</v>
      </c>
      <c r="DG69" s="61">
        <f t="shared" si="26"/>
        <v>0</v>
      </c>
      <c r="DH69" s="61">
        <f t="shared" si="27"/>
        <v>0</v>
      </c>
      <c r="DI69" s="61">
        <f t="shared" si="28"/>
        <v>0</v>
      </c>
      <c r="DJ69" s="61">
        <f t="shared" si="29"/>
        <v>0</v>
      </c>
      <c r="DK69" s="61">
        <f t="shared" si="30"/>
        <v>0</v>
      </c>
      <c r="DO69" s="54">
        <v>64</v>
      </c>
      <c r="DP69" s="61">
        <f t="shared" si="31"/>
        <v>0</v>
      </c>
      <c r="DQ69" s="61">
        <f t="shared" si="32"/>
        <v>0</v>
      </c>
      <c r="DR69" s="61">
        <f t="shared" si="33"/>
        <v>0</v>
      </c>
      <c r="DS69" s="61">
        <f t="shared" si="34"/>
        <v>0</v>
      </c>
      <c r="DT69" s="61">
        <f t="shared" si="35"/>
        <v>0</v>
      </c>
    </row>
    <row r="70" spans="2:124" x14ac:dyDescent="0.15">
      <c r="B70" s="54">
        <v>63</v>
      </c>
      <c r="C70" s="63">
        <f t="shared" ref="C70:G85" si="54">MIN(C$5,MAX(C$5/($D$2-$D$1)*($B70-$D$1),0))</f>
        <v>9.3172074504289534E-2</v>
      </c>
      <c r="D70" s="63">
        <f t="shared" si="54"/>
        <v>0</v>
      </c>
      <c r="E70" s="63">
        <f t="shared" si="54"/>
        <v>4.6586037252144767E-2</v>
      </c>
      <c r="F70" s="63">
        <f t="shared" si="54"/>
        <v>4.6586037252144767E-2</v>
      </c>
      <c r="G70" s="63">
        <f t="shared" si="54"/>
        <v>0.23293018626072381</v>
      </c>
      <c r="H70" s="63">
        <f t="shared" si="53"/>
        <v>0.13975811175643427</v>
      </c>
      <c r="I70" s="63">
        <f t="shared" si="53"/>
        <v>0.30746784586415543</v>
      </c>
      <c r="J70" s="63">
        <f t="shared" si="53"/>
        <v>0.46586037252144763</v>
      </c>
      <c r="K70" s="63">
        <f t="shared" si="53"/>
        <v>0.18634414900857907</v>
      </c>
      <c r="L70" s="59">
        <f t="shared" si="53"/>
        <v>4.6586037252144763</v>
      </c>
      <c r="M70" s="59">
        <f t="shared" si="53"/>
        <v>9.3172074504289526</v>
      </c>
      <c r="AC70" s="54">
        <v>65</v>
      </c>
      <c r="AD70" s="54">
        <f>($C72*'[1]功能-城建'!EX68)*S$6+AD69</f>
        <v>0</v>
      </c>
      <c r="AE70" s="54">
        <f>($C72*'[1]功能-城建'!EY68)*T$6+AE69</f>
        <v>0</v>
      </c>
      <c r="AF70" s="54">
        <f>($C72*'[1]功能-城建'!EZ68)*U$6+AF69</f>
        <v>0</v>
      </c>
      <c r="AG70" s="54">
        <f>($C72*'[1]功能-城建'!FA68)*V$6+AG69</f>
        <v>0</v>
      </c>
      <c r="AH70" s="54">
        <f>($C72*'[1]功能-城建'!FB68)*W$6+AH69</f>
        <v>0</v>
      </c>
      <c r="AL70" s="54">
        <v>65</v>
      </c>
      <c r="AM70" s="54">
        <f>($D72*'[1]功能-城建'!HM68)*S$6+AM69</f>
        <v>0</v>
      </c>
      <c r="AN70" s="54">
        <f>($D72*'[1]功能-城建'!HN68)*T$6+AN69</f>
        <v>0</v>
      </c>
      <c r="AO70" s="54">
        <f>($D72*'[1]功能-城建'!HO68)*U$6+AO69</f>
        <v>0</v>
      </c>
      <c r="AP70" s="54">
        <f>($D72*'[1]功能-城建'!HP68)*V$6+AP69</f>
        <v>0</v>
      </c>
      <c r="AQ70" s="54">
        <f>($D72*'[1]功能-城建'!HQ68)*W$6+AQ69</f>
        <v>0</v>
      </c>
      <c r="AU70" s="54">
        <v>65</v>
      </c>
      <c r="AV70" s="54">
        <f>($E72*'[1]功能-城建'!GF68)*S$6+AV69</f>
        <v>0</v>
      </c>
      <c r="AW70" s="54">
        <f>($E72*'[1]功能-城建'!GG68)*T$6+AW69</f>
        <v>0</v>
      </c>
      <c r="AX70" s="54">
        <f>($E72*'[1]功能-城建'!GH68)*U$6+AX69</f>
        <v>0</v>
      </c>
      <c r="AY70" s="54">
        <f>($E72*'[1]功能-城建'!GI68)*V$6+AY69</f>
        <v>0</v>
      </c>
      <c r="AZ70" s="54">
        <f>($E72*'[1]功能-城建'!GJ68)*W$6+AZ69</f>
        <v>0</v>
      </c>
      <c r="BD70" s="54">
        <v>65</v>
      </c>
      <c r="BE70" s="61">
        <f t="shared" si="50"/>
        <v>0</v>
      </c>
      <c r="BF70" s="61">
        <f t="shared" si="50"/>
        <v>0</v>
      </c>
      <c r="BG70" s="61">
        <f t="shared" si="50"/>
        <v>0</v>
      </c>
      <c r="BH70" s="61">
        <f t="shared" si="50"/>
        <v>0</v>
      </c>
      <c r="BI70" s="61">
        <f t="shared" si="50"/>
        <v>0</v>
      </c>
      <c r="BM70" s="54">
        <v>65</v>
      </c>
      <c r="BN70" s="61">
        <f t="shared" si="51"/>
        <v>0</v>
      </c>
      <c r="BO70" s="61">
        <f t="shared" si="51"/>
        <v>0</v>
      </c>
      <c r="BP70" s="61">
        <f t="shared" si="51"/>
        <v>0</v>
      </c>
      <c r="BQ70" s="61">
        <f t="shared" si="51"/>
        <v>0</v>
      </c>
      <c r="BR70" s="61">
        <f t="shared" si="51"/>
        <v>0</v>
      </c>
      <c r="BV70" s="54">
        <v>65</v>
      </c>
      <c r="BW70" s="61">
        <f t="shared" si="52"/>
        <v>0</v>
      </c>
      <c r="BX70" s="61">
        <f t="shared" si="52"/>
        <v>0</v>
      </c>
      <c r="BY70" s="61">
        <f t="shared" si="52"/>
        <v>0</v>
      </c>
      <c r="BZ70" s="61">
        <f t="shared" si="52"/>
        <v>0</v>
      </c>
      <c r="CA70" s="61">
        <f t="shared" si="52"/>
        <v>0</v>
      </c>
      <c r="CE70" s="54">
        <v>65</v>
      </c>
      <c r="CF70" s="62">
        <f t="shared" si="11"/>
        <v>0</v>
      </c>
      <c r="CG70" s="62">
        <f t="shared" si="12"/>
        <v>0</v>
      </c>
      <c r="CH70" s="62">
        <f t="shared" si="13"/>
        <v>0</v>
      </c>
      <c r="CI70" s="62">
        <f t="shared" si="14"/>
        <v>0</v>
      </c>
      <c r="CJ70" s="62">
        <f t="shared" si="15"/>
        <v>0</v>
      </c>
      <c r="CN70" s="54">
        <v>65</v>
      </c>
      <c r="CO70" s="62">
        <f t="shared" si="16"/>
        <v>0</v>
      </c>
      <c r="CP70" s="62">
        <f t="shared" si="17"/>
        <v>0</v>
      </c>
      <c r="CQ70" s="62">
        <f t="shared" si="18"/>
        <v>0</v>
      </c>
      <c r="CR70" s="62">
        <f t="shared" si="19"/>
        <v>0</v>
      </c>
      <c r="CS70" s="62">
        <f t="shared" si="20"/>
        <v>0</v>
      </c>
      <c r="CW70" s="54">
        <v>65</v>
      </c>
      <c r="CX70" s="62">
        <f t="shared" si="21"/>
        <v>0</v>
      </c>
      <c r="CY70" s="62">
        <f t="shared" si="22"/>
        <v>0</v>
      </c>
      <c r="CZ70" s="62">
        <f t="shared" si="23"/>
        <v>0</v>
      </c>
      <c r="DA70" s="62">
        <f t="shared" si="24"/>
        <v>0</v>
      </c>
      <c r="DB70" s="62">
        <f t="shared" si="25"/>
        <v>0</v>
      </c>
      <c r="DF70" s="54">
        <v>65</v>
      </c>
      <c r="DG70" s="61">
        <f t="shared" si="26"/>
        <v>0</v>
      </c>
      <c r="DH70" s="61">
        <f t="shared" si="27"/>
        <v>0</v>
      </c>
      <c r="DI70" s="61">
        <f t="shared" si="28"/>
        <v>0</v>
      </c>
      <c r="DJ70" s="61">
        <f t="shared" si="29"/>
        <v>0</v>
      </c>
      <c r="DK70" s="61">
        <f t="shared" si="30"/>
        <v>0</v>
      </c>
      <c r="DO70" s="54">
        <v>65</v>
      </c>
      <c r="DP70" s="61">
        <f t="shared" si="31"/>
        <v>0</v>
      </c>
      <c r="DQ70" s="61">
        <f t="shared" si="32"/>
        <v>0</v>
      </c>
      <c r="DR70" s="61">
        <f t="shared" si="33"/>
        <v>0</v>
      </c>
      <c r="DS70" s="61">
        <f t="shared" si="34"/>
        <v>0</v>
      </c>
      <c r="DT70" s="61">
        <f t="shared" si="35"/>
        <v>0</v>
      </c>
    </row>
    <row r="71" spans="2:124" x14ac:dyDescent="0.15">
      <c r="B71" s="54">
        <v>64</v>
      </c>
      <c r="C71" s="63">
        <f t="shared" si="54"/>
        <v>9.5113159389795573E-2</v>
      </c>
      <c r="D71" s="63">
        <f t="shared" si="54"/>
        <v>0</v>
      </c>
      <c r="E71" s="63">
        <f t="shared" si="54"/>
        <v>4.7556579694897787E-2</v>
      </c>
      <c r="F71" s="63">
        <f t="shared" si="54"/>
        <v>4.7556579694897787E-2</v>
      </c>
      <c r="G71" s="63">
        <f t="shared" si="54"/>
        <v>0.23778289847448891</v>
      </c>
      <c r="H71" s="63">
        <f t="shared" si="53"/>
        <v>0.14266973908469333</v>
      </c>
      <c r="I71" s="63">
        <f t="shared" si="53"/>
        <v>0.31387342598632534</v>
      </c>
      <c r="J71" s="63">
        <f t="shared" si="53"/>
        <v>0.47556579694897783</v>
      </c>
      <c r="K71" s="63">
        <f t="shared" si="53"/>
        <v>0.19022631877959115</v>
      </c>
      <c r="L71" s="59">
        <f t="shared" si="53"/>
        <v>4.7556579694897785</v>
      </c>
      <c r="M71" s="59">
        <f t="shared" si="53"/>
        <v>9.511315938979557</v>
      </c>
      <c r="AC71" s="54">
        <v>66</v>
      </c>
      <c r="AD71" s="54">
        <f>($C73*'[1]功能-城建'!EX69)*S$6+AD70</f>
        <v>0</v>
      </c>
      <c r="AE71" s="54">
        <f>($C73*'[1]功能-城建'!EY69)*T$6+AE70</f>
        <v>0</v>
      </c>
      <c r="AF71" s="54">
        <f>($C73*'[1]功能-城建'!EZ69)*U$6+AF70</f>
        <v>0</v>
      </c>
      <c r="AG71" s="54">
        <f>($C73*'[1]功能-城建'!FA69)*V$6+AG70</f>
        <v>0</v>
      </c>
      <c r="AH71" s="54">
        <f>($C73*'[1]功能-城建'!FB69)*W$6+AH70</f>
        <v>0</v>
      </c>
      <c r="AL71" s="54">
        <v>66</v>
      </c>
      <c r="AM71" s="54">
        <f>($D73*'[1]功能-城建'!HM69)*S$6+AM70</f>
        <v>0</v>
      </c>
      <c r="AN71" s="54">
        <f>($D73*'[1]功能-城建'!HN69)*T$6+AN70</f>
        <v>0</v>
      </c>
      <c r="AO71" s="54">
        <f>($D73*'[1]功能-城建'!HO69)*U$6+AO70</f>
        <v>0</v>
      </c>
      <c r="AP71" s="54">
        <f>($D73*'[1]功能-城建'!HP69)*V$6+AP70</f>
        <v>0</v>
      </c>
      <c r="AQ71" s="54">
        <f>($D73*'[1]功能-城建'!HQ69)*W$6+AQ70</f>
        <v>0</v>
      </c>
      <c r="AU71" s="54">
        <v>66</v>
      </c>
      <c r="AV71" s="54">
        <f>($E73*'[1]功能-城建'!GF69)*S$6+AV70</f>
        <v>0</v>
      </c>
      <c r="AW71" s="54">
        <f>($E73*'[1]功能-城建'!GG69)*T$6+AW70</f>
        <v>0</v>
      </c>
      <c r="AX71" s="54">
        <f>($E73*'[1]功能-城建'!GH69)*U$6+AX70</f>
        <v>0</v>
      </c>
      <c r="AY71" s="54">
        <f>($E73*'[1]功能-城建'!GI69)*V$6+AY70</f>
        <v>0</v>
      </c>
      <c r="AZ71" s="54">
        <f>($E73*'[1]功能-城建'!GJ69)*W$6+AZ70</f>
        <v>0</v>
      </c>
      <c r="BD71" s="54">
        <v>66</v>
      </c>
      <c r="BE71" s="61">
        <f t="shared" ref="BE71:BI86" si="55">$F73*S$6</f>
        <v>0</v>
      </c>
      <c r="BF71" s="61">
        <f t="shared" si="55"/>
        <v>0</v>
      </c>
      <c r="BG71" s="61">
        <f t="shared" si="55"/>
        <v>0</v>
      </c>
      <c r="BH71" s="61">
        <f t="shared" si="55"/>
        <v>0</v>
      </c>
      <c r="BI71" s="61">
        <f t="shared" si="55"/>
        <v>0</v>
      </c>
      <c r="BM71" s="54">
        <v>66</v>
      </c>
      <c r="BN71" s="61">
        <f t="shared" ref="BN71:BR86" si="56">$G73*S$6</f>
        <v>0</v>
      </c>
      <c r="BO71" s="61">
        <f t="shared" si="56"/>
        <v>0</v>
      </c>
      <c r="BP71" s="61">
        <f t="shared" si="56"/>
        <v>0</v>
      </c>
      <c r="BQ71" s="61">
        <f t="shared" si="56"/>
        <v>0</v>
      </c>
      <c r="BR71" s="61">
        <f t="shared" si="56"/>
        <v>0</v>
      </c>
      <c r="BV71" s="54">
        <v>66</v>
      </c>
      <c r="BW71" s="61">
        <f t="shared" ref="BW71:CA86" si="57">$H73*S$6</f>
        <v>0</v>
      </c>
      <c r="BX71" s="61">
        <f t="shared" si="57"/>
        <v>0</v>
      </c>
      <c r="BY71" s="61">
        <f t="shared" si="57"/>
        <v>0</v>
      </c>
      <c r="BZ71" s="61">
        <f t="shared" si="57"/>
        <v>0</v>
      </c>
      <c r="CA71" s="61">
        <f t="shared" si="57"/>
        <v>0</v>
      </c>
      <c r="CE71" s="54">
        <v>66</v>
      </c>
      <c r="CF71" s="62">
        <f t="shared" ref="CF71:CF105" si="58">$I73*S$6</f>
        <v>0</v>
      </c>
      <c r="CG71" s="62">
        <f t="shared" ref="CG71:CG105" si="59">$I73*T$6</f>
        <v>0</v>
      </c>
      <c r="CH71" s="62">
        <f t="shared" ref="CH71:CH105" si="60">$I73*U$6</f>
        <v>0</v>
      </c>
      <c r="CI71" s="62">
        <f t="shared" ref="CI71:CI105" si="61">$I73*V$6</f>
        <v>0</v>
      </c>
      <c r="CJ71" s="62">
        <f t="shared" ref="CJ71:CJ105" si="62">$I73*W$6</f>
        <v>0</v>
      </c>
      <c r="CN71" s="54">
        <v>66</v>
      </c>
      <c r="CO71" s="62">
        <f t="shared" ref="CO71:CO105" si="63">$J73*S$6</f>
        <v>0</v>
      </c>
      <c r="CP71" s="62">
        <f t="shared" ref="CP71:CP105" si="64">$J73*T$6</f>
        <v>0</v>
      </c>
      <c r="CQ71" s="62">
        <f t="shared" ref="CQ71:CQ105" si="65">$J73*U$6</f>
        <v>0</v>
      </c>
      <c r="CR71" s="62">
        <f t="shared" ref="CR71:CR105" si="66">$J73*V$6</f>
        <v>0</v>
      </c>
      <c r="CS71" s="62">
        <f t="shared" ref="CS71:CS105" si="67">$J73*W$6</f>
        <v>0</v>
      </c>
      <c r="CW71" s="54">
        <v>66</v>
      </c>
      <c r="CX71" s="62">
        <f t="shared" ref="CX71:CX105" si="68">$K73*S$6</f>
        <v>0</v>
      </c>
      <c r="CY71" s="62">
        <f t="shared" ref="CY71:CY105" si="69">$K73*T$6</f>
        <v>0</v>
      </c>
      <c r="CZ71" s="62">
        <f t="shared" ref="CZ71:CZ105" si="70">$K73*U$6</f>
        <v>0</v>
      </c>
      <c r="DA71" s="62">
        <f t="shared" ref="DA71:DA105" si="71">$K73*V$6</f>
        <v>0</v>
      </c>
      <c r="DB71" s="62">
        <f t="shared" ref="DB71:DB105" si="72">$K73*W$6</f>
        <v>0</v>
      </c>
      <c r="DF71" s="54">
        <v>66</v>
      </c>
      <c r="DG71" s="61">
        <f t="shared" ref="DG71:DG105" si="73">$L73*S$6</f>
        <v>0</v>
      </c>
      <c r="DH71" s="61">
        <f t="shared" ref="DH71:DH105" si="74">$L73*T$6</f>
        <v>0</v>
      </c>
      <c r="DI71" s="61">
        <f t="shared" ref="DI71:DI105" si="75">$L73*U$6</f>
        <v>0</v>
      </c>
      <c r="DJ71" s="61">
        <f t="shared" ref="DJ71:DJ105" si="76">$L73*V$6</f>
        <v>0</v>
      </c>
      <c r="DK71" s="61">
        <f t="shared" ref="DK71:DK105" si="77">$L73*W$6</f>
        <v>0</v>
      </c>
      <c r="DO71" s="54">
        <v>66</v>
      </c>
      <c r="DP71" s="61">
        <f t="shared" ref="DP71:DP105" si="78">$M73*S$6</f>
        <v>0</v>
      </c>
      <c r="DQ71" s="61">
        <f t="shared" ref="DQ71:DQ105" si="79">$M73*T$6</f>
        <v>0</v>
      </c>
      <c r="DR71" s="61">
        <f t="shared" ref="DR71:DR105" si="80">$M73*U$6</f>
        <v>0</v>
      </c>
      <c r="DS71" s="61">
        <f t="shared" ref="DS71:DS105" si="81">$M73*V$6</f>
        <v>0</v>
      </c>
      <c r="DT71" s="61">
        <f t="shared" ref="DT71:DT105" si="82">$M73*W$6</f>
        <v>0</v>
      </c>
    </row>
    <row r="72" spans="2:124" x14ac:dyDescent="0.15">
      <c r="B72" s="54">
        <v>65</v>
      </c>
      <c r="C72" s="63">
        <f t="shared" si="54"/>
        <v>9.7054244275301599E-2</v>
      </c>
      <c r="D72" s="63">
        <f t="shared" si="54"/>
        <v>0</v>
      </c>
      <c r="E72" s="63">
        <f t="shared" si="54"/>
        <v>4.8527122137650799E-2</v>
      </c>
      <c r="F72" s="63">
        <f t="shared" si="54"/>
        <v>4.8527122137650799E-2</v>
      </c>
      <c r="G72" s="63">
        <f t="shared" si="54"/>
        <v>0.24263561068825398</v>
      </c>
      <c r="H72" s="63">
        <f t="shared" si="53"/>
        <v>0.14558136641295238</v>
      </c>
      <c r="I72" s="63">
        <f t="shared" si="53"/>
        <v>0.32027900610849525</v>
      </c>
      <c r="J72" s="63">
        <f t="shared" si="53"/>
        <v>0.48527122137650797</v>
      </c>
      <c r="K72" s="63">
        <f t="shared" si="53"/>
        <v>0.1941084885506032</v>
      </c>
      <c r="L72" s="59">
        <f t="shared" si="53"/>
        <v>4.8527122137650798</v>
      </c>
      <c r="M72" s="59">
        <f t="shared" si="53"/>
        <v>9.7054244275301595</v>
      </c>
      <c r="AC72" s="54">
        <v>67</v>
      </c>
      <c r="AD72" s="54">
        <f>($C74*'[1]功能-城建'!EX70)*S$6+AD71</f>
        <v>0</v>
      </c>
      <c r="AE72" s="54">
        <f>($C74*'[1]功能-城建'!EY70)*T$6+AE71</f>
        <v>0</v>
      </c>
      <c r="AF72" s="54">
        <f>($C74*'[1]功能-城建'!EZ70)*U$6+AF71</f>
        <v>0</v>
      </c>
      <c r="AG72" s="54">
        <f>($C74*'[1]功能-城建'!FA70)*V$6+AG71</f>
        <v>0</v>
      </c>
      <c r="AH72" s="54">
        <f>($C74*'[1]功能-城建'!FB70)*W$6+AH71</f>
        <v>0</v>
      </c>
      <c r="AL72" s="54">
        <v>67</v>
      </c>
      <c r="AM72" s="54">
        <f>($D74*'[1]功能-城建'!HM70)*S$6+AM71</f>
        <v>0</v>
      </c>
      <c r="AN72" s="54">
        <f>($D74*'[1]功能-城建'!HN70)*T$6+AN71</f>
        <v>0</v>
      </c>
      <c r="AO72" s="54">
        <f>($D74*'[1]功能-城建'!HO70)*U$6+AO71</f>
        <v>0</v>
      </c>
      <c r="AP72" s="54">
        <f>($D74*'[1]功能-城建'!HP70)*V$6+AP71</f>
        <v>0</v>
      </c>
      <c r="AQ72" s="54">
        <f>($D74*'[1]功能-城建'!HQ70)*W$6+AQ71</f>
        <v>0</v>
      </c>
      <c r="AU72" s="54">
        <v>67</v>
      </c>
      <c r="AV72" s="54">
        <f>($E74*'[1]功能-城建'!GF70)*S$6+AV71</f>
        <v>0</v>
      </c>
      <c r="AW72" s="54">
        <f>($E74*'[1]功能-城建'!GG70)*T$6+AW71</f>
        <v>0</v>
      </c>
      <c r="AX72" s="54">
        <f>($E74*'[1]功能-城建'!GH70)*U$6+AX71</f>
        <v>0</v>
      </c>
      <c r="AY72" s="54">
        <f>($E74*'[1]功能-城建'!GI70)*V$6+AY71</f>
        <v>0</v>
      </c>
      <c r="AZ72" s="54">
        <f>($E74*'[1]功能-城建'!GJ70)*W$6+AZ71</f>
        <v>0</v>
      </c>
      <c r="BD72" s="54">
        <v>67</v>
      </c>
      <c r="BE72" s="61">
        <f t="shared" si="55"/>
        <v>0</v>
      </c>
      <c r="BF72" s="61">
        <f t="shared" si="55"/>
        <v>0</v>
      </c>
      <c r="BG72" s="61">
        <f t="shared" si="55"/>
        <v>0</v>
      </c>
      <c r="BH72" s="61">
        <f t="shared" si="55"/>
        <v>0</v>
      </c>
      <c r="BI72" s="61">
        <f t="shared" si="55"/>
        <v>0</v>
      </c>
      <c r="BM72" s="54">
        <v>67</v>
      </c>
      <c r="BN72" s="61">
        <f t="shared" si="56"/>
        <v>0</v>
      </c>
      <c r="BO72" s="61">
        <f t="shared" si="56"/>
        <v>0</v>
      </c>
      <c r="BP72" s="61">
        <f t="shared" si="56"/>
        <v>0</v>
      </c>
      <c r="BQ72" s="61">
        <f t="shared" si="56"/>
        <v>0</v>
      </c>
      <c r="BR72" s="61">
        <f t="shared" si="56"/>
        <v>0</v>
      </c>
      <c r="BV72" s="54">
        <v>67</v>
      </c>
      <c r="BW72" s="61">
        <f t="shared" si="57"/>
        <v>0</v>
      </c>
      <c r="BX72" s="61">
        <f t="shared" si="57"/>
        <v>0</v>
      </c>
      <c r="BY72" s="61">
        <f t="shared" si="57"/>
        <v>0</v>
      </c>
      <c r="BZ72" s="61">
        <f t="shared" si="57"/>
        <v>0</v>
      </c>
      <c r="CA72" s="61">
        <f t="shared" si="57"/>
        <v>0</v>
      </c>
      <c r="CE72" s="54">
        <v>67</v>
      </c>
      <c r="CF72" s="62">
        <f t="shared" si="58"/>
        <v>0</v>
      </c>
      <c r="CG72" s="62">
        <f t="shared" si="59"/>
        <v>0</v>
      </c>
      <c r="CH72" s="62">
        <f t="shared" si="60"/>
        <v>0</v>
      </c>
      <c r="CI72" s="62">
        <f t="shared" si="61"/>
        <v>0</v>
      </c>
      <c r="CJ72" s="62">
        <f t="shared" si="62"/>
        <v>0</v>
      </c>
      <c r="CN72" s="54">
        <v>67</v>
      </c>
      <c r="CO72" s="62">
        <f t="shared" si="63"/>
        <v>0</v>
      </c>
      <c r="CP72" s="62">
        <f t="shared" si="64"/>
        <v>0</v>
      </c>
      <c r="CQ72" s="62">
        <f t="shared" si="65"/>
        <v>0</v>
      </c>
      <c r="CR72" s="62">
        <f t="shared" si="66"/>
        <v>0</v>
      </c>
      <c r="CS72" s="62">
        <f t="shared" si="67"/>
        <v>0</v>
      </c>
      <c r="CW72" s="54">
        <v>67</v>
      </c>
      <c r="CX72" s="62">
        <f t="shared" si="68"/>
        <v>0</v>
      </c>
      <c r="CY72" s="62">
        <f t="shared" si="69"/>
        <v>0</v>
      </c>
      <c r="CZ72" s="62">
        <f t="shared" si="70"/>
        <v>0</v>
      </c>
      <c r="DA72" s="62">
        <f t="shared" si="71"/>
        <v>0</v>
      </c>
      <c r="DB72" s="62">
        <f t="shared" si="72"/>
        <v>0</v>
      </c>
      <c r="DF72" s="54">
        <v>67</v>
      </c>
      <c r="DG72" s="61">
        <f t="shared" si="73"/>
        <v>0</v>
      </c>
      <c r="DH72" s="61">
        <f t="shared" si="74"/>
        <v>0</v>
      </c>
      <c r="DI72" s="61">
        <f t="shared" si="75"/>
        <v>0</v>
      </c>
      <c r="DJ72" s="61">
        <f t="shared" si="76"/>
        <v>0</v>
      </c>
      <c r="DK72" s="61">
        <f t="shared" si="77"/>
        <v>0</v>
      </c>
      <c r="DO72" s="54">
        <v>67</v>
      </c>
      <c r="DP72" s="61">
        <f t="shared" si="78"/>
        <v>0</v>
      </c>
      <c r="DQ72" s="61">
        <f t="shared" si="79"/>
        <v>0</v>
      </c>
      <c r="DR72" s="61">
        <f t="shared" si="80"/>
        <v>0</v>
      </c>
      <c r="DS72" s="61">
        <f t="shared" si="81"/>
        <v>0</v>
      </c>
      <c r="DT72" s="61">
        <f t="shared" si="82"/>
        <v>0</v>
      </c>
    </row>
    <row r="73" spans="2:124" x14ac:dyDescent="0.15">
      <c r="B73" s="54">
        <v>66</v>
      </c>
      <c r="C73" s="63">
        <f t="shared" si="54"/>
        <v>9.8995329160807638E-2</v>
      </c>
      <c r="D73" s="63">
        <f t="shared" si="54"/>
        <v>0</v>
      </c>
      <c r="E73" s="63">
        <f t="shared" si="54"/>
        <v>4.9497664580403819E-2</v>
      </c>
      <c r="F73" s="63">
        <f t="shared" si="54"/>
        <v>4.9497664580403819E-2</v>
      </c>
      <c r="G73" s="63">
        <f t="shared" si="54"/>
        <v>0.24748832290201908</v>
      </c>
      <c r="H73" s="63">
        <f t="shared" si="53"/>
        <v>0.14849299374121142</v>
      </c>
      <c r="I73" s="63">
        <f t="shared" si="53"/>
        <v>0.32668458623066515</v>
      </c>
      <c r="J73" s="63">
        <f t="shared" si="53"/>
        <v>0.49497664580403816</v>
      </c>
      <c r="K73" s="63">
        <f t="shared" si="53"/>
        <v>0.19799065832161528</v>
      </c>
      <c r="L73" s="59">
        <f t="shared" si="53"/>
        <v>4.949766458040382</v>
      </c>
      <c r="M73" s="59">
        <f t="shared" si="53"/>
        <v>9.8995329160807639</v>
      </c>
      <c r="AC73" s="54">
        <v>68</v>
      </c>
      <c r="AD73" s="54">
        <f>($C75*'[1]功能-城建'!EX71)*S$6+AD72</f>
        <v>0</v>
      </c>
      <c r="AE73" s="54">
        <f>($C75*'[1]功能-城建'!EY71)*T$6+AE72</f>
        <v>0</v>
      </c>
      <c r="AF73" s="54">
        <f>($C75*'[1]功能-城建'!EZ71)*U$6+AF72</f>
        <v>0</v>
      </c>
      <c r="AG73" s="54">
        <f>($C75*'[1]功能-城建'!FA71)*V$6+AG72</f>
        <v>0</v>
      </c>
      <c r="AH73" s="54">
        <f>($C75*'[1]功能-城建'!FB71)*W$6+AH72</f>
        <v>0</v>
      </c>
      <c r="AL73" s="54">
        <v>68</v>
      </c>
      <c r="AM73" s="54">
        <f>($D75*'[1]功能-城建'!HM71)*S$6+AM72</f>
        <v>0</v>
      </c>
      <c r="AN73" s="54">
        <f>($D75*'[1]功能-城建'!HN71)*T$6+AN72</f>
        <v>0</v>
      </c>
      <c r="AO73" s="54">
        <f>($D75*'[1]功能-城建'!HO71)*U$6+AO72</f>
        <v>0</v>
      </c>
      <c r="AP73" s="54">
        <f>($D75*'[1]功能-城建'!HP71)*V$6+AP72</f>
        <v>0</v>
      </c>
      <c r="AQ73" s="54">
        <f>($D75*'[1]功能-城建'!HQ71)*W$6+AQ72</f>
        <v>0</v>
      </c>
      <c r="AU73" s="54">
        <v>68</v>
      </c>
      <c r="AV73" s="54">
        <f>($E75*'[1]功能-城建'!GF71)*S$6+AV72</f>
        <v>0</v>
      </c>
      <c r="AW73" s="54">
        <f>($E75*'[1]功能-城建'!GG71)*T$6+AW72</f>
        <v>0</v>
      </c>
      <c r="AX73" s="54">
        <f>($E75*'[1]功能-城建'!GH71)*U$6+AX72</f>
        <v>0</v>
      </c>
      <c r="AY73" s="54">
        <f>($E75*'[1]功能-城建'!GI71)*V$6+AY72</f>
        <v>0</v>
      </c>
      <c r="AZ73" s="54">
        <f>($E75*'[1]功能-城建'!GJ71)*W$6+AZ72</f>
        <v>0</v>
      </c>
      <c r="BD73" s="54">
        <v>68</v>
      </c>
      <c r="BE73" s="61">
        <f t="shared" si="55"/>
        <v>0</v>
      </c>
      <c r="BF73" s="61">
        <f t="shared" si="55"/>
        <v>0</v>
      </c>
      <c r="BG73" s="61">
        <f t="shared" si="55"/>
        <v>0</v>
      </c>
      <c r="BH73" s="61">
        <f t="shared" si="55"/>
        <v>0</v>
      </c>
      <c r="BI73" s="61">
        <f t="shared" si="55"/>
        <v>0</v>
      </c>
      <c r="BM73" s="54">
        <v>68</v>
      </c>
      <c r="BN73" s="61">
        <f t="shared" si="56"/>
        <v>0</v>
      </c>
      <c r="BO73" s="61">
        <f t="shared" si="56"/>
        <v>0</v>
      </c>
      <c r="BP73" s="61">
        <f t="shared" si="56"/>
        <v>0</v>
      </c>
      <c r="BQ73" s="61">
        <f t="shared" si="56"/>
        <v>0</v>
      </c>
      <c r="BR73" s="61">
        <f t="shared" si="56"/>
        <v>0</v>
      </c>
      <c r="BV73" s="54">
        <v>68</v>
      </c>
      <c r="BW73" s="61">
        <f t="shared" si="57"/>
        <v>0</v>
      </c>
      <c r="BX73" s="61">
        <f t="shared" si="57"/>
        <v>0</v>
      </c>
      <c r="BY73" s="61">
        <f t="shared" si="57"/>
        <v>0</v>
      </c>
      <c r="BZ73" s="61">
        <f t="shared" si="57"/>
        <v>0</v>
      </c>
      <c r="CA73" s="61">
        <f t="shared" si="57"/>
        <v>0</v>
      </c>
      <c r="CE73" s="54">
        <v>68</v>
      </c>
      <c r="CF73" s="62">
        <f t="shared" si="58"/>
        <v>0</v>
      </c>
      <c r="CG73" s="62">
        <f t="shared" si="59"/>
        <v>0</v>
      </c>
      <c r="CH73" s="62">
        <f t="shared" si="60"/>
        <v>0</v>
      </c>
      <c r="CI73" s="62">
        <f t="shared" si="61"/>
        <v>0</v>
      </c>
      <c r="CJ73" s="62">
        <f t="shared" si="62"/>
        <v>0</v>
      </c>
      <c r="CN73" s="54">
        <v>68</v>
      </c>
      <c r="CO73" s="62">
        <f t="shared" si="63"/>
        <v>0</v>
      </c>
      <c r="CP73" s="62">
        <f t="shared" si="64"/>
        <v>0</v>
      </c>
      <c r="CQ73" s="62">
        <f t="shared" si="65"/>
        <v>0</v>
      </c>
      <c r="CR73" s="62">
        <f t="shared" si="66"/>
        <v>0</v>
      </c>
      <c r="CS73" s="62">
        <f t="shared" si="67"/>
        <v>0</v>
      </c>
      <c r="CW73" s="54">
        <v>68</v>
      </c>
      <c r="CX73" s="62">
        <f t="shared" si="68"/>
        <v>0</v>
      </c>
      <c r="CY73" s="62">
        <f t="shared" si="69"/>
        <v>0</v>
      </c>
      <c r="CZ73" s="62">
        <f t="shared" si="70"/>
        <v>0</v>
      </c>
      <c r="DA73" s="62">
        <f t="shared" si="71"/>
        <v>0</v>
      </c>
      <c r="DB73" s="62">
        <f t="shared" si="72"/>
        <v>0</v>
      </c>
      <c r="DF73" s="54">
        <v>68</v>
      </c>
      <c r="DG73" s="61">
        <f t="shared" si="73"/>
        <v>0</v>
      </c>
      <c r="DH73" s="61">
        <f t="shared" si="74"/>
        <v>0</v>
      </c>
      <c r="DI73" s="61">
        <f t="shared" si="75"/>
        <v>0</v>
      </c>
      <c r="DJ73" s="61">
        <f t="shared" si="76"/>
        <v>0</v>
      </c>
      <c r="DK73" s="61">
        <f t="shared" si="77"/>
        <v>0</v>
      </c>
      <c r="DO73" s="54">
        <v>68</v>
      </c>
      <c r="DP73" s="61">
        <f t="shared" si="78"/>
        <v>0</v>
      </c>
      <c r="DQ73" s="61">
        <f t="shared" si="79"/>
        <v>0</v>
      </c>
      <c r="DR73" s="61">
        <f t="shared" si="80"/>
        <v>0</v>
      </c>
      <c r="DS73" s="61">
        <f t="shared" si="81"/>
        <v>0</v>
      </c>
      <c r="DT73" s="61">
        <f t="shared" si="82"/>
        <v>0</v>
      </c>
    </row>
    <row r="74" spans="2:124" x14ac:dyDescent="0.15">
      <c r="B74" s="54">
        <v>67</v>
      </c>
      <c r="C74" s="63">
        <f t="shared" si="54"/>
        <v>0.1</v>
      </c>
      <c r="D74" s="63">
        <f t="shared" si="54"/>
        <v>0</v>
      </c>
      <c r="E74" s="63">
        <f t="shared" si="54"/>
        <v>0.05</v>
      </c>
      <c r="F74" s="63">
        <f t="shared" si="54"/>
        <v>0.05</v>
      </c>
      <c r="G74" s="63">
        <f t="shared" si="54"/>
        <v>0.25</v>
      </c>
      <c r="H74" s="63">
        <f t="shared" si="53"/>
        <v>0.15</v>
      </c>
      <c r="I74" s="63">
        <f t="shared" si="53"/>
        <v>0.33</v>
      </c>
      <c r="J74" s="63">
        <f t="shared" si="53"/>
        <v>0.5</v>
      </c>
      <c r="K74" s="63">
        <f t="shared" si="53"/>
        <v>0.2</v>
      </c>
      <c r="L74" s="59">
        <f t="shared" si="53"/>
        <v>5</v>
      </c>
      <c r="M74" s="59">
        <f t="shared" si="53"/>
        <v>10</v>
      </c>
      <c r="AC74" s="54">
        <v>69</v>
      </c>
      <c r="AD74" s="54">
        <f>($C76*'[1]功能-城建'!EX72)*S$6+AD73</f>
        <v>0</v>
      </c>
      <c r="AE74" s="54">
        <f>($C76*'[1]功能-城建'!EY72)*T$6+AE73</f>
        <v>0</v>
      </c>
      <c r="AF74" s="54">
        <f>($C76*'[1]功能-城建'!EZ72)*U$6+AF73</f>
        <v>0</v>
      </c>
      <c r="AG74" s="54">
        <f>($C76*'[1]功能-城建'!FA72)*V$6+AG73</f>
        <v>0</v>
      </c>
      <c r="AH74" s="54">
        <f>($C76*'[1]功能-城建'!FB72)*W$6+AH73</f>
        <v>0</v>
      </c>
      <c r="AL74" s="54">
        <v>69</v>
      </c>
      <c r="AM74" s="54">
        <f>($D76*'[1]功能-城建'!HM72)*S$6+AM73</f>
        <v>0</v>
      </c>
      <c r="AN74" s="54">
        <f>($D76*'[1]功能-城建'!HN72)*T$6+AN73</f>
        <v>0</v>
      </c>
      <c r="AO74" s="54">
        <f>($D76*'[1]功能-城建'!HO72)*U$6+AO73</f>
        <v>0</v>
      </c>
      <c r="AP74" s="54">
        <f>($D76*'[1]功能-城建'!HP72)*V$6+AP73</f>
        <v>0</v>
      </c>
      <c r="AQ74" s="54">
        <f>($D76*'[1]功能-城建'!HQ72)*W$6+AQ73</f>
        <v>0</v>
      </c>
      <c r="AU74" s="54">
        <v>69</v>
      </c>
      <c r="AV74" s="54">
        <f>($E76*'[1]功能-城建'!GF72)*S$6+AV73</f>
        <v>0</v>
      </c>
      <c r="AW74" s="54">
        <f>($E76*'[1]功能-城建'!GG72)*T$6+AW73</f>
        <v>0</v>
      </c>
      <c r="AX74" s="54">
        <f>($E76*'[1]功能-城建'!GH72)*U$6+AX73</f>
        <v>0</v>
      </c>
      <c r="AY74" s="54">
        <f>($E76*'[1]功能-城建'!GI72)*V$6+AY73</f>
        <v>0</v>
      </c>
      <c r="AZ74" s="54">
        <f>($E76*'[1]功能-城建'!GJ72)*W$6+AZ73</f>
        <v>0</v>
      </c>
      <c r="BD74" s="54">
        <v>69</v>
      </c>
      <c r="BE74" s="61">
        <f t="shared" si="55"/>
        <v>0</v>
      </c>
      <c r="BF74" s="61">
        <f t="shared" si="55"/>
        <v>0</v>
      </c>
      <c r="BG74" s="61">
        <f t="shared" si="55"/>
        <v>0</v>
      </c>
      <c r="BH74" s="61">
        <f t="shared" si="55"/>
        <v>0</v>
      </c>
      <c r="BI74" s="61">
        <f t="shared" si="55"/>
        <v>0</v>
      </c>
      <c r="BM74" s="54">
        <v>69</v>
      </c>
      <c r="BN74" s="61">
        <f t="shared" si="56"/>
        <v>0</v>
      </c>
      <c r="BO74" s="61">
        <f t="shared" si="56"/>
        <v>0</v>
      </c>
      <c r="BP74" s="61">
        <f t="shared" si="56"/>
        <v>0</v>
      </c>
      <c r="BQ74" s="61">
        <f t="shared" si="56"/>
        <v>0</v>
      </c>
      <c r="BR74" s="61">
        <f t="shared" si="56"/>
        <v>0</v>
      </c>
      <c r="BV74" s="54">
        <v>69</v>
      </c>
      <c r="BW74" s="61">
        <f t="shared" si="57"/>
        <v>0</v>
      </c>
      <c r="BX74" s="61">
        <f t="shared" si="57"/>
        <v>0</v>
      </c>
      <c r="BY74" s="61">
        <f t="shared" si="57"/>
        <v>0</v>
      </c>
      <c r="BZ74" s="61">
        <f t="shared" si="57"/>
        <v>0</v>
      </c>
      <c r="CA74" s="61">
        <f t="shared" si="57"/>
        <v>0</v>
      </c>
      <c r="CE74" s="54">
        <v>69</v>
      </c>
      <c r="CF74" s="62">
        <f t="shared" si="58"/>
        <v>0</v>
      </c>
      <c r="CG74" s="62">
        <f t="shared" si="59"/>
        <v>0</v>
      </c>
      <c r="CH74" s="62">
        <f t="shared" si="60"/>
        <v>0</v>
      </c>
      <c r="CI74" s="62">
        <f t="shared" si="61"/>
        <v>0</v>
      </c>
      <c r="CJ74" s="62">
        <f t="shared" si="62"/>
        <v>0</v>
      </c>
      <c r="CN74" s="54">
        <v>69</v>
      </c>
      <c r="CO74" s="62">
        <f t="shared" si="63"/>
        <v>0</v>
      </c>
      <c r="CP74" s="62">
        <f t="shared" si="64"/>
        <v>0</v>
      </c>
      <c r="CQ74" s="62">
        <f t="shared" si="65"/>
        <v>0</v>
      </c>
      <c r="CR74" s="62">
        <f t="shared" si="66"/>
        <v>0</v>
      </c>
      <c r="CS74" s="62">
        <f t="shared" si="67"/>
        <v>0</v>
      </c>
      <c r="CW74" s="54">
        <v>69</v>
      </c>
      <c r="CX74" s="62">
        <f t="shared" si="68"/>
        <v>0</v>
      </c>
      <c r="CY74" s="62">
        <f t="shared" si="69"/>
        <v>0</v>
      </c>
      <c r="CZ74" s="62">
        <f t="shared" si="70"/>
        <v>0</v>
      </c>
      <c r="DA74" s="62">
        <f t="shared" si="71"/>
        <v>0</v>
      </c>
      <c r="DB74" s="62">
        <f t="shared" si="72"/>
        <v>0</v>
      </c>
      <c r="DF74" s="54">
        <v>69</v>
      </c>
      <c r="DG74" s="61">
        <f t="shared" si="73"/>
        <v>0</v>
      </c>
      <c r="DH74" s="61">
        <f t="shared" si="74"/>
        <v>0</v>
      </c>
      <c r="DI74" s="61">
        <f t="shared" si="75"/>
        <v>0</v>
      </c>
      <c r="DJ74" s="61">
        <f t="shared" si="76"/>
        <v>0</v>
      </c>
      <c r="DK74" s="61">
        <f t="shared" si="77"/>
        <v>0</v>
      </c>
      <c r="DO74" s="54">
        <v>69</v>
      </c>
      <c r="DP74" s="61">
        <f t="shared" si="78"/>
        <v>0</v>
      </c>
      <c r="DQ74" s="61">
        <f t="shared" si="79"/>
        <v>0</v>
      </c>
      <c r="DR74" s="61">
        <f t="shared" si="80"/>
        <v>0</v>
      </c>
      <c r="DS74" s="61">
        <f t="shared" si="81"/>
        <v>0</v>
      </c>
      <c r="DT74" s="61">
        <f t="shared" si="82"/>
        <v>0</v>
      </c>
    </row>
    <row r="75" spans="2:124" x14ac:dyDescent="0.15">
      <c r="B75" s="54">
        <v>68</v>
      </c>
      <c r="C75" s="63">
        <f t="shared" si="54"/>
        <v>0.1</v>
      </c>
      <c r="D75" s="63">
        <f t="shared" si="54"/>
        <v>0</v>
      </c>
      <c r="E75" s="63">
        <f t="shared" si="54"/>
        <v>0.05</v>
      </c>
      <c r="F75" s="63">
        <f t="shared" si="54"/>
        <v>0.05</v>
      </c>
      <c r="G75" s="63">
        <f t="shared" si="54"/>
        <v>0.25</v>
      </c>
      <c r="H75" s="63">
        <f t="shared" si="53"/>
        <v>0.15</v>
      </c>
      <c r="I75" s="63">
        <f t="shared" si="53"/>
        <v>0.33</v>
      </c>
      <c r="J75" s="63">
        <f t="shared" si="53"/>
        <v>0.5</v>
      </c>
      <c r="K75" s="63">
        <f t="shared" si="53"/>
        <v>0.2</v>
      </c>
      <c r="L75" s="59">
        <f t="shared" si="53"/>
        <v>5</v>
      </c>
      <c r="M75" s="59">
        <f t="shared" si="53"/>
        <v>10</v>
      </c>
      <c r="AC75" s="54">
        <v>70</v>
      </c>
      <c r="AD75" s="54">
        <f>($C77*'[1]功能-城建'!EX73)*S$6+AD74</f>
        <v>0</v>
      </c>
      <c r="AE75" s="54">
        <f>($C77*'[1]功能-城建'!EY73)*T$6+AE74</f>
        <v>0</v>
      </c>
      <c r="AF75" s="54">
        <f>($C77*'[1]功能-城建'!EZ73)*U$6+AF74</f>
        <v>0</v>
      </c>
      <c r="AG75" s="54">
        <f>($C77*'[1]功能-城建'!FA73)*V$6+AG74</f>
        <v>0</v>
      </c>
      <c r="AH75" s="54">
        <f>($C77*'[1]功能-城建'!FB73)*W$6+AH74</f>
        <v>0</v>
      </c>
      <c r="AL75" s="54">
        <v>70</v>
      </c>
      <c r="AM75" s="54">
        <f>($D77*'[1]功能-城建'!HM73)*S$6+AM74</f>
        <v>0</v>
      </c>
      <c r="AN75" s="54">
        <f>($D77*'[1]功能-城建'!HN73)*T$6+AN74</f>
        <v>0</v>
      </c>
      <c r="AO75" s="54">
        <f>($D77*'[1]功能-城建'!HO73)*U$6+AO74</f>
        <v>0</v>
      </c>
      <c r="AP75" s="54">
        <f>($D77*'[1]功能-城建'!HP73)*V$6+AP74</f>
        <v>0</v>
      </c>
      <c r="AQ75" s="54">
        <f>($D77*'[1]功能-城建'!HQ73)*W$6+AQ74</f>
        <v>0</v>
      </c>
      <c r="AU75" s="54">
        <v>70</v>
      </c>
      <c r="AV75" s="54">
        <f>($E77*'[1]功能-城建'!GF73)*S$6+AV74</f>
        <v>0</v>
      </c>
      <c r="AW75" s="54">
        <f>($E77*'[1]功能-城建'!GG73)*T$6+AW74</f>
        <v>0</v>
      </c>
      <c r="AX75" s="54">
        <f>($E77*'[1]功能-城建'!GH73)*U$6+AX74</f>
        <v>0</v>
      </c>
      <c r="AY75" s="54">
        <f>($E77*'[1]功能-城建'!GI73)*V$6+AY74</f>
        <v>0</v>
      </c>
      <c r="AZ75" s="54">
        <f>($E77*'[1]功能-城建'!GJ73)*W$6+AZ74</f>
        <v>0</v>
      </c>
      <c r="BD75" s="54">
        <v>70</v>
      </c>
      <c r="BE75" s="61">
        <f t="shared" si="55"/>
        <v>0</v>
      </c>
      <c r="BF75" s="61">
        <f t="shared" si="55"/>
        <v>0</v>
      </c>
      <c r="BG75" s="61">
        <f t="shared" si="55"/>
        <v>0</v>
      </c>
      <c r="BH75" s="61">
        <f t="shared" si="55"/>
        <v>0</v>
      </c>
      <c r="BI75" s="61">
        <f t="shared" si="55"/>
        <v>0</v>
      </c>
      <c r="BM75" s="54">
        <v>70</v>
      </c>
      <c r="BN75" s="61">
        <f t="shared" si="56"/>
        <v>0</v>
      </c>
      <c r="BO75" s="61">
        <f t="shared" si="56"/>
        <v>0</v>
      </c>
      <c r="BP75" s="61">
        <f t="shared" si="56"/>
        <v>0</v>
      </c>
      <c r="BQ75" s="61">
        <f t="shared" si="56"/>
        <v>0</v>
      </c>
      <c r="BR75" s="61">
        <f t="shared" si="56"/>
        <v>0</v>
      </c>
      <c r="BV75" s="54">
        <v>70</v>
      </c>
      <c r="BW75" s="61">
        <f t="shared" si="57"/>
        <v>0</v>
      </c>
      <c r="BX75" s="61">
        <f t="shared" si="57"/>
        <v>0</v>
      </c>
      <c r="BY75" s="61">
        <f t="shared" si="57"/>
        <v>0</v>
      </c>
      <c r="BZ75" s="61">
        <f t="shared" si="57"/>
        <v>0</v>
      </c>
      <c r="CA75" s="61">
        <f t="shared" si="57"/>
        <v>0</v>
      </c>
      <c r="CE75" s="54">
        <v>70</v>
      </c>
      <c r="CF75" s="62">
        <f t="shared" si="58"/>
        <v>0</v>
      </c>
      <c r="CG75" s="62">
        <f t="shared" si="59"/>
        <v>0</v>
      </c>
      <c r="CH75" s="62">
        <f t="shared" si="60"/>
        <v>0</v>
      </c>
      <c r="CI75" s="62">
        <f t="shared" si="61"/>
        <v>0</v>
      </c>
      <c r="CJ75" s="62">
        <f t="shared" si="62"/>
        <v>0</v>
      </c>
      <c r="CN75" s="54">
        <v>70</v>
      </c>
      <c r="CO75" s="62">
        <f t="shared" si="63"/>
        <v>0</v>
      </c>
      <c r="CP75" s="62">
        <f t="shared" si="64"/>
        <v>0</v>
      </c>
      <c r="CQ75" s="62">
        <f t="shared" si="65"/>
        <v>0</v>
      </c>
      <c r="CR75" s="62">
        <f t="shared" si="66"/>
        <v>0</v>
      </c>
      <c r="CS75" s="62">
        <f t="shared" si="67"/>
        <v>0</v>
      </c>
      <c r="CW75" s="54">
        <v>70</v>
      </c>
      <c r="CX75" s="62">
        <f t="shared" si="68"/>
        <v>0</v>
      </c>
      <c r="CY75" s="62">
        <f t="shared" si="69"/>
        <v>0</v>
      </c>
      <c r="CZ75" s="62">
        <f t="shared" si="70"/>
        <v>0</v>
      </c>
      <c r="DA75" s="62">
        <f t="shared" si="71"/>
        <v>0</v>
      </c>
      <c r="DB75" s="62">
        <f t="shared" si="72"/>
        <v>0</v>
      </c>
      <c r="DF75" s="54">
        <v>70</v>
      </c>
      <c r="DG75" s="61">
        <f t="shared" si="73"/>
        <v>0</v>
      </c>
      <c r="DH75" s="61">
        <f t="shared" si="74"/>
        <v>0</v>
      </c>
      <c r="DI75" s="61">
        <f t="shared" si="75"/>
        <v>0</v>
      </c>
      <c r="DJ75" s="61">
        <f t="shared" si="76"/>
        <v>0</v>
      </c>
      <c r="DK75" s="61">
        <f t="shared" si="77"/>
        <v>0</v>
      </c>
      <c r="DO75" s="54">
        <v>70</v>
      </c>
      <c r="DP75" s="61">
        <f t="shared" si="78"/>
        <v>0</v>
      </c>
      <c r="DQ75" s="61">
        <f t="shared" si="79"/>
        <v>0</v>
      </c>
      <c r="DR75" s="61">
        <f t="shared" si="80"/>
        <v>0</v>
      </c>
      <c r="DS75" s="61">
        <f t="shared" si="81"/>
        <v>0</v>
      </c>
      <c r="DT75" s="61">
        <f t="shared" si="82"/>
        <v>0</v>
      </c>
    </row>
    <row r="76" spans="2:124" x14ac:dyDescent="0.15">
      <c r="B76" s="54">
        <v>69</v>
      </c>
      <c r="C76" s="63">
        <f t="shared" si="54"/>
        <v>0.1</v>
      </c>
      <c r="D76" s="63">
        <f t="shared" si="54"/>
        <v>0</v>
      </c>
      <c r="E76" s="63">
        <f t="shared" si="54"/>
        <v>0.05</v>
      </c>
      <c r="F76" s="63">
        <f t="shared" si="54"/>
        <v>0.05</v>
      </c>
      <c r="G76" s="63">
        <f t="shared" si="54"/>
        <v>0.25</v>
      </c>
      <c r="H76" s="63">
        <f t="shared" si="53"/>
        <v>0.15</v>
      </c>
      <c r="I76" s="63">
        <f t="shared" si="53"/>
        <v>0.33</v>
      </c>
      <c r="J76" s="63">
        <f t="shared" si="53"/>
        <v>0.5</v>
      </c>
      <c r="K76" s="63">
        <f t="shared" si="53"/>
        <v>0.2</v>
      </c>
      <c r="L76" s="59">
        <f t="shared" si="53"/>
        <v>5</v>
      </c>
      <c r="M76" s="59">
        <f t="shared" si="53"/>
        <v>10</v>
      </c>
      <c r="AC76" s="54">
        <v>71</v>
      </c>
      <c r="AD76" s="54">
        <f>($C78*'[1]功能-城建'!EX74)*S$6+AD75</f>
        <v>0</v>
      </c>
      <c r="AE76" s="54">
        <f>($C78*'[1]功能-城建'!EY74)*T$6+AE75</f>
        <v>0</v>
      </c>
      <c r="AF76" s="54">
        <f>($C78*'[1]功能-城建'!EZ74)*U$6+AF75</f>
        <v>0</v>
      </c>
      <c r="AG76" s="54">
        <f>($C78*'[1]功能-城建'!FA74)*V$6+AG75</f>
        <v>0</v>
      </c>
      <c r="AH76" s="54">
        <f>($C78*'[1]功能-城建'!FB74)*W$6+AH75</f>
        <v>0</v>
      </c>
      <c r="AL76" s="54">
        <v>71</v>
      </c>
      <c r="AM76" s="54">
        <f>($D78*'[1]功能-城建'!HM74)*S$6+AM75</f>
        <v>0</v>
      </c>
      <c r="AN76" s="54">
        <f>($D78*'[1]功能-城建'!HN74)*T$6+AN75</f>
        <v>0</v>
      </c>
      <c r="AO76" s="54">
        <f>($D78*'[1]功能-城建'!HO74)*U$6+AO75</f>
        <v>0</v>
      </c>
      <c r="AP76" s="54">
        <f>($D78*'[1]功能-城建'!HP74)*V$6+AP75</f>
        <v>0</v>
      </c>
      <c r="AQ76" s="54">
        <f>($D78*'[1]功能-城建'!HQ74)*W$6+AQ75</f>
        <v>0</v>
      </c>
      <c r="AU76" s="54">
        <v>71</v>
      </c>
      <c r="AV76" s="54">
        <f>($E78*'[1]功能-城建'!GF74)*S$6+AV75</f>
        <v>0</v>
      </c>
      <c r="AW76" s="54">
        <f>($E78*'[1]功能-城建'!GG74)*T$6+AW75</f>
        <v>0</v>
      </c>
      <c r="AX76" s="54">
        <f>($E78*'[1]功能-城建'!GH74)*U$6+AX75</f>
        <v>0</v>
      </c>
      <c r="AY76" s="54">
        <f>($E78*'[1]功能-城建'!GI74)*V$6+AY75</f>
        <v>0</v>
      </c>
      <c r="AZ76" s="54">
        <f>($E78*'[1]功能-城建'!GJ74)*W$6+AZ75</f>
        <v>0</v>
      </c>
      <c r="BD76" s="54">
        <v>71</v>
      </c>
      <c r="BE76" s="61">
        <f t="shared" si="55"/>
        <v>0</v>
      </c>
      <c r="BF76" s="61">
        <f t="shared" si="55"/>
        <v>0</v>
      </c>
      <c r="BG76" s="61">
        <f t="shared" si="55"/>
        <v>0</v>
      </c>
      <c r="BH76" s="61">
        <f t="shared" si="55"/>
        <v>0</v>
      </c>
      <c r="BI76" s="61">
        <f t="shared" si="55"/>
        <v>0</v>
      </c>
      <c r="BM76" s="54">
        <v>71</v>
      </c>
      <c r="BN76" s="61">
        <f t="shared" si="56"/>
        <v>0</v>
      </c>
      <c r="BO76" s="61">
        <f t="shared" si="56"/>
        <v>0</v>
      </c>
      <c r="BP76" s="61">
        <f t="shared" si="56"/>
        <v>0</v>
      </c>
      <c r="BQ76" s="61">
        <f t="shared" si="56"/>
        <v>0</v>
      </c>
      <c r="BR76" s="61">
        <f t="shared" si="56"/>
        <v>0</v>
      </c>
      <c r="BV76" s="54">
        <v>71</v>
      </c>
      <c r="BW76" s="61">
        <f t="shared" si="57"/>
        <v>0</v>
      </c>
      <c r="BX76" s="61">
        <f t="shared" si="57"/>
        <v>0</v>
      </c>
      <c r="BY76" s="61">
        <f t="shared" si="57"/>
        <v>0</v>
      </c>
      <c r="BZ76" s="61">
        <f t="shared" si="57"/>
        <v>0</v>
      </c>
      <c r="CA76" s="61">
        <f t="shared" si="57"/>
        <v>0</v>
      </c>
      <c r="CE76" s="54">
        <v>71</v>
      </c>
      <c r="CF76" s="62">
        <f t="shared" si="58"/>
        <v>0</v>
      </c>
      <c r="CG76" s="62">
        <f t="shared" si="59"/>
        <v>0</v>
      </c>
      <c r="CH76" s="62">
        <f t="shared" si="60"/>
        <v>0</v>
      </c>
      <c r="CI76" s="62">
        <f t="shared" si="61"/>
        <v>0</v>
      </c>
      <c r="CJ76" s="62">
        <f t="shared" si="62"/>
        <v>0</v>
      </c>
      <c r="CN76" s="54">
        <v>71</v>
      </c>
      <c r="CO76" s="62">
        <f t="shared" si="63"/>
        <v>0</v>
      </c>
      <c r="CP76" s="62">
        <f t="shared" si="64"/>
        <v>0</v>
      </c>
      <c r="CQ76" s="62">
        <f t="shared" si="65"/>
        <v>0</v>
      </c>
      <c r="CR76" s="62">
        <f t="shared" si="66"/>
        <v>0</v>
      </c>
      <c r="CS76" s="62">
        <f t="shared" si="67"/>
        <v>0</v>
      </c>
      <c r="CW76" s="54">
        <v>71</v>
      </c>
      <c r="CX76" s="62">
        <f t="shared" si="68"/>
        <v>0</v>
      </c>
      <c r="CY76" s="62">
        <f t="shared" si="69"/>
        <v>0</v>
      </c>
      <c r="CZ76" s="62">
        <f t="shared" si="70"/>
        <v>0</v>
      </c>
      <c r="DA76" s="62">
        <f t="shared" si="71"/>
        <v>0</v>
      </c>
      <c r="DB76" s="62">
        <f t="shared" si="72"/>
        <v>0</v>
      </c>
      <c r="DF76" s="54">
        <v>71</v>
      </c>
      <c r="DG76" s="61">
        <f t="shared" si="73"/>
        <v>0</v>
      </c>
      <c r="DH76" s="61">
        <f t="shared" si="74"/>
        <v>0</v>
      </c>
      <c r="DI76" s="61">
        <f t="shared" si="75"/>
        <v>0</v>
      </c>
      <c r="DJ76" s="61">
        <f t="shared" si="76"/>
        <v>0</v>
      </c>
      <c r="DK76" s="61">
        <f t="shared" si="77"/>
        <v>0</v>
      </c>
      <c r="DO76" s="54">
        <v>71</v>
      </c>
      <c r="DP76" s="61">
        <f t="shared" si="78"/>
        <v>0</v>
      </c>
      <c r="DQ76" s="61">
        <f t="shared" si="79"/>
        <v>0</v>
      </c>
      <c r="DR76" s="61">
        <f t="shared" si="80"/>
        <v>0</v>
      </c>
      <c r="DS76" s="61">
        <f t="shared" si="81"/>
        <v>0</v>
      </c>
      <c r="DT76" s="61">
        <f t="shared" si="82"/>
        <v>0</v>
      </c>
    </row>
    <row r="77" spans="2:124" x14ac:dyDescent="0.15">
      <c r="B77" s="54">
        <v>70</v>
      </c>
      <c r="C77" s="63">
        <f t="shared" si="54"/>
        <v>0.1</v>
      </c>
      <c r="D77" s="63">
        <f t="shared" si="54"/>
        <v>0</v>
      </c>
      <c r="E77" s="63">
        <f t="shared" si="54"/>
        <v>0.05</v>
      </c>
      <c r="F77" s="63">
        <f t="shared" si="54"/>
        <v>0.05</v>
      </c>
      <c r="G77" s="63">
        <f t="shared" si="54"/>
        <v>0.25</v>
      </c>
      <c r="H77" s="63">
        <f t="shared" si="53"/>
        <v>0.15</v>
      </c>
      <c r="I77" s="63">
        <f t="shared" si="53"/>
        <v>0.33</v>
      </c>
      <c r="J77" s="63">
        <f t="shared" si="53"/>
        <v>0.5</v>
      </c>
      <c r="K77" s="63">
        <f t="shared" si="53"/>
        <v>0.2</v>
      </c>
      <c r="L77" s="59">
        <f t="shared" si="53"/>
        <v>5</v>
      </c>
      <c r="M77" s="59">
        <f t="shared" si="53"/>
        <v>10</v>
      </c>
      <c r="AC77" s="54">
        <v>72</v>
      </c>
      <c r="AD77" s="54">
        <f>($C79*'[1]功能-城建'!EX75)*S$6+AD76</f>
        <v>0</v>
      </c>
      <c r="AE77" s="54">
        <f>($C79*'[1]功能-城建'!EY75)*T$6+AE76</f>
        <v>0</v>
      </c>
      <c r="AF77" s="54">
        <f>($C79*'[1]功能-城建'!EZ75)*U$6+AF76</f>
        <v>0</v>
      </c>
      <c r="AG77" s="54">
        <f>($C79*'[1]功能-城建'!FA75)*V$6+AG76</f>
        <v>0</v>
      </c>
      <c r="AH77" s="54">
        <f>($C79*'[1]功能-城建'!FB75)*W$6+AH76</f>
        <v>0</v>
      </c>
      <c r="AL77" s="54">
        <v>72</v>
      </c>
      <c r="AM77" s="54">
        <f>($D79*'[1]功能-城建'!HM75)*S$6+AM76</f>
        <v>0</v>
      </c>
      <c r="AN77" s="54">
        <f>($D79*'[1]功能-城建'!HN75)*T$6+AN76</f>
        <v>0</v>
      </c>
      <c r="AO77" s="54">
        <f>($D79*'[1]功能-城建'!HO75)*U$6+AO76</f>
        <v>0</v>
      </c>
      <c r="AP77" s="54">
        <f>($D79*'[1]功能-城建'!HP75)*V$6+AP76</f>
        <v>0</v>
      </c>
      <c r="AQ77" s="54">
        <f>($D79*'[1]功能-城建'!HQ75)*W$6+AQ76</f>
        <v>0</v>
      </c>
      <c r="AU77" s="54">
        <v>72</v>
      </c>
      <c r="AV77" s="54">
        <f>($E79*'[1]功能-城建'!GF75)*S$6+AV76</f>
        <v>0</v>
      </c>
      <c r="AW77" s="54">
        <f>($E79*'[1]功能-城建'!GG75)*T$6+AW76</f>
        <v>0</v>
      </c>
      <c r="AX77" s="54">
        <f>($E79*'[1]功能-城建'!GH75)*U$6+AX76</f>
        <v>0</v>
      </c>
      <c r="AY77" s="54">
        <f>($E79*'[1]功能-城建'!GI75)*V$6+AY76</f>
        <v>0</v>
      </c>
      <c r="AZ77" s="54">
        <f>($E79*'[1]功能-城建'!GJ75)*W$6+AZ76</f>
        <v>0</v>
      </c>
      <c r="BD77" s="54">
        <v>72</v>
      </c>
      <c r="BE77" s="61">
        <f t="shared" si="55"/>
        <v>0</v>
      </c>
      <c r="BF77" s="61">
        <f t="shared" si="55"/>
        <v>0</v>
      </c>
      <c r="BG77" s="61">
        <f t="shared" si="55"/>
        <v>0</v>
      </c>
      <c r="BH77" s="61">
        <f t="shared" si="55"/>
        <v>0</v>
      </c>
      <c r="BI77" s="61">
        <f t="shared" si="55"/>
        <v>0</v>
      </c>
      <c r="BM77" s="54">
        <v>72</v>
      </c>
      <c r="BN77" s="61">
        <f t="shared" si="56"/>
        <v>0</v>
      </c>
      <c r="BO77" s="61">
        <f t="shared" si="56"/>
        <v>0</v>
      </c>
      <c r="BP77" s="61">
        <f t="shared" si="56"/>
        <v>0</v>
      </c>
      <c r="BQ77" s="61">
        <f t="shared" si="56"/>
        <v>0</v>
      </c>
      <c r="BR77" s="61">
        <f t="shared" si="56"/>
        <v>0</v>
      </c>
      <c r="BV77" s="54">
        <v>72</v>
      </c>
      <c r="BW77" s="61">
        <f t="shared" si="57"/>
        <v>0</v>
      </c>
      <c r="BX77" s="61">
        <f t="shared" si="57"/>
        <v>0</v>
      </c>
      <c r="BY77" s="61">
        <f t="shared" si="57"/>
        <v>0</v>
      </c>
      <c r="BZ77" s="61">
        <f t="shared" si="57"/>
        <v>0</v>
      </c>
      <c r="CA77" s="61">
        <f t="shared" si="57"/>
        <v>0</v>
      </c>
      <c r="CE77" s="54">
        <v>72</v>
      </c>
      <c r="CF77" s="62">
        <f t="shared" si="58"/>
        <v>0</v>
      </c>
      <c r="CG77" s="62">
        <f t="shared" si="59"/>
        <v>0</v>
      </c>
      <c r="CH77" s="62">
        <f t="shared" si="60"/>
        <v>0</v>
      </c>
      <c r="CI77" s="62">
        <f t="shared" si="61"/>
        <v>0</v>
      </c>
      <c r="CJ77" s="62">
        <f t="shared" si="62"/>
        <v>0</v>
      </c>
      <c r="CN77" s="54">
        <v>72</v>
      </c>
      <c r="CO77" s="62">
        <f t="shared" si="63"/>
        <v>0</v>
      </c>
      <c r="CP77" s="62">
        <f t="shared" si="64"/>
        <v>0</v>
      </c>
      <c r="CQ77" s="62">
        <f t="shared" si="65"/>
        <v>0</v>
      </c>
      <c r="CR77" s="62">
        <f t="shared" si="66"/>
        <v>0</v>
      </c>
      <c r="CS77" s="62">
        <f t="shared" si="67"/>
        <v>0</v>
      </c>
      <c r="CW77" s="54">
        <v>72</v>
      </c>
      <c r="CX77" s="62">
        <f t="shared" si="68"/>
        <v>0</v>
      </c>
      <c r="CY77" s="62">
        <f t="shared" si="69"/>
        <v>0</v>
      </c>
      <c r="CZ77" s="62">
        <f t="shared" si="70"/>
        <v>0</v>
      </c>
      <c r="DA77" s="62">
        <f t="shared" si="71"/>
        <v>0</v>
      </c>
      <c r="DB77" s="62">
        <f t="shared" si="72"/>
        <v>0</v>
      </c>
      <c r="DF77" s="54">
        <v>72</v>
      </c>
      <c r="DG77" s="61">
        <f t="shared" si="73"/>
        <v>0</v>
      </c>
      <c r="DH77" s="61">
        <f t="shared" si="74"/>
        <v>0</v>
      </c>
      <c r="DI77" s="61">
        <f t="shared" si="75"/>
        <v>0</v>
      </c>
      <c r="DJ77" s="61">
        <f t="shared" si="76"/>
        <v>0</v>
      </c>
      <c r="DK77" s="61">
        <f t="shared" si="77"/>
        <v>0</v>
      </c>
      <c r="DO77" s="54">
        <v>72</v>
      </c>
      <c r="DP77" s="61">
        <f t="shared" si="78"/>
        <v>0</v>
      </c>
      <c r="DQ77" s="61">
        <f t="shared" si="79"/>
        <v>0</v>
      </c>
      <c r="DR77" s="61">
        <f t="shared" si="80"/>
        <v>0</v>
      </c>
      <c r="DS77" s="61">
        <f t="shared" si="81"/>
        <v>0</v>
      </c>
      <c r="DT77" s="61">
        <f t="shared" si="82"/>
        <v>0</v>
      </c>
    </row>
    <row r="78" spans="2:124" x14ac:dyDescent="0.15">
      <c r="B78" s="54">
        <v>71</v>
      </c>
      <c r="C78" s="63">
        <f t="shared" si="54"/>
        <v>0.1</v>
      </c>
      <c r="D78" s="63">
        <f t="shared" si="54"/>
        <v>0</v>
      </c>
      <c r="E78" s="63">
        <f t="shared" si="54"/>
        <v>0.05</v>
      </c>
      <c r="F78" s="63">
        <f t="shared" si="54"/>
        <v>0.05</v>
      </c>
      <c r="G78" s="63">
        <f t="shared" si="54"/>
        <v>0.25</v>
      </c>
      <c r="H78" s="63">
        <f t="shared" si="53"/>
        <v>0.15</v>
      </c>
      <c r="I78" s="63">
        <f t="shared" si="53"/>
        <v>0.33</v>
      </c>
      <c r="J78" s="63">
        <f t="shared" si="53"/>
        <v>0.5</v>
      </c>
      <c r="K78" s="63">
        <f t="shared" si="53"/>
        <v>0.2</v>
      </c>
      <c r="L78" s="59">
        <f t="shared" si="53"/>
        <v>5</v>
      </c>
      <c r="M78" s="59">
        <f t="shared" si="53"/>
        <v>10</v>
      </c>
      <c r="AC78" s="54">
        <v>73</v>
      </c>
      <c r="AD78" s="54">
        <f>($C80*'[1]功能-城建'!EX76)*S$6+AD77</f>
        <v>0</v>
      </c>
      <c r="AE78" s="54">
        <f>($C80*'[1]功能-城建'!EY76)*T$6+AE77</f>
        <v>0</v>
      </c>
      <c r="AF78" s="54">
        <f>($C80*'[1]功能-城建'!EZ76)*U$6+AF77</f>
        <v>0</v>
      </c>
      <c r="AG78" s="54">
        <f>($C80*'[1]功能-城建'!FA76)*V$6+AG77</f>
        <v>0</v>
      </c>
      <c r="AH78" s="54">
        <f>($C80*'[1]功能-城建'!FB76)*W$6+AH77</f>
        <v>0</v>
      </c>
      <c r="AL78" s="54">
        <v>73</v>
      </c>
      <c r="AM78" s="54">
        <f>($D80*'[1]功能-城建'!HM76)*S$6+AM77</f>
        <v>0</v>
      </c>
      <c r="AN78" s="54">
        <f>($D80*'[1]功能-城建'!HN76)*T$6+AN77</f>
        <v>0</v>
      </c>
      <c r="AO78" s="54">
        <f>($D80*'[1]功能-城建'!HO76)*U$6+AO77</f>
        <v>0</v>
      </c>
      <c r="AP78" s="54">
        <f>($D80*'[1]功能-城建'!HP76)*V$6+AP77</f>
        <v>0</v>
      </c>
      <c r="AQ78" s="54">
        <f>($D80*'[1]功能-城建'!HQ76)*W$6+AQ77</f>
        <v>0</v>
      </c>
      <c r="AU78" s="54">
        <v>73</v>
      </c>
      <c r="AV78" s="54">
        <f>($E80*'[1]功能-城建'!GF76)*S$6+AV77</f>
        <v>0</v>
      </c>
      <c r="AW78" s="54">
        <f>($E80*'[1]功能-城建'!GG76)*T$6+AW77</f>
        <v>0</v>
      </c>
      <c r="AX78" s="54">
        <f>($E80*'[1]功能-城建'!GH76)*U$6+AX77</f>
        <v>0</v>
      </c>
      <c r="AY78" s="54">
        <f>($E80*'[1]功能-城建'!GI76)*V$6+AY77</f>
        <v>0</v>
      </c>
      <c r="AZ78" s="54">
        <f>($E80*'[1]功能-城建'!GJ76)*W$6+AZ77</f>
        <v>0</v>
      </c>
      <c r="BD78" s="54">
        <v>73</v>
      </c>
      <c r="BE78" s="61">
        <f t="shared" si="55"/>
        <v>0</v>
      </c>
      <c r="BF78" s="61">
        <f t="shared" si="55"/>
        <v>0</v>
      </c>
      <c r="BG78" s="61">
        <f t="shared" si="55"/>
        <v>0</v>
      </c>
      <c r="BH78" s="61">
        <f t="shared" si="55"/>
        <v>0</v>
      </c>
      <c r="BI78" s="61">
        <f t="shared" si="55"/>
        <v>0</v>
      </c>
      <c r="BM78" s="54">
        <v>73</v>
      </c>
      <c r="BN78" s="61">
        <f t="shared" si="56"/>
        <v>0</v>
      </c>
      <c r="BO78" s="61">
        <f t="shared" si="56"/>
        <v>0</v>
      </c>
      <c r="BP78" s="61">
        <f t="shared" si="56"/>
        <v>0</v>
      </c>
      <c r="BQ78" s="61">
        <f t="shared" si="56"/>
        <v>0</v>
      </c>
      <c r="BR78" s="61">
        <f t="shared" si="56"/>
        <v>0</v>
      </c>
      <c r="BV78" s="54">
        <v>73</v>
      </c>
      <c r="BW78" s="61">
        <f t="shared" si="57"/>
        <v>0</v>
      </c>
      <c r="BX78" s="61">
        <f t="shared" si="57"/>
        <v>0</v>
      </c>
      <c r="BY78" s="61">
        <f t="shared" si="57"/>
        <v>0</v>
      </c>
      <c r="BZ78" s="61">
        <f t="shared" si="57"/>
        <v>0</v>
      </c>
      <c r="CA78" s="61">
        <f t="shared" si="57"/>
        <v>0</v>
      </c>
      <c r="CE78" s="54">
        <v>73</v>
      </c>
      <c r="CF78" s="62">
        <f t="shared" si="58"/>
        <v>0</v>
      </c>
      <c r="CG78" s="62">
        <f t="shared" si="59"/>
        <v>0</v>
      </c>
      <c r="CH78" s="62">
        <f t="shared" si="60"/>
        <v>0</v>
      </c>
      <c r="CI78" s="62">
        <f t="shared" si="61"/>
        <v>0</v>
      </c>
      <c r="CJ78" s="62">
        <f t="shared" si="62"/>
        <v>0</v>
      </c>
      <c r="CN78" s="54">
        <v>73</v>
      </c>
      <c r="CO78" s="62">
        <f t="shared" si="63"/>
        <v>0</v>
      </c>
      <c r="CP78" s="62">
        <f t="shared" si="64"/>
        <v>0</v>
      </c>
      <c r="CQ78" s="62">
        <f t="shared" si="65"/>
        <v>0</v>
      </c>
      <c r="CR78" s="62">
        <f t="shared" si="66"/>
        <v>0</v>
      </c>
      <c r="CS78" s="62">
        <f t="shared" si="67"/>
        <v>0</v>
      </c>
      <c r="CW78" s="54">
        <v>73</v>
      </c>
      <c r="CX78" s="62">
        <f t="shared" si="68"/>
        <v>0</v>
      </c>
      <c r="CY78" s="62">
        <f t="shared" si="69"/>
        <v>0</v>
      </c>
      <c r="CZ78" s="62">
        <f t="shared" si="70"/>
        <v>0</v>
      </c>
      <c r="DA78" s="62">
        <f t="shared" si="71"/>
        <v>0</v>
      </c>
      <c r="DB78" s="62">
        <f t="shared" si="72"/>
        <v>0</v>
      </c>
      <c r="DF78" s="54">
        <v>73</v>
      </c>
      <c r="DG78" s="61">
        <f t="shared" si="73"/>
        <v>0</v>
      </c>
      <c r="DH78" s="61">
        <f t="shared" si="74"/>
        <v>0</v>
      </c>
      <c r="DI78" s="61">
        <f t="shared" si="75"/>
        <v>0</v>
      </c>
      <c r="DJ78" s="61">
        <f t="shared" si="76"/>
        <v>0</v>
      </c>
      <c r="DK78" s="61">
        <f t="shared" si="77"/>
        <v>0</v>
      </c>
      <c r="DO78" s="54">
        <v>73</v>
      </c>
      <c r="DP78" s="61">
        <f t="shared" si="78"/>
        <v>0</v>
      </c>
      <c r="DQ78" s="61">
        <f t="shared" si="79"/>
        <v>0</v>
      </c>
      <c r="DR78" s="61">
        <f t="shared" si="80"/>
        <v>0</v>
      </c>
      <c r="DS78" s="61">
        <f t="shared" si="81"/>
        <v>0</v>
      </c>
      <c r="DT78" s="61">
        <f t="shared" si="82"/>
        <v>0</v>
      </c>
    </row>
    <row r="79" spans="2:124" x14ac:dyDescent="0.15">
      <c r="B79" s="54">
        <v>72</v>
      </c>
      <c r="C79" s="63">
        <f t="shared" si="54"/>
        <v>0.1</v>
      </c>
      <c r="D79" s="63">
        <f t="shared" si="54"/>
        <v>0</v>
      </c>
      <c r="E79" s="63">
        <f t="shared" si="54"/>
        <v>0.05</v>
      </c>
      <c r="F79" s="63">
        <f t="shared" si="54"/>
        <v>0.05</v>
      </c>
      <c r="G79" s="63">
        <f t="shared" si="54"/>
        <v>0.25</v>
      </c>
      <c r="H79" s="63">
        <f t="shared" si="53"/>
        <v>0.15</v>
      </c>
      <c r="I79" s="63">
        <f t="shared" si="53"/>
        <v>0.33</v>
      </c>
      <c r="J79" s="63">
        <f t="shared" si="53"/>
        <v>0.5</v>
      </c>
      <c r="K79" s="63">
        <f t="shared" si="53"/>
        <v>0.2</v>
      </c>
      <c r="L79" s="59">
        <f t="shared" si="53"/>
        <v>5</v>
      </c>
      <c r="M79" s="59">
        <f t="shared" si="53"/>
        <v>10</v>
      </c>
      <c r="AC79" s="54">
        <v>74</v>
      </c>
      <c r="AD79" s="54">
        <f>($C81*'[1]功能-城建'!EX77)*S$6+AD78</f>
        <v>0</v>
      </c>
      <c r="AE79" s="54">
        <f>($C81*'[1]功能-城建'!EY77)*T$6+AE78</f>
        <v>0</v>
      </c>
      <c r="AF79" s="54">
        <f>($C81*'[1]功能-城建'!EZ77)*U$6+AF78</f>
        <v>0</v>
      </c>
      <c r="AG79" s="54">
        <f>($C81*'[1]功能-城建'!FA77)*V$6+AG78</f>
        <v>0</v>
      </c>
      <c r="AH79" s="54">
        <f>($C81*'[1]功能-城建'!FB77)*W$6+AH78</f>
        <v>0</v>
      </c>
      <c r="AL79" s="54">
        <v>74</v>
      </c>
      <c r="AM79" s="54">
        <f>($D81*'[1]功能-城建'!HM77)*S$6+AM78</f>
        <v>0</v>
      </c>
      <c r="AN79" s="54">
        <f>($D81*'[1]功能-城建'!HN77)*T$6+AN78</f>
        <v>0</v>
      </c>
      <c r="AO79" s="54">
        <f>($D81*'[1]功能-城建'!HO77)*U$6+AO78</f>
        <v>0</v>
      </c>
      <c r="AP79" s="54">
        <f>($D81*'[1]功能-城建'!HP77)*V$6+AP78</f>
        <v>0</v>
      </c>
      <c r="AQ79" s="54">
        <f>($D81*'[1]功能-城建'!HQ77)*W$6+AQ78</f>
        <v>0</v>
      </c>
      <c r="AU79" s="54">
        <v>74</v>
      </c>
      <c r="AV79" s="54">
        <f>($E81*'[1]功能-城建'!GF77)*S$6+AV78</f>
        <v>0</v>
      </c>
      <c r="AW79" s="54">
        <f>($E81*'[1]功能-城建'!GG77)*T$6+AW78</f>
        <v>0</v>
      </c>
      <c r="AX79" s="54">
        <f>($E81*'[1]功能-城建'!GH77)*U$6+AX78</f>
        <v>0</v>
      </c>
      <c r="AY79" s="54">
        <f>($E81*'[1]功能-城建'!GI77)*V$6+AY78</f>
        <v>0</v>
      </c>
      <c r="AZ79" s="54">
        <f>($E81*'[1]功能-城建'!GJ77)*W$6+AZ78</f>
        <v>0</v>
      </c>
      <c r="BD79" s="54">
        <v>74</v>
      </c>
      <c r="BE79" s="61">
        <f t="shared" si="55"/>
        <v>0</v>
      </c>
      <c r="BF79" s="61">
        <f t="shared" si="55"/>
        <v>0</v>
      </c>
      <c r="BG79" s="61">
        <f t="shared" si="55"/>
        <v>0</v>
      </c>
      <c r="BH79" s="61">
        <f t="shared" si="55"/>
        <v>0</v>
      </c>
      <c r="BI79" s="61">
        <f t="shared" si="55"/>
        <v>0</v>
      </c>
      <c r="BM79" s="54">
        <v>74</v>
      </c>
      <c r="BN79" s="61">
        <f t="shared" si="56"/>
        <v>0</v>
      </c>
      <c r="BO79" s="61">
        <f t="shared" si="56"/>
        <v>0</v>
      </c>
      <c r="BP79" s="61">
        <f t="shared" si="56"/>
        <v>0</v>
      </c>
      <c r="BQ79" s="61">
        <f t="shared" si="56"/>
        <v>0</v>
      </c>
      <c r="BR79" s="61">
        <f t="shared" si="56"/>
        <v>0</v>
      </c>
      <c r="BV79" s="54">
        <v>74</v>
      </c>
      <c r="BW79" s="61">
        <f t="shared" si="57"/>
        <v>0</v>
      </c>
      <c r="BX79" s="61">
        <f t="shared" si="57"/>
        <v>0</v>
      </c>
      <c r="BY79" s="61">
        <f t="shared" si="57"/>
        <v>0</v>
      </c>
      <c r="BZ79" s="61">
        <f t="shared" si="57"/>
        <v>0</v>
      </c>
      <c r="CA79" s="61">
        <f t="shared" si="57"/>
        <v>0</v>
      </c>
      <c r="CE79" s="54">
        <v>74</v>
      </c>
      <c r="CF79" s="62">
        <f t="shared" si="58"/>
        <v>0</v>
      </c>
      <c r="CG79" s="62">
        <f t="shared" si="59"/>
        <v>0</v>
      </c>
      <c r="CH79" s="62">
        <f t="shared" si="60"/>
        <v>0</v>
      </c>
      <c r="CI79" s="62">
        <f t="shared" si="61"/>
        <v>0</v>
      </c>
      <c r="CJ79" s="62">
        <f t="shared" si="62"/>
        <v>0</v>
      </c>
      <c r="CN79" s="54">
        <v>74</v>
      </c>
      <c r="CO79" s="62">
        <f t="shared" si="63"/>
        <v>0</v>
      </c>
      <c r="CP79" s="62">
        <f t="shared" si="64"/>
        <v>0</v>
      </c>
      <c r="CQ79" s="62">
        <f t="shared" si="65"/>
        <v>0</v>
      </c>
      <c r="CR79" s="62">
        <f t="shared" si="66"/>
        <v>0</v>
      </c>
      <c r="CS79" s="62">
        <f t="shared" si="67"/>
        <v>0</v>
      </c>
      <c r="CW79" s="54">
        <v>74</v>
      </c>
      <c r="CX79" s="62">
        <f t="shared" si="68"/>
        <v>0</v>
      </c>
      <c r="CY79" s="62">
        <f t="shared" si="69"/>
        <v>0</v>
      </c>
      <c r="CZ79" s="62">
        <f t="shared" si="70"/>
        <v>0</v>
      </c>
      <c r="DA79" s="62">
        <f t="shared" si="71"/>
        <v>0</v>
      </c>
      <c r="DB79" s="62">
        <f t="shared" si="72"/>
        <v>0</v>
      </c>
      <c r="DF79" s="54">
        <v>74</v>
      </c>
      <c r="DG79" s="61">
        <f t="shared" si="73"/>
        <v>0</v>
      </c>
      <c r="DH79" s="61">
        <f t="shared" si="74"/>
        <v>0</v>
      </c>
      <c r="DI79" s="61">
        <f t="shared" si="75"/>
        <v>0</v>
      </c>
      <c r="DJ79" s="61">
        <f t="shared" si="76"/>
        <v>0</v>
      </c>
      <c r="DK79" s="61">
        <f t="shared" si="77"/>
        <v>0</v>
      </c>
      <c r="DO79" s="54">
        <v>74</v>
      </c>
      <c r="DP79" s="61">
        <f t="shared" si="78"/>
        <v>0</v>
      </c>
      <c r="DQ79" s="61">
        <f t="shared" si="79"/>
        <v>0</v>
      </c>
      <c r="DR79" s="61">
        <f t="shared" si="80"/>
        <v>0</v>
      </c>
      <c r="DS79" s="61">
        <f t="shared" si="81"/>
        <v>0</v>
      </c>
      <c r="DT79" s="61">
        <f t="shared" si="82"/>
        <v>0</v>
      </c>
    </row>
    <row r="80" spans="2:124" x14ac:dyDescent="0.15">
      <c r="B80" s="54">
        <v>73</v>
      </c>
      <c r="C80" s="63">
        <f t="shared" si="54"/>
        <v>0.1</v>
      </c>
      <c r="D80" s="63">
        <f t="shared" si="54"/>
        <v>0</v>
      </c>
      <c r="E80" s="63">
        <f t="shared" si="54"/>
        <v>0.05</v>
      </c>
      <c r="F80" s="63">
        <f t="shared" si="54"/>
        <v>0.05</v>
      </c>
      <c r="G80" s="63">
        <f t="shared" si="54"/>
        <v>0.25</v>
      </c>
      <c r="H80" s="63">
        <f t="shared" si="53"/>
        <v>0.15</v>
      </c>
      <c r="I80" s="63">
        <f t="shared" si="53"/>
        <v>0.33</v>
      </c>
      <c r="J80" s="63">
        <f t="shared" si="53"/>
        <v>0.5</v>
      </c>
      <c r="K80" s="63">
        <f t="shared" si="53"/>
        <v>0.2</v>
      </c>
      <c r="L80" s="59">
        <f t="shared" si="53"/>
        <v>5</v>
      </c>
      <c r="M80" s="59">
        <f t="shared" si="53"/>
        <v>10</v>
      </c>
      <c r="AC80" s="54">
        <v>75</v>
      </c>
      <c r="AD80" s="54">
        <f>($C82*'[1]功能-城建'!EX78)*S$6+AD79</f>
        <v>0</v>
      </c>
      <c r="AE80" s="54">
        <f>($C82*'[1]功能-城建'!EY78)*T$6+AE79</f>
        <v>0</v>
      </c>
      <c r="AF80" s="54">
        <f>($C82*'[1]功能-城建'!EZ78)*U$6+AF79</f>
        <v>0</v>
      </c>
      <c r="AG80" s="54">
        <f>($C82*'[1]功能-城建'!FA78)*V$6+AG79</f>
        <v>0</v>
      </c>
      <c r="AH80" s="54">
        <f>($C82*'[1]功能-城建'!FB78)*W$6+AH79</f>
        <v>0</v>
      </c>
      <c r="AL80" s="54">
        <v>75</v>
      </c>
      <c r="AM80" s="54">
        <f>($D82*'[1]功能-城建'!HM78)*S$6+AM79</f>
        <v>0</v>
      </c>
      <c r="AN80" s="54">
        <f>($D82*'[1]功能-城建'!HN78)*T$6+AN79</f>
        <v>0</v>
      </c>
      <c r="AO80" s="54">
        <f>($D82*'[1]功能-城建'!HO78)*U$6+AO79</f>
        <v>0</v>
      </c>
      <c r="AP80" s="54">
        <f>($D82*'[1]功能-城建'!HP78)*V$6+AP79</f>
        <v>0</v>
      </c>
      <c r="AQ80" s="54">
        <f>($D82*'[1]功能-城建'!HQ78)*W$6+AQ79</f>
        <v>0</v>
      </c>
      <c r="AU80" s="54">
        <v>75</v>
      </c>
      <c r="AV80" s="54">
        <f>($E82*'[1]功能-城建'!GF78)*S$6+AV79</f>
        <v>0</v>
      </c>
      <c r="AW80" s="54">
        <f>($E82*'[1]功能-城建'!GG78)*T$6+AW79</f>
        <v>0</v>
      </c>
      <c r="AX80" s="54">
        <f>($E82*'[1]功能-城建'!GH78)*U$6+AX79</f>
        <v>0</v>
      </c>
      <c r="AY80" s="54">
        <f>($E82*'[1]功能-城建'!GI78)*V$6+AY79</f>
        <v>0</v>
      </c>
      <c r="AZ80" s="54">
        <f>($E82*'[1]功能-城建'!GJ78)*W$6+AZ79</f>
        <v>0</v>
      </c>
      <c r="BD80" s="54">
        <v>75</v>
      </c>
      <c r="BE80" s="61">
        <f t="shared" si="55"/>
        <v>0</v>
      </c>
      <c r="BF80" s="61">
        <f t="shared" si="55"/>
        <v>0</v>
      </c>
      <c r="BG80" s="61">
        <f t="shared" si="55"/>
        <v>0</v>
      </c>
      <c r="BH80" s="61">
        <f t="shared" si="55"/>
        <v>0</v>
      </c>
      <c r="BI80" s="61">
        <f t="shared" si="55"/>
        <v>0</v>
      </c>
      <c r="BM80" s="54">
        <v>75</v>
      </c>
      <c r="BN80" s="61">
        <f t="shared" si="56"/>
        <v>0</v>
      </c>
      <c r="BO80" s="61">
        <f t="shared" si="56"/>
        <v>0</v>
      </c>
      <c r="BP80" s="61">
        <f t="shared" si="56"/>
        <v>0</v>
      </c>
      <c r="BQ80" s="61">
        <f t="shared" si="56"/>
        <v>0</v>
      </c>
      <c r="BR80" s="61">
        <f t="shared" si="56"/>
        <v>0</v>
      </c>
      <c r="BV80" s="54">
        <v>75</v>
      </c>
      <c r="BW80" s="61">
        <f t="shared" si="57"/>
        <v>0</v>
      </c>
      <c r="BX80" s="61">
        <f t="shared" si="57"/>
        <v>0</v>
      </c>
      <c r="BY80" s="61">
        <f t="shared" si="57"/>
        <v>0</v>
      </c>
      <c r="BZ80" s="61">
        <f t="shared" si="57"/>
        <v>0</v>
      </c>
      <c r="CA80" s="61">
        <f t="shared" si="57"/>
        <v>0</v>
      </c>
      <c r="CE80" s="54">
        <v>75</v>
      </c>
      <c r="CF80" s="62">
        <f t="shared" si="58"/>
        <v>0</v>
      </c>
      <c r="CG80" s="62">
        <f t="shared" si="59"/>
        <v>0</v>
      </c>
      <c r="CH80" s="62">
        <f t="shared" si="60"/>
        <v>0</v>
      </c>
      <c r="CI80" s="62">
        <f t="shared" si="61"/>
        <v>0</v>
      </c>
      <c r="CJ80" s="62">
        <f t="shared" si="62"/>
        <v>0</v>
      </c>
      <c r="CN80" s="54">
        <v>75</v>
      </c>
      <c r="CO80" s="62">
        <f t="shared" si="63"/>
        <v>0</v>
      </c>
      <c r="CP80" s="62">
        <f t="shared" si="64"/>
        <v>0</v>
      </c>
      <c r="CQ80" s="62">
        <f t="shared" si="65"/>
        <v>0</v>
      </c>
      <c r="CR80" s="62">
        <f t="shared" si="66"/>
        <v>0</v>
      </c>
      <c r="CS80" s="62">
        <f t="shared" si="67"/>
        <v>0</v>
      </c>
      <c r="CW80" s="54">
        <v>75</v>
      </c>
      <c r="CX80" s="62">
        <f t="shared" si="68"/>
        <v>0</v>
      </c>
      <c r="CY80" s="62">
        <f t="shared" si="69"/>
        <v>0</v>
      </c>
      <c r="CZ80" s="62">
        <f t="shared" si="70"/>
        <v>0</v>
      </c>
      <c r="DA80" s="62">
        <f t="shared" si="71"/>
        <v>0</v>
      </c>
      <c r="DB80" s="62">
        <f t="shared" si="72"/>
        <v>0</v>
      </c>
      <c r="DF80" s="54">
        <v>75</v>
      </c>
      <c r="DG80" s="61">
        <f t="shared" si="73"/>
        <v>0</v>
      </c>
      <c r="DH80" s="61">
        <f t="shared" si="74"/>
        <v>0</v>
      </c>
      <c r="DI80" s="61">
        <f t="shared" si="75"/>
        <v>0</v>
      </c>
      <c r="DJ80" s="61">
        <f t="shared" si="76"/>
        <v>0</v>
      </c>
      <c r="DK80" s="61">
        <f t="shared" si="77"/>
        <v>0</v>
      </c>
      <c r="DO80" s="54">
        <v>75</v>
      </c>
      <c r="DP80" s="61">
        <f t="shared" si="78"/>
        <v>0</v>
      </c>
      <c r="DQ80" s="61">
        <f t="shared" si="79"/>
        <v>0</v>
      </c>
      <c r="DR80" s="61">
        <f t="shared" si="80"/>
        <v>0</v>
      </c>
      <c r="DS80" s="61">
        <f t="shared" si="81"/>
        <v>0</v>
      </c>
      <c r="DT80" s="61">
        <f t="shared" si="82"/>
        <v>0</v>
      </c>
    </row>
    <row r="81" spans="2:124" x14ac:dyDescent="0.15">
      <c r="B81" s="54">
        <v>74</v>
      </c>
      <c r="C81" s="63">
        <f t="shared" si="54"/>
        <v>0.1</v>
      </c>
      <c r="D81" s="63">
        <f t="shared" si="54"/>
        <v>0</v>
      </c>
      <c r="E81" s="63">
        <f t="shared" si="54"/>
        <v>0.05</v>
      </c>
      <c r="F81" s="63">
        <f t="shared" si="54"/>
        <v>0.05</v>
      </c>
      <c r="G81" s="63">
        <f t="shared" si="54"/>
        <v>0.25</v>
      </c>
      <c r="H81" s="63">
        <f t="shared" si="53"/>
        <v>0.15</v>
      </c>
      <c r="I81" s="63">
        <f t="shared" si="53"/>
        <v>0.33</v>
      </c>
      <c r="J81" s="63">
        <f t="shared" si="53"/>
        <v>0.5</v>
      </c>
      <c r="K81" s="63">
        <f t="shared" si="53"/>
        <v>0.2</v>
      </c>
      <c r="L81" s="59">
        <f t="shared" si="53"/>
        <v>5</v>
      </c>
      <c r="M81" s="59">
        <f t="shared" si="53"/>
        <v>10</v>
      </c>
      <c r="AC81" s="54">
        <v>76</v>
      </c>
      <c r="AD81" s="54">
        <f>($C83*'[1]功能-城建'!EX79)*S$6+AD80</f>
        <v>0</v>
      </c>
      <c r="AE81" s="54">
        <f>($C83*'[1]功能-城建'!EY79)*T$6+AE80</f>
        <v>0</v>
      </c>
      <c r="AF81" s="54">
        <f>($C83*'[1]功能-城建'!EZ79)*U$6+AF80</f>
        <v>0</v>
      </c>
      <c r="AG81" s="54">
        <f>($C83*'[1]功能-城建'!FA79)*V$6+AG80</f>
        <v>0</v>
      </c>
      <c r="AH81" s="54">
        <f>($C83*'[1]功能-城建'!FB79)*W$6+AH80</f>
        <v>0</v>
      </c>
      <c r="AL81" s="54">
        <v>76</v>
      </c>
      <c r="AM81" s="54">
        <f>($D83*'[1]功能-城建'!HM79)*S$6+AM80</f>
        <v>0</v>
      </c>
      <c r="AN81" s="54">
        <f>($D83*'[1]功能-城建'!HN79)*T$6+AN80</f>
        <v>0</v>
      </c>
      <c r="AO81" s="54">
        <f>($D83*'[1]功能-城建'!HO79)*U$6+AO80</f>
        <v>0</v>
      </c>
      <c r="AP81" s="54">
        <f>($D83*'[1]功能-城建'!HP79)*V$6+AP80</f>
        <v>0</v>
      </c>
      <c r="AQ81" s="54">
        <f>($D83*'[1]功能-城建'!HQ79)*W$6+AQ80</f>
        <v>0</v>
      </c>
      <c r="AU81" s="54">
        <v>76</v>
      </c>
      <c r="AV81" s="54">
        <f>($E83*'[1]功能-城建'!GF79)*S$6+AV80</f>
        <v>0</v>
      </c>
      <c r="AW81" s="54">
        <f>($E83*'[1]功能-城建'!GG79)*T$6+AW80</f>
        <v>0</v>
      </c>
      <c r="AX81" s="54">
        <f>($E83*'[1]功能-城建'!GH79)*U$6+AX80</f>
        <v>0</v>
      </c>
      <c r="AY81" s="54">
        <f>($E83*'[1]功能-城建'!GI79)*V$6+AY80</f>
        <v>0</v>
      </c>
      <c r="AZ81" s="54">
        <f>($E83*'[1]功能-城建'!GJ79)*W$6+AZ80</f>
        <v>0</v>
      </c>
      <c r="BD81" s="54">
        <v>76</v>
      </c>
      <c r="BE81" s="61">
        <f t="shared" si="55"/>
        <v>0</v>
      </c>
      <c r="BF81" s="61">
        <f t="shared" si="55"/>
        <v>0</v>
      </c>
      <c r="BG81" s="61">
        <f t="shared" si="55"/>
        <v>0</v>
      </c>
      <c r="BH81" s="61">
        <f t="shared" si="55"/>
        <v>0</v>
      </c>
      <c r="BI81" s="61">
        <f t="shared" si="55"/>
        <v>0</v>
      </c>
      <c r="BM81" s="54">
        <v>76</v>
      </c>
      <c r="BN81" s="61">
        <f t="shared" si="56"/>
        <v>0</v>
      </c>
      <c r="BO81" s="61">
        <f t="shared" si="56"/>
        <v>0</v>
      </c>
      <c r="BP81" s="61">
        <f t="shared" si="56"/>
        <v>0</v>
      </c>
      <c r="BQ81" s="61">
        <f t="shared" si="56"/>
        <v>0</v>
      </c>
      <c r="BR81" s="61">
        <f t="shared" si="56"/>
        <v>0</v>
      </c>
      <c r="BV81" s="54">
        <v>76</v>
      </c>
      <c r="BW81" s="61">
        <f t="shared" si="57"/>
        <v>0</v>
      </c>
      <c r="BX81" s="61">
        <f t="shared" si="57"/>
        <v>0</v>
      </c>
      <c r="BY81" s="61">
        <f t="shared" si="57"/>
        <v>0</v>
      </c>
      <c r="BZ81" s="61">
        <f t="shared" si="57"/>
        <v>0</v>
      </c>
      <c r="CA81" s="61">
        <f t="shared" si="57"/>
        <v>0</v>
      </c>
      <c r="CE81" s="54">
        <v>76</v>
      </c>
      <c r="CF81" s="62">
        <f t="shared" si="58"/>
        <v>0</v>
      </c>
      <c r="CG81" s="62">
        <f t="shared" si="59"/>
        <v>0</v>
      </c>
      <c r="CH81" s="62">
        <f t="shared" si="60"/>
        <v>0</v>
      </c>
      <c r="CI81" s="62">
        <f t="shared" si="61"/>
        <v>0</v>
      </c>
      <c r="CJ81" s="62">
        <f t="shared" si="62"/>
        <v>0</v>
      </c>
      <c r="CN81" s="54">
        <v>76</v>
      </c>
      <c r="CO81" s="62">
        <f t="shared" si="63"/>
        <v>0</v>
      </c>
      <c r="CP81" s="62">
        <f t="shared" si="64"/>
        <v>0</v>
      </c>
      <c r="CQ81" s="62">
        <f t="shared" si="65"/>
        <v>0</v>
      </c>
      <c r="CR81" s="62">
        <f t="shared" si="66"/>
        <v>0</v>
      </c>
      <c r="CS81" s="62">
        <f t="shared" si="67"/>
        <v>0</v>
      </c>
      <c r="CW81" s="54">
        <v>76</v>
      </c>
      <c r="CX81" s="62">
        <f t="shared" si="68"/>
        <v>0</v>
      </c>
      <c r="CY81" s="62">
        <f t="shared" si="69"/>
        <v>0</v>
      </c>
      <c r="CZ81" s="62">
        <f t="shared" si="70"/>
        <v>0</v>
      </c>
      <c r="DA81" s="62">
        <f t="shared" si="71"/>
        <v>0</v>
      </c>
      <c r="DB81" s="62">
        <f t="shared" si="72"/>
        <v>0</v>
      </c>
      <c r="DF81" s="54">
        <v>76</v>
      </c>
      <c r="DG81" s="61">
        <f t="shared" si="73"/>
        <v>0</v>
      </c>
      <c r="DH81" s="61">
        <f t="shared" si="74"/>
        <v>0</v>
      </c>
      <c r="DI81" s="61">
        <f t="shared" si="75"/>
        <v>0</v>
      </c>
      <c r="DJ81" s="61">
        <f t="shared" si="76"/>
        <v>0</v>
      </c>
      <c r="DK81" s="61">
        <f t="shared" si="77"/>
        <v>0</v>
      </c>
      <c r="DO81" s="54">
        <v>76</v>
      </c>
      <c r="DP81" s="61">
        <f t="shared" si="78"/>
        <v>0</v>
      </c>
      <c r="DQ81" s="61">
        <f t="shared" si="79"/>
        <v>0</v>
      </c>
      <c r="DR81" s="61">
        <f t="shared" si="80"/>
        <v>0</v>
      </c>
      <c r="DS81" s="61">
        <f t="shared" si="81"/>
        <v>0</v>
      </c>
      <c r="DT81" s="61">
        <f t="shared" si="82"/>
        <v>0</v>
      </c>
    </row>
    <row r="82" spans="2:124" x14ac:dyDescent="0.15">
      <c r="B82" s="54">
        <v>75</v>
      </c>
      <c r="C82" s="63">
        <f t="shared" si="54"/>
        <v>0.1</v>
      </c>
      <c r="D82" s="63">
        <f t="shared" si="54"/>
        <v>0</v>
      </c>
      <c r="E82" s="63">
        <f t="shared" si="54"/>
        <v>0.05</v>
      </c>
      <c r="F82" s="63">
        <f t="shared" si="54"/>
        <v>0.05</v>
      </c>
      <c r="G82" s="63">
        <f t="shared" si="54"/>
        <v>0.25</v>
      </c>
      <c r="H82" s="63">
        <f t="shared" si="53"/>
        <v>0.15</v>
      </c>
      <c r="I82" s="63">
        <f t="shared" si="53"/>
        <v>0.33</v>
      </c>
      <c r="J82" s="63">
        <f t="shared" si="53"/>
        <v>0.5</v>
      </c>
      <c r="K82" s="63">
        <f t="shared" si="53"/>
        <v>0.2</v>
      </c>
      <c r="L82" s="59">
        <f t="shared" si="53"/>
        <v>5</v>
      </c>
      <c r="M82" s="59">
        <f t="shared" si="53"/>
        <v>10</v>
      </c>
      <c r="AC82" s="54">
        <v>77</v>
      </c>
      <c r="AD82" s="54">
        <f>($C84*'[1]功能-城建'!EX80)*S$6+AD81</f>
        <v>0</v>
      </c>
      <c r="AE82" s="54">
        <f>($C84*'[1]功能-城建'!EY80)*T$6+AE81</f>
        <v>0</v>
      </c>
      <c r="AF82" s="54">
        <f>($C84*'[1]功能-城建'!EZ80)*U$6+AF81</f>
        <v>0</v>
      </c>
      <c r="AG82" s="54">
        <f>($C84*'[1]功能-城建'!FA80)*V$6+AG81</f>
        <v>0</v>
      </c>
      <c r="AH82" s="54">
        <f>($C84*'[1]功能-城建'!FB80)*W$6+AH81</f>
        <v>0</v>
      </c>
      <c r="AL82" s="54">
        <v>77</v>
      </c>
      <c r="AM82" s="54">
        <f>($D84*'[1]功能-城建'!HM80)*S$6+AM81</f>
        <v>0</v>
      </c>
      <c r="AN82" s="54">
        <f>($D84*'[1]功能-城建'!HN80)*T$6+AN81</f>
        <v>0</v>
      </c>
      <c r="AO82" s="54">
        <f>($D84*'[1]功能-城建'!HO80)*U$6+AO81</f>
        <v>0</v>
      </c>
      <c r="AP82" s="54">
        <f>($D84*'[1]功能-城建'!HP80)*V$6+AP81</f>
        <v>0</v>
      </c>
      <c r="AQ82" s="54">
        <f>($D84*'[1]功能-城建'!HQ80)*W$6+AQ81</f>
        <v>0</v>
      </c>
      <c r="AU82" s="54">
        <v>77</v>
      </c>
      <c r="AV82" s="54">
        <f>($E84*'[1]功能-城建'!GF80)*S$6+AV81</f>
        <v>0</v>
      </c>
      <c r="AW82" s="54">
        <f>($E84*'[1]功能-城建'!GG80)*T$6+AW81</f>
        <v>0</v>
      </c>
      <c r="AX82" s="54">
        <f>($E84*'[1]功能-城建'!GH80)*U$6+AX81</f>
        <v>0</v>
      </c>
      <c r="AY82" s="54">
        <f>($E84*'[1]功能-城建'!GI80)*V$6+AY81</f>
        <v>0</v>
      </c>
      <c r="AZ82" s="54">
        <f>($E84*'[1]功能-城建'!GJ80)*W$6+AZ81</f>
        <v>0</v>
      </c>
      <c r="BD82" s="54">
        <v>77</v>
      </c>
      <c r="BE82" s="61">
        <f t="shared" si="55"/>
        <v>0</v>
      </c>
      <c r="BF82" s="61">
        <f t="shared" si="55"/>
        <v>0</v>
      </c>
      <c r="BG82" s="61">
        <f t="shared" si="55"/>
        <v>0</v>
      </c>
      <c r="BH82" s="61">
        <f t="shared" si="55"/>
        <v>0</v>
      </c>
      <c r="BI82" s="61">
        <f t="shared" si="55"/>
        <v>0</v>
      </c>
      <c r="BM82" s="54">
        <v>77</v>
      </c>
      <c r="BN82" s="61">
        <f t="shared" si="56"/>
        <v>0</v>
      </c>
      <c r="BO82" s="61">
        <f t="shared" si="56"/>
        <v>0</v>
      </c>
      <c r="BP82" s="61">
        <f t="shared" si="56"/>
        <v>0</v>
      </c>
      <c r="BQ82" s="61">
        <f t="shared" si="56"/>
        <v>0</v>
      </c>
      <c r="BR82" s="61">
        <f t="shared" si="56"/>
        <v>0</v>
      </c>
      <c r="BV82" s="54">
        <v>77</v>
      </c>
      <c r="BW82" s="61">
        <f t="shared" si="57"/>
        <v>0</v>
      </c>
      <c r="BX82" s="61">
        <f t="shared" si="57"/>
        <v>0</v>
      </c>
      <c r="BY82" s="61">
        <f t="shared" si="57"/>
        <v>0</v>
      </c>
      <c r="BZ82" s="61">
        <f t="shared" si="57"/>
        <v>0</v>
      </c>
      <c r="CA82" s="61">
        <f t="shared" si="57"/>
        <v>0</v>
      </c>
      <c r="CE82" s="54">
        <v>77</v>
      </c>
      <c r="CF82" s="62">
        <f t="shared" si="58"/>
        <v>0</v>
      </c>
      <c r="CG82" s="62">
        <f t="shared" si="59"/>
        <v>0</v>
      </c>
      <c r="CH82" s="62">
        <f t="shared" si="60"/>
        <v>0</v>
      </c>
      <c r="CI82" s="62">
        <f t="shared" si="61"/>
        <v>0</v>
      </c>
      <c r="CJ82" s="62">
        <f t="shared" si="62"/>
        <v>0</v>
      </c>
      <c r="CN82" s="54">
        <v>77</v>
      </c>
      <c r="CO82" s="62">
        <f t="shared" si="63"/>
        <v>0</v>
      </c>
      <c r="CP82" s="62">
        <f t="shared" si="64"/>
        <v>0</v>
      </c>
      <c r="CQ82" s="62">
        <f t="shared" si="65"/>
        <v>0</v>
      </c>
      <c r="CR82" s="62">
        <f t="shared" si="66"/>
        <v>0</v>
      </c>
      <c r="CS82" s="62">
        <f t="shared" si="67"/>
        <v>0</v>
      </c>
      <c r="CW82" s="54">
        <v>77</v>
      </c>
      <c r="CX82" s="62">
        <f t="shared" si="68"/>
        <v>0</v>
      </c>
      <c r="CY82" s="62">
        <f t="shared" si="69"/>
        <v>0</v>
      </c>
      <c r="CZ82" s="62">
        <f t="shared" si="70"/>
        <v>0</v>
      </c>
      <c r="DA82" s="62">
        <f t="shared" si="71"/>
        <v>0</v>
      </c>
      <c r="DB82" s="62">
        <f t="shared" si="72"/>
        <v>0</v>
      </c>
      <c r="DF82" s="54">
        <v>77</v>
      </c>
      <c r="DG82" s="61">
        <f t="shared" si="73"/>
        <v>0</v>
      </c>
      <c r="DH82" s="61">
        <f t="shared" si="74"/>
        <v>0</v>
      </c>
      <c r="DI82" s="61">
        <f t="shared" si="75"/>
        <v>0</v>
      </c>
      <c r="DJ82" s="61">
        <f t="shared" si="76"/>
        <v>0</v>
      </c>
      <c r="DK82" s="61">
        <f t="shared" si="77"/>
        <v>0</v>
      </c>
      <c r="DO82" s="54">
        <v>77</v>
      </c>
      <c r="DP82" s="61">
        <f t="shared" si="78"/>
        <v>0</v>
      </c>
      <c r="DQ82" s="61">
        <f t="shared" si="79"/>
        <v>0</v>
      </c>
      <c r="DR82" s="61">
        <f t="shared" si="80"/>
        <v>0</v>
      </c>
      <c r="DS82" s="61">
        <f t="shared" si="81"/>
        <v>0</v>
      </c>
      <c r="DT82" s="61">
        <f t="shared" si="82"/>
        <v>0</v>
      </c>
    </row>
    <row r="83" spans="2:124" x14ac:dyDescent="0.15">
      <c r="B83" s="54">
        <v>76</v>
      </c>
      <c r="C83" s="63">
        <f t="shared" si="54"/>
        <v>0.1</v>
      </c>
      <c r="D83" s="63">
        <f t="shared" si="54"/>
        <v>0</v>
      </c>
      <c r="E83" s="63">
        <f t="shared" si="54"/>
        <v>0.05</v>
      </c>
      <c r="F83" s="63">
        <f t="shared" si="54"/>
        <v>0.05</v>
      </c>
      <c r="G83" s="63">
        <f t="shared" si="54"/>
        <v>0.25</v>
      </c>
      <c r="H83" s="63">
        <f t="shared" si="53"/>
        <v>0.15</v>
      </c>
      <c r="I83" s="63">
        <f t="shared" si="53"/>
        <v>0.33</v>
      </c>
      <c r="J83" s="63">
        <f t="shared" si="53"/>
        <v>0.5</v>
      </c>
      <c r="K83" s="63">
        <f t="shared" si="53"/>
        <v>0.2</v>
      </c>
      <c r="L83" s="59">
        <f t="shared" si="53"/>
        <v>5</v>
      </c>
      <c r="M83" s="59">
        <f t="shared" si="53"/>
        <v>10</v>
      </c>
      <c r="AC83" s="54">
        <v>78</v>
      </c>
      <c r="AD83" s="54">
        <f>($C85*'[1]功能-城建'!EX81)*S$6+AD82</f>
        <v>0</v>
      </c>
      <c r="AE83" s="54">
        <f>($C85*'[1]功能-城建'!EY81)*T$6+AE82</f>
        <v>0</v>
      </c>
      <c r="AF83" s="54">
        <f>($C85*'[1]功能-城建'!EZ81)*U$6+AF82</f>
        <v>0</v>
      </c>
      <c r="AG83" s="54">
        <f>($C85*'[1]功能-城建'!FA81)*V$6+AG82</f>
        <v>0</v>
      </c>
      <c r="AH83" s="54">
        <f>($C85*'[1]功能-城建'!FB81)*W$6+AH82</f>
        <v>0</v>
      </c>
      <c r="AL83" s="54">
        <v>78</v>
      </c>
      <c r="AM83" s="54">
        <f>($D85*'[1]功能-城建'!HM81)*S$6+AM82</f>
        <v>0</v>
      </c>
      <c r="AN83" s="54">
        <f>($D85*'[1]功能-城建'!HN81)*T$6+AN82</f>
        <v>0</v>
      </c>
      <c r="AO83" s="54">
        <f>($D85*'[1]功能-城建'!HO81)*U$6+AO82</f>
        <v>0</v>
      </c>
      <c r="AP83" s="54">
        <f>($D85*'[1]功能-城建'!HP81)*V$6+AP82</f>
        <v>0</v>
      </c>
      <c r="AQ83" s="54">
        <f>($D85*'[1]功能-城建'!HQ81)*W$6+AQ82</f>
        <v>0</v>
      </c>
      <c r="AU83" s="54">
        <v>78</v>
      </c>
      <c r="AV83" s="54">
        <f>($E85*'[1]功能-城建'!GF81)*S$6+AV82</f>
        <v>0</v>
      </c>
      <c r="AW83" s="54">
        <f>($E85*'[1]功能-城建'!GG81)*T$6+AW82</f>
        <v>0</v>
      </c>
      <c r="AX83" s="54">
        <f>($E85*'[1]功能-城建'!GH81)*U$6+AX82</f>
        <v>0</v>
      </c>
      <c r="AY83" s="54">
        <f>($E85*'[1]功能-城建'!GI81)*V$6+AY82</f>
        <v>0</v>
      </c>
      <c r="AZ83" s="54">
        <f>($E85*'[1]功能-城建'!GJ81)*W$6+AZ82</f>
        <v>0</v>
      </c>
      <c r="BD83" s="54">
        <v>78</v>
      </c>
      <c r="BE83" s="61">
        <f t="shared" si="55"/>
        <v>0</v>
      </c>
      <c r="BF83" s="61">
        <f t="shared" si="55"/>
        <v>0</v>
      </c>
      <c r="BG83" s="61">
        <f t="shared" si="55"/>
        <v>0</v>
      </c>
      <c r="BH83" s="61">
        <f t="shared" si="55"/>
        <v>0</v>
      </c>
      <c r="BI83" s="61">
        <f t="shared" si="55"/>
        <v>0</v>
      </c>
      <c r="BM83" s="54">
        <v>78</v>
      </c>
      <c r="BN83" s="61">
        <f t="shared" si="56"/>
        <v>0</v>
      </c>
      <c r="BO83" s="61">
        <f t="shared" si="56"/>
        <v>0</v>
      </c>
      <c r="BP83" s="61">
        <f t="shared" si="56"/>
        <v>0</v>
      </c>
      <c r="BQ83" s="61">
        <f t="shared" si="56"/>
        <v>0</v>
      </c>
      <c r="BR83" s="61">
        <f t="shared" si="56"/>
        <v>0</v>
      </c>
      <c r="BV83" s="54">
        <v>78</v>
      </c>
      <c r="BW83" s="61">
        <f t="shared" si="57"/>
        <v>0</v>
      </c>
      <c r="BX83" s="61">
        <f t="shared" si="57"/>
        <v>0</v>
      </c>
      <c r="BY83" s="61">
        <f t="shared" si="57"/>
        <v>0</v>
      </c>
      <c r="BZ83" s="61">
        <f t="shared" si="57"/>
        <v>0</v>
      </c>
      <c r="CA83" s="61">
        <f t="shared" si="57"/>
        <v>0</v>
      </c>
      <c r="CE83" s="54">
        <v>78</v>
      </c>
      <c r="CF83" s="62">
        <f t="shared" si="58"/>
        <v>0</v>
      </c>
      <c r="CG83" s="62">
        <f t="shared" si="59"/>
        <v>0</v>
      </c>
      <c r="CH83" s="62">
        <f t="shared" si="60"/>
        <v>0</v>
      </c>
      <c r="CI83" s="62">
        <f t="shared" si="61"/>
        <v>0</v>
      </c>
      <c r="CJ83" s="62">
        <f t="shared" si="62"/>
        <v>0</v>
      </c>
      <c r="CN83" s="54">
        <v>78</v>
      </c>
      <c r="CO83" s="62">
        <f t="shared" si="63"/>
        <v>0</v>
      </c>
      <c r="CP83" s="62">
        <f t="shared" si="64"/>
        <v>0</v>
      </c>
      <c r="CQ83" s="62">
        <f t="shared" si="65"/>
        <v>0</v>
      </c>
      <c r="CR83" s="62">
        <f t="shared" si="66"/>
        <v>0</v>
      </c>
      <c r="CS83" s="62">
        <f t="shared" si="67"/>
        <v>0</v>
      </c>
      <c r="CW83" s="54">
        <v>78</v>
      </c>
      <c r="CX83" s="62">
        <f t="shared" si="68"/>
        <v>0</v>
      </c>
      <c r="CY83" s="62">
        <f t="shared" si="69"/>
        <v>0</v>
      </c>
      <c r="CZ83" s="62">
        <f t="shared" si="70"/>
        <v>0</v>
      </c>
      <c r="DA83" s="62">
        <f t="shared" si="71"/>
        <v>0</v>
      </c>
      <c r="DB83" s="62">
        <f t="shared" si="72"/>
        <v>0</v>
      </c>
      <c r="DF83" s="54">
        <v>78</v>
      </c>
      <c r="DG83" s="61">
        <f t="shared" si="73"/>
        <v>0</v>
      </c>
      <c r="DH83" s="61">
        <f t="shared" si="74"/>
        <v>0</v>
      </c>
      <c r="DI83" s="61">
        <f t="shared" si="75"/>
        <v>0</v>
      </c>
      <c r="DJ83" s="61">
        <f t="shared" si="76"/>
        <v>0</v>
      </c>
      <c r="DK83" s="61">
        <f t="shared" si="77"/>
        <v>0</v>
      </c>
      <c r="DO83" s="54">
        <v>78</v>
      </c>
      <c r="DP83" s="61">
        <f t="shared" si="78"/>
        <v>0</v>
      </c>
      <c r="DQ83" s="61">
        <f t="shared" si="79"/>
        <v>0</v>
      </c>
      <c r="DR83" s="61">
        <f t="shared" si="80"/>
        <v>0</v>
      </c>
      <c r="DS83" s="61">
        <f t="shared" si="81"/>
        <v>0</v>
      </c>
      <c r="DT83" s="61">
        <f t="shared" si="82"/>
        <v>0</v>
      </c>
    </row>
    <row r="84" spans="2:124" x14ac:dyDescent="0.15">
      <c r="B84" s="54">
        <v>77</v>
      </c>
      <c r="C84" s="63">
        <f t="shared" si="54"/>
        <v>0.1</v>
      </c>
      <c r="D84" s="63">
        <f t="shared" si="54"/>
        <v>0</v>
      </c>
      <c r="E84" s="63">
        <f t="shared" si="54"/>
        <v>0.05</v>
      </c>
      <c r="F84" s="63">
        <f t="shared" si="54"/>
        <v>0.05</v>
      </c>
      <c r="G84" s="63">
        <f t="shared" si="54"/>
        <v>0.25</v>
      </c>
      <c r="H84" s="63">
        <f t="shared" si="53"/>
        <v>0.15</v>
      </c>
      <c r="I84" s="63">
        <f t="shared" si="53"/>
        <v>0.33</v>
      </c>
      <c r="J84" s="63">
        <f t="shared" si="53"/>
        <v>0.5</v>
      </c>
      <c r="K84" s="63">
        <f t="shared" si="53"/>
        <v>0.2</v>
      </c>
      <c r="L84" s="59">
        <f t="shared" si="53"/>
        <v>5</v>
      </c>
      <c r="M84" s="59">
        <f t="shared" si="53"/>
        <v>10</v>
      </c>
      <c r="AC84" s="54">
        <v>79</v>
      </c>
      <c r="AD84" s="54">
        <f>($C86*'[1]功能-城建'!EX82)*S$6+AD83</f>
        <v>0</v>
      </c>
      <c r="AE84" s="54">
        <f>($C86*'[1]功能-城建'!EY82)*T$6+AE83</f>
        <v>0</v>
      </c>
      <c r="AF84" s="54">
        <f>($C86*'[1]功能-城建'!EZ82)*U$6+AF83</f>
        <v>0</v>
      </c>
      <c r="AG84" s="54">
        <f>($C86*'[1]功能-城建'!FA82)*V$6+AG83</f>
        <v>0</v>
      </c>
      <c r="AH84" s="54">
        <f>($C86*'[1]功能-城建'!FB82)*W$6+AH83</f>
        <v>0</v>
      </c>
      <c r="AL84" s="54">
        <v>79</v>
      </c>
      <c r="AM84" s="54">
        <f>($D86*'[1]功能-城建'!HM82)*S$6+AM83</f>
        <v>0</v>
      </c>
      <c r="AN84" s="54">
        <f>($D86*'[1]功能-城建'!HN82)*T$6+AN83</f>
        <v>0</v>
      </c>
      <c r="AO84" s="54">
        <f>($D86*'[1]功能-城建'!HO82)*U$6+AO83</f>
        <v>0</v>
      </c>
      <c r="AP84" s="54">
        <f>($D86*'[1]功能-城建'!HP82)*V$6+AP83</f>
        <v>0</v>
      </c>
      <c r="AQ84" s="54">
        <f>($D86*'[1]功能-城建'!HQ82)*W$6+AQ83</f>
        <v>0</v>
      </c>
      <c r="AU84" s="54">
        <v>79</v>
      </c>
      <c r="AV84" s="54">
        <f>($E86*'[1]功能-城建'!GF82)*S$6+AV83</f>
        <v>0</v>
      </c>
      <c r="AW84" s="54">
        <f>($E86*'[1]功能-城建'!GG82)*T$6+AW83</f>
        <v>0</v>
      </c>
      <c r="AX84" s="54">
        <f>($E86*'[1]功能-城建'!GH82)*U$6+AX83</f>
        <v>0</v>
      </c>
      <c r="AY84" s="54">
        <f>($E86*'[1]功能-城建'!GI82)*V$6+AY83</f>
        <v>0</v>
      </c>
      <c r="AZ84" s="54">
        <f>($E86*'[1]功能-城建'!GJ82)*W$6+AZ83</f>
        <v>0</v>
      </c>
      <c r="BD84" s="54">
        <v>79</v>
      </c>
      <c r="BE84" s="61">
        <f t="shared" si="55"/>
        <v>0</v>
      </c>
      <c r="BF84" s="61">
        <f t="shared" si="55"/>
        <v>0</v>
      </c>
      <c r="BG84" s="61">
        <f t="shared" si="55"/>
        <v>0</v>
      </c>
      <c r="BH84" s="61">
        <f t="shared" si="55"/>
        <v>0</v>
      </c>
      <c r="BI84" s="61">
        <f t="shared" si="55"/>
        <v>0</v>
      </c>
      <c r="BM84" s="54">
        <v>79</v>
      </c>
      <c r="BN84" s="61">
        <f t="shared" si="56"/>
        <v>0</v>
      </c>
      <c r="BO84" s="61">
        <f t="shared" si="56"/>
        <v>0</v>
      </c>
      <c r="BP84" s="61">
        <f t="shared" si="56"/>
        <v>0</v>
      </c>
      <c r="BQ84" s="61">
        <f t="shared" si="56"/>
        <v>0</v>
      </c>
      <c r="BR84" s="61">
        <f t="shared" si="56"/>
        <v>0</v>
      </c>
      <c r="BV84" s="54">
        <v>79</v>
      </c>
      <c r="BW84" s="61">
        <f t="shared" si="57"/>
        <v>0</v>
      </c>
      <c r="BX84" s="61">
        <f t="shared" si="57"/>
        <v>0</v>
      </c>
      <c r="BY84" s="61">
        <f t="shared" si="57"/>
        <v>0</v>
      </c>
      <c r="BZ84" s="61">
        <f t="shared" si="57"/>
        <v>0</v>
      </c>
      <c r="CA84" s="61">
        <f t="shared" si="57"/>
        <v>0</v>
      </c>
      <c r="CE84" s="54">
        <v>79</v>
      </c>
      <c r="CF84" s="62">
        <f t="shared" si="58"/>
        <v>0</v>
      </c>
      <c r="CG84" s="62">
        <f t="shared" si="59"/>
        <v>0</v>
      </c>
      <c r="CH84" s="62">
        <f t="shared" si="60"/>
        <v>0</v>
      </c>
      <c r="CI84" s="62">
        <f t="shared" si="61"/>
        <v>0</v>
      </c>
      <c r="CJ84" s="62">
        <f t="shared" si="62"/>
        <v>0</v>
      </c>
      <c r="CN84" s="54">
        <v>79</v>
      </c>
      <c r="CO84" s="62">
        <f t="shared" si="63"/>
        <v>0</v>
      </c>
      <c r="CP84" s="62">
        <f t="shared" si="64"/>
        <v>0</v>
      </c>
      <c r="CQ84" s="62">
        <f t="shared" si="65"/>
        <v>0</v>
      </c>
      <c r="CR84" s="62">
        <f t="shared" si="66"/>
        <v>0</v>
      </c>
      <c r="CS84" s="62">
        <f t="shared" si="67"/>
        <v>0</v>
      </c>
      <c r="CW84" s="54">
        <v>79</v>
      </c>
      <c r="CX84" s="62">
        <f t="shared" si="68"/>
        <v>0</v>
      </c>
      <c r="CY84" s="62">
        <f t="shared" si="69"/>
        <v>0</v>
      </c>
      <c r="CZ84" s="62">
        <f t="shared" si="70"/>
        <v>0</v>
      </c>
      <c r="DA84" s="62">
        <f t="shared" si="71"/>
        <v>0</v>
      </c>
      <c r="DB84" s="62">
        <f t="shared" si="72"/>
        <v>0</v>
      </c>
      <c r="DF84" s="54">
        <v>79</v>
      </c>
      <c r="DG84" s="61">
        <f t="shared" si="73"/>
        <v>0</v>
      </c>
      <c r="DH84" s="61">
        <f t="shared" si="74"/>
        <v>0</v>
      </c>
      <c r="DI84" s="61">
        <f t="shared" si="75"/>
        <v>0</v>
      </c>
      <c r="DJ84" s="61">
        <f t="shared" si="76"/>
        <v>0</v>
      </c>
      <c r="DK84" s="61">
        <f t="shared" si="77"/>
        <v>0</v>
      </c>
      <c r="DO84" s="54">
        <v>79</v>
      </c>
      <c r="DP84" s="61">
        <f t="shared" si="78"/>
        <v>0</v>
      </c>
      <c r="DQ84" s="61">
        <f t="shared" si="79"/>
        <v>0</v>
      </c>
      <c r="DR84" s="61">
        <f t="shared" si="80"/>
        <v>0</v>
      </c>
      <c r="DS84" s="61">
        <f t="shared" si="81"/>
        <v>0</v>
      </c>
      <c r="DT84" s="61">
        <f t="shared" si="82"/>
        <v>0</v>
      </c>
    </row>
    <row r="85" spans="2:124" x14ac:dyDescent="0.15">
      <c r="B85" s="54">
        <v>78</v>
      </c>
      <c r="C85" s="63">
        <f t="shared" si="54"/>
        <v>0.1</v>
      </c>
      <c r="D85" s="63">
        <f t="shared" si="54"/>
        <v>0</v>
      </c>
      <c r="E85" s="63">
        <f t="shared" si="54"/>
        <v>0.05</v>
      </c>
      <c r="F85" s="63">
        <f t="shared" si="54"/>
        <v>0.05</v>
      </c>
      <c r="G85" s="63">
        <f t="shared" si="54"/>
        <v>0.25</v>
      </c>
      <c r="H85" s="63">
        <f t="shared" ref="H85:M100" si="83">MIN(H$5,MAX(H$5/($D$2-$D$1)*($B85-$D$1),0))</f>
        <v>0.15</v>
      </c>
      <c r="I85" s="63">
        <f t="shared" si="83"/>
        <v>0.33</v>
      </c>
      <c r="J85" s="63">
        <f t="shared" si="83"/>
        <v>0.5</v>
      </c>
      <c r="K85" s="63">
        <f t="shared" si="83"/>
        <v>0.2</v>
      </c>
      <c r="L85" s="59">
        <f t="shared" si="83"/>
        <v>5</v>
      </c>
      <c r="M85" s="59">
        <f t="shared" si="83"/>
        <v>10</v>
      </c>
      <c r="AC85" s="54">
        <v>80</v>
      </c>
      <c r="AD85" s="54">
        <f>($C87*'[1]功能-城建'!EX83)*S$6+AD84</f>
        <v>0</v>
      </c>
      <c r="AE85" s="54">
        <f>($C87*'[1]功能-城建'!EY83)*T$6+AE84</f>
        <v>0</v>
      </c>
      <c r="AF85" s="54">
        <f>($C87*'[1]功能-城建'!EZ83)*U$6+AF84</f>
        <v>0</v>
      </c>
      <c r="AG85" s="54">
        <f>($C87*'[1]功能-城建'!FA83)*V$6+AG84</f>
        <v>0</v>
      </c>
      <c r="AH85" s="54">
        <f>($C87*'[1]功能-城建'!FB83)*W$6+AH84</f>
        <v>0</v>
      </c>
      <c r="AL85" s="54">
        <v>80</v>
      </c>
      <c r="AM85" s="54">
        <f>($D87*'[1]功能-城建'!HM83)*S$6+AM84</f>
        <v>0</v>
      </c>
      <c r="AN85" s="54">
        <f>($D87*'[1]功能-城建'!HN83)*T$6+AN84</f>
        <v>0</v>
      </c>
      <c r="AO85" s="54">
        <f>($D87*'[1]功能-城建'!HO83)*U$6+AO84</f>
        <v>0</v>
      </c>
      <c r="AP85" s="54">
        <f>($D87*'[1]功能-城建'!HP83)*V$6+AP84</f>
        <v>0</v>
      </c>
      <c r="AQ85" s="54">
        <f>($D87*'[1]功能-城建'!HQ83)*W$6+AQ84</f>
        <v>0</v>
      </c>
      <c r="AU85" s="54">
        <v>80</v>
      </c>
      <c r="AV85" s="54">
        <f>($E87*'[1]功能-城建'!GF83)*S$6+AV84</f>
        <v>0</v>
      </c>
      <c r="AW85" s="54">
        <f>($E87*'[1]功能-城建'!GG83)*T$6+AW84</f>
        <v>0</v>
      </c>
      <c r="AX85" s="54">
        <f>($E87*'[1]功能-城建'!GH83)*U$6+AX84</f>
        <v>0</v>
      </c>
      <c r="AY85" s="54">
        <f>($E87*'[1]功能-城建'!GI83)*V$6+AY84</f>
        <v>0</v>
      </c>
      <c r="AZ85" s="54">
        <f>($E87*'[1]功能-城建'!GJ83)*W$6+AZ84</f>
        <v>0</v>
      </c>
      <c r="BD85" s="54">
        <v>80</v>
      </c>
      <c r="BE85" s="61">
        <f t="shared" si="55"/>
        <v>0</v>
      </c>
      <c r="BF85" s="61">
        <f t="shared" si="55"/>
        <v>0</v>
      </c>
      <c r="BG85" s="61">
        <f t="shared" si="55"/>
        <v>0</v>
      </c>
      <c r="BH85" s="61">
        <f t="shared" si="55"/>
        <v>0</v>
      </c>
      <c r="BI85" s="61">
        <f t="shared" si="55"/>
        <v>0</v>
      </c>
      <c r="BM85" s="54">
        <v>80</v>
      </c>
      <c r="BN85" s="61">
        <f t="shared" si="56"/>
        <v>0</v>
      </c>
      <c r="BO85" s="61">
        <f t="shared" si="56"/>
        <v>0</v>
      </c>
      <c r="BP85" s="61">
        <f t="shared" si="56"/>
        <v>0</v>
      </c>
      <c r="BQ85" s="61">
        <f t="shared" si="56"/>
        <v>0</v>
      </c>
      <c r="BR85" s="61">
        <f t="shared" si="56"/>
        <v>0</v>
      </c>
      <c r="BV85" s="54">
        <v>80</v>
      </c>
      <c r="BW85" s="61">
        <f t="shared" si="57"/>
        <v>0</v>
      </c>
      <c r="BX85" s="61">
        <f t="shared" si="57"/>
        <v>0</v>
      </c>
      <c r="BY85" s="61">
        <f t="shared" si="57"/>
        <v>0</v>
      </c>
      <c r="BZ85" s="61">
        <f t="shared" si="57"/>
        <v>0</v>
      </c>
      <c r="CA85" s="61">
        <f t="shared" si="57"/>
        <v>0</v>
      </c>
      <c r="CE85" s="54">
        <v>80</v>
      </c>
      <c r="CF85" s="62">
        <f t="shared" si="58"/>
        <v>0</v>
      </c>
      <c r="CG85" s="62">
        <f t="shared" si="59"/>
        <v>0</v>
      </c>
      <c r="CH85" s="62">
        <f t="shared" si="60"/>
        <v>0</v>
      </c>
      <c r="CI85" s="62">
        <f t="shared" si="61"/>
        <v>0</v>
      </c>
      <c r="CJ85" s="62">
        <f t="shared" si="62"/>
        <v>0</v>
      </c>
      <c r="CN85" s="54">
        <v>80</v>
      </c>
      <c r="CO85" s="62">
        <f t="shared" si="63"/>
        <v>0</v>
      </c>
      <c r="CP85" s="62">
        <f t="shared" si="64"/>
        <v>0</v>
      </c>
      <c r="CQ85" s="62">
        <f t="shared" si="65"/>
        <v>0</v>
      </c>
      <c r="CR85" s="62">
        <f t="shared" si="66"/>
        <v>0</v>
      </c>
      <c r="CS85" s="62">
        <f t="shared" si="67"/>
        <v>0</v>
      </c>
      <c r="CW85" s="54">
        <v>80</v>
      </c>
      <c r="CX85" s="62">
        <f t="shared" si="68"/>
        <v>0</v>
      </c>
      <c r="CY85" s="62">
        <f t="shared" si="69"/>
        <v>0</v>
      </c>
      <c r="CZ85" s="62">
        <f t="shared" si="70"/>
        <v>0</v>
      </c>
      <c r="DA85" s="62">
        <f t="shared" si="71"/>
        <v>0</v>
      </c>
      <c r="DB85" s="62">
        <f t="shared" si="72"/>
        <v>0</v>
      </c>
      <c r="DF85" s="54">
        <v>80</v>
      </c>
      <c r="DG85" s="61">
        <f t="shared" si="73"/>
        <v>0</v>
      </c>
      <c r="DH85" s="61">
        <f t="shared" si="74"/>
        <v>0</v>
      </c>
      <c r="DI85" s="61">
        <f t="shared" si="75"/>
        <v>0</v>
      </c>
      <c r="DJ85" s="61">
        <f t="shared" si="76"/>
        <v>0</v>
      </c>
      <c r="DK85" s="61">
        <f t="shared" si="77"/>
        <v>0</v>
      </c>
      <c r="DO85" s="54">
        <v>80</v>
      </c>
      <c r="DP85" s="61">
        <f t="shared" si="78"/>
        <v>0</v>
      </c>
      <c r="DQ85" s="61">
        <f t="shared" si="79"/>
        <v>0</v>
      </c>
      <c r="DR85" s="61">
        <f t="shared" si="80"/>
        <v>0</v>
      </c>
      <c r="DS85" s="61">
        <f t="shared" si="81"/>
        <v>0</v>
      </c>
      <c r="DT85" s="61">
        <f t="shared" si="82"/>
        <v>0</v>
      </c>
    </row>
    <row r="86" spans="2:124" x14ac:dyDescent="0.15">
      <c r="B86" s="54">
        <v>79</v>
      </c>
      <c r="C86" s="63">
        <f t="shared" ref="C86:G101" si="84">MIN(C$5,MAX(C$5/($D$2-$D$1)*($B86-$D$1),0))</f>
        <v>0.1</v>
      </c>
      <c r="D86" s="63">
        <f t="shared" si="84"/>
        <v>0</v>
      </c>
      <c r="E86" s="63">
        <f t="shared" si="84"/>
        <v>0.05</v>
      </c>
      <c r="F86" s="63">
        <f t="shared" si="84"/>
        <v>0.05</v>
      </c>
      <c r="G86" s="63">
        <f t="shared" si="84"/>
        <v>0.25</v>
      </c>
      <c r="H86" s="63">
        <f t="shared" si="83"/>
        <v>0.15</v>
      </c>
      <c r="I86" s="63">
        <f t="shared" si="83"/>
        <v>0.33</v>
      </c>
      <c r="J86" s="63">
        <f t="shared" si="83"/>
        <v>0.5</v>
      </c>
      <c r="K86" s="63">
        <f t="shared" si="83"/>
        <v>0.2</v>
      </c>
      <c r="L86" s="59">
        <f t="shared" si="83"/>
        <v>5</v>
      </c>
      <c r="M86" s="59">
        <f t="shared" si="83"/>
        <v>10</v>
      </c>
      <c r="AC86" s="54">
        <v>81</v>
      </c>
      <c r="AD86" s="54">
        <f>($C88*'[1]功能-城建'!EX84)*S$6+AD85</f>
        <v>0</v>
      </c>
      <c r="AE86" s="54">
        <f>($C88*'[1]功能-城建'!EY84)*T$6+AE85</f>
        <v>0</v>
      </c>
      <c r="AF86" s="54">
        <f>($C88*'[1]功能-城建'!EZ84)*U$6+AF85</f>
        <v>0</v>
      </c>
      <c r="AG86" s="54">
        <f>($C88*'[1]功能-城建'!FA84)*V$6+AG85</f>
        <v>0</v>
      </c>
      <c r="AH86" s="54">
        <f>($C88*'[1]功能-城建'!FB84)*W$6+AH85</f>
        <v>0</v>
      </c>
      <c r="AL86" s="54">
        <v>81</v>
      </c>
      <c r="AM86" s="54">
        <f>($D88*'[1]功能-城建'!HM84)*S$6+AM85</f>
        <v>0</v>
      </c>
      <c r="AN86" s="54">
        <f>($D88*'[1]功能-城建'!HN84)*T$6+AN85</f>
        <v>0</v>
      </c>
      <c r="AO86" s="54">
        <f>($D88*'[1]功能-城建'!HO84)*U$6+AO85</f>
        <v>0</v>
      </c>
      <c r="AP86" s="54">
        <f>($D88*'[1]功能-城建'!HP84)*V$6+AP85</f>
        <v>0</v>
      </c>
      <c r="AQ86" s="54">
        <f>($D88*'[1]功能-城建'!HQ84)*W$6+AQ85</f>
        <v>0</v>
      </c>
      <c r="AU86" s="54">
        <v>81</v>
      </c>
      <c r="AV86" s="54">
        <f>($E88*'[1]功能-城建'!GF84)*S$6+AV85</f>
        <v>0</v>
      </c>
      <c r="AW86" s="54">
        <f>($E88*'[1]功能-城建'!GG84)*T$6+AW85</f>
        <v>0</v>
      </c>
      <c r="AX86" s="54">
        <f>($E88*'[1]功能-城建'!GH84)*U$6+AX85</f>
        <v>0</v>
      </c>
      <c r="AY86" s="54">
        <f>($E88*'[1]功能-城建'!GI84)*V$6+AY85</f>
        <v>0</v>
      </c>
      <c r="AZ86" s="54">
        <f>($E88*'[1]功能-城建'!GJ84)*W$6+AZ85</f>
        <v>0</v>
      </c>
      <c r="BD86" s="54">
        <v>81</v>
      </c>
      <c r="BE86" s="61">
        <f t="shared" si="55"/>
        <v>0</v>
      </c>
      <c r="BF86" s="61">
        <f t="shared" si="55"/>
        <v>0</v>
      </c>
      <c r="BG86" s="61">
        <f t="shared" si="55"/>
        <v>0</v>
      </c>
      <c r="BH86" s="61">
        <f t="shared" si="55"/>
        <v>0</v>
      </c>
      <c r="BI86" s="61">
        <f t="shared" si="55"/>
        <v>0</v>
      </c>
      <c r="BM86" s="54">
        <v>81</v>
      </c>
      <c r="BN86" s="61">
        <f t="shared" si="56"/>
        <v>0</v>
      </c>
      <c r="BO86" s="61">
        <f t="shared" si="56"/>
        <v>0</v>
      </c>
      <c r="BP86" s="61">
        <f t="shared" si="56"/>
        <v>0</v>
      </c>
      <c r="BQ86" s="61">
        <f t="shared" si="56"/>
        <v>0</v>
      </c>
      <c r="BR86" s="61">
        <f t="shared" si="56"/>
        <v>0</v>
      </c>
      <c r="BV86" s="54">
        <v>81</v>
      </c>
      <c r="BW86" s="61">
        <f t="shared" si="57"/>
        <v>0</v>
      </c>
      <c r="BX86" s="61">
        <f t="shared" si="57"/>
        <v>0</v>
      </c>
      <c r="BY86" s="61">
        <f t="shared" si="57"/>
        <v>0</v>
      </c>
      <c r="BZ86" s="61">
        <f t="shared" si="57"/>
        <v>0</v>
      </c>
      <c r="CA86" s="61">
        <f t="shared" si="57"/>
        <v>0</v>
      </c>
      <c r="CE86" s="54">
        <v>81</v>
      </c>
      <c r="CF86" s="62">
        <f t="shared" si="58"/>
        <v>0</v>
      </c>
      <c r="CG86" s="62">
        <f t="shared" si="59"/>
        <v>0</v>
      </c>
      <c r="CH86" s="62">
        <f t="shared" si="60"/>
        <v>0</v>
      </c>
      <c r="CI86" s="62">
        <f t="shared" si="61"/>
        <v>0</v>
      </c>
      <c r="CJ86" s="62">
        <f t="shared" si="62"/>
        <v>0</v>
      </c>
      <c r="CN86" s="54">
        <v>81</v>
      </c>
      <c r="CO86" s="62">
        <f t="shared" si="63"/>
        <v>0</v>
      </c>
      <c r="CP86" s="62">
        <f t="shared" si="64"/>
        <v>0</v>
      </c>
      <c r="CQ86" s="62">
        <f t="shared" si="65"/>
        <v>0</v>
      </c>
      <c r="CR86" s="62">
        <f t="shared" si="66"/>
        <v>0</v>
      </c>
      <c r="CS86" s="62">
        <f t="shared" si="67"/>
        <v>0</v>
      </c>
      <c r="CW86" s="54">
        <v>81</v>
      </c>
      <c r="CX86" s="62">
        <f t="shared" si="68"/>
        <v>0</v>
      </c>
      <c r="CY86" s="62">
        <f t="shared" si="69"/>
        <v>0</v>
      </c>
      <c r="CZ86" s="62">
        <f t="shared" si="70"/>
        <v>0</v>
      </c>
      <c r="DA86" s="62">
        <f t="shared" si="71"/>
        <v>0</v>
      </c>
      <c r="DB86" s="62">
        <f t="shared" si="72"/>
        <v>0</v>
      </c>
      <c r="DF86" s="54">
        <v>81</v>
      </c>
      <c r="DG86" s="61">
        <f t="shared" si="73"/>
        <v>0</v>
      </c>
      <c r="DH86" s="61">
        <f t="shared" si="74"/>
        <v>0</v>
      </c>
      <c r="DI86" s="61">
        <f t="shared" si="75"/>
        <v>0</v>
      </c>
      <c r="DJ86" s="61">
        <f t="shared" si="76"/>
        <v>0</v>
      </c>
      <c r="DK86" s="61">
        <f t="shared" si="77"/>
        <v>0</v>
      </c>
      <c r="DO86" s="54">
        <v>81</v>
      </c>
      <c r="DP86" s="61">
        <f t="shared" si="78"/>
        <v>0</v>
      </c>
      <c r="DQ86" s="61">
        <f t="shared" si="79"/>
        <v>0</v>
      </c>
      <c r="DR86" s="61">
        <f t="shared" si="80"/>
        <v>0</v>
      </c>
      <c r="DS86" s="61">
        <f t="shared" si="81"/>
        <v>0</v>
      </c>
      <c r="DT86" s="61">
        <f t="shared" si="82"/>
        <v>0</v>
      </c>
    </row>
    <row r="87" spans="2:124" x14ac:dyDescent="0.15">
      <c r="B87" s="54">
        <v>80</v>
      </c>
      <c r="C87" s="63">
        <f t="shared" si="84"/>
        <v>0.1</v>
      </c>
      <c r="D87" s="63">
        <f t="shared" si="84"/>
        <v>0</v>
      </c>
      <c r="E87" s="63">
        <f t="shared" si="84"/>
        <v>0.05</v>
      </c>
      <c r="F87" s="63">
        <f t="shared" si="84"/>
        <v>0.05</v>
      </c>
      <c r="G87" s="63">
        <f t="shared" si="84"/>
        <v>0.25</v>
      </c>
      <c r="H87" s="63">
        <f t="shared" si="83"/>
        <v>0.15</v>
      </c>
      <c r="I87" s="63">
        <f t="shared" si="83"/>
        <v>0.33</v>
      </c>
      <c r="J87" s="63">
        <f t="shared" si="83"/>
        <v>0.5</v>
      </c>
      <c r="K87" s="63">
        <f t="shared" si="83"/>
        <v>0.2</v>
      </c>
      <c r="L87" s="59">
        <f t="shared" si="83"/>
        <v>5</v>
      </c>
      <c r="M87" s="59">
        <f t="shared" si="83"/>
        <v>10</v>
      </c>
      <c r="AC87" s="54">
        <v>82</v>
      </c>
      <c r="AD87" s="54">
        <f>($C89*'[1]功能-城建'!EX85)*S$6+AD86</f>
        <v>0</v>
      </c>
      <c r="AE87" s="54">
        <f>($C89*'[1]功能-城建'!EY85)*T$6+AE86</f>
        <v>0</v>
      </c>
      <c r="AF87" s="54">
        <f>($C89*'[1]功能-城建'!EZ85)*U$6+AF86</f>
        <v>0</v>
      </c>
      <c r="AG87" s="54">
        <f>($C89*'[1]功能-城建'!FA85)*V$6+AG86</f>
        <v>0</v>
      </c>
      <c r="AH87" s="54">
        <f>($C89*'[1]功能-城建'!FB85)*W$6+AH86</f>
        <v>0</v>
      </c>
      <c r="AL87" s="54">
        <v>82</v>
      </c>
      <c r="AM87" s="54">
        <f>($D89*'[1]功能-城建'!HM85)*S$6+AM86</f>
        <v>0</v>
      </c>
      <c r="AN87" s="54">
        <f>($D89*'[1]功能-城建'!HN85)*T$6+AN86</f>
        <v>0</v>
      </c>
      <c r="AO87" s="54">
        <f>($D89*'[1]功能-城建'!HO85)*U$6+AO86</f>
        <v>0</v>
      </c>
      <c r="AP87" s="54">
        <f>($D89*'[1]功能-城建'!HP85)*V$6+AP86</f>
        <v>0</v>
      </c>
      <c r="AQ87" s="54">
        <f>($D89*'[1]功能-城建'!HQ85)*W$6+AQ86</f>
        <v>0</v>
      </c>
      <c r="AU87" s="54">
        <v>82</v>
      </c>
      <c r="AV87" s="54">
        <f>($E89*'[1]功能-城建'!GF85)*S$6+AV86</f>
        <v>0</v>
      </c>
      <c r="AW87" s="54">
        <f>($E89*'[1]功能-城建'!GG85)*T$6+AW86</f>
        <v>0</v>
      </c>
      <c r="AX87" s="54">
        <f>($E89*'[1]功能-城建'!GH85)*U$6+AX86</f>
        <v>0</v>
      </c>
      <c r="AY87" s="54">
        <f>($E89*'[1]功能-城建'!GI85)*V$6+AY86</f>
        <v>0</v>
      </c>
      <c r="AZ87" s="54">
        <f>($E89*'[1]功能-城建'!GJ85)*W$6+AZ86</f>
        <v>0</v>
      </c>
      <c r="BD87" s="54">
        <v>82</v>
      </c>
      <c r="BE87" s="61">
        <f t="shared" ref="BE87:BI102" si="85">$F89*S$6</f>
        <v>0</v>
      </c>
      <c r="BF87" s="61">
        <f t="shared" si="85"/>
        <v>0</v>
      </c>
      <c r="BG87" s="61">
        <f t="shared" si="85"/>
        <v>0</v>
      </c>
      <c r="BH87" s="61">
        <f t="shared" si="85"/>
        <v>0</v>
      </c>
      <c r="BI87" s="61">
        <f t="shared" si="85"/>
        <v>0</v>
      </c>
      <c r="BM87" s="54">
        <v>82</v>
      </c>
      <c r="BN87" s="61">
        <f t="shared" ref="BN87:BR102" si="86">$G89*S$6</f>
        <v>0</v>
      </c>
      <c r="BO87" s="61">
        <f t="shared" si="86"/>
        <v>0</v>
      </c>
      <c r="BP87" s="61">
        <f t="shared" si="86"/>
        <v>0</v>
      </c>
      <c r="BQ87" s="61">
        <f t="shared" si="86"/>
        <v>0</v>
      </c>
      <c r="BR87" s="61">
        <f t="shared" si="86"/>
        <v>0</v>
      </c>
      <c r="BV87" s="54">
        <v>82</v>
      </c>
      <c r="BW87" s="61">
        <f t="shared" ref="BW87:CA102" si="87">$H89*S$6</f>
        <v>0</v>
      </c>
      <c r="BX87" s="61">
        <f t="shared" si="87"/>
        <v>0</v>
      </c>
      <c r="BY87" s="61">
        <f t="shared" si="87"/>
        <v>0</v>
      </c>
      <c r="BZ87" s="61">
        <f t="shared" si="87"/>
        <v>0</v>
      </c>
      <c r="CA87" s="61">
        <f t="shared" si="87"/>
        <v>0</v>
      </c>
      <c r="CE87" s="54">
        <v>82</v>
      </c>
      <c r="CF87" s="62">
        <f t="shared" si="58"/>
        <v>0</v>
      </c>
      <c r="CG87" s="62">
        <f t="shared" si="59"/>
        <v>0</v>
      </c>
      <c r="CH87" s="62">
        <f t="shared" si="60"/>
        <v>0</v>
      </c>
      <c r="CI87" s="62">
        <f t="shared" si="61"/>
        <v>0</v>
      </c>
      <c r="CJ87" s="62">
        <f t="shared" si="62"/>
        <v>0</v>
      </c>
      <c r="CN87" s="54">
        <v>82</v>
      </c>
      <c r="CO87" s="62">
        <f t="shared" si="63"/>
        <v>0</v>
      </c>
      <c r="CP87" s="62">
        <f t="shared" si="64"/>
        <v>0</v>
      </c>
      <c r="CQ87" s="62">
        <f t="shared" si="65"/>
        <v>0</v>
      </c>
      <c r="CR87" s="62">
        <f t="shared" si="66"/>
        <v>0</v>
      </c>
      <c r="CS87" s="62">
        <f t="shared" si="67"/>
        <v>0</v>
      </c>
      <c r="CW87" s="54">
        <v>82</v>
      </c>
      <c r="CX87" s="62">
        <f t="shared" si="68"/>
        <v>0</v>
      </c>
      <c r="CY87" s="62">
        <f t="shared" si="69"/>
        <v>0</v>
      </c>
      <c r="CZ87" s="62">
        <f t="shared" si="70"/>
        <v>0</v>
      </c>
      <c r="DA87" s="62">
        <f t="shared" si="71"/>
        <v>0</v>
      </c>
      <c r="DB87" s="62">
        <f t="shared" si="72"/>
        <v>0</v>
      </c>
      <c r="DF87" s="54">
        <v>82</v>
      </c>
      <c r="DG87" s="61">
        <f t="shared" si="73"/>
        <v>0</v>
      </c>
      <c r="DH87" s="61">
        <f t="shared" si="74"/>
        <v>0</v>
      </c>
      <c r="DI87" s="61">
        <f t="shared" si="75"/>
        <v>0</v>
      </c>
      <c r="DJ87" s="61">
        <f t="shared" si="76"/>
        <v>0</v>
      </c>
      <c r="DK87" s="61">
        <f t="shared" si="77"/>
        <v>0</v>
      </c>
      <c r="DO87" s="54">
        <v>82</v>
      </c>
      <c r="DP87" s="61">
        <f t="shared" si="78"/>
        <v>0</v>
      </c>
      <c r="DQ87" s="61">
        <f t="shared" si="79"/>
        <v>0</v>
      </c>
      <c r="DR87" s="61">
        <f t="shared" si="80"/>
        <v>0</v>
      </c>
      <c r="DS87" s="61">
        <f t="shared" si="81"/>
        <v>0</v>
      </c>
      <c r="DT87" s="61">
        <f t="shared" si="82"/>
        <v>0</v>
      </c>
    </row>
    <row r="88" spans="2:124" x14ac:dyDescent="0.15">
      <c r="B88" s="54">
        <v>81</v>
      </c>
      <c r="C88" s="63">
        <f t="shared" si="84"/>
        <v>0.1</v>
      </c>
      <c r="D88" s="63">
        <f t="shared" si="84"/>
        <v>0</v>
      </c>
      <c r="E88" s="63">
        <f t="shared" si="84"/>
        <v>0.05</v>
      </c>
      <c r="F88" s="63">
        <f t="shared" si="84"/>
        <v>0.05</v>
      </c>
      <c r="G88" s="63">
        <f t="shared" si="84"/>
        <v>0.25</v>
      </c>
      <c r="H88" s="63">
        <f t="shared" si="83"/>
        <v>0.15</v>
      </c>
      <c r="I88" s="63">
        <f t="shared" si="83"/>
        <v>0.33</v>
      </c>
      <c r="J88" s="63">
        <f t="shared" si="83"/>
        <v>0.5</v>
      </c>
      <c r="K88" s="63">
        <f t="shared" si="83"/>
        <v>0.2</v>
      </c>
      <c r="L88" s="59">
        <f t="shared" si="83"/>
        <v>5</v>
      </c>
      <c r="M88" s="59">
        <f t="shared" si="83"/>
        <v>10</v>
      </c>
      <c r="AC88" s="54">
        <v>83</v>
      </c>
      <c r="AD88" s="54">
        <f>($C90*'[1]功能-城建'!EX86)*S$6+AD87</f>
        <v>0</v>
      </c>
      <c r="AE88" s="54">
        <f>($C90*'[1]功能-城建'!EY86)*T$6+AE87</f>
        <v>0</v>
      </c>
      <c r="AF88" s="54">
        <f>($C90*'[1]功能-城建'!EZ86)*U$6+AF87</f>
        <v>0</v>
      </c>
      <c r="AG88" s="54">
        <f>($C90*'[1]功能-城建'!FA86)*V$6+AG87</f>
        <v>0</v>
      </c>
      <c r="AH88" s="54">
        <f>($C90*'[1]功能-城建'!FB86)*W$6+AH87</f>
        <v>0</v>
      </c>
      <c r="AL88" s="54">
        <v>83</v>
      </c>
      <c r="AM88" s="54">
        <f>($D90*'[1]功能-城建'!HM86)*S$6+AM87</f>
        <v>0</v>
      </c>
      <c r="AN88" s="54">
        <f>($D90*'[1]功能-城建'!HN86)*T$6+AN87</f>
        <v>0</v>
      </c>
      <c r="AO88" s="54">
        <f>($D90*'[1]功能-城建'!HO86)*U$6+AO87</f>
        <v>0</v>
      </c>
      <c r="AP88" s="54">
        <f>($D90*'[1]功能-城建'!HP86)*V$6+AP87</f>
        <v>0</v>
      </c>
      <c r="AQ88" s="54">
        <f>($D90*'[1]功能-城建'!HQ86)*W$6+AQ87</f>
        <v>0</v>
      </c>
      <c r="AU88" s="54">
        <v>83</v>
      </c>
      <c r="AV88" s="54">
        <f>($E90*'[1]功能-城建'!GF86)*S$6+AV87</f>
        <v>0</v>
      </c>
      <c r="AW88" s="54">
        <f>($E90*'[1]功能-城建'!GG86)*T$6+AW87</f>
        <v>0</v>
      </c>
      <c r="AX88" s="54">
        <f>($E90*'[1]功能-城建'!GH86)*U$6+AX87</f>
        <v>0</v>
      </c>
      <c r="AY88" s="54">
        <f>($E90*'[1]功能-城建'!GI86)*V$6+AY87</f>
        <v>0</v>
      </c>
      <c r="AZ88" s="54">
        <f>($E90*'[1]功能-城建'!GJ86)*W$6+AZ87</f>
        <v>0</v>
      </c>
      <c r="BD88" s="54">
        <v>83</v>
      </c>
      <c r="BE88" s="61">
        <f t="shared" si="85"/>
        <v>0</v>
      </c>
      <c r="BF88" s="61">
        <f t="shared" si="85"/>
        <v>0</v>
      </c>
      <c r="BG88" s="61">
        <f t="shared" si="85"/>
        <v>0</v>
      </c>
      <c r="BH88" s="61">
        <f t="shared" si="85"/>
        <v>0</v>
      </c>
      <c r="BI88" s="61">
        <f t="shared" si="85"/>
        <v>0</v>
      </c>
      <c r="BM88" s="54">
        <v>83</v>
      </c>
      <c r="BN88" s="61">
        <f t="shared" si="86"/>
        <v>0</v>
      </c>
      <c r="BO88" s="61">
        <f t="shared" si="86"/>
        <v>0</v>
      </c>
      <c r="BP88" s="61">
        <f t="shared" si="86"/>
        <v>0</v>
      </c>
      <c r="BQ88" s="61">
        <f t="shared" si="86"/>
        <v>0</v>
      </c>
      <c r="BR88" s="61">
        <f t="shared" si="86"/>
        <v>0</v>
      </c>
      <c r="BV88" s="54">
        <v>83</v>
      </c>
      <c r="BW88" s="61">
        <f t="shared" si="87"/>
        <v>0</v>
      </c>
      <c r="BX88" s="61">
        <f t="shared" si="87"/>
        <v>0</v>
      </c>
      <c r="BY88" s="61">
        <f t="shared" si="87"/>
        <v>0</v>
      </c>
      <c r="BZ88" s="61">
        <f t="shared" si="87"/>
        <v>0</v>
      </c>
      <c r="CA88" s="61">
        <f t="shared" si="87"/>
        <v>0</v>
      </c>
      <c r="CE88" s="54">
        <v>83</v>
      </c>
      <c r="CF88" s="62">
        <f t="shared" si="58"/>
        <v>0</v>
      </c>
      <c r="CG88" s="62">
        <f t="shared" si="59"/>
        <v>0</v>
      </c>
      <c r="CH88" s="62">
        <f t="shared" si="60"/>
        <v>0</v>
      </c>
      <c r="CI88" s="62">
        <f t="shared" si="61"/>
        <v>0</v>
      </c>
      <c r="CJ88" s="62">
        <f t="shared" si="62"/>
        <v>0</v>
      </c>
      <c r="CN88" s="54">
        <v>83</v>
      </c>
      <c r="CO88" s="62">
        <f t="shared" si="63"/>
        <v>0</v>
      </c>
      <c r="CP88" s="62">
        <f t="shared" si="64"/>
        <v>0</v>
      </c>
      <c r="CQ88" s="62">
        <f t="shared" si="65"/>
        <v>0</v>
      </c>
      <c r="CR88" s="62">
        <f t="shared" si="66"/>
        <v>0</v>
      </c>
      <c r="CS88" s="62">
        <f t="shared" si="67"/>
        <v>0</v>
      </c>
      <c r="CW88" s="54">
        <v>83</v>
      </c>
      <c r="CX88" s="62">
        <f t="shared" si="68"/>
        <v>0</v>
      </c>
      <c r="CY88" s="62">
        <f t="shared" si="69"/>
        <v>0</v>
      </c>
      <c r="CZ88" s="62">
        <f t="shared" si="70"/>
        <v>0</v>
      </c>
      <c r="DA88" s="62">
        <f t="shared" si="71"/>
        <v>0</v>
      </c>
      <c r="DB88" s="62">
        <f t="shared" si="72"/>
        <v>0</v>
      </c>
      <c r="DF88" s="54">
        <v>83</v>
      </c>
      <c r="DG88" s="61">
        <f t="shared" si="73"/>
        <v>0</v>
      </c>
      <c r="DH88" s="61">
        <f t="shared" si="74"/>
        <v>0</v>
      </c>
      <c r="DI88" s="61">
        <f t="shared" si="75"/>
        <v>0</v>
      </c>
      <c r="DJ88" s="61">
        <f t="shared" si="76"/>
        <v>0</v>
      </c>
      <c r="DK88" s="61">
        <f t="shared" si="77"/>
        <v>0</v>
      </c>
      <c r="DO88" s="54">
        <v>83</v>
      </c>
      <c r="DP88" s="61">
        <f t="shared" si="78"/>
        <v>0</v>
      </c>
      <c r="DQ88" s="61">
        <f t="shared" si="79"/>
        <v>0</v>
      </c>
      <c r="DR88" s="61">
        <f t="shared" si="80"/>
        <v>0</v>
      </c>
      <c r="DS88" s="61">
        <f t="shared" si="81"/>
        <v>0</v>
      </c>
      <c r="DT88" s="61">
        <f t="shared" si="82"/>
        <v>0</v>
      </c>
    </row>
    <row r="89" spans="2:124" x14ac:dyDescent="0.15">
      <c r="B89" s="54">
        <v>82</v>
      </c>
      <c r="C89" s="63">
        <f t="shared" si="84"/>
        <v>0.1</v>
      </c>
      <c r="D89" s="63">
        <f t="shared" si="84"/>
        <v>0</v>
      </c>
      <c r="E89" s="63">
        <f t="shared" si="84"/>
        <v>0.05</v>
      </c>
      <c r="F89" s="63">
        <f t="shared" si="84"/>
        <v>0.05</v>
      </c>
      <c r="G89" s="63">
        <f t="shared" si="84"/>
        <v>0.25</v>
      </c>
      <c r="H89" s="63">
        <f t="shared" si="83"/>
        <v>0.15</v>
      </c>
      <c r="I89" s="63">
        <f t="shared" si="83"/>
        <v>0.33</v>
      </c>
      <c r="J89" s="63">
        <f t="shared" si="83"/>
        <v>0.5</v>
      </c>
      <c r="K89" s="63">
        <f t="shared" si="83"/>
        <v>0.2</v>
      </c>
      <c r="L89" s="59">
        <f t="shared" si="83"/>
        <v>5</v>
      </c>
      <c r="M89" s="59">
        <f t="shared" si="83"/>
        <v>10</v>
      </c>
      <c r="AC89" s="54">
        <v>84</v>
      </c>
      <c r="AD89" s="54">
        <f>($C91*'[1]功能-城建'!EX87)*S$6+AD88</f>
        <v>0</v>
      </c>
      <c r="AE89" s="54">
        <f>($C91*'[1]功能-城建'!EY87)*T$6+AE88</f>
        <v>0</v>
      </c>
      <c r="AF89" s="54">
        <f>($C91*'[1]功能-城建'!EZ87)*U$6+AF88</f>
        <v>0</v>
      </c>
      <c r="AG89" s="54">
        <f>($C91*'[1]功能-城建'!FA87)*V$6+AG88</f>
        <v>0</v>
      </c>
      <c r="AH89" s="54">
        <f>($C91*'[1]功能-城建'!FB87)*W$6+AH88</f>
        <v>0</v>
      </c>
      <c r="AL89" s="54">
        <v>84</v>
      </c>
      <c r="AM89" s="54">
        <f>($D91*'[1]功能-城建'!HM87)*S$6+AM88</f>
        <v>0</v>
      </c>
      <c r="AN89" s="54">
        <f>($D91*'[1]功能-城建'!HN87)*T$6+AN88</f>
        <v>0</v>
      </c>
      <c r="AO89" s="54">
        <f>($D91*'[1]功能-城建'!HO87)*U$6+AO88</f>
        <v>0</v>
      </c>
      <c r="AP89" s="54">
        <f>($D91*'[1]功能-城建'!HP87)*V$6+AP88</f>
        <v>0</v>
      </c>
      <c r="AQ89" s="54">
        <f>($D91*'[1]功能-城建'!HQ87)*W$6+AQ88</f>
        <v>0</v>
      </c>
      <c r="AU89" s="54">
        <v>84</v>
      </c>
      <c r="AV89" s="54">
        <f>($E91*'[1]功能-城建'!GF87)*S$6+AV88</f>
        <v>0</v>
      </c>
      <c r="AW89" s="54">
        <f>($E91*'[1]功能-城建'!GG87)*T$6+AW88</f>
        <v>0</v>
      </c>
      <c r="AX89" s="54">
        <f>($E91*'[1]功能-城建'!GH87)*U$6+AX88</f>
        <v>0</v>
      </c>
      <c r="AY89" s="54">
        <f>($E91*'[1]功能-城建'!GI87)*V$6+AY88</f>
        <v>0</v>
      </c>
      <c r="AZ89" s="54">
        <f>($E91*'[1]功能-城建'!GJ87)*W$6+AZ88</f>
        <v>0</v>
      </c>
      <c r="BD89" s="54">
        <v>84</v>
      </c>
      <c r="BE89" s="61">
        <f t="shared" si="85"/>
        <v>0</v>
      </c>
      <c r="BF89" s="61">
        <f t="shared" si="85"/>
        <v>0</v>
      </c>
      <c r="BG89" s="61">
        <f t="shared" si="85"/>
        <v>0</v>
      </c>
      <c r="BH89" s="61">
        <f t="shared" si="85"/>
        <v>0</v>
      </c>
      <c r="BI89" s="61">
        <f t="shared" si="85"/>
        <v>0</v>
      </c>
      <c r="BM89" s="54">
        <v>84</v>
      </c>
      <c r="BN89" s="61">
        <f t="shared" si="86"/>
        <v>0</v>
      </c>
      <c r="BO89" s="61">
        <f t="shared" si="86"/>
        <v>0</v>
      </c>
      <c r="BP89" s="61">
        <f t="shared" si="86"/>
        <v>0</v>
      </c>
      <c r="BQ89" s="61">
        <f t="shared" si="86"/>
        <v>0</v>
      </c>
      <c r="BR89" s="61">
        <f t="shared" si="86"/>
        <v>0</v>
      </c>
      <c r="BV89" s="54">
        <v>84</v>
      </c>
      <c r="BW89" s="61">
        <f t="shared" si="87"/>
        <v>0</v>
      </c>
      <c r="BX89" s="61">
        <f t="shared" si="87"/>
        <v>0</v>
      </c>
      <c r="BY89" s="61">
        <f t="shared" si="87"/>
        <v>0</v>
      </c>
      <c r="BZ89" s="61">
        <f t="shared" si="87"/>
        <v>0</v>
      </c>
      <c r="CA89" s="61">
        <f t="shared" si="87"/>
        <v>0</v>
      </c>
      <c r="CE89" s="54">
        <v>84</v>
      </c>
      <c r="CF89" s="62">
        <f t="shared" si="58"/>
        <v>0</v>
      </c>
      <c r="CG89" s="62">
        <f t="shared" si="59"/>
        <v>0</v>
      </c>
      <c r="CH89" s="62">
        <f t="shared" si="60"/>
        <v>0</v>
      </c>
      <c r="CI89" s="62">
        <f t="shared" si="61"/>
        <v>0</v>
      </c>
      <c r="CJ89" s="62">
        <f t="shared" si="62"/>
        <v>0</v>
      </c>
      <c r="CN89" s="54">
        <v>84</v>
      </c>
      <c r="CO89" s="62">
        <f t="shared" si="63"/>
        <v>0</v>
      </c>
      <c r="CP89" s="62">
        <f t="shared" si="64"/>
        <v>0</v>
      </c>
      <c r="CQ89" s="62">
        <f t="shared" si="65"/>
        <v>0</v>
      </c>
      <c r="CR89" s="62">
        <f t="shared" si="66"/>
        <v>0</v>
      </c>
      <c r="CS89" s="62">
        <f t="shared" si="67"/>
        <v>0</v>
      </c>
      <c r="CW89" s="54">
        <v>84</v>
      </c>
      <c r="CX89" s="62">
        <f t="shared" si="68"/>
        <v>0</v>
      </c>
      <c r="CY89" s="62">
        <f t="shared" si="69"/>
        <v>0</v>
      </c>
      <c r="CZ89" s="62">
        <f t="shared" si="70"/>
        <v>0</v>
      </c>
      <c r="DA89" s="62">
        <f t="shared" si="71"/>
        <v>0</v>
      </c>
      <c r="DB89" s="62">
        <f t="shared" si="72"/>
        <v>0</v>
      </c>
      <c r="DF89" s="54">
        <v>84</v>
      </c>
      <c r="DG89" s="61">
        <f t="shared" si="73"/>
        <v>0</v>
      </c>
      <c r="DH89" s="61">
        <f t="shared" si="74"/>
        <v>0</v>
      </c>
      <c r="DI89" s="61">
        <f t="shared" si="75"/>
        <v>0</v>
      </c>
      <c r="DJ89" s="61">
        <f t="shared" si="76"/>
        <v>0</v>
      </c>
      <c r="DK89" s="61">
        <f t="shared" si="77"/>
        <v>0</v>
      </c>
      <c r="DO89" s="54">
        <v>84</v>
      </c>
      <c r="DP89" s="61">
        <f t="shared" si="78"/>
        <v>0</v>
      </c>
      <c r="DQ89" s="61">
        <f t="shared" si="79"/>
        <v>0</v>
      </c>
      <c r="DR89" s="61">
        <f t="shared" si="80"/>
        <v>0</v>
      </c>
      <c r="DS89" s="61">
        <f t="shared" si="81"/>
        <v>0</v>
      </c>
      <c r="DT89" s="61">
        <f t="shared" si="82"/>
        <v>0</v>
      </c>
    </row>
    <row r="90" spans="2:124" x14ac:dyDescent="0.15">
      <c r="B90" s="54">
        <v>83</v>
      </c>
      <c r="C90" s="63">
        <f t="shared" si="84"/>
        <v>0.1</v>
      </c>
      <c r="D90" s="63">
        <f t="shared" si="84"/>
        <v>0</v>
      </c>
      <c r="E90" s="63">
        <f t="shared" si="84"/>
        <v>0.05</v>
      </c>
      <c r="F90" s="63">
        <f t="shared" si="84"/>
        <v>0.05</v>
      </c>
      <c r="G90" s="63">
        <f t="shared" si="84"/>
        <v>0.25</v>
      </c>
      <c r="H90" s="63">
        <f t="shared" si="83"/>
        <v>0.15</v>
      </c>
      <c r="I90" s="63">
        <f t="shared" si="83"/>
        <v>0.33</v>
      </c>
      <c r="J90" s="63">
        <f t="shared" si="83"/>
        <v>0.5</v>
      </c>
      <c r="K90" s="63">
        <f t="shared" si="83"/>
        <v>0.2</v>
      </c>
      <c r="L90" s="59">
        <f t="shared" si="83"/>
        <v>5</v>
      </c>
      <c r="M90" s="59">
        <f t="shared" si="83"/>
        <v>10</v>
      </c>
      <c r="AC90" s="54">
        <v>85</v>
      </c>
      <c r="AD90" s="54">
        <f>($C92*'[1]功能-城建'!EX88)*S$6+AD89</f>
        <v>0</v>
      </c>
      <c r="AE90" s="54">
        <f>($C92*'[1]功能-城建'!EY88)*T$6+AE89</f>
        <v>0</v>
      </c>
      <c r="AF90" s="54">
        <f>($C92*'[1]功能-城建'!EZ88)*U$6+AF89</f>
        <v>0</v>
      </c>
      <c r="AG90" s="54">
        <f>($C92*'[1]功能-城建'!FA88)*V$6+AG89</f>
        <v>0</v>
      </c>
      <c r="AH90" s="54">
        <f>($C92*'[1]功能-城建'!FB88)*W$6+AH89</f>
        <v>0</v>
      </c>
      <c r="AL90" s="54">
        <v>85</v>
      </c>
      <c r="AM90" s="54">
        <f>($D92*'[1]功能-城建'!HM88)*S$6+AM89</f>
        <v>0</v>
      </c>
      <c r="AN90" s="54">
        <f>($D92*'[1]功能-城建'!HN88)*T$6+AN89</f>
        <v>0</v>
      </c>
      <c r="AO90" s="54">
        <f>($D92*'[1]功能-城建'!HO88)*U$6+AO89</f>
        <v>0</v>
      </c>
      <c r="AP90" s="54">
        <f>($D92*'[1]功能-城建'!HP88)*V$6+AP89</f>
        <v>0</v>
      </c>
      <c r="AQ90" s="54">
        <f>($D92*'[1]功能-城建'!HQ88)*W$6+AQ89</f>
        <v>0</v>
      </c>
      <c r="AU90" s="54">
        <v>85</v>
      </c>
      <c r="AV90" s="54">
        <f>($E92*'[1]功能-城建'!GF88)*S$6+AV89</f>
        <v>0</v>
      </c>
      <c r="AW90" s="54">
        <f>($E92*'[1]功能-城建'!GG88)*T$6+AW89</f>
        <v>0</v>
      </c>
      <c r="AX90" s="54">
        <f>($E92*'[1]功能-城建'!GH88)*U$6+AX89</f>
        <v>0</v>
      </c>
      <c r="AY90" s="54">
        <f>($E92*'[1]功能-城建'!GI88)*V$6+AY89</f>
        <v>0</v>
      </c>
      <c r="AZ90" s="54">
        <f>($E92*'[1]功能-城建'!GJ88)*W$6+AZ89</f>
        <v>0</v>
      </c>
      <c r="BD90" s="54">
        <v>85</v>
      </c>
      <c r="BE90" s="61">
        <f t="shared" si="85"/>
        <v>0</v>
      </c>
      <c r="BF90" s="61">
        <f t="shared" si="85"/>
        <v>0</v>
      </c>
      <c r="BG90" s="61">
        <f t="shared" si="85"/>
        <v>0</v>
      </c>
      <c r="BH90" s="61">
        <f t="shared" si="85"/>
        <v>0</v>
      </c>
      <c r="BI90" s="61">
        <f t="shared" si="85"/>
        <v>0</v>
      </c>
      <c r="BM90" s="54">
        <v>85</v>
      </c>
      <c r="BN90" s="61">
        <f t="shared" si="86"/>
        <v>0</v>
      </c>
      <c r="BO90" s="61">
        <f t="shared" si="86"/>
        <v>0</v>
      </c>
      <c r="BP90" s="61">
        <f t="shared" si="86"/>
        <v>0</v>
      </c>
      <c r="BQ90" s="61">
        <f t="shared" si="86"/>
        <v>0</v>
      </c>
      <c r="BR90" s="61">
        <f t="shared" si="86"/>
        <v>0</v>
      </c>
      <c r="BV90" s="54">
        <v>85</v>
      </c>
      <c r="BW90" s="61">
        <f t="shared" si="87"/>
        <v>0</v>
      </c>
      <c r="BX90" s="61">
        <f t="shared" si="87"/>
        <v>0</v>
      </c>
      <c r="BY90" s="61">
        <f t="shared" si="87"/>
        <v>0</v>
      </c>
      <c r="BZ90" s="61">
        <f t="shared" si="87"/>
        <v>0</v>
      </c>
      <c r="CA90" s="61">
        <f t="shared" si="87"/>
        <v>0</v>
      </c>
      <c r="CE90" s="54">
        <v>85</v>
      </c>
      <c r="CF90" s="62">
        <f t="shared" si="58"/>
        <v>0</v>
      </c>
      <c r="CG90" s="62">
        <f t="shared" si="59"/>
        <v>0</v>
      </c>
      <c r="CH90" s="62">
        <f t="shared" si="60"/>
        <v>0</v>
      </c>
      <c r="CI90" s="62">
        <f t="shared" si="61"/>
        <v>0</v>
      </c>
      <c r="CJ90" s="62">
        <f t="shared" si="62"/>
        <v>0</v>
      </c>
      <c r="CN90" s="54">
        <v>85</v>
      </c>
      <c r="CO90" s="62">
        <f t="shared" si="63"/>
        <v>0</v>
      </c>
      <c r="CP90" s="62">
        <f t="shared" si="64"/>
        <v>0</v>
      </c>
      <c r="CQ90" s="62">
        <f t="shared" si="65"/>
        <v>0</v>
      </c>
      <c r="CR90" s="62">
        <f t="shared" si="66"/>
        <v>0</v>
      </c>
      <c r="CS90" s="62">
        <f t="shared" si="67"/>
        <v>0</v>
      </c>
      <c r="CW90" s="54">
        <v>85</v>
      </c>
      <c r="CX90" s="62">
        <f t="shared" si="68"/>
        <v>0</v>
      </c>
      <c r="CY90" s="62">
        <f t="shared" si="69"/>
        <v>0</v>
      </c>
      <c r="CZ90" s="62">
        <f t="shared" si="70"/>
        <v>0</v>
      </c>
      <c r="DA90" s="62">
        <f t="shared" si="71"/>
        <v>0</v>
      </c>
      <c r="DB90" s="62">
        <f t="shared" si="72"/>
        <v>0</v>
      </c>
      <c r="DF90" s="54">
        <v>85</v>
      </c>
      <c r="DG90" s="61">
        <f t="shared" si="73"/>
        <v>0</v>
      </c>
      <c r="DH90" s="61">
        <f t="shared" si="74"/>
        <v>0</v>
      </c>
      <c r="DI90" s="61">
        <f t="shared" si="75"/>
        <v>0</v>
      </c>
      <c r="DJ90" s="61">
        <f t="shared" si="76"/>
        <v>0</v>
      </c>
      <c r="DK90" s="61">
        <f t="shared" si="77"/>
        <v>0</v>
      </c>
      <c r="DO90" s="54">
        <v>85</v>
      </c>
      <c r="DP90" s="61">
        <f t="shared" si="78"/>
        <v>0</v>
      </c>
      <c r="DQ90" s="61">
        <f t="shared" si="79"/>
        <v>0</v>
      </c>
      <c r="DR90" s="61">
        <f t="shared" si="80"/>
        <v>0</v>
      </c>
      <c r="DS90" s="61">
        <f t="shared" si="81"/>
        <v>0</v>
      </c>
      <c r="DT90" s="61">
        <f t="shared" si="82"/>
        <v>0</v>
      </c>
    </row>
    <row r="91" spans="2:124" x14ac:dyDescent="0.15">
      <c r="B91" s="54">
        <v>84</v>
      </c>
      <c r="C91" s="63">
        <f t="shared" si="84"/>
        <v>0.1</v>
      </c>
      <c r="D91" s="63">
        <f t="shared" si="84"/>
        <v>0</v>
      </c>
      <c r="E91" s="63">
        <f t="shared" si="84"/>
        <v>0.05</v>
      </c>
      <c r="F91" s="63">
        <f t="shared" si="84"/>
        <v>0.05</v>
      </c>
      <c r="G91" s="63">
        <f t="shared" si="84"/>
        <v>0.25</v>
      </c>
      <c r="H91" s="63">
        <f t="shared" si="83"/>
        <v>0.15</v>
      </c>
      <c r="I91" s="63">
        <f t="shared" si="83"/>
        <v>0.33</v>
      </c>
      <c r="J91" s="63">
        <f t="shared" si="83"/>
        <v>0.5</v>
      </c>
      <c r="K91" s="63">
        <f t="shared" si="83"/>
        <v>0.2</v>
      </c>
      <c r="L91" s="59">
        <f t="shared" si="83"/>
        <v>5</v>
      </c>
      <c r="M91" s="59">
        <f t="shared" si="83"/>
        <v>10</v>
      </c>
      <c r="AC91" s="54">
        <v>86</v>
      </c>
      <c r="AD91" s="54">
        <f>($C93*'[1]功能-城建'!EX89)*S$6+AD90</f>
        <v>0</v>
      </c>
      <c r="AE91" s="54">
        <f>($C93*'[1]功能-城建'!EY89)*T$6+AE90</f>
        <v>0</v>
      </c>
      <c r="AF91" s="54">
        <f>($C93*'[1]功能-城建'!EZ89)*U$6+AF90</f>
        <v>0</v>
      </c>
      <c r="AG91" s="54">
        <f>($C93*'[1]功能-城建'!FA89)*V$6+AG90</f>
        <v>0</v>
      </c>
      <c r="AH91" s="54">
        <f>($C93*'[1]功能-城建'!FB89)*W$6+AH90</f>
        <v>0</v>
      </c>
      <c r="AL91" s="54">
        <v>86</v>
      </c>
      <c r="AM91" s="54">
        <f>($D93*'[1]功能-城建'!HM89)*S$6+AM90</f>
        <v>0</v>
      </c>
      <c r="AN91" s="54">
        <f>($D93*'[1]功能-城建'!HN89)*T$6+AN90</f>
        <v>0</v>
      </c>
      <c r="AO91" s="54">
        <f>($D93*'[1]功能-城建'!HO89)*U$6+AO90</f>
        <v>0</v>
      </c>
      <c r="AP91" s="54">
        <f>($D93*'[1]功能-城建'!HP89)*V$6+AP90</f>
        <v>0</v>
      </c>
      <c r="AQ91" s="54">
        <f>($D93*'[1]功能-城建'!HQ89)*W$6+AQ90</f>
        <v>0</v>
      </c>
      <c r="AU91" s="54">
        <v>86</v>
      </c>
      <c r="AV91" s="54">
        <f>($E93*'[1]功能-城建'!GF89)*S$6+AV90</f>
        <v>0</v>
      </c>
      <c r="AW91" s="54">
        <f>($E93*'[1]功能-城建'!GG89)*T$6+AW90</f>
        <v>0</v>
      </c>
      <c r="AX91" s="54">
        <f>($E93*'[1]功能-城建'!GH89)*U$6+AX90</f>
        <v>0</v>
      </c>
      <c r="AY91" s="54">
        <f>($E93*'[1]功能-城建'!GI89)*V$6+AY90</f>
        <v>0</v>
      </c>
      <c r="AZ91" s="54">
        <f>($E93*'[1]功能-城建'!GJ89)*W$6+AZ90</f>
        <v>0</v>
      </c>
      <c r="BD91" s="54">
        <v>86</v>
      </c>
      <c r="BE91" s="61">
        <f t="shared" si="85"/>
        <v>0</v>
      </c>
      <c r="BF91" s="61">
        <f t="shared" si="85"/>
        <v>0</v>
      </c>
      <c r="BG91" s="61">
        <f t="shared" si="85"/>
        <v>0</v>
      </c>
      <c r="BH91" s="61">
        <f t="shared" si="85"/>
        <v>0</v>
      </c>
      <c r="BI91" s="61">
        <f t="shared" si="85"/>
        <v>0</v>
      </c>
      <c r="BM91" s="54">
        <v>86</v>
      </c>
      <c r="BN91" s="61">
        <f t="shared" si="86"/>
        <v>0</v>
      </c>
      <c r="BO91" s="61">
        <f t="shared" si="86"/>
        <v>0</v>
      </c>
      <c r="BP91" s="61">
        <f t="shared" si="86"/>
        <v>0</v>
      </c>
      <c r="BQ91" s="61">
        <f t="shared" si="86"/>
        <v>0</v>
      </c>
      <c r="BR91" s="61">
        <f t="shared" si="86"/>
        <v>0</v>
      </c>
      <c r="BV91" s="54">
        <v>86</v>
      </c>
      <c r="BW91" s="61">
        <f t="shared" si="87"/>
        <v>0</v>
      </c>
      <c r="BX91" s="61">
        <f t="shared" si="87"/>
        <v>0</v>
      </c>
      <c r="BY91" s="61">
        <f t="shared" si="87"/>
        <v>0</v>
      </c>
      <c r="BZ91" s="61">
        <f t="shared" si="87"/>
        <v>0</v>
      </c>
      <c r="CA91" s="61">
        <f t="shared" si="87"/>
        <v>0</v>
      </c>
      <c r="CE91" s="54">
        <v>86</v>
      </c>
      <c r="CF91" s="62">
        <f t="shared" si="58"/>
        <v>0</v>
      </c>
      <c r="CG91" s="62">
        <f t="shared" si="59"/>
        <v>0</v>
      </c>
      <c r="CH91" s="62">
        <f t="shared" si="60"/>
        <v>0</v>
      </c>
      <c r="CI91" s="62">
        <f t="shared" si="61"/>
        <v>0</v>
      </c>
      <c r="CJ91" s="62">
        <f t="shared" si="62"/>
        <v>0</v>
      </c>
      <c r="CN91" s="54">
        <v>86</v>
      </c>
      <c r="CO91" s="62">
        <f t="shared" si="63"/>
        <v>0</v>
      </c>
      <c r="CP91" s="62">
        <f t="shared" si="64"/>
        <v>0</v>
      </c>
      <c r="CQ91" s="62">
        <f t="shared" si="65"/>
        <v>0</v>
      </c>
      <c r="CR91" s="62">
        <f t="shared" si="66"/>
        <v>0</v>
      </c>
      <c r="CS91" s="62">
        <f t="shared" si="67"/>
        <v>0</v>
      </c>
      <c r="CW91" s="54">
        <v>86</v>
      </c>
      <c r="CX91" s="62">
        <f t="shared" si="68"/>
        <v>0</v>
      </c>
      <c r="CY91" s="62">
        <f t="shared" si="69"/>
        <v>0</v>
      </c>
      <c r="CZ91" s="62">
        <f t="shared" si="70"/>
        <v>0</v>
      </c>
      <c r="DA91" s="62">
        <f t="shared" si="71"/>
        <v>0</v>
      </c>
      <c r="DB91" s="62">
        <f t="shared" si="72"/>
        <v>0</v>
      </c>
      <c r="DF91" s="54">
        <v>86</v>
      </c>
      <c r="DG91" s="61">
        <f t="shared" si="73"/>
        <v>0</v>
      </c>
      <c r="DH91" s="61">
        <f t="shared" si="74"/>
        <v>0</v>
      </c>
      <c r="DI91" s="61">
        <f t="shared" si="75"/>
        <v>0</v>
      </c>
      <c r="DJ91" s="61">
        <f t="shared" si="76"/>
        <v>0</v>
      </c>
      <c r="DK91" s="61">
        <f t="shared" si="77"/>
        <v>0</v>
      </c>
      <c r="DO91" s="54">
        <v>86</v>
      </c>
      <c r="DP91" s="61">
        <f t="shared" si="78"/>
        <v>0</v>
      </c>
      <c r="DQ91" s="61">
        <f t="shared" si="79"/>
        <v>0</v>
      </c>
      <c r="DR91" s="61">
        <f t="shared" si="80"/>
        <v>0</v>
      </c>
      <c r="DS91" s="61">
        <f t="shared" si="81"/>
        <v>0</v>
      </c>
      <c r="DT91" s="61">
        <f t="shared" si="82"/>
        <v>0</v>
      </c>
    </row>
    <row r="92" spans="2:124" x14ac:dyDescent="0.15">
      <c r="B92" s="54">
        <v>85</v>
      </c>
      <c r="C92" s="63">
        <f t="shared" si="84"/>
        <v>0.1</v>
      </c>
      <c r="D92" s="63">
        <f t="shared" si="84"/>
        <v>0</v>
      </c>
      <c r="E92" s="63">
        <f t="shared" si="84"/>
        <v>0.05</v>
      </c>
      <c r="F92" s="63">
        <f t="shared" si="84"/>
        <v>0.05</v>
      </c>
      <c r="G92" s="63">
        <f t="shared" si="84"/>
        <v>0.25</v>
      </c>
      <c r="H92" s="63">
        <f t="shared" si="83"/>
        <v>0.15</v>
      </c>
      <c r="I92" s="63">
        <f t="shared" si="83"/>
        <v>0.33</v>
      </c>
      <c r="J92" s="63">
        <f t="shared" si="83"/>
        <v>0.5</v>
      </c>
      <c r="K92" s="63">
        <f t="shared" si="83"/>
        <v>0.2</v>
      </c>
      <c r="L92" s="59">
        <f t="shared" si="83"/>
        <v>5</v>
      </c>
      <c r="M92" s="59">
        <f t="shared" si="83"/>
        <v>10</v>
      </c>
      <c r="AC92" s="54">
        <v>87</v>
      </c>
      <c r="AD92" s="54">
        <f>($C94*'[1]功能-城建'!EX90)*S$6+AD91</f>
        <v>0</v>
      </c>
      <c r="AE92" s="54">
        <f>($C94*'[1]功能-城建'!EY90)*T$6+AE91</f>
        <v>0</v>
      </c>
      <c r="AF92" s="54">
        <f>($C94*'[1]功能-城建'!EZ90)*U$6+AF91</f>
        <v>0</v>
      </c>
      <c r="AG92" s="54">
        <f>($C94*'[1]功能-城建'!FA90)*V$6+AG91</f>
        <v>0</v>
      </c>
      <c r="AH92" s="54">
        <f>($C94*'[1]功能-城建'!FB90)*W$6+AH91</f>
        <v>0</v>
      </c>
      <c r="AL92" s="54">
        <v>87</v>
      </c>
      <c r="AM92" s="54">
        <f>($D94*'[1]功能-城建'!HM90)*S$6+AM91</f>
        <v>0</v>
      </c>
      <c r="AN92" s="54">
        <f>($D94*'[1]功能-城建'!HN90)*T$6+AN91</f>
        <v>0</v>
      </c>
      <c r="AO92" s="54">
        <f>($D94*'[1]功能-城建'!HO90)*U$6+AO91</f>
        <v>0</v>
      </c>
      <c r="AP92" s="54">
        <f>($D94*'[1]功能-城建'!HP90)*V$6+AP91</f>
        <v>0</v>
      </c>
      <c r="AQ92" s="54">
        <f>($D94*'[1]功能-城建'!HQ90)*W$6+AQ91</f>
        <v>0</v>
      </c>
      <c r="AU92" s="54">
        <v>87</v>
      </c>
      <c r="AV92" s="54">
        <f>($E94*'[1]功能-城建'!GF90)*S$6+AV91</f>
        <v>0</v>
      </c>
      <c r="AW92" s="54">
        <f>($E94*'[1]功能-城建'!GG90)*T$6+AW91</f>
        <v>0</v>
      </c>
      <c r="AX92" s="54">
        <f>($E94*'[1]功能-城建'!GH90)*U$6+AX91</f>
        <v>0</v>
      </c>
      <c r="AY92" s="54">
        <f>($E94*'[1]功能-城建'!GI90)*V$6+AY91</f>
        <v>0</v>
      </c>
      <c r="AZ92" s="54">
        <f>($E94*'[1]功能-城建'!GJ90)*W$6+AZ91</f>
        <v>0</v>
      </c>
      <c r="BD92" s="54">
        <v>87</v>
      </c>
      <c r="BE92" s="61">
        <f t="shared" si="85"/>
        <v>0</v>
      </c>
      <c r="BF92" s="61">
        <f t="shared" si="85"/>
        <v>0</v>
      </c>
      <c r="BG92" s="61">
        <f t="shared" si="85"/>
        <v>0</v>
      </c>
      <c r="BH92" s="61">
        <f t="shared" si="85"/>
        <v>0</v>
      </c>
      <c r="BI92" s="61">
        <f t="shared" si="85"/>
        <v>0</v>
      </c>
      <c r="BM92" s="54">
        <v>87</v>
      </c>
      <c r="BN92" s="61">
        <f t="shared" si="86"/>
        <v>0</v>
      </c>
      <c r="BO92" s="61">
        <f t="shared" si="86"/>
        <v>0</v>
      </c>
      <c r="BP92" s="61">
        <f t="shared" si="86"/>
        <v>0</v>
      </c>
      <c r="BQ92" s="61">
        <f t="shared" si="86"/>
        <v>0</v>
      </c>
      <c r="BR92" s="61">
        <f t="shared" si="86"/>
        <v>0</v>
      </c>
      <c r="BV92" s="54">
        <v>87</v>
      </c>
      <c r="BW92" s="61">
        <f t="shared" si="87"/>
        <v>0</v>
      </c>
      <c r="BX92" s="61">
        <f t="shared" si="87"/>
        <v>0</v>
      </c>
      <c r="BY92" s="61">
        <f t="shared" si="87"/>
        <v>0</v>
      </c>
      <c r="BZ92" s="61">
        <f t="shared" si="87"/>
        <v>0</v>
      </c>
      <c r="CA92" s="61">
        <f t="shared" si="87"/>
        <v>0</v>
      </c>
      <c r="CE92" s="54">
        <v>87</v>
      </c>
      <c r="CF92" s="62">
        <f t="shared" si="58"/>
        <v>0</v>
      </c>
      <c r="CG92" s="62">
        <f t="shared" si="59"/>
        <v>0</v>
      </c>
      <c r="CH92" s="62">
        <f t="shared" si="60"/>
        <v>0</v>
      </c>
      <c r="CI92" s="62">
        <f t="shared" si="61"/>
        <v>0</v>
      </c>
      <c r="CJ92" s="62">
        <f t="shared" si="62"/>
        <v>0</v>
      </c>
      <c r="CN92" s="54">
        <v>87</v>
      </c>
      <c r="CO92" s="62">
        <f t="shared" si="63"/>
        <v>0</v>
      </c>
      <c r="CP92" s="62">
        <f t="shared" si="64"/>
        <v>0</v>
      </c>
      <c r="CQ92" s="62">
        <f t="shared" si="65"/>
        <v>0</v>
      </c>
      <c r="CR92" s="62">
        <f t="shared" si="66"/>
        <v>0</v>
      </c>
      <c r="CS92" s="62">
        <f t="shared" si="67"/>
        <v>0</v>
      </c>
      <c r="CW92" s="54">
        <v>87</v>
      </c>
      <c r="CX92" s="62">
        <f t="shared" si="68"/>
        <v>0</v>
      </c>
      <c r="CY92" s="62">
        <f t="shared" si="69"/>
        <v>0</v>
      </c>
      <c r="CZ92" s="62">
        <f t="shared" si="70"/>
        <v>0</v>
      </c>
      <c r="DA92" s="62">
        <f t="shared" si="71"/>
        <v>0</v>
      </c>
      <c r="DB92" s="62">
        <f t="shared" si="72"/>
        <v>0</v>
      </c>
      <c r="DF92" s="54">
        <v>87</v>
      </c>
      <c r="DG92" s="61">
        <f t="shared" si="73"/>
        <v>0</v>
      </c>
      <c r="DH92" s="61">
        <f t="shared" si="74"/>
        <v>0</v>
      </c>
      <c r="DI92" s="61">
        <f t="shared" si="75"/>
        <v>0</v>
      </c>
      <c r="DJ92" s="61">
        <f t="shared" si="76"/>
        <v>0</v>
      </c>
      <c r="DK92" s="61">
        <f t="shared" si="77"/>
        <v>0</v>
      </c>
      <c r="DO92" s="54">
        <v>87</v>
      </c>
      <c r="DP92" s="61">
        <f t="shared" si="78"/>
        <v>0</v>
      </c>
      <c r="DQ92" s="61">
        <f t="shared" si="79"/>
        <v>0</v>
      </c>
      <c r="DR92" s="61">
        <f t="shared" si="80"/>
        <v>0</v>
      </c>
      <c r="DS92" s="61">
        <f t="shared" si="81"/>
        <v>0</v>
      </c>
      <c r="DT92" s="61">
        <f t="shared" si="82"/>
        <v>0</v>
      </c>
    </row>
    <row r="93" spans="2:124" x14ac:dyDescent="0.15">
      <c r="B93" s="54">
        <v>86</v>
      </c>
      <c r="C93" s="63">
        <f t="shared" si="84"/>
        <v>0.1</v>
      </c>
      <c r="D93" s="63">
        <f t="shared" si="84"/>
        <v>0</v>
      </c>
      <c r="E93" s="63">
        <f t="shared" si="84"/>
        <v>0.05</v>
      </c>
      <c r="F93" s="63">
        <f t="shared" si="84"/>
        <v>0.05</v>
      </c>
      <c r="G93" s="63">
        <f t="shared" si="84"/>
        <v>0.25</v>
      </c>
      <c r="H93" s="63">
        <f t="shared" si="83"/>
        <v>0.15</v>
      </c>
      <c r="I93" s="63">
        <f t="shared" si="83"/>
        <v>0.33</v>
      </c>
      <c r="J93" s="63">
        <f t="shared" si="83"/>
        <v>0.5</v>
      </c>
      <c r="K93" s="63">
        <f t="shared" si="83"/>
        <v>0.2</v>
      </c>
      <c r="L93" s="59">
        <f t="shared" si="83"/>
        <v>5</v>
      </c>
      <c r="M93" s="59">
        <f t="shared" si="83"/>
        <v>10</v>
      </c>
      <c r="AC93" s="54">
        <v>88</v>
      </c>
      <c r="AD93" s="54">
        <f>($C95*'[1]功能-城建'!EX91)*S$6+AD92</f>
        <v>0</v>
      </c>
      <c r="AE93" s="54">
        <f>($C95*'[1]功能-城建'!EY91)*T$6+AE92</f>
        <v>0</v>
      </c>
      <c r="AF93" s="54">
        <f>($C95*'[1]功能-城建'!EZ91)*U$6+AF92</f>
        <v>0</v>
      </c>
      <c r="AG93" s="54">
        <f>($C95*'[1]功能-城建'!FA91)*V$6+AG92</f>
        <v>0</v>
      </c>
      <c r="AH93" s="54">
        <f>($C95*'[1]功能-城建'!FB91)*W$6+AH92</f>
        <v>0</v>
      </c>
      <c r="AL93" s="54">
        <v>88</v>
      </c>
      <c r="AM93" s="54">
        <f>($D95*'[1]功能-城建'!HM91)*S$6+AM92</f>
        <v>0</v>
      </c>
      <c r="AN93" s="54">
        <f>($D95*'[1]功能-城建'!HN91)*T$6+AN92</f>
        <v>0</v>
      </c>
      <c r="AO93" s="54">
        <f>($D95*'[1]功能-城建'!HO91)*U$6+AO92</f>
        <v>0</v>
      </c>
      <c r="AP93" s="54">
        <f>($D95*'[1]功能-城建'!HP91)*V$6+AP92</f>
        <v>0</v>
      </c>
      <c r="AQ93" s="54">
        <f>($D95*'[1]功能-城建'!HQ91)*W$6+AQ92</f>
        <v>0</v>
      </c>
      <c r="AU93" s="54">
        <v>88</v>
      </c>
      <c r="AV93" s="54">
        <f>($E95*'[1]功能-城建'!GF91)*S$6+AV92</f>
        <v>0</v>
      </c>
      <c r="AW93" s="54">
        <f>($E95*'[1]功能-城建'!GG91)*T$6+AW92</f>
        <v>0</v>
      </c>
      <c r="AX93" s="54">
        <f>($E95*'[1]功能-城建'!GH91)*U$6+AX92</f>
        <v>0</v>
      </c>
      <c r="AY93" s="54">
        <f>($E95*'[1]功能-城建'!GI91)*V$6+AY92</f>
        <v>0</v>
      </c>
      <c r="AZ93" s="54">
        <f>($E95*'[1]功能-城建'!GJ91)*W$6+AZ92</f>
        <v>0</v>
      </c>
      <c r="BD93" s="54">
        <v>88</v>
      </c>
      <c r="BE93" s="61">
        <f t="shared" si="85"/>
        <v>0</v>
      </c>
      <c r="BF93" s="61">
        <f t="shared" si="85"/>
        <v>0</v>
      </c>
      <c r="BG93" s="61">
        <f t="shared" si="85"/>
        <v>0</v>
      </c>
      <c r="BH93" s="61">
        <f t="shared" si="85"/>
        <v>0</v>
      </c>
      <c r="BI93" s="61">
        <f t="shared" si="85"/>
        <v>0</v>
      </c>
      <c r="BM93" s="54">
        <v>88</v>
      </c>
      <c r="BN93" s="61">
        <f t="shared" si="86"/>
        <v>0</v>
      </c>
      <c r="BO93" s="61">
        <f t="shared" si="86"/>
        <v>0</v>
      </c>
      <c r="BP93" s="61">
        <f t="shared" si="86"/>
        <v>0</v>
      </c>
      <c r="BQ93" s="61">
        <f t="shared" si="86"/>
        <v>0</v>
      </c>
      <c r="BR93" s="61">
        <f t="shared" si="86"/>
        <v>0</v>
      </c>
      <c r="BV93" s="54">
        <v>88</v>
      </c>
      <c r="BW93" s="61">
        <f t="shared" si="87"/>
        <v>0</v>
      </c>
      <c r="BX93" s="61">
        <f t="shared" si="87"/>
        <v>0</v>
      </c>
      <c r="BY93" s="61">
        <f t="shared" si="87"/>
        <v>0</v>
      </c>
      <c r="BZ93" s="61">
        <f t="shared" si="87"/>
        <v>0</v>
      </c>
      <c r="CA93" s="61">
        <f t="shared" si="87"/>
        <v>0</v>
      </c>
      <c r="CE93" s="54">
        <v>88</v>
      </c>
      <c r="CF93" s="62">
        <f t="shared" si="58"/>
        <v>0</v>
      </c>
      <c r="CG93" s="62">
        <f t="shared" si="59"/>
        <v>0</v>
      </c>
      <c r="CH93" s="62">
        <f t="shared" si="60"/>
        <v>0</v>
      </c>
      <c r="CI93" s="62">
        <f t="shared" si="61"/>
        <v>0</v>
      </c>
      <c r="CJ93" s="62">
        <f t="shared" si="62"/>
        <v>0</v>
      </c>
      <c r="CN93" s="54">
        <v>88</v>
      </c>
      <c r="CO93" s="62">
        <f t="shared" si="63"/>
        <v>0</v>
      </c>
      <c r="CP93" s="62">
        <f t="shared" si="64"/>
        <v>0</v>
      </c>
      <c r="CQ93" s="62">
        <f t="shared" si="65"/>
        <v>0</v>
      </c>
      <c r="CR93" s="62">
        <f t="shared" si="66"/>
        <v>0</v>
      </c>
      <c r="CS93" s="62">
        <f t="shared" si="67"/>
        <v>0</v>
      </c>
      <c r="CW93" s="54">
        <v>88</v>
      </c>
      <c r="CX93" s="62">
        <f t="shared" si="68"/>
        <v>0</v>
      </c>
      <c r="CY93" s="62">
        <f t="shared" si="69"/>
        <v>0</v>
      </c>
      <c r="CZ93" s="62">
        <f t="shared" si="70"/>
        <v>0</v>
      </c>
      <c r="DA93" s="62">
        <f t="shared" si="71"/>
        <v>0</v>
      </c>
      <c r="DB93" s="62">
        <f t="shared" si="72"/>
        <v>0</v>
      </c>
      <c r="DF93" s="54">
        <v>88</v>
      </c>
      <c r="DG93" s="61">
        <f t="shared" si="73"/>
        <v>0</v>
      </c>
      <c r="DH93" s="61">
        <f t="shared" si="74"/>
        <v>0</v>
      </c>
      <c r="DI93" s="61">
        <f t="shared" si="75"/>
        <v>0</v>
      </c>
      <c r="DJ93" s="61">
        <f t="shared" si="76"/>
        <v>0</v>
      </c>
      <c r="DK93" s="61">
        <f t="shared" si="77"/>
        <v>0</v>
      </c>
      <c r="DO93" s="54">
        <v>88</v>
      </c>
      <c r="DP93" s="61">
        <f t="shared" si="78"/>
        <v>0</v>
      </c>
      <c r="DQ93" s="61">
        <f t="shared" si="79"/>
        <v>0</v>
      </c>
      <c r="DR93" s="61">
        <f t="shared" si="80"/>
        <v>0</v>
      </c>
      <c r="DS93" s="61">
        <f t="shared" si="81"/>
        <v>0</v>
      </c>
      <c r="DT93" s="61">
        <f t="shared" si="82"/>
        <v>0</v>
      </c>
    </row>
    <row r="94" spans="2:124" x14ac:dyDescent="0.15">
      <c r="B94" s="54">
        <v>87</v>
      </c>
      <c r="C94" s="63">
        <f t="shared" si="84"/>
        <v>0.1</v>
      </c>
      <c r="D94" s="63">
        <f t="shared" si="84"/>
        <v>0</v>
      </c>
      <c r="E94" s="63">
        <f t="shared" si="84"/>
        <v>0.05</v>
      </c>
      <c r="F94" s="63">
        <f t="shared" si="84"/>
        <v>0.05</v>
      </c>
      <c r="G94" s="63">
        <f t="shared" si="84"/>
        <v>0.25</v>
      </c>
      <c r="H94" s="63">
        <f t="shared" si="83"/>
        <v>0.15</v>
      </c>
      <c r="I94" s="63">
        <f t="shared" si="83"/>
        <v>0.33</v>
      </c>
      <c r="J94" s="63">
        <f t="shared" si="83"/>
        <v>0.5</v>
      </c>
      <c r="K94" s="63">
        <f t="shared" si="83"/>
        <v>0.2</v>
      </c>
      <c r="L94" s="59">
        <f t="shared" si="83"/>
        <v>5</v>
      </c>
      <c r="M94" s="59">
        <f t="shared" si="83"/>
        <v>10</v>
      </c>
      <c r="AC94" s="54">
        <v>89</v>
      </c>
      <c r="AD94" s="54">
        <f>($C96*'[1]功能-城建'!EX92)*S$6+AD93</f>
        <v>0</v>
      </c>
      <c r="AE94" s="54">
        <f>($C96*'[1]功能-城建'!EY92)*T$6+AE93</f>
        <v>0</v>
      </c>
      <c r="AF94" s="54">
        <f>($C96*'[1]功能-城建'!EZ92)*U$6+AF93</f>
        <v>0</v>
      </c>
      <c r="AG94" s="54">
        <f>($C96*'[1]功能-城建'!FA92)*V$6+AG93</f>
        <v>0</v>
      </c>
      <c r="AH94" s="54">
        <f>($C96*'[1]功能-城建'!FB92)*W$6+AH93</f>
        <v>0</v>
      </c>
      <c r="AL94" s="54">
        <v>89</v>
      </c>
      <c r="AM94" s="54">
        <f>($D96*'[1]功能-城建'!HM92)*S$6+AM93</f>
        <v>0</v>
      </c>
      <c r="AN94" s="54">
        <f>($D96*'[1]功能-城建'!HN92)*T$6+AN93</f>
        <v>0</v>
      </c>
      <c r="AO94" s="54">
        <f>($D96*'[1]功能-城建'!HO92)*U$6+AO93</f>
        <v>0</v>
      </c>
      <c r="AP94" s="54">
        <f>($D96*'[1]功能-城建'!HP92)*V$6+AP93</f>
        <v>0</v>
      </c>
      <c r="AQ94" s="54">
        <f>($D96*'[1]功能-城建'!HQ92)*W$6+AQ93</f>
        <v>0</v>
      </c>
      <c r="AU94" s="54">
        <v>89</v>
      </c>
      <c r="AV94" s="54">
        <f>($E96*'[1]功能-城建'!GF92)*S$6+AV93</f>
        <v>0</v>
      </c>
      <c r="AW94" s="54">
        <f>($E96*'[1]功能-城建'!GG92)*T$6+AW93</f>
        <v>0</v>
      </c>
      <c r="AX94" s="54">
        <f>($E96*'[1]功能-城建'!GH92)*U$6+AX93</f>
        <v>0</v>
      </c>
      <c r="AY94" s="54">
        <f>($E96*'[1]功能-城建'!GI92)*V$6+AY93</f>
        <v>0</v>
      </c>
      <c r="AZ94" s="54">
        <f>($E96*'[1]功能-城建'!GJ92)*W$6+AZ93</f>
        <v>0</v>
      </c>
      <c r="BD94" s="54">
        <v>89</v>
      </c>
      <c r="BE94" s="61">
        <f t="shared" si="85"/>
        <v>0</v>
      </c>
      <c r="BF94" s="61">
        <f t="shared" si="85"/>
        <v>0</v>
      </c>
      <c r="BG94" s="61">
        <f t="shared" si="85"/>
        <v>0</v>
      </c>
      <c r="BH94" s="61">
        <f t="shared" si="85"/>
        <v>0</v>
      </c>
      <c r="BI94" s="61">
        <f t="shared" si="85"/>
        <v>0</v>
      </c>
      <c r="BM94" s="54">
        <v>89</v>
      </c>
      <c r="BN94" s="61">
        <f t="shared" si="86"/>
        <v>0</v>
      </c>
      <c r="BO94" s="61">
        <f t="shared" si="86"/>
        <v>0</v>
      </c>
      <c r="BP94" s="61">
        <f t="shared" si="86"/>
        <v>0</v>
      </c>
      <c r="BQ94" s="61">
        <f t="shared" si="86"/>
        <v>0</v>
      </c>
      <c r="BR94" s="61">
        <f t="shared" si="86"/>
        <v>0</v>
      </c>
      <c r="BV94" s="54">
        <v>89</v>
      </c>
      <c r="BW94" s="61">
        <f t="shared" si="87"/>
        <v>0</v>
      </c>
      <c r="BX94" s="61">
        <f t="shared" si="87"/>
        <v>0</v>
      </c>
      <c r="BY94" s="61">
        <f t="shared" si="87"/>
        <v>0</v>
      </c>
      <c r="BZ94" s="61">
        <f t="shared" si="87"/>
        <v>0</v>
      </c>
      <c r="CA94" s="61">
        <f t="shared" si="87"/>
        <v>0</v>
      </c>
      <c r="CE94" s="54">
        <v>89</v>
      </c>
      <c r="CF94" s="62">
        <f t="shared" si="58"/>
        <v>0</v>
      </c>
      <c r="CG94" s="62">
        <f t="shared" si="59"/>
        <v>0</v>
      </c>
      <c r="CH94" s="62">
        <f t="shared" si="60"/>
        <v>0</v>
      </c>
      <c r="CI94" s="62">
        <f t="shared" si="61"/>
        <v>0</v>
      </c>
      <c r="CJ94" s="62">
        <f t="shared" si="62"/>
        <v>0</v>
      </c>
      <c r="CN94" s="54">
        <v>89</v>
      </c>
      <c r="CO94" s="62">
        <f t="shared" si="63"/>
        <v>0</v>
      </c>
      <c r="CP94" s="62">
        <f t="shared" si="64"/>
        <v>0</v>
      </c>
      <c r="CQ94" s="62">
        <f t="shared" si="65"/>
        <v>0</v>
      </c>
      <c r="CR94" s="62">
        <f t="shared" si="66"/>
        <v>0</v>
      </c>
      <c r="CS94" s="62">
        <f t="shared" si="67"/>
        <v>0</v>
      </c>
      <c r="CW94" s="54">
        <v>89</v>
      </c>
      <c r="CX94" s="62">
        <f t="shared" si="68"/>
        <v>0</v>
      </c>
      <c r="CY94" s="62">
        <f t="shared" si="69"/>
        <v>0</v>
      </c>
      <c r="CZ94" s="62">
        <f t="shared" si="70"/>
        <v>0</v>
      </c>
      <c r="DA94" s="62">
        <f t="shared" si="71"/>
        <v>0</v>
      </c>
      <c r="DB94" s="62">
        <f t="shared" si="72"/>
        <v>0</v>
      </c>
      <c r="DF94" s="54">
        <v>89</v>
      </c>
      <c r="DG94" s="61">
        <f t="shared" si="73"/>
        <v>0</v>
      </c>
      <c r="DH94" s="61">
        <f t="shared" si="74"/>
        <v>0</v>
      </c>
      <c r="DI94" s="61">
        <f t="shared" si="75"/>
        <v>0</v>
      </c>
      <c r="DJ94" s="61">
        <f t="shared" si="76"/>
        <v>0</v>
      </c>
      <c r="DK94" s="61">
        <f t="shared" si="77"/>
        <v>0</v>
      </c>
      <c r="DO94" s="54">
        <v>89</v>
      </c>
      <c r="DP94" s="61">
        <f t="shared" si="78"/>
        <v>0</v>
      </c>
      <c r="DQ94" s="61">
        <f t="shared" si="79"/>
        <v>0</v>
      </c>
      <c r="DR94" s="61">
        <f t="shared" si="80"/>
        <v>0</v>
      </c>
      <c r="DS94" s="61">
        <f t="shared" si="81"/>
        <v>0</v>
      </c>
      <c r="DT94" s="61">
        <f t="shared" si="82"/>
        <v>0</v>
      </c>
    </row>
    <row r="95" spans="2:124" x14ac:dyDescent="0.15">
      <c r="B95" s="54">
        <v>88</v>
      </c>
      <c r="C95" s="63">
        <f t="shared" si="84"/>
        <v>0.1</v>
      </c>
      <c r="D95" s="63">
        <f t="shared" si="84"/>
        <v>0</v>
      </c>
      <c r="E95" s="63">
        <f t="shared" si="84"/>
        <v>0.05</v>
      </c>
      <c r="F95" s="63">
        <f t="shared" si="84"/>
        <v>0.05</v>
      </c>
      <c r="G95" s="63">
        <f t="shared" si="84"/>
        <v>0.25</v>
      </c>
      <c r="H95" s="63">
        <f t="shared" si="83"/>
        <v>0.15</v>
      </c>
      <c r="I95" s="63">
        <f t="shared" si="83"/>
        <v>0.33</v>
      </c>
      <c r="J95" s="63">
        <f t="shared" si="83"/>
        <v>0.5</v>
      </c>
      <c r="K95" s="63">
        <f t="shared" si="83"/>
        <v>0.2</v>
      </c>
      <c r="L95" s="59">
        <f t="shared" si="83"/>
        <v>5</v>
      </c>
      <c r="M95" s="59">
        <f t="shared" si="83"/>
        <v>10</v>
      </c>
      <c r="AC95" s="54">
        <v>90</v>
      </c>
      <c r="AD95" s="54">
        <f>($C97*'[1]功能-城建'!EX93)*S$6+AD94</f>
        <v>0</v>
      </c>
      <c r="AE95" s="54">
        <f>($C97*'[1]功能-城建'!EY93)*T$6+AE94</f>
        <v>0</v>
      </c>
      <c r="AF95" s="54">
        <f>($C97*'[1]功能-城建'!EZ93)*U$6+AF94</f>
        <v>0</v>
      </c>
      <c r="AG95" s="54">
        <f>($C97*'[1]功能-城建'!FA93)*V$6+AG94</f>
        <v>0</v>
      </c>
      <c r="AH95" s="54">
        <f>($C97*'[1]功能-城建'!FB93)*W$6+AH94</f>
        <v>0</v>
      </c>
      <c r="AL95" s="54">
        <v>90</v>
      </c>
      <c r="AM95" s="54">
        <f>($D97*'[1]功能-城建'!HM93)*S$6+AM94</f>
        <v>0</v>
      </c>
      <c r="AN95" s="54">
        <f>($D97*'[1]功能-城建'!HN93)*T$6+AN94</f>
        <v>0</v>
      </c>
      <c r="AO95" s="54">
        <f>($D97*'[1]功能-城建'!HO93)*U$6+AO94</f>
        <v>0</v>
      </c>
      <c r="AP95" s="54">
        <f>($D97*'[1]功能-城建'!HP93)*V$6+AP94</f>
        <v>0</v>
      </c>
      <c r="AQ95" s="54">
        <f>($D97*'[1]功能-城建'!HQ93)*W$6+AQ94</f>
        <v>0</v>
      </c>
      <c r="AU95" s="54">
        <v>90</v>
      </c>
      <c r="AV95" s="54">
        <f>($E97*'[1]功能-城建'!GF93)*S$6+AV94</f>
        <v>0</v>
      </c>
      <c r="AW95" s="54">
        <f>($E97*'[1]功能-城建'!GG93)*T$6+AW94</f>
        <v>0</v>
      </c>
      <c r="AX95" s="54">
        <f>($E97*'[1]功能-城建'!GH93)*U$6+AX94</f>
        <v>0</v>
      </c>
      <c r="AY95" s="54">
        <f>($E97*'[1]功能-城建'!GI93)*V$6+AY94</f>
        <v>0</v>
      </c>
      <c r="AZ95" s="54">
        <f>($E97*'[1]功能-城建'!GJ93)*W$6+AZ94</f>
        <v>0</v>
      </c>
      <c r="BD95" s="54">
        <v>90</v>
      </c>
      <c r="BE95" s="61">
        <f t="shared" si="85"/>
        <v>0</v>
      </c>
      <c r="BF95" s="61">
        <f t="shared" si="85"/>
        <v>0</v>
      </c>
      <c r="BG95" s="61">
        <f t="shared" si="85"/>
        <v>0</v>
      </c>
      <c r="BH95" s="61">
        <f t="shared" si="85"/>
        <v>0</v>
      </c>
      <c r="BI95" s="61">
        <f t="shared" si="85"/>
        <v>0</v>
      </c>
      <c r="BM95" s="54">
        <v>90</v>
      </c>
      <c r="BN95" s="61">
        <f t="shared" si="86"/>
        <v>0</v>
      </c>
      <c r="BO95" s="61">
        <f t="shared" si="86"/>
        <v>0</v>
      </c>
      <c r="BP95" s="61">
        <f t="shared" si="86"/>
        <v>0</v>
      </c>
      <c r="BQ95" s="61">
        <f t="shared" si="86"/>
        <v>0</v>
      </c>
      <c r="BR95" s="61">
        <f t="shared" si="86"/>
        <v>0</v>
      </c>
      <c r="BV95" s="54">
        <v>90</v>
      </c>
      <c r="BW95" s="61">
        <f t="shared" si="87"/>
        <v>0</v>
      </c>
      <c r="BX95" s="61">
        <f t="shared" si="87"/>
        <v>0</v>
      </c>
      <c r="BY95" s="61">
        <f t="shared" si="87"/>
        <v>0</v>
      </c>
      <c r="BZ95" s="61">
        <f t="shared" si="87"/>
        <v>0</v>
      </c>
      <c r="CA95" s="61">
        <f t="shared" si="87"/>
        <v>0</v>
      </c>
      <c r="CE95" s="54">
        <v>90</v>
      </c>
      <c r="CF95" s="62">
        <f t="shared" si="58"/>
        <v>0</v>
      </c>
      <c r="CG95" s="62">
        <f t="shared" si="59"/>
        <v>0</v>
      </c>
      <c r="CH95" s="62">
        <f t="shared" si="60"/>
        <v>0</v>
      </c>
      <c r="CI95" s="62">
        <f t="shared" si="61"/>
        <v>0</v>
      </c>
      <c r="CJ95" s="62">
        <f t="shared" si="62"/>
        <v>0</v>
      </c>
      <c r="CN95" s="54">
        <v>90</v>
      </c>
      <c r="CO95" s="62">
        <f t="shared" si="63"/>
        <v>0</v>
      </c>
      <c r="CP95" s="62">
        <f t="shared" si="64"/>
        <v>0</v>
      </c>
      <c r="CQ95" s="62">
        <f t="shared" si="65"/>
        <v>0</v>
      </c>
      <c r="CR95" s="62">
        <f t="shared" si="66"/>
        <v>0</v>
      </c>
      <c r="CS95" s="62">
        <f t="shared" si="67"/>
        <v>0</v>
      </c>
      <c r="CW95" s="54">
        <v>90</v>
      </c>
      <c r="CX95" s="62">
        <f t="shared" si="68"/>
        <v>0</v>
      </c>
      <c r="CY95" s="62">
        <f t="shared" si="69"/>
        <v>0</v>
      </c>
      <c r="CZ95" s="62">
        <f t="shared" si="70"/>
        <v>0</v>
      </c>
      <c r="DA95" s="62">
        <f t="shared" si="71"/>
        <v>0</v>
      </c>
      <c r="DB95" s="62">
        <f t="shared" si="72"/>
        <v>0</v>
      </c>
      <c r="DF95" s="54">
        <v>90</v>
      </c>
      <c r="DG95" s="61">
        <f t="shared" si="73"/>
        <v>0</v>
      </c>
      <c r="DH95" s="61">
        <f t="shared" si="74"/>
        <v>0</v>
      </c>
      <c r="DI95" s="61">
        <f t="shared" si="75"/>
        <v>0</v>
      </c>
      <c r="DJ95" s="61">
        <f t="shared" si="76"/>
        <v>0</v>
      </c>
      <c r="DK95" s="61">
        <f t="shared" si="77"/>
        <v>0</v>
      </c>
      <c r="DO95" s="54">
        <v>90</v>
      </c>
      <c r="DP95" s="61">
        <f t="shared" si="78"/>
        <v>0</v>
      </c>
      <c r="DQ95" s="61">
        <f t="shared" si="79"/>
        <v>0</v>
      </c>
      <c r="DR95" s="61">
        <f t="shared" si="80"/>
        <v>0</v>
      </c>
      <c r="DS95" s="61">
        <f t="shared" si="81"/>
        <v>0</v>
      </c>
      <c r="DT95" s="61">
        <f t="shared" si="82"/>
        <v>0</v>
      </c>
    </row>
    <row r="96" spans="2:124" x14ac:dyDescent="0.15">
      <c r="B96" s="54">
        <v>89</v>
      </c>
      <c r="C96" s="63">
        <f t="shared" si="84"/>
        <v>0.1</v>
      </c>
      <c r="D96" s="63">
        <f t="shared" si="84"/>
        <v>0</v>
      </c>
      <c r="E96" s="63">
        <f t="shared" si="84"/>
        <v>0.05</v>
      </c>
      <c r="F96" s="63">
        <f t="shared" si="84"/>
        <v>0.05</v>
      </c>
      <c r="G96" s="63">
        <f t="shared" si="84"/>
        <v>0.25</v>
      </c>
      <c r="H96" s="63">
        <f t="shared" si="83"/>
        <v>0.15</v>
      </c>
      <c r="I96" s="63">
        <f t="shared" si="83"/>
        <v>0.33</v>
      </c>
      <c r="J96" s="63">
        <f t="shared" si="83"/>
        <v>0.5</v>
      </c>
      <c r="K96" s="63">
        <f t="shared" si="83"/>
        <v>0.2</v>
      </c>
      <c r="L96" s="59">
        <f t="shared" si="83"/>
        <v>5</v>
      </c>
      <c r="M96" s="59">
        <f t="shared" si="83"/>
        <v>10</v>
      </c>
      <c r="AC96" s="54">
        <v>91</v>
      </c>
      <c r="AD96" s="54">
        <f>($C98*'[1]功能-城建'!EX94)*S$6+AD95</f>
        <v>0</v>
      </c>
      <c r="AE96" s="54">
        <f>($C98*'[1]功能-城建'!EY94)*T$6+AE95</f>
        <v>0</v>
      </c>
      <c r="AF96" s="54">
        <f>($C98*'[1]功能-城建'!EZ94)*U$6+AF95</f>
        <v>0</v>
      </c>
      <c r="AG96" s="54">
        <f>($C98*'[1]功能-城建'!FA94)*V$6+AG95</f>
        <v>0</v>
      </c>
      <c r="AH96" s="54">
        <f>($C98*'[1]功能-城建'!FB94)*W$6+AH95</f>
        <v>0</v>
      </c>
      <c r="AL96" s="54">
        <v>91</v>
      </c>
      <c r="AM96" s="54">
        <f>($D98*'[1]功能-城建'!HM94)*S$6+AM95</f>
        <v>0</v>
      </c>
      <c r="AN96" s="54">
        <f>($D98*'[1]功能-城建'!HN94)*T$6+AN95</f>
        <v>0</v>
      </c>
      <c r="AO96" s="54">
        <f>($D98*'[1]功能-城建'!HO94)*U$6+AO95</f>
        <v>0</v>
      </c>
      <c r="AP96" s="54">
        <f>($D98*'[1]功能-城建'!HP94)*V$6+AP95</f>
        <v>0</v>
      </c>
      <c r="AQ96" s="54">
        <f>($D98*'[1]功能-城建'!HQ94)*W$6+AQ95</f>
        <v>0</v>
      </c>
      <c r="AU96" s="54">
        <v>91</v>
      </c>
      <c r="AV96" s="54">
        <f>($E98*'[1]功能-城建'!GF94)*S$6+AV95</f>
        <v>0</v>
      </c>
      <c r="AW96" s="54">
        <f>($E98*'[1]功能-城建'!GG94)*T$6+AW95</f>
        <v>0</v>
      </c>
      <c r="AX96" s="54">
        <f>($E98*'[1]功能-城建'!GH94)*U$6+AX95</f>
        <v>0</v>
      </c>
      <c r="AY96" s="54">
        <f>($E98*'[1]功能-城建'!GI94)*V$6+AY95</f>
        <v>0</v>
      </c>
      <c r="AZ96" s="54">
        <f>($E98*'[1]功能-城建'!GJ94)*W$6+AZ95</f>
        <v>0</v>
      </c>
      <c r="BD96" s="54">
        <v>91</v>
      </c>
      <c r="BE96" s="61">
        <f t="shared" si="85"/>
        <v>0</v>
      </c>
      <c r="BF96" s="61">
        <f t="shared" si="85"/>
        <v>0</v>
      </c>
      <c r="BG96" s="61">
        <f t="shared" si="85"/>
        <v>0</v>
      </c>
      <c r="BH96" s="61">
        <f t="shared" si="85"/>
        <v>0</v>
      </c>
      <c r="BI96" s="61">
        <f t="shared" si="85"/>
        <v>0</v>
      </c>
      <c r="BM96" s="54">
        <v>91</v>
      </c>
      <c r="BN96" s="61">
        <f t="shared" si="86"/>
        <v>0</v>
      </c>
      <c r="BO96" s="61">
        <f t="shared" si="86"/>
        <v>0</v>
      </c>
      <c r="BP96" s="61">
        <f t="shared" si="86"/>
        <v>0</v>
      </c>
      <c r="BQ96" s="61">
        <f t="shared" si="86"/>
        <v>0</v>
      </c>
      <c r="BR96" s="61">
        <f t="shared" si="86"/>
        <v>0</v>
      </c>
      <c r="BV96" s="54">
        <v>91</v>
      </c>
      <c r="BW96" s="61">
        <f t="shared" si="87"/>
        <v>0</v>
      </c>
      <c r="BX96" s="61">
        <f t="shared" si="87"/>
        <v>0</v>
      </c>
      <c r="BY96" s="61">
        <f t="shared" si="87"/>
        <v>0</v>
      </c>
      <c r="BZ96" s="61">
        <f t="shared" si="87"/>
        <v>0</v>
      </c>
      <c r="CA96" s="61">
        <f t="shared" si="87"/>
        <v>0</v>
      </c>
      <c r="CE96" s="54">
        <v>91</v>
      </c>
      <c r="CF96" s="62">
        <f t="shared" si="58"/>
        <v>0</v>
      </c>
      <c r="CG96" s="62">
        <f t="shared" si="59"/>
        <v>0</v>
      </c>
      <c r="CH96" s="62">
        <f t="shared" si="60"/>
        <v>0</v>
      </c>
      <c r="CI96" s="62">
        <f t="shared" si="61"/>
        <v>0</v>
      </c>
      <c r="CJ96" s="62">
        <f t="shared" si="62"/>
        <v>0</v>
      </c>
      <c r="CN96" s="54">
        <v>91</v>
      </c>
      <c r="CO96" s="62">
        <f t="shared" si="63"/>
        <v>0</v>
      </c>
      <c r="CP96" s="62">
        <f t="shared" si="64"/>
        <v>0</v>
      </c>
      <c r="CQ96" s="62">
        <f t="shared" si="65"/>
        <v>0</v>
      </c>
      <c r="CR96" s="62">
        <f t="shared" si="66"/>
        <v>0</v>
      </c>
      <c r="CS96" s="62">
        <f t="shared" si="67"/>
        <v>0</v>
      </c>
      <c r="CW96" s="54">
        <v>91</v>
      </c>
      <c r="CX96" s="62">
        <f t="shared" si="68"/>
        <v>0</v>
      </c>
      <c r="CY96" s="62">
        <f t="shared" si="69"/>
        <v>0</v>
      </c>
      <c r="CZ96" s="62">
        <f t="shared" si="70"/>
        <v>0</v>
      </c>
      <c r="DA96" s="62">
        <f t="shared" si="71"/>
        <v>0</v>
      </c>
      <c r="DB96" s="62">
        <f t="shared" si="72"/>
        <v>0</v>
      </c>
      <c r="DF96" s="54">
        <v>91</v>
      </c>
      <c r="DG96" s="61">
        <f t="shared" si="73"/>
        <v>0</v>
      </c>
      <c r="DH96" s="61">
        <f t="shared" si="74"/>
        <v>0</v>
      </c>
      <c r="DI96" s="61">
        <f t="shared" si="75"/>
        <v>0</v>
      </c>
      <c r="DJ96" s="61">
        <f t="shared" si="76"/>
        <v>0</v>
      </c>
      <c r="DK96" s="61">
        <f t="shared" si="77"/>
        <v>0</v>
      </c>
      <c r="DO96" s="54">
        <v>91</v>
      </c>
      <c r="DP96" s="61">
        <f t="shared" si="78"/>
        <v>0</v>
      </c>
      <c r="DQ96" s="61">
        <f t="shared" si="79"/>
        <v>0</v>
      </c>
      <c r="DR96" s="61">
        <f t="shared" si="80"/>
        <v>0</v>
      </c>
      <c r="DS96" s="61">
        <f t="shared" si="81"/>
        <v>0</v>
      </c>
      <c r="DT96" s="61">
        <f t="shared" si="82"/>
        <v>0</v>
      </c>
    </row>
    <row r="97" spans="2:124" x14ac:dyDescent="0.15">
      <c r="B97" s="54">
        <v>90</v>
      </c>
      <c r="C97" s="63">
        <f t="shared" si="84"/>
        <v>0.1</v>
      </c>
      <c r="D97" s="63">
        <f t="shared" si="84"/>
        <v>0</v>
      </c>
      <c r="E97" s="63">
        <f t="shared" si="84"/>
        <v>0.05</v>
      </c>
      <c r="F97" s="63">
        <f t="shared" si="84"/>
        <v>0.05</v>
      </c>
      <c r="G97" s="63">
        <f t="shared" si="84"/>
        <v>0.25</v>
      </c>
      <c r="H97" s="63">
        <f t="shared" si="83"/>
        <v>0.15</v>
      </c>
      <c r="I97" s="63">
        <f t="shared" si="83"/>
        <v>0.33</v>
      </c>
      <c r="J97" s="63">
        <f t="shared" si="83"/>
        <v>0.5</v>
      </c>
      <c r="K97" s="63">
        <f t="shared" si="83"/>
        <v>0.2</v>
      </c>
      <c r="L97" s="59">
        <f t="shared" si="83"/>
        <v>5</v>
      </c>
      <c r="M97" s="59">
        <f t="shared" si="83"/>
        <v>10</v>
      </c>
      <c r="AC97" s="54">
        <v>92</v>
      </c>
      <c r="AD97" s="54">
        <f>($C99*'[1]功能-城建'!EX95)*S$6+AD96</f>
        <v>0</v>
      </c>
      <c r="AE97" s="54">
        <f>($C99*'[1]功能-城建'!EY95)*T$6+AE96</f>
        <v>0</v>
      </c>
      <c r="AF97" s="54">
        <f>($C99*'[1]功能-城建'!EZ95)*U$6+AF96</f>
        <v>0</v>
      </c>
      <c r="AG97" s="54">
        <f>($C99*'[1]功能-城建'!FA95)*V$6+AG96</f>
        <v>0</v>
      </c>
      <c r="AH97" s="54">
        <f>($C99*'[1]功能-城建'!FB95)*W$6+AH96</f>
        <v>0</v>
      </c>
      <c r="AL97" s="54">
        <v>92</v>
      </c>
      <c r="AM97" s="54">
        <f>($D99*'[1]功能-城建'!HM95)*S$6+AM96</f>
        <v>0</v>
      </c>
      <c r="AN97" s="54">
        <f>($D99*'[1]功能-城建'!HN95)*T$6+AN96</f>
        <v>0</v>
      </c>
      <c r="AO97" s="54">
        <f>($D99*'[1]功能-城建'!HO95)*U$6+AO96</f>
        <v>0</v>
      </c>
      <c r="AP97" s="54">
        <f>($D99*'[1]功能-城建'!HP95)*V$6+AP96</f>
        <v>0</v>
      </c>
      <c r="AQ97" s="54">
        <f>($D99*'[1]功能-城建'!HQ95)*W$6+AQ96</f>
        <v>0</v>
      </c>
      <c r="AU97" s="54">
        <v>92</v>
      </c>
      <c r="AV97" s="54">
        <f>($E99*'[1]功能-城建'!GF95)*S$6+AV96</f>
        <v>0</v>
      </c>
      <c r="AW97" s="54">
        <f>($E99*'[1]功能-城建'!GG95)*T$6+AW96</f>
        <v>0</v>
      </c>
      <c r="AX97" s="54">
        <f>($E99*'[1]功能-城建'!GH95)*U$6+AX96</f>
        <v>0</v>
      </c>
      <c r="AY97" s="54">
        <f>($E99*'[1]功能-城建'!GI95)*V$6+AY96</f>
        <v>0</v>
      </c>
      <c r="AZ97" s="54">
        <f>($E99*'[1]功能-城建'!GJ95)*W$6+AZ96</f>
        <v>0</v>
      </c>
      <c r="BD97" s="54">
        <v>92</v>
      </c>
      <c r="BE97" s="61">
        <f t="shared" si="85"/>
        <v>0</v>
      </c>
      <c r="BF97" s="61">
        <f t="shared" si="85"/>
        <v>0</v>
      </c>
      <c r="BG97" s="61">
        <f t="shared" si="85"/>
        <v>0</v>
      </c>
      <c r="BH97" s="61">
        <f t="shared" si="85"/>
        <v>0</v>
      </c>
      <c r="BI97" s="61">
        <f t="shared" si="85"/>
        <v>0</v>
      </c>
      <c r="BM97" s="54">
        <v>92</v>
      </c>
      <c r="BN97" s="61">
        <f t="shared" si="86"/>
        <v>0</v>
      </c>
      <c r="BO97" s="61">
        <f t="shared" si="86"/>
        <v>0</v>
      </c>
      <c r="BP97" s="61">
        <f t="shared" si="86"/>
        <v>0</v>
      </c>
      <c r="BQ97" s="61">
        <f t="shared" si="86"/>
        <v>0</v>
      </c>
      <c r="BR97" s="61">
        <f t="shared" si="86"/>
        <v>0</v>
      </c>
      <c r="BV97" s="54">
        <v>92</v>
      </c>
      <c r="BW97" s="61">
        <f t="shared" si="87"/>
        <v>0</v>
      </c>
      <c r="BX97" s="61">
        <f t="shared" si="87"/>
        <v>0</v>
      </c>
      <c r="BY97" s="61">
        <f t="shared" si="87"/>
        <v>0</v>
      </c>
      <c r="BZ97" s="61">
        <f t="shared" si="87"/>
        <v>0</v>
      </c>
      <c r="CA97" s="61">
        <f t="shared" si="87"/>
        <v>0</v>
      </c>
      <c r="CE97" s="54">
        <v>92</v>
      </c>
      <c r="CF97" s="62">
        <f t="shared" si="58"/>
        <v>0</v>
      </c>
      <c r="CG97" s="62">
        <f t="shared" si="59"/>
        <v>0</v>
      </c>
      <c r="CH97" s="62">
        <f t="shared" si="60"/>
        <v>0</v>
      </c>
      <c r="CI97" s="62">
        <f t="shared" si="61"/>
        <v>0</v>
      </c>
      <c r="CJ97" s="62">
        <f t="shared" si="62"/>
        <v>0</v>
      </c>
      <c r="CN97" s="54">
        <v>92</v>
      </c>
      <c r="CO97" s="62">
        <f t="shared" si="63"/>
        <v>0</v>
      </c>
      <c r="CP97" s="62">
        <f t="shared" si="64"/>
        <v>0</v>
      </c>
      <c r="CQ97" s="62">
        <f t="shared" si="65"/>
        <v>0</v>
      </c>
      <c r="CR97" s="62">
        <f t="shared" si="66"/>
        <v>0</v>
      </c>
      <c r="CS97" s="62">
        <f t="shared" si="67"/>
        <v>0</v>
      </c>
      <c r="CW97" s="54">
        <v>92</v>
      </c>
      <c r="CX97" s="62">
        <f t="shared" si="68"/>
        <v>0</v>
      </c>
      <c r="CY97" s="62">
        <f t="shared" si="69"/>
        <v>0</v>
      </c>
      <c r="CZ97" s="62">
        <f t="shared" si="70"/>
        <v>0</v>
      </c>
      <c r="DA97" s="62">
        <f t="shared" si="71"/>
        <v>0</v>
      </c>
      <c r="DB97" s="62">
        <f t="shared" si="72"/>
        <v>0</v>
      </c>
      <c r="DF97" s="54">
        <v>92</v>
      </c>
      <c r="DG97" s="61">
        <f t="shared" si="73"/>
        <v>0</v>
      </c>
      <c r="DH97" s="61">
        <f t="shared" si="74"/>
        <v>0</v>
      </c>
      <c r="DI97" s="61">
        <f t="shared" si="75"/>
        <v>0</v>
      </c>
      <c r="DJ97" s="61">
        <f t="shared" si="76"/>
        <v>0</v>
      </c>
      <c r="DK97" s="61">
        <f t="shared" si="77"/>
        <v>0</v>
      </c>
      <c r="DO97" s="54">
        <v>92</v>
      </c>
      <c r="DP97" s="61">
        <f t="shared" si="78"/>
        <v>0</v>
      </c>
      <c r="DQ97" s="61">
        <f t="shared" si="79"/>
        <v>0</v>
      </c>
      <c r="DR97" s="61">
        <f t="shared" si="80"/>
        <v>0</v>
      </c>
      <c r="DS97" s="61">
        <f t="shared" si="81"/>
        <v>0</v>
      </c>
      <c r="DT97" s="61">
        <f t="shared" si="82"/>
        <v>0</v>
      </c>
    </row>
    <row r="98" spans="2:124" x14ac:dyDescent="0.15">
      <c r="B98" s="54">
        <v>91</v>
      </c>
      <c r="C98" s="63">
        <f t="shared" si="84"/>
        <v>0.1</v>
      </c>
      <c r="D98" s="63">
        <f t="shared" si="84"/>
        <v>0</v>
      </c>
      <c r="E98" s="63">
        <f t="shared" si="84"/>
        <v>0.05</v>
      </c>
      <c r="F98" s="63">
        <f t="shared" si="84"/>
        <v>0.05</v>
      </c>
      <c r="G98" s="63">
        <f t="shared" si="84"/>
        <v>0.25</v>
      </c>
      <c r="H98" s="63">
        <f t="shared" si="83"/>
        <v>0.15</v>
      </c>
      <c r="I98" s="63">
        <f t="shared" si="83"/>
        <v>0.33</v>
      </c>
      <c r="J98" s="63">
        <f t="shared" si="83"/>
        <v>0.5</v>
      </c>
      <c r="K98" s="63">
        <f t="shared" si="83"/>
        <v>0.2</v>
      </c>
      <c r="L98" s="59">
        <f t="shared" si="83"/>
        <v>5</v>
      </c>
      <c r="M98" s="59">
        <f t="shared" si="83"/>
        <v>10</v>
      </c>
      <c r="AC98" s="54">
        <v>93</v>
      </c>
      <c r="AD98" s="54">
        <f>($C100*'[1]功能-城建'!EX96)*S$6+AD97</f>
        <v>0</v>
      </c>
      <c r="AE98" s="54">
        <f>($C100*'[1]功能-城建'!EY96)*T$6+AE97</f>
        <v>0</v>
      </c>
      <c r="AF98" s="54">
        <f>($C100*'[1]功能-城建'!EZ96)*U$6+AF97</f>
        <v>0</v>
      </c>
      <c r="AG98" s="54">
        <f>($C100*'[1]功能-城建'!FA96)*V$6+AG97</f>
        <v>0</v>
      </c>
      <c r="AH98" s="54">
        <f>($C100*'[1]功能-城建'!FB96)*W$6+AH97</f>
        <v>0</v>
      </c>
      <c r="AL98" s="54">
        <v>93</v>
      </c>
      <c r="AM98" s="54">
        <f>($D100*'[1]功能-城建'!HM96)*S$6+AM97</f>
        <v>0</v>
      </c>
      <c r="AN98" s="54">
        <f>($D100*'[1]功能-城建'!HN96)*T$6+AN97</f>
        <v>0</v>
      </c>
      <c r="AO98" s="54">
        <f>($D100*'[1]功能-城建'!HO96)*U$6+AO97</f>
        <v>0</v>
      </c>
      <c r="AP98" s="54">
        <f>($D100*'[1]功能-城建'!HP96)*V$6+AP97</f>
        <v>0</v>
      </c>
      <c r="AQ98" s="54">
        <f>($D100*'[1]功能-城建'!HQ96)*W$6+AQ97</f>
        <v>0</v>
      </c>
      <c r="AU98" s="54">
        <v>93</v>
      </c>
      <c r="AV98" s="54">
        <f>($E100*'[1]功能-城建'!GF96)*S$6+AV97</f>
        <v>0</v>
      </c>
      <c r="AW98" s="54">
        <f>($E100*'[1]功能-城建'!GG96)*T$6+AW97</f>
        <v>0</v>
      </c>
      <c r="AX98" s="54">
        <f>($E100*'[1]功能-城建'!GH96)*U$6+AX97</f>
        <v>0</v>
      </c>
      <c r="AY98" s="54">
        <f>($E100*'[1]功能-城建'!GI96)*V$6+AY97</f>
        <v>0</v>
      </c>
      <c r="AZ98" s="54">
        <f>($E100*'[1]功能-城建'!GJ96)*W$6+AZ97</f>
        <v>0</v>
      </c>
      <c r="BD98" s="54">
        <v>93</v>
      </c>
      <c r="BE98" s="61">
        <f t="shared" si="85"/>
        <v>0</v>
      </c>
      <c r="BF98" s="61">
        <f t="shared" si="85"/>
        <v>0</v>
      </c>
      <c r="BG98" s="61">
        <f t="shared" si="85"/>
        <v>0</v>
      </c>
      <c r="BH98" s="61">
        <f t="shared" si="85"/>
        <v>0</v>
      </c>
      <c r="BI98" s="61">
        <f t="shared" si="85"/>
        <v>0</v>
      </c>
      <c r="BM98" s="54">
        <v>93</v>
      </c>
      <c r="BN98" s="61">
        <f t="shared" si="86"/>
        <v>0</v>
      </c>
      <c r="BO98" s="61">
        <f t="shared" si="86"/>
        <v>0</v>
      </c>
      <c r="BP98" s="61">
        <f t="shared" si="86"/>
        <v>0</v>
      </c>
      <c r="BQ98" s="61">
        <f t="shared" si="86"/>
        <v>0</v>
      </c>
      <c r="BR98" s="61">
        <f t="shared" si="86"/>
        <v>0</v>
      </c>
      <c r="BV98" s="54">
        <v>93</v>
      </c>
      <c r="BW98" s="61">
        <f t="shared" si="87"/>
        <v>0</v>
      </c>
      <c r="BX98" s="61">
        <f t="shared" si="87"/>
        <v>0</v>
      </c>
      <c r="BY98" s="61">
        <f t="shared" si="87"/>
        <v>0</v>
      </c>
      <c r="BZ98" s="61">
        <f t="shared" si="87"/>
        <v>0</v>
      </c>
      <c r="CA98" s="61">
        <f t="shared" si="87"/>
        <v>0</v>
      </c>
      <c r="CE98" s="54">
        <v>93</v>
      </c>
      <c r="CF98" s="62">
        <f t="shared" si="58"/>
        <v>0</v>
      </c>
      <c r="CG98" s="62">
        <f t="shared" si="59"/>
        <v>0</v>
      </c>
      <c r="CH98" s="62">
        <f t="shared" si="60"/>
        <v>0</v>
      </c>
      <c r="CI98" s="62">
        <f t="shared" si="61"/>
        <v>0</v>
      </c>
      <c r="CJ98" s="62">
        <f t="shared" si="62"/>
        <v>0</v>
      </c>
      <c r="CN98" s="54">
        <v>93</v>
      </c>
      <c r="CO98" s="62">
        <f t="shared" si="63"/>
        <v>0</v>
      </c>
      <c r="CP98" s="62">
        <f t="shared" si="64"/>
        <v>0</v>
      </c>
      <c r="CQ98" s="62">
        <f t="shared" si="65"/>
        <v>0</v>
      </c>
      <c r="CR98" s="62">
        <f t="shared" si="66"/>
        <v>0</v>
      </c>
      <c r="CS98" s="62">
        <f t="shared" si="67"/>
        <v>0</v>
      </c>
      <c r="CW98" s="54">
        <v>93</v>
      </c>
      <c r="CX98" s="62">
        <f t="shared" si="68"/>
        <v>0</v>
      </c>
      <c r="CY98" s="62">
        <f t="shared" si="69"/>
        <v>0</v>
      </c>
      <c r="CZ98" s="62">
        <f t="shared" si="70"/>
        <v>0</v>
      </c>
      <c r="DA98" s="62">
        <f t="shared" si="71"/>
        <v>0</v>
      </c>
      <c r="DB98" s="62">
        <f t="shared" si="72"/>
        <v>0</v>
      </c>
      <c r="DF98" s="54">
        <v>93</v>
      </c>
      <c r="DG98" s="61">
        <f t="shared" si="73"/>
        <v>0</v>
      </c>
      <c r="DH98" s="61">
        <f t="shared" si="74"/>
        <v>0</v>
      </c>
      <c r="DI98" s="61">
        <f t="shared" si="75"/>
        <v>0</v>
      </c>
      <c r="DJ98" s="61">
        <f t="shared" si="76"/>
        <v>0</v>
      </c>
      <c r="DK98" s="61">
        <f t="shared" si="77"/>
        <v>0</v>
      </c>
      <c r="DO98" s="54">
        <v>93</v>
      </c>
      <c r="DP98" s="61">
        <f t="shared" si="78"/>
        <v>0</v>
      </c>
      <c r="DQ98" s="61">
        <f t="shared" si="79"/>
        <v>0</v>
      </c>
      <c r="DR98" s="61">
        <f t="shared" si="80"/>
        <v>0</v>
      </c>
      <c r="DS98" s="61">
        <f t="shared" si="81"/>
        <v>0</v>
      </c>
      <c r="DT98" s="61">
        <f t="shared" si="82"/>
        <v>0</v>
      </c>
    </row>
    <row r="99" spans="2:124" x14ac:dyDescent="0.15">
      <c r="B99" s="54">
        <v>92</v>
      </c>
      <c r="C99" s="63">
        <f t="shared" si="84"/>
        <v>0.1</v>
      </c>
      <c r="D99" s="63">
        <f t="shared" si="84"/>
        <v>0</v>
      </c>
      <c r="E99" s="63">
        <f t="shared" si="84"/>
        <v>0.05</v>
      </c>
      <c r="F99" s="63">
        <f t="shared" si="84"/>
        <v>0.05</v>
      </c>
      <c r="G99" s="63">
        <f t="shared" si="84"/>
        <v>0.25</v>
      </c>
      <c r="H99" s="63">
        <f t="shared" si="83"/>
        <v>0.15</v>
      </c>
      <c r="I99" s="63">
        <f t="shared" si="83"/>
        <v>0.33</v>
      </c>
      <c r="J99" s="63">
        <f t="shared" si="83"/>
        <v>0.5</v>
      </c>
      <c r="K99" s="63">
        <f t="shared" si="83"/>
        <v>0.2</v>
      </c>
      <c r="L99" s="59">
        <f t="shared" si="83"/>
        <v>5</v>
      </c>
      <c r="M99" s="59">
        <f t="shared" si="83"/>
        <v>10</v>
      </c>
      <c r="AC99" s="54">
        <v>94</v>
      </c>
      <c r="AD99" s="54">
        <f>($C101*'[1]功能-城建'!EX97)*S$6+AD98</f>
        <v>0</v>
      </c>
      <c r="AE99" s="54">
        <f>($C101*'[1]功能-城建'!EY97)*T$6+AE98</f>
        <v>0</v>
      </c>
      <c r="AF99" s="54">
        <f>($C101*'[1]功能-城建'!EZ97)*U$6+AF98</f>
        <v>0</v>
      </c>
      <c r="AG99" s="54">
        <f>($C101*'[1]功能-城建'!FA97)*V$6+AG98</f>
        <v>0</v>
      </c>
      <c r="AH99" s="54">
        <f>($C101*'[1]功能-城建'!FB97)*W$6+AH98</f>
        <v>0</v>
      </c>
      <c r="AL99" s="54">
        <v>94</v>
      </c>
      <c r="AM99" s="54">
        <f>($D101*'[1]功能-城建'!HM97)*S$6+AM98</f>
        <v>0</v>
      </c>
      <c r="AN99" s="54">
        <f>($D101*'[1]功能-城建'!HN97)*T$6+AN98</f>
        <v>0</v>
      </c>
      <c r="AO99" s="54">
        <f>($D101*'[1]功能-城建'!HO97)*U$6+AO98</f>
        <v>0</v>
      </c>
      <c r="AP99" s="54">
        <f>($D101*'[1]功能-城建'!HP97)*V$6+AP98</f>
        <v>0</v>
      </c>
      <c r="AQ99" s="54">
        <f>($D101*'[1]功能-城建'!HQ97)*W$6+AQ98</f>
        <v>0</v>
      </c>
      <c r="AU99" s="54">
        <v>94</v>
      </c>
      <c r="AV99" s="54">
        <f>($E101*'[1]功能-城建'!GF97)*S$6+AV98</f>
        <v>0</v>
      </c>
      <c r="AW99" s="54">
        <f>($E101*'[1]功能-城建'!GG97)*T$6+AW98</f>
        <v>0</v>
      </c>
      <c r="AX99" s="54">
        <f>($E101*'[1]功能-城建'!GH97)*U$6+AX98</f>
        <v>0</v>
      </c>
      <c r="AY99" s="54">
        <f>($E101*'[1]功能-城建'!GI97)*V$6+AY98</f>
        <v>0</v>
      </c>
      <c r="AZ99" s="54">
        <f>($E101*'[1]功能-城建'!GJ97)*W$6+AZ98</f>
        <v>0</v>
      </c>
      <c r="BD99" s="54">
        <v>94</v>
      </c>
      <c r="BE99" s="61">
        <f t="shared" si="85"/>
        <v>0</v>
      </c>
      <c r="BF99" s="61">
        <f t="shared" si="85"/>
        <v>0</v>
      </c>
      <c r="BG99" s="61">
        <f t="shared" si="85"/>
        <v>0</v>
      </c>
      <c r="BH99" s="61">
        <f t="shared" si="85"/>
        <v>0</v>
      </c>
      <c r="BI99" s="61">
        <f t="shared" si="85"/>
        <v>0</v>
      </c>
      <c r="BM99" s="54">
        <v>94</v>
      </c>
      <c r="BN99" s="61">
        <f t="shared" si="86"/>
        <v>0</v>
      </c>
      <c r="BO99" s="61">
        <f t="shared" si="86"/>
        <v>0</v>
      </c>
      <c r="BP99" s="61">
        <f t="shared" si="86"/>
        <v>0</v>
      </c>
      <c r="BQ99" s="61">
        <f t="shared" si="86"/>
        <v>0</v>
      </c>
      <c r="BR99" s="61">
        <f t="shared" si="86"/>
        <v>0</v>
      </c>
      <c r="BV99" s="54">
        <v>94</v>
      </c>
      <c r="BW99" s="61">
        <f t="shared" si="87"/>
        <v>0</v>
      </c>
      <c r="BX99" s="61">
        <f t="shared" si="87"/>
        <v>0</v>
      </c>
      <c r="BY99" s="61">
        <f t="shared" si="87"/>
        <v>0</v>
      </c>
      <c r="BZ99" s="61">
        <f t="shared" si="87"/>
        <v>0</v>
      </c>
      <c r="CA99" s="61">
        <f t="shared" si="87"/>
        <v>0</v>
      </c>
      <c r="CE99" s="54">
        <v>94</v>
      </c>
      <c r="CF99" s="62">
        <f t="shared" si="58"/>
        <v>0</v>
      </c>
      <c r="CG99" s="62">
        <f t="shared" si="59"/>
        <v>0</v>
      </c>
      <c r="CH99" s="62">
        <f t="shared" si="60"/>
        <v>0</v>
      </c>
      <c r="CI99" s="62">
        <f t="shared" si="61"/>
        <v>0</v>
      </c>
      <c r="CJ99" s="62">
        <f t="shared" si="62"/>
        <v>0</v>
      </c>
      <c r="CN99" s="54">
        <v>94</v>
      </c>
      <c r="CO99" s="62">
        <f t="shared" si="63"/>
        <v>0</v>
      </c>
      <c r="CP99" s="62">
        <f t="shared" si="64"/>
        <v>0</v>
      </c>
      <c r="CQ99" s="62">
        <f t="shared" si="65"/>
        <v>0</v>
      </c>
      <c r="CR99" s="62">
        <f t="shared" si="66"/>
        <v>0</v>
      </c>
      <c r="CS99" s="62">
        <f t="shared" si="67"/>
        <v>0</v>
      </c>
      <c r="CW99" s="54">
        <v>94</v>
      </c>
      <c r="CX99" s="62">
        <f t="shared" si="68"/>
        <v>0</v>
      </c>
      <c r="CY99" s="62">
        <f t="shared" si="69"/>
        <v>0</v>
      </c>
      <c r="CZ99" s="62">
        <f t="shared" si="70"/>
        <v>0</v>
      </c>
      <c r="DA99" s="62">
        <f t="shared" si="71"/>
        <v>0</v>
      </c>
      <c r="DB99" s="62">
        <f t="shared" si="72"/>
        <v>0</v>
      </c>
      <c r="DF99" s="54">
        <v>94</v>
      </c>
      <c r="DG99" s="61">
        <f t="shared" si="73"/>
        <v>0</v>
      </c>
      <c r="DH99" s="61">
        <f t="shared" si="74"/>
        <v>0</v>
      </c>
      <c r="DI99" s="61">
        <f t="shared" si="75"/>
        <v>0</v>
      </c>
      <c r="DJ99" s="61">
        <f t="shared" si="76"/>
        <v>0</v>
      </c>
      <c r="DK99" s="61">
        <f t="shared" si="77"/>
        <v>0</v>
      </c>
      <c r="DO99" s="54">
        <v>94</v>
      </c>
      <c r="DP99" s="61">
        <f t="shared" si="78"/>
        <v>0</v>
      </c>
      <c r="DQ99" s="61">
        <f t="shared" si="79"/>
        <v>0</v>
      </c>
      <c r="DR99" s="61">
        <f t="shared" si="80"/>
        <v>0</v>
      </c>
      <c r="DS99" s="61">
        <f t="shared" si="81"/>
        <v>0</v>
      </c>
      <c r="DT99" s="61">
        <f t="shared" si="82"/>
        <v>0</v>
      </c>
    </row>
    <row r="100" spans="2:124" x14ac:dyDescent="0.15">
      <c r="B100" s="54">
        <v>93</v>
      </c>
      <c r="C100" s="63">
        <f t="shared" si="84"/>
        <v>0.1</v>
      </c>
      <c r="D100" s="63">
        <f t="shared" si="84"/>
        <v>0</v>
      </c>
      <c r="E100" s="63">
        <f t="shared" si="84"/>
        <v>0.05</v>
      </c>
      <c r="F100" s="63">
        <f t="shared" si="84"/>
        <v>0.05</v>
      </c>
      <c r="G100" s="63">
        <f t="shared" si="84"/>
        <v>0.25</v>
      </c>
      <c r="H100" s="63">
        <f t="shared" si="83"/>
        <v>0.15</v>
      </c>
      <c r="I100" s="63">
        <f t="shared" si="83"/>
        <v>0.33</v>
      </c>
      <c r="J100" s="63">
        <f t="shared" si="83"/>
        <v>0.5</v>
      </c>
      <c r="K100" s="63">
        <f t="shared" si="83"/>
        <v>0.2</v>
      </c>
      <c r="L100" s="59">
        <f t="shared" si="83"/>
        <v>5</v>
      </c>
      <c r="M100" s="59">
        <f t="shared" si="83"/>
        <v>10</v>
      </c>
      <c r="AC100" s="54">
        <v>95</v>
      </c>
      <c r="AD100" s="54">
        <f>($C102*'[1]功能-城建'!EX98)*S$6+AD99</f>
        <v>0</v>
      </c>
      <c r="AE100" s="54">
        <f>($C102*'[1]功能-城建'!EY98)*T$6+AE99</f>
        <v>0</v>
      </c>
      <c r="AF100" s="54">
        <f>($C102*'[1]功能-城建'!EZ98)*U$6+AF99</f>
        <v>0</v>
      </c>
      <c r="AG100" s="54">
        <f>($C102*'[1]功能-城建'!FA98)*V$6+AG99</f>
        <v>0</v>
      </c>
      <c r="AH100" s="54">
        <f>($C102*'[1]功能-城建'!FB98)*W$6+AH99</f>
        <v>0</v>
      </c>
      <c r="AL100" s="54">
        <v>95</v>
      </c>
      <c r="AM100" s="54">
        <f>($D102*'[1]功能-城建'!HM98)*S$6+AM99</f>
        <v>0</v>
      </c>
      <c r="AN100" s="54">
        <f>($D102*'[1]功能-城建'!HN98)*T$6+AN99</f>
        <v>0</v>
      </c>
      <c r="AO100" s="54">
        <f>($D102*'[1]功能-城建'!HO98)*U$6+AO99</f>
        <v>0</v>
      </c>
      <c r="AP100" s="54">
        <f>($D102*'[1]功能-城建'!HP98)*V$6+AP99</f>
        <v>0</v>
      </c>
      <c r="AQ100" s="54">
        <f>($D102*'[1]功能-城建'!HQ98)*W$6+AQ99</f>
        <v>0</v>
      </c>
      <c r="AU100" s="54">
        <v>95</v>
      </c>
      <c r="AV100" s="54">
        <f>($E102*'[1]功能-城建'!GF98)*S$6+AV99</f>
        <v>0</v>
      </c>
      <c r="AW100" s="54">
        <f>($E102*'[1]功能-城建'!GG98)*T$6+AW99</f>
        <v>0</v>
      </c>
      <c r="AX100" s="54">
        <f>($E102*'[1]功能-城建'!GH98)*U$6+AX99</f>
        <v>0</v>
      </c>
      <c r="AY100" s="54">
        <f>($E102*'[1]功能-城建'!GI98)*V$6+AY99</f>
        <v>0</v>
      </c>
      <c r="AZ100" s="54">
        <f>($E102*'[1]功能-城建'!GJ98)*W$6+AZ99</f>
        <v>0</v>
      </c>
      <c r="BD100" s="54">
        <v>95</v>
      </c>
      <c r="BE100" s="61">
        <f t="shared" si="85"/>
        <v>0</v>
      </c>
      <c r="BF100" s="61">
        <f t="shared" si="85"/>
        <v>0</v>
      </c>
      <c r="BG100" s="61">
        <f t="shared" si="85"/>
        <v>0</v>
      </c>
      <c r="BH100" s="61">
        <f t="shared" si="85"/>
        <v>0</v>
      </c>
      <c r="BI100" s="61">
        <f t="shared" si="85"/>
        <v>0</v>
      </c>
      <c r="BM100" s="54">
        <v>95</v>
      </c>
      <c r="BN100" s="61">
        <f t="shared" si="86"/>
        <v>0</v>
      </c>
      <c r="BO100" s="61">
        <f t="shared" si="86"/>
        <v>0</v>
      </c>
      <c r="BP100" s="61">
        <f t="shared" si="86"/>
        <v>0</v>
      </c>
      <c r="BQ100" s="61">
        <f t="shared" si="86"/>
        <v>0</v>
      </c>
      <c r="BR100" s="61">
        <f t="shared" si="86"/>
        <v>0</v>
      </c>
      <c r="BV100" s="54">
        <v>95</v>
      </c>
      <c r="BW100" s="61">
        <f t="shared" si="87"/>
        <v>0</v>
      </c>
      <c r="BX100" s="61">
        <f t="shared" si="87"/>
        <v>0</v>
      </c>
      <c r="BY100" s="61">
        <f t="shared" si="87"/>
        <v>0</v>
      </c>
      <c r="BZ100" s="61">
        <f t="shared" si="87"/>
        <v>0</v>
      </c>
      <c r="CA100" s="61">
        <f t="shared" si="87"/>
        <v>0</v>
      </c>
      <c r="CE100" s="54">
        <v>95</v>
      </c>
      <c r="CF100" s="62">
        <f t="shared" si="58"/>
        <v>0</v>
      </c>
      <c r="CG100" s="62">
        <f t="shared" si="59"/>
        <v>0</v>
      </c>
      <c r="CH100" s="62">
        <f t="shared" si="60"/>
        <v>0</v>
      </c>
      <c r="CI100" s="62">
        <f t="shared" si="61"/>
        <v>0</v>
      </c>
      <c r="CJ100" s="62">
        <f t="shared" si="62"/>
        <v>0</v>
      </c>
      <c r="CN100" s="54">
        <v>95</v>
      </c>
      <c r="CO100" s="62">
        <f t="shared" si="63"/>
        <v>0</v>
      </c>
      <c r="CP100" s="62">
        <f t="shared" si="64"/>
        <v>0</v>
      </c>
      <c r="CQ100" s="62">
        <f t="shared" si="65"/>
        <v>0</v>
      </c>
      <c r="CR100" s="62">
        <f t="shared" si="66"/>
        <v>0</v>
      </c>
      <c r="CS100" s="62">
        <f t="shared" si="67"/>
        <v>0</v>
      </c>
      <c r="CW100" s="54">
        <v>95</v>
      </c>
      <c r="CX100" s="62">
        <f t="shared" si="68"/>
        <v>0</v>
      </c>
      <c r="CY100" s="62">
        <f t="shared" si="69"/>
        <v>0</v>
      </c>
      <c r="CZ100" s="62">
        <f t="shared" si="70"/>
        <v>0</v>
      </c>
      <c r="DA100" s="62">
        <f t="shared" si="71"/>
        <v>0</v>
      </c>
      <c r="DB100" s="62">
        <f t="shared" si="72"/>
        <v>0</v>
      </c>
      <c r="DF100" s="54">
        <v>95</v>
      </c>
      <c r="DG100" s="61">
        <f t="shared" si="73"/>
        <v>0</v>
      </c>
      <c r="DH100" s="61">
        <f t="shared" si="74"/>
        <v>0</v>
      </c>
      <c r="DI100" s="61">
        <f t="shared" si="75"/>
        <v>0</v>
      </c>
      <c r="DJ100" s="61">
        <f t="shared" si="76"/>
        <v>0</v>
      </c>
      <c r="DK100" s="61">
        <f t="shared" si="77"/>
        <v>0</v>
      </c>
      <c r="DO100" s="54">
        <v>95</v>
      </c>
      <c r="DP100" s="61">
        <f t="shared" si="78"/>
        <v>0</v>
      </c>
      <c r="DQ100" s="61">
        <f t="shared" si="79"/>
        <v>0</v>
      </c>
      <c r="DR100" s="61">
        <f t="shared" si="80"/>
        <v>0</v>
      </c>
      <c r="DS100" s="61">
        <f t="shared" si="81"/>
        <v>0</v>
      </c>
      <c r="DT100" s="61">
        <f t="shared" si="82"/>
        <v>0</v>
      </c>
    </row>
    <row r="101" spans="2:124" x14ac:dyDescent="0.15">
      <c r="B101" s="54">
        <v>94</v>
      </c>
      <c r="C101" s="63">
        <f t="shared" si="84"/>
        <v>0.1</v>
      </c>
      <c r="D101" s="63">
        <f t="shared" si="84"/>
        <v>0</v>
      </c>
      <c r="E101" s="63">
        <f t="shared" si="84"/>
        <v>0.05</v>
      </c>
      <c r="F101" s="63">
        <f t="shared" si="84"/>
        <v>0.05</v>
      </c>
      <c r="G101" s="63">
        <f t="shared" si="84"/>
        <v>0.25</v>
      </c>
      <c r="H101" s="63">
        <f t="shared" ref="H101:M107" si="88">MIN(H$5,MAX(H$5/($D$2-$D$1)*($B101-$D$1),0))</f>
        <v>0.15</v>
      </c>
      <c r="I101" s="63">
        <f t="shared" si="88"/>
        <v>0.33</v>
      </c>
      <c r="J101" s="63">
        <f t="shared" si="88"/>
        <v>0.5</v>
      </c>
      <c r="K101" s="63">
        <f t="shared" si="88"/>
        <v>0.2</v>
      </c>
      <c r="L101" s="59">
        <f t="shared" si="88"/>
        <v>5</v>
      </c>
      <c r="M101" s="59">
        <f t="shared" si="88"/>
        <v>10</v>
      </c>
      <c r="AC101" s="54">
        <v>96</v>
      </c>
      <c r="AD101" s="54">
        <f>($C103*'[1]功能-城建'!EX99)*S$6+AD100</f>
        <v>0</v>
      </c>
      <c r="AE101" s="54">
        <f>($C103*'[1]功能-城建'!EY99)*T$6+AE100</f>
        <v>0</v>
      </c>
      <c r="AF101" s="54">
        <f>($C103*'[1]功能-城建'!EZ99)*U$6+AF100</f>
        <v>0</v>
      </c>
      <c r="AG101" s="54">
        <f>($C103*'[1]功能-城建'!FA99)*V$6+AG100</f>
        <v>0</v>
      </c>
      <c r="AH101" s="54">
        <f>($C103*'[1]功能-城建'!FB99)*W$6+AH100</f>
        <v>0</v>
      </c>
      <c r="AL101" s="54">
        <v>96</v>
      </c>
      <c r="AM101" s="54">
        <f>($D103*'[1]功能-城建'!HM99)*S$6+AM100</f>
        <v>0</v>
      </c>
      <c r="AN101" s="54">
        <f>($D103*'[1]功能-城建'!HN99)*T$6+AN100</f>
        <v>0</v>
      </c>
      <c r="AO101" s="54">
        <f>($D103*'[1]功能-城建'!HO99)*U$6+AO100</f>
        <v>0</v>
      </c>
      <c r="AP101" s="54">
        <f>($D103*'[1]功能-城建'!HP99)*V$6+AP100</f>
        <v>0</v>
      </c>
      <c r="AQ101" s="54">
        <f>($D103*'[1]功能-城建'!HQ99)*W$6+AQ100</f>
        <v>0</v>
      </c>
      <c r="AU101" s="54">
        <v>96</v>
      </c>
      <c r="AV101" s="54">
        <f>($E103*'[1]功能-城建'!GF99)*S$6+AV100</f>
        <v>0</v>
      </c>
      <c r="AW101" s="54">
        <f>($E103*'[1]功能-城建'!GG99)*T$6+AW100</f>
        <v>0</v>
      </c>
      <c r="AX101" s="54">
        <f>($E103*'[1]功能-城建'!GH99)*U$6+AX100</f>
        <v>0</v>
      </c>
      <c r="AY101" s="54">
        <f>($E103*'[1]功能-城建'!GI99)*V$6+AY100</f>
        <v>0</v>
      </c>
      <c r="AZ101" s="54">
        <f>($E103*'[1]功能-城建'!GJ99)*W$6+AZ100</f>
        <v>0</v>
      </c>
      <c r="BD101" s="54">
        <v>96</v>
      </c>
      <c r="BE101" s="61">
        <f t="shared" si="85"/>
        <v>0</v>
      </c>
      <c r="BF101" s="61">
        <f t="shared" si="85"/>
        <v>0</v>
      </c>
      <c r="BG101" s="61">
        <f t="shared" si="85"/>
        <v>0</v>
      </c>
      <c r="BH101" s="61">
        <f t="shared" si="85"/>
        <v>0</v>
      </c>
      <c r="BI101" s="61">
        <f t="shared" si="85"/>
        <v>0</v>
      </c>
      <c r="BM101" s="54">
        <v>96</v>
      </c>
      <c r="BN101" s="61">
        <f t="shared" si="86"/>
        <v>0</v>
      </c>
      <c r="BO101" s="61">
        <f t="shared" si="86"/>
        <v>0</v>
      </c>
      <c r="BP101" s="61">
        <f t="shared" si="86"/>
        <v>0</v>
      </c>
      <c r="BQ101" s="61">
        <f t="shared" si="86"/>
        <v>0</v>
      </c>
      <c r="BR101" s="61">
        <f t="shared" si="86"/>
        <v>0</v>
      </c>
      <c r="BV101" s="54">
        <v>96</v>
      </c>
      <c r="BW101" s="61">
        <f t="shared" si="87"/>
        <v>0</v>
      </c>
      <c r="BX101" s="61">
        <f t="shared" si="87"/>
        <v>0</v>
      </c>
      <c r="BY101" s="61">
        <f t="shared" si="87"/>
        <v>0</v>
      </c>
      <c r="BZ101" s="61">
        <f t="shared" si="87"/>
        <v>0</v>
      </c>
      <c r="CA101" s="61">
        <f t="shared" si="87"/>
        <v>0</v>
      </c>
      <c r="CE101" s="54">
        <v>96</v>
      </c>
      <c r="CF101" s="62">
        <f t="shared" si="58"/>
        <v>0</v>
      </c>
      <c r="CG101" s="62">
        <f t="shared" si="59"/>
        <v>0</v>
      </c>
      <c r="CH101" s="62">
        <f t="shared" si="60"/>
        <v>0</v>
      </c>
      <c r="CI101" s="62">
        <f t="shared" si="61"/>
        <v>0</v>
      </c>
      <c r="CJ101" s="62">
        <f t="shared" si="62"/>
        <v>0</v>
      </c>
      <c r="CN101" s="54">
        <v>96</v>
      </c>
      <c r="CO101" s="62">
        <f t="shared" si="63"/>
        <v>0</v>
      </c>
      <c r="CP101" s="62">
        <f t="shared" si="64"/>
        <v>0</v>
      </c>
      <c r="CQ101" s="62">
        <f t="shared" si="65"/>
        <v>0</v>
      </c>
      <c r="CR101" s="62">
        <f t="shared" si="66"/>
        <v>0</v>
      </c>
      <c r="CS101" s="62">
        <f t="shared" si="67"/>
        <v>0</v>
      </c>
      <c r="CW101" s="54">
        <v>96</v>
      </c>
      <c r="CX101" s="62">
        <f t="shared" si="68"/>
        <v>0</v>
      </c>
      <c r="CY101" s="62">
        <f t="shared" si="69"/>
        <v>0</v>
      </c>
      <c r="CZ101" s="62">
        <f t="shared" si="70"/>
        <v>0</v>
      </c>
      <c r="DA101" s="62">
        <f t="shared" si="71"/>
        <v>0</v>
      </c>
      <c r="DB101" s="62">
        <f t="shared" si="72"/>
        <v>0</v>
      </c>
      <c r="DF101" s="54">
        <v>96</v>
      </c>
      <c r="DG101" s="61">
        <f t="shared" si="73"/>
        <v>0</v>
      </c>
      <c r="DH101" s="61">
        <f t="shared" si="74"/>
        <v>0</v>
      </c>
      <c r="DI101" s="61">
        <f t="shared" si="75"/>
        <v>0</v>
      </c>
      <c r="DJ101" s="61">
        <f t="shared" si="76"/>
        <v>0</v>
      </c>
      <c r="DK101" s="61">
        <f t="shared" si="77"/>
        <v>0</v>
      </c>
      <c r="DO101" s="54">
        <v>96</v>
      </c>
      <c r="DP101" s="61">
        <f t="shared" si="78"/>
        <v>0</v>
      </c>
      <c r="DQ101" s="61">
        <f t="shared" si="79"/>
        <v>0</v>
      </c>
      <c r="DR101" s="61">
        <f t="shared" si="80"/>
        <v>0</v>
      </c>
      <c r="DS101" s="61">
        <f t="shared" si="81"/>
        <v>0</v>
      </c>
      <c r="DT101" s="61">
        <f t="shared" si="82"/>
        <v>0</v>
      </c>
    </row>
    <row r="102" spans="2:124" x14ac:dyDescent="0.15">
      <c r="B102" s="54">
        <v>95</v>
      </c>
      <c r="C102" s="63">
        <f t="shared" ref="C102:G107" si="89">MIN(C$5,MAX(C$5/($D$2-$D$1)*($B102-$D$1),0))</f>
        <v>0.1</v>
      </c>
      <c r="D102" s="63">
        <f t="shared" si="89"/>
        <v>0</v>
      </c>
      <c r="E102" s="63">
        <f t="shared" si="89"/>
        <v>0.05</v>
      </c>
      <c r="F102" s="63">
        <f t="shared" si="89"/>
        <v>0.05</v>
      </c>
      <c r="G102" s="63">
        <f t="shared" si="89"/>
        <v>0.25</v>
      </c>
      <c r="H102" s="63">
        <f t="shared" si="88"/>
        <v>0.15</v>
      </c>
      <c r="I102" s="63">
        <f t="shared" si="88"/>
        <v>0.33</v>
      </c>
      <c r="J102" s="63">
        <f t="shared" si="88"/>
        <v>0.5</v>
      </c>
      <c r="K102" s="63">
        <f t="shared" si="88"/>
        <v>0.2</v>
      </c>
      <c r="L102" s="59">
        <f t="shared" si="88"/>
        <v>5</v>
      </c>
      <c r="M102" s="59">
        <f t="shared" si="88"/>
        <v>10</v>
      </c>
      <c r="AC102" s="54">
        <v>97</v>
      </c>
      <c r="AD102" s="54">
        <f>($C104*'[1]功能-城建'!EX100)*S$6+AD101</f>
        <v>0</v>
      </c>
      <c r="AE102" s="54">
        <f>($C104*'[1]功能-城建'!EY100)*T$6+AE101</f>
        <v>0</v>
      </c>
      <c r="AF102" s="54">
        <f>($C104*'[1]功能-城建'!EZ100)*U$6+AF101</f>
        <v>0</v>
      </c>
      <c r="AG102" s="54">
        <f>($C104*'[1]功能-城建'!FA100)*V$6+AG101</f>
        <v>0</v>
      </c>
      <c r="AH102" s="54">
        <f>($C104*'[1]功能-城建'!FB100)*W$6+AH101</f>
        <v>0</v>
      </c>
      <c r="AL102" s="54">
        <v>97</v>
      </c>
      <c r="AM102" s="54">
        <f>($D104*'[1]功能-城建'!HM100)*S$6+AM101</f>
        <v>0</v>
      </c>
      <c r="AN102" s="54">
        <f>($D104*'[1]功能-城建'!HN100)*T$6+AN101</f>
        <v>0</v>
      </c>
      <c r="AO102" s="54">
        <f>($D104*'[1]功能-城建'!HO100)*U$6+AO101</f>
        <v>0</v>
      </c>
      <c r="AP102" s="54">
        <f>($D104*'[1]功能-城建'!HP100)*V$6+AP101</f>
        <v>0</v>
      </c>
      <c r="AQ102" s="54">
        <f>($D104*'[1]功能-城建'!HQ100)*W$6+AQ101</f>
        <v>0</v>
      </c>
      <c r="AU102" s="54">
        <v>97</v>
      </c>
      <c r="AV102" s="54">
        <f>($E104*'[1]功能-城建'!GF100)*S$6+AV101</f>
        <v>0</v>
      </c>
      <c r="AW102" s="54">
        <f>($E104*'[1]功能-城建'!GG100)*T$6+AW101</f>
        <v>0</v>
      </c>
      <c r="AX102" s="54">
        <f>($E104*'[1]功能-城建'!GH100)*U$6+AX101</f>
        <v>0</v>
      </c>
      <c r="AY102" s="54">
        <f>($E104*'[1]功能-城建'!GI100)*V$6+AY101</f>
        <v>0</v>
      </c>
      <c r="AZ102" s="54">
        <f>($E104*'[1]功能-城建'!GJ100)*W$6+AZ101</f>
        <v>0</v>
      </c>
      <c r="BD102" s="54">
        <v>97</v>
      </c>
      <c r="BE102" s="61">
        <f t="shared" si="85"/>
        <v>0</v>
      </c>
      <c r="BF102" s="61">
        <f t="shared" si="85"/>
        <v>0</v>
      </c>
      <c r="BG102" s="61">
        <f t="shared" si="85"/>
        <v>0</v>
      </c>
      <c r="BH102" s="61">
        <f t="shared" si="85"/>
        <v>0</v>
      </c>
      <c r="BI102" s="61">
        <f t="shared" si="85"/>
        <v>0</v>
      </c>
      <c r="BM102" s="54">
        <v>97</v>
      </c>
      <c r="BN102" s="61">
        <f t="shared" si="86"/>
        <v>0</v>
      </c>
      <c r="BO102" s="61">
        <f t="shared" si="86"/>
        <v>0</v>
      </c>
      <c r="BP102" s="61">
        <f t="shared" si="86"/>
        <v>0</v>
      </c>
      <c r="BQ102" s="61">
        <f t="shared" si="86"/>
        <v>0</v>
      </c>
      <c r="BR102" s="61">
        <f t="shared" si="86"/>
        <v>0</v>
      </c>
      <c r="BV102" s="54">
        <v>97</v>
      </c>
      <c r="BW102" s="61">
        <f t="shared" si="87"/>
        <v>0</v>
      </c>
      <c r="BX102" s="61">
        <f t="shared" si="87"/>
        <v>0</v>
      </c>
      <c r="BY102" s="61">
        <f t="shared" si="87"/>
        <v>0</v>
      </c>
      <c r="BZ102" s="61">
        <f t="shared" si="87"/>
        <v>0</v>
      </c>
      <c r="CA102" s="61">
        <f t="shared" si="87"/>
        <v>0</v>
      </c>
      <c r="CE102" s="54">
        <v>97</v>
      </c>
      <c r="CF102" s="62">
        <f t="shared" si="58"/>
        <v>0</v>
      </c>
      <c r="CG102" s="62">
        <f t="shared" si="59"/>
        <v>0</v>
      </c>
      <c r="CH102" s="62">
        <f t="shared" si="60"/>
        <v>0</v>
      </c>
      <c r="CI102" s="62">
        <f t="shared" si="61"/>
        <v>0</v>
      </c>
      <c r="CJ102" s="62">
        <f t="shared" si="62"/>
        <v>0</v>
      </c>
      <c r="CN102" s="54">
        <v>97</v>
      </c>
      <c r="CO102" s="62">
        <f t="shared" si="63"/>
        <v>0</v>
      </c>
      <c r="CP102" s="62">
        <f t="shared" si="64"/>
        <v>0</v>
      </c>
      <c r="CQ102" s="62">
        <f t="shared" si="65"/>
        <v>0</v>
      </c>
      <c r="CR102" s="62">
        <f t="shared" si="66"/>
        <v>0</v>
      </c>
      <c r="CS102" s="62">
        <f t="shared" si="67"/>
        <v>0</v>
      </c>
      <c r="CW102" s="54">
        <v>97</v>
      </c>
      <c r="CX102" s="62">
        <f t="shared" si="68"/>
        <v>0</v>
      </c>
      <c r="CY102" s="62">
        <f t="shared" si="69"/>
        <v>0</v>
      </c>
      <c r="CZ102" s="62">
        <f t="shared" si="70"/>
        <v>0</v>
      </c>
      <c r="DA102" s="62">
        <f t="shared" si="71"/>
        <v>0</v>
      </c>
      <c r="DB102" s="62">
        <f t="shared" si="72"/>
        <v>0</v>
      </c>
      <c r="DF102" s="54">
        <v>97</v>
      </c>
      <c r="DG102" s="61">
        <f t="shared" si="73"/>
        <v>0</v>
      </c>
      <c r="DH102" s="61">
        <f t="shared" si="74"/>
        <v>0</v>
      </c>
      <c r="DI102" s="61">
        <f t="shared" si="75"/>
        <v>0</v>
      </c>
      <c r="DJ102" s="61">
        <f t="shared" si="76"/>
        <v>0</v>
      </c>
      <c r="DK102" s="61">
        <f t="shared" si="77"/>
        <v>0</v>
      </c>
      <c r="DO102" s="54">
        <v>97</v>
      </c>
      <c r="DP102" s="61">
        <f t="shared" si="78"/>
        <v>0</v>
      </c>
      <c r="DQ102" s="61">
        <f t="shared" si="79"/>
        <v>0</v>
      </c>
      <c r="DR102" s="61">
        <f t="shared" si="80"/>
        <v>0</v>
      </c>
      <c r="DS102" s="61">
        <f t="shared" si="81"/>
        <v>0</v>
      </c>
      <c r="DT102" s="61">
        <f t="shared" si="82"/>
        <v>0</v>
      </c>
    </row>
    <row r="103" spans="2:124" x14ac:dyDescent="0.15">
      <c r="B103" s="54">
        <v>96</v>
      </c>
      <c r="C103" s="63">
        <f t="shared" si="89"/>
        <v>0.1</v>
      </c>
      <c r="D103" s="63">
        <f t="shared" si="89"/>
        <v>0</v>
      </c>
      <c r="E103" s="63">
        <f t="shared" si="89"/>
        <v>0.05</v>
      </c>
      <c r="F103" s="63">
        <f t="shared" si="89"/>
        <v>0.05</v>
      </c>
      <c r="G103" s="63">
        <f t="shared" si="89"/>
        <v>0.25</v>
      </c>
      <c r="H103" s="63">
        <f t="shared" si="88"/>
        <v>0.15</v>
      </c>
      <c r="I103" s="63">
        <f t="shared" si="88"/>
        <v>0.33</v>
      </c>
      <c r="J103" s="63">
        <f t="shared" si="88"/>
        <v>0.5</v>
      </c>
      <c r="K103" s="63">
        <f t="shared" si="88"/>
        <v>0.2</v>
      </c>
      <c r="L103" s="59">
        <f t="shared" si="88"/>
        <v>5</v>
      </c>
      <c r="M103" s="59">
        <f t="shared" si="88"/>
        <v>10</v>
      </c>
      <c r="AC103" s="54">
        <v>98</v>
      </c>
      <c r="AD103" s="54">
        <f>($C105*'[1]功能-城建'!EX101)*S$6+AD102</f>
        <v>0</v>
      </c>
      <c r="AE103" s="54">
        <f>($C105*'[1]功能-城建'!EY101)*T$6+AE102</f>
        <v>0</v>
      </c>
      <c r="AF103" s="54">
        <f>($C105*'[1]功能-城建'!EZ101)*U$6+AF102</f>
        <v>0</v>
      </c>
      <c r="AG103" s="54">
        <f>($C105*'[1]功能-城建'!FA101)*V$6+AG102</f>
        <v>0</v>
      </c>
      <c r="AH103" s="54">
        <f>($C105*'[1]功能-城建'!FB101)*W$6+AH102</f>
        <v>0</v>
      </c>
      <c r="AL103" s="54">
        <v>98</v>
      </c>
      <c r="AM103" s="54">
        <f>($D105*'[1]功能-城建'!HM101)*S$6+AM102</f>
        <v>0</v>
      </c>
      <c r="AN103" s="54">
        <f>($D105*'[1]功能-城建'!HN101)*T$6+AN102</f>
        <v>0</v>
      </c>
      <c r="AO103" s="54">
        <f>($D105*'[1]功能-城建'!HO101)*U$6+AO102</f>
        <v>0</v>
      </c>
      <c r="AP103" s="54">
        <f>($D105*'[1]功能-城建'!HP101)*V$6+AP102</f>
        <v>0</v>
      </c>
      <c r="AQ103" s="54">
        <f>($D105*'[1]功能-城建'!HQ101)*W$6+AQ102</f>
        <v>0</v>
      </c>
      <c r="AU103" s="54">
        <v>98</v>
      </c>
      <c r="AV103" s="54">
        <f>($E105*'[1]功能-城建'!GF101)*S$6+AV102</f>
        <v>0</v>
      </c>
      <c r="AW103" s="54">
        <f>($E105*'[1]功能-城建'!GG101)*T$6+AW102</f>
        <v>0</v>
      </c>
      <c r="AX103" s="54">
        <f>($E105*'[1]功能-城建'!GH101)*U$6+AX102</f>
        <v>0</v>
      </c>
      <c r="AY103" s="54">
        <f>($E105*'[1]功能-城建'!GI101)*V$6+AY102</f>
        <v>0</v>
      </c>
      <c r="AZ103" s="54">
        <f>($E105*'[1]功能-城建'!GJ101)*W$6+AZ102</f>
        <v>0</v>
      </c>
      <c r="BD103" s="54">
        <v>98</v>
      </c>
      <c r="BE103" s="61">
        <f t="shared" ref="BE103:BI105" si="90">$F105*S$6</f>
        <v>0</v>
      </c>
      <c r="BF103" s="61">
        <f t="shared" si="90"/>
        <v>0</v>
      </c>
      <c r="BG103" s="61">
        <f t="shared" si="90"/>
        <v>0</v>
      </c>
      <c r="BH103" s="61">
        <f t="shared" si="90"/>
        <v>0</v>
      </c>
      <c r="BI103" s="61">
        <f t="shared" si="90"/>
        <v>0</v>
      </c>
      <c r="BM103" s="54">
        <v>98</v>
      </c>
      <c r="BN103" s="61">
        <f t="shared" ref="BN103:BR105" si="91">$G105*S$6</f>
        <v>0</v>
      </c>
      <c r="BO103" s="61">
        <f t="shared" si="91"/>
        <v>0</v>
      </c>
      <c r="BP103" s="61">
        <f t="shared" si="91"/>
        <v>0</v>
      </c>
      <c r="BQ103" s="61">
        <f t="shared" si="91"/>
        <v>0</v>
      </c>
      <c r="BR103" s="61">
        <f t="shared" si="91"/>
        <v>0</v>
      </c>
      <c r="BV103" s="54">
        <v>98</v>
      </c>
      <c r="BW103" s="61">
        <f t="shared" ref="BW103:CA105" si="92">$H105*S$6</f>
        <v>0</v>
      </c>
      <c r="BX103" s="61">
        <f t="shared" si="92"/>
        <v>0</v>
      </c>
      <c r="BY103" s="61">
        <f t="shared" si="92"/>
        <v>0</v>
      </c>
      <c r="BZ103" s="61">
        <f t="shared" si="92"/>
        <v>0</v>
      </c>
      <c r="CA103" s="61">
        <f t="shared" si="92"/>
        <v>0</v>
      </c>
      <c r="CE103" s="54">
        <v>98</v>
      </c>
      <c r="CF103" s="62">
        <f t="shared" si="58"/>
        <v>0</v>
      </c>
      <c r="CG103" s="62">
        <f t="shared" si="59"/>
        <v>0</v>
      </c>
      <c r="CH103" s="62">
        <f t="shared" si="60"/>
        <v>0</v>
      </c>
      <c r="CI103" s="62">
        <f t="shared" si="61"/>
        <v>0</v>
      </c>
      <c r="CJ103" s="62">
        <f t="shared" si="62"/>
        <v>0</v>
      </c>
      <c r="CN103" s="54">
        <v>98</v>
      </c>
      <c r="CO103" s="62">
        <f t="shared" si="63"/>
        <v>0</v>
      </c>
      <c r="CP103" s="62">
        <f t="shared" si="64"/>
        <v>0</v>
      </c>
      <c r="CQ103" s="62">
        <f t="shared" si="65"/>
        <v>0</v>
      </c>
      <c r="CR103" s="62">
        <f t="shared" si="66"/>
        <v>0</v>
      </c>
      <c r="CS103" s="62">
        <f t="shared" si="67"/>
        <v>0</v>
      </c>
      <c r="CW103" s="54">
        <v>98</v>
      </c>
      <c r="CX103" s="62">
        <f t="shared" si="68"/>
        <v>0</v>
      </c>
      <c r="CY103" s="62">
        <f t="shared" si="69"/>
        <v>0</v>
      </c>
      <c r="CZ103" s="62">
        <f t="shared" si="70"/>
        <v>0</v>
      </c>
      <c r="DA103" s="62">
        <f t="shared" si="71"/>
        <v>0</v>
      </c>
      <c r="DB103" s="62">
        <f t="shared" si="72"/>
        <v>0</v>
      </c>
      <c r="DF103" s="54">
        <v>98</v>
      </c>
      <c r="DG103" s="61">
        <f t="shared" si="73"/>
        <v>0</v>
      </c>
      <c r="DH103" s="61">
        <f t="shared" si="74"/>
        <v>0</v>
      </c>
      <c r="DI103" s="61">
        <f t="shared" si="75"/>
        <v>0</v>
      </c>
      <c r="DJ103" s="61">
        <f t="shared" si="76"/>
        <v>0</v>
      </c>
      <c r="DK103" s="61">
        <f t="shared" si="77"/>
        <v>0</v>
      </c>
      <c r="DO103" s="54">
        <v>98</v>
      </c>
      <c r="DP103" s="61">
        <f t="shared" si="78"/>
        <v>0</v>
      </c>
      <c r="DQ103" s="61">
        <f t="shared" si="79"/>
        <v>0</v>
      </c>
      <c r="DR103" s="61">
        <f t="shared" si="80"/>
        <v>0</v>
      </c>
      <c r="DS103" s="61">
        <f t="shared" si="81"/>
        <v>0</v>
      </c>
      <c r="DT103" s="61">
        <f t="shared" si="82"/>
        <v>0</v>
      </c>
    </row>
    <row r="104" spans="2:124" x14ac:dyDescent="0.15">
      <c r="B104" s="54">
        <v>97</v>
      </c>
      <c r="C104" s="63">
        <f t="shared" si="89"/>
        <v>0.1</v>
      </c>
      <c r="D104" s="63">
        <f t="shared" si="89"/>
        <v>0</v>
      </c>
      <c r="E104" s="63">
        <f t="shared" si="89"/>
        <v>0.05</v>
      </c>
      <c r="F104" s="63">
        <f t="shared" si="89"/>
        <v>0.05</v>
      </c>
      <c r="G104" s="63">
        <f t="shared" si="89"/>
        <v>0.25</v>
      </c>
      <c r="H104" s="63">
        <f t="shared" si="88"/>
        <v>0.15</v>
      </c>
      <c r="I104" s="63">
        <f t="shared" si="88"/>
        <v>0.33</v>
      </c>
      <c r="J104" s="63">
        <f t="shared" si="88"/>
        <v>0.5</v>
      </c>
      <c r="K104" s="63">
        <f t="shared" si="88"/>
        <v>0.2</v>
      </c>
      <c r="L104" s="59">
        <f t="shared" si="88"/>
        <v>5</v>
      </c>
      <c r="M104" s="59">
        <f t="shared" si="88"/>
        <v>10</v>
      </c>
      <c r="AC104" s="54">
        <v>99</v>
      </c>
      <c r="AD104" s="54">
        <f>($C106*'[1]功能-城建'!EX102)*S$6+AD103</f>
        <v>0</v>
      </c>
      <c r="AE104" s="54">
        <f>($C106*'[1]功能-城建'!EY102)*T$6+AE103</f>
        <v>0</v>
      </c>
      <c r="AF104" s="54">
        <f>($C106*'[1]功能-城建'!EZ102)*U$6+AF103</f>
        <v>0</v>
      </c>
      <c r="AG104" s="54">
        <f>($C106*'[1]功能-城建'!FA102)*V$6+AG103</f>
        <v>0</v>
      </c>
      <c r="AH104" s="54">
        <f>($C106*'[1]功能-城建'!FB102)*W$6+AH103</f>
        <v>0</v>
      </c>
      <c r="AL104" s="54">
        <v>99</v>
      </c>
      <c r="AM104" s="54">
        <f>($D106*'[1]功能-城建'!HM102)*S$6+AM103</f>
        <v>0</v>
      </c>
      <c r="AN104" s="54">
        <f>($D106*'[1]功能-城建'!HN102)*T$6+AN103</f>
        <v>0</v>
      </c>
      <c r="AO104" s="54">
        <f>($D106*'[1]功能-城建'!HO102)*U$6+AO103</f>
        <v>0</v>
      </c>
      <c r="AP104" s="54">
        <f>($D106*'[1]功能-城建'!HP102)*V$6+AP103</f>
        <v>0</v>
      </c>
      <c r="AQ104" s="54">
        <f>($D106*'[1]功能-城建'!HQ102)*W$6+AQ103</f>
        <v>0</v>
      </c>
      <c r="AU104" s="54">
        <v>99</v>
      </c>
      <c r="AV104" s="54">
        <f>($E106*'[1]功能-城建'!GF102)*S$6+AV103</f>
        <v>0</v>
      </c>
      <c r="AW104" s="54">
        <f>($E106*'[1]功能-城建'!GG102)*T$6+AW103</f>
        <v>0</v>
      </c>
      <c r="AX104" s="54">
        <f>($E106*'[1]功能-城建'!GH102)*U$6+AX103</f>
        <v>0</v>
      </c>
      <c r="AY104" s="54">
        <f>($E106*'[1]功能-城建'!GI102)*V$6+AY103</f>
        <v>0</v>
      </c>
      <c r="AZ104" s="54">
        <f>($E106*'[1]功能-城建'!GJ102)*W$6+AZ103</f>
        <v>0</v>
      </c>
      <c r="BD104" s="54">
        <v>99</v>
      </c>
      <c r="BE104" s="61">
        <f t="shared" si="90"/>
        <v>0</v>
      </c>
      <c r="BF104" s="61">
        <f t="shared" si="90"/>
        <v>0</v>
      </c>
      <c r="BG104" s="61">
        <f t="shared" si="90"/>
        <v>0</v>
      </c>
      <c r="BH104" s="61">
        <f t="shared" si="90"/>
        <v>0</v>
      </c>
      <c r="BI104" s="61">
        <f t="shared" si="90"/>
        <v>0</v>
      </c>
      <c r="BM104" s="54">
        <v>99</v>
      </c>
      <c r="BN104" s="61">
        <f t="shared" si="91"/>
        <v>0</v>
      </c>
      <c r="BO104" s="61">
        <f t="shared" si="91"/>
        <v>0</v>
      </c>
      <c r="BP104" s="61">
        <f t="shared" si="91"/>
        <v>0</v>
      </c>
      <c r="BQ104" s="61">
        <f t="shared" si="91"/>
        <v>0</v>
      </c>
      <c r="BR104" s="61">
        <f t="shared" si="91"/>
        <v>0</v>
      </c>
      <c r="BV104" s="54">
        <v>99</v>
      </c>
      <c r="BW104" s="61">
        <f t="shared" si="92"/>
        <v>0</v>
      </c>
      <c r="BX104" s="61">
        <f t="shared" si="92"/>
        <v>0</v>
      </c>
      <c r="BY104" s="61">
        <f t="shared" si="92"/>
        <v>0</v>
      </c>
      <c r="BZ104" s="61">
        <f t="shared" si="92"/>
        <v>0</v>
      </c>
      <c r="CA104" s="61">
        <f t="shared" si="92"/>
        <v>0</v>
      </c>
      <c r="CE104" s="54">
        <v>99</v>
      </c>
      <c r="CF104" s="62">
        <f t="shared" si="58"/>
        <v>0</v>
      </c>
      <c r="CG104" s="62">
        <f t="shared" si="59"/>
        <v>0</v>
      </c>
      <c r="CH104" s="62">
        <f t="shared" si="60"/>
        <v>0</v>
      </c>
      <c r="CI104" s="62">
        <f t="shared" si="61"/>
        <v>0</v>
      </c>
      <c r="CJ104" s="62">
        <f t="shared" si="62"/>
        <v>0</v>
      </c>
      <c r="CN104" s="54">
        <v>99</v>
      </c>
      <c r="CO104" s="62">
        <f t="shared" si="63"/>
        <v>0</v>
      </c>
      <c r="CP104" s="62">
        <f t="shared" si="64"/>
        <v>0</v>
      </c>
      <c r="CQ104" s="62">
        <f t="shared" si="65"/>
        <v>0</v>
      </c>
      <c r="CR104" s="62">
        <f t="shared" si="66"/>
        <v>0</v>
      </c>
      <c r="CS104" s="62">
        <f t="shared" si="67"/>
        <v>0</v>
      </c>
      <c r="CW104" s="54">
        <v>99</v>
      </c>
      <c r="CX104" s="62">
        <f t="shared" si="68"/>
        <v>0</v>
      </c>
      <c r="CY104" s="62">
        <f t="shared" si="69"/>
        <v>0</v>
      </c>
      <c r="CZ104" s="62">
        <f t="shared" si="70"/>
        <v>0</v>
      </c>
      <c r="DA104" s="62">
        <f t="shared" si="71"/>
        <v>0</v>
      </c>
      <c r="DB104" s="62">
        <f t="shared" si="72"/>
        <v>0</v>
      </c>
      <c r="DF104" s="54">
        <v>99</v>
      </c>
      <c r="DG104" s="61">
        <f t="shared" si="73"/>
        <v>0</v>
      </c>
      <c r="DH104" s="61">
        <f t="shared" si="74"/>
        <v>0</v>
      </c>
      <c r="DI104" s="61">
        <f t="shared" si="75"/>
        <v>0</v>
      </c>
      <c r="DJ104" s="61">
        <f t="shared" si="76"/>
        <v>0</v>
      </c>
      <c r="DK104" s="61">
        <f t="shared" si="77"/>
        <v>0</v>
      </c>
      <c r="DO104" s="54">
        <v>99</v>
      </c>
      <c r="DP104" s="61">
        <f t="shared" si="78"/>
        <v>0</v>
      </c>
      <c r="DQ104" s="61">
        <f t="shared" si="79"/>
        <v>0</v>
      </c>
      <c r="DR104" s="61">
        <f t="shared" si="80"/>
        <v>0</v>
      </c>
      <c r="DS104" s="61">
        <f t="shared" si="81"/>
        <v>0</v>
      </c>
      <c r="DT104" s="61">
        <f t="shared" si="82"/>
        <v>0</v>
      </c>
    </row>
    <row r="105" spans="2:124" x14ac:dyDescent="0.15">
      <c r="B105" s="54">
        <v>98</v>
      </c>
      <c r="C105" s="63">
        <f t="shared" si="89"/>
        <v>0.1</v>
      </c>
      <c r="D105" s="63">
        <f t="shared" si="89"/>
        <v>0</v>
      </c>
      <c r="E105" s="63">
        <f t="shared" si="89"/>
        <v>0.05</v>
      </c>
      <c r="F105" s="63">
        <f t="shared" si="89"/>
        <v>0.05</v>
      </c>
      <c r="G105" s="63">
        <f t="shared" si="89"/>
        <v>0.25</v>
      </c>
      <c r="H105" s="63">
        <f t="shared" si="88"/>
        <v>0.15</v>
      </c>
      <c r="I105" s="63">
        <f t="shared" si="88"/>
        <v>0.33</v>
      </c>
      <c r="J105" s="63">
        <f t="shared" si="88"/>
        <v>0.5</v>
      </c>
      <c r="K105" s="63">
        <f t="shared" si="88"/>
        <v>0.2</v>
      </c>
      <c r="L105" s="59">
        <f t="shared" si="88"/>
        <v>5</v>
      </c>
      <c r="M105" s="59">
        <f t="shared" si="88"/>
        <v>10</v>
      </c>
      <c r="AC105" s="54">
        <v>100</v>
      </c>
      <c r="AD105" s="54">
        <f>($C107*'[1]功能-城建'!EX103)*S$6+AD104</f>
        <v>0</v>
      </c>
      <c r="AE105" s="54">
        <f>($C107*'[1]功能-城建'!EY103)*T$6+AE104</f>
        <v>0</v>
      </c>
      <c r="AF105" s="54">
        <f>($C107*'[1]功能-城建'!EZ103)*U$6+AF104</f>
        <v>0</v>
      </c>
      <c r="AG105" s="54">
        <f>($C107*'[1]功能-城建'!FA103)*V$6+AG104</f>
        <v>0</v>
      </c>
      <c r="AH105" s="54">
        <f>($C107*'[1]功能-城建'!FB103)*W$6+AH104</f>
        <v>0</v>
      </c>
      <c r="AL105" s="54">
        <v>100</v>
      </c>
      <c r="AM105" s="54">
        <f>($D107*'[1]功能-城建'!HM103)*S$6+AM104</f>
        <v>0</v>
      </c>
      <c r="AN105" s="54">
        <f>($D107*'[1]功能-城建'!HN103)*T$6+AN104</f>
        <v>0</v>
      </c>
      <c r="AO105" s="54">
        <f>($D107*'[1]功能-城建'!HO103)*U$6+AO104</f>
        <v>0</v>
      </c>
      <c r="AP105" s="54">
        <f>($D107*'[1]功能-城建'!HP103)*V$6+AP104</f>
        <v>0</v>
      </c>
      <c r="AQ105" s="54">
        <f>($D107*'[1]功能-城建'!HQ103)*W$6+AQ104</f>
        <v>0</v>
      </c>
      <c r="AU105" s="54">
        <v>100</v>
      </c>
      <c r="AV105" s="54">
        <f>($E107*'[1]功能-城建'!GF103)*S$6+AV104</f>
        <v>0</v>
      </c>
      <c r="AW105" s="54">
        <f>($E107*'[1]功能-城建'!GG103)*T$6+AW104</f>
        <v>0</v>
      </c>
      <c r="AX105" s="54">
        <f>($E107*'[1]功能-城建'!GH103)*U$6+AX104</f>
        <v>0</v>
      </c>
      <c r="AY105" s="54">
        <f>($E107*'[1]功能-城建'!GI103)*V$6+AY104</f>
        <v>0</v>
      </c>
      <c r="AZ105" s="54">
        <f>($E107*'[1]功能-城建'!GJ103)*W$6+AZ104</f>
        <v>0</v>
      </c>
      <c r="BD105" s="54">
        <v>100</v>
      </c>
      <c r="BE105" s="61">
        <f t="shared" si="90"/>
        <v>0</v>
      </c>
      <c r="BF105" s="61">
        <f t="shared" si="90"/>
        <v>0</v>
      </c>
      <c r="BG105" s="61">
        <f t="shared" si="90"/>
        <v>0</v>
      </c>
      <c r="BH105" s="61">
        <f t="shared" si="90"/>
        <v>0</v>
      </c>
      <c r="BI105" s="61">
        <f t="shared" si="90"/>
        <v>0</v>
      </c>
      <c r="BM105" s="54">
        <v>100</v>
      </c>
      <c r="BN105" s="61">
        <f t="shared" si="91"/>
        <v>0</v>
      </c>
      <c r="BO105" s="61">
        <f t="shared" si="91"/>
        <v>0</v>
      </c>
      <c r="BP105" s="61">
        <f t="shared" si="91"/>
        <v>0</v>
      </c>
      <c r="BQ105" s="61">
        <f t="shared" si="91"/>
        <v>0</v>
      </c>
      <c r="BR105" s="61">
        <f t="shared" si="91"/>
        <v>0</v>
      </c>
      <c r="BV105" s="54">
        <v>100</v>
      </c>
      <c r="BW105" s="61">
        <f t="shared" si="92"/>
        <v>0</v>
      </c>
      <c r="BX105" s="61">
        <f t="shared" si="92"/>
        <v>0</v>
      </c>
      <c r="BY105" s="61">
        <f t="shared" si="92"/>
        <v>0</v>
      </c>
      <c r="BZ105" s="61">
        <f t="shared" si="92"/>
        <v>0</v>
      </c>
      <c r="CA105" s="61">
        <f t="shared" si="92"/>
        <v>0</v>
      </c>
      <c r="CE105" s="54">
        <v>100</v>
      </c>
      <c r="CF105" s="62">
        <f t="shared" si="58"/>
        <v>0</v>
      </c>
      <c r="CG105" s="62">
        <f t="shared" si="59"/>
        <v>0</v>
      </c>
      <c r="CH105" s="62">
        <f t="shared" si="60"/>
        <v>0</v>
      </c>
      <c r="CI105" s="62">
        <f t="shared" si="61"/>
        <v>0</v>
      </c>
      <c r="CJ105" s="62">
        <f t="shared" si="62"/>
        <v>0</v>
      </c>
      <c r="CN105" s="54">
        <v>100</v>
      </c>
      <c r="CO105" s="62">
        <f t="shared" si="63"/>
        <v>0</v>
      </c>
      <c r="CP105" s="62">
        <f t="shared" si="64"/>
        <v>0</v>
      </c>
      <c r="CQ105" s="62">
        <f t="shared" si="65"/>
        <v>0</v>
      </c>
      <c r="CR105" s="62">
        <f t="shared" si="66"/>
        <v>0</v>
      </c>
      <c r="CS105" s="62">
        <f t="shared" si="67"/>
        <v>0</v>
      </c>
      <c r="CW105" s="54">
        <v>100</v>
      </c>
      <c r="CX105" s="62">
        <f t="shared" si="68"/>
        <v>0</v>
      </c>
      <c r="CY105" s="62">
        <f t="shared" si="69"/>
        <v>0</v>
      </c>
      <c r="CZ105" s="62">
        <f t="shared" si="70"/>
        <v>0</v>
      </c>
      <c r="DA105" s="62">
        <f t="shared" si="71"/>
        <v>0</v>
      </c>
      <c r="DB105" s="62">
        <f t="shared" si="72"/>
        <v>0</v>
      </c>
      <c r="DF105" s="54">
        <v>100</v>
      </c>
      <c r="DG105" s="61">
        <f t="shared" si="73"/>
        <v>0</v>
      </c>
      <c r="DH105" s="61">
        <f t="shared" si="74"/>
        <v>0</v>
      </c>
      <c r="DI105" s="61">
        <f t="shared" si="75"/>
        <v>0</v>
      </c>
      <c r="DJ105" s="61">
        <f t="shared" si="76"/>
        <v>0</v>
      </c>
      <c r="DK105" s="61">
        <f t="shared" si="77"/>
        <v>0</v>
      </c>
      <c r="DO105" s="54">
        <v>100</v>
      </c>
      <c r="DP105" s="61">
        <f t="shared" si="78"/>
        <v>0</v>
      </c>
      <c r="DQ105" s="61">
        <f t="shared" si="79"/>
        <v>0</v>
      </c>
      <c r="DR105" s="61">
        <f t="shared" si="80"/>
        <v>0</v>
      </c>
      <c r="DS105" s="61">
        <f t="shared" si="81"/>
        <v>0</v>
      </c>
      <c r="DT105" s="61">
        <f t="shared" si="82"/>
        <v>0</v>
      </c>
    </row>
    <row r="106" spans="2:124" x14ac:dyDescent="0.15">
      <c r="B106" s="54">
        <v>99</v>
      </c>
      <c r="C106" s="63">
        <f t="shared" si="89"/>
        <v>0.1</v>
      </c>
      <c r="D106" s="63">
        <f t="shared" si="89"/>
        <v>0</v>
      </c>
      <c r="E106" s="63">
        <f t="shared" si="89"/>
        <v>0.05</v>
      </c>
      <c r="F106" s="63">
        <f t="shared" si="89"/>
        <v>0.05</v>
      </c>
      <c r="G106" s="63">
        <f t="shared" si="89"/>
        <v>0.25</v>
      </c>
      <c r="H106" s="63">
        <f t="shared" si="88"/>
        <v>0.15</v>
      </c>
      <c r="I106" s="63">
        <f t="shared" si="88"/>
        <v>0.33</v>
      </c>
      <c r="J106" s="63">
        <f t="shared" si="88"/>
        <v>0.5</v>
      </c>
      <c r="K106" s="63">
        <f t="shared" si="88"/>
        <v>0.2</v>
      </c>
      <c r="L106" s="59">
        <f t="shared" si="88"/>
        <v>5</v>
      </c>
      <c r="M106" s="59">
        <f t="shared" si="88"/>
        <v>10</v>
      </c>
    </row>
    <row r="107" spans="2:124" x14ac:dyDescent="0.15">
      <c r="B107" s="54">
        <v>100</v>
      </c>
      <c r="C107" s="63">
        <f t="shared" si="89"/>
        <v>0.1</v>
      </c>
      <c r="D107" s="63">
        <f t="shared" si="89"/>
        <v>0</v>
      </c>
      <c r="E107" s="63">
        <f t="shared" si="89"/>
        <v>0.05</v>
      </c>
      <c r="F107" s="63">
        <f t="shared" si="89"/>
        <v>0.05</v>
      </c>
      <c r="G107" s="63">
        <f t="shared" si="89"/>
        <v>0.25</v>
      </c>
      <c r="H107" s="63">
        <f t="shared" si="88"/>
        <v>0.15</v>
      </c>
      <c r="I107" s="63">
        <f t="shared" si="88"/>
        <v>0.33</v>
      </c>
      <c r="J107" s="63">
        <f t="shared" si="88"/>
        <v>0.5</v>
      </c>
      <c r="K107" s="63">
        <f t="shared" si="88"/>
        <v>0.2</v>
      </c>
      <c r="L107" s="59">
        <f t="shared" si="88"/>
        <v>5</v>
      </c>
      <c r="M107" s="59">
        <f t="shared" si="88"/>
        <v>10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2:U165"/>
  <sheetViews>
    <sheetView workbookViewId="0">
      <selection activeCell="V167" sqref="V167"/>
    </sheetView>
  </sheetViews>
  <sheetFormatPr defaultRowHeight="11.25" x14ac:dyDescent="0.15"/>
  <cols>
    <col min="1" max="2" width="9" style="7"/>
    <col min="3" max="3" width="9" style="3" customWidth="1"/>
    <col min="4" max="4" width="8.875" style="3" customWidth="1"/>
    <col min="5" max="5" width="9" style="7"/>
    <col min="6" max="6" width="1.625" style="15" customWidth="1"/>
    <col min="7" max="7" width="9" style="3"/>
    <col min="8" max="9" width="9" style="4" customWidth="1"/>
    <col min="10" max="13" width="9.125" style="3" bestFit="1" customWidth="1"/>
    <col min="14" max="14" width="9" style="4" customWidth="1"/>
    <col min="15" max="18" width="9.125" style="3" bestFit="1" customWidth="1"/>
    <col min="19" max="16384" width="9" style="7"/>
  </cols>
  <sheetData>
    <row r="2" spans="1:18" x14ac:dyDescent="0.15">
      <c r="I2" s="3"/>
      <c r="N2" s="3"/>
    </row>
    <row r="3" spans="1:18" x14ac:dyDescent="0.15">
      <c r="I3" s="194" t="s">
        <v>303</v>
      </c>
      <c r="J3" s="194"/>
      <c r="K3" s="194"/>
      <c r="L3" s="194"/>
      <c r="M3" s="194"/>
      <c r="N3" s="194" t="s">
        <v>304</v>
      </c>
      <c r="O3" s="194"/>
      <c r="P3" s="194"/>
      <c r="Q3" s="194"/>
      <c r="R3" s="194"/>
    </row>
    <row r="4" spans="1:18" x14ac:dyDescent="0.15">
      <c r="C4" s="17" t="s">
        <v>30</v>
      </c>
      <c r="D4" s="19" t="s">
        <v>68</v>
      </c>
      <c r="H4" s="19" t="s">
        <v>298</v>
      </c>
      <c r="I4" s="17" t="s">
        <v>31</v>
      </c>
      <c r="J4" s="17" t="s">
        <v>32</v>
      </c>
      <c r="K4" s="17" t="s">
        <v>33</v>
      </c>
      <c r="L4" s="17" t="s">
        <v>34</v>
      </c>
      <c r="M4" s="17" t="s">
        <v>35</v>
      </c>
      <c r="N4" s="17" t="s">
        <v>31</v>
      </c>
      <c r="O4" s="17" t="s">
        <v>32</v>
      </c>
      <c r="P4" s="17" t="s">
        <v>33</v>
      </c>
      <c r="Q4" s="17" t="s">
        <v>34</v>
      </c>
      <c r="R4" s="17" t="s">
        <v>35</v>
      </c>
    </row>
    <row r="5" spans="1:18" x14ac:dyDescent="0.15">
      <c r="C5" s="17">
        <v>1</v>
      </c>
      <c r="D5" s="18">
        <f>ROUND($A$8*C5^$A$10+$A$12,-2)</f>
        <v>700</v>
      </c>
      <c r="H5" s="19">
        <v>1</v>
      </c>
      <c r="I5" s="16">
        <f>求节点(总纲!AA$5:AA$84,$D$5:$D$84,总纲!D5)</f>
        <v>1745.9676334573262</v>
      </c>
      <c r="J5" s="16">
        <f>求节点(总纲!AB$5:AB$84,$D$5:$D$84,总纲!E5)</f>
        <v>1782.0151724271736</v>
      </c>
      <c r="K5" s="16">
        <f>求节点(总纲!AC$5:AC$84,$D$5:$D$84,总纲!F5)</f>
        <v>1821.26693708323</v>
      </c>
      <c r="L5" s="16">
        <f>求节点(总纲!AD$5:AD$84,$D$5:$D$84,总纲!G5)</f>
        <v>1863.9413973586454</v>
      </c>
      <c r="M5" s="16">
        <f>求节点(总纲!AE$5:AE$84,$D$5:$D$84,总纲!H5)</f>
        <v>1909.3831434539684</v>
      </c>
      <c r="N5" s="16">
        <f>SUM(I$5:I5)</f>
        <v>1745.9676334573262</v>
      </c>
      <c r="O5" s="16">
        <f>SUM(J$5:J5)</f>
        <v>1782.0151724271736</v>
      </c>
      <c r="P5" s="16">
        <f>SUM(K$5:K5)</f>
        <v>1821.26693708323</v>
      </c>
      <c r="Q5" s="16">
        <f>SUM(L$5:L5)</f>
        <v>1863.9413973586454</v>
      </c>
      <c r="R5" s="16">
        <f>SUM(M$5:M5)</f>
        <v>1909.3831434539684</v>
      </c>
    </row>
    <row r="6" spans="1:18" x14ac:dyDescent="0.15">
      <c r="A6" s="14" t="s">
        <v>83</v>
      </c>
      <c r="C6" s="17">
        <v>2</v>
      </c>
      <c r="D6" s="18">
        <f t="shared" ref="D6:D53" si="0">ROUND($A$8*C6^$A$10+$A$12,-2)</f>
        <v>1000</v>
      </c>
      <c r="H6" s="19">
        <v>2</v>
      </c>
      <c r="I6" s="16">
        <f>求节点(总纲!AA$5:AA$84,$D$5:$D$84,总纲!D6)</f>
        <v>2586.3850264703528</v>
      </c>
      <c r="J6" s="16">
        <f>求节点(总纲!AB$5:AB$84,$D$5:$D$84,总纲!E6)</f>
        <v>2653.7361811428918</v>
      </c>
      <c r="K6" s="16">
        <f>求节点(总纲!AC$5:AC$84,$D$5:$D$84,总纲!F6)</f>
        <v>2725.2851078349204</v>
      </c>
      <c r="L6" s="16">
        <f>求节点(总纲!AD$5:AD$84,$D$5:$D$84,总纲!G6)</f>
        <v>2808.9520412568218</v>
      </c>
      <c r="M6" s="16">
        <f>求节点(总纲!AE$5:AE$84,$D$5:$D$84,总纲!H6)</f>
        <v>2901.2596403469797</v>
      </c>
      <c r="N6" s="16">
        <f>SUM(I$5:I6)</f>
        <v>4332.3526599276793</v>
      </c>
      <c r="O6" s="16">
        <f>SUM(J$5:J6)</f>
        <v>4435.7513535700655</v>
      </c>
      <c r="P6" s="16">
        <f>SUM(K$5:K6)</f>
        <v>4546.5520449181504</v>
      </c>
      <c r="Q6" s="16">
        <f>SUM(L$5:L6)</f>
        <v>4672.8934386154669</v>
      </c>
      <c r="R6" s="16">
        <f>SUM(M$5:M6)</f>
        <v>4810.6427838009477</v>
      </c>
    </row>
    <row r="7" spans="1:18" x14ac:dyDescent="0.15">
      <c r="A7" s="14" t="s">
        <v>84</v>
      </c>
      <c r="C7" s="17">
        <v>3</v>
      </c>
      <c r="D7" s="18">
        <f t="shared" si="0"/>
        <v>1500</v>
      </c>
      <c r="H7" s="19">
        <v>3</v>
      </c>
      <c r="I7" s="16">
        <f>求节点(总纲!AA$5:AA$84,$D$5:$D$84,总纲!D7)</f>
        <v>3281.5677148664658</v>
      </c>
      <c r="J7" s="16">
        <f>求节点(总纲!AB$5:AB$84,$D$5:$D$84,总纲!E7)</f>
        <v>3386.6384854865455</v>
      </c>
      <c r="K7" s="16">
        <f>求节点(总纲!AC$5:AC$84,$D$5:$D$84,总纲!F7)</f>
        <v>3505.9561402585014</v>
      </c>
      <c r="L7" s="16">
        <f>求节点(总纲!AD$5:AD$84,$D$5:$D$84,总纲!G7)</f>
        <v>3642.6371850905548</v>
      </c>
      <c r="M7" s="16">
        <f>求节点(总纲!AE$5:AE$84,$D$5:$D$84,总纲!H7)</f>
        <v>3788.2225325175305</v>
      </c>
      <c r="N7" s="16">
        <f>SUM(I$5:I7)</f>
        <v>7613.9203747941447</v>
      </c>
      <c r="O7" s="16">
        <f>SUM(J$5:J7)</f>
        <v>7822.389839056611</v>
      </c>
      <c r="P7" s="16">
        <f>SUM(K$5:K7)</f>
        <v>8052.5081851766518</v>
      </c>
      <c r="Q7" s="16">
        <f>SUM(L$5:L7)</f>
        <v>8315.5306237060213</v>
      </c>
      <c r="R7" s="16">
        <f>SUM(M$5:M7)</f>
        <v>8598.865316318479</v>
      </c>
    </row>
    <row r="8" spans="1:18" x14ac:dyDescent="0.15">
      <c r="A8" s="14">
        <v>200</v>
      </c>
      <c r="C8" s="17">
        <v>4</v>
      </c>
      <c r="D8" s="18">
        <f t="shared" si="0"/>
        <v>2000</v>
      </c>
      <c r="H8" s="19">
        <v>4</v>
      </c>
      <c r="I8" s="16">
        <f>求节点(总纲!AA$5:AA$84,$D$5:$D$84,总纲!D8)</f>
        <v>3949.1929336782905</v>
      </c>
      <c r="J8" s="16">
        <f>求节点(总纲!AB$5:AB$84,$D$5:$D$84,总纲!E8)</f>
        <v>4073.459006421951</v>
      </c>
      <c r="K8" s="16">
        <f>求节点(总纲!AC$5:AC$84,$D$5:$D$84,总纲!F8)</f>
        <v>4217.1416530318093</v>
      </c>
      <c r="L8" s="16">
        <f>求节点(总纲!AD$5:AD$84,$D$5:$D$84,总纲!G8)</f>
        <v>4378.7846304678988</v>
      </c>
      <c r="M8" s="16">
        <f>求节点(总纲!AE$5:AE$84,$D$5:$D$84,总纲!H8)</f>
        <v>4561.7858391568061</v>
      </c>
      <c r="N8" s="16">
        <f>SUM(I$5:I8)</f>
        <v>11563.113308472435</v>
      </c>
      <c r="O8" s="16">
        <f>SUM(J$5:J8)</f>
        <v>11895.848845478562</v>
      </c>
      <c r="P8" s="16">
        <f>SUM(K$5:K8)</f>
        <v>12269.649838208461</v>
      </c>
      <c r="Q8" s="16">
        <f>SUM(L$5:L8)</f>
        <v>12694.31525417392</v>
      </c>
      <c r="R8" s="16">
        <f>SUM(M$5:M8)</f>
        <v>13160.651155475285</v>
      </c>
    </row>
    <row r="9" spans="1:18" x14ac:dyDescent="0.15">
      <c r="A9" s="14" t="s">
        <v>85</v>
      </c>
      <c r="C9" s="17">
        <v>5</v>
      </c>
      <c r="D9" s="18">
        <f t="shared" si="0"/>
        <v>2600</v>
      </c>
      <c r="H9" s="19">
        <v>5</v>
      </c>
      <c r="I9" s="16">
        <f>求节点(总纲!AA$5:AA$84,$D$5:$D$84,总纲!D9)</f>
        <v>4524.7214942680403</v>
      </c>
      <c r="J9" s="16">
        <f>求节点(总纲!AB$5:AB$84,$D$5:$D$84,总纲!E9)</f>
        <v>4667.4999350993421</v>
      </c>
      <c r="K9" s="16">
        <f>求节点(总纲!AC$5:AC$84,$D$5:$D$84,总纲!F9)</f>
        <v>4819.8699238733152</v>
      </c>
      <c r="L9" s="16">
        <f>求节点(总纲!AD$5:AD$84,$D$5:$D$84,总纲!G9)</f>
        <v>4991.9977793234748</v>
      </c>
      <c r="M9" s="16">
        <f>求节点(总纲!AE$5:AE$84,$D$5:$D$84,总纲!H9)</f>
        <v>5186.8974133156789</v>
      </c>
      <c r="N9" s="16">
        <f>SUM(I$5:I9)</f>
        <v>16087.834802740475</v>
      </c>
      <c r="O9" s="16">
        <f>SUM(J$5:J9)</f>
        <v>16563.348780577904</v>
      </c>
      <c r="P9" s="16">
        <f>SUM(K$5:K9)</f>
        <v>17089.519762081778</v>
      </c>
      <c r="Q9" s="16">
        <f>SUM(L$5:L9)</f>
        <v>17686.313033497394</v>
      </c>
      <c r="R9" s="16">
        <f>SUM(M$5:M9)</f>
        <v>18347.548568790964</v>
      </c>
    </row>
    <row r="10" spans="1:18" x14ac:dyDescent="0.15">
      <c r="A10" s="14">
        <v>1.45</v>
      </c>
      <c r="C10" s="17">
        <v>6</v>
      </c>
      <c r="D10" s="18">
        <f t="shared" si="0"/>
        <v>3200</v>
      </c>
      <c r="H10" s="19">
        <v>6</v>
      </c>
      <c r="I10" s="16">
        <f>求节点(总纲!AA$5:AA$84,$D$5:$D$84,总纲!D10)</f>
        <v>5032.2835923603507</v>
      </c>
      <c r="J10" s="16">
        <f>求节点(总纲!AB$5:AB$84,$D$5:$D$84,总纲!E10)</f>
        <v>5194.8906584204196</v>
      </c>
      <c r="K10" s="16">
        <f>求节点(总纲!AC$5:AC$84,$D$5:$D$84,总纲!F10)</f>
        <v>5380.5916576946365</v>
      </c>
      <c r="L10" s="16">
        <f>求节点(总纲!AD$5:AD$84,$D$5:$D$84,总纲!G10)</f>
        <v>5590.8020404718227</v>
      </c>
      <c r="M10" s="16">
        <f>求节点(总纲!AE$5:AE$84,$D$5:$D$84,总纲!H10)</f>
        <v>5840.174905519827</v>
      </c>
      <c r="N10" s="16">
        <f>SUM(I$5:I10)</f>
        <v>21120.118395100828</v>
      </c>
      <c r="O10" s="16">
        <f>SUM(J$5:J10)</f>
        <v>21758.239438998324</v>
      </c>
      <c r="P10" s="16">
        <f>SUM(K$5:K10)</f>
        <v>22470.111419776415</v>
      </c>
      <c r="Q10" s="16">
        <f>SUM(L$5:L10)</f>
        <v>23277.115073969217</v>
      </c>
      <c r="R10" s="16">
        <f>SUM(M$5:M10)</f>
        <v>24187.723474310791</v>
      </c>
    </row>
    <row r="11" spans="1:18" x14ac:dyDescent="0.15">
      <c r="A11" s="14" t="s">
        <v>86</v>
      </c>
      <c r="C11" s="17">
        <v>7</v>
      </c>
      <c r="D11" s="18">
        <f t="shared" si="0"/>
        <v>3900</v>
      </c>
      <c r="H11" s="19">
        <v>7</v>
      </c>
      <c r="I11" s="16">
        <f>求节点(总纲!AA$5:AA$84,$D$5:$D$84,总纲!D11)</f>
        <v>5539.4203248540271</v>
      </c>
      <c r="J11" s="16">
        <f>求节点(总纲!AB$5:AB$84,$D$5:$D$84,总纲!E11)</f>
        <v>5732.2532224902488</v>
      </c>
      <c r="K11" s="16">
        <f>求节点(总纲!AC$5:AC$84,$D$5:$D$84,总纲!F11)</f>
        <v>5956.4694126893291</v>
      </c>
      <c r="L11" s="16">
        <f>求节点(总纲!AD$5:AD$84,$D$5:$D$84,总纲!G11)</f>
        <v>6215.8176232335218</v>
      </c>
      <c r="M11" s="16">
        <f>求节点(总纲!AE$5:AE$84,$D$5:$D$84,总纲!H11)</f>
        <v>6514.1248513766141</v>
      </c>
      <c r="N11" s="16">
        <f>SUM(I$5:I11)</f>
        <v>26659.538719954857</v>
      </c>
      <c r="O11" s="16">
        <f>SUM(J$5:J11)</f>
        <v>27490.492661488574</v>
      </c>
      <c r="P11" s="16">
        <f>SUM(K$5:K11)</f>
        <v>28426.580832465745</v>
      </c>
      <c r="Q11" s="16">
        <f>SUM(L$5:L11)</f>
        <v>29492.932697202737</v>
      </c>
      <c r="R11" s="16">
        <f>SUM(M$5:M11)</f>
        <v>30701.848325687406</v>
      </c>
    </row>
    <row r="12" spans="1:18" x14ac:dyDescent="0.15">
      <c r="A12" s="14">
        <v>500</v>
      </c>
      <c r="C12" s="17">
        <v>8</v>
      </c>
      <c r="D12" s="18">
        <f t="shared" si="0"/>
        <v>4600</v>
      </c>
      <c r="H12" s="19">
        <v>8</v>
      </c>
      <c r="I12" s="16">
        <f>求节点(总纲!AA$5:AA$84,$D$5:$D$84,总纲!D12)</f>
        <v>6060.2492583429648</v>
      </c>
      <c r="J12" s="16">
        <f>求节点(总纲!AB$5:AB$84,$D$5:$D$84,总纲!E12)</f>
        <v>6288.2616371694676</v>
      </c>
      <c r="K12" s="16">
        <f>求节点(总纲!AC$5:AC$84,$D$5:$D$84,总纲!F12)</f>
        <v>6550.9032812680498</v>
      </c>
      <c r="L12" s="16">
        <f>求节点(总纲!AD$5:AD$84,$D$5:$D$84,总纲!G12)</f>
        <v>6854.9354423449176</v>
      </c>
      <c r="M12" s="16">
        <f>求节点(总纲!AE$5:AE$84,$D$5:$D$84,总纲!H12)</f>
        <v>7160.9576098186799</v>
      </c>
      <c r="N12" s="16">
        <f>SUM(I$5:I12)</f>
        <v>32719.78797829782</v>
      </c>
      <c r="O12" s="16">
        <f>SUM(J$5:J12)</f>
        <v>33778.754298658037</v>
      </c>
      <c r="P12" s="16">
        <f>SUM(K$5:K12)</f>
        <v>34977.484113733793</v>
      </c>
      <c r="Q12" s="16">
        <f>SUM(L$5:L12)</f>
        <v>36347.868139547652</v>
      </c>
      <c r="R12" s="16">
        <f>SUM(M$5:M12)</f>
        <v>37862.805935506083</v>
      </c>
    </row>
    <row r="13" spans="1:18" x14ac:dyDescent="0.15">
      <c r="C13" s="17">
        <v>9</v>
      </c>
      <c r="D13" s="18">
        <f t="shared" si="0"/>
        <v>5300</v>
      </c>
      <c r="H13" s="19">
        <v>9</v>
      </c>
      <c r="I13" s="16">
        <f>求节点(总纲!AA$5:AA$84,$D$5:$D$84,总纲!D13)</f>
        <v>6665.7269648936863</v>
      </c>
      <c r="J13" s="16">
        <f>求节点(总纲!AB$5:AB$84,$D$5:$D$84,总纲!E13)</f>
        <v>6934.8389843930654</v>
      </c>
      <c r="K13" s="16">
        <f>求节点(总纲!AC$5:AC$84,$D$5:$D$84,总纲!F13)</f>
        <v>7193.7759081386394</v>
      </c>
      <c r="L13" s="16">
        <f>求节点(总纲!AD$5:AD$84,$D$5:$D$84,总纲!G13)</f>
        <v>7488.1981349860944</v>
      </c>
      <c r="M13" s="16">
        <f>求节点(总纲!AE$5:AE$84,$D$5:$D$84,总纲!H13)</f>
        <v>7815.748157418785</v>
      </c>
      <c r="N13" s="16">
        <f>SUM(I$5:I13)</f>
        <v>39385.514943191505</v>
      </c>
      <c r="O13" s="16">
        <f>SUM(J$5:J13)</f>
        <v>40713.593283051101</v>
      </c>
      <c r="P13" s="16">
        <f>SUM(K$5:K13)</f>
        <v>42171.260021872433</v>
      </c>
      <c r="Q13" s="16">
        <f>SUM(L$5:L13)</f>
        <v>43836.066274533747</v>
      </c>
      <c r="R13" s="16">
        <f>SUM(M$5:M13)</f>
        <v>45678.554092924867</v>
      </c>
    </row>
    <row r="14" spans="1:18" x14ac:dyDescent="0.15">
      <c r="C14" s="17">
        <v>10</v>
      </c>
      <c r="D14" s="18">
        <f t="shared" si="0"/>
        <v>6100</v>
      </c>
      <c r="H14" s="19">
        <v>10</v>
      </c>
      <c r="I14" s="16">
        <f>求节点(总纲!AA$5:AA$84,$D$5:$D$84,总纲!D14)</f>
        <v>7237.1946007712131</v>
      </c>
      <c r="J14" s="16">
        <f>求节点(总纲!AB$5:AB$84,$D$5:$D$84,总纲!E14)</f>
        <v>7485.8083359848742</v>
      </c>
      <c r="K14" s="16">
        <f>求节点(总纲!AC$5:AC$84,$D$5:$D$84,总纲!F14)</f>
        <v>7778.5797419299179</v>
      </c>
      <c r="L14" s="16">
        <f>求节点(总纲!AD$5:AD$84,$D$5:$D$84,总纲!G14)</f>
        <v>8123.7230500206124</v>
      </c>
      <c r="M14" s="16">
        <f>求节点(总纲!AE$5:AE$84,$D$5:$D$84,总纲!H14)</f>
        <v>8523.0998761231276</v>
      </c>
      <c r="N14" s="16">
        <f>SUM(I$5:I14)</f>
        <v>46622.709543962716</v>
      </c>
      <c r="O14" s="16">
        <f>SUM(J$5:J14)</f>
        <v>48199.401619035976</v>
      </c>
      <c r="P14" s="16">
        <f>SUM(K$5:K14)</f>
        <v>49949.839763802353</v>
      </c>
      <c r="Q14" s="16">
        <f>SUM(L$5:L14)</f>
        <v>51959.78932455436</v>
      </c>
      <c r="R14" s="16">
        <f>SUM(M$5:M14)</f>
        <v>54201.653969047999</v>
      </c>
    </row>
    <row r="15" spans="1:18" x14ac:dyDescent="0.15">
      <c r="C15" s="17">
        <v>11</v>
      </c>
      <c r="D15" s="18">
        <f t="shared" si="0"/>
        <v>7000</v>
      </c>
      <c r="H15" s="19">
        <v>11</v>
      </c>
      <c r="I15" s="16">
        <f>求节点(总纲!AA$5:AA$84,$D$5:$D$84,总纲!D15)</f>
        <v>7758.1834653074366</v>
      </c>
      <c r="J15" s="16">
        <f>求节点(总纲!AB$5:AB$84,$D$5:$D$84,总纲!E15)</f>
        <v>8041.2884972305146</v>
      </c>
      <c r="K15" s="16">
        <f>求节点(总纲!AC$5:AC$84,$D$5:$D$84,总纲!F15)</f>
        <v>8379.8978789166013</v>
      </c>
      <c r="L15" s="16">
        <f>求节点(总纲!AD$5:AD$84,$D$5:$D$84,总纲!G15)</f>
        <v>8769.9740599925426</v>
      </c>
      <c r="M15" s="16">
        <f>求节点(总纲!AE$5:AE$84,$D$5:$D$84,总纲!H15)</f>
        <v>9247.2538971678914</v>
      </c>
      <c r="N15" s="16">
        <f>SUM(I$5:I15)</f>
        <v>54380.893009270148</v>
      </c>
      <c r="O15" s="16">
        <f>SUM(J$5:J15)</f>
        <v>56240.690116266487</v>
      </c>
      <c r="P15" s="16">
        <f>SUM(K$5:K15)</f>
        <v>58329.737642718952</v>
      </c>
      <c r="Q15" s="16">
        <f>SUM(L$5:L15)</f>
        <v>60729.763384546903</v>
      </c>
      <c r="R15" s="16">
        <f>SUM(M$5:M15)</f>
        <v>63448.907866215886</v>
      </c>
    </row>
    <row r="16" spans="1:18" x14ac:dyDescent="0.15">
      <c r="C16" s="17">
        <v>12</v>
      </c>
      <c r="D16" s="18">
        <f t="shared" si="0"/>
        <v>7800</v>
      </c>
      <c r="H16" s="19">
        <v>12</v>
      </c>
      <c r="I16" s="16">
        <f>求节点(总纲!AA$5:AA$84,$D$5:$D$84,总纲!D16)</f>
        <v>8287.9190673440826</v>
      </c>
      <c r="J16" s="16">
        <f>求节点(总纲!AB$5:AB$84,$D$5:$D$84,总纲!E16)</f>
        <v>8608.1492216513434</v>
      </c>
      <c r="K16" s="16">
        <f>求节点(总纲!AC$5:AC$84,$D$5:$D$84,总纲!F16)</f>
        <v>8995.2329519644682</v>
      </c>
      <c r="L16" s="16">
        <f>求节点(总纲!AD$5:AD$84,$D$5:$D$84,总纲!G16)</f>
        <v>9462.2393213979612</v>
      </c>
      <c r="M16" s="16">
        <f>求节点(总纲!AE$5:AE$84,$D$5:$D$84,总纲!H16)</f>
        <v>9939.0325881125609</v>
      </c>
      <c r="N16" s="16">
        <f>SUM(I$5:I16)</f>
        <v>62668.812076614231</v>
      </c>
      <c r="O16" s="16">
        <f>SUM(J$5:J16)</f>
        <v>64848.839337917831</v>
      </c>
      <c r="P16" s="16">
        <f>SUM(K$5:K16)</f>
        <v>67324.970594683415</v>
      </c>
      <c r="Q16" s="16">
        <f>SUM(L$5:L16)</f>
        <v>70192.002705944862</v>
      </c>
      <c r="R16" s="16">
        <f>SUM(M$5:M16)</f>
        <v>73387.940454328447</v>
      </c>
    </row>
    <row r="17" spans="3:18" x14ac:dyDescent="0.15">
      <c r="C17" s="17">
        <v>13</v>
      </c>
      <c r="D17" s="18">
        <f t="shared" si="0"/>
        <v>8700</v>
      </c>
      <c r="H17" s="19">
        <v>13</v>
      </c>
      <c r="I17" s="16">
        <f>求节点(总纲!AA$5:AA$84,$D$5:$D$84,总纲!D17)</f>
        <v>8843.1909241645481</v>
      </c>
      <c r="J17" s="16">
        <f>求节点(总纲!AB$5:AB$84,$D$5:$D$84,总纲!E17)</f>
        <v>9215.7041148165918</v>
      </c>
      <c r="K17" s="16">
        <f>求节点(总纲!AC$5:AC$84,$D$5:$D$84,总纲!F17)</f>
        <v>9655.3790127979319</v>
      </c>
      <c r="L17" s="16">
        <f>求节点(总纲!AD$5:AD$84,$D$5:$D$84,总纲!G17)</f>
        <v>10086.989129146938</v>
      </c>
      <c r="M17" s="16">
        <f>求节点(总纲!AE$5:AE$84,$D$5:$D$84,总纲!H17)</f>
        <v>10583.635380045018</v>
      </c>
      <c r="N17" s="16">
        <f>SUM(I$5:I17)</f>
        <v>71512.003000778786</v>
      </c>
      <c r="O17" s="16">
        <f>SUM(J$5:J17)</f>
        <v>74064.543452734419</v>
      </c>
      <c r="P17" s="16">
        <f>SUM(K$5:K17)</f>
        <v>76980.349607481345</v>
      </c>
      <c r="Q17" s="16">
        <f>SUM(L$5:L17)</f>
        <v>80278.991835091801</v>
      </c>
      <c r="R17" s="16">
        <f>SUM(M$5:M17)</f>
        <v>83971.575834373463</v>
      </c>
    </row>
    <row r="18" spans="3:18" x14ac:dyDescent="0.15">
      <c r="C18" s="17">
        <v>14</v>
      </c>
      <c r="D18" s="18">
        <f t="shared" si="0"/>
        <v>9700</v>
      </c>
      <c r="H18" s="19">
        <v>14</v>
      </c>
      <c r="I18" s="16">
        <f>求节点(总纲!AA$5:AA$84,$D$5:$D$84,总纲!D18)</f>
        <v>9409.4879203877972</v>
      </c>
      <c r="J18" s="16">
        <f>求节点(总纲!AB$5:AB$84,$D$5:$D$84,总纲!E18)</f>
        <v>9790.8611970140319</v>
      </c>
      <c r="K18" s="16">
        <f>求节点(总纲!AC$5:AC$84,$D$5:$D$84,总纲!F18)</f>
        <v>10172.762118336195</v>
      </c>
      <c r="L18" s="16">
        <f>求节点(总纲!AD$5:AD$84,$D$5:$D$84,总纲!G18)</f>
        <v>10634.528001908788</v>
      </c>
      <c r="M18" s="16">
        <f>求节点(总纲!AE$5:AE$84,$D$5:$D$84,总纲!H18)</f>
        <v>11148.154022600524</v>
      </c>
      <c r="N18" s="16">
        <f>SUM(I$5:I18)</f>
        <v>80921.49092116658</v>
      </c>
      <c r="O18" s="16">
        <f>SUM(J$5:J18)</f>
        <v>83855.404649748452</v>
      </c>
      <c r="P18" s="16">
        <f>SUM(K$5:K18)</f>
        <v>87153.111725817536</v>
      </c>
      <c r="Q18" s="16">
        <f>SUM(L$5:L18)</f>
        <v>90913.519837000582</v>
      </c>
      <c r="R18" s="16">
        <f>SUM(M$5:M18)</f>
        <v>95119.72985697398</v>
      </c>
    </row>
    <row r="19" spans="3:18" x14ac:dyDescent="0.15">
      <c r="C19" s="17">
        <v>15</v>
      </c>
      <c r="D19" s="18">
        <f t="shared" si="0"/>
        <v>10600</v>
      </c>
      <c r="H19" s="19">
        <v>15</v>
      </c>
      <c r="I19" s="16">
        <f>求节点(总纲!AA$5:AA$84,$D$5:$D$84,总纲!D19)</f>
        <v>9939.9929514245214</v>
      </c>
      <c r="J19" s="16">
        <f>求节点(总纲!AB$5:AB$84,$D$5:$D$84,总纲!E19)</f>
        <v>10294.374033937442</v>
      </c>
      <c r="K19" s="16">
        <f>求节点(总纲!AC$5:AC$84,$D$5:$D$84,总纲!F19)</f>
        <v>10724.897159472612</v>
      </c>
      <c r="L19" s="16">
        <f>求节点(总纲!AD$5:AD$84,$D$5:$D$84,总纲!G19)</f>
        <v>11220.787661421979</v>
      </c>
      <c r="M19" s="16">
        <f>求节点(总纲!AE$5:AE$84,$D$5:$D$84,总纲!H19)</f>
        <v>11805.32137944235</v>
      </c>
      <c r="N19" s="16">
        <f>SUM(I$5:I19)</f>
        <v>90861.483872591096</v>
      </c>
      <c r="O19" s="16">
        <f>SUM(J$5:J19)</f>
        <v>94149.778683685901</v>
      </c>
      <c r="P19" s="16">
        <f>SUM(K$5:K19)</f>
        <v>97878.008885290154</v>
      </c>
      <c r="Q19" s="16">
        <f>SUM(L$5:L19)</f>
        <v>102134.30749842257</v>
      </c>
      <c r="R19" s="16">
        <f>SUM(M$5:M19)</f>
        <v>106925.05123641633</v>
      </c>
    </row>
    <row r="20" spans="3:18" x14ac:dyDescent="0.15">
      <c r="C20" s="17">
        <v>16</v>
      </c>
      <c r="D20" s="18">
        <f t="shared" si="0"/>
        <v>11600</v>
      </c>
      <c r="H20" s="19">
        <v>16</v>
      </c>
      <c r="I20" s="16">
        <f>求节点(总纲!AA$5:AA$84,$D$5:$D$84,总纲!D20)</f>
        <v>10433.361062062191</v>
      </c>
      <c r="J20" s="16">
        <f>求节点(总纲!AB$5:AB$84,$D$5:$D$84,总纲!E20)</f>
        <v>10823.953663630513</v>
      </c>
      <c r="K20" s="16">
        <f>求节点(总纲!AC$5:AC$84,$D$5:$D$84,总纲!F20)</f>
        <v>11283.269964511288</v>
      </c>
      <c r="L20" s="16">
        <f>求节点(总纲!AD$5:AD$84,$D$5:$D$84,总纲!G20)</f>
        <v>11845.360995940408</v>
      </c>
      <c r="M20" s="16">
        <f>求节点(总纲!AE$5:AE$84,$D$5:$D$84,总纲!H20)</f>
        <v>12520.035926826449</v>
      </c>
      <c r="N20" s="16">
        <f>SUM(I$5:I20)</f>
        <v>101294.84493465329</v>
      </c>
      <c r="O20" s="16">
        <f>SUM(J$5:J20)</f>
        <v>104973.73234731641</v>
      </c>
      <c r="P20" s="16">
        <f>SUM(K$5:K20)</f>
        <v>109161.27884980144</v>
      </c>
      <c r="Q20" s="16">
        <f>SUM(L$5:L20)</f>
        <v>113979.66849436298</v>
      </c>
      <c r="R20" s="16">
        <f>SUM(M$5:M20)</f>
        <v>119445.08716324277</v>
      </c>
    </row>
    <row r="21" spans="3:18" x14ac:dyDescent="0.15">
      <c r="C21" s="17">
        <v>17</v>
      </c>
      <c r="D21" s="18">
        <f t="shared" si="0"/>
        <v>12700</v>
      </c>
      <c r="H21" s="19">
        <v>17</v>
      </c>
      <c r="I21" s="16">
        <f>求节点(总纲!AA$5:AA$84,$D$5:$D$84,总纲!D21)</f>
        <v>10939.60601966415</v>
      </c>
      <c r="J21" s="16">
        <f>求节点(总纲!AB$5:AB$84,$D$5:$D$84,总纲!E21)</f>
        <v>11350.302066190816</v>
      </c>
      <c r="K21" s="16">
        <f>求节点(总纲!AC$5:AC$84,$D$5:$D$84,总纲!F21)</f>
        <v>11837.431242726463</v>
      </c>
      <c r="L21" s="16">
        <f>求节点(总纲!AD$5:AD$84,$D$5:$D$84,总纲!G21)</f>
        <v>12440.618733590014</v>
      </c>
      <c r="M21" s="16">
        <f>求节点(总纲!AE$5:AE$84,$D$5:$D$84,总纲!H21)</f>
        <v>13038.393226762068</v>
      </c>
      <c r="N21" s="16">
        <f>SUM(I$5:I21)</f>
        <v>112234.45095431744</v>
      </c>
      <c r="O21" s="16">
        <f>SUM(J$5:J21)</f>
        <v>116324.03441350724</v>
      </c>
      <c r="P21" s="16">
        <f>SUM(K$5:K21)</f>
        <v>120998.71009252791</v>
      </c>
      <c r="Q21" s="16">
        <f>SUM(L$5:L21)</f>
        <v>126420.287227953</v>
      </c>
      <c r="R21" s="16">
        <f>SUM(M$5:M21)</f>
        <v>132483.48039000484</v>
      </c>
    </row>
    <row r="22" spans="3:18" x14ac:dyDescent="0.15">
      <c r="C22" s="17">
        <v>18</v>
      </c>
      <c r="D22" s="18">
        <f t="shared" si="0"/>
        <v>13700</v>
      </c>
      <c r="H22" s="19">
        <v>18</v>
      </c>
      <c r="I22" s="16">
        <f>求节点(总纲!AA$5:AA$84,$D$5:$D$84,总纲!D22)</f>
        <v>11471.072726902106</v>
      </c>
      <c r="J22" s="16">
        <f>求节点(总纲!AB$5:AB$84,$D$5:$D$84,总纲!E22)</f>
        <v>11919.286892263572</v>
      </c>
      <c r="K22" s="16">
        <f>求节点(总纲!AC$5:AC$84,$D$5:$D$84,总纲!F22)</f>
        <v>12467.999249081875</v>
      </c>
      <c r="L22" s="16">
        <f>求节点(总纲!AD$5:AD$84,$D$5:$D$84,总纲!G22)</f>
        <v>13040.049562343136</v>
      </c>
      <c r="M22" s="16">
        <f>求节点(总纲!AE$5:AE$84,$D$5:$D$84,总纲!H22)</f>
        <v>13628.688718553114</v>
      </c>
      <c r="N22" s="16">
        <f>SUM(I$5:I22)</f>
        <v>123705.52368121954</v>
      </c>
      <c r="O22" s="16">
        <f>SUM(J$5:J22)</f>
        <v>128243.32130577081</v>
      </c>
      <c r="P22" s="16">
        <f>SUM(K$5:K22)</f>
        <v>133466.70934160979</v>
      </c>
      <c r="Q22" s="16">
        <f>SUM(L$5:L22)</f>
        <v>139460.33679029613</v>
      </c>
      <c r="R22" s="16">
        <f>SUM(M$5:M22)</f>
        <v>146112.16910855795</v>
      </c>
    </row>
    <row r="23" spans="3:18" x14ac:dyDescent="0.15">
      <c r="C23" s="17">
        <v>19</v>
      </c>
      <c r="D23" s="18">
        <f t="shared" si="0"/>
        <v>14800</v>
      </c>
      <c r="H23" s="19">
        <v>19</v>
      </c>
      <c r="I23" s="16">
        <f>求节点(总纲!AA$5:AA$84,$D$5:$D$84,总纲!D23)</f>
        <v>12009.686102856407</v>
      </c>
      <c r="J23" s="16">
        <f>求节点(总纲!AB$5:AB$84,$D$5:$D$84,总纲!E23)</f>
        <v>12506.79657810945</v>
      </c>
      <c r="K23" s="16">
        <f>求节点(总纲!AC$5:AC$84,$D$5:$D$84,总纲!F23)</f>
        <v>13015.787914321943</v>
      </c>
      <c r="L23" s="16">
        <f>求节点(总纲!AD$5:AD$84,$D$5:$D$84,总纲!G23)</f>
        <v>13581.687348051519</v>
      </c>
      <c r="M23" s="16">
        <f>求节点(总纲!AE$5:AE$84,$D$5:$D$84,总纲!H23)</f>
        <v>14219.411025769785</v>
      </c>
      <c r="N23" s="16">
        <f>SUM(I$5:I23)</f>
        <v>135715.20978407594</v>
      </c>
      <c r="O23" s="16">
        <f>SUM(J$5:J23)</f>
        <v>140750.11788388024</v>
      </c>
      <c r="P23" s="16">
        <f>SUM(K$5:K23)</f>
        <v>146482.49725593172</v>
      </c>
      <c r="Q23" s="16">
        <f>SUM(L$5:L23)</f>
        <v>153042.02413834765</v>
      </c>
      <c r="R23" s="16">
        <f>SUM(M$5:M23)</f>
        <v>160331.58013432773</v>
      </c>
    </row>
    <row r="24" spans="3:18" x14ac:dyDescent="0.15">
      <c r="C24" s="17">
        <v>20</v>
      </c>
      <c r="D24" s="18">
        <f t="shared" si="0"/>
        <v>15900</v>
      </c>
      <c r="H24" s="19">
        <v>20</v>
      </c>
      <c r="I24" s="16">
        <f>求节点(总纲!AA$5:AA$84,$D$5:$D$84,总纲!D24)</f>
        <v>12577.237741772735</v>
      </c>
      <c r="J24" s="16">
        <f>求节点(总纲!AB$5:AB$84,$D$5:$D$84,总纲!E24)</f>
        <v>13020.567635394322</v>
      </c>
      <c r="K24" s="16">
        <f>求节点(总纲!AC$5:AC$84,$D$5:$D$84,总纲!F24)</f>
        <v>13521.544339079664</v>
      </c>
      <c r="L24" s="16">
        <f>求节点(总纲!AD$5:AD$84,$D$5:$D$84,总纲!G24)</f>
        <v>14123.350381925979</v>
      </c>
      <c r="M24" s="16">
        <f>求节点(总纲!AE$5:AE$84,$D$5:$D$84,总纲!H24)</f>
        <v>14804.771020472741</v>
      </c>
      <c r="N24" s="16">
        <f>SUM(I$5:I24)</f>
        <v>148292.44752584866</v>
      </c>
      <c r="O24" s="16">
        <f>SUM(J$5:J24)</f>
        <v>153770.68551927456</v>
      </c>
      <c r="P24" s="16">
        <f>SUM(K$5:K24)</f>
        <v>160004.0415950114</v>
      </c>
      <c r="Q24" s="16">
        <f>SUM(L$5:L24)</f>
        <v>167165.37452027365</v>
      </c>
      <c r="R24" s="16">
        <f>SUM(M$5:M24)</f>
        <v>175136.35115480048</v>
      </c>
    </row>
    <row r="25" spans="3:18" x14ac:dyDescent="0.15">
      <c r="C25" s="17">
        <v>21</v>
      </c>
      <c r="D25" s="18">
        <f t="shared" si="0"/>
        <v>17000</v>
      </c>
      <c r="H25" s="19">
        <v>21</v>
      </c>
      <c r="I25" s="16">
        <f>求节点(总纲!AA$5:AA$84,$D$5:$D$84,总纲!D25)</f>
        <v>13073.487155583607</v>
      </c>
      <c r="J25" s="16">
        <f>求节点(总纲!AB$5:AB$84,$D$5:$D$84,总纲!E25)</f>
        <v>13526.194772754434</v>
      </c>
      <c r="K25" s="16">
        <f>求节点(总纲!AC$5:AC$84,$D$5:$D$84,总纲!F25)</f>
        <v>14063.883881741287</v>
      </c>
      <c r="L25" s="16">
        <f>求节点(总纲!AD$5:AD$84,$D$5:$D$84,总纲!G25)</f>
        <v>14717.434525628105</v>
      </c>
      <c r="M25" s="16">
        <f>求节点(总纲!AE$5:AE$84,$D$5:$D$84,总纲!H25)</f>
        <v>15395.62124913677</v>
      </c>
      <c r="N25" s="16">
        <f>SUM(I$5:I25)</f>
        <v>161365.93468143226</v>
      </c>
      <c r="O25" s="16">
        <f>SUM(J$5:J25)</f>
        <v>167296.880292029</v>
      </c>
      <c r="P25" s="16">
        <f>SUM(K$5:K25)</f>
        <v>174067.92547675269</v>
      </c>
      <c r="Q25" s="16">
        <f>SUM(L$5:L25)</f>
        <v>181882.80904590175</v>
      </c>
      <c r="R25" s="16">
        <f>SUM(M$5:M25)</f>
        <v>190531.97240393725</v>
      </c>
    </row>
    <row r="26" spans="3:18" x14ac:dyDescent="0.15">
      <c r="C26" s="17">
        <v>22</v>
      </c>
      <c r="D26" s="18">
        <f t="shared" si="0"/>
        <v>18200</v>
      </c>
      <c r="H26" s="19">
        <v>22</v>
      </c>
      <c r="I26" s="16">
        <f>求节点(总纲!AA$5:AA$84,$D$5:$D$84,总纲!D26)</f>
        <v>13574.99286107471</v>
      </c>
      <c r="J26" s="16">
        <f>求节点(总纲!AB$5:AB$84,$D$5:$D$84,总纲!E26)</f>
        <v>14055.075218422018</v>
      </c>
      <c r="K26" s="16">
        <f>求节点(总纲!AC$5:AC$84,$D$5:$D$84,总纲!F26)</f>
        <v>14641.73490047218</v>
      </c>
      <c r="L26" s="16">
        <f>求节点(总纲!AD$5:AD$84,$D$5:$D$84,总纲!G26)</f>
        <v>15281.098620532188</v>
      </c>
      <c r="M26" s="16">
        <f>求节点(总纲!AE$5:AE$84,$D$5:$D$84,总纲!H26)</f>
        <v>16002.360856686202</v>
      </c>
      <c r="N26" s="16">
        <f>SUM(I$5:I26)</f>
        <v>174940.92754250698</v>
      </c>
      <c r="O26" s="16">
        <f>SUM(J$5:J26)</f>
        <v>181351.95551045102</v>
      </c>
      <c r="P26" s="16">
        <f>SUM(K$5:K26)</f>
        <v>188709.66037722488</v>
      </c>
      <c r="Q26" s="16">
        <f>SUM(L$5:L26)</f>
        <v>197163.90766643395</v>
      </c>
      <c r="R26" s="16">
        <f>SUM(M$5:M26)</f>
        <v>206534.33326062345</v>
      </c>
    </row>
    <row r="27" spans="3:18" x14ac:dyDescent="0.15">
      <c r="C27" s="17">
        <v>23</v>
      </c>
      <c r="D27" s="18">
        <f t="shared" si="0"/>
        <v>19400</v>
      </c>
      <c r="H27" s="19">
        <v>23</v>
      </c>
      <c r="I27" s="16">
        <f>求节点(总纲!AA$5:AA$84,$D$5:$D$84,总纲!D27)</f>
        <v>14084.361770163889</v>
      </c>
      <c r="J27" s="16">
        <f>求节点(总纲!AB$5:AB$84,$D$5:$D$84,总纲!E27)</f>
        <v>14593.963912874857</v>
      </c>
      <c r="K27" s="16">
        <f>求节点(总纲!AC$5:AC$84,$D$5:$D$84,总纲!F27)</f>
        <v>15162.690648938498</v>
      </c>
      <c r="L27" s="16">
        <f>求节点(总纲!AD$5:AD$84,$D$5:$D$84,总纲!G27)</f>
        <v>15834.433381598352</v>
      </c>
      <c r="M27" s="16">
        <f>求节点(总纲!AE$5:AE$84,$D$5:$D$84,总纲!H27)</f>
        <v>16505.955145929631</v>
      </c>
      <c r="N27" s="16">
        <f>SUM(I$5:I27)</f>
        <v>189025.28931267088</v>
      </c>
      <c r="O27" s="16">
        <f>SUM(J$5:J27)</f>
        <v>195945.91942332589</v>
      </c>
      <c r="P27" s="16">
        <f>SUM(K$5:K27)</f>
        <v>203872.35102616338</v>
      </c>
      <c r="Q27" s="16">
        <f>SUM(L$5:L27)</f>
        <v>212998.34104803231</v>
      </c>
      <c r="R27" s="16">
        <f>SUM(M$5:M27)</f>
        <v>223040.28840655307</v>
      </c>
    </row>
    <row r="28" spans="3:18" x14ac:dyDescent="0.15">
      <c r="C28" s="17">
        <v>24</v>
      </c>
      <c r="D28" s="18">
        <f t="shared" si="0"/>
        <v>20600</v>
      </c>
      <c r="H28" s="19">
        <v>24</v>
      </c>
      <c r="I28" s="16">
        <f>求节点(总纲!AA$5:AA$84,$D$5:$D$84,总纲!D28)</f>
        <v>14621.152605237918</v>
      </c>
      <c r="J28" s="16">
        <f>求节点(总纲!AB$5:AB$84,$D$5:$D$84,总纲!E28)</f>
        <v>15129.701388007983</v>
      </c>
      <c r="K28" s="16">
        <f>求节点(总纲!AC$5:AC$84,$D$5:$D$84,总纲!F28)</f>
        <v>15728.119033012004</v>
      </c>
      <c r="L28" s="16">
        <f>求节点(总纲!AD$5:AD$84,$D$5:$D$84,总纲!G28)</f>
        <v>16375.959520458129</v>
      </c>
      <c r="M28" s="16">
        <f>求节点(总纲!AE$5:AE$84,$D$5:$D$84,总纲!H28)</f>
        <v>17091.097325639766</v>
      </c>
      <c r="N28" s="16">
        <f>SUM(I$5:I28)</f>
        <v>203646.44191790879</v>
      </c>
      <c r="O28" s="16">
        <f>SUM(J$5:J28)</f>
        <v>211075.62081133388</v>
      </c>
      <c r="P28" s="16">
        <f>SUM(K$5:K28)</f>
        <v>219600.47005917539</v>
      </c>
      <c r="Q28" s="16">
        <f>SUM(L$5:L28)</f>
        <v>229374.30056849043</v>
      </c>
      <c r="R28" s="16">
        <f>SUM(M$5:M28)</f>
        <v>240131.38573219284</v>
      </c>
    </row>
    <row r="29" spans="3:18" x14ac:dyDescent="0.15">
      <c r="C29" s="17">
        <v>25</v>
      </c>
      <c r="D29" s="18">
        <f t="shared" si="0"/>
        <v>21800</v>
      </c>
      <c r="H29" s="19">
        <v>25</v>
      </c>
      <c r="I29" s="16">
        <f>求节点(总纲!AA$5:AA$84,$D$5:$D$84,总纲!D29)</f>
        <v>15136.17823040636</v>
      </c>
      <c r="J29" s="16">
        <f>求节点(总纲!AB$5:AB$84,$D$5:$D$84,总纲!E29)</f>
        <v>15665.400326173552</v>
      </c>
      <c r="K29" s="16">
        <f>求节点(总纲!AC$5:AC$84,$D$5:$D$84,总纲!F29)</f>
        <v>16254.375653835092</v>
      </c>
      <c r="L29" s="16">
        <f>求节点(总纲!AD$5:AD$84,$D$5:$D$84,总纲!G29)</f>
        <v>16933.816618660738</v>
      </c>
      <c r="M29" s="16">
        <f>求节点(总纲!AE$5:AE$84,$D$5:$D$84,总纲!H29)</f>
        <v>17653.128115697964</v>
      </c>
      <c r="N29" s="16">
        <f>SUM(I$5:I29)</f>
        <v>218782.62014831515</v>
      </c>
      <c r="O29" s="16">
        <f>SUM(J$5:J29)</f>
        <v>226741.02113750743</v>
      </c>
      <c r="P29" s="16">
        <f>SUM(K$5:K29)</f>
        <v>235854.84571301049</v>
      </c>
      <c r="Q29" s="16">
        <f>SUM(L$5:L29)</f>
        <v>246308.11718715116</v>
      </c>
      <c r="R29" s="16">
        <f>SUM(M$5:M29)</f>
        <v>257784.5138478908</v>
      </c>
    </row>
    <row r="30" spans="3:18" x14ac:dyDescent="0.15">
      <c r="C30" s="17">
        <v>26</v>
      </c>
      <c r="D30" s="18">
        <f t="shared" si="0"/>
        <v>23000</v>
      </c>
      <c r="H30" s="19">
        <v>26</v>
      </c>
      <c r="I30" s="16">
        <f>求节点(总纲!AA$5:AA$84,$D$5:$D$84,总纲!D30)</f>
        <v>15659.019061165911</v>
      </c>
      <c r="J30" s="16">
        <f>求节点(总纲!AB$5:AB$84,$D$5:$D$84,总纲!E30)</f>
        <v>16185.16860770598</v>
      </c>
      <c r="K30" s="16">
        <f>求节点(总纲!AC$5:AC$84,$D$5:$D$84,总纲!F30)</f>
        <v>16787.362301437985</v>
      </c>
      <c r="L30" s="16">
        <f>求节点(总纲!AD$5:AD$84,$D$5:$D$84,总纲!G30)</f>
        <v>17478.028348562049</v>
      </c>
      <c r="M30" s="16">
        <f>求节点(总纲!AE$5:AE$84,$D$5:$D$84,总纲!H30)</f>
        <v>18248.736243597792</v>
      </c>
      <c r="N30" s="16">
        <f>SUM(I$5:I30)</f>
        <v>234441.63920948107</v>
      </c>
      <c r="O30" s="16">
        <f>SUM(J$5:J30)</f>
        <v>242926.1897452134</v>
      </c>
      <c r="P30" s="16">
        <f>SUM(K$5:K30)</f>
        <v>252642.20801444846</v>
      </c>
      <c r="Q30" s="16">
        <f>SUM(L$5:L30)</f>
        <v>263786.14553571324</v>
      </c>
      <c r="R30" s="16">
        <f>SUM(M$5:M30)</f>
        <v>276033.25009148859</v>
      </c>
    </row>
    <row r="31" spans="3:18" x14ac:dyDescent="0.15">
      <c r="C31" s="17">
        <v>27</v>
      </c>
      <c r="D31" s="18">
        <f t="shared" si="0"/>
        <v>24300</v>
      </c>
      <c r="H31" s="19">
        <v>27</v>
      </c>
      <c r="I31" s="16">
        <f>求节点(总纲!AA$5:AA$84,$D$5:$D$84,总纲!D31)</f>
        <v>16171.058523170335</v>
      </c>
      <c r="J31" s="16">
        <f>求节点(总纲!AB$5:AB$84,$D$5:$D$84,总纲!E31)</f>
        <v>16703.583907578912</v>
      </c>
      <c r="K31" s="16">
        <f>求节点(总纲!AC$5:AC$84,$D$5:$D$84,总纲!F31)</f>
        <v>17329.66791948062</v>
      </c>
      <c r="L31" s="16">
        <f>求节点(总纲!AD$5:AD$84,$D$5:$D$84,总纲!G31)</f>
        <v>18058.107110387824</v>
      </c>
      <c r="M31" s="16">
        <f>求节点(总纲!AE$5:AE$84,$D$5:$D$84,总纲!H31)</f>
        <v>18805.847876268544</v>
      </c>
      <c r="N31" s="16">
        <f>SUM(I$5:I31)</f>
        <v>250612.6977326514</v>
      </c>
      <c r="O31" s="16">
        <f>SUM(J$5:J31)</f>
        <v>259629.77365279233</v>
      </c>
      <c r="P31" s="16">
        <f>SUM(K$5:K31)</f>
        <v>269971.87593392911</v>
      </c>
      <c r="Q31" s="16">
        <f>SUM(L$5:L31)</f>
        <v>281844.25264610106</v>
      </c>
      <c r="R31" s="16">
        <f>SUM(M$5:M31)</f>
        <v>294839.09796775714</v>
      </c>
    </row>
    <row r="32" spans="3:18" x14ac:dyDescent="0.15">
      <c r="C32" s="17">
        <v>28</v>
      </c>
      <c r="D32" s="18">
        <f t="shared" si="0"/>
        <v>25600</v>
      </c>
      <c r="H32" s="19">
        <v>28</v>
      </c>
      <c r="I32" s="16">
        <f>求节点(总纲!AA$5:AA$84,$D$5:$D$84,总纲!D32)</f>
        <v>16680.767993776648</v>
      </c>
      <c r="J32" s="16">
        <f>求节点(总纲!AB$5:AB$84,$D$5:$D$84,总纲!E32)</f>
        <v>17235.719150141955</v>
      </c>
      <c r="K32" s="16">
        <f>求节点(总纲!AC$5:AC$84,$D$5:$D$84,总纲!F32)</f>
        <v>17879.984033913104</v>
      </c>
      <c r="L32" s="16">
        <f>求节点(总纲!AD$5:AD$84,$D$5:$D$84,总纲!G32)</f>
        <v>18606.108918542403</v>
      </c>
      <c r="M32" s="16">
        <f>求节点(总纲!AE$5:AE$84,$D$5:$D$84,总纲!H32)</f>
        <v>19424.537788076366</v>
      </c>
      <c r="N32" s="16">
        <f>SUM(I$5:I32)</f>
        <v>267293.46572642802</v>
      </c>
      <c r="O32" s="16">
        <f>SUM(J$5:J32)</f>
        <v>276865.49280293426</v>
      </c>
      <c r="P32" s="16">
        <f>SUM(K$5:K32)</f>
        <v>287851.85996784223</v>
      </c>
      <c r="Q32" s="16">
        <f>SUM(L$5:L32)</f>
        <v>300450.36156464345</v>
      </c>
      <c r="R32" s="16">
        <f>SUM(M$5:M32)</f>
        <v>314263.63575583353</v>
      </c>
    </row>
    <row r="33" spans="3:18" x14ac:dyDescent="0.15">
      <c r="C33" s="17">
        <v>29</v>
      </c>
      <c r="D33" s="18">
        <f t="shared" si="0"/>
        <v>26900</v>
      </c>
      <c r="H33" s="19">
        <v>29</v>
      </c>
      <c r="I33" s="16">
        <f>求节点(总纲!AA$5:AA$84,$D$5:$D$84,总纲!D33)</f>
        <v>17210.394085004031</v>
      </c>
      <c r="J33" s="16">
        <f>求节点(总纲!AB$5:AB$84,$D$5:$D$84,总纲!E33)</f>
        <v>17793.82208778787</v>
      </c>
      <c r="K33" s="16">
        <f>求节点(总纲!AC$5:AC$84,$D$5:$D$84,总纲!F33)</f>
        <v>18467.053755636811</v>
      </c>
      <c r="L33" s="16">
        <f>求节点(总纲!AD$5:AD$84,$D$5:$D$84,总纲!G33)</f>
        <v>19225.662477431353</v>
      </c>
      <c r="M33" s="16">
        <f>求节点(总纲!AE$5:AE$84,$D$5:$D$84,总纲!H33)</f>
        <v>20020.833421238396</v>
      </c>
      <c r="N33" s="16">
        <f>SUM(I$5:I33)</f>
        <v>284503.85981143208</v>
      </c>
      <c r="O33" s="16">
        <f>SUM(J$5:J33)</f>
        <v>294659.3148907221</v>
      </c>
      <c r="P33" s="16">
        <f>SUM(K$5:K33)</f>
        <v>306318.91372347903</v>
      </c>
      <c r="Q33" s="16">
        <f>SUM(L$5:L33)</f>
        <v>319676.0240420748</v>
      </c>
      <c r="R33" s="16">
        <f>SUM(M$5:M33)</f>
        <v>334284.46917707194</v>
      </c>
    </row>
    <row r="34" spans="3:18" x14ac:dyDescent="0.15">
      <c r="C34" s="17">
        <v>30</v>
      </c>
      <c r="D34" s="18">
        <f t="shared" si="0"/>
        <v>28200</v>
      </c>
      <c r="H34" s="19">
        <v>30</v>
      </c>
      <c r="I34" s="16">
        <f>求节点(总纲!AA$5:AA$84,$D$5:$D$84,总纲!D34)</f>
        <v>17752.918806599908</v>
      </c>
      <c r="J34" s="16">
        <f>求节点(总纲!AB$5:AB$84,$D$5:$D$84,总纲!E34)</f>
        <v>18360.763676956067</v>
      </c>
      <c r="K34" s="16">
        <f>求节点(总纲!AC$5:AC$84,$D$5:$D$84,总纲!F34)</f>
        <v>19028.090333196971</v>
      </c>
      <c r="L34" s="16">
        <f>求节点(总纲!AD$5:AD$84,$D$5:$D$84,总纲!G34)</f>
        <v>19781.979660937264</v>
      </c>
      <c r="M34" s="16">
        <f>求节点(总纲!AE$5:AE$84,$D$5:$D$84,总纲!H34)</f>
        <v>20618.091010116601</v>
      </c>
      <c r="N34" s="16">
        <f>SUM(I$5:I34)</f>
        <v>302256.778618032</v>
      </c>
      <c r="O34" s="16">
        <f>SUM(J$5:J34)</f>
        <v>313020.07856767817</v>
      </c>
      <c r="P34" s="16">
        <f>SUM(K$5:K34)</f>
        <v>325347.004056676</v>
      </c>
      <c r="Q34" s="16">
        <f>SUM(L$5:L34)</f>
        <v>339458.00370301207</v>
      </c>
      <c r="R34" s="16">
        <f>SUM(M$5:M34)</f>
        <v>354902.56018718856</v>
      </c>
    </row>
    <row r="35" spans="3:18" x14ac:dyDescent="0.15">
      <c r="C35" s="17">
        <v>31</v>
      </c>
      <c r="D35" s="18">
        <f t="shared" si="0"/>
        <v>29600</v>
      </c>
      <c r="H35" s="19">
        <v>31</v>
      </c>
      <c r="I35" s="16">
        <f>求节点(总纲!AA$5:AA$84,$D$5:$D$84,总纲!D35)</f>
        <v>18314.227445167689</v>
      </c>
      <c r="J35" s="16">
        <f>求节点(总纲!AB$5:AB$84,$D$5:$D$84,总纲!E35)</f>
        <v>18908.342151624398</v>
      </c>
      <c r="K35" s="16">
        <f>求节点(总纲!AC$5:AC$84,$D$5:$D$84,总纲!F35)</f>
        <v>19597.603441547748</v>
      </c>
      <c r="L35" s="16">
        <f>求节点(总纲!AD$5:AD$84,$D$5:$D$84,总纲!G35)</f>
        <v>20348.129615100519</v>
      </c>
      <c r="M35" s="16">
        <f>求节点(总纲!AE$5:AE$84,$D$5:$D$84,总纲!H35)</f>
        <v>21171.546179086814</v>
      </c>
      <c r="N35" s="16">
        <f>SUM(I$5:I35)</f>
        <v>320571.00606319966</v>
      </c>
      <c r="O35" s="16">
        <f>SUM(J$5:J35)</f>
        <v>331928.42071930255</v>
      </c>
      <c r="P35" s="16">
        <f>SUM(K$5:K35)</f>
        <v>344944.60749822378</v>
      </c>
      <c r="Q35" s="16">
        <f>SUM(L$5:L35)</f>
        <v>359806.13331811258</v>
      </c>
      <c r="R35" s="16">
        <f>SUM(M$5:M35)</f>
        <v>376074.10636627534</v>
      </c>
    </row>
    <row r="36" spans="3:18" x14ac:dyDescent="0.15">
      <c r="C36" s="17">
        <v>32</v>
      </c>
      <c r="D36" s="18">
        <f t="shared" si="0"/>
        <v>30900</v>
      </c>
      <c r="H36" s="19">
        <v>32</v>
      </c>
      <c r="I36" s="16">
        <f>求节点(总纲!AA$5:AA$84,$D$5:$D$84,总纲!D36)</f>
        <v>18843.956242510671</v>
      </c>
      <c r="J36" s="16">
        <f>求节点(总纲!AB$5:AB$84,$D$5:$D$84,总纲!E36)</f>
        <v>19476.441587789326</v>
      </c>
      <c r="K36" s="16">
        <f>求节点(总纲!AC$5:AC$84,$D$5:$D$84,总纲!F36)</f>
        <v>20138.288746777449</v>
      </c>
      <c r="L36" s="16">
        <f>求节点(总纲!AD$5:AD$84,$D$5:$D$84,总纲!G36)</f>
        <v>20904.958290229984</v>
      </c>
      <c r="M36" s="16">
        <f>求节点(总纲!AE$5:AE$84,$D$5:$D$84,总纲!H36)</f>
        <v>21753.464129392014</v>
      </c>
      <c r="N36" s="16">
        <f>SUM(I$5:I36)</f>
        <v>339414.9623057103</v>
      </c>
      <c r="O36" s="16">
        <f>SUM(J$5:J36)</f>
        <v>351404.86230709188</v>
      </c>
      <c r="P36" s="16">
        <f>SUM(K$5:K36)</f>
        <v>365082.89624500123</v>
      </c>
      <c r="Q36" s="16">
        <f>SUM(L$5:L36)</f>
        <v>380711.09160834254</v>
      </c>
      <c r="R36" s="16">
        <f>SUM(M$5:M36)</f>
        <v>397827.57049566734</v>
      </c>
    </row>
    <row r="37" spans="3:18" x14ac:dyDescent="0.15">
      <c r="C37" s="17">
        <v>33</v>
      </c>
      <c r="D37" s="18">
        <f t="shared" si="0"/>
        <v>32300</v>
      </c>
      <c r="H37" s="19">
        <v>33</v>
      </c>
      <c r="I37" s="16">
        <f>求节点(总纲!AA$5:AA$84,$D$5:$D$84,总纲!D37)</f>
        <v>19409.956773698326</v>
      </c>
      <c r="J37" s="16">
        <f>求节点(总纲!AB$5:AB$84,$D$5:$D$84,总纲!E37)</f>
        <v>19989.042515664587</v>
      </c>
      <c r="K37" s="16">
        <f>求节点(总纲!AC$5:AC$84,$D$5:$D$84,总纲!F37)</f>
        <v>20688.2244548532</v>
      </c>
      <c r="L37" s="16">
        <f>求节点(总纲!AD$5:AD$84,$D$5:$D$84,总纲!G37)</f>
        <v>21451.110811672304</v>
      </c>
      <c r="M37" s="16">
        <f>求节点(总纲!AE$5:AE$84,$D$5:$D$84,总纲!H37)</f>
        <v>22284.875103324357</v>
      </c>
      <c r="N37" s="16">
        <f>SUM(I$5:I37)</f>
        <v>358824.91907940863</v>
      </c>
      <c r="O37" s="16">
        <f>SUM(J$5:J37)</f>
        <v>371393.90482275648</v>
      </c>
      <c r="P37" s="16">
        <f>SUM(K$5:K37)</f>
        <v>385771.12069985445</v>
      </c>
      <c r="Q37" s="16">
        <f>SUM(L$5:L37)</f>
        <v>402162.20242001483</v>
      </c>
      <c r="R37" s="16">
        <f>SUM(M$5:M37)</f>
        <v>420112.4455989917</v>
      </c>
    </row>
    <row r="38" spans="3:18" x14ac:dyDescent="0.15">
      <c r="C38" s="17">
        <v>34</v>
      </c>
      <c r="D38" s="18">
        <f t="shared" si="0"/>
        <v>33700</v>
      </c>
      <c r="H38" s="19">
        <v>34</v>
      </c>
      <c r="I38" s="16">
        <f>求节点(总纲!AA$5:AA$84,$D$5:$D$84,总纲!D38)</f>
        <v>19927.549165463228</v>
      </c>
      <c r="J38" s="16">
        <f>求节点(总纲!AB$5:AB$84,$D$5:$D$84,总纲!E38)</f>
        <v>20555.518554976261</v>
      </c>
      <c r="K38" s="16">
        <f>求节点(总纲!AC$5:AC$84,$D$5:$D$84,总纲!F38)</f>
        <v>21230.632136387554</v>
      </c>
      <c r="L38" s="16">
        <f>求节点(总纲!AD$5:AD$84,$D$5:$D$84,总纲!G38)</f>
        <v>22023.898658862232</v>
      </c>
      <c r="M38" s="16">
        <f>求节点(总纲!AE$5:AE$84,$D$5:$D$84,总纲!H38)</f>
        <v>22864.5736740059</v>
      </c>
      <c r="N38" s="16">
        <f>SUM(I$5:I38)</f>
        <v>378752.46824487188</v>
      </c>
      <c r="O38" s="16">
        <f>SUM(J$5:J38)</f>
        <v>391949.42337773275</v>
      </c>
      <c r="P38" s="16">
        <f>SUM(K$5:K38)</f>
        <v>407001.75283624203</v>
      </c>
      <c r="Q38" s="16">
        <f>SUM(L$5:L38)</f>
        <v>424186.10107887705</v>
      </c>
      <c r="R38" s="16">
        <f>SUM(M$5:M38)</f>
        <v>442977.01927299763</v>
      </c>
    </row>
    <row r="39" spans="3:18" x14ac:dyDescent="0.15">
      <c r="C39" s="17">
        <v>35</v>
      </c>
      <c r="D39" s="18">
        <f t="shared" si="0"/>
        <v>35200</v>
      </c>
      <c r="H39" s="19">
        <v>35</v>
      </c>
      <c r="I39" s="16">
        <f>求节点(总纲!AA$5:AA$84,$D$5:$D$84,总纲!D39)</f>
        <v>20482.290955367542</v>
      </c>
      <c r="J39" s="16">
        <f>求节点(总纲!AB$5:AB$84,$D$5:$D$84,总纲!E39)</f>
        <v>21087.130089630009</v>
      </c>
      <c r="K39" s="16">
        <f>求节点(总纲!AC$5:AC$84,$D$5:$D$84,总纲!F39)</f>
        <v>21813.04644772561</v>
      </c>
      <c r="L39" s="16">
        <f>求节点(总纲!AD$5:AD$84,$D$5:$D$84,总纲!G39)</f>
        <v>22570.292958058468</v>
      </c>
      <c r="M39" s="16">
        <f>求节点(总纲!AE$5:AE$84,$D$5:$D$84,总纲!H39)</f>
        <v>23437.12010598338</v>
      </c>
      <c r="N39" s="16">
        <f>SUM(I$5:I39)</f>
        <v>399234.75920023944</v>
      </c>
      <c r="O39" s="16">
        <f>SUM(J$5:J39)</f>
        <v>413036.55346736277</v>
      </c>
      <c r="P39" s="16">
        <f>SUM(K$5:K39)</f>
        <v>428814.79928396764</v>
      </c>
      <c r="Q39" s="16">
        <f>SUM(L$5:L39)</f>
        <v>446756.39403693553</v>
      </c>
      <c r="R39" s="16">
        <f>SUM(M$5:M39)</f>
        <v>466414.13937898102</v>
      </c>
    </row>
    <row r="40" spans="3:18" x14ac:dyDescent="0.15">
      <c r="C40" s="17">
        <v>36</v>
      </c>
      <c r="D40" s="18">
        <f t="shared" si="0"/>
        <v>36600</v>
      </c>
      <c r="H40" s="19">
        <v>36</v>
      </c>
      <c r="I40" s="16">
        <f>求节点(总纲!AA$5:AA$84,$D$5:$D$84,总纲!D40)</f>
        <v>21005.869667362593</v>
      </c>
      <c r="J40" s="16">
        <f>求节点(总纲!AB$5:AB$84,$D$5:$D$84,总纲!E40)</f>
        <v>21648.962578491042</v>
      </c>
      <c r="K40" s="16">
        <f>求节点(总纲!AC$5:AC$84,$D$5:$D$84,总纲!F40)</f>
        <v>22331.258300834896</v>
      </c>
      <c r="L40" s="16">
        <f>求节点(总纲!AD$5:AD$84,$D$5:$D$84,总纲!G40)</f>
        <v>23129.471518486829</v>
      </c>
      <c r="M40" s="16">
        <f>求节点(总纲!AE$5:AE$84,$D$5:$D$84,总纲!H40)</f>
        <v>23996.2111261018</v>
      </c>
      <c r="N40" s="16">
        <f>SUM(I$5:I40)</f>
        <v>420240.62886760203</v>
      </c>
      <c r="O40" s="16">
        <f>SUM(J$5:J40)</f>
        <v>434685.51604585379</v>
      </c>
      <c r="P40" s="16">
        <f>SUM(K$5:K40)</f>
        <v>451146.05758480256</v>
      </c>
      <c r="Q40" s="16">
        <f>SUM(L$5:L40)</f>
        <v>469885.86555542238</v>
      </c>
      <c r="R40" s="16">
        <f>SUM(M$5:M40)</f>
        <v>490410.35050508281</v>
      </c>
    </row>
    <row r="41" spans="3:18" x14ac:dyDescent="0.15">
      <c r="C41" s="17">
        <v>37</v>
      </c>
      <c r="D41" s="18">
        <f t="shared" si="0"/>
        <v>38100</v>
      </c>
      <c r="H41" s="19">
        <v>37</v>
      </c>
      <c r="I41" s="16">
        <f>求节点(总纲!AA$5:AA$84,$D$5:$D$84,总纲!D41)</f>
        <v>21548.248924063671</v>
      </c>
      <c r="J41" s="16">
        <f>求节点(总纲!AB$5:AB$84,$D$5:$D$84,总纲!E41)</f>
        <v>22173.744297307054</v>
      </c>
      <c r="K41" s="16">
        <f>求节点(总纲!AC$5:AC$84,$D$5:$D$84,总纲!F41)</f>
        <v>22885.519513935218</v>
      </c>
      <c r="L41" s="16">
        <f>求节点(总纲!AD$5:AD$84,$D$5:$D$84,总纲!G41)</f>
        <v>23676.530445824519</v>
      </c>
      <c r="M41" s="16">
        <f>求节点(总纲!AE$5:AE$84,$D$5:$D$84,总纲!H41)</f>
        <v>24586.506708696779</v>
      </c>
      <c r="N41" s="16">
        <f>SUM(I$5:I41)</f>
        <v>441788.87779166573</v>
      </c>
      <c r="O41" s="16">
        <f>SUM(J$5:J41)</f>
        <v>456859.26034316083</v>
      </c>
      <c r="P41" s="16">
        <f>SUM(K$5:K41)</f>
        <v>474031.57709873776</v>
      </c>
      <c r="Q41" s="16">
        <f>SUM(L$5:L41)</f>
        <v>493562.39600124687</v>
      </c>
      <c r="R41" s="16">
        <f>SUM(M$5:M41)</f>
        <v>514996.85721377959</v>
      </c>
    </row>
    <row r="42" spans="3:18" x14ac:dyDescent="0.15">
      <c r="C42" s="17">
        <v>38</v>
      </c>
      <c r="D42" s="18">
        <f t="shared" si="0"/>
        <v>39600</v>
      </c>
      <c r="H42" s="19">
        <v>38</v>
      </c>
      <c r="I42" s="16">
        <f>求节点(总纲!AA$5:AA$84,$D$5:$D$84,总纲!D42)</f>
        <v>22080.668991716269</v>
      </c>
      <c r="J42" s="16">
        <f>求节点(总纲!AB$5:AB$84,$D$5:$D$84,总纲!E42)</f>
        <v>22710.262409538169</v>
      </c>
      <c r="K42" s="16">
        <f>求节点(总纲!AC$5:AC$84,$D$5:$D$84,总纲!F42)</f>
        <v>23426.701939180308</v>
      </c>
      <c r="L42" s="16">
        <f>求节点(总纲!AD$5:AD$84,$D$5:$D$84,总纲!G42)</f>
        <v>24263.929199475526</v>
      </c>
      <c r="M42" s="16">
        <f>求节点(总纲!AE$5:AE$84,$D$5:$D$84,总纲!H42)</f>
        <v>25152.265503409493</v>
      </c>
      <c r="N42" s="16">
        <f>SUM(I$5:I42)</f>
        <v>463869.54678338201</v>
      </c>
      <c r="O42" s="16">
        <f>SUM(J$5:J42)</f>
        <v>479569.52275269898</v>
      </c>
      <c r="P42" s="16">
        <f>SUM(K$5:K42)</f>
        <v>497458.27903791808</v>
      </c>
      <c r="Q42" s="16">
        <f>SUM(L$5:L42)</f>
        <v>517826.32520072238</v>
      </c>
      <c r="R42" s="16">
        <f>SUM(M$5:M42)</f>
        <v>540149.12271718914</v>
      </c>
    </row>
    <row r="43" spans="3:18" x14ac:dyDescent="0.15">
      <c r="C43" s="17">
        <v>39</v>
      </c>
      <c r="D43" s="18">
        <f t="shared" si="0"/>
        <v>41100</v>
      </c>
      <c r="H43" s="19">
        <v>39</v>
      </c>
      <c r="I43" s="16">
        <f>求节点(总纲!AA$5:AA$84,$D$5:$D$84,总纲!D43)</f>
        <v>22611.276593685739</v>
      </c>
      <c r="J43" s="16">
        <f>求节点(总纲!AB$5:AB$84,$D$5:$D$84,总纲!E43)</f>
        <v>23256.208297351943</v>
      </c>
      <c r="K43" s="16">
        <f>求节点(总纲!AC$5:AC$84,$D$5:$D$84,总纲!F43)</f>
        <v>23995.808857679123</v>
      </c>
      <c r="L43" s="16">
        <f>求节点(总纲!AD$5:AD$84,$D$5:$D$84,总纲!G43)</f>
        <v>24815.948544403294</v>
      </c>
      <c r="M43" s="16">
        <f>求节点(总纲!AE$5:AE$84,$D$5:$D$84,总纲!H43)</f>
        <v>25751.344011194309</v>
      </c>
      <c r="N43" s="16">
        <f>SUM(I$5:I43)</f>
        <v>486480.82337706775</v>
      </c>
      <c r="O43" s="16">
        <f>SUM(J$5:J43)</f>
        <v>502825.73105005093</v>
      </c>
      <c r="P43" s="16">
        <f>SUM(K$5:K43)</f>
        <v>521454.08789559721</v>
      </c>
      <c r="Q43" s="16">
        <f>SUM(L$5:L43)</f>
        <v>542642.27374512563</v>
      </c>
      <c r="R43" s="16">
        <f>SUM(M$5:M43)</f>
        <v>565900.46672838344</v>
      </c>
    </row>
    <row r="44" spans="3:18" x14ac:dyDescent="0.15">
      <c r="C44" s="17">
        <v>40</v>
      </c>
      <c r="D44" s="18">
        <f t="shared" si="0"/>
        <v>42600</v>
      </c>
      <c r="H44" s="19">
        <v>40</v>
      </c>
      <c r="I44" s="16">
        <f>求节点(总纲!AA$5:AA$84,$D$5:$D$84,总纲!D44)</f>
        <v>23166.135323604456</v>
      </c>
      <c r="J44" s="16">
        <f>求节点(总纲!AB$5:AB$84,$D$5:$D$84,总纲!E44)</f>
        <v>23814.723275186381</v>
      </c>
      <c r="K44" s="16">
        <f>求节点(总纲!AC$5:AC$84,$D$5:$D$84,总纲!F44)</f>
        <v>24573.951674392702</v>
      </c>
      <c r="L44" s="16">
        <f>求节点(总纲!AD$5:AD$84,$D$5:$D$84,总纲!G44)</f>
        <v>25422.983641630632</v>
      </c>
      <c r="M44" s="16">
        <f>求节点(总纲!AE$5:AE$84,$D$5:$D$84,总纲!H44)</f>
        <v>26338.907360728623</v>
      </c>
      <c r="N44" s="16">
        <f>SUM(I$5:I44)</f>
        <v>509646.9587006722</v>
      </c>
      <c r="O44" s="16">
        <f>SUM(J$5:J44)</f>
        <v>526640.45432523731</v>
      </c>
      <c r="P44" s="16">
        <f>SUM(K$5:K44)</f>
        <v>546028.03956998989</v>
      </c>
      <c r="Q44" s="16">
        <f>SUM(L$5:L44)</f>
        <v>568065.25738675625</v>
      </c>
      <c r="R44" s="16">
        <f>SUM(M$5:M44)</f>
        <v>592239.37408911204</v>
      </c>
    </row>
    <row r="45" spans="3:18" x14ac:dyDescent="0.15">
      <c r="C45" s="17">
        <v>41</v>
      </c>
      <c r="D45" s="18">
        <f t="shared" si="0"/>
        <v>44100</v>
      </c>
      <c r="H45" s="19">
        <v>41</v>
      </c>
      <c r="I45" s="16">
        <f>求节点(总纲!AA$5:AA$84,$D$5:$D$84,总纲!D45)</f>
        <v>23728.796285802528</v>
      </c>
      <c r="J45" s="16">
        <f>求节点(总纲!AB$5:AB$84,$D$5:$D$84,总纲!E45)</f>
        <v>24411.68264520849</v>
      </c>
      <c r="K45" s="16">
        <f>求节点(总纲!AC$5:AC$84,$D$5:$D$84,总纲!F45)</f>
        <v>25158.760838539962</v>
      </c>
      <c r="L45" s="16">
        <f>求节点(总纲!AD$5:AD$84,$D$5:$D$84,总纲!G45)</f>
        <v>26009.040262625611</v>
      </c>
      <c r="M45" s="16">
        <f>求节点(总纲!AE$5:AE$84,$D$5:$D$84,总纲!H45)</f>
        <v>26969.51131349225</v>
      </c>
      <c r="N45" s="16">
        <f>SUM(I$5:I45)</f>
        <v>533375.75498647476</v>
      </c>
      <c r="O45" s="16">
        <f>SUM(J$5:J45)</f>
        <v>551052.13697044575</v>
      </c>
      <c r="P45" s="16">
        <f>SUM(K$5:K45)</f>
        <v>571186.80040852982</v>
      </c>
      <c r="Q45" s="16">
        <f>SUM(L$5:L45)</f>
        <v>594074.29764938192</v>
      </c>
      <c r="R45" s="16">
        <f>SUM(M$5:M45)</f>
        <v>619208.88540260424</v>
      </c>
    </row>
    <row r="46" spans="3:18" x14ac:dyDescent="0.15">
      <c r="C46" s="17">
        <v>42</v>
      </c>
      <c r="D46" s="18">
        <f t="shared" si="0"/>
        <v>45700</v>
      </c>
      <c r="H46" s="19">
        <v>42</v>
      </c>
      <c r="I46" s="16">
        <f>求节点(总纲!AA$5:AA$84,$D$5:$D$84,总纲!D46)</f>
        <v>24327.147033405825</v>
      </c>
      <c r="J46" s="16">
        <f>求节点(总纲!AB$5:AB$84,$D$5:$D$84,总纲!E46)</f>
        <v>24995.045488361939</v>
      </c>
      <c r="K46" s="16">
        <f>求节点(总纲!AC$5:AC$84,$D$5:$D$84,总纲!F46)</f>
        <v>25773.411670204485</v>
      </c>
      <c r="L46" s="16">
        <f>求节点(总纲!AD$5:AD$84,$D$5:$D$84,总纲!G46)</f>
        <v>26625.910122148252</v>
      </c>
      <c r="M46" s="16">
        <f>求节点(总纲!AE$5:AE$84,$D$5:$D$84,总纲!H46)</f>
        <v>27559.183088588765</v>
      </c>
      <c r="N46" s="16">
        <f>SUM(I$5:I46)</f>
        <v>557702.9020198806</v>
      </c>
      <c r="O46" s="16">
        <f>SUM(J$5:J46)</f>
        <v>576047.18245880771</v>
      </c>
      <c r="P46" s="16">
        <f>SUM(K$5:K46)</f>
        <v>596960.2120787343</v>
      </c>
      <c r="Q46" s="16">
        <f>SUM(L$5:L46)</f>
        <v>620700.20777153014</v>
      </c>
      <c r="R46" s="16">
        <f>SUM(M$5:M46)</f>
        <v>646768.068491193</v>
      </c>
    </row>
    <row r="47" spans="3:18" x14ac:dyDescent="0.15">
      <c r="C47" s="17">
        <v>43</v>
      </c>
      <c r="D47" s="18">
        <f t="shared" si="0"/>
        <v>47200</v>
      </c>
      <c r="H47" s="19">
        <v>43</v>
      </c>
      <c r="I47" s="16">
        <f>求节点(总纲!AA$5:AA$84,$D$5:$D$84,总纲!D47)</f>
        <v>24878.18734128373</v>
      </c>
      <c r="J47" s="16">
        <f>求节点(总纲!AB$5:AB$84,$D$5:$D$84,总纲!E47)</f>
        <v>25598.734206095265</v>
      </c>
      <c r="K47" s="16">
        <f>求节点(总纲!AC$5:AC$84,$D$5:$D$84,总纲!F47)</f>
        <v>26344.566505678442</v>
      </c>
      <c r="L47" s="16">
        <f>求节点(总纲!AD$5:AD$84,$D$5:$D$84,总纲!G47)</f>
        <v>27196.883555152679</v>
      </c>
      <c r="M47" s="16">
        <f>求节点(总纲!AE$5:AE$84,$D$5:$D$84,总纲!H47)</f>
        <v>28153.492841931991</v>
      </c>
      <c r="N47" s="16">
        <f>SUM(I$5:I47)</f>
        <v>582581.08936116437</v>
      </c>
      <c r="O47" s="16">
        <f>SUM(J$5:J47)</f>
        <v>601645.91666490294</v>
      </c>
      <c r="P47" s="16">
        <f>SUM(K$5:K47)</f>
        <v>623304.77858441276</v>
      </c>
      <c r="Q47" s="16">
        <f>SUM(L$5:L47)</f>
        <v>647897.09132668283</v>
      </c>
      <c r="R47" s="16">
        <f>SUM(M$5:M47)</f>
        <v>674921.56133312499</v>
      </c>
    </row>
    <row r="48" spans="3:18" x14ac:dyDescent="0.15">
      <c r="C48" s="17">
        <v>44</v>
      </c>
      <c r="D48" s="18">
        <f t="shared" si="0"/>
        <v>48800</v>
      </c>
      <c r="H48" s="19">
        <v>44</v>
      </c>
      <c r="I48" s="16">
        <f>求节点(总纲!AA$5:AA$84,$D$5:$D$84,总纲!D48)</f>
        <v>25468.777720055092</v>
      </c>
      <c r="J48" s="16">
        <f>求节点(总纲!AB$5:AB$84,$D$5:$D$84,总纲!E48)</f>
        <v>26149.158335024873</v>
      </c>
      <c r="K48" s="16">
        <f>求节点(总纲!AC$5:AC$84,$D$5:$D$84,总纲!F48)</f>
        <v>26938.583287547543</v>
      </c>
      <c r="L48" s="16">
        <f>求节点(总纲!AD$5:AD$84,$D$5:$D$84,总纲!G48)</f>
        <v>27765.201076619287</v>
      </c>
      <c r="M48" s="16">
        <f>求节点(总纲!AE$5:AE$84,$D$5:$D$84,总纲!H48)</f>
        <v>28736.42623291468</v>
      </c>
      <c r="N48" s="16">
        <f>SUM(I$5:I48)</f>
        <v>608049.86708121945</v>
      </c>
      <c r="O48" s="16">
        <f>SUM(J$5:J48)</f>
        <v>627795.07499992778</v>
      </c>
      <c r="P48" s="16">
        <f>SUM(K$5:K48)</f>
        <v>650243.36187196034</v>
      </c>
      <c r="Q48" s="16">
        <f>SUM(L$5:L48)</f>
        <v>675662.29240330216</v>
      </c>
      <c r="R48" s="16">
        <f>SUM(M$5:M48)</f>
        <v>703657.98756603966</v>
      </c>
    </row>
    <row r="49" spans="3:18" x14ac:dyDescent="0.15">
      <c r="C49" s="17">
        <v>45</v>
      </c>
      <c r="D49" s="18">
        <f t="shared" si="0"/>
        <v>50400</v>
      </c>
      <c r="H49" s="19">
        <v>45</v>
      </c>
      <c r="I49" s="16">
        <f>求节点(总纲!AA$5:AA$84,$D$5:$D$84,总纲!D49)</f>
        <v>26027.991822082156</v>
      </c>
      <c r="J49" s="16">
        <f>求节点(总纲!AB$5:AB$84,$D$5:$D$84,总纲!E49)</f>
        <v>26739.852139735063</v>
      </c>
      <c r="K49" s="16">
        <f>求节点(总纲!AC$5:AC$84,$D$5:$D$84,总纲!F49)</f>
        <v>27487.548679692758</v>
      </c>
      <c r="L49" s="16">
        <f>求节点(总纲!AD$5:AD$84,$D$5:$D$84,总纲!G49)</f>
        <v>28362.731643084371</v>
      </c>
      <c r="M49" s="16">
        <f>求节点(总纲!AE$5:AE$84,$D$5:$D$84,总纲!H49)</f>
        <v>29358.874399373639</v>
      </c>
      <c r="N49" s="16">
        <f>SUM(I$5:I49)</f>
        <v>634077.85890330165</v>
      </c>
      <c r="O49" s="16">
        <f>SUM(J$5:J49)</f>
        <v>654534.92713966279</v>
      </c>
      <c r="P49" s="16">
        <f>SUM(K$5:K49)</f>
        <v>677730.91055165313</v>
      </c>
      <c r="Q49" s="16">
        <f>SUM(L$5:L49)</f>
        <v>704025.02404638648</v>
      </c>
      <c r="R49" s="16">
        <f>SUM(M$5:M49)</f>
        <v>733016.86196541332</v>
      </c>
    </row>
    <row r="50" spans="3:18" x14ac:dyDescent="0.15">
      <c r="C50" s="17">
        <v>46</v>
      </c>
      <c r="D50" s="18">
        <f t="shared" si="0"/>
        <v>52000</v>
      </c>
      <c r="H50" s="19">
        <v>46</v>
      </c>
      <c r="I50" s="16">
        <f>求节点(总纲!AA$5:AA$84,$D$5:$D$84,总纲!D50)</f>
        <v>26606.666605013237</v>
      </c>
      <c r="J50" s="16">
        <f>求节点(总纲!AB$5:AB$84,$D$5:$D$84,总纲!E50)</f>
        <v>27299.24402098584</v>
      </c>
      <c r="K50" s="16">
        <f>求节点(总纲!AC$5:AC$84,$D$5:$D$84,总纲!F50)</f>
        <v>28071.950442666592</v>
      </c>
      <c r="L50" s="16">
        <f>求节点(总纲!AD$5:AD$84,$D$5:$D$84,总纲!G50)</f>
        <v>28958.742687518341</v>
      </c>
      <c r="M50" s="16">
        <f>求节点(总纲!AE$5:AE$84,$D$5:$D$84,总纲!H50)</f>
        <v>29913.715712576832</v>
      </c>
      <c r="N50" s="16">
        <f>SUM(I$5:I50)</f>
        <v>660684.52550831484</v>
      </c>
      <c r="O50" s="16">
        <f>SUM(J$5:J50)</f>
        <v>681834.17116064858</v>
      </c>
      <c r="P50" s="16">
        <f>SUM(K$5:K50)</f>
        <v>705802.86099431966</v>
      </c>
      <c r="Q50" s="16">
        <f>SUM(L$5:L50)</f>
        <v>732983.76673390483</v>
      </c>
      <c r="R50" s="16">
        <f>SUM(M$5:M50)</f>
        <v>762930.57767799019</v>
      </c>
    </row>
    <row r="51" spans="3:18" x14ac:dyDescent="0.15">
      <c r="C51" s="17">
        <v>47</v>
      </c>
      <c r="D51" s="18">
        <f t="shared" si="0"/>
        <v>53700</v>
      </c>
      <c r="H51" s="19">
        <v>47</v>
      </c>
      <c r="I51" s="16">
        <f>求节点(总纲!AA$5:AA$84,$D$5:$D$84,总纲!D51)</f>
        <v>27178.947850370343</v>
      </c>
      <c r="J51" s="16">
        <f>求节点(总纲!AB$5:AB$84,$D$5:$D$84,总纲!E51)</f>
        <v>27874.293254717541</v>
      </c>
      <c r="K51" s="16">
        <f>求节点(总纲!AC$5:AC$84,$D$5:$D$84,总纲!F51)</f>
        <v>28659.797852473028</v>
      </c>
      <c r="L51" s="16">
        <f>求节点(总纲!AD$5:AD$84,$D$5:$D$84,总纲!G51)</f>
        <v>29594.898039046227</v>
      </c>
      <c r="M51" s="16">
        <f>求节点(总纲!AE$5:AE$84,$D$5:$D$84,总纲!H51)</f>
        <v>30454.865800848864</v>
      </c>
      <c r="N51" s="16">
        <f>SUM(I$5:I51)</f>
        <v>687863.47335868515</v>
      </c>
      <c r="O51" s="16">
        <f>SUM(J$5:J51)</f>
        <v>709708.46441536606</v>
      </c>
      <c r="P51" s="16">
        <f>SUM(K$5:K51)</f>
        <v>734462.65884679265</v>
      </c>
      <c r="Q51" s="16">
        <f>SUM(L$5:L51)</f>
        <v>762578.66477295104</v>
      </c>
      <c r="R51" s="16">
        <f>SUM(M$5:M51)</f>
        <v>793385.44347883901</v>
      </c>
    </row>
    <row r="52" spans="3:18" x14ac:dyDescent="0.15">
      <c r="C52" s="17">
        <v>48</v>
      </c>
      <c r="D52" s="18">
        <f t="shared" si="0"/>
        <v>55300</v>
      </c>
      <c r="H52" s="19">
        <v>48</v>
      </c>
      <c r="I52" s="16">
        <f>求节点(总纲!AA$5:AA$84,$D$5:$D$84,总纲!D52)</f>
        <v>27746.207676743794</v>
      </c>
      <c r="J52" s="16">
        <f>求节点(总纲!AB$5:AB$84,$D$5:$D$84,总纲!E52)</f>
        <v>28460.425064077226</v>
      </c>
      <c r="K52" s="16">
        <f>求节点(总纲!AC$5:AC$84,$D$5:$D$84,总纲!F52)</f>
        <v>29280.739666611546</v>
      </c>
      <c r="L52" s="16">
        <f>求节点(总纲!AD$5:AD$84,$D$5:$D$84,总纲!G52)</f>
        <v>30113.504392189818</v>
      </c>
      <c r="M52" s="16">
        <f>求节点(总纲!AE$5:AE$84,$D$5:$D$84,总纲!H52)</f>
        <v>31018.779796414212</v>
      </c>
      <c r="N52" s="16">
        <f>SUM(I$5:I52)</f>
        <v>715609.68103542889</v>
      </c>
      <c r="O52" s="16">
        <f>SUM(J$5:J52)</f>
        <v>738168.88947944331</v>
      </c>
      <c r="P52" s="16">
        <f>SUM(K$5:K52)</f>
        <v>763743.39851340419</v>
      </c>
      <c r="Q52" s="16">
        <f>SUM(L$5:L52)</f>
        <v>792692.16916514083</v>
      </c>
      <c r="R52" s="16">
        <f>SUM(M$5:M52)</f>
        <v>824404.2232752532</v>
      </c>
    </row>
    <row r="53" spans="3:18" x14ac:dyDescent="0.15">
      <c r="C53" s="17">
        <v>49</v>
      </c>
      <c r="D53" s="18">
        <f t="shared" si="0"/>
        <v>57000</v>
      </c>
      <c r="H53" s="19">
        <v>49</v>
      </c>
      <c r="I53" s="16">
        <f>求节点(总纲!AA$5:AA$84,$D$5:$D$84,总纲!D53)</f>
        <v>28341.757876231532</v>
      </c>
      <c r="J53" s="16">
        <f>求节点(总纲!AB$5:AB$84,$D$5:$D$84,总纲!E53)</f>
        <v>29068.848928069732</v>
      </c>
      <c r="K53" s="16">
        <f>求节点(总纲!AC$5:AC$84,$D$5:$D$84,总纲!F53)</f>
        <v>29860.437561264505</v>
      </c>
      <c r="L53" s="16">
        <f>求节点(总纲!AD$5:AD$84,$D$5:$D$84,总纲!G53)</f>
        <v>30667.160468587881</v>
      </c>
      <c r="M53" s="16">
        <f>求节点(总纲!AE$5:AE$84,$D$5:$D$84,总纲!H53)</f>
        <v>31617.442651171219</v>
      </c>
      <c r="N53" s="16">
        <f>SUM(I$5:I53)</f>
        <v>743951.43891166046</v>
      </c>
      <c r="O53" s="16">
        <f>SUM(J$5:J53)</f>
        <v>767237.73840751301</v>
      </c>
      <c r="P53" s="16">
        <f>SUM(K$5:K53)</f>
        <v>793603.83607466868</v>
      </c>
      <c r="Q53" s="16">
        <f>SUM(L$5:L53)</f>
        <v>823359.32963372872</v>
      </c>
      <c r="R53" s="16">
        <f>SUM(M$5:M53)</f>
        <v>856021.66592642444</v>
      </c>
    </row>
    <row r="54" spans="3:18" x14ac:dyDescent="0.15">
      <c r="C54" s="17">
        <v>50</v>
      </c>
      <c r="D54" s="18">
        <f t="shared" ref="D54:D84" si="1">ROUND($A$8*C54^$A$10+$A$12,-2)</f>
        <v>58600</v>
      </c>
      <c r="H54" s="19">
        <v>50</v>
      </c>
      <c r="I54" s="16">
        <f>求节点(总纲!AA$5:AA$84,$D$5:$D$84,总纲!D54)</f>
        <v>28940.862099364644</v>
      </c>
      <c r="J54" s="16">
        <f>求节点(总纲!AB$5:AB$84,$D$5:$D$84,总纲!E54)</f>
        <v>29696.715437131614</v>
      </c>
      <c r="K54" s="16">
        <f>求节点(总纲!AC$5:AC$84,$D$5:$D$84,总纲!F54)</f>
        <v>30409.552115318354</v>
      </c>
      <c r="L54" s="16">
        <f>求节点(总纲!AD$5:AD$84,$D$5:$D$84,总纲!G54)</f>
        <v>31256.161109124871</v>
      </c>
      <c r="M54" s="16">
        <f>求节点(总纲!AE$5:AE$84,$D$5:$D$84,总纲!H54)</f>
        <v>32271.271107186021</v>
      </c>
      <c r="N54" s="16">
        <f>SUM(I$5:I54)</f>
        <v>772892.30101102509</v>
      </c>
      <c r="O54" s="16">
        <f>SUM(J$5:J54)</f>
        <v>796934.45384464459</v>
      </c>
      <c r="P54" s="16">
        <f>SUM(K$5:K54)</f>
        <v>824013.38818998705</v>
      </c>
      <c r="Q54" s="16">
        <f>SUM(L$5:L54)</f>
        <v>854615.49074285361</v>
      </c>
      <c r="R54" s="16">
        <f>SUM(M$5:M54)</f>
        <v>888292.93703361042</v>
      </c>
    </row>
    <row r="55" spans="3:18" x14ac:dyDescent="0.15">
      <c r="C55" s="17">
        <v>51</v>
      </c>
      <c r="D55" s="18">
        <f t="shared" si="1"/>
        <v>60300</v>
      </c>
      <c r="H55" s="19">
        <v>51</v>
      </c>
      <c r="I55" s="16">
        <f>求节点(总纲!AA$5:AA$84,$D$5:$D$84,总纲!D55)</f>
        <v>29582.966107012129</v>
      </c>
      <c r="J55" s="16">
        <f>求节点(总纲!AB$5:AB$84,$D$5:$D$84,总纲!E55)</f>
        <v>30221.404702997977</v>
      </c>
      <c r="K55" s="16">
        <f>求节点(总纲!AC$5:AC$84,$D$5:$D$84,总纲!F55)</f>
        <v>30985.481804489726</v>
      </c>
      <c r="L55" s="16">
        <f>求节点(总纲!AD$5:AD$84,$D$5:$D$84,总纲!G55)</f>
        <v>31868.605591718595</v>
      </c>
      <c r="M55" s="16">
        <f>求节点(总纲!AE$5:AE$84,$D$5:$D$84,总纲!H55)</f>
        <v>32848.697237343942</v>
      </c>
      <c r="N55" s="16">
        <f>SUM(I$5:I55)</f>
        <v>802475.26711803721</v>
      </c>
      <c r="O55" s="16">
        <f>SUM(J$5:J55)</f>
        <v>827155.85854764259</v>
      </c>
      <c r="P55" s="16">
        <f>SUM(K$5:K55)</f>
        <v>854998.86999447679</v>
      </c>
      <c r="Q55" s="16">
        <f>SUM(L$5:L55)</f>
        <v>886484.09633457218</v>
      </c>
      <c r="R55" s="16">
        <f>SUM(M$5:M55)</f>
        <v>921141.63427095441</v>
      </c>
    </row>
    <row r="56" spans="3:18" x14ac:dyDescent="0.15">
      <c r="C56" s="17">
        <v>52</v>
      </c>
      <c r="D56" s="18">
        <f t="shared" si="1"/>
        <v>62100</v>
      </c>
      <c r="H56" s="19">
        <v>52</v>
      </c>
      <c r="I56" s="16">
        <f>求节点(总纲!AA$5:AA$84,$D$5:$D$84,总纲!D56)</f>
        <v>30132.288096629356</v>
      </c>
      <c r="J56" s="16">
        <f>求节点(总纲!AB$5:AB$84,$D$5:$D$84,总纲!E56)</f>
        <v>30818.105079440506</v>
      </c>
      <c r="K56" s="16">
        <f>求节点(总纲!AC$5:AC$84,$D$5:$D$84,总纲!F56)</f>
        <v>31605.260115048513</v>
      </c>
      <c r="L56" s="16">
        <f>求节点(总纲!AD$5:AD$84,$D$5:$D$84,总纲!G56)</f>
        <v>32516.825866597712</v>
      </c>
      <c r="M56" s="16">
        <f>求节点(总纲!AE$5:AE$84,$D$5:$D$84,总纲!H56)</f>
        <v>33480.25591858352</v>
      </c>
      <c r="N56" s="16">
        <f>SUM(I$5:I56)</f>
        <v>832607.55521466653</v>
      </c>
      <c r="O56" s="16">
        <f>SUM(J$5:J56)</f>
        <v>857973.96362708311</v>
      </c>
      <c r="P56" s="16">
        <f>SUM(K$5:K56)</f>
        <v>886604.13010952529</v>
      </c>
      <c r="Q56" s="16">
        <f>SUM(L$5:L56)</f>
        <v>919000.92220116989</v>
      </c>
      <c r="R56" s="16">
        <f>SUM(M$5:M56)</f>
        <v>954621.89018953789</v>
      </c>
    </row>
    <row r="57" spans="3:18" x14ac:dyDescent="0.15">
      <c r="C57" s="17">
        <v>53</v>
      </c>
      <c r="D57" s="18">
        <f t="shared" si="1"/>
        <v>63800</v>
      </c>
      <c r="H57" s="19">
        <v>53</v>
      </c>
      <c r="I57" s="16">
        <f>求节点(总纲!AA$5:AA$84,$D$5:$D$84,总纲!D57)</f>
        <v>30717.259404062599</v>
      </c>
      <c r="J57" s="16">
        <f>求节点(总纲!AB$5:AB$84,$D$5:$D$84,总纲!E57)</f>
        <v>31423.177980399429</v>
      </c>
      <c r="K57" s="16">
        <f>求节点(总纲!AC$5:AC$84,$D$5:$D$84,总纲!F57)</f>
        <v>32276.403282510233</v>
      </c>
      <c r="L57" s="16">
        <f>求节点(总纲!AD$5:AD$84,$D$5:$D$84,总纲!G57)</f>
        <v>33122.394913695061</v>
      </c>
      <c r="M57" s="16">
        <f>求节点(总纲!AE$5:AE$84,$D$5:$D$84,总纲!H57)</f>
        <v>34112.449839676578</v>
      </c>
      <c r="N57" s="16">
        <f>SUM(I$5:I57)</f>
        <v>863324.81461872917</v>
      </c>
      <c r="O57" s="16">
        <f>SUM(J$5:J57)</f>
        <v>889397.14160748257</v>
      </c>
      <c r="P57" s="16">
        <f>SUM(K$5:K57)</f>
        <v>918880.53339203552</v>
      </c>
      <c r="Q57" s="16">
        <f>SUM(L$5:L57)</f>
        <v>952123.31711486494</v>
      </c>
      <c r="R57" s="16">
        <f>SUM(M$5:M57)</f>
        <v>988734.34002921451</v>
      </c>
    </row>
    <row r="58" spans="3:18" x14ac:dyDescent="0.15">
      <c r="C58" s="17">
        <v>54</v>
      </c>
      <c r="D58" s="18">
        <f t="shared" si="1"/>
        <v>65500</v>
      </c>
      <c r="H58" s="19">
        <v>54</v>
      </c>
      <c r="I58" s="16">
        <f>求节点(总纲!AA$5:AA$84,$D$5:$D$84,总纲!D58)</f>
        <v>31308.748345432738</v>
      </c>
      <c r="J58" s="16">
        <f>求节点(总纲!AB$5:AB$84,$D$5:$D$84,总纲!E58)</f>
        <v>32065.70616629174</v>
      </c>
      <c r="K58" s="16">
        <f>求节点(总纲!AC$5:AC$84,$D$5:$D$84,总纲!F58)</f>
        <v>32853.382274797026</v>
      </c>
      <c r="L58" s="16">
        <f>求节点(总纲!AD$5:AD$84,$D$5:$D$84,总纲!G58)</f>
        <v>33747.093609843498</v>
      </c>
      <c r="M58" s="16">
        <f>求节点(总纲!AE$5:AE$84,$D$5:$D$84,总纲!H58)</f>
        <v>34730.053687896805</v>
      </c>
      <c r="N58" s="16">
        <f>SUM(I$5:I58)</f>
        <v>894633.56296416186</v>
      </c>
      <c r="O58" s="16">
        <f>SUM(J$5:J58)</f>
        <v>921462.84777377429</v>
      </c>
      <c r="P58" s="16">
        <f>SUM(K$5:K58)</f>
        <v>951733.91566683259</v>
      </c>
      <c r="Q58" s="16">
        <f>SUM(L$5:L58)</f>
        <v>985870.41072470846</v>
      </c>
      <c r="R58" s="16">
        <f>SUM(M$5:M58)</f>
        <v>1023464.3937171113</v>
      </c>
    </row>
    <row r="59" spans="3:18" x14ac:dyDescent="0.15">
      <c r="C59" s="17">
        <v>55</v>
      </c>
      <c r="D59" s="18">
        <f t="shared" si="1"/>
        <v>67300</v>
      </c>
      <c r="H59" s="19">
        <v>55</v>
      </c>
      <c r="I59" s="16">
        <f>求节点(总纲!AA$5:AA$84,$D$5:$D$84,总纲!D59)</f>
        <v>31927.052620780407</v>
      </c>
      <c r="J59" s="16">
        <f>求节点(总纲!AB$5:AB$84,$D$5:$D$84,总纲!E59)</f>
        <v>32663.255583716487</v>
      </c>
      <c r="K59" s="16">
        <f>求节点(总纲!AC$5:AC$84,$D$5:$D$84,总纲!F59)</f>
        <v>33460.405982087352</v>
      </c>
      <c r="L59" s="16">
        <f>求节点(总纲!AD$5:AD$84,$D$5:$D$84,总纲!G59)</f>
        <v>34354.256438066397</v>
      </c>
      <c r="M59" s="16">
        <f>求节点(总纲!AE$5:AE$84,$D$5:$D$84,总纲!H59)</f>
        <v>35367.053353730393</v>
      </c>
      <c r="N59" s="16">
        <f>SUM(I$5:I59)</f>
        <v>926560.61558494228</v>
      </c>
      <c r="O59" s="16">
        <f>SUM(J$5:J59)</f>
        <v>954126.10335749073</v>
      </c>
      <c r="P59" s="16">
        <f>SUM(K$5:K59)</f>
        <v>985194.32164891995</v>
      </c>
      <c r="Q59" s="16">
        <f>SUM(L$5:L59)</f>
        <v>1020224.6671627748</v>
      </c>
      <c r="R59" s="16">
        <f>SUM(M$5:M59)</f>
        <v>1058831.4470708417</v>
      </c>
    </row>
    <row r="60" spans="3:18" x14ac:dyDescent="0.15">
      <c r="C60" s="17">
        <v>56</v>
      </c>
      <c r="D60" s="18">
        <f t="shared" si="1"/>
        <v>69000</v>
      </c>
      <c r="H60" s="19">
        <v>56</v>
      </c>
      <c r="I60" s="16">
        <f>求节点(总纲!AA$5:AA$84,$D$5:$D$84,总纲!D60)</f>
        <v>32547.650070223066</v>
      </c>
      <c r="J60" s="16">
        <f>求节点(总纲!AB$5:AB$84,$D$5:$D$84,总纲!E60)</f>
        <v>33261.100658522773</v>
      </c>
      <c r="K60" s="16">
        <f>求节点(总纲!AC$5:AC$84,$D$5:$D$84,总纲!F60)</f>
        <v>34078.640205318326</v>
      </c>
      <c r="L60" s="16">
        <f>求节点(总纲!AD$5:AD$84,$D$5:$D$84,总纲!G60)</f>
        <v>35004.507990394683</v>
      </c>
      <c r="M60" s="16">
        <f>求节点(总纲!AE$5:AE$84,$D$5:$D$84,总纲!H60)</f>
        <v>35977.13792607568</v>
      </c>
      <c r="N60" s="16">
        <f>SUM(I$5:I60)</f>
        <v>959108.26565516531</v>
      </c>
      <c r="O60" s="16">
        <f>SUM(J$5:J60)</f>
        <v>987387.20401601354</v>
      </c>
      <c r="P60" s="16">
        <f>SUM(K$5:K60)</f>
        <v>1019272.9618542383</v>
      </c>
      <c r="Q60" s="16">
        <f>SUM(L$5:L60)</f>
        <v>1055229.1751531695</v>
      </c>
      <c r="R60" s="16">
        <f>SUM(M$5:M60)</f>
        <v>1094808.5849969173</v>
      </c>
    </row>
    <row r="61" spans="3:18" x14ac:dyDescent="0.15">
      <c r="C61" s="17">
        <v>57</v>
      </c>
      <c r="D61" s="18">
        <f t="shared" si="1"/>
        <v>70800</v>
      </c>
      <c r="H61" s="19">
        <v>57</v>
      </c>
      <c r="I61" s="16">
        <f>求节点(总纲!AA$5:AA$84,$D$5:$D$84,总纲!D61)</f>
        <v>33154.730370603931</v>
      </c>
      <c r="J61" s="16">
        <f>求节点(总纲!AB$5:AB$84,$D$5:$D$84,总纲!E61)</f>
        <v>33904.010375596867</v>
      </c>
      <c r="K61" s="16">
        <f>求节点(总纲!AC$5:AC$84,$D$5:$D$84,总纲!F61)</f>
        <v>34724.982823238774</v>
      </c>
      <c r="L61" s="16">
        <f>求节点(总纲!AD$5:AD$84,$D$5:$D$84,总纲!G61)</f>
        <v>35631.985214768501</v>
      </c>
      <c r="M61" s="16">
        <f>求节点(总纲!AE$5:AE$84,$D$5:$D$84,总纲!H61)</f>
        <v>36642.057567980635</v>
      </c>
      <c r="N61" s="16">
        <f>SUM(I$5:I61)</f>
        <v>992262.99602576927</v>
      </c>
      <c r="O61" s="16">
        <f>SUM(J$5:J61)</f>
        <v>1021291.2143916104</v>
      </c>
      <c r="P61" s="16">
        <f>SUM(K$5:K61)</f>
        <v>1053997.944677477</v>
      </c>
      <c r="Q61" s="16">
        <f>SUM(L$5:L61)</f>
        <v>1090861.160367938</v>
      </c>
      <c r="R61" s="16">
        <f>SUM(M$5:M61)</f>
        <v>1131450.6425648979</v>
      </c>
    </row>
    <row r="62" spans="3:18" x14ac:dyDescent="0.15">
      <c r="C62" s="17">
        <v>58</v>
      </c>
      <c r="D62" s="18">
        <f t="shared" si="1"/>
        <v>72600</v>
      </c>
      <c r="H62" s="19">
        <v>58</v>
      </c>
      <c r="I62" s="16">
        <f>求节点(总纲!AA$5:AA$84,$D$5:$D$84,总纲!D62)</f>
        <v>33796.5438760096</v>
      </c>
      <c r="J62" s="16">
        <f>求节点(总纲!AB$5:AB$84,$D$5:$D$84,总纲!E62)</f>
        <v>34533.000088965338</v>
      </c>
      <c r="K62" s="16">
        <f>求节点(总纲!AC$5:AC$84,$D$5:$D$84,总纲!F62)</f>
        <v>35385.238217030324</v>
      </c>
      <c r="L62" s="16">
        <f>求节点(总纲!AD$5:AD$84,$D$5:$D$84,总纲!G62)</f>
        <v>36283.554876716364</v>
      </c>
      <c r="M62" s="16">
        <f>求节点(总纲!AE$5:AE$84,$D$5:$D$84,总纲!H62)</f>
        <v>37298.892543204231</v>
      </c>
      <c r="N62" s="16">
        <f>SUM(I$5:I62)</f>
        <v>1026059.5399017789</v>
      </c>
      <c r="O62" s="16">
        <f>SUM(J$5:J62)</f>
        <v>1055824.2144805756</v>
      </c>
      <c r="P62" s="16">
        <f>SUM(K$5:K62)</f>
        <v>1089383.1828945074</v>
      </c>
      <c r="Q62" s="16">
        <f>SUM(L$5:L62)</f>
        <v>1127144.7152446543</v>
      </c>
      <c r="R62" s="16">
        <f>SUM(M$5:M62)</f>
        <v>1168749.535108102</v>
      </c>
    </row>
    <row r="63" spans="3:18" x14ac:dyDescent="0.15">
      <c r="C63" s="17">
        <v>59</v>
      </c>
      <c r="D63" s="18">
        <f t="shared" si="1"/>
        <v>74400</v>
      </c>
      <c r="H63" s="19">
        <v>59</v>
      </c>
      <c r="I63" s="16">
        <f>求节点(总纲!AA$5:AA$84,$D$5:$D$84,总纲!D63)</f>
        <v>34435.405228704636</v>
      </c>
      <c r="J63" s="16">
        <f>求节点(总纲!AB$5:AB$84,$D$5:$D$84,总纲!E63)</f>
        <v>35223.971771572978</v>
      </c>
      <c r="K63" s="16">
        <f>求节点(总纲!AC$5:AC$84,$D$5:$D$84,总纲!F63)</f>
        <v>36026.166225962421</v>
      </c>
      <c r="L63" s="16">
        <f>求节点(总纲!AD$5:AD$84,$D$5:$D$84,总纲!G63)</f>
        <v>36950.020283020662</v>
      </c>
      <c r="M63" s="16">
        <f>求节点(总纲!AE$5:AE$84,$D$5:$D$84,总纲!H63)</f>
        <v>38023.054104968083</v>
      </c>
      <c r="N63" s="16">
        <f>SUM(I$5:I63)</f>
        <v>1060494.9451304835</v>
      </c>
      <c r="O63" s="16">
        <f>SUM(J$5:J63)</f>
        <v>1091048.1862521486</v>
      </c>
      <c r="P63" s="16">
        <f>SUM(K$5:K63)</f>
        <v>1125409.3491204698</v>
      </c>
      <c r="Q63" s="16">
        <f>SUM(L$5:L63)</f>
        <v>1164094.7355276749</v>
      </c>
      <c r="R63" s="16">
        <f>SUM(M$5:M63)</f>
        <v>1206772.58921307</v>
      </c>
    </row>
    <row r="64" spans="3:18" x14ac:dyDescent="0.15">
      <c r="C64" s="17">
        <v>60</v>
      </c>
      <c r="D64" s="18">
        <f t="shared" si="1"/>
        <v>76200</v>
      </c>
      <c r="H64" s="19">
        <v>60</v>
      </c>
      <c r="I64" s="16">
        <f>求节点(总纲!AA$5:AA$84,$D$5:$D$84,总纲!D64)</f>
        <v>35120.1198727632</v>
      </c>
      <c r="J64" s="16">
        <f>求节点(总纲!AB$5:AB$84,$D$5:$D$84,总纲!E64)</f>
        <v>35847.18595951693</v>
      </c>
      <c r="K64" s="16">
        <f>求节点(总纲!AC$5:AC$84,$D$5:$D$84,总纲!F64)</f>
        <v>36698.749730072741</v>
      </c>
      <c r="L64" s="16">
        <f>求节点(总纲!AD$5:AD$84,$D$5:$D$84,总纲!G64)</f>
        <v>37645.291658945571</v>
      </c>
      <c r="M64" s="16">
        <f>求节点(总纲!AE$5:AE$84,$D$5:$D$84,总纲!H64)</f>
        <v>38726.637964113754</v>
      </c>
      <c r="N64" s="16">
        <f>SUM(I$5:I64)</f>
        <v>1095615.0650032468</v>
      </c>
      <c r="O64" s="16">
        <f>SUM(J$5:J64)</f>
        <v>1126895.3722116656</v>
      </c>
      <c r="P64" s="16">
        <f>SUM(K$5:K64)</f>
        <v>1162108.0988505424</v>
      </c>
      <c r="Q64" s="16">
        <f>SUM(L$5:L64)</f>
        <v>1201740.0271866205</v>
      </c>
      <c r="R64" s="16">
        <f>SUM(M$5:M64)</f>
        <v>1245499.2271771838</v>
      </c>
    </row>
    <row r="65" spans="3:18" x14ac:dyDescent="0.15">
      <c r="C65" s="17">
        <v>61</v>
      </c>
      <c r="D65" s="18">
        <f t="shared" si="1"/>
        <v>78100</v>
      </c>
      <c r="H65" s="19">
        <v>61</v>
      </c>
      <c r="I65" s="16">
        <f>求节点(总纲!AA$5:AA$84,$D$5:$D$84,总纲!D65)</f>
        <v>35759.283654789986</v>
      </c>
      <c r="J65" s="16">
        <f>求节点(总纲!AB$5:AB$84,$D$5:$D$84,总纲!E65)</f>
        <v>36531.569790512003</v>
      </c>
      <c r="K65" s="16">
        <f>求节点(总纲!AC$5:AC$84,$D$5:$D$84,总纲!F65)</f>
        <v>37384.839529805111</v>
      </c>
      <c r="L65" s="16">
        <f>求节点(总纲!AD$5:AD$84,$D$5:$D$84,总纲!G65)</f>
        <v>38366.473181396861</v>
      </c>
      <c r="M65" s="16">
        <f>求节点(总纲!AE$5:AE$84,$D$5:$D$84,总纲!H65)</f>
        <v>39448.573051220577</v>
      </c>
      <c r="N65" s="16">
        <f>SUM(I$5:I65)</f>
        <v>1131374.3486580367</v>
      </c>
      <c r="O65" s="16">
        <f>SUM(J$5:J65)</f>
        <v>1163426.9420021777</v>
      </c>
      <c r="P65" s="16">
        <f>SUM(K$5:K65)</f>
        <v>1199492.9383803476</v>
      </c>
      <c r="Q65" s="16">
        <f>SUM(L$5:L65)</f>
        <v>1240106.5003680175</v>
      </c>
      <c r="R65" s="16">
        <f>SUM(M$5:M65)</f>
        <v>1284947.8002284043</v>
      </c>
    </row>
    <row r="66" spans="3:18" x14ac:dyDescent="0.15">
      <c r="C66" s="17">
        <v>62</v>
      </c>
      <c r="D66" s="18">
        <f t="shared" si="1"/>
        <v>79900</v>
      </c>
      <c r="H66" s="19">
        <v>62</v>
      </c>
      <c r="I66" s="16">
        <f>求节点(总纲!AA$5:AA$84,$D$5:$D$84,总纲!D66)</f>
        <v>36431.925736674828</v>
      </c>
      <c r="J66" s="16">
        <f>求节点(总纲!AB$5:AB$84,$D$5:$D$84,总纲!E66)</f>
        <v>37206.893833789494</v>
      </c>
      <c r="K66" s="16">
        <f>求节点(总纲!AC$5:AC$84,$D$5:$D$84,总纲!F66)</f>
        <v>38123.981166396778</v>
      </c>
      <c r="L66" s="16">
        <f>求节点(总纲!AD$5:AD$84,$D$5:$D$84,总纲!G66)</f>
        <v>39078.906097923427</v>
      </c>
      <c r="M66" s="16">
        <f>求节点(总纲!AE$5:AE$84,$D$5:$D$84,总纲!H66)</f>
        <v>40184.298636023494</v>
      </c>
      <c r="N66" s="16">
        <f>SUM(I$5:I66)</f>
        <v>1167806.2743947115</v>
      </c>
      <c r="O66" s="16">
        <f>SUM(J$5:J66)</f>
        <v>1200633.8358359672</v>
      </c>
      <c r="P66" s="16">
        <f>SUM(K$5:K66)</f>
        <v>1237616.9195467443</v>
      </c>
      <c r="Q66" s="16">
        <f>SUM(L$5:L66)</f>
        <v>1279185.4064659409</v>
      </c>
      <c r="R66" s="16">
        <f>SUM(M$5:M66)</f>
        <v>1325132.0988644278</v>
      </c>
    </row>
    <row r="67" spans="3:18" x14ac:dyDescent="0.15">
      <c r="C67" s="17">
        <v>63</v>
      </c>
      <c r="D67" s="18">
        <f t="shared" si="1"/>
        <v>81800</v>
      </c>
      <c r="H67" s="19">
        <v>63</v>
      </c>
      <c r="I67" s="16">
        <f>求节点(总纲!AA$5:AA$84,$D$5:$D$84,总纲!D67)</f>
        <v>37110.880228777336</v>
      </c>
      <c r="J67" s="16">
        <f>求节点(总纲!AB$5:AB$84,$D$5:$D$84,总纲!E67)</f>
        <v>37937.145114070634</v>
      </c>
      <c r="K67" s="16">
        <f>求节点(总纲!AC$5:AC$84,$D$5:$D$84,总纲!F67)</f>
        <v>38808.493726050816</v>
      </c>
      <c r="L67" s="16">
        <f>求节点(总纲!AD$5:AD$84,$D$5:$D$84,总纲!G67)</f>
        <v>39815.528563589534</v>
      </c>
      <c r="M67" s="16">
        <f>求节点(总纲!AE$5:AE$84,$D$5:$D$84,总纲!H67)</f>
        <v>40924.570307182134</v>
      </c>
      <c r="N67" s="16">
        <f>SUM(I$5:I67)</f>
        <v>1204917.1546234889</v>
      </c>
      <c r="O67" s="16">
        <f>SUM(J$5:J67)</f>
        <v>1238570.9809500379</v>
      </c>
      <c r="P67" s="16">
        <f>SUM(K$5:K67)</f>
        <v>1276425.413272795</v>
      </c>
      <c r="Q67" s="16">
        <f>SUM(L$5:L67)</f>
        <v>1319000.9350295304</v>
      </c>
      <c r="R67" s="16">
        <f>SUM(M$5:M67)</f>
        <v>1366056.6691716099</v>
      </c>
    </row>
    <row r="68" spans="3:18" x14ac:dyDescent="0.15">
      <c r="C68" s="17">
        <v>64</v>
      </c>
      <c r="D68" s="18">
        <f t="shared" si="1"/>
        <v>83700</v>
      </c>
      <c r="H68" s="19">
        <v>64</v>
      </c>
      <c r="I68" s="16">
        <f>求节点(总纲!AA$5:AA$84,$D$5:$D$84,总纲!D68)</f>
        <v>37824.891745255314</v>
      </c>
      <c r="J68" s="16">
        <f>求节点(总纲!AB$5:AB$84,$D$5:$D$84,总纲!E68)</f>
        <v>38630.628477292543</v>
      </c>
      <c r="K68" s="16">
        <f>求节点(总纲!AC$5:AC$84,$D$5:$D$84,总纲!F68)</f>
        <v>39550.021223396761</v>
      </c>
      <c r="L68" s="16">
        <f>求节点(总纲!AD$5:AD$84,$D$5:$D$84,总纲!G68)</f>
        <v>40529.65418525444</v>
      </c>
      <c r="M68" s="16">
        <f>求节点(总纲!AE$5:AE$84,$D$5:$D$84,总纲!H68)</f>
        <v>41614.009527187394</v>
      </c>
      <c r="N68" s="16">
        <f>SUM(I$5:I68)</f>
        <v>1242742.0463687442</v>
      </c>
      <c r="O68" s="16">
        <f>SUM(J$5:J68)</f>
        <v>1277201.6094273305</v>
      </c>
      <c r="P68" s="16">
        <f>SUM(K$5:K68)</f>
        <v>1315975.4344961918</v>
      </c>
      <c r="Q68" s="16">
        <f>SUM(L$5:L68)</f>
        <v>1359530.5892147848</v>
      </c>
      <c r="R68" s="16">
        <f>SUM(M$5:M68)</f>
        <v>1407670.6786987972</v>
      </c>
    </row>
    <row r="69" spans="3:18" x14ac:dyDescent="0.15">
      <c r="C69" s="17">
        <v>65</v>
      </c>
      <c r="D69" s="18">
        <f t="shared" si="1"/>
        <v>85600</v>
      </c>
      <c r="H69" s="19">
        <v>65</v>
      </c>
      <c r="I69" s="16">
        <f>求节点(总纲!AA$5:AA$84,$D$5:$D$84,总纲!D69)</f>
        <v>38522.787392169259</v>
      </c>
      <c r="J69" s="16">
        <f>求节点(总纲!AB$5:AB$84,$D$5:$D$84,总纲!E69)</f>
        <v>39345.273927518407</v>
      </c>
      <c r="K69" s="16">
        <f>求节点(总纲!AC$5:AC$84,$D$5:$D$84,总纲!F69)</f>
        <v>40251.650224549754</v>
      </c>
      <c r="L69" s="16">
        <f>求节点(总纲!AD$5:AD$84,$D$5:$D$84,总纲!G69)</f>
        <v>41258.621628856868</v>
      </c>
      <c r="M69" s="16">
        <f>求节点(总纲!AE$5:AE$84,$D$5:$D$84,总纲!H69)</f>
        <v>42283.344396030232</v>
      </c>
      <c r="N69" s="16">
        <f>SUM(I$5:I69)</f>
        <v>1281264.8337609135</v>
      </c>
      <c r="O69" s="16">
        <f>SUM(J$5:J69)</f>
        <v>1316546.8833548489</v>
      </c>
      <c r="P69" s="16">
        <f>SUM(K$5:K69)</f>
        <v>1356227.0847207415</v>
      </c>
      <c r="Q69" s="16">
        <f>SUM(L$5:L69)</f>
        <v>1400789.2108436418</v>
      </c>
      <c r="R69" s="16">
        <f>SUM(M$5:M69)</f>
        <v>1449954.0230948275</v>
      </c>
    </row>
    <row r="70" spans="3:18" x14ac:dyDescent="0.15">
      <c r="C70" s="17">
        <v>66</v>
      </c>
      <c r="D70" s="18">
        <f t="shared" si="1"/>
        <v>87500</v>
      </c>
      <c r="H70" s="19">
        <v>66</v>
      </c>
      <c r="I70" s="16">
        <f>求节点(总纲!AA$5:AA$84,$D$5:$D$84,总纲!D70)</f>
        <v>39230.250723756893</v>
      </c>
      <c r="J70" s="16">
        <f>求节点(总纲!AB$5:AB$84,$D$5:$D$84,总纲!E70)</f>
        <v>40049.936802920813</v>
      </c>
      <c r="K70" s="16">
        <f>求节点(总纲!AC$5:AC$84,$D$5:$D$84,总纲!F70)</f>
        <v>40985.693984108308</v>
      </c>
      <c r="L70" s="16">
        <f>求节点(总纲!AD$5:AD$84,$D$5:$D$84,总纲!G70)</f>
        <v>41913.729643246639</v>
      </c>
      <c r="M70" s="16">
        <f>求节点(总纲!AE$5:AE$84,$D$5:$D$84,总纲!H70)</f>
        <v>42976.321801024678</v>
      </c>
      <c r="N70" s="16">
        <f>SUM(I$5:I70)</f>
        <v>1320495.0844846703</v>
      </c>
      <c r="O70" s="16">
        <f>SUM(J$5:J70)</f>
        <v>1356596.8201577698</v>
      </c>
      <c r="P70" s="16">
        <f>SUM(K$5:K70)</f>
        <v>1397212.7787048498</v>
      </c>
      <c r="Q70" s="16">
        <f>SUM(L$5:L70)</f>
        <v>1442702.9404868884</v>
      </c>
      <c r="R70" s="16">
        <f>SUM(M$5:M70)</f>
        <v>1492930.3448958523</v>
      </c>
    </row>
    <row r="71" spans="3:18" x14ac:dyDescent="0.15">
      <c r="C71" s="17">
        <v>67</v>
      </c>
      <c r="D71" s="18">
        <f t="shared" si="1"/>
        <v>89400</v>
      </c>
      <c r="H71" s="19">
        <v>67</v>
      </c>
      <c r="I71" s="16">
        <f>求节点(总纲!AA$5:AA$84,$D$5:$D$84,总纲!D71)</f>
        <v>39935.130058870709</v>
      </c>
      <c r="J71" s="16">
        <f>求节点(总纲!AB$5:AB$84,$D$5:$D$84,总纲!E71)</f>
        <v>40768.254980242877</v>
      </c>
      <c r="K71" s="16">
        <f>求节点(总纲!AC$5:AC$84,$D$5:$D$84,总纲!F71)</f>
        <v>41650.08350191568</v>
      </c>
      <c r="L71" s="16">
        <f>求节点(总纲!AD$5:AD$84,$D$5:$D$84,总纲!G71)</f>
        <v>42613.267964521263</v>
      </c>
      <c r="M71" s="16">
        <f>求节点(总纲!AE$5:AE$84,$D$5:$D$84,总纲!H71)</f>
        <v>43657.333074056027</v>
      </c>
      <c r="N71" s="16">
        <f>SUM(I$5:I71)</f>
        <v>1360430.214543541</v>
      </c>
      <c r="O71" s="16">
        <f>SUM(J$5:J71)</f>
        <v>1397365.0751380126</v>
      </c>
      <c r="P71" s="16">
        <f>SUM(K$5:K71)</f>
        <v>1438862.8622067655</v>
      </c>
      <c r="Q71" s="16">
        <f>SUM(L$5:L71)</f>
        <v>1485316.2084514096</v>
      </c>
      <c r="R71" s="16">
        <f>SUM(M$5:M71)</f>
        <v>1536587.6779699083</v>
      </c>
    </row>
    <row r="72" spans="3:18" x14ac:dyDescent="0.15">
      <c r="C72" s="17">
        <v>68</v>
      </c>
      <c r="D72" s="18">
        <f t="shared" si="1"/>
        <v>91300</v>
      </c>
      <c r="H72" s="19">
        <v>68</v>
      </c>
      <c r="I72" s="16">
        <f>求节点(总纲!AA$5:AA$84,$D$5:$D$84,总纲!D72)</f>
        <v>40636.169074707766</v>
      </c>
      <c r="J72" s="16">
        <f>求节点(总纲!AB$5:AB$84,$D$5:$D$84,总纲!E72)</f>
        <v>41458.379785781704</v>
      </c>
      <c r="K72" s="16">
        <f>求节点(总纲!AC$5:AC$84,$D$5:$D$84,总纲!F72)</f>
        <v>42319.844810093702</v>
      </c>
      <c r="L72" s="16">
        <f>求节点(总纲!AD$5:AD$84,$D$5:$D$84,总纲!G72)</f>
        <v>43275.30274632659</v>
      </c>
      <c r="M72" s="16">
        <f>求节点(总纲!AE$5:AE$84,$D$5:$D$84,总纲!H72)</f>
        <v>44355.553166973987</v>
      </c>
      <c r="N72" s="16">
        <f>SUM(I$5:I72)</f>
        <v>1401066.3836182486</v>
      </c>
      <c r="O72" s="16">
        <f>SUM(J$5:J72)</f>
        <v>1438823.4549237944</v>
      </c>
      <c r="P72" s="16">
        <f>SUM(K$5:K72)</f>
        <v>1481182.7070168592</v>
      </c>
      <c r="Q72" s="16">
        <f>SUM(L$5:L72)</f>
        <v>1528591.5111977363</v>
      </c>
      <c r="R72" s="16">
        <f>SUM(M$5:M72)</f>
        <v>1580943.2311368822</v>
      </c>
    </row>
    <row r="73" spans="3:18" x14ac:dyDescent="0.15">
      <c r="C73" s="17">
        <v>69</v>
      </c>
      <c r="D73" s="18">
        <f t="shared" si="1"/>
        <v>93300</v>
      </c>
      <c r="H73" s="19">
        <v>69</v>
      </c>
      <c r="I73" s="16">
        <f>求节点(总纲!AA$5:AA$84,$D$5:$D$84,总纲!D73)</f>
        <v>41348.053236298118</v>
      </c>
      <c r="J73" s="16">
        <f>求节点(总纲!AB$5:AB$84,$D$5:$D$84,总纲!E73)</f>
        <v>42135.129920851265</v>
      </c>
      <c r="K73" s="16">
        <f>求节点(总纲!AC$5:AC$84,$D$5:$D$84,总纲!F73)</f>
        <v>43016.024212992532</v>
      </c>
      <c r="L73" s="16">
        <f>求节点(总纲!AD$5:AD$84,$D$5:$D$84,总纲!G73)</f>
        <v>43996.006712979135</v>
      </c>
      <c r="M73" s="16">
        <f>求节点(总纲!AE$5:AE$84,$D$5:$D$84,总纲!H73)</f>
        <v>45063.780965331956</v>
      </c>
      <c r="N73" s="16">
        <f>SUM(I$5:I73)</f>
        <v>1442414.4368545467</v>
      </c>
      <c r="O73" s="16">
        <f>SUM(J$5:J73)</f>
        <v>1480958.5848446456</v>
      </c>
      <c r="P73" s="16">
        <f>SUM(K$5:K73)</f>
        <v>1524198.7312298517</v>
      </c>
      <c r="Q73" s="16">
        <f>SUM(L$5:L73)</f>
        <v>1572587.5179107154</v>
      </c>
      <c r="R73" s="16">
        <f>SUM(M$5:M73)</f>
        <v>1626007.0121022142</v>
      </c>
    </row>
    <row r="74" spans="3:18" x14ac:dyDescent="0.15">
      <c r="C74" s="17">
        <v>70</v>
      </c>
      <c r="D74" s="18">
        <f t="shared" si="1"/>
        <v>95200</v>
      </c>
      <c r="H74" s="19">
        <v>70</v>
      </c>
      <c r="I74" s="16">
        <f>求节点(总纲!AA$5:AA$84,$D$5:$D$84,总纲!D74)</f>
        <v>42042.787712022968</v>
      </c>
      <c r="J74" s="16">
        <f>求节点(总纲!AB$5:AB$84,$D$5:$D$84,总纲!E74)</f>
        <v>42850.808344101548</v>
      </c>
      <c r="K74" s="16">
        <f>求节点(总纲!AC$5:AC$84,$D$5:$D$84,总纲!F74)</f>
        <v>43740.014088374301</v>
      </c>
      <c r="L74" s="16">
        <f>求节点(总纲!AD$5:AD$84,$D$5:$D$84,总纲!G74)</f>
        <v>44710.721296737262</v>
      </c>
      <c r="M74" s="16">
        <f>求节点(总纲!AE$5:AE$84,$D$5:$D$84,总纲!H74)</f>
        <v>45820.498206047465</v>
      </c>
      <c r="N74" s="16">
        <f>SUM(I$5:I74)</f>
        <v>1484457.2245665696</v>
      </c>
      <c r="O74" s="16">
        <f>SUM(J$5:J74)</f>
        <v>1523809.3931887471</v>
      </c>
      <c r="P74" s="16">
        <f>SUM(K$5:K74)</f>
        <v>1567938.7453182261</v>
      </c>
      <c r="Q74" s="16">
        <f>SUM(L$5:L74)</f>
        <v>1617298.2392074526</v>
      </c>
      <c r="R74" s="16">
        <f>SUM(M$5:M74)</f>
        <v>1671827.5103082617</v>
      </c>
    </row>
    <row r="75" spans="3:18" x14ac:dyDescent="0.15">
      <c r="C75" s="17">
        <v>71</v>
      </c>
      <c r="D75" s="18">
        <f t="shared" si="1"/>
        <v>97200</v>
      </c>
      <c r="H75" s="19">
        <v>71</v>
      </c>
      <c r="I75" s="16">
        <f>求节点(总纲!AA$5:AA$84,$D$5:$D$84,总纲!D75)</f>
        <v>42761.675585073601</v>
      </c>
      <c r="J75" s="16">
        <f>求节点(总纲!AB$5:AB$84,$D$5:$D$84,总纲!E75)</f>
        <v>43555.688414690354</v>
      </c>
      <c r="K75" s="16">
        <f>求节点(总纲!AC$5:AC$84,$D$5:$D$84,总纲!F75)</f>
        <v>44463.49341088553</v>
      </c>
      <c r="L75" s="16">
        <f>求节点(总纲!AD$5:AD$84,$D$5:$D$84,总纲!G75)</f>
        <v>45464.924399449454</v>
      </c>
      <c r="M75" s="16">
        <f>求节点(总纲!AE$5:AE$84,$D$5:$D$84,总纲!H75)</f>
        <v>46504.354930674344</v>
      </c>
      <c r="N75" s="16">
        <f>SUM(I$5:I75)</f>
        <v>1527218.9001516432</v>
      </c>
      <c r="O75" s="16">
        <f>SUM(J$5:J75)</f>
        <v>1567365.0816034374</v>
      </c>
      <c r="P75" s="16">
        <f>SUM(K$5:K75)</f>
        <v>1612402.2387291116</v>
      </c>
      <c r="Q75" s="16">
        <f>SUM(L$5:L75)</f>
        <v>1662763.1636069021</v>
      </c>
      <c r="R75" s="16">
        <f>SUM(M$5:M75)</f>
        <v>1718331.8652389362</v>
      </c>
    </row>
    <row r="76" spans="3:18" x14ac:dyDescent="0.15">
      <c r="C76" s="17">
        <v>72</v>
      </c>
      <c r="D76" s="18">
        <f t="shared" si="1"/>
        <v>99200</v>
      </c>
      <c r="H76" s="19">
        <v>72</v>
      </c>
      <c r="I76" s="16">
        <f>求节点(总纲!AA$5:AA$84,$D$5:$D$84,总纲!D76)</f>
        <v>43450.221453955448</v>
      </c>
      <c r="J76" s="16">
        <f>求节点(总纲!AB$5:AB$84,$D$5:$D$84,总纲!E76)</f>
        <v>44286.764501687176</v>
      </c>
      <c r="K76" s="16">
        <f>求节点(总纲!AC$5:AC$84,$D$5:$D$84,总纲!F76)</f>
        <v>45185.93481811817</v>
      </c>
      <c r="L76" s="16">
        <f>求节点(总纲!AD$5:AD$84,$D$5:$D$84,总纲!G76)</f>
        <v>46157.292077199796</v>
      </c>
      <c r="M76" s="16">
        <f>求节点(总纲!AE$5:AE$84,$D$5:$D$84,总纲!H76)</f>
        <v>47223.593894644495</v>
      </c>
      <c r="N76" s="16">
        <f>SUM(I$5:I76)</f>
        <v>1570669.1216055986</v>
      </c>
      <c r="O76" s="16">
        <f>SUM(J$5:J76)</f>
        <v>1611651.8461051246</v>
      </c>
      <c r="P76" s="16">
        <f>SUM(K$5:K76)</f>
        <v>1657588.1735472297</v>
      </c>
      <c r="Q76" s="16">
        <f>SUM(L$5:L76)</f>
        <v>1708920.4556841019</v>
      </c>
      <c r="R76" s="16">
        <f>SUM(M$5:M76)</f>
        <v>1765555.4591335806</v>
      </c>
    </row>
    <row r="77" spans="3:18" x14ac:dyDescent="0.15">
      <c r="C77" s="17">
        <v>73</v>
      </c>
      <c r="D77" s="18">
        <f t="shared" si="1"/>
        <v>101200</v>
      </c>
      <c r="H77" s="19">
        <v>73</v>
      </c>
      <c r="I77" s="16">
        <f>求节点(总纲!AA$5:AA$84,$D$5:$D$84,总纲!D77)</f>
        <v>44181.16633944265</v>
      </c>
      <c r="J77" s="16">
        <f>求节点(总纲!AB$5:AB$84,$D$5:$D$84,总纲!E77)</f>
        <v>44997.501397702494</v>
      </c>
      <c r="K77" s="16">
        <f>求节点(总纲!AC$5:AC$84,$D$5:$D$84,总纲!F77)</f>
        <v>45914.394094303687</v>
      </c>
      <c r="L77" s="16">
        <f>求节点(总纲!AD$5:AD$84,$D$5:$D$84,总纲!G77)</f>
        <v>46856.102833035286</v>
      </c>
      <c r="M77" s="16">
        <f>求节点(总纲!AE$5:AE$84,$D$5:$D$84,总纲!H77)</f>
        <v>47937.946991394791</v>
      </c>
      <c r="N77" s="16">
        <f>SUM(I$5:I77)</f>
        <v>1614850.2879450412</v>
      </c>
      <c r="O77" s="16">
        <f>SUM(J$5:J77)</f>
        <v>1656649.3475028272</v>
      </c>
      <c r="P77" s="16">
        <f>SUM(K$5:K77)</f>
        <v>1703502.5676415334</v>
      </c>
      <c r="Q77" s="16">
        <f>SUM(L$5:L77)</f>
        <v>1755776.5585171371</v>
      </c>
      <c r="R77" s="16">
        <f>SUM(M$5:M77)</f>
        <v>1813493.4061249753</v>
      </c>
    </row>
    <row r="78" spans="3:18" x14ac:dyDescent="0.15">
      <c r="C78" s="17">
        <v>74</v>
      </c>
      <c r="D78" s="18">
        <f t="shared" si="1"/>
        <v>103200</v>
      </c>
      <c r="H78" s="19">
        <v>74</v>
      </c>
      <c r="I78" s="16">
        <f>求节点(总纲!AA$5:AA$84,$D$5:$D$84,总纲!D78)</f>
        <v>44909.133889660196</v>
      </c>
      <c r="J78" s="16">
        <f>求节点(总纲!AB$5:AB$84,$D$5:$D$84,总纲!E78)</f>
        <v>45766.122220762576</v>
      </c>
      <c r="K78" s="16">
        <f>求节点(总纲!AC$5:AC$84,$D$5:$D$84,总纲!F78)</f>
        <v>46619.220289899815</v>
      </c>
      <c r="L78" s="16">
        <f>求节点(总纲!AD$5:AD$84,$D$5:$D$84,总纲!G78)</f>
        <v>47592.183996452157</v>
      </c>
      <c r="M78" s="16">
        <f>求节点(总纲!AE$5:AE$84,$D$5:$D$84,总纲!H78)</f>
        <v>48726.89613375764</v>
      </c>
      <c r="N78" s="16">
        <f>SUM(I$5:I78)</f>
        <v>1659759.4218347014</v>
      </c>
      <c r="O78" s="16">
        <f>SUM(J$5:J78)</f>
        <v>1702415.4697235897</v>
      </c>
      <c r="P78" s="16">
        <f>SUM(K$5:K78)</f>
        <v>1750121.7879314332</v>
      </c>
      <c r="Q78" s="16">
        <f>SUM(L$5:L78)</f>
        <v>1803368.7425135893</v>
      </c>
      <c r="R78" s="16">
        <f>SUM(M$5:M78)</f>
        <v>1862220.302258733</v>
      </c>
    </row>
    <row r="79" spans="3:18" x14ac:dyDescent="0.15">
      <c r="C79" s="17">
        <v>75</v>
      </c>
      <c r="D79" s="18">
        <f t="shared" si="1"/>
        <v>105200</v>
      </c>
      <c r="H79" s="19">
        <v>75</v>
      </c>
      <c r="I79" s="16">
        <f>求节点(总纲!AA$5:AA$84,$D$5:$D$84,总纲!D79)</f>
        <v>45689.35019157092</v>
      </c>
      <c r="J79" s="16">
        <f>求节点(总纲!AB$5:AB$84,$D$5:$D$84,总纲!E79)</f>
        <v>46455.320479115217</v>
      </c>
      <c r="K79" s="16">
        <f>求节点(总纲!AC$5:AC$84,$D$5:$D$84,总纲!F79)</f>
        <v>47358.661184334029</v>
      </c>
      <c r="L79" s="16">
        <f>求节点(总纲!AD$5:AD$84,$D$5:$D$84,总纲!G79)</f>
        <v>48352.393862039236</v>
      </c>
      <c r="M79" s="16">
        <f>求节点(总纲!AE$5:AE$84,$D$5:$D$84,总纲!H79)</f>
        <v>49478.627539003151</v>
      </c>
      <c r="N79" s="16">
        <f>SUM(I$5:I79)</f>
        <v>1705448.7720262723</v>
      </c>
      <c r="O79" s="16">
        <f>SUM(J$5:J79)</f>
        <v>1748870.790202705</v>
      </c>
      <c r="P79" s="16">
        <f>SUM(K$5:K79)</f>
        <v>1797480.4491157671</v>
      </c>
      <c r="Q79" s="16">
        <f>SUM(L$5:L79)</f>
        <v>1851721.1363756286</v>
      </c>
      <c r="R79" s="16">
        <f>SUM(M$5:M79)</f>
        <v>1911698.929797736</v>
      </c>
    </row>
    <row r="80" spans="3:18" x14ac:dyDescent="0.15">
      <c r="C80" s="17">
        <v>76</v>
      </c>
      <c r="D80" s="18">
        <f t="shared" si="1"/>
        <v>107200</v>
      </c>
      <c r="H80" s="19">
        <v>76</v>
      </c>
      <c r="I80" s="16">
        <f>求节点(总纲!AA$5:AA$84,$D$5:$D$84,总纲!D80)</f>
        <v>46367.886442241441</v>
      </c>
      <c r="J80" s="16">
        <f>求节点(总纲!AB$5:AB$84,$D$5:$D$84,总纲!E80)</f>
        <v>47185.701353648052</v>
      </c>
      <c r="K80" s="16">
        <f>求节点(总纲!AC$5:AC$84,$D$5:$D$84,总纲!F80)</f>
        <v>48088.463202737803</v>
      </c>
      <c r="L80" s="16">
        <f>求节点(总纲!AD$5:AD$84,$D$5:$D$84,总纲!G80)</f>
        <v>49119.428843238995</v>
      </c>
      <c r="M80" s="16">
        <f>求节点(总纲!AE$5:AE$84,$D$5:$D$84,总纲!H80)</f>
        <v>50287.183420365975</v>
      </c>
      <c r="N80" s="16">
        <f>SUM(I$5:I80)</f>
        <v>1751816.6584685137</v>
      </c>
      <c r="O80" s="16">
        <f>SUM(J$5:J80)</f>
        <v>1796056.4915563529</v>
      </c>
      <c r="P80" s="16">
        <f>SUM(K$5:K80)</f>
        <v>1845568.9123185049</v>
      </c>
      <c r="Q80" s="16">
        <f>SUM(L$5:L80)</f>
        <v>1900840.5652188677</v>
      </c>
      <c r="R80" s="16">
        <f>SUM(M$5:M80)</f>
        <v>1961986.1132181019</v>
      </c>
    </row>
    <row r="81" spans="3:18" x14ac:dyDescent="0.15">
      <c r="C81" s="17">
        <v>77</v>
      </c>
      <c r="D81" s="18">
        <f t="shared" si="1"/>
        <v>109300</v>
      </c>
      <c r="H81" s="19">
        <v>77</v>
      </c>
      <c r="I81" s="16">
        <f>求节点(总纲!AA$5:AA$84,$D$5:$D$84,总纲!D81)</f>
        <v>47092.94353698114</v>
      </c>
      <c r="J81" s="16">
        <f>求节点(总纲!AB$5:AB$84,$D$5:$D$84,总纲!E81)</f>
        <v>47914.795118648894</v>
      </c>
      <c r="K81" s="16">
        <f>求节点(总纲!AC$5:AC$84,$D$5:$D$84,总纲!F81)</f>
        <v>48876.377573530561</v>
      </c>
      <c r="L81" s="16">
        <f>求节点(总纲!AD$5:AD$84,$D$5:$D$84,总纲!G81)</f>
        <v>49882.973402919037</v>
      </c>
      <c r="M81" s="16">
        <f>求节点(总纲!AE$5:AE$84,$D$5:$D$84,总纲!H81)</f>
        <v>50993.747586451384</v>
      </c>
      <c r="N81" s="16">
        <f>SUM(I$5:I81)</f>
        <v>1798909.602005495</v>
      </c>
      <c r="O81" s="16">
        <f>SUM(J$5:J81)</f>
        <v>1843971.2866750017</v>
      </c>
      <c r="P81" s="16">
        <f>SUM(K$5:K81)</f>
        <v>1894445.2898920355</v>
      </c>
      <c r="Q81" s="16">
        <f>SUM(L$5:L81)</f>
        <v>1950723.5386217867</v>
      </c>
      <c r="R81" s="16">
        <f>SUM(M$5:M81)</f>
        <v>2012979.8608045534</v>
      </c>
    </row>
    <row r="82" spans="3:18" x14ac:dyDescent="0.15">
      <c r="C82" s="17">
        <v>78</v>
      </c>
      <c r="D82" s="18">
        <f t="shared" si="1"/>
        <v>111300</v>
      </c>
      <c r="H82" s="19">
        <v>78</v>
      </c>
      <c r="I82" s="16">
        <f>求节点(总纲!AA$5:AA$84,$D$5:$D$84,总纲!D82)</f>
        <v>47816.799943354767</v>
      </c>
      <c r="J82" s="16">
        <f>求节点(总纲!AB$5:AB$84,$D$5:$D$84,总纲!E82)</f>
        <v>48688.803644387881</v>
      </c>
      <c r="K82" s="16">
        <f>求节点(总纲!AC$5:AC$84,$D$5:$D$84,总纲!F82)</f>
        <v>49614.191013542382</v>
      </c>
      <c r="L82" s="16">
        <f>求节点(总纲!AD$5:AD$84,$D$5:$D$84,总纲!G82)</f>
        <v>50645.308620815827</v>
      </c>
      <c r="M82" s="16">
        <f>求节点(总纲!AE$5:AE$84,$D$5:$D$84,总纲!H82)</f>
        <v>51728.640979411066</v>
      </c>
      <c r="N82" s="16">
        <f>SUM(I$5:I82)</f>
        <v>1846726.4019488497</v>
      </c>
      <c r="O82" s="16">
        <f>SUM(J$5:J82)</f>
        <v>1892660.0903193897</v>
      </c>
      <c r="P82" s="16">
        <f>SUM(K$5:K82)</f>
        <v>1944059.480905578</v>
      </c>
      <c r="Q82" s="16">
        <f>SUM(L$5:L82)</f>
        <v>2001368.8472426026</v>
      </c>
      <c r="R82" s="16">
        <f>SUM(M$5:M82)</f>
        <v>2064708.5017839645</v>
      </c>
    </row>
    <row r="83" spans="3:18" x14ac:dyDescent="0.15">
      <c r="C83" s="17">
        <v>79</v>
      </c>
      <c r="D83" s="18">
        <f t="shared" si="1"/>
        <v>113400</v>
      </c>
      <c r="H83" s="19">
        <v>79</v>
      </c>
      <c r="I83" s="16">
        <f>求节点(总纲!AA$5:AA$84,$D$5:$D$84,总纲!D83)</f>
        <v>48583.492917166121</v>
      </c>
      <c r="J83" s="16">
        <f>求节点(总纲!AB$5:AB$84,$D$5:$D$84,总纲!E83)</f>
        <v>49429.842877318159</v>
      </c>
      <c r="K83" s="16">
        <f>求节点(总纲!AC$5:AC$84,$D$5:$D$84,总纲!F83)</f>
        <v>50406.27031065803</v>
      </c>
      <c r="L83" s="16">
        <f>求节点(总纲!AD$5:AD$84,$D$5:$D$84,总纲!G83)</f>
        <v>51354.671305843018</v>
      </c>
      <c r="M83" s="16">
        <f>求节点(总纲!AE$5:AE$84,$D$5:$D$84,总纲!H83)</f>
        <v>52483.088639695852</v>
      </c>
      <c r="N83" s="16">
        <f>SUM(I$5:I83)</f>
        <v>1895309.8948660158</v>
      </c>
      <c r="O83" s="16">
        <f>SUM(J$5:J83)</f>
        <v>1942089.9331967079</v>
      </c>
      <c r="P83" s="16">
        <f>SUM(K$5:K83)</f>
        <v>1994465.751216236</v>
      </c>
      <c r="Q83" s="16">
        <f>SUM(L$5:L83)</f>
        <v>2052723.5185484455</v>
      </c>
      <c r="R83" s="16">
        <f>SUM(M$5:M83)</f>
        <v>2117191.5904236604</v>
      </c>
    </row>
    <row r="84" spans="3:18" x14ac:dyDescent="0.15">
      <c r="C84" s="17">
        <v>80</v>
      </c>
      <c r="D84" s="18">
        <f t="shared" si="1"/>
        <v>115500</v>
      </c>
      <c r="H84" s="19">
        <v>80</v>
      </c>
      <c r="I84" s="16">
        <f>求节点(总纲!AA$5:AA$84,$D$5:$D$84,总纲!D84)</f>
        <v>49322.344998053333</v>
      </c>
      <c r="J84" s="16">
        <f>求节点(总纲!AB$5:AB$84,$D$5:$D$84,总纲!E84)</f>
        <v>50205.825598257688</v>
      </c>
      <c r="K84" s="16">
        <f>求节点(总纲!AC$5:AC$84,$D$5:$D$84,总纲!F84)</f>
        <v>51096.643826661195</v>
      </c>
      <c r="L84" s="16">
        <f>求节点(总纲!AD$5:AD$84,$D$5:$D$84,总纲!G84)</f>
        <v>52101.22268673237</v>
      </c>
      <c r="M84" s="16">
        <f>求节点(总纲!AE$5:AE$84,$D$5:$D$84,总纲!H84)</f>
        <v>53245.304557715179</v>
      </c>
      <c r="N84" s="16">
        <f>SUM(I$5:I84)</f>
        <v>1944632.239864069</v>
      </c>
      <c r="O84" s="16">
        <f>SUM(J$5:J84)</f>
        <v>1992295.7587949655</v>
      </c>
      <c r="P84" s="16">
        <f>SUM(K$5:K84)</f>
        <v>2045562.3950428972</v>
      </c>
      <c r="Q84" s="16">
        <f>SUM(L$5:L84)</f>
        <v>2104824.741235178</v>
      </c>
      <c r="R84" s="16">
        <f>SUM(M$5:M84)</f>
        <v>2170436.8949813754</v>
      </c>
    </row>
    <row r="85" spans="3:18" x14ac:dyDescent="0.15">
      <c r="H85" s="19">
        <v>81</v>
      </c>
      <c r="I85" s="16">
        <f>求节点(总纲!AA$5:AA$84,$D$5:$D$84,总纲!D85)</f>
        <v>50082.454015818112</v>
      </c>
      <c r="J85" s="16">
        <f>求节点(总纲!AB$5:AB$84,$D$5:$D$84,总纲!E85)</f>
        <v>50914.143762263775</v>
      </c>
      <c r="K85" s="16">
        <f>求节点(总纲!AC$5:AC$84,$D$5:$D$84,总纲!F85)</f>
        <v>51830.899023686863</v>
      </c>
      <c r="L85" s="16">
        <f>求节点(总纲!AD$5:AD$84,$D$5:$D$84,总纲!G85)</f>
        <v>52852.83190585181</v>
      </c>
      <c r="M85" s="16">
        <f>求节点(总纲!AE$5:AE$84,$D$5:$D$84,总纲!H85)</f>
        <v>54006.399053948677</v>
      </c>
      <c r="N85" s="16">
        <f>SUM(I$5:I85)</f>
        <v>1994714.6938798872</v>
      </c>
      <c r="O85" s="16">
        <f>SUM(J$5:J85)</f>
        <v>2043209.9025572292</v>
      </c>
      <c r="P85" s="16">
        <f>SUM(K$5:K85)</f>
        <v>2097393.2940665842</v>
      </c>
      <c r="Q85" s="16">
        <f>SUM(L$5:L85)</f>
        <v>2157677.5731410296</v>
      </c>
      <c r="R85" s="16">
        <f>SUM(M$5:M85)</f>
        <v>2224443.2940353239</v>
      </c>
    </row>
    <row r="86" spans="3:18" x14ac:dyDescent="0.15">
      <c r="H86" s="19">
        <v>82</v>
      </c>
      <c r="I86" s="16">
        <f>求节点(总纲!AA$5:AA$84,$D$5:$D$84,总纲!D86)</f>
        <v>50829.083281526167</v>
      </c>
      <c r="J86" s="16">
        <f>求节点(总纲!AB$5:AB$84,$D$5:$D$84,总纲!E86)</f>
        <v>51663.630293001304</v>
      </c>
      <c r="K86" s="16">
        <f>求节点(总纲!AC$5:AC$84,$D$5:$D$84,总纲!F86)</f>
        <v>52592.871999686075</v>
      </c>
      <c r="L86" s="16">
        <f>求节点(总纲!AD$5:AD$84,$D$5:$D$84,总纲!G86)</f>
        <v>53675.801951272239</v>
      </c>
      <c r="M86" s="16">
        <f>求节点(总纲!AE$5:AE$84,$D$5:$D$84,总纲!H86)</f>
        <v>54721.36374140282</v>
      </c>
      <c r="N86" s="16">
        <f>SUM(I$5:I86)</f>
        <v>2045543.7771614133</v>
      </c>
      <c r="O86" s="16">
        <f>SUM(J$5:J86)</f>
        <v>2094873.5328502306</v>
      </c>
      <c r="P86" s="16">
        <f>SUM(K$5:K86)</f>
        <v>2149986.1660662703</v>
      </c>
      <c r="Q86" s="16">
        <f>SUM(L$5:L86)</f>
        <v>2211353.375092302</v>
      </c>
      <c r="R86" s="16">
        <f>SUM(M$5:M86)</f>
        <v>2279164.6577767269</v>
      </c>
    </row>
    <row r="87" spans="3:18" x14ac:dyDescent="0.15">
      <c r="H87" s="19">
        <v>83</v>
      </c>
      <c r="I87" s="16">
        <f>求节点(总纲!AA$5:AA$84,$D$5:$D$84,总纲!D87)</f>
        <v>51582.722318975371</v>
      </c>
      <c r="J87" s="16">
        <f>求节点(总纲!AB$5:AB$84,$D$5:$D$84,总纲!E87)</f>
        <v>52444.254758840689</v>
      </c>
      <c r="K87" s="16">
        <f>求节点(总纲!AC$5:AC$84,$D$5:$D$84,总纲!F87)</f>
        <v>53421.263067597072</v>
      </c>
      <c r="L87" s="16">
        <f>求节点(总纲!AD$5:AD$84,$D$5:$D$84,总纲!G87)</f>
        <v>54396.561147384091</v>
      </c>
      <c r="M87" s="16">
        <f>求节点(总纲!AE$5:AE$84,$D$5:$D$84,总纲!H87)</f>
        <v>55496.894236370848</v>
      </c>
      <c r="N87" s="16">
        <f>SUM(I$5:I87)</f>
        <v>2097126.4994803886</v>
      </c>
      <c r="O87" s="16">
        <f>SUM(J$5:J87)</f>
        <v>2147317.7876090715</v>
      </c>
      <c r="P87" s="16">
        <f>SUM(K$5:K87)</f>
        <v>2203407.4291338674</v>
      </c>
      <c r="Q87" s="16">
        <f>SUM(L$5:L87)</f>
        <v>2265749.9362396859</v>
      </c>
      <c r="R87" s="16">
        <f>SUM(M$5:M87)</f>
        <v>2334661.5520130978</v>
      </c>
    </row>
    <row r="88" spans="3:18" x14ac:dyDescent="0.15">
      <c r="H88" s="19">
        <v>84</v>
      </c>
      <c r="I88" s="16">
        <f>求节点(总纲!AA$5:AA$84,$D$5:$D$84,总纲!D88)</f>
        <v>52358.105668803124</v>
      </c>
      <c r="J88" s="16">
        <f>求节点(总纲!AB$5:AB$84,$D$5:$D$84,总纲!E88)</f>
        <v>53251.505268445697</v>
      </c>
      <c r="K88" s="16">
        <f>求节点(总纲!AC$5:AC$84,$D$5:$D$84,总纲!F88)</f>
        <v>54170.510389402574</v>
      </c>
      <c r="L88" s="16">
        <f>求节点(总纲!AD$5:AD$84,$D$5:$D$84,总纲!G88)</f>
        <v>55154.774331060806</v>
      </c>
      <c r="M88" s="16">
        <f>求节点(总纲!AE$5:AE$84,$D$5:$D$84,总纲!H88)</f>
        <v>56284.735167961233</v>
      </c>
      <c r="N88" s="16">
        <f>SUM(I$5:I88)</f>
        <v>2149484.6051491918</v>
      </c>
      <c r="O88" s="16">
        <f>SUM(J$5:J88)</f>
        <v>2200569.2928775172</v>
      </c>
      <c r="P88" s="16">
        <f>SUM(K$5:K88)</f>
        <v>2257577.9395232699</v>
      </c>
      <c r="Q88" s="16">
        <f>SUM(L$5:L88)</f>
        <v>2320904.7105707466</v>
      </c>
      <c r="R88" s="16">
        <f>SUM(M$5:M88)</f>
        <v>2390946.2871810589</v>
      </c>
    </row>
    <row r="89" spans="3:18" x14ac:dyDescent="0.15">
      <c r="H89" s="19">
        <v>85</v>
      </c>
      <c r="I89" s="16">
        <f>求节点(总纲!AA$5:AA$84,$D$5:$D$84,总纲!D89)</f>
        <v>53152.090523055405</v>
      </c>
      <c r="J89" s="16">
        <f>求节点(总纲!AB$5:AB$84,$D$5:$D$84,总纲!E89)</f>
        <v>54016.148285537893</v>
      </c>
      <c r="K89" s="16">
        <f>求节点(总纲!AC$5:AC$84,$D$5:$D$84,总纲!F89)</f>
        <v>54908.75546750825</v>
      </c>
      <c r="L89" s="16">
        <f>求节点(总纲!AD$5:AD$84,$D$5:$D$84,总纲!G89)</f>
        <v>55935.398682087318</v>
      </c>
      <c r="M89" s="16">
        <f>求节点(总纲!AE$5:AE$84,$D$5:$D$84,总纲!H89)</f>
        <v>57101.585847112867</v>
      </c>
      <c r="N89" s="16">
        <f>SUM(I$5:I89)</f>
        <v>2202636.6956722471</v>
      </c>
      <c r="O89" s="16">
        <f>SUM(J$5:J89)</f>
        <v>2254585.4411630551</v>
      </c>
      <c r="P89" s="16">
        <f>SUM(K$5:K89)</f>
        <v>2312486.6949907783</v>
      </c>
      <c r="Q89" s="16">
        <f>SUM(L$5:L89)</f>
        <v>2376840.1092528338</v>
      </c>
      <c r="R89" s="16">
        <f>SUM(M$5:M89)</f>
        <v>2448047.8730281717</v>
      </c>
    </row>
    <row r="90" spans="3:18" x14ac:dyDescent="0.15">
      <c r="H90" s="19">
        <v>86</v>
      </c>
      <c r="I90" s="16">
        <f>求节点(总纲!AA$5:AA$84,$D$5:$D$84,总纲!D90)</f>
        <v>53946.234420814806</v>
      </c>
      <c r="J90" s="16">
        <f>求节点(总纲!AB$5:AB$84,$D$5:$D$84,总纲!E90)</f>
        <v>54757.197093724564</v>
      </c>
      <c r="K90" s="16">
        <f>求节点(总纲!AC$5:AC$84,$D$5:$D$84,总纲!F90)</f>
        <v>55686.097940577856</v>
      </c>
      <c r="L90" s="16">
        <f>求节点(总纲!AD$5:AD$84,$D$5:$D$84,总纲!G90)</f>
        <v>56778.705395653582</v>
      </c>
      <c r="M90" s="16">
        <f>求节点(总纲!AE$5:AE$84,$D$5:$D$84,总纲!H90)</f>
        <v>57737.4557457029</v>
      </c>
      <c r="N90" s="16">
        <f>SUM(I$5:I90)</f>
        <v>2256582.9300930621</v>
      </c>
      <c r="O90" s="16">
        <f>SUM(J$5:J90)</f>
        <v>2309342.6382567799</v>
      </c>
      <c r="P90" s="16">
        <f>SUM(K$5:K90)</f>
        <v>2368172.792931356</v>
      </c>
      <c r="Q90" s="16">
        <f>SUM(L$5:L90)</f>
        <v>2433618.8146484871</v>
      </c>
      <c r="R90" s="16">
        <f>SUM(M$5:M90)</f>
        <v>2505785.3287738748</v>
      </c>
    </row>
    <row r="91" spans="3:18" x14ac:dyDescent="0.15">
      <c r="H91" s="19">
        <v>87</v>
      </c>
      <c r="I91" s="16">
        <f>求节点(总纲!AA$5:AA$84,$D$5:$D$84,总纲!D91)</f>
        <v>54687.262890371712</v>
      </c>
      <c r="J91" s="16">
        <f>求节点(总纲!AB$5:AB$84,$D$5:$D$84,总纲!E91)</f>
        <v>55542.953573715058</v>
      </c>
      <c r="K91" s="16">
        <f>求节点(总纲!AC$5:AC$84,$D$5:$D$84,总纲!F91)</f>
        <v>56506.602710437888</v>
      </c>
      <c r="L91" s="16">
        <f>求节点(总纲!AD$5:AD$84,$D$5:$D$84,总纲!G91)</f>
        <v>57474.011045823296</v>
      </c>
      <c r="M91" s="16">
        <f>求节点(总纲!AE$5:AE$84,$D$5:$D$84,总纲!H91)</f>
        <v>58412.041989687386</v>
      </c>
      <c r="N91" s="16">
        <f>SUM(I$5:I91)</f>
        <v>2311270.1929834336</v>
      </c>
      <c r="O91" s="16">
        <f>SUM(J$5:J91)</f>
        <v>2364885.5918304948</v>
      </c>
      <c r="P91" s="16">
        <f>SUM(K$5:K91)</f>
        <v>2424679.395641794</v>
      </c>
      <c r="Q91" s="16">
        <f>SUM(L$5:L91)</f>
        <v>2491092.8256943105</v>
      </c>
      <c r="R91" s="16">
        <f>SUM(M$5:M91)</f>
        <v>2564197.3707635622</v>
      </c>
    </row>
    <row r="92" spans="3:18" x14ac:dyDescent="0.15">
      <c r="H92" s="19">
        <v>88</v>
      </c>
      <c r="I92" s="16">
        <f>求节点(总纲!AA$5:AA$84,$D$5:$D$84,总纲!D92)</f>
        <v>55466.467140016677</v>
      </c>
      <c r="J92" s="16">
        <f>求节点(总纲!AB$5:AB$84,$D$5:$D$84,总纲!E92)</f>
        <v>56351.103495446325</v>
      </c>
      <c r="K92" s="16">
        <f>求节点(总纲!AC$5:AC$84,$D$5:$D$84,总纲!F92)</f>
        <v>57276.826130879825</v>
      </c>
      <c r="L92" s="16">
        <f>求节点(总纲!AD$5:AD$84,$D$5:$D$84,总纲!G92)</f>
        <v>58139.74955977132</v>
      </c>
      <c r="M92" s="16">
        <f>求节点(总纲!AE$5:AE$84,$D$5:$D$84,总纲!H92)</f>
        <v>59104.28366764979</v>
      </c>
      <c r="N92" s="16">
        <f>SUM(I$5:I92)</f>
        <v>2366736.6601234502</v>
      </c>
      <c r="O92" s="16">
        <f>SUM(J$5:J92)</f>
        <v>2421236.6953259413</v>
      </c>
      <c r="P92" s="16">
        <f>SUM(K$5:K92)</f>
        <v>2481956.221772674</v>
      </c>
      <c r="Q92" s="16">
        <f>SUM(L$5:L92)</f>
        <v>2549232.5752540817</v>
      </c>
      <c r="R92" s="16">
        <f>SUM(M$5:M92)</f>
        <v>2623301.6544312118</v>
      </c>
    </row>
    <row r="93" spans="3:18" x14ac:dyDescent="0.15">
      <c r="H93" s="19">
        <v>89</v>
      </c>
      <c r="I93" s="16">
        <f>求节点(总纲!AA$5:AA$84,$D$5:$D$84,总纲!D93)</f>
        <v>56247.279230473156</v>
      </c>
      <c r="J93" s="16">
        <f>求节点(总纲!AB$5:AB$84,$D$5:$D$84,总纲!E93)</f>
        <v>57142.359932400112</v>
      </c>
      <c r="K93" s="16">
        <f>求节点(总纲!AC$5:AC$84,$D$5:$D$84,总纲!F93)</f>
        <v>57927.898863414281</v>
      </c>
      <c r="L93" s="16">
        <f>求节点(总纲!AD$5:AD$84,$D$5:$D$84,总纲!G93)</f>
        <v>58828.397020254313</v>
      </c>
      <c r="M93" s="16">
        <f>求节点(总纲!AE$5:AE$84,$D$5:$D$84,总纲!H93)</f>
        <v>59780.369376637464</v>
      </c>
      <c r="N93" s="16">
        <f>SUM(I$5:I93)</f>
        <v>2422983.9393539233</v>
      </c>
      <c r="O93" s="16">
        <f>SUM(J$5:J93)</f>
        <v>2478379.0552583416</v>
      </c>
      <c r="P93" s="16">
        <f>SUM(K$5:K93)</f>
        <v>2539884.1206360883</v>
      </c>
      <c r="Q93" s="16">
        <f>SUM(L$5:L93)</f>
        <v>2608060.972274336</v>
      </c>
      <c r="R93" s="16">
        <f>SUM(M$5:M93)</f>
        <v>2683082.0238078493</v>
      </c>
    </row>
    <row r="94" spans="3:18" x14ac:dyDescent="0.15">
      <c r="H94" s="19">
        <v>90</v>
      </c>
      <c r="I94" s="16">
        <f>求节点(总纲!AA$5:AA$84,$D$5:$D$84,总纲!D94)</f>
        <v>57068.366624312737</v>
      </c>
      <c r="J94" s="16">
        <f>求节点(总纲!AB$5:AB$84,$D$5:$D$84,总纲!E94)</f>
        <v>57795.542914303573</v>
      </c>
      <c r="K94" s="16">
        <f>求节点(总纲!AC$5:AC$84,$D$5:$D$84,总纲!F94)</f>
        <v>58636.02700021382</v>
      </c>
      <c r="L94" s="16">
        <f>求节点(总纲!AD$5:AD$84,$D$5:$D$84,总纲!G94)</f>
        <v>59491.431714381455</v>
      </c>
      <c r="M94" s="16">
        <f>求节点(总纲!AE$5:AE$84,$D$5:$D$84,总纲!H94)</f>
        <v>60478.839858133724</v>
      </c>
      <c r="N94" s="16">
        <f>SUM(I$5:I94)</f>
        <v>2480052.3059782363</v>
      </c>
      <c r="O94" s="16">
        <f>SUM(J$5:J94)</f>
        <v>2536174.5981726451</v>
      </c>
      <c r="P94" s="16">
        <f>SUM(K$5:K94)</f>
        <v>2598520.1476363023</v>
      </c>
      <c r="Q94" s="16">
        <f>SUM(L$5:L94)</f>
        <v>2667552.4039887176</v>
      </c>
      <c r="R94" s="16">
        <f>SUM(M$5:M94)</f>
        <v>2743560.8636659831</v>
      </c>
    </row>
    <row r="95" spans="3:18" x14ac:dyDescent="0.15">
      <c r="H95" s="19">
        <v>91</v>
      </c>
      <c r="I95" s="16">
        <f>求节点(总纲!AA$5:AA$84,$D$5:$D$84,总纲!D95)</f>
        <v>57797.204214770798</v>
      </c>
      <c r="J95" s="16">
        <f>求节点(总纲!AB$5:AB$84,$D$5:$D$84,总纲!E95)</f>
        <v>58576.674601876992</v>
      </c>
      <c r="K95" s="16">
        <f>求节点(总纲!AC$5:AC$84,$D$5:$D$84,总纲!F95)</f>
        <v>59373.431220738734</v>
      </c>
      <c r="L95" s="16">
        <f>求节点(总纲!AD$5:AD$84,$D$5:$D$84,总纲!G95)</f>
        <v>60297.826333680634</v>
      </c>
      <c r="M95" s="16">
        <f>求节点(总纲!AE$5:AE$84,$D$5:$D$84,总纲!H95)</f>
        <v>61261.65099357655</v>
      </c>
      <c r="N95" s="16">
        <f>SUM(I$5:I95)</f>
        <v>2537849.5101930071</v>
      </c>
      <c r="O95" s="16">
        <f>SUM(J$5:J95)</f>
        <v>2594751.2727745222</v>
      </c>
      <c r="P95" s="16">
        <f>SUM(K$5:K95)</f>
        <v>2657893.578857041</v>
      </c>
      <c r="Q95" s="16">
        <f>SUM(L$5:L95)</f>
        <v>2727850.2303223982</v>
      </c>
      <c r="R95" s="16">
        <f>SUM(M$5:M95)</f>
        <v>2804822.5146595598</v>
      </c>
    </row>
    <row r="96" spans="3:18" x14ac:dyDescent="0.15">
      <c r="H96" s="19">
        <v>92</v>
      </c>
      <c r="I96" s="16">
        <f>求节点(总纲!AA$5:AA$84,$D$5:$D$84,总纲!D96)</f>
        <v>58578.35300272263</v>
      </c>
      <c r="J96" s="16">
        <f>求节点(总纲!AB$5:AB$84,$D$5:$D$84,总纲!E96)</f>
        <v>59321.285077721142</v>
      </c>
      <c r="K96" s="16">
        <f>求节点(总纲!AC$5:AC$84,$D$5:$D$84,总纲!F96)</f>
        <v>60182.615016043914</v>
      </c>
      <c r="L96" s="16">
        <f>求节点(总纲!AD$5:AD$84,$D$5:$D$84,总纲!G96)</f>
        <v>61086.413988018867</v>
      </c>
      <c r="M96" s="16">
        <f>求节点(总纲!AE$5:AE$84,$D$5:$D$84,总纲!H96)</f>
        <v>62072.945995710637</v>
      </c>
      <c r="N96" s="16">
        <f>SUM(I$5:I96)</f>
        <v>2596427.8631957299</v>
      </c>
      <c r="O96" s="16">
        <f>SUM(J$5:J96)</f>
        <v>2654072.5578522435</v>
      </c>
      <c r="P96" s="16">
        <f>SUM(K$5:K96)</f>
        <v>2718076.1938730851</v>
      </c>
      <c r="Q96" s="16">
        <f>SUM(L$5:L96)</f>
        <v>2788936.6443104171</v>
      </c>
      <c r="R96" s="16">
        <f>SUM(M$5:M96)</f>
        <v>2866895.4606552706</v>
      </c>
    </row>
    <row r="97" spans="8:18" x14ac:dyDescent="0.15">
      <c r="H97" s="19">
        <v>93</v>
      </c>
      <c r="I97" s="16">
        <f>求节点(总纲!AA$5:AA$84,$D$5:$D$84,总纲!D97)</f>
        <v>59348.214192391868</v>
      </c>
      <c r="J97" s="16">
        <f>求节点(总纲!AB$5:AB$84,$D$5:$D$84,总纲!E97)</f>
        <v>60141.212251176345</v>
      </c>
      <c r="K97" s="16">
        <f>求节点(总纲!AC$5:AC$84,$D$5:$D$84,总纲!F97)</f>
        <v>60984.559137069213</v>
      </c>
      <c r="L97" s="16">
        <f>求节点(总纲!AD$5:AD$84,$D$5:$D$84,总纲!G97)</f>
        <v>61916.379816963388</v>
      </c>
      <c r="M97" s="16">
        <f>求节点(总纲!AE$5:AE$84,$D$5:$D$84,总纲!H97)</f>
        <v>62804.154978287261</v>
      </c>
      <c r="N97" s="16">
        <f>SUM(I$5:I97)</f>
        <v>2655776.0773881217</v>
      </c>
      <c r="O97" s="16">
        <f>SUM(J$5:J97)</f>
        <v>2714213.7701034197</v>
      </c>
      <c r="P97" s="16">
        <f>SUM(K$5:K97)</f>
        <v>2779060.7530101542</v>
      </c>
      <c r="Q97" s="16">
        <f>SUM(L$5:L97)</f>
        <v>2850853.0241273805</v>
      </c>
      <c r="R97" s="16">
        <f>SUM(M$5:M97)</f>
        <v>2929699.615633558</v>
      </c>
    </row>
    <row r="98" spans="8:18" x14ac:dyDescent="0.15">
      <c r="H98" s="19">
        <v>94</v>
      </c>
      <c r="I98" s="16">
        <f>求节点(总纲!AA$5:AA$84,$D$5:$D$84,总纲!D98)</f>
        <v>60171.414965752687</v>
      </c>
      <c r="J98" s="16">
        <f>求节点(总纲!AB$5:AB$84,$D$5:$D$84,总纲!E98)</f>
        <v>60944.164936845104</v>
      </c>
      <c r="K98" s="16">
        <f>求节点(总纲!AC$5:AC$84,$D$5:$D$84,总纲!F98)</f>
        <v>61826.537926712917</v>
      </c>
      <c r="L98" s="16">
        <f>求节点(总纲!AD$5:AD$84,$D$5:$D$84,总纲!G98)</f>
        <v>62668.701181779252</v>
      </c>
      <c r="M98" s="16">
        <f>求节点(总纲!AE$5:AE$84,$D$5:$D$84,总纲!H98)</f>
        <v>63570.271088821639</v>
      </c>
      <c r="N98" s="16">
        <f>SUM(I$5:I98)</f>
        <v>2715947.4923538743</v>
      </c>
      <c r="O98" s="16">
        <f>SUM(J$5:J98)</f>
        <v>2775157.9350402649</v>
      </c>
      <c r="P98" s="16">
        <f>SUM(K$5:K98)</f>
        <v>2840887.2909368672</v>
      </c>
      <c r="Q98" s="16">
        <f>SUM(L$5:L98)</f>
        <v>2913521.7253091596</v>
      </c>
      <c r="R98" s="16">
        <f>SUM(M$5:M98)</f>
        <v>2993269.8867223798</v>
      </c>
    </row>
    <row r="99" spans="8:18" x14ac:dyDescent="0.15">
      <c r="H99" s="19">
        <v>95</v>
      </c>
      <c r="I99" s="16">
        <f>求节点(总纲!AA$5:AA$84,$D$5:$D$84,总纲!D99)</f>
        <v>60989.109661686321</v>
      </c>
      <c r="J99" s="16">
        <f>求节点(总纲!AB$5:AB$84,$D$5:$D$84,总纲!E99)</f>
        <v>61814.615244698412</v>
      </c>
      <c r="K99" s="16">
        <f>求节点(总纲!AC$5:AC$84,$D$5:$D$84,总纲!F99)</f>
        <v>62598.564763056718</v>
      </c>
      <c r="L99" s="16">
        <f>求节点(总纲!AD$5:AD$84,$D$5:$D$84,总纲!G99)</f>
        <v>63438.215134689555</v>
      </c>
      <c r="M99" s="16">
        <f>求节点(总纲!AE$5:AE$84,$D$5:$D$84,总纲!H99)</f>
        <v>64375.0924995026</v>
      </c>
      <c r="N99" s="16">
        <f>SUM(I$5:I99)</f>
        <v>2776936.6020155605</v>
      </c>
      <c r="O99" s="16">
        <f>SUM(J$5:J99)</f>
        <v>2836972.5502849631</v>
      </c>
      <c r="P99" s="16">
        <f>SUM(K$5:K99)</f>
        <v>2903485.8556999238</v>
      </c>
      <c r="Q99" s="16">
        <f>SUM(L$5:L99)</f>
        <v>2976959.9404438492</v>
      </c>
      <c r="R99" s="16">
        <f>SUM(M$5:M99)</f>
        <v>3057644.9792218823</v>
      </c>
    </row>
    <row r="100" spans="8:18" x14ac:dyDescent="0.15">
      <c r="H100" s="19">
        <v>96</v>
      </c>
      <c r="I100" s="16">
        <f>求节点(总纲!AA$5:AA$84,$D$5:$D$84,总纲!D100)</f>
        <v>61853.682844046292</v>
      </c>
      <c r="J100" s="16">
        <f>求节点(总纲!AB$5:AB$84,$D$5:$D$84,总纲!E100)</f>
        <v>62594.479900804115</v>
      </c>
      <c r="K100" s="16">
        <f>求节点(总纲!AC$5:AC$84,$D$5:$D$84,总纲!F100)</f>
        <v>63367.847502451732</v>
      </c>
      <c r="L100" s="16">
        <f>求节点(总纲!AD$5:AD$84,$D$5:$D$84,总纲!G100)</f>
        <v>64229.016961293113</v>
      </c>
      <c r="M100" s="16">
        <f>求节点(总纲!AE$5:AE$84,$D$5:$D$84,总纲!H100)</f>
        <v>65196.237745884275</v>
      </c>
      <c r="N100" s="16">
        <f>SUM(I$5:I100)</f>
        <v>2838790.284859607</v>
      </c>
      <c r="O100" s="16">
        <f>SUM(J$5:J100)</f>
        <v>2899567.0301857674</v>
      </c>
      <c r="P100" s="16">
        <f>SUM(K$5:K100)</f>
        <v>2966853.7032023757</v>
      </c>
      <c r="Q100" s="16">
        <f>SUM(L$5:L100)</f>
        <v>3041188.9574051425</v>
      </c>
      <c r="R100" s="16">
        <f>SUM(M$5:M100)</f>
        <v>3122841.2169677666</v>
      </c>
    </row>
    <row r="101" spans="8:18" x14ac:dyDescent="0.15">
      <c r="H101" s="19">
        <v>97</v>
      </c>
      <c r="I101" s="16">
        <f>求节点(总纲!AA$5:AA$84,$D$5:$D$84,总纲!D101)</f>
        <v>62654.853238507414</v>
      </c>
      <c r="J101" s="16">
        <f>求节点(总纲!AB$5:AB$84,$D$5:$D$84,总纲!E101)</f>
        <v>63386.110850527642</v>
      </c>
      <c r="K101" s="16">
        <f>求节点(总纲!AC$5:AC$84,$D$5:$D$84,总纲!F101)</f>
        <v>64194.95711084496</v>
      </c>
      <c r="L101" s="16">
        <f>求节点(总纲!AD$5:AD$84,$D$5:$D$84,总纲!G101)</f>
        <v>65081.613711052196</v>
      </c>
      <c r="M101" s="16">
        <f>求节点(总纲!AE$5:AE$84,$D$5:$D$84,总纲!H101)</f>
        <v>66103.298714815988</v>
      </c>
      <c r="N101" s="16">
        <f>SUM(I$5:I101)</f>
        <v>2901445.1380981146</v>
      </c>
      <c r="O101" s="16">
        <f>SUM(J$5:J101)</f>
        <v>2962953.1410362949</v>
      </c>
      <c r="P101" s="16">
        <f>SUM(K$5:K101)</f>
        <v>3031048.6603132207</v>
      </c>
      <c r="Q101" s="16">
        <f>SUM(L$5:L101)</f>
        <v>3106270.5711161946</v>
      </c>
      <c r="R101" s="16">
        <f>SUM(M$5:M101)</f>
        <v>3188944.5156825827</v>
      </c>
    </row>
    <row r="102" spans="8:18" x14ac:dyDescent="0.15">
      <c r="H102" s="19">
        <v>98</v>
      </c>
      <c r="I102" s="16">
        <f>求节点(总纲!AA$5:AA$84,$D$5:$D$84,总纲!D102)</f>
        <v>63464.842738473679</v>
      </c>
      <c r="J102" s="16">
        <f>求节点(总纲!AB$5:AB$84,$D$5:$D$84,总纲!E102)</f>
        <v>64213.547697834212</v>
      </c>
      <c r="K102" s="16">
        <f>求节点(总纲!AC$5:AC$84,$D$5:$D$84,总纲!F102)</f>
        <v>65047.840074627966</v>
      </c>
      <c r="L102" s="16">
        <f>求节点(总纲!AD$5:AD$84,$D$5:$D$84,总纲!G102)</f>
        <v>65977.869494798637</v>
      </c>
      <c r="M102" s="16">
        <f>求节点(总纲!AE$5:AE$84,$D$5:$D$84,总纲!H102)</f>
        <v>67039.392599305676</v>
      </c>
      <c r="N102" s="16">
        <f>SUM(I$5:I102)</f>
        <v>2964909.9808365884</v>
      </c>
      <c r="O102" s="16">
        <f>SUM(J$5:J102)</f>
        <v>3027166.6887341291</v>
      </c>
      <c r="P102" s="16">
        <f>SUM(K$5:K102)</f>
        <v>3096096.5003878488</v>
      </c>
      <c r="Q102" s="16">
        <f>SUM(L$5:L102)</f>
        <v>3172248.4406109932</v>
      </c>
      <c r="R102" s="16">
        <f>SUM(M$5:M102)</f>
        <v>3255983.9082818883</v>
      </c>
    </row>
    <row r="103" spans="8:18" x14ac:dyDescent="0.15">
      <c r="H103" s="19">
        <v>99</v>
      </c>
      <c r="I103" s="16">
        <f>求节点(总纲!AA$5:AA$84,$D$5:$D$84,总纲!D103)</f>
        <v>64260.282678849973</v>
      </c>
      <c r="J103" s="16">
        <f>求节点(总纲!AB$5:AB$84,$D$5:$D$84,总纲!E103)</f>
        <v>65036.160251538648</v>
      </c>
      <c r="K103" s="16">
        <f>求节点(总纲!AC$5:AC$84,$D$5:$D$84,总纲!F103)</f>
        <v>65902.115570948983</v>
      </c>
      <c r="L103" s="16">
        <f>求节点(总纲!AD$5:AD$84,$D$5:$D$84,总纲!G103)</f>
        <v>66874.570517918823</v>
      </c>
      <c r="M103" s="16">
        <f>求节点(总纲!AE$5:AE$84,$D$5:$D$84,总纲!H103)</f>
        <v>67822.711058232802</v>
      </c>
      <c r="N103" s="16">
        <f>SUM(I$5:I103)</f>
        <v>3029170.2635154384</v>
      </c>
      <c r="O103" s="16">
        <f>SUM(J$5:J103)</f>
        <v>3092202.8489856678</v>
      </c>
      <c r="P103" s="16">
        <f>SUM(K$5:K103)</f>
        <v>3161998.6159587977</v>
      </c>
      <c r="Q103" s="16">
        <f>SUM(L$5:L103)</f>
        <v>3239123.0111289122</v>
      </c>
      <c r="R103" s="16">
        <f>SUM(M$5:M103)</f>
        <v>3323806.6193401213</v>
      </c>
    </row>
    <row r="104" spans="8:18" x14ac:dyDescent="0.15">
      <c r="H104" s="19">
        <v>100</v>
      </c>
      <c r="I104" s="16">
        <f>求节点(总纲!AA$5:AA$84,$D$5:$D$84,总纲!D104)</f>
        <v>65063.825257773366</v>
      </c>
      <c r="J104" s="16">
        <f>求节点(总纲!AB$5:AB$84,$D$5:$D$84,总纲!E104)</f>
        <v>65864.370952345154</v>
      </c>
      <c r="K104" s="16">
        <f>求节点(总纲!AC$5:AC$84,$D$5:$D$84,总纲!F104)</f>
        <v>66760.07577838446</v>
      </c>
      <c r="L104" s="16">
        <f>求节点(总纲!AD$5:AD$84,$D$5:$D$84,总纲!G104)</f>
        <v>67670.335576839847</v>
      </c>
      <c r="M104" s="16">
        <f>求节点(总纲!AE$5:AE$84,$D$5:$D$84,总纲!H104)</f>
        <v>68573.516967715157</v>
      </c>
      <c r="N104" s="16">
        <f>SUM(I$5:I104)</f>
        <v>3094234.0887732119</v>
      </c>
      <c r="O104" s="16">
        <f>SUM(J$5:J104)</f>
        <v>3158067.2199380128</v>
      </c>
      <c r="P104" s="16">
        <f>SUM(K$5:K104)</f>
        <v>3228758.6917371824</v>
      </c>
      <c r="Q104" s="16">
        <f>SUM(L$5:L104)</f>
        <v>3306793.346705752</v>
      </c>
      <c r="R104" s="16">
        <f>SUM(M$5:M104)</f>
        <v>3392380.1363078365</v>
      </c>
    </row>
    <row r="105" spans="8:18" x14ac:dyDescent="0.15">
      <c r="H105" s="19">
        <v>101</v>
      </c>
      <c r="I105" s="16">
        <f>求节点(总纲!AA$5:AA$84,$D$5:$D$84,总纲!D105)</f>
        <v>65888.69198107555</v>
      </c>
      <c r="J105" s="16">
        <f>求节点(总纲!AB$5:AB$84,$D$5:$D$84,总纲!E105)</f>
        <v>66718.520681453316</v>
      </c>
      <c r="K105" s="16">
        <f>求节点(总纲!AC$5:AC$84,$D$5:$D$84,总纲!F105)</f>
        <v>67581.665018215092</v>
      </c>
      <c r="L105" s="16">
        <f>求节点(总纲!AD$5:AD$84,$D$5:$D$84,总纲!G105)</f>
        <v>68408.357787264235</v>
      </c>
      <c r="M105" s="16">
        <f>求节点(总纲!AE$5:AE$84,$D$5:$D$84,总纲!H105)</f>
        <v>69355.236271956295</v>
      </c>
      <c r="N105" s="16">
        <f>SUM(I$5:I105)</f>
        <v>3160122.7807542873</v>
      </c>
      <c r="O105" s="16">
        <f>SUM(J$5:J105)</f>
        <v>3224785.7406194662</v>
      </c>
      <c r="P105" s="16">
        <f>SUM(K$5:K105)</f>
        <v>3296340.3567553977</v>
      </c>
      <c r="Q105" s="16">
        <f>SUM(L$5:L105)</f>
        <v>3375201.704493016</v>
      </c>
      <c r="R105" s="16">
        <f>SUM(M$5:M105)</f>
        <v>3461735.372579793</v>
      </c>
    </row>
    <row r="106" spans="8:18" x14ac:dyDescent="0.15">
      <c r="H106" s="19">
        <v>102</v>
      </c>
      <c r="I106" s="16">
        <f>求节点(总纲!AA$5:AA$84,$D$5:$D$84,总纲!D106)</f>
        <v>66732.783978637541</v>
      </c>
      <c r="J106" s="16">
        <f>求节点(总纲!AB$5:AB$84,$D$5:$D$84,总纲!E106)</f>
        <v>67537.171656649269</v>
      </c>
      <c r="K106" s="16">
        <f>求节点(总纲!AC$5:AC$84,$D$5:$D$84,总纲!F106)</f>
        <v>68309.817588749313</v>
      </c>
      <c r="L106" s="16">
        <f>求节点(总纲!AD$5:AD$84,$D$5:$D$84,总纲!G106)</f>
        <v>69178.385415852812</v>
      </c>
      <c r="M106" s="16">
        <f>求节点(总纲!AE$5:AE$84,$D$5:$D$84,总纲!H106)</f>
        <v>70160.268828845321</v>
      </c>
      <c r="N106" s="16">
        <f>SUM(I$5:I106)</f>
        <v>3226855.564732925</v>
      </c>
      <c r="O106" s="16">
        <f>SUM(J$5:J106)</f>
        <v>3292322.9122761153</v>
      </c>
      <c r="P106" s="16">
        <f>SUM(K$5:K106)</f>
        <v>3364650.1743441471</v>
      </c>
      <c r="Q106" s="16">
        <f>SUM(L$5:L106)</f>
        <v>3444380.089908869</v>
      </c>
      <c r="R106" s="16">
        <f>SUM(M$5:M106)</f>
        <v>3531895.6414086381</v>
      </c>
    </row>
    <row r="107" spans="8:18" x14ac:dyDescent="0.15">
      <c r="H107" s="19">
        <v>103</v>
      </c>
      <c r="I107" s="16">
        <f>求节点(总纲!AA$5:AA$84,$D$5:$D$84,总纲!D107)</f>
        <v>67575.281198920042</v>
      </c>
      <c r="J107" s="16">
        <f>求节点(总纲!AB$5:AB$84,$D$5:$D$84,总纲!E107)</f>
        <v>68292.398234006512</v>
      </c>
      <c r="K107" s="16">
        <f>求节点(总纲!AC$5:AC$84,$D$5:$D$84,总纲!F107)</f>
        <v>69105.216101956976</v>
      </c>
      <c r="L107" s="16">
        <f>求节点(总纲!AD$5:AD$84,$D$5:$D$84,总纲!G107)</f>
        <v>69998.175597981666</v>
      </c>
      <c r="M107" s="16">
        <f>求节点(总纲!AE$5:AE$84,$D$5:$D$84,总纲!H107)</f>
        <v>71016.470821967392</v>
      </c>
      <c r="N107" s="16">
        <f>SUM(I$5:I107)</f>
        <v>3294430.8459318453</v>
      </c>
      <c r="O107" s="16">
        <f>SUM(J$5:J107)</f>
        <v>3360615.3105101218</v>
      </c>
      <c r="P107" s="16">
        <f>SUM(K$5:K107)</f>
        <v>3433755.3904461041</v>
      </c>
      <c r="Q107" s="16">
        <f>SUM(L$5:L107)</f>
        <v>3514378.2655068506</v>
      </c>
      <c r="R107" s="16">
        <f>SUM(M$5:M107)</f>
        <v>3602912.1122306054</v>
      </c>
    </row>
    <row r="108" spans="8:18" x14ac:dyDescent="0.15">
      <c r="H108" s="19">
        <v>104</v>
      </c>
      <c r="I108" s="16">
        <f>求节点(总纲!AA$5:AA$84,$D$5:$D$84,总纲!D108)</f>
        <v>68366.234470755342</v>
      </c>
      <c r="J108" s="16">
        <f>求节点(总纲!AB$5:AB$84,$D$5:$D$84,总纲!E108)</f>
        <v>69126.043084921941</v>
      </c>
      <c r="K108" s="16">
        <f>求节点(总纲!AC$5:AC$84,$D$5:$D$84,总纲!F108)</f>
        <v>69956.760124089313</v>
      </c>
      <c r="L108" s="16">
        <f>求节点(总纲!AD$5:AD$84,$D$5:$D$84,总纲!G108)</f>
        <v>70903.019913304233</v>
      </c>
      <c r="M108" s="16">
        <f>求节点(总纲!AE$5:AE$84,$D$5:$D$84,总纲!H108)</f>
        <v>71868.114154172683</v>
      </c>
      <c r="N108" s="16">
        <f>SUM(I$5:I108)</f>
        <v>3362797.0804026006</v>
      </c>
      <c r="O108" s="16">
        <f>SUM(J$5:J108)</f>
        <v>3429741.3535950435</v>
      </c>
      <c r="P108" s="16">
        <f>SUM(K$5:K108)</f>
        <v>3503712.1505701933</v>
      </c>
      <c r="Q108" s="16">
        <f>SUM(L$5:L108)</f>
        <v>3585281.2854201547</v>
      </c>
      <c r="R108" s="16">
        <f>SUM(M$5:M108)</f>
        <v>3674780.226384778</v>
      </c>
    </row>
    <row r="109" spans="8:18" x14ac:dyDescent="0.15">
      <c r="H109" s="19">
        <v>105</v>
      </c>
      <c r="I109" s="16">
        <f>求节点(总纲!AA$5:AA$84,$D$5:$D$84,总纲!D109)</f>
        <v>69195.684296869556</v>
      </c>
      <c r="J109" s="16">
        <f>求节点(总纲!AB$5:AB$84,$D$5:$D$84,总纲!E109)</f>
        <v>69966.515393183567</v>
      </c>
      <c r="K109" s="16">
        <f>求节点(总纲!AC$5:AC$84,$D$5:$D$84,总纲!F109)</f>
        <v>70851.65094753509</v>
      </c>
      <c r="L109" s="16">
        <f>求节点(总纲!AD$5:AD$84,$D$5:$D$84,总纲!G109)</f>
        <v>71740.313924276183</v>
      </c>
      <c r="M109" s="16">
        <f>求节点(总纲!AE$5:AE$84,$D$5:$D$84,总纲!H109)</f>
        <v>72740.152761194491</v>
      </c>
      <c r="N109" s="16">
        <f>SUM(I$5:I109)</f>
        <v>3431992.7646994703</v>
      </c>
      <c r="O109" s="16">
        <f>SUM(J$5:J109)</f>
        <v>3499707.8689882271</v>
      </c>
      <c r="P109" s="16">
        <f>SUM(K$5:K109)</f>
        <v>3574563.8015177283</v>
      </c>
      <c r="Q109" s="16">
        <f>SUM(L$5:L109)</f>
        <v>3657021.599344431</v>
      </c>
      <c r="R109" s="16">
        <f>SUM(M$5:M109)</f>
        <v>3747520.3791459724</v>
      </c>
    </row>
    <row r="110" spans="8:18" x14ac:dyDescent="0.15">
      <c r="H110" s="19">
        <v>106</v>
      </c>
      <c r="I110" s="16">
        <f>求节点(总纲!AA$5:AA$84,$D$5:$D$84,总纲!D110)</f>
        <v>70026.655361092256</v>
      </c>
      <c r="J110" s="16">
        <f>求节点(总纲!AB$5:AB$84,$D$5:$D$84,总纲!E110)</f>
        <v>70853.68783354896</v>
      </c>
      <c r="K110" s="16">
        <f>求节点(总纲!AC$5:AC$84,$D$5:$D$84,总纲!F110)</f>
        <v>71674.507015965501</v>
      </c>
      <c r="L110" s="16">
        <f>求节点(总纲!AD$5:AD$84,$D$5:$D$84,总纲!G110)</f>
        <v>72614.839025651701</v>
      </c>
      <c r="M110" s="16">
        <f>求节点(总纲!AE$5:AE$84,$D$5:$D$84,总纲!H110)</f>
        <v>73521.742324853563</v>
      </c>
      <c r="N110" s="16">
        <f>SUM(I$5:I110)</f>
        <v>3502019.4200605624</v>
      </c>
      <c r="O110" s="16">
        <f>SUM(J$5:J110)</f>
        <v>3570561.5568217761</v>
      </c>
      <c r="P110" s="16">
        <f>SUM(K$5:K110)</f>
        <v>3646238.3085336937</v>
      </c>
      <c r="Q110" s="16">
        <f>SUM(L$5:L110)</f>
        <v>3729636.4383700825</v>
      </c>
      <c r="R110" s="16">
        <f>SUM(M$5:M110)</f>
        <v>3821042.1214708262</v>
      </c>
    </row>
    <row r="111" spans="8:18" x14ac:dyDescent="0.15">
      <c r="H111" s="19">
        <v>107</v>
      </c>
      <c r="I111" s="16">
        <f>求节点(总纲!AA$5:AA$84,$D$5:$D$84,总纲!D111)</f>
        <v>70901.300545204678</v>
      </c>
      <c r="J111" s="16">
        <f>求节点(总纲!AB$5:AB$84,$D$5:$D$84,总纲!E111)</f>
        <v>71669.126085810582</v>
      </c>
      <c r="K111" s="16">
        <f>求节点(总纲!AC$5:AC$84,$D$5:$D$84,总纲!F111)</f>
        <v>72560.377788083992</v>
      </c>
      <c r="L111" s="16">
        <f>求节点(总纲!AD$5:AD$84,$D$5:$D$84,总纲!G111)</f>
        <v>73386.546827871338</v>
      </c>
      <c r="M111" s="16">
        <f>求节点(总纲!AE$5:AE$84,$D$5:$D$84,总纲!H111)</f>
        <v>74346.185252742027</v>
      </c>
      <c r="N111" s="16">
        <f>SUM(I$5:I111)</f>
        <v>3572920.7206057673</v>
      </c>
      <c r="O111" s="16">
        <f>SUM(J$5:J111)</f>
        <v>3642230.6829075865</v>
      </c>
      <c r="P111" s="16">
        <f>SUM(K$5:K111)</f>
        <v>3718798.6863217778</v>
      </c>
      <c r="Q111" s="16">
        <f>SUM(L$5:L111)</f>
        <v>3803022.9851979539</v>
      </c>
      <c r="R111" s="16">
        <f>SUM(M$5:M111)</f>
        <v>3895388.3067235681</v>
      </c>
    </row>
    <row r="112" spans="8:18" x14ac:dyDescent="0.15">
      <c r="H112" s="19">
        <v>108</v>
      </c>
      <c r="I112" s="16">
        <f>求节点(总纲!AA$5:AA$84,$D$5:$D$84,总纲!D112)</f>
        <v>71725.863481795779</v>
      </c>
      <c r="J112" s="16">
        <f>求节点(总纲!AB$5:AB$84,$D$5:$D$84,总纲!E112)</f>
        <v>72548.831668786224</v>
      </c>
      <c r="K112" s="16">
        <f>求节点(总纲!AC$5:AC$84,$D$5:$D$84,总纲!F112)</f>
        <v>73326.106163141463</v>
      </c>
      <c r="L112" s="16">
        <f>求节点(总纲!AD$5:AD$84,$D$5:$D$84,总纲!G112)</f>
        <v>74215.572703028622</v>
      </c>
      <c r="M112" s="16">
        <f>求节点(总纲!AE$5:AE$84,$D$5:$D$84,总纲!H112)</f>
        <v>75149.942092290934</v>
      </c>
      <c r="N112" s="16">
        <f>SUM(I$5:I112)</f>
        <v>3644646.5840875632</v>
      </c>
      <c r="O112" s="16">
        <f>SUM(J$5:J112)</f>
        <v>3714779.5145763727</v>
      </c>
      <c r="P112" s="16">
        <f>SUM(K$5:K112)</f>
        <v>3792124.7924849191</v>
      </c>
      <c r="Q112" s="16">
        <f>SUM(L$5:L112)</f>
        <v>3877238.5579009824</v>
      </c>
      <c r="R112" s="16">
        <f>SUM(M$5:M112)</f>
        <v>3970538.2488158592</v>
      </c>
    </row>
    <row r="113" spans="8:18" x14ac:dyDescent="0.15">
      <c r="H113" s="19">
        <v>109</v>
      </c>
      <c r="I113" s="16">
        <f>求节点(总纲!AA$5:AA$84,$D$5:$D$84,总纲!D113)</f>
        <v>72608.300378869346</v>
      </c>
      <c r="J113" s="16">
        <f>求节点(总纲!AB$5:AB$84,$D$5:$D$84,总纲!E113)</f>
        <v>73330.42880636506</v>
      </c>
      <c r="K113" s="16">
        <f>求节点(总纲!AC$5:AC$84,$D$5:$D$84,总纲!F113)</f>
        <v>74156.057560747067</v>
      </c>
      <c r="L113" s="16">
        <f>求节点(总纲!AD$5:AD$84,$D$5:$D$84,总纲!G113)</f>
        <v>75015.339936957287</v>
      </c>
      <c r="M113" s="16">
        <f>求节点(总纲!AE$5:AE$84,$D$5:$D$84,总纲!H113)</f>
        <v>76012.06405439529</v>
      </c>
      <c r="N113" s="16">
        <f>SUM(I$5:I113)</f>
        <v>3717254.8844664325</v>
      </c>
      <c r="O113" s="16">
        <f>SUM(J$5:J113)</f>
        <v>3788109.9433827377</v>
      </c>
      <c r="P113" s="16">
        <f>SUM(K$5:K113)</f>
        <v>3866280.8500456661</v>
      </c>
      <c r="Q113" s="16">
        <f>SUM(L$5:L113)</f>
        <v>3952253.8978379397</v>
      </c>
      <c r="R113" s="16">
        <f>SUM(M$5:M113)</f>
        <v>4046550.3128702543</v>
      </c>
    </row>
    <row r="114" spans="8:18" x14ac:dyDescent="0.15">
      <c r="H114" s="19">
        <v>110</v>
      </c>
      <c r="I114" s="16">
        <f>求节点(总纲!AA$5:AA$84,$D$5:$D$84,总纲!D114)</f>
        <v>73426.553565341354</v>
      </c>
      <c r="J114" s="16">
        <f>求节点(总纲!AB$5:AB$84,$D$5:$D$84,总纲!E114)</f>
        <v>74200.538788529724</v>
      </c>
      <c r="K114" s="16">
        <f>求节点(总纲!AC$5:AC$84,$D$5:$D$84,总纲!F114)</f>
        <v>75011.5370952956</v>
      </c>
      <c r="L114" s="16">
        <f>求节点(总纲!AD$5:AD$84,$D$5:$D$84,总纲!G114)</f>
        <v>75911.898506049256</v>
      </c>
      <c r="M114" s="16">
        <f>求节点(总纲!AE$5:AE$84,$D$5:$D$84,总纲!H114)</f>
        <v>76909.126958325098</v>
      </c>
      <c r="N114" s="16">
        <f>SUM(I$5:I114)</f>
        <v>3790681.438031774</v>
      </c>
      <c r="O114" s="16">
        <f>SUM(J$5:J114)</f>
        <v>3862310.4821712673</v>
      </c>
      <c r="P114" s="16">
        <f>SUM(K$5:K114)</f>
        <v>3941292.3871409618</v>
      </c>
      <c r="Q114" s="16">
        <f>SUM(L$5:L114)</f>
        <v>4028165.7963439887</v>
      </c>
      <c r="R114" s="16">
        <f>SUM(M$5:M114)</f>
        <v>4123459.4398285793</v>
      </c>
    </row>
    <row r="115" spans="8:18" x14ac:dyDescent="0.15">
      <c r="H115" s="19">
        <v>111</v>
      </c>
      <c r="I115" s="16">
        <f>求节点(总纲!AA$5:AA$84,$D$5:$D$84,总纲!D115)</f>
        <v>74303.535616237801</v>
      </c>
      <c r="J115" s="16">
        <f>求节点(总纲!AB$5:AB$84,$D$5:$D$84,总纲!E115)</f>
        <v>75050.317033300133</v>
      </c>
      <c r="K115" s="16">
        <f>求节点(总纲!AC$5:AC$84,$D$5:$D$84,总纲!F115)</f>
        <v>75898.003580940189</v>
      </c>
      <c r="L115" s="16">
        <f>求节点(总纲!AD$5:AD$84,$D$5:$D$84,总纲!G115)</f>
        <v>76820.995530538421</v>
      </c>
      <c r="M115" s="16">
        <f>求节点(总纲!AE$5:AE$84,$D$5:$D$84,总纲!H115)</f>
        <v>77885.862006168129</v>
      </c>
      <c r="N115" s="16">
        <f>SUM(I$5:I115)</f>
        <v>3864984.9736480117</v>
      </c>
      <c r="O115" s="16">
        <f>SUM(J$5:J115)</f>
        <v>3937360.7992045674</v>
      </c>
      <c r="P115" s="16">
        <f>SUM(K$5:K115)</f>
        <v>4017190.3907219023</v>
      </c>
      <c r="Q115" s="16">
        <f>SUM(L$5:L115)</f>
        <v>4104986.791874527</v>
      </c>
      <c r="R115" s="16">
        <f>SUM(M$5:M115)</f>
        <v>4201345.3018347472</v>
      </c>
    </row>
    <row r="116" spans="8:18" x14ac:dyDescent="0.15">
      <c r="H116" s="19">
        <v>112</v>
      </c>
      <c r="I116" s="16">
        <f>求节点(总纲!AA$5:AA$84,$D$5:$D$84,总纲!D116)</f>
        <v>75128.700110154998</v>
      </c>
      <c r="J116" s="16">
        <f>求节点(总纲!AB$5:AB$84,$D$5:$D$84,总纲!E116)</f>
        <v>75924.128232235453</v>
      </c>
      <c r="K116" s="16">
        <f>求节点(总纲!AC$5:AC$84,$D$5:$D$84,总纲!F116)</f>
        <v>76777.922102284792</v>
      </c>
      <c r="L116" s="16">
        <f>求节点(总纲!AD$5:AD$84,$D$5:$D$84,总纲!G116)</f>
        <v>77746.07248090925</v>
      </c>
      <c r="M116" s="16">
        <f>求节点(总纲!AE$5:AE$84,$D$5:$D$84,总纲!H116)</f>
        <v>78685.724351531695</v>
      </c>
      <c r="N116" s="16">
        <f>SUM(I$5:I116)</f>
        <v>3940113.6737581668</v>
      </c>
      <c r="O116" s="16">
        <f>SUM(J$5:J116)</f>
        <v>4013284.927436803</v>
      </c>
      <c r="P116" s="16">
        <f>SUM(K$5:K116)</f>
        <v>4093968.3128241869</v>
      </c>
      <c r="Q116" s="16">
        <f>SUM(L$5:L116)</f>
        <v>4182732.8643554361</v>
      </c>
      <c r="R116" s="16">
        <f>SUM(M$5:M116)</f>
        <v>4280031.026186279</v>
      </c>
    </row>
    <row r="117" spans="8:18" x14ac:dyDescent="0.15">
      <c r="H117" s="19">
        <v>113</v>
      </c>
      <c r="I117" s="16">
        <f>求节点(总纲!AA$5:AA$84,$D$5:$D$84,总纲!D117)</f>
        <v>75999.022526239147</v>
      </c>
      <c r="J117" s="16">
        <f>求节点(总纲!AB$5:AB$84,$D$5:$D$84,总纲!E117)</f>
        <v>76803.1066208954</v>
      </c>
      <c r="K117" s="16">
        <f>求节点(总纲!AC$5:AC$84,$D$5:$D$84,总纲!F117)</f>
        <v>77705.018324437653</v>
      </c>
      <c r="L117" s="16">
        <f>求节点(总纲!AD$5:AD$84,$D$5:$D$84,总纲!G117)</f>
        <v>78584.053686643354</v>
      </c>
      <c r="M117" s="16">
        <f>求节点(总纲!AE$5:AE$84,$D$5:$D$84,总纲!H117)</f>
        <v>79473.859200127612</v>
      </c>
      <c r="N117" s="16">
        <f>SUM(I$5:I117)</f>
        <v>4016112.6962844059</v>
      </c>
      <c r="O117" s="16">
        <f>SUM(J$5:J117)</f>
        <v>4090088.0340576982</v>
      </c>
      <c r="P117" s="16">
        <f>SUM(K$5:K117)</f>
        <v>4171673.3311486244</v>
      </c>
      <c r="Q117" s="16">
        <f>SUM(L$5:L117)</f>
        <v>4261316.9180420795</v>
      </c>
      <c r="R117" s="16">
        <f>SUM(M$5:M117)</f>
        <v>4359504.8853864064</v>
      </c>
    </row>
    <row r="118" spans="8:18" x14ac:dyDescent="0.15">
      <c r="H118" s="19">
        <v>114</v>
      </c>
      <c r="I118" s="16">
        <f>求节点(总纲!AA$5:AA$84,$D$5:$D$84,总纲!D118)</f>
        <v>76867.403769782919</v>
      </c>
      <c r="J118" s="16">
        <f>求节点(总纲!AB$5:AB$84,$D$5:$D$84,总纲!E118)</f>
        <v>77719.788290398603</v>
      </c>
      <c r="K118" s="16">
        <f>求节点(总纲!AC$5:AC$84,$D$5:$D$84,总纲!F118)</f>
        <v>78537.609650328101</v>
      </c>
      <c r="L118" s="16">
        <f>求节点(总纲!AD$5:AD$84,$D$5:$D$84,总纲!G118)</f>
        <v>79367.437146942859</v>
      </c>
      <c r="M118" s="16">
        <f>求节点(总纲!AE$5:AE$84,$D$5:$D$84,总纲!H118)</f>
        <v>80295.962650931469</v>
      </c>
      <c r="N118" s="16">
        <f>SUM(I$5:I118)</f>
        <v>4092980.1000541886</v>
      </c>
      <c r="O118" s="16">
        <f>SUM(J$5:J118)</f>
        <v>4167807.8223480969</v>
      </c>
      <c r="P118" s="16">
        <f>SUM(K$5:K118)</f>
        <v>4250210.9407989522</v>
      </c>
      <c r="Q118" s="16">
        <f>SUM(L$5:L118)</f>
        <v>4340684.3551890226</v>
      </c>
      <c r="R118" s="16">
        <f>SUM(M$5:M118)</f>
        <v>4439800.8480373379</v>
      </c>
    </row>
    <row r="119" spans="8:18" x14ac:dyDescent="0.15">
      <c r="H119" s="19">
        <v>115</v>
      </c>
      <c r="I119" s="16">
        <f>求节点(总纲!AA$5:AA$84,$D$5:$D$84,总纲!D119)</f>
        <v>77779.154024549862</v>
      </c>
      <c r="J119" s="16">
        <f>求节点(总纲!AB$5:AB$84,$D$5:$D$84,总纲!E119)</f>
        <v>78537.846565268468</v>
      </c>
      <c r="K119" s="16">
        <f>求节点(总纲!AC$5:AC$84,$D$5:$D$84,总纲!F119)</f>
        <v>79315.38325899512</v>
      </c>
      <c r="L119" s="16">
        <f>求节点(总纲!AD$5:AD$84,$D$5:$D$84,总纲!G119)</f>
        <v>80183.07958741083</v>
      </c>
      <c r="M119" s="16">
        <f>求节点(总纲!AE$5:AE$84,$D$5:$D$84,总纲!H119)</f>
        <v>81133.176300075094</v>
      </c>
      <c r="N119" s="16">
        <f>SUM(I$5:I119)</f>
        <v>4170759.2540787384</v>
      </c>
      <c r="O119" s="16">
        <f>SUM(J$5:J119)</f>
        <v>4246345.6689133653</v>
      </c>
      <c r="P119" s="16">
        <f>SUM(K$5:K119)</f>
        <v>4329526.3240579469</v>
      </c>
      <c r="Q119" s="16">
        <f>SUM(L$5:L119)</f>
        <v>4420867.4347764337</v>
      </c>
      <c r="R119" s="16">
        <f>SUM(M$5:M119)</f>
        <v>4520934.0243374128</v>
      </c>
    </row>
    <row r="120" spans="8:18" x14ac:dyDescent="0.15">
      <c r="H120" s="19">
        <v>116</v>
      </c>
      <c r="I120" s="16">
        <f>求节点(总纲!AA$5:AA$84,$D$5:$D$84,总纲!D120)</f>
        <v>78637.258948840798</v>
      </c>
      <c r="J120" s="16">
        <f>求节点(总纲!AB$5:AB$84,$D$5:$D$84,总纲!E120)</f>
        <v>79367.135212981681</v>
      </c>
      <c r="K120" s="16">
        <f>求节点(总纲!AC$5:AC$84,$D$5:$D$84,总纲!F120)</f>
        <v>80178.619612039576</v>
      </c>
      <c r="L120" s="16">
        <f>求节点(总纲!AD$5:AD$84,$D$5:$D$84,总纲!G120)</f>
        <v>81076.222610262412</v>
      </c>
      <c r="M120" s="16">
        <f>求节点(总纲!AE$5:AE$84,$D$5:$D$84,总纲!H120)</f>
        <v>82056.870613503692</v>
      </c>
      <c r="N120" s="16">
        <f>SUM(I$5:I120)</f>
        <v>4249396.5130275795</v>
      </c>
      <c r="O120" s="16">
        <f>SUM(J$5:J120)</f>
        <v>4325712.8041263474</v>
      </c>
      <c r="P120" s="16">
        <f>SUM(K$5:K120)</f>
        <v>4409704.9436699869</v>
      </c>
      <c r="Q120" s="16">
        <f>SUM(L$5:L120)</f>
        <v>4501943.657386696</v>
      </c>
      <c r="R120" s="16">
        <f>SUM(M$5:M120)</f>
        <v>4602990.8949509161</v>
      </c>
    </row>
    <row r="121" spans="8:18" x14ac:dyDescent="0.15">
      <c r="H121" s="19">
        <v>117</v>
      </c>
      <c r="I121" s="16">
        <f>求节点(总纲!AA$5:AA$84,$D$5:$D$84,总纲!D121)</f>
        <v>79494.56165592467</v>
      </c>
      <c r="J121" s="16">
        <f>求节点(总纲!AB$5:AB$84,$D$5:$D$84,总纲!E121)</f>
        <v>80252.468167031431</v>
      </c>
      <c r="K121" s="16">
        <f>求节点(总纲!AC$5:AC$84,$D$5:$D$84,总纲!F121)</f>
        <v>81076.872150161871</v>
      </c>
      <c r="L121" s="16">
        <f>求节点(总纲!AD$5:AD$84,$D$5:$D$84,总纲!G121)</f>
        <v>82019.908593521119</v>
      </c>
      <c r="M121" s="16">
        <f>求节点(总纲!AE$5:AE$84,$D$5:$D$84,总纲!H121)</f>
        <v>82980.698436707913</v>
      </c>
      <c r="N121" s="16">
        <f>SUM(I$5:I121)</f>
        <v>4328891.0746835042</v>
      </c>
      <c r="O121" s="16">
        <f>SUM(J$5:J121)</f>
        <v>4405965.2722933786</v>
      </c>
      <c r="P121" s="16">
        <f>SUM(K$5:K121)</f>
        <v>4490781.8158201491</v>
      </c>
      <c r="Q121" s="16">
        <f>SUM(L$5:L121)</f>
        <v>4583963.5659802174</v>
      </c>
      <c r="R121" s="16">
        <f>SUM(M$5:M121)</f>
        <v>4685971.5933876242</v>
      </c>
    </row>
    <row r="122" spans="8:18" x14ac:dyDescent="0.15">
      <c r="H122" s="19">
        <v>118</v>
      </c>
      <c r="I122" s="16">
        <f>求节点(总纲!AA$5:AA$84,$D$5:$D$84,总纲!D122)</f>
        <v>80368.264588336941</v>
      </c>
      <c r="J122" s="16">
        <f>求节点(总纲!AB$5:AB$84,$D$5:$D$84,总纲!E122)</f>
        <v>81151.768381297137</v>
      </c>
      <c r="K122" s="16">
        <f>求节点(总纲!AC$5:AC$84,$D$5:$D$84,总纲!F122)</f>
        <v>82015.095493380562</v>
      </c>
      <c r="L122" s="16">
        <f>求节点(总纲!AD$5:AD$84,$D$5:$D$84,总纲!G122)</f>
        <v>82935.852033939009</v>
      </c>
      <c r="M122" s="16">
        <f>求节点(总纲!AE$5:AE$84,$D$5:$D$84,总纲!H122)</f>
        <v>83913.195688483334</v>
      </c>
      <c r="N122" s="16">
        <f>SUM(I$5:I122)</f>
        <v>4409259.3392718416</v>
      </c>
      <c r="O122" s="16">
        <f>SUM(J$5:J122)</f>
        <v>4487117.0406746762</v>
      </c>
      <c r="P122" s="16">
        <f>SUM(K$5:K122)</f>
        <v>4572796.9113135301</v>
      </c>
      <c r="Q122" s="16">
        <f>SUM(L$5:L122)</f>
        <v>4666899.4180141566</v>
      </c>
      <c r="R122" s="16">
        <f>SUM(M$5:M122)</f>
        <v>4769884.7890761076</v>
      </c>
    </row>
    <row r="123" spans="8:18" x14ac:dyDescent="0.15">
      <c r="H123" s="19">
        <v>119</v>
      </c>
      <c r="I123" s="16">
        <f>求节点(总纲!AA$5:AA$84,$D$5:$D$84,总纲!D123)</f>
        <v>81266.477047548062</v>
      </c>
      <c r="J123" s="16">
        <f>求节点(总纲!AB$5:AB$84,$D$5:$D$84,总纲!E123)</f>
        <v>82073.315947142313</v>
      </c>
      <c r="K123" s="16">
        <f>求节点(总纲!AC$5:AC$84,$D$5:$D$84,总纲!F123)</f>
        <v>82916.78273015513</v>
      </c>
      <c r="L123" s="16">
        <f>求节点(总纲!AD$5:AD$84,$D$5:$D$84,总纲!G123)</f>
        <v>83865.137204514773</v>
      </c>
      <c r="M123" s="16">
        <f>求节点(总纲!AE$5:AE$84,$D$5:$D$84,总纲!H123)</f>
        <v>84733.820065942709</v>
      </c>
      <c r="N123" s="16">
        <f>SUM(I$5:I123)</f>
        <v>4490525.8163193893</v>
      </c>
      <c r="O123" s="16">
        <f>SUM(J$5:J123)</f>
        <v>4569190.3566218186</v>
      </c>
      <c r="P123" s="16">
        <f>SUM(K$5:K123)</f>
        <v>4655713.6940436848</v>
      </c>
      <c r="Q123" s="16">
        <f>SUM(L$5:L123)</f>
        <v>4750764.5552186714</v>
      </c>
      <c r="R123" s="16">
        <f>SUM(M$5:M123)</f>
        <v>4854618.6091420501</v>
      </c>
    </row>
    <row r="124" spans="8:18" x14ac:dyDescent="0.15">
      <c r="H124" s="19">
        <v>120</v>
      </c>
      <c r="I124" s="16">
        <f>求节点(总纲!AA$5:AA$84,$D$5:$D$84,总纲!D124)</f>
        <v>82170.850038192511</v>
      </c>
      <c r="J124" s="16">
        <f>求节点(总纲!AB$5:AB$84,$D$5:$D$84,总纲!E124)</f>
        <v>82967.237310295401</v>
      </c>
      <c r="K124" s="16">
        <f>求节点(总纲!AC$5:AC$84,$D$5:$D$84,总纲!F124)</f>
        <v>83841.7379198157</v>
      </c>
      <c r="L124" s="16">
        <f>求节点(总纲!AD$5:AD$84,$D$5:$D$84,总纲!G124)</f>
        <v>84669.932000119545</v>
      </c>
      <c r="M124" s="16">
        <f>求节点(总纲!AE$5:AE$84,$D$5:$D$84,总纲!H124)</f>
        <v>85617.078454492759</v>
      </c>
      <c r="N124" s="16">
        <f>SUM(I$5:I124)</f>
        <v>4572696.6663575815</v>
      </c>
      <c r="O124" s="16">
        <f>SUM(J$5:J124)</f>
        <v>4652157.5939321136</v>
      </c>
      <c r="P124" s="16">
        <f>SUM(K$5:K124)</f>
        <v>4739555.4319635006</v>
      </c>
      <c r="Q124" s="16">
        <f>SUM(L$5:L124)</f>
        <v>4835434.4872187907</v>
      </c>
      <c r="R124" s="16">
        <f>SUM(M$5:M124)</f>
        <v>4940235.6875965428</v>
      </c>
    </row>
    <row r="125" spans="8:18" x14ac:dyDescent="0.15">
      <c r="H125" s="19">
        <v>121</v>
      </c>
      <c r="I125" s="16">
        <f>求节点(总纲!AA$5:AA$84,$D$5:$D$84,总纲!D125)</f>
        <v>83062.443494655468</v>
      </c>
      <c r="J125" s="16">
        <f>求节点(总纲!AB$5:AB$84,$D$5:$D$84,总纲!E125)</f>
        <v>83870.85036450997</v>
      </c>
      <c r="K125" s="16">
        <f>求节点(总纲!AC$5:AC$84,$D$5:$D$84,总纲!F125)</f>
        <v>84642.512370033277</v>
      </c>
      <c r="L125" s="16">
        <f>求节点(总纲!AD$5:AD$84,$D$5:$D$84,总纲!G125)</f>
        <v>85527.287563943828</v>
      </c>
      <c r="M125" s="16">
        <f>求节点(总纲!AE$5:AE$84,$D$5:$D$84,总纲!H125)</f>
        <v>86449.269994528891</v>
      </c>
      <c r="N125" s="16">
        <f>SUM(I$5:I125)</f>
        <v>4655759.1098522367</v>
      </c>
      <c r="O125" s="16">
        <f>SUM(J$5:J125)</f>
        <v>4736028.4442966236</v>
      </c>
      <c r="P125" s="16">
        <f>SUM(K$5:K125)</f>
        <v>4824197.9443335338</v>
      </c>
      <c r="Q125" s="16">
        <f>SUM(L$5:L125)</f>
        <v>4920961.7747827349</v>
      </c>
      <c r="R125" s="16">
        <f>SUM(M$5:M125)</f>
        <v>5026684.9575910717</v>
      </c>
    </row>
    <row r="126" spans="8:18" x14ac:dyDescent="0.15">
      <c r="H126" s="19">
        <v>122</v>
      </c>
      <c r="I126" s="16">
        <f>求节点(总纲!AA$5:AA$84,$D$5:$D$84,总纲!D126)</f>
        <v>83974.835690088978</v>
      </c>
      <c r="J126" s="16">
        <f>求节点(总纲!AB$5:AB$84,$D$5:$D$84,总纲!E126)</f>
        <v>84706.860383905223</v>
      </c>
      <c r="K126" s="16">
        <f>求节点(总纲!AC$5:AC$84,$D$5:$D$84,总纲!F126)</f>
        <v>85536.48837023029</v>
      </c>
      <c r="L126" s="16">
        <f>求节点(总纲!AD$5:AD$84,$D$5:$D$84,总纲!G126)</f>
        <v>86379.748090249137</v>
      </c>
      <c r="M126" s="16">
        <f>求节点(总纲!AE$5:AE$84,$D$5:$D$84,总纲!H126)</f>
        <v>87370.657159467373</v>
      </c>
      <c r="N126" s="16">
        <f>SUM(I$5:I126)</f>
        <v>4739733.9455423253</v>
      </c>
      <c r="O126" s="16">
        <f>SUM(J$5:J126)</f>
        <v>4820735.3046805291</v>
      </c>
      <c r="P126" s="16">
        <f>SUM(K$5:K126)</f>
        <v>4909734.4327037642</v>
      </c>
      <c r="Q126" s="16">
        <f>SUM(L$5:L126)</f>
        <v>5007341.5228729844</v>
      </c>
      <c r="R126" s="16">
        <f>SUM(M$5:M126)</f>
        <v>5114055.614750539</v>
      </c>
    </row>
    <row r="127" spans="8:18" x14ac:dyDescent="0.15">
      <c r="H127" s="19">
        <v>123</v>
      </c>
      <c r="I127" s="16">
        <f>求节点(总纲!AA$5:AA$84,$D$5:$D$84,总纲!D127)</f>
        <v>84859.90711713933</v>
      </c>
      <c r="J127" s="16">
        <f>求节点(总纲!AB$5:AB$84,$D$5:$D$84,总纲!E127)</f>
        <v>85632.733507297176</v>
      </c>
      <c r="K127" s="16">
        <f>求节点(总纲!AC$5:AC$84,$D$5:$D$84,总纲!F127)</f>
        <v>86431.646513134416</v>
      </c>
      <c r="L127" s="16">
        <f>求节点(总纲!AD$5:AD$84,$D$5:$D$84,总纲!G127)</f>
        <v>87367.12177786103</v>
      </c>
      <c r="M127" s="16">
        <f>求节点(总纲!AE$5:AE$84,$D$5:$D$84,总纲!H127)</f>
        <v>88290.717943784228</v>
      </c>
      <c r="N127" s="16">
        <f>SUM(I$5:I127)</f>
        <v>4824593.8526594648</v>
      </c>
      <c r="O127" s="16">
        <f>SUM(J$5:J127)</f>
        <v>4906368.0381878261</v>
      </c>
      <c r="P127" s="16">
        <f>SUM(K$5:K127)</f>
        <v>4996166.0792168984</v>
      </c>
      <c r="Q127" s="16">
        <f>SUM(L$5:L127)</f>
        <v>5094708.6446508458</v>
      </c>
      <c r="R127" s="16">
        <f>SUM(M$5:M127)</f>
        <v>5202346.3326943228</v>
      </c>
    </row>
    <row r="128" spans="8:18" x14ac:dyDescent="0.15">
      <c r="H128" s="19">
        <v>124</v>
      </c>
      <c r="I128" s="16">
        <f>求节点(总纲!AA$5:AA$84,$D$5:$D$84,总纲!D128)</f>
        <v>85780.194461967563</v>
      </c>
      <c r="J128" s="16">
        <f>求节点(总纲!AB$5:AB$84,$D$5:$D$84,总纲!E128)</f>
        <v>86540.582378185238</v>
      </c>
      <c r="K128" s="16">
        <f>求节点(总纲!AC$5:AC$84,$D$5:$D$84,总纲!F128)</f>
        <v>87395.827539484395</v>
      </c>
      <c r="L128" s="16">
        <f>求节点(总纲!AD$5:AD$84,$D$5:$D$84,总纲!G128)</f>
        <v>88277.396232923697</v>
      </c>
      <c r="M128" s="16">
        <f>求节点(总纲!AE$5:AE$84,$D$5:$D$84,总纲!H128)</f>
        <v>89292.923843170007</v>
      </c>
      <c r="N128" s="16">
        <f>SUM(I$5:I128)</f>
        <v>4910374.0471214326</v>
      </c>
      <c r="O128" s="16">
        <f>SUM(J$5:J128)</f>
        <v>4992908.6205660114</v>
      </c>
      <c r="P128" s="16">
        <f>SUM(K$5:K128)</f>
        <v>5083561.9067563824</v>
      </c>
      <c r="Q128" s="16">
        <f>SUM(L$5:L128)</f>
        <v>5182986.0408837693</v>
      </c>
      <c r="R128" s="16">
        <f>SUM(M$5:M128)</f>
        <v>5291639.2565374924</v>
      </c>
    </row>
    <row r="129" spans="8:18" x14ac:dyDescent="0.15">
      <c r="H129" s="19">
        <v>125</v>
      </c>
      <c r="I129" s="16">
        <f>求节点(总纲!AA$5:AA$84,$D$5:$D$84,总纲!D129)</f>
        <v>86658.838700125183</v>
      </c>
      <c r="J129" s="16">
        <f>求节点(总纲!AB$5:AB$84,$D$5:$D$84,总纲!E129)</f>
        <v>87467.253245255997</v>
      </c>
      <c r="K129" s="16">
        <f>求节点(总纲!AC$5:AC$84,$D$5:$D$84,总纲!F129)</f>
        <v>88290.381630946678</v>
      </c>
      <c r="L129" s="16">
        <f>求节点(总纲!AD$5:AD$84,$D$5:$D$84,总纲!G129)</f>
        <v>89236.143315563662</v>
      </c>
      <c r="M129" s="16">
        <f>求节点(总纲!AE$5:AE$84,$D$5:$D$84,总纲!H129)</f>
        <v>90093.781461770268</v>
      </c>
      <c r="N129" s="16">
        <f>SUM(I$5:I129)</f>
        <v>4997032.8858215576</v>
      </c>
      <c r="O129" s="16">
        <f>SUM(J$5:J129)</f>
        <v>5080375.8738112673</v>
      </c>
      <c r="P129" s="16">
        <f>SUM(K$5:K129)</f>
        <v>5171852.2883873293</v>
      </c>
      <c r="Q129" s="16">
        <f>SUM(L$5:L129)</f>
        <v>5272222.1841993332</v>
      </c>
      <c r="R129" s="16">
        <f>SUM(M$5:M129)</f>
        <v>5381733.037999263</v>
      </c>
    </row>
    <row r="130" spans="8:18" x14ac:dyDescent="0.15">
      <c r="H130" s="19">
        <v>126</v>
      </c>
      <c r="I130" s="16">
        <f>求节点(总纲!AA$5:AA$84,$D$5:$D$84,总纲!D130)</f>
        <v>87586.899583409759</v>
      </c>
      <c r="J130" s="16">
        <f>求节点(总纲!AB$5:AB$84,$D$5:$D$84,总纲!E130)</f>
        <v>88360.051257637897</v>
      </c>
      <c r="K130" s="16">
        <f>求节点(总纲!AC$5:AC$84,$D$5:$D$84,总纲!F130)</f>
        <v>89235.479708679442</v>
      </c>
      <c r="L130" s="16">
        <f>求节点(总纲!AD$5:AD$84,$D$5:$D$84,总纲!G130)</f>
        <v>90043.772517699705</v>
      </c>
      <c r="M130" s="16">
        <f>求节点(总纲!AE$5:AE$84,$D$5:$D$84,总纲!H130)</f>
        <v>90931.271629962604</v>
      </c>
      <c r="N130" s="16">
        <f>SUM(I$5:I130)</f>
        <v>5084619.7854049671</v>
      </c>
      <c r="O130" s="16">
        <f>SUM(J$5:J130)</f>
        <v>5168735.9250689056</v>
      </c>
      <c r="P130" s="16">
        <f>SUM(K$5:K130)</f>
        <v>5261087.7680960083</v>
      </c>
      <c r="Q130" s="16">
        <f>SUM(L$5:L130)</f>
        <v>5362265.9567170329</v>
      </c>
      <c r="R130" s="16">
        <f>SUM(M$5:M130)</f>
        <v>5472664.3096292261</v>
      </c>
    </row>
    <row r="131" spans="8:18" x14ac:dyDescent="0.15">
      <c r="H131" s="19">
        <v>127</v>
      </c>
      <c r="I131" s="16">
        <f>求节点(总纲!AA$5:AA$84,$D$5:$D$84,总纲!D131)</f>
        <v>88459.209404660316</v>
      </c>
      <c r="J131" s="16">
        <f>求节点(总纲!AB$5:AB$84,$D$5:$D$84,总纲!E131)</f>
        <v>89281.349788227351</v>
      </c>
      <c r="K131" s="16">
        <f>求节点(总纲!AC$5:AC$84,$D$5:$D$84,总纲!F131)</f>
        <v>90040.872908209349</v>
      </c>
      <c r="L131" s="16">
        <f>求节点(总纲!AD$5:AD$84,$D$5:$D$84,总纲!G131)</f>
        <v>90852.307960947932</v>
      </c>
      <c r="M131" s="16">
        <f>求节点(总纲!AE$5:AE$84,$D$5:$D$84,总纲!H131)</f>
        <v>91776.05139694734</v>
      </c>
      <c r="N131" s="16">
        <f>SUM(I$5:I131)</f>
        <v>5173078.9948096275</v>
      </c>
      <c r="O131" s="16">
        <f>SUM(J$5:J131)</f>
        <v>5258017.2748571327</v>
      </c>
      <c r="P131" s="16">
        <f>SUM(K$5:K131)</f>
        <v>5351128.6410042178</v>
      </c>
      <c r="Q131" s="16">
        <f>SUM(L$5:L131)</f>
        <v>5453118.2646779809</v>
      </c>
      <c r="R131" s="16">
        <f>SUM(M$5:M131)</f>
        <v>5564440.3610261735</v>
      </c>
    </row>
    <row r="132" spans="8:18" x14ac:dyDescent="0.15">
      <c r="H132" s="19">
        <v>128</v>
      </c>
      <c r="I132" s="16">
        <f>求节点(总纲!AA$5:AA$84,$D$5:$D$84,总纲!D132)</f>
        <v>89394.127922186453</v>
      </c>
      <c r="J132" s="16">
        <f>求节点(总纲!AB$5:AB$84,$D$5:$D$84,总纲!E132)</f>
        <v>90090.168589508117</v>
      </c>
      <c r="K132" s="16">
        <f>求节点(总纲!AC$5:AC$84,$D$5:$D$84,总纲!F132)</f>
        <v>90854.786112350848</v>
      </c>
      <c r="L132" s="16">
        <f>求节点(总纲!AD$5:AD$84,$D$5:$D$84,总纲!G132)</f>
        <v>91709.990700055467</v>
      </c>
      <c r="M132" s="16">
        <f>求节点(总纲!AE$5:AE$84,$D$5:$D$84,总纲!H132)</f>
        <v>92667.768363732903</v>
      </c>
      <c r="N132" s="16">
        <f>SUM(I$5:I132)</f>
        <v>5262473.1227318142</v>
      </c>
      <c r="O132" s="16">
        <f>SUM(J$5:J132)</f>
        <v>5348107.4434466409</v>
      </c>
      <c r="P132" s="16">
        <f>SUM(K$5:K132)</f>
        <v>5441983.4271165682</v>
      </c>
      <c r="Q132" s="16">
        <f>SUM(L$5:L132)</f>
        <v>5544828.2553780368</v>
      </c>
      <c r="R132" s="16">
        <f>SUM(M$5:M132)</f>
        <v>5657108.1293899063</v>
      </c>
    </row>
    <row r="133" spans="8:18" x14ac:dyDescent="0.15">
      <c r="H133" s="19">
        <v>129</v>
      </c>
      <c r="I133" s="16">
        <f>求节点(总纲!AA$5:AA$84,$D$5:$D$84,总纲!D133)</f>
        <v>90260.990818016537</v>
      </c>
      <c r="J133" s="16">
        <f>求节点(总纲!AB$5:AB$84,$D$5:$D$84,总纲!E133)</f>
        <v>90999.676303444576</v>
      </c>
      <c r="K133" s="16">
        <f>求节点(总纲!AC$5:AC$84,$D$5:$D$84,总纲!F133)</f>
        <v>91799.832676839782</v>
      </c>
      <c r="L133" s="16">
        <f>求节点(总纲!AD$5:AD$84,$D$5:$D$84,总纲!G133)</f>
        <v>92698.904603025236</v>
      </c>
      <c r="M133" s="16">
        <f>求节点(总纲!AE$5:AE$84,$D$5:$D$84,总纲!H133)</f>
        <v>93659.023304579678</v>
      </c>
      <c r="N133" s="16">
        <f>SUM(I$5:I133)</f>
        <v>5352734.1135498304</v>
      </c>
      <c r="O133" s="16">
        <f>SUM(J$5:J133)</f>
        <v>5439107.1197500853</v>
      </c>
      <c r="P133" s="16">
        <f>SUM(K$5:K133)</f>
        <v>5533783.2597934082</v>
      </c>
      <c r="Q133" s="16">
        <f>SUM(L$5:L133)</f>
        <v>5637527.1599810617</v>
      </c>
      <c r="R133" s="16">
        <f>SUM(M$5:M133)</f>
        <v>5750767.1526944861</v>
      </c>
    </row>
    <row r="134" spans="8:18" x14ac:dyDescent="0.15">
      <c r="H134" s="19">
        <v>130</v>
      </c>
      <c r="I134" s="16">
        <f>求节点(总纲!AA$5:AA$84,$D$5:$D$84,总纲!D134)</f>
        <v>91189.21755517667</v>
      </c>
      <c r="J134" s="16">
        <f>求节点(总纲!AB$5:AB$84,$D$5:$D$84,总纲!E134)</f>
        <v>91944.766780427744</v>
      </c>
      <c r="K134" s="16">
        <f>求节点(总纲!AC$5:AC$84,$D$5:$D$84,总纲!F134)</f>
        <v>92792.260089254225</v>
      </c>
      <c r="L134" s="16">
        <f>求节点(总纲!AD$5:AD$84,$D$5:$D$84,总纲!G134)</f>
        <v>93708.008734417497</v>
      </c>
      <c r="M134" s="16">
        <f>求节点(总纲!AE$5:AE$84,$D$5:$D$84,总纲!H134)</f>
        <v>94639.969937823727</v>
      </c>
      <c r="N134" s="16">
        <f>SUM(I$5:I134)</f>
        <v>5443923.3311050069</v>
      </c>
      <c r="O134" s="16">
        <f>SUM(J$5:J134)</f>
        <v>5531051.8865305129</v>
      </c>
      <c r="P134" s="16">
        <f>SUM(K$5:K134)</f>
        <v>5626575.5198826622</v>
      </c>
      <c r="Q134" s="16">
        <f>SUM(L$5:L134)</f>
        <v>5731235.1687154789</v>
      </c>
      <c r="R134" s="16">
        <f>SUM(M$5:M134)</f>
        <v>5845407.1226323098</v>
      </c>
    </row>
    <row r="135" spans="8:18" x14ac:dyDescent="0.15">
      <c r="H135" s="19">
        <v>131</v>
      </c>
      <c r="I135" s="16">
        <f>求节点(总纲!AA$5:AA$84,$D$5:$D$84,总纲!D135)</f>
        <v>92104.373677019932</v>
      </c>
      <c r="J135" s="16">
        <f>求节点(总纲!AB$5:AB$84,$D$5:$D$84,总纲!E135)</f>
        <v>92913.591107697648</v>
      </c>
      <c r="K135" s="16">
        <f>求节点(总纲!AC$5:AC$84,$D$5:$D$84,总纲!F135)</f>
        <v>93738.76707652687</v>
      </c>
      <c r="L135" s="16">
        <f>求节点(总纲!AD$5:AD$84,$D$5:$D$84,总纲!G135)</f>
        <v>94640.51519310924</v>
      </c>
      <c r="M135" s="16">
        <f>求节点(总纲!AE$5:AE$84,$D$5:$D$84,总纲!H135)</f>
        <v>95566.98635728826</v>
      </c>
      <c r="N135" s="16">
        <f>SUM(I$5:I135)</f>
        <v>5536027.7047820268</v>
      </c>
      <c r="O135" s="16">
        <f>SUM(J$5:J135)</f>
        <v>5623965.4776382102</v>
      </c>
      <c r="P135" s="16">
        <f>SUM(K$5:K135)</f>
        <v>5720314.286959189</v>
      </c>
      <c r="Q135" s="16">
        <f>SUM(L$5:L135)</f>
        <v>5825875.6839085883</v>
      </c>
      <c r="R135" s="16">
        <f>SUM(M$5:M135)</f>
        <v>5940974.1089895982</v>
      </c>
    </row>
    <row r="136" spans="8:18" x14ac:dyDescent="0.15">
      <c r="H136" s="19">
        <v>132</v>
      </c>
      <c r="I136" s="16">
        <f>求节点(总纲!AA$5:AA$84,$D$5:$D$84,总纲!D136)</f>
        <v>93074.51067567509</v>
      </c>
      <c r="J136" s="16">
        <f>求节点(总纲!AB$5:AB$84,$D$5:$D$84,总纲!E136)</f>
        <v>93835.971638641713</v>
      </c>
      <c r="K136" s="16">
        <f>求节点(总纲!AC$5:AC$84,$D$5:$D$84,总纲!F136)</f>
        <v>94679.037024373582</v>
      </c>
      <c r="L136" s="16">
        <f>求节点(总纲!AD$5:AD$84,$D$5:$D$84,总纲!G136)</f>
        <v>95548.569089509998</v>
      </c>
      <c r="M136" s="16">
        <f>求节点(总纲!AE$5:AE$84,$D$5:$D$84,总纲!H136)</f>
        <v>96441.542956625606</v>
      </c>
      <c r="N136" s="16">
        <f>SUM(I$5:I136)</f>
        <v>5629102.2154577021</v>
      </c>
      <c r="O136" s="16">
        <f>SUM(J$5:J136)</f>
        <v>5717801.4492768515</v>
      </c>
      <c r="P136" s="16">
        <f>SUM(K$5:K136)</f>
        <v>5814993.3239835622</v>
      </c>
      <c r="Q136" s="16">
        <f>SUM(L$5:L136)</f>
        <v>5921424.2529980978</v>
      </c>
      <c r="R136" s="16">
        <f>SUM(M$5:M136)</f>
        <v>6037415.6519462243</v>
      </c>
    </row>
    <row r="137" spans="8:18" x14ac:dyDescent="0.15">
      <c r="H137" s="19">
        <v>133</v>
      </c>
      <c r="I137" s="16">
        <f>求节点(总纲!AA$5:AA$84,$D$5:$D$84,总纲!D137)</f>
        <v>93968.674479163208</v>
      </c>
      <c r="J137" s="16">
        <f>求节点(总纲!AB$5:AB$84,$D$5:$D$84,总纲!E137)</f>
        <v>94751.141031958352</v>
      </c>
      <c r="K137" s="16">
        <f>求节点(总纲!AC$5:AC$84,$D$5:$D$84,总纲!F137)</f>
        <v>95568.337155686022</v>
      </c>
      <c r="L137" s="16">
        <f>求节点(总纲!AD$5:AD$84,$D$5:$D$84,总纲!G137)</f>
        <v>96408.43413244751</v>
      </c>
      <c r="M137" s="16">
        <f>求节点(总纲!AE$5:AE$84,$D$5:$D$84,总纲!H137)</f>
        <v>97320.514376625884</v>
      </c>
      <c r="N137" s="16">
        <f>SUM(I$5:I137)</f>
        <v>5723070.8899368653</v>
      </c>
      <c r="O137" s="16">
        <f>SUM(J$5:J137)</f>
        <v>5812552.5903088097</v>
      </c>
      <c r="P137" s="16">
        <f>SUM(K$5:K137)</f>
        <v>5910561.6611392479</v>
      </c>
      <c r="Q137" s="16">
        <f>SUM(L$5:L137)</f>
        <v>6017832.6871305453</v>
      </c>
      <c r="R137" s="16">
        <f>SUM(M$5:M137)</f>
        <v>6134736.1663228497</v>
      </c>
    </row>
    <row r="138" spans="8:18" x14ac:dyDescent="0.15">
      <c r="H138" s="19">
        <v>134</v>
      </c>
      <c r="I138" s="16">
        <f>求节点(总纲!AA$5:AA$84,$D$5:$D$84,总纲!D138)</f>
        <v>94883.801204525895</v>
      </c>
      <c r="J138" s="16">
        <f>求节点(总纲!AB$5:AB$84,$D$5:$D$84,总纲!E138)</f>
        <v>95638.086717331491</v>
      </c>
      <c r="K138" s="16">
        <f>求节点(总纲!AC$5:AC$84,$D$5:$D$84,总纲!F138)</f>
        <v>96414.668442034395</v>
      </c>
      <c r="L138" s="16">
        <f>求节点(总纲!AD$5:AD$84,$D$5:$D$84,总纲!G138)</f>
        <v>97307.537127393705</v>
      </c>
      <c r="M138" s="16">
        <f>求节点(总纲!AE$5:AE$84,$D$5:$D$84,总纲!H138)</f>
        <v>98210.432916317019</v>
      </c>
      <c r="N138" s="16">
        <f>SUM(I$5:I138)</f>
        <v>5817954.6911413912</v>
      </c>
      <c r="O138" s="16">
        <f>SUM(J$5:J138)</f>
        <v>5908190.6770261414</v>
      </c>
      <c r="P138" s="16">
        <f>SUM(K$5:K138)</f>
        <v>6006976.3295812821</v>
      </c>
      <c r="Q138" s="16">
        <f>SUM(L$5:L138)</f>
        <v>6115140.2242579386</v>
      </c>
      <c r="R138" s="16">
        <f>SUM(M$5:M138)</f>
        <v>6232946.5992391668</v>
      </c>
    </row>
    <row r="139" spans="8:18" x14ac:dyDescent="0.15">
      <c r="H139" s="19">
        <v>135</v>
      </c>
      <c r="I139" s="16">
        <f>求节点(总纲!AA$5:AA$84,$D$5:$D$84,总纲!D139)</f>
        <v>95804.760361923836</v>
      </c>
      <c r="J139" s="16">
        <f>求节点(总纲!AB$5:AB$84,$D$5:$D$84,总纲!E139)</f>
        <v>96542.692125500645</v>
      </c>
      <c r="K139" s="16">
        <f>求节点(总纲!AC$5:AC$84,$D$5:$D$84,总纲!F139)</f>
        <v>97368.581431805971</v>
      </c>
      <c r="L139" s="16">
        <f>求节点(总纲!AD$5:AD$84,$D$5:$D$84,总纲!G139)</f>
        <v>98228.764313318839</v>
      </c>
      <c r="M139" s="16">
        <f>求节点(总纲!AE$5:AE$84,$D$5:$D$84,总纲!H139)</f>
        <v>99216.867656615359</v>
      </c>
      <c r="N139" s="16">
        <f>SUM(I$5:I139)</f>
        <v>5913759.451503315</v>
      </c>
      <c r="O139" s="16">
        <f>SUM(J$5:J139)</f>
        <v>6004733.3691516425</v>
      </c>
      <c r="P139" s="16">
        <f>SUM(K$5:K139)</f>
        <v>6104344.9110130882</v>
      </c>
      <c r="Q139" s="16">
        <f>SUM(L$5:L139)</f>
        <v>6213368.9885712573</v>
      </c>
      <c r="R139" s="16">
        <f>SUM(M$5:M139)</f>
        <v>6332163.4668957824</v>
      </c>
    </row>
    <row r="140" spans="8:18" x14ac:dyDescent="0.15">
      <c r="H140" s="19">
        <v>136</v>
      </c>
      <c r="I140" s="16">
        <f>求节点(总纲!AA$5:AA$84,$D$5:$D$84,总纲!D140)</f>
        <v>96761.301939442419</v>
      </c>
      <c r="J140" s="16">
        <f>求节点(总纲!AB$5:AB$84,$D$5:$D$84,总纲!E140)</f>
        <v>97529.170850449344</v>
      </c>
      <c r="K140" s="16">
        <f>求节点(总纲!AC$5:AC$84,$D$5:$D$84,总纲!F140)</f>
        <v>98349.747184810141</v>
      </c>
      <c r="L140" s="16">
        <f>求节点(总纲!AD$5:AD$84,$D$5:$D$84,总纲!G140)</f>
        <v>99256.627120091405</v>
      </c>
      <c r="M140" s="16">
        <f>求节点(总纲!AE$5:AE$84,$D$5:$D$84,总纲!H140)</f>
        <v>100201.33040795356</v>
      </c>
      <c r="N140" s="16">
        <f>SUM(I$5:I140)</f>
        <v>6010520.7534427578</v>
      </c>
      <c r="O140" s="16">
        <f>SUM(J$5:J140)</f>
        <v>6102262.5400020918</v>
      </c>
      <c r="P140" s="16">
        <f>SUM(K$5:K140)</f>
        <v>6202694.6581978984</v>
      </c>
      <c r="Q140" s="16">
        <f>SUM(L$5:L140)</f>
        <v>6312625.6156913489</v>
      </c>
      <c r="R140" s="16">
        <f>SUM(M$5:M140)</f>
        <v>6432364.7973037362</v>
      </c>
    </row>
    <row r="141" spans="8:18" x14ac:dyDescent="0.15">
      <c r="H141" s="19">
        <v>137</v>
      </c>
      <c r="I141" s="16">
        <f>求节点(总纲!AA$5:AA$84,$D$5:$D$84,总纲!D141)</f>
        <v>97707.023357967395</v>
      </c>
      <c r="J141" s="16">
        <f>求节点(总纲!AB$5:AB$84,$D$5:$D$84,总纲!E141)</f>
        <v>98476.220832869658</v>
      </c>
      <c r="K141" s="16">
        <f>求节点(总纲!AC$5:AC$84,$D$5:$D$84,总纲!F141)</f>
        <v>99347.000193793705</v>
      </c>
      <c r="L141" s="16">
        <f>求节点(总纲!AD$5:AD$84,$D$5:$D$84,总纲!G141)</f>
        <v>100240.33826578032</v>
      </c>
      <c r="M141" s="16">
        <f>求节点(总纲!AE$5:AE$84,$D$5:$D$84,总纲!H141)</f>
        <v>101223.43847161379</v>
      </c>
      <c r="N141" s="16">
        <f>SUM(I$5:I141)</f>
        <v>6108227.7768007256</v>
      </c>
      <c r="O141" s="16">
        <f>SUM(J$5:J141)</f>
        <v>6200738.7608349612</v>
      </c>
      <c r="P141" s="16">
        <f>SUM(K$5:K141)</f>
        <v>6302041.6583916917</v>
      </c>
      <c r="Q141" s="16">
        <f>SUM(L$5:L141)</f>
        <v>6412865.9539571293</v>
      </c>
      <c r="R141" s="16">
        <f>SUM(M$5:M141)</f>
        <v>6533588.2357753497</v>
      </c>
    </row>
    <row r="142" spans="8:18" x14ac:dyDescent="0.15">
      <c r="H142" s="19">
        <v>138</v>
      </c>
      <c r="I142" s="16">
        <f>求节点(总纲!AA$5:AA$84,$D$5:$D$84,总纲!D142)</f>
        <v>98656.909206688651</v>
      </c>
      <c r="J142" s="16">
        <f>求节点(总纲!AB$5:AB$84,$D$5:$D$84,总纲!E142)</f>
        <v>99452.406493942311</v>
      </c>
      <c r="K142" s="16">
        <f>求节点(总纲!AC$5:AC$84,$D$5:$D$84,总纲!F142)</f>
        <v>100293.88890135975</v>
      </c>
      <c r="L142" s="16">
        <f>求节点(总纲!AD$5:AD$84,$D$5:$D$84,总纲!G142)</f>
        <v>101232.91086360268</v>
      </c>
      <c r="M142" s="16">
        <f>求节点(总纲!AE$5:AE$84,$D$5:$D$84,总纲!H142)</f>
        <v>102086.32912742204</v>
      </c>
      <c r="N142" s="16">
        <f>SUM(I$5:I142)</f>
        <v>6206884.686007414</v>
      </c>
      <c r="O142" s="16">
        <f>SUM(J$5:J142)</f>
        <v>6300191.1673289035</v>
      </c>
      <c r="P142" s="16">
        <f>SUM(K$5:K142)</f>
        <v>6402335.5472930511</v>
      </c>
      <c r="Q142" s="16">
        <f>SUM(L$5:L142)</f>
        <v>6514098.8648207318</v>
      </c>
      <c r="R142" s="16">
        <f>SUM(M$5:M142)</f>
        <v>6635674.5649027713</v>
      </c>
    </row>
    <row r="143" spans="8:18" x14ac:dyDescent="0.15">
      <c r="H143" s="19">
        <v>139</v>
      </c>
      <c r="I143" s="16">
        <f>求节点(总纲!AA$5:AA$84,$D$5:$D$84,总纲!D143)</f>
        <v>99610.629649269438</v>
      </c>
      <c r="J143" s="16">
        <f>求节点(总纲!AB$5:AB$84,$D$5:$D$84,总纲!E143)</f>
        <v>100394.23269277744</v>
      </c>
      <c r="K143" s="16">
        <f>求节点(总纲!AC$5:AC$84,$D$5:$D$84,总纲!F143)</f>
        <v>101276.47105832722</v>
      </c>
      <c r="L143" s="16">
        <f>求节点(总纲!AD$5:AD$84,$D$5:$D$84,总纲!G143)</f>
        <v>102072.78779016771</v>
      </c>
      <c r="M143" s="16">
        <f>求节点(总纲!AE$5:AE$84,$D$5:$D$84,总纲!H143)</f>
        <v>102967.57888599324</v>
      </c>
      <c r="N143" s="16">
        <f>SUM(I$5:I143)</f>
        <v>6306495.3156566834</v>
      </c>
      <c r="O143" s="16">
        <f>SUM(J$5:J143)</f>
        <v>6400585.4000216806</v>
      </c>
      <c r="P143" s="16">
        <f>SUM(K$5:K143)</f>
        <v>6503612.0183513779</v>
      </c>
      <c r="Q143" s="16">
        <f>SUM(L$5:L143)</f>
        <v>6616171.6526108999</v>
      </c>
      <c r="R143" s="16">
        <f>SUM(M$5:M143)</f>
        <v>6738642.1437887643</v>
      </c>
    </row>
    <row r="144" spans="8:18" x14ac:dyDescent="0.15">
      <c r="H144" s="19">
        <v>140</v>
      </c>
      <c r="I144" s="16">
        <f>求节点(总纲!AA$5:AA$84,$D$5:$D$84,总纲!D144)</f>
        <v>100553.95179668705</v>
      </c>
      <c r="J144" s="16">
        <f>求节点(总纲!AB$5:AB$84,$D$5:$D$84,总纲!E144)</f>
        <v>101361.46626905032</v>
      </c>
      <c r="K144" s="16">
        <f>求节点(总纲!AC$5:AC$84,$D$5:$D$84,总纲!F144)</f>
        <v>102117.00972703753</v>
      </c>
      <c r="L144" s="16">
        <f>求节点(总纲!AD$5:AD$84,$D$5:$D$84,总纲!G144)</f>
        <v>102967.44010688075</v>
      </c>
      <c r="M144" s="16">
        <f>求节点(总纲!AE$5:AE$84,$D$5:$D$84,总纲!H144)</f>
        <v>103857.06333686771</v>
      </c>
      <c r="N144" s="16">
        <f>SUM(I$5:I144)</f>
        <v>6407049.2674533706</v>
      </c>
      <c r="O144" s="16">
        <f>SUM(J$5:J144)</f>
        <v>6501946.8662907314</v>
      </c>
      <c r="P144" s="16">
        <f>SUM(K$5:K144)</f>
        <v>6605729.0280784154</v>
      </c>
      <c r="Q144" s="16">
        <f>SUM(L$5:L144)</f>
        <v>6719139.0927177807</v>
      </c>
      <c r="R144" s="16">
        <f>SUM(M$5:M144)</f>
        <v>6842499.2071256321</v>
      </c>
    </row>
    <row r="145" spans="8:18" x14ac:dyDescent="0.15">
      <c r="H145" s="19">
        <v>141</v>
      </c>
      <c r="I145" s="16">
        <f>求节点(总纲!AA$5:AA$84,$D$5:$D$84,总纲!D145)</f>
        <v>101515.55260571995</v>
      </c>
      <c r="J145" s="16">
        <f>求节点(总纲!AB$5:AB$84,$D$5:$D$84,总纲!E145)</f>
        <v>102231.78721287177</v>
      </c>
      <c r="K145" s="16">
        <f>求节点(总纲!AC$5:AC$84,$D$5:$D$84,总纲!F145)</f>
        <v>103033.94821936298</v>
      </c>
      <c r="L145" s="16">
        <f>求节点(总纲!AD$5:AD$84,$D$5:$D$84,总纲!G145)</f>
        <v>103879.29913371522</v>
      </c>
      <c r="M145" s="16">
        <f>求节点(总纲!AE$5:AE$84,$D$5:$D$84,总纲!H145)</f>
        <v>104807.49688679069</v>
      </c>
      <c r="N145" s="16">
        <f>SUM(I$5:I145)</f>
        <v>6508564.8200590909</v>
      </c>
      <c r="O145" s="16">
        <f>SUM(J$5:J145)</f>
        <v>6604178.6535036033</v>
      </c>
      <c r="P145" s="16">
        <f>SUM(K$5:K145)</f>
        <v>6708762.9762977781</v>
      </c>
      <c r="Q145" s="16">
        <f>SUM(L$5:L145)</f>
        <v>6823018.391851496</v>
      </c>
      <c r="R145" s="16">
        <f>SUM(M$5:M145)</f>
        <v>6947306.7040124228</v>
      </c>
    </row>
    <row r="146" spans="8:18" x14ac:dyDescent="0.15">
      <c r="H146" s="19">
        <v>142</v>
      </c>
      <c r="I146" s="16">
        <f>求节点(总纲!AA$5:AA$84,$D$5:$D$84,总纲!D146)</f>
        <v>102452.40117803884</v>
      </c>
      <c r="J146" s="16">
        <f>求节点(总纲!AB$5:AB$84,$D$5:$D$84,总纲!E146)</f>
        <v>103226.4028743879</v>
      </c>
      <c r="K146" s="16">
        <f>求节点(总纲!AC$5:AC$84,$D$5:$D$84,总纲!F146)</f>
        <v>104003.00872686038</v>
      </c>
      <c r="L146" s="16">
        <f>求节点(总纲!AD$5:AD$84,$D$5:$D$84,总纲!G146)</f>
        <v>104881.91891940549</v>
      </c>
      <c r="M146" s="16">
        <f>求节点(总纲!AE$5:AE$84,$D$5:$D$84,总纲!H146)</f>
        <v>105803.45027066393</v>
      </c>
      <c r="N146" s="16">
        <f>SUM(I$5:I146)</f>
        <v>6611017.2212371295</v>
      </c>
      <c r="O146" s="16">
        <f>SUM(J$5:J146)</f>
        <v>6707405.0563779911</v>
      </c>
      <c r="P146" s="16">
        <f>SUM(K$5:K146)</f>
        <v>6812765.9850246385</v>
      </c>
      <c r="Q146" s="16">
        <f>SUM(L$5:L146)</f>
        <v>6927900.3107709019</v>
      </c>
      <c r="R146" s="16">
        <f>SUM(M$5:M146)</f>
        <v>7053110.1542830868</v>
      </c>
    </row>
    <row r="147" spans="8:18" x14ac:dyDescent="0.15">
      <c r="H147" s="19">
        <v>143</v>
      </c>
      <c r="I147" s="16">
        <f>求节点(总纲!AA$5:AA$84,$D$5:$D$84,总纲!D147)</f>
        <v>103421.76618166592</v>
      </c>
      <c r="J147" s="16">
        <f>求节点(总纲!AB$5:AB$84,$D$5:$D$84,总纲!E147)</f>
        <v>104168.77330880945</v>
      </c>
      <c r="K147" s="16">
        <f>求节点(总纲!AC$5:AC$84,$D$5:$D$84,总纲!F147)</f>
        <v>104998.96127295958</v>
      </c>
      <c r="L147" s="16">
        <f>求节点(总纲!AD$5:AD$84,$D$5:$D$84,总纲!G147)</f>
        <v>105864.95977319112</v>
      </c>
      <c r="M147" s="16">
        <f>求节点(总纲!AE$5:AE$84,$D$5:$D$84,总纲!H147)</f>
        <v>106828.9137174379</v>
      </c>
      <c r="N147" s="16">
        <f>SUM(I$5:I147)</f>
        <v>6714438.987418795</v>
      </c>
      <c r="O147" s="16">
        <f>SUM(J$5:J147)</f>
        <v>6811573.8296868009</v>
      </c>
      <c r="P147" s="16">
        <f>SUM(K$5:K147)</f>
        <v>6917764.9462975981</v>
      </c>
      <c r="Q147" s="16">
        <f>SUM(L$5:L147)</f>
        <v>7033765.2705440931</v>
      </c>
      <c r="R147" s="16">
        <f>SUM(M$5:M147)</f>
        <v>7159939.0680005243</v>
      </c>
    </row>
    <row r="148" spans="8:18" x14ac:dyDescent="0.15">
      <c r="H148" s="19">
        <v>144</v>
      </c>
      <c r="I148" s="16">
        <f>求节点(总纲!AA$5:AA$84,$D$5:$D$84,总纲!D148)</f>
        <v>104352.22945654842</v>
      </c>
      <c r="J148" s="16">
        <f>求节点(总纲!AB$5:AB$84,$D$5:$D$84,总纲!E148)</f>
        <v>105145.90767460677</v>
      </c>
      <c r="K148" s="16">
        <f>求节点(总纲!AC$5:AC$84,$D$5:$D$84,总纲!F148)</f>
        <v>105950.61137451894</v>
      </c>
      <c r="L148" s="16">
        <f>求节点(总纲!AD$5:AD$84,$D$5:$D$84,总纲!G148)</f>
        <v>106857.61542505052</v>
      </c>
      <c r="M148" s="16">
        <f>求节点(总纲!AE$5:AE$84,$D$5:$D$84,总纲!H148)</f>
        <v>107772.62590062735</v>
      </c>
      <c r="N148" s="16">
        <f>SUM(I$5:I148)</f>
        <v>6818791.2168753436</v>
      </c>
      <c r="O148" s="16">
        <f>SUM(J$5:J148)</f>
        <v>6916719.7373614078</v>
      </c>
      <c r="P148" s="16">
        <f>SUM(K$5:K148)</f>
        <v>7023715.5576721169</v>
      </c>
      <c r="Q148" s="16">
        <f>SUM(L$5:L148)</f>
        <v>7140622.8859691434</v>
      </c>
      <c r="R148" s="16">
        <f>SUM(M$5:M148)</f>
        <v>7267711.6939011514</v>
      </c>
    </row>
    <row r="149" spans="8:18" x14ac:dyDescent="0.15">
      <c r="H149" s="19">
        <v>145</v>
      </c>
      <c r="I149" s="16">
        <f>求节点(总纲!AA$5:AA$84,$D$5:$D$84,总纲!D149)</f>
        <v>105329.24491558824</v>
      </c>
      <c r="J149" s="16">
        <f>求节点(总纲!AB$5:AB$84,$D$5:$D$84,总纲!E149)</f>
        <v>106090.5132644577</v>
      </c>
      <c r="K149" s="16">
        <f>求节点(总纲!AC$5:AC$84,$D$5:$D$84,总纲!F149)</f>
        <v>106949.42138745984</v>
      </c>
      <c r="L149" s="16">
        <f>求节点(总纲!AD$5:AD$84,$D$5:$D$84,总纲!G149)</f>
        <v>107807.36281777378</v>
      </c>
      <c r="M149" s="16">
        <f>求节点(总纲!AE$5:AE$84,$D$5:$D$84,总纲!H149)</f>
        <v>108716.27151125595</v>
      </c>
      <c r="N149" s="16">
        <f>SUM(I$5:I149)</f>
        <v>6924120.4617909314</v>
      </c>
      <c r="O149" s="16">
        <f>SUM(J$5:J149)</f>
        <v>7022810.2506258655</v>
      </c>
      <c r="P149" s="16">
        <f>SUM(K$5:K149)</f>
        <v>7130664.979059577</v>
      </c>
      <c r="Q149" s="16">
        <f>SUM(L$5:L149)</f>
        <v>7248430.248786917</v>
      </c>
      <c r="R149" s="16">
        <f>SUM(M$5:M149)</f>
        <v>7376427.9654124072</v>
      </c>
    </row>
    <row r="150" spans="8:18" x14ac:dyDescent="0.15">
      <c r="H150" s="19">
        <v>146</v>
      </c>
      <c r="I150" s="16">
        <f>求节点(总纲!AA$5:AA$84,$D$5:$D$84,总纲!D150)</f>
        <v>106253.40937299115</v>
      </c>
      <c r="J150" s="16">
        <f>求节点(总纲!AB$5:AB$84,$D$5:$D$84,总纲!E150)</f>
        <v>107062.41907587042</v>
      </c>
      <c r="K150" s="16">
        <f>求节点(总纲!AC$5:AC$84,$D$5:$D$84,总纲!F150)</f>
        <v>107850.33152958268</v>
      </c>
      <c r="L150" s="16">
        <f>求节点(总纲!AD$5:AD$84,$D$5:$D$84,总纲!G150)</f>
        <v>108705.45095094173</v>
      </c>
      <c r="M150" s="16">
        <f>求节点(总纲!AE$5:AE$84,$D$5:$D$84,总纲!H150)</f>
        <v>109612.62102658219</v>
      </c>
      <c r="N150" s="16">
        <f>SUM(I$5:I150)</f>
        <v>7030373.8711639224</v>
      </c>
      <c r="O150" s="16">
        <f>SUM(J$5:J150)</f>
        <v>7129872.6697017364</v>
      </c>
      <c r="P150" s="16">
        <f>SUM(K$5:K150)</f>
        <v>7238515.3105891598</v>
      </c>
      <c r="Q150" s="16">
        <f>SUM(L$5:L150)</f>
        <v>7357135.699737859</v>
      </c>
      <c r="R150" s="16">
        <f>SUM(M$5:M150)</f>
        <v>7486040.5864389893</v>
      </c>
    </row>
    <row r="151" spans="8:18" x14ac:dyDescent="0.15">
      <c r="H151" s="19">
        <v>147</v>
      </c>
      <c r="I151" s="16">
        <f>求节点(总纲!AA$5:AA$84,$D$5:$D$84,总纲!D151)</f>
        <v>107239.86212348552</v>
      </c>
      <c r="J151" s="16">
        <f>求节点(总纲!AB$5:AB$84,$D$5:$D$84,总纲!E151)</f>
        <v>107970.03812528039</v>
      </c>
      <c r="K151" s="16">
        <f>求节点(总纲!AC$5:AC$84,$D$5:$D$84,总纲!F151)</f>
        <v>108770.7138789727</v>
      </c>
      <c r="L151" s="16">
        <f>求节点(总纲!AD$5:AD$84,$D$5:$D$84,总纲!G151)</f>
        <v>109616.1257101692</v>
      </c>
      <c r="M151" s="16">
        <f>求节点(总纲!AE$5:AE$84,$D$5:$D$84,总纲!H151)</f>
        <v>110478.7410470951</v>
      </c>
      <c r="N151" s="16">
        <f>SUM(I$5:I151)</f>
        <v>7137613.733287408</v>
      </c>
      <c r="O151" s="16">
        <f>SUM(J$5:J151)</f>
        <v>7237842.7078270167</v>
      </c>
      <c r="P151" s="16">
        <f>SUM(K$5:K151)</f>
        <v>7347286.0244681323</v>
      </c>
      <c r="Q151" s="16">
        <f>SUM(L$5:L151)</f>
        <v>7466751.8254480278</v>
      </c>
      <c r="R151" s="16">
        <f>SUM(M$5:M151)</f>
        <v>7596519.3274860848</v>
      </c>
    </row>
    <row r="152" spans="8:18" x14ac:dyDescent="0.15">
      <c r="H152" s="19">
        <v>148</v>
      </c>
      <c r="I152" s="16">
        <f>求节点(总纲!AA$5:AA$84,$D$5:$D$84,总纲!D152)</f>
        <v>108203.71001324138</v>
      </c>
      <c r="J152" s="16">
        <f>求节点(总纲!AB$5:AB$84,$D$5:$D$84,总纲!E152)</f>
        <v>108979.09905801137</v>
      </c>
      <c r="K152" s="16">
        <f>求节点(总纲!AC$5:AC$84,$D$5:$D$84,总纲!F152)</f>
        <v>109756.28034110027</v>
      </c>
      <c r="L152" s="16">
        <f>求节点(总纲!AD$5:AD$84,$D$5:$D$84,总纲!G152)</f>
        <v>110584.01175477525</v>
      </c>
      <c r="M152" s="16">
        <f>求节点(总纲!AE$5:AE$84,$D$5:$D$84,总纲!H152)</f>
        <v>111489.35921446671</v>
      </c>
      <c r="N152" s="16">
        <f>SUM(I$5:I152)</f>
        <v>7245817.4433006495</v>
      </c>
      <c r="O152" s="16">
        <f>SUM(J$5:J152)</f>
        <v>7346821.8068850283</v>
      </c>
      <c r="P152" s="16">
        <f>SUM(K$5:K152)</f>
        <v>7457042.3048092322</v>
      </c>
      <c r="Q152" s="16">
        <f>SUM(L$5:L152)</f>
        <v>7577335.8372028032</v>
      </c>
      <c r="R152" s="16">
        <f>SUM(M$5:M152)</f>
        <v>7708008.6867005518</v>
      </c>
    </row>
    <row r="153" spans="8:18" x14ac:dyDescent="0.15">
      <c r="H153" s="19">
        <v>149</v>
      </c>
      <c r="I153" s="16">
        <f>求节点(总纲!AA$5:AA$84,$D$5:$D$84,总纲!D153)</f>
        <v>109236.7366034033</v>
      </c>
      <c r="J153" s="16">
        <f>求节点(总纲!AB$5:AB$84,$D$5:$D$84,总纲!E153)</f>
        <v>109941.83925137862</v>
      </c>
      <c r="K153" s="16">
        <f>求节点(总纲!AC$5:AC$84,$D$5:$D$84,总纲!F153)</f>
        <v>110721.52965562705</v>
      </c>
      <c r="L153" s="16">
        <f>求节点(总纲!AD$5:AD$84,$D$5:$D$84,总纲!G153)</f>
        <v>111602.38761568327</v>
      </c>
      <c r="M153" s="16">
        <f>求节点(总纲!AE$5:AE$84,$D$5:$D$84,总纲!H153)</f>
        <v>112510.78006422245</v>
      </c>
      <c r="N153" s="16">
        <f>SUM(I$5:I153)</f>
        <v>7355054.179904053</v>
      </c>
      <c r="O153" s="16">
        <f>SUM(J$5:J153)</f>
        <v>7456763.6461364068</v>
      </c>
      <c r="P153" s="16">
        <f>SUM(K$5:K153)</f>
        <v>7567763.8344648592</v>
      </c>
      <c r="Q153" s="16">
        <f>SUM(L$5:L153)</f>
        <v>7688938.2248184867</v>
      </c>
      <c r="R153" s="16">
        <f>SUM(M$5:M153)</f>
        <v>7820519.4667647742</v>
      </c>
    </row>
    <row r="154" spans="8:18" x14ac:dyDescent="0.15">
      <c r="H154" s="19">
        <v>150</v>
      </c>
      <c r="I154" s="16">
        <f>求节点(总纲!AA$5:AA$84,$D$5:$D$84,总纲!D154)</f>
        <v>110159.71822682692</v>
      </c>
      <c r="J154" s="16">
        <f>求节点(总纲!AB$5:AB$84,$D$5:$D$84,总纲!E154)</f>
        <v>110913.67834579127</v>
      </c>
      <c r="K154" s="16">
        <f>求节点(总纲!AC$5:AC$84,$D$5:$D$84,总纲!F154)</f>
        <v>111721.39252263021</v>
      </c>
      <c r="L154" s="16">
        <f>求节点(总纲!AD$5:AD$84,$D$5:$D$84,总纲!G154)</f>
        <v>112595.05062687471</v>
      </c>
      <c r="M154" s="16">
        <f>求节点(总纲!AE$5:AE$84,$D$5:$D$84,总纲!H154)</f>
        <v>113628.70630914898</v>
      </c>
      <c r="N154" s="16">
        <f>SUM(I$5:I154)</f>
        <v>7465213.8981308797</v>
      </c>
      <c r="O154" s="16">
        <f>SUM(J$5:J154)</f>
        <v>7567677.3244821979</v>
      </c>
      <c r="P154" s="16">
        <f>SUM(K$5:K154)</f>
        <v>7679485.2269874895</v>
      </c>
      <c r="Q154" s="16">
        <f>SUM(L$5:L154)</f>
        <v>7801533.2754453616</v>
      </c>
      <c r="R154" s="16">
        <f>SUM(M$5:M154)</f>
        <v>7934148.1730739232</v>
      </c>
    </row>
    <row r="155" spans="8:18" x14ac:dyDescent="0.15">
      <c r="H155" s="19">
        <v>151</v>
      </c>
      <c r="I155" s="16">
        <f>求节点(总纲!AA$5:AA$84,$D$5:$D$84,总纲!D155)</f>
        <v>111136.98197113372</v>
      </c>
      <c r="J155" s="16">
        <f>求节点(总纲!AB$5:AB$84,$D$5:$D$84,总纲!E155)</f>
        <v>111895.65922727718</v>
      </c>
      <c r="K155" s="16">
        <f>求节点(总纲!AC$5:AC$84,$D$5:$D$84,总纲!F155)</f>
        <v>112737.6152206929</v>
      </c>
      <c r="L155" s="16">
        <f>求节点(总纲!AD$5:AD$84,$D$5:$D$84,总纲!G155)</f>
        <v>113721.93080376594</v>
      </c>
      <c r="M155" s="16">
        <f>求节点(总纲!AE$5:AE$84,$D$5:$D$84,总纲!H155)</f>
        <v>115025.41056113348</v>
      </c>
      <c r="N155" s="16">
        <f>SUM(I$5:I155)</f>
        <v>7576350.8801020132</v>
      </c>
      <c r="O155" s="16">
        <f>SUM(J$5:J155)</f>
        <v>7679572.983709475</v>
      </c>
      <c r="P155" s="16">
        <f>SUM(K$5:K155)</f>
        <v>7792222.8422081824</v>
      </c>
      <c r="Q155" s="16">
        <f>SUM(L$5:L155)</f>
        <v>7915255.2062491272</v>
      </c>
      <c r="R155" s="16">
        <f>SUM(M$5:M155)</f>
        <v>8049173.5836350564</v>
      </c>
    </row>
    <row r="156" spans="8:18" x14ac:dyDescent="0.15">
      <c r="H156" s="19">
        <v>152</v>
      </c>
      <c r="I156" s="16">
        <f>求节点(总纲!AA$5:AA$84,$D$5:$D$84,总纲!D156)</f>
        <v>112103.03555593517</v>
      </c>
      <c r="J156" s="16">
        <f>求节点(总纲!AB$5:AB$84,$D$5:$D$84,总纲!E156)</f>
        <v>112892.99472171458</v>
      </c>
      <c r="K156" s="16">
        <f>求节点(总纲!AC$5:AC$84,$D$5:$D$84,总纲!F156)</f>
        <v>113852.46671341978</v>
      </c>
      <c r="L156" s="16">
        <f>求节点(总纲!AD$5:AD$84,$D$5:$D$84,总纲!G156)</f>
        <v>115072.44393746101</v>
      </c>
      <c r="M156" s="16">
        <f>求节点(总纲!AE$5:AE$84,$D$5:$D$84,总纲!H156)</f>
        <v>115500</v>
      </c>
      <c r="N156" s="16">
        <f>SUM(I$5:I156)</f>
        <v>7688453.9156579487</v>
      </c>
      <c r="O156" s="16">
        <f>SUM(J$5:J156)</f>
        <v>7792465.9784311894</v>
      </c>
      <c r="P156" s="16">
        <f>SUM(K$5:K156)</f>
        <v>7906075.3089216026</v>
      </c>
      <c r="Q156" s="16">
        <f>SUM(L$5:L156)</f>
        <v>8030327.6501865881</v>
      </c>
      <c r="R156" s="16">
        <f>SUM(M$5:M156)</f>
        <v>8164673.5836350564</v>
      </c>
    </row>
    <row r="157" spans="8:18" x14ac:dyDescent="0.15">
      <c r="H157" s="19">
        <v>153</v>
      </c>
      <c r="I157" s="16">
        <f>求节点(总纲!AA$5:AA$84,$D$5:$D$84,总纲!D157)</f>
        <v>113122.35440419064</v>
      </c>
      <c r="J157" s="16">
        <f>求节点(总纲!AB$5:AB$84,$D$5:$D$84,总纲!E157)</f>
        <v>114056.62948968685</v>
      </c>
      <c r="K157" s="16">
        <f>求节点(总纲!AC$5:AC$84,$D$5:$D$84,总纲!F157)</f>
        <v>115178.24125529471</v>
      </c>
      <c r="L157" s="16">
        <f>求节点(总纲!AD$5:AD$84,$D$5:$D$84,总纲!G157)</f>
        <v>115500</v>
      </c>
      <c r="M157" s="16">
        <f>求节点(总纲!AE$5:AE$84,$D$5:$D$84,总纲!H157)</f>
        <v>115500</v>
      </c>
      <c r="N157" s="16">
        <f>SUM(I$5:I157)</f>
        <v>7801576.2700621393</v>
      </c>
      <c r="O157" s="16">
        <f>SUM(J$5:J157)</f>
        <v>7906522.6079208767</v>
      </c>
      <c r="P157" s="16">
        <f>SUM(K$5:K157)</f>
        <v>8021253.5501768971</v>
      </c>
      <c r="Q157" s="16">
        <f>SUM(L$5:L157)</f>
        <v>8145827.6501865881</v>
      </c>
      <c r="R157" s="16">
        <f>SUM(M$5:M157)</f>
        <v>8280173.5836350564</v>
      </c>
    </row>
    <row r="158" spans="8:18" x14ac:dyDescent="0.15">
      <c r="H158" s="19">
        <v>154</v>
      </c>
      <c r="I158" s="16">
        <f>求节点(总纲!AA$5:AA$84,$D$5:$D$84,总纲!D158)</f>
        <v>114104.67824122366</v>
      </c>
      <c r="J158" s="16">
        <f>求节点(总纲!AB$5:AB$84,$D$5:$D$84,总纲!E158)</f>
        <v>115145.14025906401</v>
      </c>
      <c r="K158" s="16">
        <f>求节点(总纲!AC$5:AC$84,$D$5:$D$84,总纲!F158)</f>
        <v>115500</v>
      </c>
      <c r="L158" s="16">
        <f>求节点(总纲!AD$5:AD$84,$D$5:$D$84,总纲!G158)</f>
        <v>115500</v>
      </c>
      <c r="M158" s="16">
        <f>求节点(总纲!AE$5:AE$84,$D$5:$D$84,总纲!H158)</f>
        <v>115500</v>
      </c>
      <c r="N158" s="16">
        <f>SUM(I$5:I158)</f>
        <v>7915680.9483033633</v>
      </c>
      <c r="O158" s="16">
        <f>SUM(J$5:J158)</f>
        <v>8021667.7481799405</v>
      </c>
      <c r="P158" s="16">
        <f>SUM(K$5:K158)</f>
        <v>8136753.5501768971</v>
      </c>
      <c r="Q158" s="16">
        <f>SUM(L$5:L158)</f>
        <v>8261327.6501865881</v>
      </c>
      <c r="R158" s="16">
        <f>SUM(M$5:M158)</f>
        <v>8395673.5836350564</v>
      </c>
    </row>
    <row r="159" spans="8:18" x14ac:dyDescent="0.15">
      <c r="H159" s="19">
        <v>155</v>
      </c>
      <c r="I159" s="16">
        <f>求节点(总纲!AA$5:AA$84,$D$5:$D$84,总纲!D159)</f>
        <v>115117.27876787377</v>
      </c>
      <c r="J159" s="16">
        <f>求节点(总纲!AB$5:AB$84,$D$5:$D$84,总纲!E159)</f>
        <v>115500</v>
      </c>
      <c r="K159" s="16">
        <f>求节点(总纲!AC$5:AC$84,$D$5:$D$84,总纲!F159)</f>
        <v>115500</v>
      </c>
      <c r="L159" s="16">
        <f>求节点(总纲!AD$5:AD$84,$D$5:$D$84,总纲!G159)</f>
        <v>115500</v>
      </c>
      <c r="M159" s="16">
        <f>求节点(总纲!AE$5:AE$84,$D$5:$D$84,总纲!H159)</f>
        <v>115500</v>
      </c>
      <c r="N159" s="16">
        <f>SUM(I$5:I159)</f>
        <v>8030798.2270712368</v>
      </c>
      <c r="O159" s="16">
        <f>SUM(J$5:J159)</f>
        <v>8137167.7481799405</v>
      </c>
      <c r="P159" s="16">
        <f>SUM(K$5:K159)</f>
        <v>8252253.5501768971</v>
      </c>
      <c r="Q159" s="16">
        <f>SUM(L$5:L159)</f>
        <v>8376827.6501865881</v>
      </c>
      <c r="R159" s="16">
        <f>SUM(M$5:M159)</f>
        <v>8511173.5836350564</v>
      </c>
    </row>
    <row r="160" spans="8:18" x14ac:dyDescent="0.15">
      <c r="H160" s="19">
        <v>156</v>
      </c>
      <c r="I160" s="16">
        <f>求节点(总纲!AA$5:AA$84,$D$5:$D$84,总纲!D160)</f>
        <v>115500</v>
      </c>
      <c r="J160" s="16">
        <f>求节点(总纲!AB$5:AB$84,$D$5:$D$84,总纲!E160)</f>
        <v>115500</v>
      </c>
      <c r="K160" s="16">
        <f>求节点(总纲!AC$5:AC$84,$D$5:$D$84,总纲!F160)</f>
        <v>115500</v>
      </c>
      <c r="L160" s="16">
        <f>求节点(总纲!AD$5:AD$84,$D$5:$D$84,总纲!G160)</f>
        <v>115500</v>
      </c>
      <c r="M160" s="16">
        <f>求节点(总纲!AE$5:AE$84,$D$5:$D$84,总纲!H160)</f>
        <v>115500</v>
      </c>
      <c r="N160" s="16">
        <f>SUM(I$5:I160)</f>
        <v>8146298.2270712368</v>
      </c>
      <c r="O160" s="16">
        <f>SUM(J$5:J160)</f>
        <v>8252667.7481799405</v>
      </c>
      <c r="P160" s="16">
        <f>SUM(K$5:K160)</f>
        <v>8367753.5501768971</v>
      </c>
      <c r="Q160" s="16">
        <f>SUM(L$5:L160)</f>
        <v>8492327.6501865871</v>
      </c>
      <c r="R160" s="16">
        <f>SUM(M$5:M160)</f>
        <v>8626673.5836350564</v>
      </c>
    </row>
    <row r="161" spans="8:21" x14ac:dyDescent="0.15">
      <c r="H161" s="19">
        <v>157</v>
      </c>
      <c r="I161" s="16">
        <f>求节点(总纲!AA$5:AA$84,$D$5:$D$84,总纲!D161)</f>
        <v>115500</v>
      </c>
      <c r="J161" s="16">
        <f>求节点(总纲!AB$5:AB$84,$D$5:$D$84,总纲!E161)</f>
        <v>115500</v>
      </c>
      <c r="K161" s="16">
        <f>求节点(总纲!AC$5:AC$84,$D$5:$D$84,总纲!F161)</f>
        <v>115500</v>
      </c>
      <c r="L161" s="16">
        <f>求节点(总纲!AD$5:AD$84,$D$5:$D$84,总纲!G161)</f>
        <v>115500</v>
      </c>
      <c r="M161" s="16">
        <f>求节点(总纲!AE$5:AE$84,$D$5:$D$84,总纲!H161)</f>
        <v>115500</v>
      </c>
      <c r="N161" s="16">
        <f>SUM(I$5:I161)</f>
        <v>8261798.2270712368</v>
      </c>
      <c r="O161" s="16">
        <f>SUM(J$5:J161)</f>
        <v>8368167.7481799405</v>
      </c>
      <c r="P161" s="16">
        <f>SUM(K$5:K161)</f>
        <v>8483253.5501768962</v>
      </c>
      <c r="Q161" s="16">
        <f>SUM(L$5:L161)</f>
        <v>8607827.6501865871</v>
      </c>
      <c r="R161" s="16">
        <f>SUM(M$5:M161)</f>
        <v>8742173.5836350564</v>
      </c>
    </row>
    <row r="162" spans="8:21" x14ac:dyDescent="0.15">
      <c r="H162" s="19">
        <v>158</v>
      </c>
      <c r="I162" s="16">
        <f>求节点(总纲!AA$5:AA$84,$D$5:$D$84,总纲!D162)</f>
        <v>115500</v>
      </c>
      <c r="J162" s="16">
        <f>求节点(总纲!AB$5:AB$84,$D$5:$D$84,总纲!E162)</f>
        <v>115500</v>
      </c>
      <c r="K162" s="16">
        <f>求节点(总纲!AC$5:AC$84,$D$5:$D$84,总纲!F162)</f>
        <v>115500</v>
      </c>
      <c r="L162" s="16">
        <f>求节点(总纲!AD$5:AD$84,$D$5:$D$84,总纲!G162)</f>
        <v>115500</v>
      </c>
      <c r="M162" s="16">
        <f>求节点(总纲!AE$5:AE$84,$D$5:$D$84,总纲!H162)</f>
        <v>115500</v>
      </c>
      <c r="N162" s="16">
        <f>SUM(I$5:I162)</f>
        <v>8377298.2270712368</v>
      </c>
      <c r="O162" s="16">
        <f>SUM(J$5:J162)</f>
        <v>8483667.7481799405</v>
      </c>
      <c r="P162" s="16">
        <f>SUM(K$5:K162)</f>
        <v>8598753.5501768962</v>
      </c>
      <c r="Q162" s="16">
        <f>SUM(L$5:L162)</f>
        <v>8723327.6501865871</v>
      </c>
      <c r="R162" s="16">
        <f>SUM(M$5:M162)</f>
        <v>8857673.5836350564</v>
      </c>
    </row>
    <row r="163" spans="8:21" x14ac:dyDescent="0.15">
      <c r="H163" s="19">
        <v>159</v>
      </c>
      <c r="I163" s="16">
        <f>求节点(总纲!AA$5:AA$84,$D$5:$D$84,总纲!D163)</f>
        <v>115500</v>
      </c>
      <c r="J163" s="16">
        <f>求节点(总纲!AB$5:AB$84,$D$5:$D$84,总纲!E163)</f>
        <v>115500</v>
      </c>
      <c r="K163" s="16">
        <f>求节点(总纲!AC$5:AC$84,$D$5:$D$84,总纲!F163)</f>
        <v>115500</v>
      </c>
      <c r="L163" s="16">
        <f>求节点(总纲!AD$5:AD$84,$D$5:$D$84,总纲!G163)</f>
        <v>115500</v>
      </c>
      <c r="M163" s="16">
        <f>求节点(总纲!AE$5:AE$84,$D$5:$D$84,总纲!H163)</f>
        <v>115500</v>
      </c>
      <c r="N163" s="16">
        <f>SUM(I$5:I163)</f>
        <v>8492798.2270712368</v>
      </c>
      <c r="O163" s="16">
        <f>SUM(J$5:J163)</f>
        <v>8599167.7481799405</v>
      </c>
      <c r="P163" s="16">
        <f>SUM(K$5:K163)</f>
        <v>8714253.5501768962</v>
      </c>
      <c r="Q163" s="16">
        <f>SUM(L$5:L163)</f>
        <v>8838827.6501865871</v>
      </c>
      <c r="R163" s="16">
        <f>SUM(M$5:M163)</f>
        <v>8973173.5836350564</v>
      </c>
    </row>
    <row r="164" spans="8:21" x14ac:dyDescent="0.15">
      <c r="H164" s="19">
        <v>160</v>
      </c>
      <c r="I164" s="16">
        <f>求节点(总纲!AA$5:AA$84,$D$5:$D$84,总纲!D164)</f>
        <v>115500</v>
      </c>
      <c r="J164" s="16">
        <f>求节点(总纲!AB$5:AB$84,$D$5:$D$84,总纲!E164)</f>
        <v>115500</v>
      </c>
      <c r="K164" s="16">
        <f>求节点(总纲!AC$5:AC$84,$D$5:$D$84,总纲!F164)</f>
        <v>115500</v>
      </c>
      <c r="L164" s="16">
        <f>求节点(总纲!AD$5:AD$84,$D$5:$D$84,总纲!G164)</f>
        <v>115500</v>
      </c>
      <c r="M164" s="16">
        <f>求节点(总纲!AE$5:AE$84,$D$5:$D$84,总纲!H164)</f>
        <v>115500</v>
      </c>
      <c r="N164" s="16">
        <f>SUM(I$5:I164)</f>
        <v>8608298.2270712368</v>
      </c>
      <c r="O164" s="16">
        <f>SUM(J$5:J164)</f>
        <v>8714667.7481799405</v>
      </c>
      <c r="P164" s="16">
        <f>SUM(K$5:K164)</f>
        <v>8829753.5501768962</v>
      </c>
      <c r="Q164" s="16">
        <f>SUM(L$5:L164)</f>
        <v>8954327.6501865871</v>
      </c>
      <c r="R164" s="16">
        <f>SUM(M$5:M164)</f>
        <v>9088673.5836350564</v>
      </c>
    </row>
    <row r="165" spans="8:21" x14ac:dyDescent="0.15">
      <c r="H165" s="3"/>
      <c r="I165" s="3"/>
      <c r="N165" s="3"/>
      <c r="S165" s="3"/>
      <c r="T165" s="3"/>
      <c r="U165" s="3"/>
    </row>
  </sheetData>
  <mergeCells count="2">
    <mergeCell ref="I3:M3"/>
    <mergeCell ref="N3:R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A230"/>
  <sheetViews>
    <sheetView workbookViewId="0">
      <selection activeCell="Q32" sqref="Q32"/>
    </sheetView>
  </sheetViews>
  <sheetFormatPr defaultRowHeight="11.25" x14ac:dyDescent="0.15"/>
  <cols>
    <col min="1" max="1" width="9" style="8"/>
    <col min="2" max="2" width="6.625" style="24" customWidth="1"/>
    <col min="3" max="9" width="6.625" style="23" customWidth="1"/>
    <col min="10" max="10" width="6.625" style="24"/>
    <col min="11" max="11" width="6.625" style="24" customWidth="1"/>
    <col min="12" max="18" width="6.625" style="23" customWidth="1"/>
    <col min="19" max="16384" width="9" style="8"/>
  </cols>
  <sheetData>
    <row r="1" spans="1:27" x14ac:dyDescent="0.15">
      <c r="T1" s="75" t="s">
        <v>234</v>
      </c>
      <c r="U1" s="8">
        <f>6/(9*4)</f>
        <v>0.16666666666666666</v>
      </c>
    </row>
    <row r="4" spans="1:27" x14ac:dyDescent="0.15">
      <c r="V4" s="69"/>
      <c r="W4" s="181" t="s">
        <v>233</v>
      </c>
      <c r="X4" s="181"/>
      <c r="Y4" s="181"/>
      <c r="Z4" s="181"/>
      <c r="AA4" s="181"/>
    </row>
    <row r="5" spans="1:27" x14ac:dyDescent="0.15">
      <c r="V5" s="69" t="s">
        <v>232</v>
      </c>
      <c r="W5" s="69" t="s">
        <v>31</v>
      </c>
      <c r="X5" s="69" t="s">
        <v>32</v>
      </c>
      <c r="Y5" s="69" t="s">
        <v>33</v>
      </c>
      <c r="Z5" s="69" t="s">
        <v>34</v>
      </c>
      <c r="AA5" s="69" t="s">
        <v>35</v>
      </c>
    </row>
    <row r="6" spans="1:27" x14ac:dyDescent="0.15">
      <c r="A6" s="180">
        <v>1</v>
      </c>
      <c r="B6" s="52" t="s">
        <v>31</v>
      </c>
      <c r="C6" s="198" t="s">
        <v>220</v>
      </c>
      <c r="D6" s="199"/>
      <c r="E6" s="200"/>
      <c r="F6" s="198" t="s">
        <v>221</v>
      </c>
      <c r="G6" s="199"/>
      <c r="H6" s="199"/>
      <c r="I6" s="200"/>
      <c r="J6" s="71"/>
      <c r="K6" s="52" t="s">
        <v>31</v>
      </c>
      <c r="L6" s="198" t="s">
        <v>222</v>
      </c>
      <c r="M6" s="199"/>
      <c r="N6" s="200"/>
      <c r="O6" s="198" t="s">
        <v>223</v>
      </c>
      <c r="P6" s="199"/>
      <c r="Q6" s="199"/>
      <c r="R6" s="200"/>
      <c r="V6" s="69">
        <v>1</v>
      </c>
      <c r="W6" s="74" t="e">
        <f>'[1]功能-付费相关'!CA6*'圣人好感度（废弃）'!V4</f>
        <v>#DIV/0!</v>
      </c>
      <c r="X6" s="74" t="e">
        <f>'[1]功能-付费相关'!CB6*'圣人好感度（废弃）'!W4</f>
        <v>#DIV/0!</v>
      </c>
      <c r="Y6" s="74" t="e">
        <f>'[1]功能-付费相关'!CC6*'圣人好感度（废弃）'!X4</f>
        <v>#DIV/0!</v>
      </c>
      <c r="Z6" s="74" t="e">
        <f>'[1]功能-付费相关'!CD6*'圣人好感度（废弃）'!Y4</f>
        <v>#DIV/0!</v>
      </c>
      <c r="AA6" s="74" t="e">
        <f>'[1]功能-付费相关'!CE6*'圣人好感度（废弃）'!Z4</f>
        <v>#DIV/0!</v>
      </c>
    </row>
    <row r="7" spans="1:27" x14ac:dyDescent="0.15">
      <c r="A7" s="180">
        <v>2</v>
      </c>
      <c r="B7" s="72" t="s">
        <v>298</v>
      </c>
      <c r="C7" s="19" t="s">
        <v>224</v>
      </c>
      <c r="D7" s="19" t="s">
        <v>225</v>
      </c>
      <c r="E7" s="19" t="s">
        <v>226</v>
      </c>
      <c r="F7" s="19" t="s">
        <v>224</v>
      </c>
      <c r="G7" s="19" t="s">
        <v>225</v>
      </c>
      <c r="H7" s="19" t="s">
        <v>226</v>
      </c>
      <c r="I7" s="72" t="s">
        <v>227</v>
      </c>
      <c r="K7" s="72" t="s">
        <v>298</v>
      </c>
      <c r="L7" s="19" t="s">
        <v>224</v>
      </c>
      <c r="M7" s="19" t="s">
        <v>225</v>
      </c>
      <c r="N7" s="19" t="s">
        <v>226</v>
      </c>
      <c r="O7" s="19" t="s">
        <v>224</v>
      </c>
      <c r="P7" s="19" t="s">
        <v>228</v>
      </c>
      <c r="Q7" s="19" t="s">
        <v>229</v>
      </c>
      <c r="R7" s="72" t="s">
        <v>227</v>
      </c>
      <c r="T7" s="72" t="s">
        <v>298</v>
      </c>
      <c r="U7" s="43" t="s">
        <v>235</v>
      </c>
      <c r="V7" s="69">
        <v>2</v>
      </c>
      <c r="W7" s="69" t="e">
        <f>'[1]功能-付费相关'!CA7*('圣人好感度（废弃）'!V5-'圣人好感度（废弃）'!V4)+W6</f>
        <v>#DIV/0!</v>
      </c>
      <c r="X7" s="69" t="e">
        <f>'[1]功能-付费相关'!CB7*('圣人好感度（废弃）'!W5-'圣人好感度（废弃）'!W4)+X6</f>
        <v>#DIV/0!</v>
      </c>
      <c r="Y7" s="69" t="e">
        <f>'[1]功能-付费相关'!CC7*('圣人好感度（废弃）'!X5-'圣人好感度（废弃）'!X4)+Y6</f>
        <v>#DIV/0!</v>
      </c>
      <c r="Z7" s="69" t="e">
        <f>'[1]功能-付费相关'!CD7*('圣人好感度（废弃）'!Y5-'圣人好感度（废弃）'!Y4)+Z6</f>
        <v>#DIV/0!</v>
      </c>
      <c r="AA7" s="69" t="e">
        <f>'[1]功能-付费相关'!CE7*('圣人好感度（废弃）'!Z5-'圣人好感度（废弃）'!Z4)+AA6</f>
        <v>#DIV/0!</v>
      </c>
    </row>
    <row r="8" spans="1:27" x14ac:dyDescent="0.15">
      <c r="A8" s="180">
        <v>3</v>
      </c>
      <c r="B8" s="19">
        <v>10</v>
      </c>
      <c r="C8" s="19">
        <v>0</v>
      </c>
      <c r="D8" s="19">
        <f>INDEX(圣人天赋!$DO$6:$DO$165,$B8,1)</f>
        <v>0</v>
      </c>
      <c r="E8" s="19">
        <f>D8</f>
        <v>0</v>
      </c>
      <c r="F8" s="19">
        <v>0</v>
      </c>
      <c r="G8" s="73">
        <f>D8*INDEX([5]非r将兵属性验证!$Y$7:$Y$166,$B8,1)</f>
        <v>0</v>
      </c>
      <c r="H8" s="73">
        <f>E8*INDEX([5]非r将兵属性验证!$Z$7:$Z$166,$B8,1)</f>
        <v>0</v>
      </c>
      <c r="I8" s="19">
        <f t="shared" ref="I8:I9" si="0">SUM(F8:H8)</f>
        <v>0</v>
      </c>
      <c r="K8" s="19">
        <v>10</v>
      </c>
      <c r="L8" s="19">
        <v>0</v>
      </c>
      <c r="M8" s="19">
        <f>D8</f>
        <v>0</v>
      </c>
      <c r="N8" s="19">
        <f>E8</f>
        <v>0</v>
      </c>
      <c r="O8" s="19">
        <v>0</v>
      </c>
      <c r="P8" s="73">
        <f>M8*INDEX([5]非r将兵属性验证!$AS$7:$AS$166,$K8,1)</f>
        <v>0</v>
      </c>
      <c r="Q8" s="73">
        <f>N8*INDEX([5]非r将兵属性验证!$AT$7:$AT$166,$K8,1)</f>
        <v>0</v>
      </c>
      <c r="R8" s="19">
        <f t="shared" ref="R8:R9" si="1">SUM(O8:Q8)</f>
        <v>0</v>
      </c>
      <c r="T8" s="19">
        <v>10</v>
      </c>
      <c r="U8" s="43" t="e">
        <f>INDEX($W$6:$W$105,T8,1)*$U$1</f>
        <v>#DIV/0!</v>
      </c>
      <c r="V8" s="69">
        <v>3</v>
      </c>
      <c r="W8" s="69" t="e">
        <f>'[1]功能-付费相关'!CA8*('圣人好感度（废弃）'!V6-'圣人好感度（废弃）'!V5)+W7</f>
        <v>#DIV/0!</v>
      </c>
      <c r="X8" s="69" t="e">
        <f>'[1]功能-付费相关'!CB8*('圣人好感度（废弃）'!W6-'圣人好感度（废弃）'!W5)+X7</f>
        <v>#DIV/0!</v>
      </c>
      <c r="Y8" s="69" t="e">
        <f>'[1]功能-付费相关'!CC8*('圣人好感度（废弃）'!X6-'圣人好感度（废弃）'!X5)+Y7</f>
        <v>#DIV/0!</v>
      </c>
      <c r="Z8" s="69" t="e">
        <f>'[1]功能-付费相关'!CD8*('圣人好感度（废弃）'!Y6-'圣人好感度（废弃）'!Y5)+Z7</f>
        <v>#DIV/0!</v>
      </c>
      <c r="AA8" s="69" t="e">
        <f>'[1]功能-付费相关'!CE8*('圣人好感度（废弃）'!Z6-'圣人好感度（废弃）'!Z5)+AA7</f>
        <v>#DIV/0!</v>
      </c>
    </row>
    <row r="9" spans="1:27" x14ac:dyDescent="0.15">
      <c r="A9" s="180">
        <v>4</v>
      </c>
      <c r="B9" s="19">
        <v>20</v>
      </c>
      <c r="C9" s="19">
        <v>0</v>
      </c>
      <c r="D9" s="19">
        <f>INDEX(圣人天赋!$DO$6:$DO$165,$B9,1)</f>
        <v>0</v>
      </c>
      <c r="E9" s="19">
        <f t="shared" ref="E9" si="2">D9</f>
        <v>0</v>
      </c>
      <c r="F9" s="19">
        <v>0</v>
      </c>
      <c r="G9" s="19">
        <f>(D9-D8)*INDEX([5]非r将兵属性验证!$Y$7:$Y$166,$B9,1)+G8</f>
        <v>0</v>
      </c>
      <c r="H9" s="19">
        <f>(E9-E8)*INDEX([5]非r将兵属性验证!$Z$7:$Z$166,$B9,1)+H8</f>
        <v>0</v>
      </c>
      <c r="I9" s="19">
        <f t="shared" si="0"/>
        <v>0</v>
      </c>
      <c r="K9" s="19">
        <v>20</v>
      </c>
      <c r="L9" s="19">
        <v>0</v>
      </c>
      <c r="M9" s="19">
        <f t="shared" ref="M9:N9" si="3">D9</f>
        <v>0</v>
      </c>
      <c r="N9" s="19">
        <f t="shared" si="3"/>
        <v>0</v>
      </c>
      <c r="O9" s="19">
        <v>0</v>
      </c>
      <c r="P9" s="19">
        <f>(M9-M8)*INDEX([5]非r将兵属性验证!$AS$7:$AS$166,$K9,1)+P8</f>
        <v>0</v>
      </c>
      <c r="Q9" s="19">
        <f>(N9-N8)*INDEX([5]非r将兵属性验证!$AT$7:$AT$166,$K9,1)+Q8</f>
        <v>0</v>
      </c>
      <c r="R9" s="19">
        <f t="shared" si="1"/>
        <v>0</v>
      </c>
      <c r="T9" s="19">
        <v>20</v>
      </c>
      <c r="U9" s="43" t="e">
        <f t="shared" ref="U9:U17" si="4">INDEX($W$6:$W$105,T9,1)*$U$1</f>
        <v>#DIV/0!</v>
      </c>
      <c r="V9" s="69">
        <v>4</v>
      </c>
      <c r="W9" s="69" t="e">
        <f>'[1]功能-付费相关'!CA9*('圣人好感度（废弃）'!V7-'圣人好感度（废弃）'!V6)+W8</f>
        <v>#DIV/0!</v>
      </c>
      <c r="X9" s="69" t="e">
        <f>'[1]功能-付费相关'!CB9*('圣人好感度（废弃）'!W7-'圣人好感度（废弃）'!W6)+X8</f>
        <v>#DIV/0!</v>
      </c>
      <c r="Y9" s="69" t="e">
        <f>'[1]功能-付费相关'!CC9*('圣人好感度（废弃）'!X7-'圣人好感度（废弃）'!X6)+Y8</f>
        <v>#DIV/0!</v>
      </c>
      <c r="Z9" s="69" t="e">
        <f>'[1]功能-付费相关'!CD9*('圣人好感度（废弃）'!Y7-'圣人好感度（废弃）'!Y6)+Z8</f>
        <v>#DIV/0!</v>
      </c>
      <c r="AA9" s="69" t="e">
        <f>'[1]功能-付费相关'!CE9*('圣人好感度（废弃）'!Z7-'圣人好感度（废弃）'!Z6)+AA8</f>
        <v>#DIV/0!</v>
      </c>
    </row>
    <row r="10" spans="1:27" x14ac:dyDescent="0.15">
      <c r="A10" s="180">
        <v>5</v>
      </c>
      <c r="B10" s="19">
        <v>30</v>
      </c>
      <c r="C10" s="19">
        <v>0</v>
      </c>
      <c r="D10" s="19">
        <f>INDEX(圣人天赋!$DO$6:$DO$165,$B10,1)</f>
        <v>0</v>
      </c>
      <c r="E10" s="19">
        <f t="shared" ref="E10:E23" si="5">D10</f>
        <v>0</v>
      </c>
      <c r="F10" s="19">
        <v>0</v>
      </c>
      <c r="G10" s="19">
        <f>(D10-D9)*INDEX([5]非r将兵属性验证!$Y$7:$Y$166,$B10,1)+G9</f>
        <v>0</v>
      </c>
      <c r="H10" s="19">
        <f>(E10-E9)*INDEX([5]非r将兵属性验证!$Z$7:$Z$166,$B10,1)+H9</f>
        <v>0</v>
      </c>
      <c r="I10" s="19">
        <f t="shared" ref="I10:I23" si="6">SUM(F10:H10)</f>
        <v>0</v>
      </c>
      <c r="K10" s="19">
        <v>30</v>
      </c>
      <c r="L10" s="19">
        <v>0</v>
      </c>
      <c r="M10" s="19">
        <f t="shared" ref="M10:M23" si="7">D10</f>
        <v>0</v>
      </c>
      <c r="N10" s="19">
        <f t="shared" ref="N10:N23" si="8">E10</f>
        <v>0</v>
      </c>
      <c r="O10" s="19">
        <v>0</v>
      </c>
      <c r="P10" s="19">
        <f>(M10-M9)*INDEX([5]非r将兵属性验证!$AS$7:$AS$166,$K10,1)+P9</f>
        <v>0</v>
      </c>
      <c r="Q10" s="19">
        <f>(N10-N9)*INDEX([5]非r将兵属性验证!$AT$7:$AT$166,$K10,1)+Q9</f>
        <v>0</v>
      </c>
      <c r="R10" s="19">
        <f t="shared" ref="R10:R23" si="9">SUM(O10:Q10)</f>
        <v>0</v>
      </c>
      <c r="T10" s="19">
        <v>30</v>
      </c>
      <c r="U10" s="43" t="e">
        <f t="shared" si="4"/>
        <v>#DIV/0!</v>
      </c>
      <c r="V10" s="69">
        <v>5</v>
      </c>
      <c r="W10" s="69" t="e">
        <f>'[1]功能-付费相关'!CA10*('圣人好感度（废弃）'!V8-'圣人好感度（废弃）'!V7)+W9</f>
        <v>#DIV/0!</v>
      </c>
      <c r="X10" s="69" t="e">
        <f>'[1]功能-付费相关'!CB10*('圣人好感度（废弃）'!W8-'圣人好感度（废弃）'!W7)+X9</f>
        <v>#DIV/0!</v>
      </c>
      <c r="Y10" s="69" t="e">
        <f>'[1]功能-付费相关'!CC10*('圣人好感度（废弃）'!X8-'圣人好感度（废弃）'!X7)+Y9</f>
        <v>#DIV/0!</v>
      </c>
      <c r="Z10" s="69" t="e">
        <f>'[1]功能-付费相关'!CD10*('圣人好感度（废弃）'!Y8-'圣人好感度（废弃）'!Y7)+Z9</f>
        <v>#DIV/0!</v>
      </c>
      <c r="AA10" s="69" t="e">
        <f>'[1]功能-付费相关'!CE10*('圣人好感度（废弃）'!Z8-'圣人好感度（废弃）'!Z7)+AA9</f>
        <v>#DIV/0!</v>
      </c>
    </row>
    <row r="11" spans="1:27" x14ac:dyDescent="0.15">
      <c r="A11" s="180">
        <v>6</v>
      </c>
      <c r="B11" s="19">
        <v>40</v>
      </c>
      <c r="C11" s="19">
        <v>0</v>
      </c>
      <c r="D11" s="19">
        <f>INDEX(圣人天赋!$DO$6:$DO$165,$B11,1)</f>
        <v>6.6548881438890956E-2</v>
      </c>
      <c r="E11" s="19">
        <f t="shared" si="5"/>
        <v>6.6548881438890956E-2</v>
      </c>
      <c r="F11" s="19">
        <v>0</v>
      </c>
      <c r="G11" s="19">
        <f>(D11-D10)*INDEX([5]非r将兵属性验证!$Y$7:$Y$166,$B11,1)+G10</f>
        <v>36628869.424584173</v>
      </c>
      <c r="H11" s="19">
        <f>(E11-E10)*INDEX([5]非r将兵属性验证!$Z$7:$Z$166,$B11,1)+H10</f>
        <v>36628869.424584173</v>
      </c>
      <c r="I11" s="19">
        <f t="shared" si="6"/>
        <v>73257738.849168345</v>
      </c>
      <c r="K11" s="19">
        <v>40</v>
      </c>
      <c r="L11" s="19">
        <v>0</v>
      </c>
      <c r="M11" s="19">
        <f t="shared" si="7"/>
        <v>6.6548881438890956E-2</v>
      </c>
      <c r="N11" s="19">
        <f t="shared" si="8"/>
        <v>6.6548881438890956E-2</v>
      </c>
      <c r="O11" s="19">
        <v>0</v>
      </c>
      <c r="P11" s="19">
        <f>(M11-M10)*INDEX([5]非r将兵属性验证!$AS$7:$AS$166,$K11,1)+P10</f>
        <v>38717290.569347374</v>
      </c>
      <c r="Q11" s="19">
        <f>(N11-N10)*INDEX([5]非r将兵属性验证!$AT$7:$AT$166,$K11,1)+Q10</f>
        <v>38717290.569347374</v>
      </c>
      <c r="R11" s="19">
        <f t="shared" si="9"/>
        <v>77434581.138694748</v>
      </c>
      <c r="T11" s="19">
        <v>40</v>
      </c>
      <c r="U11" s="43" t="e">
        <f t="shared" si="4"/>
        <v>#DIV/0!</v>
      </c>
      <c r="V11" s="69">
        <v>6</v>
      </c>
      <c r="W11" s="69" t="e">
        <f>'[1]功能-付费相关'!CA11*('圣人好感度（废弃）'!V9-'圣人好感度（废弃）'!V8)+W10</f>
        <v>#DIV/0!</v>
      </c>
      <c r="X11" s="69" t="e">
        <f>'[1]功能-付费相关'!CB11*('圣人好感度（废弃）'!W9-'圣人好感度（废弃）'!W8)+X10</f>
        <v>#DIV/0!</v>
      </c>
      <c r="Y11" s="69" t="e">
        <f>'[1]功能-付费相关'!CC11*('圣人好感度（废弃）'!X9-'圣人好感度（废弃）'!X8)+Y10</f>
        <v>#DIV/0!</v>
      </c>
      <c r="Z11" s="69" t="e">
        <f>'[1]功能-付费相关'!CD11*('圣人好感度（废弃）'!Y9-'圣人好感度（废弃）'!Y8)+Z10</f>
        <v>#DIV/0!</v>
      </c>
      <c r="AA11" s="69" t="e">
        <f>'[1]功能-付费相关'!CE11*('圣人好感度（废弃）'!Z9-'圣人好感度（废弃）'!Z8)+AA10</f>
        <v>#DIV/0!</v>
      </c>
    </row>
    <row r="12" spans="1:27" x14ac:dyDescent="0.15">
      <c r="A12" s="180">
        <v>7</v>
      </c>
      <c r="B12" s="19">
        <v>50</v>
      </c>
      <c r="C12" s="19">
        <v>0</v>
      </c>
      <c r="D12" s="19">
        <f>INDEX(圣人天赋!$DO$6:$DO$165,$B12,1)</f>
        <v>8.0985406393084061E-2</v>
      </c>
      <c r="E12" s="19">
        <f t="shared" si="5"/>
        <v>8.0985406393084061E-2</v>
      </c>
      <c r="F12" s="19">
        <v>0</v>
      </c>
      <c r="G12" s="19">
        <f>(D12-D11)*INDEX([5]非r将兵属性验证!$Y$7:$Y$166,$B12,1)+G11</f>
        <v>53100674.430271894</v>
      </c>
      <c r="H12" s="19">
        <f>(E12-E11)*INDEX([5]非r将兵属性验证!$Z$7:$Z$166,$B12,1)+H11</f>
        <v>53100674.430271894</v>
      </c>
      <c r="I12" s="19">
        <f t="shared" si="6"/>
        <v>106201348.86054379</v>
      </c>
      <c r="K12" s="19">
        <v>50</v>
      </c>
      <c r="L12" s="19">
        <v>0</v>
      </c>
      <c r="M12" s="19">
        <f t="shared" si="7"/>
        <v>8.0985406393084061E-2</v>
      </c>
      <c r="N12" s="19">
        <f t="shared" si="8"/>
        <v>8.0985406393084061E-2</v>
      </c>
      <c r="O12" s="19">
        <v>0</v>
      </c>
      <c r="P12" s="19">
        <f>(M12-M11)*INDEX([5]非r将兵属性验证!$AS$7:$AS$166,$K12,1)+P11</f>
        <v>57209141.046305969</v>
      </c>
      <c r="Q12" s="19">
        <f>(N12-N11)*INDEX([5]非r将兵属性验证!$AT$7:$AT$166,$K12,1)+Q11</f>
        <v>57209141.046305969</v>
      </c>
      <c r="R12" s="19">
        <f t="shared" si="9"/>
        <v>114418282.09261194</v>
      </c>
      <c r="T12" s="19">
        <v>50</v>
      </c>
      <c r="U12" s="43" t="e">
        <f t="shared" si="4"/>
        <v>#DIV/0!</v>
      </c>
      <c r="V12" s="69">
        <v>7</v>
      </c>
      <c r="W12" s="69" t="e">
        <f>'[1]功能-付费相关'!CA12*('圣人好感度（废弃）'!V10-'圣人好感度（废弃）'!V9)+W11</f>
        <v>#DIV/0!</v>
      </c>
      <c r="X12" s="69" t="e">
        <f>'[1]功能-付费相关'!CB12*('圣人好感度（废弃）'!W10-'圣人好感度（废弃）'!W9)+X11</f>
        <v>#DIV/0!</v>
      </c>
      <c r="Y12" s="69" t="e">
        <f>'[1]功能-付费相关'!CC12*('圣人好感度（废弃）'!X10-'圣人好感度（废弃）'!X9)+Y11</f>
        <v>#DIV/0!</v>
      </c>
      <c r="Z12" s="69" t="e">
        <f>'[1]功能-付费相关'!CD12*('圣人好感度（废弃）'!Y10-'圣人好感度（废弃）'!Y9)+Z11</f>
        <v>#DIV/0!</v>
      </c>
      <c r="AA12" s="69" t="e">
        <f>'[1]功能-付费相关'!CE12*('圣人好感度（废弃）'!Z10-'圣人好感度（废弃）'!Z9)+AA11</f>
        <v>#DIV/0!</v>
      </c>
    </row>
    <row r="13" spans="1:27" x14ac:dyDescent="0.15">
      <c r="A13" s="180">
        <v>8</v>
      </c>
      <c r="B13" s="19">
        <v>60</v>
      </c>
      <c r="C13" s="19">
        <v>0</v>
      </c>
      <c r="D13" s="19">
        <f>INDEX(圣人天赋!$DO$6:$DO$165,$B13,1)</f>
        <v>7.8776626709078937E-2</v>
      </c>
      <c r="E13" s="19">
        <f t="shared" si="5"/>
        <v>7.8776626709078937E-2</v>
      </c>
      <c r="F13" s="19">
        <v>0</v>
      </c>
      <c r="G13" s="19">
        <f>(D13-D12)*INDEX([5]非r将兵属性验证!$Y$7:$Y$166,$B13,1)+G12</f>
        <v>47004930.286532953</v>
      </c>
      <c r="H13" s="19">
        <f>(E13-E12)*INDEX([5]非r将兵属性验证!$Z$7:$Z$166,$B13,1)+H12</f>
        <v>47004930.286532953</v>
      </c>
      <c r="I13" s="19">
        <f t="shared" si="6"/>
        <v>94009860.573065907</v>
      </c>
      <c r="K13" s="19">
        <v>60</v>
      </c>
      <c r="L13" s="19">
        <v>0</v>
      </c>
      <c r="M13" s="19">
        <f t="shared" si="7"/>
        <v>7.8776626709078937E-2</v>
      </c>
      <c r="N13" s="19">
        <f t="shared" si="8"/>
        <v>7.8776626709078937E-2</v>
      </c>
      <c r="O13" s="19">
        <v>0</v>
      </c>
      <c r="P13" s="19">
        <f>(M13-M12)*INDEX([5]非r将兵属性验证!$AS$7:$AS$166,$K13,1)+P12</f>
        <v>50121289.160276838</v>
      </c>
      <c r="Q13" s="19">
        <f>(N13-N12)*INDEX([5]非r将兵属性验证!$AT$7:$AT$166,$K13,1)+Q12</f>
        <v>50121289.160276838</v>
      </c>
      <c r="R13" s="19">
        <f t="shared" si="9"/>
        <v>100242578.32055368</v>
      </c>
      <c r="T13" s="19">
        <v>60</v>
      </c>
      <c r="U13" s="43" t="e">
        <f t="shared" si="4"/>
        <v>#DIV/0!</v>
      </c>
      <c r="V13" s="69">
        <v>8</v>
      </c>
      <c r="W13" s="69" t="e">
        <f>'[1]功能-付费相关'!CA13*('圣人好感度（废弃）'!V11-'圣人好感度（废弃）'!V10)+W12</f>
        <v>#DIV/0!</v>
      </c>
      <c r="X13" s="69" t="e">
        <f>'[1]功能-付费相关'!CB13*('圣人好感度（废弃）'!W11-'圣人好感度（废弃）'!W10)+X12</f>
        <v>#DIV/0!</v>
      </c>
      <c r="Y13" s="69" t="e">
        <f>'[1]功能-付费相关'!CC13*('圣人好感度（废弃）'!X11-'圣人好感度（废弃）'!X10)+Y12</f>
        <v>#DIV/0!</v>
      </c>
      <c r="Z13" s="69" t="e">
        <f>'[1]功能-付费相关'!CD13*('圣人好感度（废弃）'!Y11-'圣人好感度（废弃）'!Y10)+Z12</f>
        <v>#DIV/0!</v>
      </c>
      <c r="AA13" s="69" t="e">
        <f>'[1]功能-付费相关'!CE13*('圣人好感度（废弃）'!Z11-'圣人好感度（废弃）'!Z10)+AA12</f>
        <v>#DIV/0!</v>
      </c>
    </row>
    <row r="14" spans="1:27" x14ac:dyDescent="0.15">
      <c r="A14" s="180">
        <v>9</v>
      </c>
      <c r="B14" s="19">
        <v>70</v>
      </c>
      <c r="C14" s="19">
        <v>0</v>
      </c>
      <c r="D14" s="19">
        <f>INDEX(圣人天赋!$DO$6:$DO$165,$B14,1)</f>
        <v>7.643573742932569E-2</v>
      </c>
      <c r="E14" s="19">
        <f t="shared" si="5"/>
        <v>7.643573742932569E-2</v>
      </c>
      <c r="F14" s="19">
        <v>0</v>
      </c>
      <c r="G14" s="19">
        <f>(D14-D13)*INDEX([5]非r将兵属性验证!$Y$7:$Y$166,$B14,1)+G13</f>
        <v>32238504.081400663</v>
      </c>
      <c r="H14" s="19">
        <f>(E14-E13)*INDEX([5]非r将兵属性验证!$Z$7:$Z$166,$B14,1)+H13</f>
        <v>32238504.081400663</v>
      </c>
      <c r="I14" s="19">
        <f t="shared" si="6"/>
        <v>64477008.162801325</v>
      </c>
      <c r="K14" s="19">
        <v>70</v>
      </c>
      <c r="L14" s="19">
        <v>0</v>
      </c>
      <c r="M14" s="19">
        <f t="shared" si="7"/>
        <v>7.643573742932569E-2</v>
      </c>
      <c r="N14" s="19">
        <f t="shared" si="8"/>
        <v>7.643573742932569E-2</v>
      </c>
      <c r="O14" s="19">
        <v>0</v>
      </c>
      <c r="P14" s="19">
        <f>(M14-M13)*INDEX([5]非r将兵属性验证!$AS$7:$AS$166,$K14,1)+P13</f>
        <v>32590224.655823726</v>
      </c>
      <c r="Q14" s="19">
        <f>(N14-N13)*INDEX([5]非r将兵属性验证!$AT$7:$AT$166,$K14,1)+Q13</f>
        <v>32590224.655823726</v>
      </c>
      <c r="R14" s="19">
        <f t="shared" si="9"/>
        <v>65180449.311647452</v>
      </c>
      <c r="T14" s="19">
        <v>70</v>
      </c>
      <c r="U14" s="43" t="e">
        <f t="shared" si="4"/>
        <v>#DIV/0!</v>
      </c>
      <c r="V14" s="69">
        <v>9</v>
      </c>
      <c r="W14" s="69" t="e">
        <f>'[1]功能-付费相关'!CA14*('圣人好感度（废弃）'!V12-'圣人好感度（废弃）'!V11)+W13</f>
        <v>#DIV/0!</v>
      </c>
      <c r="X14" s="69" t="e">
        <f>'[1]功能-付费相关'!CB14*('圣人好感度（废弃）'!W12-'圣人好感度（废弃）'!W11)+X13</f>
        <v>#DIV/0!</v>
      </c>
      <c r="Y14" s="69" t="e">
        <f>'[1]功能-付费相关'!CC14*('圣人好感度（废弃）'!X12-'圣人好感度（废弃）'!X11)+Y13</f>
        <v>#DIV/0!</v>
      </c>
      <c r="Z14" s="69" t="e">
        <f>'[1]功能-付费相关'!CD14*('圣人好感度（废弃）'!Y12-'圣人好感度（废弃）'!Y11)+Z13</f>
        <v>#DIV/0!</v>
      </c>
      <c r="AA14" s="69" t="e">
        <f>'[1]功能-付费相关'!CE14*('圣人好感度（废弃）'!Z12-'圣人好感度（废弃）'!Z11)+AA13</f>
        <v>#DIV/0!</v>
      </c>
    </row>
    <row r="15" spans="1:27" x14ac:dyDescent="0.15">
      <c r="A15" s="180">
        <v>10</v>
      </c>
      <c r="B15" s="19">
        <v>80</v>
      </c>
      <c r="C15" s="19">
        <v>0</v>
      </c>
      <c r="D15" s="19">
        <f>INDEX(圣人天赋!$DO$6:$DO$165,$B15,1)</f>
        <v>0.11113015078216251</v>
      </c>
      <c r="E15" s="19">
        <f t="shared" si="5"/>
        <v>0.11113015078216251</v>
      </c>
      <c r="F15" s="19">
        <v>0</v>
      </c>
      <c r="G15" s="19">
        <f>(D15-D14)*INDEX([5]非r将兵属性验证!$Y$7:$Y$166,$B15,1)+G14</f>
        <v>530723249.98062956</v>
      </c>
      <c r="H15" s="19">
        <f>(E15-E14)*INDEX([5]非r将兵属性验证!$Z$7:$Z$166,$B15,1)+H14</f>
        <v>530723249.98062956</v>
      </c>
      <c r="I15" s="19">
        <f t="shared" si="6"/>
        <v>1061446499.9612591</v>
      </c>
      <c r="K15" s="19">
        <v>80</v>
      </c>
      <c r="L15" s="19">
        <v>0</v>
      </c>
      <c r="M15" s="19">
        <f t="shared" si="7"/>
        <v>0.11113015078216251</v>
      </c>
      <c r="N15" s="19">
        <f t="shared" si="8"/>
        <v>0.11113015078216251</v>
      </c>
      <c r="O15" s="19">
        <v>0</v>
      </c>
      <c r="P15" s="19">
        <f>(M15-M14)*INDEX([5]非r将兵属性验证!$AS$7:$AS$166,$K15,1)+P14</f>
        <v>612454480.25518525</v>
      </c>
      <c r="Q15" s="19">
        <f>(N15-N14)*INDEX([5]非r将兵属性验证!$AT$7:$AT$166,$K15,1)+Q14</f>
        <v>612454480.25518525</v>
      </c>
      <c r="R15" s="19">
        <f t="shared" si="9"/>
        <v>1224908960.5103705</v>
      </c>
      <c r="T15" s="19">
        <v>80</v>
      </c>
      <c r="U15" s="43" t="e">
        <f t="shared" si="4"/>
        <v>#DIV/0!</v>
      </c>
      <c r="V15" s="69">
        <v>10</v>
      </c>
      <c r="W15" s="69" t="e">
        <f>'[1]功能-付费相关'!CA15*('圣人好感度（废弃）'!V13-'圣人好感度（废弃）'!V12)+W14</f>
        <v>#DIV/0!</v>
      </c>
      <c r="X15" s="69" t="e">
        <f>'[1]功能-付费相关'!CB15*('圣人好感度（废弃）'!W13-'圣人好感度（废弃）'!W12)+X14</f>
        <v>#DIV/0!</v>
      </c>
      <c r="Y15" s="69" t="e">
        <f>'[1]功能-付费相关'!CC15*('圣人好感度（废弃）'!X13-'圣人好感度（废弃）'!X12)+Y14</f>
        <v>#DIV/0!</v>
      </c>
      <c r="Z15" s="69" t="e">
        <f>'[1]功能-付费相关'!CD15*('圣人好感度（废弃）'!Y13-'圣人好感度（废弃）'!Y12)+Z14</f>
        <v>#DIV/0!</v>
      </c>
      <c r="AA15" s="69" t="e">
        <f>'[1]功能-付费相关'!CE15*('圣人好感度（废弃）'!Z13-'圣人好感度（废弃）'!Z12)+AA14</f>
        <v>#DIV/0!</v>
      </c>
    </row>
    <row r="16" spans="1:27" x14ac:dyDescent="0.15">
      <c r="A16" s="180">
        <v>11</v>
      </c>
      <c r="B16" s="19">
        <v>90</v>
      </c>
      <c r="C16" s="19">
        <v>0</v>
      </c>
      <c r="D16" s="19">
        <f>INDEX(圣人天赋!$DO$6:$DO$165,$B16,1)</f>
        <v>0.10767436251588273</v>
      </c>
      <c r="E16" s="19">
        <f t="shared" si="5"/>
        <v>0.10767436251588273</v>
      </c>
      <c r="F16" s="19">
        <v>0</v>
      </c>
      <c r="G16" s="19">
        <f>(D16-D15)*INDEX([5]非r将兵属性验证!$Y$7:$Y$166,$B16,1)+G15</f>
        <v>433916151.76321179</v>
      </c>
      <c r="H16" s="19">
        <f>(E16-E15)*INDEX([5]非r将兵属性验证!$Z$7:$Z$166,$B16,1)+H15</f>
        <v>433916151.76321179</v>
      </c>
      <c r="I16" s="19">
        <f t="shared" si="6"/>
        <v>867832303.52642357</v>
      </c>
      <c r="K16" s="19">
        <v>90</v>
      </c>
      <c r="L16" s="19">
        <v>0</v>
      </c>
      <c r="M16" s="19">
        <f t="shared" si="7"/>
        <v>0.10767436251588273</v>
      </c>
      <c r="N16" s="19">
        <f t="shared" si="8"/>
        <v>0.10767436251588273</v>
      </c>
      <c r="O16" s="19">
        <v>0</v>
      </c>
      <c r="P16" s="19">
        <f>(M16-M15)*INDEX([5]非r将兵属性验证!$AS$7:$AS$166,$K16,1)+P15</f>
        <v>493123043.14111197</v>
      </c>
      <c r="Q16" s="19">
        <f>(N16-N15)*INDEX([5]非r将兵属性验证!$AT$7:$AT$166,$K16,1)+Q15</f>
        <v>493123043.14111197</v>
      </c>
      <c r="R16" s="19">
        <f t="shared" si="9"/>
        <v>986246086.28222394</v>
      </c>
      <c r="T16" s="19">
        <v>90</v>
      </c>
      <c r="U16" s="43" t="e">
        <f t="shared" si="4"/>
        <v>#DIV/0!</v>
      </c>
      <c r="V16" s="69">
        <v>11</v>
      </c>
      <c r="W16" s="69" t="e">
        <f>'[1]功能-付费相关'!CA16*('圣人好感度（废弃）'!V14-'圣人好感度（废弃）'!V13)+W15</f>
        <v>#DIV/0!</v>
      </c>
      <c r="X16" s="69" t="e">
        <f>'[1]功能-付费相关'!CB16*('圣人好感度（废弃）'!W14-'圣人好感度（废弃）'!W13)+X15</f>
        <v>#DIV/0!</v>
      </c>
      <c r="Y16" s="69" t="e">
        <f>'[1]功能-付费相关'!CC16*('圣人好感度（废弃）'!X14-'圣人好感度（废弃）'!X13)+Y15</f>
        <v>#DIV/0!</v>
      </c>
      <c r="Z16" s="69" t="e">
        <f>'[1]功能-付费相关'!CD16*('圣人好感度（废弃）'!Y14-'圣人好感度（废弃）'!Y13)+Z15</f>
        <v>#DIV/0!</v>
      </c>
      <c r="AA16" s="69" t="e">
        <f>'[1]功能-付费相关'!CE16*('圣人好感度（废弃）'!Z14-'圣人好感度（废弃）'!Z13)+AA15</f>
        <v>#DIV/0!</v>
      </c>
    </row>
    <row r="17" spans="1:27" x14ac:dyDescent="0.15">
      <c r="A17" s="180">
        <v>12</v>
      </c>
      <c r="B17" s="19">
        <v>100</v>
      </c>
      <c r="C17" s="19">
        <v>0</v>
      </c>
      <c r="D17" s="19">
        <f>INDEX(圣人天赋!$DO$6:$DO$165,$B17,1)</f>
        <v>0.14199999999999999</v>
      </c>
      <c r="E17" s="19">
        <f t="shared" si="5"/>
        <v>0.14199999999999999</v>
      </c>
      <c r="F17" s="19">
        <v>0</v>
      </c>
      <c r="G17" s="19">
        <f>(D17-D16)*INDEX([5]非r将兵属性验证!$Y$7:$Y$166,$B17,1)+G16</f>
        <v>1940836086.2222557</v>
      </c>
      <c r="H17" s="19">
        <f>(E17-E16)*INDEX([5]非r将兵属性验证!$Z$7:$Z$166,$B17,1)+H16</f>
        <v>1940836086.2222557</v>
      </c>
      <c r="I17" s="19">
        <f t="shared" si="6"/>
        <v>3881672172.4445114</v>
      </c>
      <c r="K17" s="19">
        <v>100</v>
      </c>
      <c r="L17" s="19">
        <v>0</v>
      </c>
      <c r="M17" s="19">
        <f t="shared" si="7"/>
        <v>0.14199999999999999</v>
      </c>
      <c r="N17" s="19">
        <f t="shared" si="8"/>
        <v>0.14199999999999999</v>
      </c>
      <c r="O17" s="19">
        <v>0</v>
      </c>
      <c r="P17" s="19">
        <f>(M17-M16)*INDEX([5]非r将兵属性验证!$AS$7:$AS$166,$K17,1)+P16</f>
        <v>2599739693.5875115</v>
      </c>
      <c r="Q17" s="19">
        <f>(N17-N16)*INDEX([5]非r将兵属性验证!$AT$7:$AT$166,$K17,1)+Q16</f>
        <v>2599739693.5875115</v>
      </c>
      <c r="R17" s="19">
        <f t="shared" si="9"/>
        <v>5199479387.1750231</v>
      </c>
      <c r="T17" s="19">
        <v>100</v>
      </c>
      <c r="U17" s="43" t="e">
        <f t="shared" si="4"/>
        <v>#DIV/0!</v>
      </c>
      <c r="V17" s="69">
        <v>12</v>
      </c>
      <c r="W17" s="69" t="e">
        <f>'[1]功能-付费相关'!CA17*('圣人好感度（废弃）'!V15-'圣人好感度（废弃）'!V14)+W16</f>
        <v>#DIV/0!</v>
      </c>
      <c r="X17" s="69" t="e">
        <f>'[1]功能-付费相关'!CB17*('圣人好感度（废弃）'!W15-'圣人好感度（废弃）'!W14)+X16</f>
        <v>#DIV/0!</v>
      </c>
      <c r="Y17" s="69" t="e">
        <f>'[1]功能-付费相关'!CC17*('圣人好感度（废弃）'!X15-'圣人好感度（废弃）'!X14)+Y16</f>
        <v>#DIV/0!</v>
      </c>
      <c r="Z17" s="69" t="e">
        <f>'[1]功能-付费相关'!CD17*('圣人好感度（废弃）'!Y15-'圣人好感度（废弃）'!Y14)+Z16</f>
        <v>#DIV/0!</v>
      </c>
      <c r="AA17" s="69" t="e">
        <f>'[1]功能-付费相关'!CE17*('圣人好感度（废弃）'!Z15-'圣人好感度（废弃）'!Z14)+AA16</f>
        <v>#DIV/0!</v>
      </c>
    </row>
    <row r="18" spans="1:27" x14ac:dyDescent="0.15">
      <c r="A18" s="180">
        <v>13</v>
      </c>
      <c r="B18" s="19">
        <v>110</v>
      </c>
      <c r="C18" s="19">
        <v>0</v>
      </c>
      <c r="D18" s="19">
        <f>INDEX(圣人天赋!$DO$6:$DO$165,$B18,1)</f>
        <v>0.14199999999999999</v>
      </c>
      <c r="E18" s="19">
        <f t="shared" si="5"/>
        <v>0.14199999999999999</v>
      </c>
      <c r="F18" s="19">
        <v>0</v>
      </c>
      <c r="G18" s="19">
        <f>(D18-D17)*INDEX([5]非r将兵属性验证!$Y$7:$Y$166,$B18,1)+G17</f>
        <v>1940836086.2222557</v>
      </c>
      <c r="H18" s="19">
        <f>(E18-E17)*INDEX([5]非r将兵属性验证!$Z$7:$Z$166,$B18,1)+H17</f>
        <v>1940836086.2222557</v>
      </c>
      <c r="I18" s="19">
        <f t="shared" si="6"/>
        <v>3881672172.4445114</v>
      </c>
      <c r="K18" s="19">
        <v>110</v>
      </c>
      <c r="L18" s="19">
        <v>0</v>
      </c>
      <c r="M18" s="19">
        <f t="shared" si="7"/>
        <v>0.14199999999999999</v>
      </c>
      <c r="N18" s="19">
        <f t="shared" si="8"/>
        <v>0.14199999999999999</v>
      </c>
      <c r="O18" s="19">
        <v>0</v>
      </c>
      <c r="P18" s="19">
        <f>(M18-M17)*INDEX([5]非r将兵属性验证!$AS$7:$AS$166,$K18,1)+P17</f>
        <v>2599739693.5875115</v>
      </c>
      <c r="Q18" s="19">
        <f>(N18-N17)*INDEX([5]非r将兵属性验证!$AT$7:$AT$166,$K18,1)+Q17</f>
        <v>2599739693.5875115</v>
      </c>
      <c r="R18" s="19">
        <f t="shared" si="9"/>
        <v>5199479387.1750231</v>
      </c>
      <c r="T18" s="19">
        <v>110</v>
      </c>
      <c r="U18" s="43" t="e">
        <f t="shared" ref="U18:U23" si="10">INDEX($W$6:$W$105,T18,1)*$U$1</f>
        <v>#REF!</v>
      </c>
      <c r="V18" s="69">
        <v>13</v>
      </c>
      <c r="W18" s="69" t="e">
        <f>'[1]功能-付费相关'!CA18*('圣人好感度（废弃）'!V16-'圣人好感度（废弃）'!V15)+W17</f>
        <v>#DIV/0!</v>
      </c>
      <c r="X18" s="69" t="e">
        <f>'[1]功能-付费相关'!CB18*('圣人好感度（废弃）'!W16-'圣人好感度（废弃）'!W15)+X17</f>
        <v>#DIV/0!</v>
      </c>
      <c r="Y18" s="69" t="e">
        <f>'[1]功能-付费相关'!CC18*('圣人好感度（废弃）'!X16-'圣人好感度（废弃）'!X15)+Y17</f>
        <v>#DIV/0!</v>
      </c>
      <c r="Z18" s="69" t="e">
        <f>'[1]功能-付费相关'!CD18*('圣人好感度（废弃）'!Y16-'圣人好感度（废弃）'!Y15)+Z17</f>
        <v>#DIV/0!</v>
      </c>
      <c r="AA18" s="69" t="e">
        <f>'[1]功能-付费相关'!CE18*('圣人好感度（废弃）'!Z16-'圣人好感度（废弃）'!Z15)+AA17</f>
        <v>#DIV/0!</v>
      </c>
    </row>
    <row r="19" spans="1:27" x14ac:dyDescent="0.15">
      <c r="A19" s="180">
        <v>14</v>
      </c>
      <c r="B19" s="19">
        <v>120</v>
      </c>
      <c r="C19" s="19">
        <v>0</v>
      </c>
      <c r="D19" s="19">
        <f>INDEX(圣人天赋!$DO$6:$DO$165,$B19,1)</f>
        <v>0.1704</v>
      </c>
      <c r="E19" s="19">
        <f t="shared" si="5"/>
        <v>0.1704</v>
      </c>
      <c r="F19" s="19">
        <v>0</v>
      </c>
      <c r="G19" s="19">
        <f>(D19-D18)*INDEX([5]非r将兵属性验证!$Y$7:$Y$166,$B19,1)+G18</f>
        <v>4409590882.9355879</v>
      </c>
      <c r="H19" s="19">
        <f>(E19-E18)*INDEX([5]非r将兵属性验证!$Z$7:$Z$166,$B19,1)+H18</f>
        <v>4409590882.9355879</v>
      </c>
      <c r="I19" s="19">
        <f t="shared" si="6"/>
        <v>8819181765.8711758</v>
      </c>
      <c r="K19" s="19">
        <v>120</v>
      </c>
      <c r="L19" s="19">
        <v>0</v>
      </c>
      <c r="M19" s="19">
        <f t="shared" si="7"/>
        <v>0.1704</v>
      </c>
      <c r="N19" s="19">
        <f t="shared" si="8"/>
        <v>0.1704</v>
      </c>
      <c r="O19" s="19">
        <v>0</v>
      </c>
      <c r="P19" s="19">
        <f>(M19-M18)*INDEX([5]非r将兵属性验证!$AS$7:$AS$166,$K19,1)+P18</f>
        <v>7068112064.4351234</v>
      </c>
      <c r="Q19" s="19">
        <f>(N19-N18)*INDEX([5]非r将兵属性验证!$AT$7:$AT$166,$K19,1)+Q18</f>
        <v>7068112064.4351234</v>
      </c>
      <c r="R19" s="19">
        <f t="shared" si="9"/>
        <v>14136224128.870247</v>
      </c>
      <c r="T19" s="19">
        <v>120</v>
      </c>
      <c r="U19" s="43" t="e">
        <f t="shared" si="10"/>
        <v>#REF!</v>
      </c>
      <c r="V19" s="69">
        <v>14</v>
      </c>
      <c r="W19" s="69" t="e">
        <f>'[1]功能-付费相关'!CA19*('圣人好感度（废弃）'!V17-'圣人好感度（废弃）'!V16)+W18</f>
        <v>#DIV/0!</v>
      </c>
      <c r="X19" s="69" t="e">
        <f>'[1]功能-付费相关'!CB19*('圣人好感度（废弃）'!W17-'圣人好感度（废弃）'!W16)+X18</f>
        <v>#DIV/0!</v>
      </c>
      <c r="Y19" s="69" t="e">
        <f>'[1]功能-付费相关'!CC19*('圣人好感度（废弃）'!X17-'圣人好感度（废弃）'!X16)+Y18</f>
        <v>#DIV/0!</v>
      </c>
      <c r="Z19" s="69" t="e">
        <f>'[1]功能-付费相关'!CD19*('圣人好感度（废弃）'!Y17-'圣人好感度（废弃）'!Y16)+Z18</f>
        <v>#DIV/0!</v>
      </c>
      <c r="AA19" s="69" t="e">
        <f>'[1]功能-付费相关'!CE19*('圣人好感度（废弃）'!Z17-'圣人好感度（废弃）'!Z16)+AA18</f>
        <v>#DIV/0!</v>
      </c>
    </row>
    <row r="20" spans="1:27" x14ac:dyDescent="0.15">
      <c r="A20" s="180">
        <v>15</v>
      </c>
      <c r="B20" s="19">
        <v>130</v>
      </c>
      <c r="C20" s="19">
        <v>0</v>
      </c>
      <c r="D20" s="19">
        <f>INDEX(圣人天赋!$DO$6:$DO$165,$B20,1)</f>
        <v>0.1704</v>
      </c>
      <c r="E20" s="19">
        <f t="shared" si="5"/>
        <v>0.1704</v>
      </c>
      <c r="F20" s="19">
        <v>0</v>
      </c>
      <c r="G20" s="19">
        <f>(D20-D19)*INDEX([5]非r将兵属性验证!$Y$7:$Y$166,$B20,1)+G19</f>
        <v>4409590882.9355879</v>
      </c>
      <c r="H20" s="19">
        <f>(E20-E19)*INDEX([5]非r将兵属性验证!$Z$7:$Z$166,$B20,1)+H19</f>
        <v>4409590882.9355879</v>
      </c>
      <c r="I20" s="19">
        <f t="shared" si="6"/>
        <v>8819181765.8711758</v>
      </c>
      <c r="K20" s="19">
        <v>130</v>
      </c>
      <c r="L20" s="19">
        <v>0</v>
      </c>
      <c r="M20" s="19">
        <f t="shared" si="7"/>
        <v>0.1704</v>
      </c>
      <c r="N20" s="19">
        <f t="shared" si="8"/>
        <v>0.1704</v>
      </c>
      <c r="O20" s="19">
        <v>0</v>
      </c>
      <c r="P20" s="19">
        <f>(M20-M19)*INDEX([5]非r将兵属性验证!$AS$7:$AS$166,$K20,1)+P19</f>
        <v>7068112064.4351234</v>
      </c>
      <c r="Q20" s="19">
        <f>(N20-N19)*INDEX([5]非r将兵属性验证!$AT$7:$AT$166,$K20,1)+Q19</f>
        <v>7068112064.4351234</v>
      </c>
      <c r="R20" s="19">
        <f t="shared" si="9"/>
        <v>14136224128.870247</v>
      </c>
      <c r="T20" s="19">
        <v>130</v>
      </c>
      <c r="U20" s="43" t="e">
        <f t="shared" si="10"/>
        <v>#REF!</v>
      </c>
      <c r="V20" s="69">
        <v>15</v>
      </c>
      <c r="W20" s="69" t="e">
        <f>'[1]功能-付费相关'!CA20*('圣人好感度（废弃）'!V18-'圣人好感度（废弃）'!V17)+W19</f>
        <v>#DIV/0!</v>
      </c>
      <c r="X20" s="69" t="e">
        <f>'[1]功能-付费相关'!CB20*('圣人好感度（废弃）'!W18-'圣人好感度（废弃）'!W17)+X19</f>
        <v>#DIV/0!</v>
      </c>
      <c r="Y20" s="69" t="e">
        <f>'[1]功能-付费相关'!CC20*('圣人好感度（废弃）'!X18-'圣人好感度（废弃）'!X17)+Y19</f>
        <v>#DIV/0!</v>
      </c>
      <c r="Z20" s="69" t="e">
        <f>'[1]功能-付费相关'!CD20*('圣人好感度（废弃）'!Y18-'圣人好感度（废弃）'!Y17)+Z19</f>
        <v>#DIV/0!</v>
      </c>
      <c r="AA20" s="69" t="e">
        <f>'[1]功能-付费相关'!CE20*('圣人好感度（废弃）'!Z18-'圣人好感度（废弃）'!Z17)+AA19</f>
        <v>#DIV/0!</v>
      </c>
    </row>
    <row r="21" spans="1:27" x14ac:dyDescent="0.15">
      <c r="A21" s="180">
        <v>16</v>
      </c>
      <c r="B21" s="19">
        <v>140</v>
      </c>
      <c r="C21" s="19">
        <v>0</v>
      </c>
      <c r="D21" s="19">
        <f>INDEX(圣人天赋!$DO$6:$DO$165,$B21,1)</f>
        <v>0.1704</v>
      </c>
      <c r="E21" s="19">
        <f t="shared" si="5"/>
        <v>0.1704</v>
      </c>
      <c r="F21" s="19">
        <v>0</v>
      </c>
      <c r="G21" s="19">
        <f>(D21-D20)*INDEX([5]非r将兵属性验证!$Y$7:$Y$166,$B21,1)+G20</f>
        <v>4409590882.9355879</v>
      </c>
      <c r="H21" s="19">
        <f>(E21-E20)*INDEX([5]非r将兵属性验证!$Z$7:$Z$166,$B21,1)+H20</f>
        <v>4409590882.9355879</v>
      </c>
      <c r="I21" s="19">
        <f t="shared" si="6"/>
        <v>8819181765.8711758</v>
      </c>
      <c r="K21" s="19">
        <v>140</v>
      </c>
      <c r="L21" s="19">
        <v>0</v>
      </c>
      <c r="M21" s="19">
        <f t="shared" si="7"/>
        <v>0.1704</v>
      </c>
      <c r="N21" s="19">
        <f t="shared" si="8"/>
        <v>0.1704</v>
      </c>
      <c r="O21" s="19">
        <v>0</v>
      </c>
      <c r="P21" s="19">
        <f>(M21-M20)*INDEX([5]非r将兵属性验证!$AS$7:$AS$166,$K21,1)+P20</f>
        <v>7068112064.4351234</v>
      </c>
      <c r="Q21" s="19">
        <f>(N21-N20)*INDEX([5]非r将兵属性验证!$AT$7:$AT$166,$K21,1)+Q20</f>
        <v>7068112064.4351234</v>
      </c>
      <c r="R21" s="19">
        <f t="shared" si="9"/>
        <v>14136224128.870247</v>
      </c>
      <c r="T21" s="19">
        <v>140</v>
      </c>
      <c r="U21" s="43" t="e">
        <f t="shared" si="10"/>
        <v>#REF!</v>
      </c>
      <c r="V21" s="69">
        <v>16</v>
      </c>
      <c r="W21" s="69" t="e">
        <f>'[1]功能-付费相关'!CA21*('圣人好感度（废弃）'!V19-'圣人好感度（废弃）'!V18)+W20</f>
        <v>#DIV/0!</v>
      </c>
      <c r="X21" s="69" t="e">
        <f>'[1]功能-付费相关'!CB21*('圣人好感度（废弃）'!W19-'圣人好感度（废弃）'!W18)+X20</f>
        <v>#DIV/0!</v>
      </c>
      <c r="Y21" s="69" t="e">
        <f>'[1]功能-付费相关'!CC21*('圣人好感度（废弃）'!X19-'圣人好感度（废弃）'!X18)+Y20</f>
        <v>#DIV/0!</v>
      </c>
      <c r="Z21" s="69" t="e">
        <f>'[1]功能-付费相关'!CD21*('圣人好感度（废弃）'!Y19-'圣人好感度（废弃）'!Y18)+Z20</f>
        <v>#DIV/0!</v>
      </c>
      <c r="AA21" s="69" t="e">
        <f>'[1]功能-付费相关'!CE21*('圣人好感度（废弃）'!Z19-'圣人好感度（废弃）'!Z18)+AA20</f>
        <v>#DIV/0!</v>
      </c>
    </row>
    <row r="22" spans="1:27" x14ac:dyDescent="0.15">
      <c r="A22" s="180">
        <v>17</v>
      </c>
      <c r="B22" s="19">
        <v>150</v>
      </c>
      <c r="C22" s="19">
        <v>0</v>
      </c>
      <c r="D22" s="19">
        <f>INDEX(圣人天赋!$DO$6:$DO$165,$B22,1)</f>
        <v>0.19879999999999998</v>
      </c>
      <c r="E22" s="19">
        <f t="shared" si="5"/>
        <v>0.19879999999999998</v>
      </c>
      <c r="F22" s="19">
        <v>0</v>
      </c>
      <c r="G22" s="19">
        <f>(D22-D21)*INDEX([5]非r将兵属性验证!$Y$7:$Y$166,$B22,1)+G21</f>
        <v>9215700739.0068779</v>
      </c>
      <c r="H22" s="19">
        <f>(E22-E21)*INDEX([5]非r将兵属性验证!$Z$7:$Z$166,$B22,1)+H21</f>
        <v>9215700739.0068779</v>
      </c>
      <c r="I22" s="19">
        <f t="shared" si="6"/>
        <v>18431401478.013756</v>
      </c>
      <c r="K22" s="19">
        <v>150</v>
      </c>
      <c r="L22" s="19">
        <v>0</v>
      </c>
      <c r="M22" s="19">
        <f t="shared" si="7"/>
        <v>0.19879999999999998</v>
      </c>
      <c r="N22" s="19">
        <f t="shared" si="8"/>
        <v>0.19879999999999998</v>
      </c>
      <c r="O22" s="19">
        <v>0</v>
      </c>
      <c r="P22" s="19">
        <f>(M22-M21)*INDEX([5]非r将兵属性验证!$AS$7:$AS$166,$K22,1)+P21</f>
        <v>19359357556.114067</v>
      </c>
      <c r="Q22" s="19">
        <f>(N22-N21)*INDEX([5]非r将兵属性验证!$AT$7:$AT$166,$K22,1)+Q21</f>
        <v>19359357556.114067</v>
      </c>
      <c r="R22" s="19">
        <f t="shared" si="9"/>
        <v>38718715112.228134</v>
      </c>
      <c r="T22" s="19">
        <v>150</v>
      </c>
      <c r="U22" s="43" t="e">
        <f t="shared" si="10"/>
        <v>#REF!</v>
      </c>
      <c r="V22" s="69">
        <v>17</v>
      </c>
      <c r="W22" s="69" t="e">
        <f>'[1]功能-付费相关'!CA22*('圣人好感度（废弃）'!V20-'圣人好感度（废弃）'!V19)+W21</f>
        <v>#DIV/0!</v>
      </c>
      <c r="X22" s="69" t="e">
        <f>'[1]功能-付费相关'!CB22*('圣人好感度（废弃）'!W20-'圣人好感度（废弃）'!W19)+X21</f>
        <v>#DIV/0!</v>
      </c>
      <c r="Y22" s="69" t="e">
        <f>'[1]功能-付费相关'!CC22*('圣人好感度（废弃）'!X20-'圣人好感度（废弃）'!X19)+Y21</f>
        <v>#DIV/0!</v>
      </c>
      <c r="Z22" s="69" t="e">
        <f>'[1]功能-付费相关'!CD22*('圣人好感度（废弃）'!Y20-'圣人好感度（废弃）'!Y19)+Z21</f>
        <v>#DIV/0!</v>
      </c>
      <c r="AA22" s="69" t="e">
        <f>'[1]功能-付费相关'!CE22*('圣人好感度（废弃）'!Z20-'圣人好感度（废弃）'!Z19)+AA21</f>
        <v>#DIV/0!</v>
      </c>
    </row>
    <row r="23" spans="1:27" x14ac:dyDescent="0.15">
      <c r="A23" s="180">
        <v>18</v>
      </c>
      <c r="B23" s="19">
        <v>160</v>
      </c>
      <c r="C23" s="19">
        <v>0</v>
      </c>
      <c r="D23" s="19">
        <f>INDEX(圣人天赋!$DO$6:$DO$165,$B23,1)</f>
        <v>0.21300000000000002</v>
      </c>
      <c r="E23" s="19">
        <f t="shared" si="5"/>
        <v>0.21300000000000002</v>
      </c>
      <c r="F23" s="19">
        <v>0</v>
      </c>
      <c r="G23" s="19">
        <f>(D23-D22)*INDEX([5]非r将兵属性验证!$Y$7:$Y$166,$B23,1)+G22</f>
        <v>12032985677.506807</v>
      </c>
      <c r="H23" s="19">
        <f>(E23-E22)*INDEX([5]非r将兵属性验证!$Z$7:$Z$166,$B23,1)+H22</f>
        <v>12032985677.506807</v>
      </c>
      <c r="I23" s="19">
        <f t="shared" si="6"/>
        <v>24065971355.013615</v>
      </c>
      <c r="K23" s="19">
        <v>160</v>
      </c>
      <c r="L23" s="19">
        <v>0</v>
      </c>
      <c r="M23" s="19">
        <f t="shared" si="7"/>
        <v>0.21300000000000002</v>
      </c>
      <c r="N23" s="19">
        <f t="shared" si="8"/>
        <v>0.21300000000000002</v>
      </c>
      <c r="O23" s="19">
        <v>0</v>
      </c>
      <c r="P23" s="19">
        <f>(M23-M22)*INDEX([5]非r将兵属性验证!$AS$7:$AS$166,$K23,1)+P22</f>
        <v>27971461086.485851</v>
      </c>
      <c r="Q23" s="19">
        <f>(N23-N22)*INDEX([5]非r将兵属性验证!$AT$7:$AT$166,$K23,1)+Q22</f>
        <v>27971461086.485851</v>
      </c>
      <c r="R23" s="19">
        <f t="shared" si="9"/>
        <v>55942922172.971703</v>
      </c>
      <c r="T23" s="19">
        <v>160</v>
      </c>
      <c r="U23" s="43" t="e">
        <f t="shared" si="10"/>
        <v>#REF!</v>
      </c>
      <c r="V23" s="69">
        <v>18</v>
      </c>
      <c r="W23" s="69" t="e">
        <f>'[1]功能-付费相关'!CA23*('圣人好感度（废弃）'!V21-'圣人好感度（废弃）'!V20)+W22</f>
        <v>#DIV/0!</v>
      </c>
      <c r="X23" s="69" t="e">
        <f>'[1]功能-付费相关'!CB23*('圣人好感度（废弃）'!W21-'圣人好感度（废弃）'!W20)+X22</f>
        <v>#DIV/0!</v>
      </c>
      <c r="Y23" s="69" t="e">
        <f>'[1]功能-付费相关'!CC23*('圣人好感度（废弃）'!X21-'圣人好感度（废弃）'!X20)+Y22</f>
        <v>#DIV/0!</v>
      </c>
      <c r="Z23" s="69" t="e">
        <f>'[1]功能-付费相关'!CD23*('圣人好感度（废弃）'!Y21-'圣人好感度（废弃）'!Y20)+Z22</f>
        <v>#DIV/0!</v>
      </c>
      <c r="AA23" s="69" t="e">
        <f>'[1]功能-付费相关'!CE23*('圣人好感度（废弃）'!Z21-'圣人好感度（废弃）'!Z20)+AA22</f>
        <v>#DIV/0!</v>
      </c>
    </row>
    <row r="24" spans="1:27" x14ac:dyDescent="0.15">
      <c r="A24" s="180">
        <v>19</v>
      </c>
      <c r="V24" s="69">
        <v>19</v>
      </c>
      <c r="W24" s="69" t="e">
        <f>'[1]功能-付费相关'!CA24*('圣人好感度（废弃）'!V22-'圣人好感度（废弃）'!V21)+W23</f>
        <v>#DIV/0!</v>
      </c>
      <c r="X24" s="69" t="e">
        <f>'[1]功能-付费相关'!CB24*('圣人好感度（废弃）'!W22-'圣人好感度（废弃）'!W21)+X23</f>
        <v>#DIV/0!</v>
      </c>
      <c r="Y24" s="69" t="e">
        <f>'[1]功能-付费相关'!CC24*('圣人好感度（废弃）'!X22-'圣人好感度（废弃）'!X21)+Y23</f>
        <v>#DIV/0!</v>
      </c>
      <c r="Z24" s="69" t="e">
        <f>'[1]功能-付费相关'!CD24*('圣人好感度（废弃）'!Y22-'圣人好感度（废弃）'!Y21)+Z23</f>
        <v>#DIV/0!</v>
      </c>
      <c r="AA24" s="69" t="e">
        <f>'[1]功能-付费相关'!CE24*('圣人好感度（废弃）'!Z22-'圣人好感度（废弃）'!Z21)+AA23</f>
        <v>#DIV/0!</v>
      </c>
    </row>
    <row r="25" spans="1:27" x14ac:dyDescent="0.15">
      <c r="A25" s="180">
        <v>20</v>
      </c>
      <c r="V25" s="69">
        <v>20</v>
      </c>
      <c r="W25" s="69" t="e">
        <f>'[1]功能-付费相关'!CA25*('圣人好感度（废弃）'!V23-'圣人好感度（废弃）'!V22)+W24</f>
        <v>#DIV/0!</v>
      </c>
      <c r="X25" s="69" t="e">
        <f>'[1]功能-付费相关'!CB25*('圣人好感度（废弃）'!W23-'圣人好感度（废弃）'!W22)+X24</f>
        <v>#DIV/0!</v>
      </c>
      <c r="Y25" s="69" t="e">
        <f>'[1]功能-付费相关'!CC25*('圣人好感度（废弃）'!X23-'圣人好感度（废弃）'!X22)+Y24</f>
        <v>#DIV/0!</v>
      </c>
      <c r="Z25" s="69" t="e">
        <f>'[1]功能-付费相关'!CD25*('圣人好感度（废弃）'!Y23-'圣人好感度（废弃）'!Y22)+Z24</f>
        <v>#DIV/0!</v>
      </c>
      <c r="AA25" s="69" t="e">
        <f>'[1]功能-付费相关'!CE25*('圣人好感度（废弃）'!Z23-'圣人好感度（废弃）'!Z22)+AA24</f>
        <v>#DIV/0!</v>
      </c>
    </row>
    <row r="26" spans="1:27" x14ac:dyDescent="0.15">
      <c r="A26" s="180">
        <v>21</v>
      </c>
      <c r="B26" s="23"/>
      <c r="K26" s="23"/>
      <c r="V26" s="69">
        <v>21</v>
      </c>
      <c r="W26" s="69" t="e">
        <f>'[1]功能-付费相关'!CA26*('圣人好感度（废弃）'!V24-'圣人好感度（废弃）'!V23)+W25</f>
        <v>#DIV/0!</v>
      </c>
      <c r="X26" s="69" t="e">
        <f>'[1]功能-付费相关'!CB26*('圣人好感度（废弃）'!W24-'圣人好感度（废弃）'!W23)+X25</f>
        <v>#DIV/0!</v>
      </c>
      <c r="Y26" s="69" t="e">
        <f>'[1]功能-付费相关'!CC26*('圣人好感度（废弃）'!X24-'圣人好感度（废弃）'!X23)+Y25</f>
        <v>#DIV/0!</v>
      </c>
      <c r="Z26" s="69" t="e">
        <f>'[1]功能-付费相关'!CD26*('圣人好感度（废弃）'!Y24-'圣人好感度（废弃）'!Y23)+Z25</f>
        <v>#DIV/0!</v>
      </c>
      <c r="AA26" s="69" t="e">
        <f>'[1]功能-付费相关'!CE26*('圣人好感度（废弃）'!Z24-'圣人好感度（废弃）'!Z23)+AA25</f>
        <v>#DIV/0!</v>
      </c>
    </row>
    <row r="27" spans="1:27" x14ac:dyDescent="0.15">
      <c r="A27" s="180">
        <v>22</v>
      </c>
      <c r="V27" s="69">
        <v>22</v>
      </c>
      <c r="W27" s="69" t="e">
        <f>'[1]功能-付费相关'!CA27*('圣人好感度（废弃）'!V25-'圣人好感度（废弃）'!V24)+W26</f>
        <v>#DIV/0!</v>
      </c>
      <c r="X27" s="69" t="e">
        <f>'[1]功能-付费相关'!CB27*('圣人好感度（废弃）'!W25-'圣人好感度（废弃）'!W24)+X26</f>
        <v>#DIV/0!</v>
      </c>
      <c r="Y27" s="69" t="e">
        <f>'[1]功能-付费相关'!CC27*('圣人好感度（废弃）'!X25-'圣人好感度（废弃）'!X24)+Y26</f>
        <v>#DIV/0!</v>
      </c>
      <c r="Z27" s="69" t="e">
        <f>'[1]功能-付费相关'!CD27*('圣人好感度（废弃）'!Y25-'圣人好感度（废弃）'!Y24)+Z26</f>
        <v>#DIV/0!</v>
      </c>
      <c r="AA27" s="69" t="e">
        <f>'[1]功能-付费相关'!CE27*('圣人好感度（废弃）'!Z25-'圣人好感度（废弃）'!Z24)+AA26</f>
        <v>#DIV/0!</v>
      </c>
    </row>
    <row r="28" spans="1:27" x14ac:dyDescent="0.15">
      <c r="A28" s="180">
        <v>23</v>
      </c>
      <c r="V28" s="69">
        <v>23</v>
      </c>
      <c r="W28" s="69" t="e">
        <f>'[1]功能-付费相关'!CA28*('圣人好感度（废弃）'!V26-'圣人好感度（废弃）'!V25)+W27</f>
        <v>#DIV/0!</v>
      </c>
      <c r="X28" s="69" t="e">
        <f>'[1]功能-付费相关'!CB28*('圣人好感度（废弃）'!W26-'圣人好感度（废弃）'!W25)+X27</f>
        <v>#DIV/0!</v>
      </c>
      <c r="Y28" s="69" t="e">
        <f>'[1]功能-付费相关'!CC28*('圣人好感度（废弃）'!X26-'圣人好感度（废弃）'!X25)+Y27</f>
        <v>#DIV/0!</v>
      </c>
      <c r="Z28" s="69" t="e">
        <f>'[1]功能-付费相关'!CD28*('圣人好感度（废弃）'!Y26-'圣人好感度（废弃）'!Y25)+Z27</f>
        <v>#DIV/0!</v>
      </c>
      <c r="AA28" s="69" t="e">
        <f>'[1]功能-付费相关'!CE28*('圣人好感度（废弃）'!Z26-'圣人好感度（废弃）'!Z25)+AA27</f>
        <v>#DIV/0!</v>
      </c>
    </row>
    <row r="29" spans="1:27" x14ac:dyDescent="0.15">
      <c r="A29" s="180">
        <v>24</v>
      </c>
      <c r="V29" s="69">
        <v>24</v>
      </c>
      <c r="W29" s="69" t="e">
        <f>'[1]功能-付费相关'!CA29*('圣人好感度（废弃）'!V27-'圣人好感度（废弃）'!V26)+W28</f>
        <v>#DIV/0!</v>
      </c>
      <c r="X29" s="69" t="e">
        <f>'[1]功能-付费相关'!CB29*('圣人好感度（废弃）'!W27-'圣人好感度（废弃）'!W26)+X28</f>
        <v>#DIV/0!</v>
      </c>
      <c r="Y29" s="69" t="e">
        <f>'[1]功能-付费相关'!CC29*('圣人好感度（废弃）'!X27-'圣人好感度（废弃）'!X26)+Y28</f>
        <v>#DIV/0!</v>
      </c>
      <c r="Z29" s="69" t="e">
        <f>'[1]功能-付费相关'!CD29*('圣人好感度（废弃）'!Y27-'圣人好感度（废弃）'!Y26)+Z28</f>
        <v>#DIV/0!</v>
      </c>
      <c r="AA29" s="69" t="e">
        <f>'[1]功能-付费相关'!CE29*('圣人好感度（废弃）'!Z27-'圣人好感度（废弃）'!Z26)+AA28</f>
        <v>#DIV/0!</v>
      </c>
    </row>
    <row r="30" spans="1:27" x14ac:dyDescent="0.15">
      <c r="A30" s="180">
        <v>25</v>
      </c>
      <c r="V30" s="69">
        <v>25</v>
      </c>
      <c r="W30" s="69" t="e">
        <f>'[1]功能-付费相关'!CA30*('圣人好感度（废弃）'!V28-'圣人好感度（废弃）'!V27)+W29</f>
        <v>#DIV/0!</v>
      </c>
      <c r="X30" s="69" t="e">
        <f>'[1]功能-付费相关'!CB30*('圣人好感度（废弃）'!W28-'圣人好感度（废弃）'!W27)+X29</f>
        <v>#DIV/0!</v>
      </c>
      <c r="Y30" s="69" t="e">
        <f>'[1]功能-付费相关'!CC30*('圣人好感度（废弃）'!X28-'圣人好感度（废弃）'!X27)+Y29</f>
        <v>#DIV/0!</v>
      </c>
      <c r="Z30" s="69" t="e">
        <f>'[1]功能-付费相关'!CD30*('圣人好感度（废弃）'!Y28-'圣人好感度（废弃）'!Y27)+Z29</f>
        <v>#DIV/0!</v>
      </c>
      <c r="AA30" s="69" t="e">
        <f>'[1]功能-付费相关'!CE30*('圣人好感度（废弃）'!Z28-'圣人好感度（废弃）'!Z27)+AA29</f>
        <v>#DIV/0!</v>
      </c>
    </row>
    <row r="31" spans="1:27" x14ac:dyDescent="0.15">
      <c r="A31" s="180">
        <v>26</v>
      </c>
      <c r="V31" s="69">
        <v>26</v>
      </c>
      <c r="W31" s="69" t="e">
        <f>'[1]功能-付费相关'!CA31*('圣人好感度（废弃）'!V29-'圣人好感度（废弃）'!V28)+W30</f>
        <v>#DIV/0!</v>
      </c>
      <c r="X31" s="69" t="e">
        <f>'[1]功能-付费相关'!CB31*('圣人好感度（废弃）'!W29-'圣人好感度（废弃）'!W28)+X30</f>
        <v>#DIV/0!</v>
      </c>
      <c r="Y31" s="69" t="e">
        <f>'[1]功能-付费相关'!CC31*('圣人好感度（废弃）'!X29-'圣人好感度（废弃）'!X28)+Y30</f>
        <v>#DIV/0!</v>
      </c>
      <c r="Z31" s="69" t="e">
        <f>'[1]功能-付费相关'!CD31*('圣人好感度（废弃）'!Y29-'圣人好感度（废弃）'!Y28)+Z30</f>
        <v>#DIV/0!</v>
      </c>
      <c r="AA31" s="69" t="e">
        <f>'[1]功能-付费相关'!CE31*('圣人好感度（废弃）'!Z29-'圣人好感度（废弃）'!Z28)+AA30</f>
        <v>#DIV/0!</v>
      </c>
    </row>
    <row r="32" spans="1:27" x14ac:dyDescent="0.15">
      <c r="A32" s="180">
        <v>27</v>
      </c>
      <c r="V32" s="69">
        <v>27</v>
      </c>
      <c r="W32" s="69" t="e">
        <f>'[1]功能-付费相关'!CA32*('圣人好感度（废弃）'!V30-'圣人好感度（废弃）'!V29)+W31</f>
        <v>#DIV/0!</v>
      </c>
      <c r="X32" s="69" t="e">
        <f>'[1]功能-付费相关'!CB32*('圣人好感度（废弃）'!W30-'圣人好感度（废弃）'!W29)+X31</f>
        <v>#DIV/0!</v>
      </c>
      <c r="Y32" s="69" t="e">
        <f>'[1]功能-付费相关'!CC32*('圣人好感度（废弃）'!X30-'圣人好感度（废弃）'!X29)+Y31</f>
        <v>#DIV/0!</v>
      </c>
      <c r="Z32" s="69" t="e">
        <f>'[1]功能-付费相关'!CD32*('圣人好感度（废弃）'!Y30-'圣人好感度（废弃）'!Y29)+Z31</f>
        <v>#DIV/0!</v>
      </c>
      <c r="AA32" s="69" t="e">
        <f>'[1]功能-付费相关'!CE32*('圣人好感度（废弃）'!Z30-'圣人好感度（废弃）'!Z29)+AA31</f>
        <v>#DIV/0!</v>
      </c>
    </row>
    <row r="33" spans="1:27" x14ac:dyDescent="0.15">
      <c r="A33" s="180">
        <v>28</v>
      </c>
      <c r="V33" s="69">
        <v>28</v>
      </c>
      <c r="W33" s="69" t="e">
        <f>'[1]功能-付费相关'!CA33*('圣人好感度（废弃）'!V31-'圣人好感度（废弃）'!V30)+W32</f>
        <v>#DIV/0!</v>
      </c>
      <c r="X33" s="69" t="e">
        <f>'[1]功能-付费相关'!CB33*('圣人好感度（废弃）'!W31-'圣人好感度（废弃）'!W30)+X32</f>
        <v>#DIV/0!</v>
      </c>
      <c r="Y33" s="69" t="e">
        <f>'[1]功能-付费相关'!CC33*('圣人好感度（废弃）'!X31-'圣人好感度（废弃）'!X30)+Y32</f>
        <v>#DIV/0!</v>
      </c>
      <c r="Z33" s="69" t="e">
        <f>'[1]功能-付费相关'!CD33*('圣人好感度（废弃）'!Y31-'圣人好感度（废弃）'!Y30)+Z32</f>
        <v>#DIV/0!</v>
      </c>
      <c r="AA33" s="69" t="e">
        <f>'[1]功能-付费相关'!CE33*('圣人好感度（废弃）'!Z31-'圣人好感度（废弃）'!Z30)+AA32</f>
        <v>#DIV/0!</v>
      </c>
    </row>
    <row r="34" spans="1:27" x14ac:dyDescent="0.15">
      <c r="A34" s="180">
        <v>29</v>
      </c>
      <c r="V34" s="69">
        <v>29</v>
      </c>
      <c r="W34" s="69" t="e">
        <f>'[1]功能-付费相关'!CA34*('圣人好感度（废弃）'!V32-'圣人好感度（废弃）'!V31)+W33</f>
        <v>#DIV/0!</v>
      </c>
      <c r="X34" s="69" t="e">
        <f>'[1]功能-付费相关'!CB34*('圣人好感度（废弃）'!W32-'圣人好感度（废弃）'!W31)+X33</f>
        <v>#DIV/0!</v>
      </c>
      <c r="Y34" s="69" t="e">
        <f>'[1]功能-付费相关'!CC34*('圣人好感度（废弃）'!X32-'圣人好感度（废弃）'!X31)+Y33</f>
        <v>#DIV/0!</v>
      </c>
      <c r="Z34" s="69" t="e">
        <f>'[1]功能-付费相关'!CD34*('圣人好感度（废弃）'!Y32-'圣人好感度（废弃）'!Y31)+Z33</f>
        <v>#DIV/0!</v>
      </c>
      <c r="AA34" s="69" t="e">
        <f>'[1]功能-付费相关'!CE34*('圣人好感度（废弃）'!Z32-'圣人好感度（废弃）'!Z31)+AA33</f>
        <v>#DIV/0!</v>
      </c>
    </row>
    <row r="35" spans="1:27" x14ac:dyDescent="0.15">
      <c r="A35" s="180">
        <v>30</v>
      </c>
      <c r="V35" s="69">
        <v>30</v>
      </c>
      <c r="W35" s="69" t="e">
        <f>'[1]功能-付费相关'!CA35*('圣人好感度（废弃）'!V33-'圣人好感度（废弃）'!V32)+W34</f>
        <v>#DIV/0!</v>
      </c>
      <c r="X35" s="69" t="e">
        <f>'[1]功能-付费相关'!CB35*('圣人好感度（废弃）'!W33-'圣人好感度（废弃）'!W32)+X34</f>
        <v>#DIV/0!</v>
      </c>
      <c r="Y35" s="69" t="e">
        <f>'[1]功能-付费相关'!CC35*('圣人好感度（废弃）'!X33-'圣人好感度（废弃）'!X32)+Y34</f>
        <v>#DIV/0!</v>
      </c>
      <c r="Z35" s="69" t="e">
        <f>'[1]功能-付费相关'!CD35*('圣人好感度（废弃）'!Y33-'圣人好感度（废弃）'!Y32)+Z34</f>
        <v>#DIV/0!</v>
      </c>
      <c r="AA35" s="69" t="e">
        <f>'[1]功能-付费相关'!CE35*('圣人好感度（废弃）'!Z33-'圣人好感度（废弃）'!Z32)+AA34</f>
        <v>#DIV/0!</v>
      </c>
    </row>
    <row r="36" spans="1:27" x14ac:dyDescent="0.15">
      <c r="A36" s="180">
        <v>31</v>
      </c>
      <c r="V36" s="69">
        <v>31</v>
      </c>
      <c r="W36" s="69" t="e">
        <f>'[1]功能-付费相关'!CA36*('圣人好感度（废弃）'!V34-'圣人好感度（废弃）'!V33)+W35</f>
        <v>#DIV/0!</v>
      </c>
      <c r="X36" s="69" t="e">
        <f>'[1]功能-付费相关'!CB36*('圣人好感度（废弃）'!W34-'圣人好感度（废弃）'!W33)+X35</f>
        <v>#DIV/0!</v>
      </c>
      <c r="Y36" s="69" t="e">
        <f>'[1]功能-付费相关'!CC36*('圣人好感度（废弃）'!X34-'圣人好感度（废弃）'!X33)+Y35</f>
        <v>#DIV/0!</v>
      </c>
      <c r="Z36" s="69" t="e">
        <f>'[1]功能-付费相关'!CD36*('圣人好感度（废弃）'!Y34-'圣人好感度（废弃）'!Y33)+Z35</f>
        <v>#DIV/0!</v>
      </c>
      <c r="AA36" s="69" t="e">
        <f>'[1]功能-付费相关'!CE36*('圣人好感度（废弃）'!Z34-'圣人好感度（废弃）'!Z33)+AA35</f>
        <v>#DIV/0!</v>
      </c>
    </row>
    <row r="37" spans="1:27" x14ac:dyDescent="0.15">
      <c r="A37" s="180">
        <v>32</v>
      </c>
      <c r="V37" s="69">
        <v>32</v>
      </c>
      <c r="W37" s="69" t="e">
        <f>'[1]功能-付费相关'!CA37*('圣人好感度（废弃）'!V35-'圣人好感度（废弃）'!V34)+W36</f>
        <v>#DIV/0!</v>
      </c>
      <c r="X37" s="69" t="e">
        <f>'[1]功能-付费相关'!CB37*('圣人好感度（废弃）'!W35-'圣人好感度（废弃）'!W34)+X36</f>
        <v>#DIV/0!</v>
      </c>
      <c r="Y37" s="69" t="e">
        <f>'[1]功能-付费相关'!CC37*('圣人好感度（废弃）'!X35-'圣人好感度（废弃）'!X34)+Y36</f>
        <v>#DIV/0!</v>
      </c>
      <c r="Z37" s="69" t="e">
        <f>'[1]功能-付费相关'!CD37*('圣人好感度（废弃）'!Y35-'圣人好感度（废弃）'!Y34)+Z36</f>
        <v>#DIV/0!</v>
      </c>
      <c r="AA37" s="69" t="e">
        <f>'[1]功能-付费相关'!CE37*('圣人好感度（废弃）'!Z35-'圣人好感度（废弃）'!Z34)+AA36</f>
        <v>#DIV/0!</v>
      </c>
    </row>
    <row r="38" spans="1:27" x14ac:dyDescent="0.15">
      <c r="A38" s="180">
        <v>33</v>
      </c>
      <c r="V38" s="69">
        <v>33</v>
      </c>
      <c r="W38" s="69" t="e">
        <f>'[1]功能-付费相关'!CA38*('圣人好感度（废弃）'!V36-'圣人好感度（废弃）'!V35)+W37</f>
        <v>#DIV/0!</v>
      </c>
      <c r="X38" s="69" t="e">
        <f>'[1]功能-付费相关'!CB38*('圣人好感度（废弃）'!W36-'圣人好感度（废弃）'!W35)+X37</f>
        <v>#DIV/0!</v>
      </c>
      <c r="Y38" s="69" t="e">
        <f>'[1]功能-付费相关'!CC38*('圣人好感度（废弃）'!X36-'圣人好感度（废弃）'!X35)+Y37</f>
        <v>#DIV/0!</v>
      </c>
      <c r="Z38" s="69" t="e">
        <f>'[1]功能-付费相关'!CD38*('圣人好感度（废弃）'!Y36-'圣人好感度（废弃）'!Y35)+Z37</f>
        <v>#DIV/0!</v>
      </c>
      <c r="AA38" s="69" t="e">
        <f>'[1]功能-付费相关'!CE38*('圣人好感度（废弃）'!Z36-'圣人好感度（废弃）'!Z35)+AA37</f>
        <v>#DIV/0!</v>
      </c>
    </row>
    <row r="39" spans="1:27" x14ac:dyDescent="0.15">
      <c r="A39" s="180">
        <v>34</v>
      </c>
      <c r="V39" s="69">
        <v>34</v>
      </c>
      <c r="W39" s="69" t="e">
        <f>'[1]功能-付费相关'!CA39*('圣人好感度（废弃）'!V37-'圣人好感度（废弃）'!V36)+W38</f>
        <v>#DIV/0!</v>
      </c>
      <c r="X39" s="69" t="e">
        <f>'[1]功能-付费相关'!CB39*('圣人好感度（废弃）'!W37-'圣人好感度（废弃）'!W36)+X38</f>
        <v>#DIV/0!</v>
      </c>
      <c r="Y39" s="69" t="e">
        <f>'[1]功能-付费相关'!CC39*('圣人好感度（废弃）'!X37-'圣人好感度（废弃）'!X36)+Y38</f>
        <v>#DIV/0!</v>
      </c>
      <c r="Z39" s="69" t="e">
        <f>'[1]功能-付费相关'!CD39*('圣人好感度（废弃）'!Y37-'圣人好感度（废弃）'!Y36)+Z38</f>
        <v>#DIV/0!</v>
      </c>
      <c r="AA39" s="69" t="e">
        <f>'[1]功能-付费相关'!CE39*('圣人好感度（废弃）'!Z37-'圣人好感度（废弃）'!Z36)+AA38</f>
        <v>#DIV/0!</v>
      </c>
    </row>
    <row r="40" spans="1:27" x14ac:dyDescent="0.15">
      <c r="A40" s="180">
        <v>35</v>
      </c>
      <c r="V40" s="69">
        <v>35</v>
      </c>
      <c r="W40" s="69" t="e">
        <f>'[1]功能-付费相关'!CA40*('圣人好感度（废弃）'!V38-'圣人好感度（废弃）'!V37)+W39</f>
        <v>#DIV/0!</v>
      </c>
      <c r="X40" s="69" t="e">
        <f>'[1]功能-付费相关'!CB40*('圣人好感度（废弃）'!W38-'圣人好感度（废弃）'!W37)+X39</f>
        <v>#DIV/0!</v>
      </c>
      <c r="Y40" s="69" t="e">
        <f>'[1]功能-付费相关'!CC40*('圣人好感度（废弃）'!X38-'圣人好感度（废弃）'!X37)+Y39</f>
        <v>#DIV/0!</v>
      </c>
      <c r="Z40" s="69" t="e">
        <f>'[1]功能-付费相关'!CD40*('圣人好感度（废弃）'!Y38-'圣人好感度（废弃）'!Y37)+Z39</f>
        <v>#DIV/0!</v>
      </c>
      <c r="AA40" s="69" t="e">
        <f>'[1]功能-付费相关'!CE40*('圣人好感度（废弃）'!Z38-'圣人好感度（废弃）'!Z37)+AA39</f>
        <v>#DIV/0!</v>
      </c>
    </row>
    <row r="41" spans="1:27" x14ac:dyDescent="0.15">
      <c r="A41" s="180">
        <v>36</v>
      </c>
      <c r="V41" s="69">
        <v>36</v>
      </c>
      <c r="W41" s="69" t="e">
        <f>'[1]功能-付费相关'!CA41*('圣人好感度（废弃）'!V39-'圣人好感度（废弃）'!V38)+W40</f>
        <v>#DIV/0!</v>
      </c>
      <c r="X41" s="69" t="e">
        <f>'[1]功能-付费相关'!CB41*('圣人好感度（废弃）'!W39-'圣人好感度（废弃）'!W38)+X40</f>
        <v>#DIV/0!</v>
      </c>
      <c r="Y41" s="69" t="e">
        <f>'[1]功能-付费相关'!CC41*('圣人好感度（废弃）'!X39-'圣人好感度（废弃）'!X38)+Y40</f>
        <v>#DIV/0!</v>
      </c>
      <c r="Z41" s="69" t="e">
        <f>'[1]功能-付费相关'!CD41*('圣人好感度（废弃）'!Y39-'圣人好感度（废弃）'!Y38)+Z40</f>
        <v>#DIV/0!</v>
      </c>
      <c r="AA41" s="69" t="e">
        <f>'[1]功能-付费相关'!CE41*('圣人好感度（废弃）'!Z39-'圣人好感度（废弃）'!Z38)+AA40</f>
        <v>#DIV/0!</v>
      </c>
    </row>
    <row r="42" spans="1:27" x14ac:dyDescent="0.15">
      <c r="A42" s="180">
        <v>37</v>
      </c>
      <c r="V42" s="69">
        <v>37</v>
      </c>
      <c r="W42" s="69" t="e">
        <f>'[1]功能-付费相关'!CA42*('圣人好感度（废弃）'!V40-'圣人好感度（废弃）'!V39)+W41</f>
        <v>#DIV/0!</v>
      </c>
      <c r="X42" s="69" t="e">
        <f>'[1]功能-付费相关'!CB42*('圣人好感度（废弃）'!W40-'圣人好感度（废弃）'!W39)+X41</f>
        <v>#DIV/0!</v>
      </c>
      <c r="Y42" s="69" t="e">
        <f>'[1]功能-付费相关'!CC42*('圣人好感度（废弃）'!X40-'圣人好感度（废弃）'!X39)+Y41</f>
        <v>#DIV/0!</v>
      </c>
      <c r="Z42" s="69" t="e">
        <f>'[1]功能-付费相关'!CD42*('圣人好感度（废弃）'!Y40-'圣人好感度（废弃）'!Y39)+Z41</f>
        <v>#DIV/0!</v>
      </c>
      <c r="AA42" s="69" t="e">
        <f>'[1]功能-付费相关'!CE42*('圣人好感度（废弃）'!Z40-'圣人好感度（废弃）'!Z39)+AA41</f>
        <v>#DIV/0!</v>
      </c>
    </row>
    <row r="43" spans="1:27" x14ac:dyDescent="0.15">
      <c r="A43" s="180">
        <v>38</v>
      </c>
      <c r="V43" s="69">
        <v>38</v>
      </c>
      <c r="W43" s="69" t="e">
        <f>'[1]功能-付费相关'!CA43*('圣人好感度（废弃）'!V41-'圣人好感度（废弃）'!V40)+W42</f>
        <v>#DIV/0!</v>
      </c>
      <c r="X43" s="69" t="e">
        <f>'[1]功能-付费相关'!CB43*('圣人好感度（废弃）'!W41-'圣人好感度（废弃）'!W40)+X42</f>
        <v>#DIV/0!</v>
      </c>
      <c r="Y43" s="69" t="e">
        <f>'[1]功能-付费相关'!CC43*('圣人好感度（废弃）'!X41-'圣人好感度（废弃）'!X40)+Y42</f>
        <v>#DIV/0!</v>
      </c>
      <c r="Z43" s="69" t="e">
        <f>'[1]功能-付费相关'!CD43*('圣人好感度（废弃）'!Y41-'圣人好感度（废弃）'!Y40)+Z42</f>
        <v>#DIV/0!</v>
      </c>
      <c r="AA43" s="69" t="e">
        <f>'[1]功能-付费相关'!CE43*('圣人好感度（废弃）'!Z41-'圣人好感度（废弃）'!Z40)+AA42</f>
        <v>#DIV/0!</v>
      </c>
    </row>
    <row r="44" spans="1:27" x14ac:dyDescent="0.15">
      <c r="A44" s="180">
        <v>39</v>
      </c>
      <c r="V44" s="69">
        <v>39</v>
      </c>
      <c r="W44" s="69" t="e">
        <f>'[1]功能-付费相关'!CA44*('圣人好感度（废弃）'!V42-'圣人好感度（废弃）'!V41)+W43</f>
        <v>#DIV/0!</v>
      </c>
      <c r="X44" s="69" t="e">
        <f>'[1]功能-付费相关'!CB44*('圣人好感度（废弃）'!W42-'圣人好感度（废弃）'!W41)+X43</f>
        <v>#DIV/0!</v>
      </c>
      <c r="Y44" s="69" t="e">
        <f>'[1]功能-付费相关'!CC44*('圣人好感度（废弃）'!X42-'圣人好感度（废弃）'!X41)+Y43</f>
        <v>#DIV/0!</v>
      </c>
      <c r="Z44" s="69" t="e">
        <f>'[1]功能-付费相关'!CD44*('圣人好感度（废弃）'!Y42-'圣人好感度（废弃）'!Y41)+Z43</f>
        <v>#DIV/0!</v>
      </c>
      <c r="AA44" s="69" t="e">
        <f>'[1]功能-付费相关'!CE44*('圣人好感度（废弃）'!Z42-'圣人好感度（废弃）'!Z41)+AA43</f>
        <v>#DIV/0!</v>
      </c>
    </row>
    <row r="45" spans="1:27" x14ac:dyDescent="0.15">
      <c r="A45" s="180">
        <v>40</v>
      </c>
      <c r="V45" s="69">
        <v>40</v>
      </c>
      <c r="W45" s="69" t="e">
        <f>'[1]功能-付费相关'!CA45*('圣人好感度（废弃）'!V43-'圣人好感度（废弃）'!V42)+W44</f>
        <v>#DIV/0!</v>
      </c>
      <c r="X45" s="69" t="e">
        <f>'[1]功能-付费相关'!CB45*('圣人好感度（废弃）'!W43-'圣人好感度（废弃）'!W42)+X44</f>
        <v>#DIV/0!</v>
      </c>
      <c r="Y45" s="69" t="e">
        <f>'[1]功能-付费相关'!CC45*('圣人好感度（废弃）'!X43-'圣人好感度（废弃）'!X42)+Y44</f>
        <v>#DIV/0!</v>
      </c>
      <c r="Z45" s="69" t="e">
        <f>'[1]功能-付费相关'!CD45*('圣人好感度（废弃）'!Y43-'圣人好感度（废弃）'!Y42)+Z44</f>
        <v>#DIV/0!</v>
      </c>
      <c r="AA45" s="69" t="e">
        <f>'[1]功能-付费相关'!CE45*('圣人好感度（废弃）'!Z43-'圣人好感度（废弃）'!Z42)+AA44</f>
        <v>#DIV/0!</v>
      </c>
    </row>
    <row r="46" spans="1:27" x14ac:dyDescent="0.15">
      <c r="A46" s="180">
        <v>41</v>
      </c>
      <c r="V46" s="69">
        <v>41</v>
      </c>
      <c r="W46" s="69" t="e">
        <f>'[1]功能-付费相关'!CA46*('圣人好感度（废弃）'!V44-'圣人好感度（废弃）'!V43)+W45</f>
        <v>#DIV/0!</v>
      </c>
      <c r="X46" s="69" t="e">
        <f>'[1]功能-付费相关'!CB46*('圣人好感度（废弃）'!W44-'圣人好感度（废弃）'!W43)+X45</f>
        <v>#DIV/0!</v>
      </c>
      <c r="Y46" s="69" t="e">
        <f>'[1]功能-付费相关'!CC46*('圣人好感度（废弃）'!X44-'圣人好感度（废弃）'!X43)+Y45</f>
        <v>#DIV/0!</v>
      </c>
      <c r="Z46" s="69" t="e">
        <f>'[1]功能-付费相关'!CD46*('圣人好感度（废弃）'!Y44-'圣人好感度（废弃）'!Y43)+Z45</f>
        <v>#DIV/0!</v>
      </c>
      <c r="AA46" s="69" t="e">
        <f>'[1]功能-付费相关'!CE46*('圣人好感度（废弃）'!Z44-'圣人好感度（废弃）'!Z43)+AA45</f>
        <v>#DIV/0!</v>
      </c>
    </row>
    <row r="47" spans="1:27" x14ac:dyDescent="0.15">
      <c r="A47" s="180">
        <v>42</v>
      </c>
      <c r="V47" s="69">
        <v>42</v>
      </c>
      <c r="W47" s="69" t="e">
        <f>'[1]功能-付费相关'!CA47*('圣人好感度（废弃）'!V45-'圣人好感度（废弃）'!V44)+W46</f>
        <v>#DIV/0!</v>
      </c>
      <c r="X47" s="69" t="e">
        <f>'[1]功能-付费相关'!CB47*('圣人好感度（废弃）'!W45-'圣人好感度（废弃）'!W44)+X46</f>
        <v>#DIV/0!</v>
      </c>
      <c r="Y47" s="69" t="e">
        <f>'[1]功能-付费相关'!CC47*('圣人好感度（废弃）'!X45-'圣人好感度（废弃）'!X44)+Y46</f>
        <v>#DIV/0!</v>
      </c>
      <c r="Z47" s="69" t="e">
        <f>'[1]功能-付费相关'!CD47*('圣人好感度（废弃）'!Y45-'圣人好感度（废弃）'!Y44)+Z46</f>
        <v>#DIV/0!</v>
      </c>
      <c r="AA47" s="69" t="e">
        <f>'[1]功能-付费相关'!CE47*('圣人好感度（废弃）'!Z45-'圣人好感度（废弃）'!Z44)+AA46</f>
        <v>#DIV/0!</v>
      </c>
    </row>
    <row r="48" spans="1:27" x14ac:dyDescent="0.15">
      <c r="A48" s="180">
        <v>43</v>
      </c>
      <c r="V48" s="69">
        <v>43</v>
      </c>
      <c r="W48" s="69" t="e">
        <f>'[1]功能-付费相关'!CA48*('圣人好感度（废弃）'!V46-'圣人好感度（废弃）'!V45)+W47</f>
        <v>#DIV/0!</v>
      </c>
      <c r="X48" s="69" t="e">
        <f>'[1]功能-付费相关'!CB48*('圣人好感度（废弃）'!W46-'圣人好感度（废弃）'!W45)+X47</f>
        <v>#DIV/0!</v>
      </c>
      <c r="Y48" s="69" t="e">
        <f>'[1]功能-付费相关'!CC48*('圣人好感度（废弃）'!X46-'圣人好感度（废弃）'!X45)+Y47</f>
        <v>#DIV/0!</v>
      </c>
      <c r="Z48" s="69" t="e">
        <f>'[1]功能-付费相关'!CD48*('圣人好感度（废弃）'!Y46-'圣人好感度（废弃）'!Y45)+Z47</f>
        <v>#DIV/0!</v>
      </c>
      <c r="AA48" s="69" t="e">
        <f>'[1]功能-付费相关'!CE48*('圣人好感度（废弃）'!Z46-'圣人好感度（废弃）'!Z45)+AA47</f>
        <v>#DIV/0!</v>
      </c>
    </row>
    <row r="49" spans="1:27" x14ac:dyDescent="0.15">
      <c r="A49" s="180">
        <v>44</v>
      </c>
      <c r="V49" s="69">
        <v>44</v>
      </c>
      <c r="W49" s="69" t="e">
        <f>'[1]功能-付费相关'!CA49*('圣人好感度（废弃）'!V47-'圣人好感度（废弃）'!V46)+W48</f>
        <v>#DIV/0!</v>
      </c>
      <c r="X49" s="69" t="e">
        <f>'[1]功能-付费相关'!CB49*('圣人好感度（废弃）'!W47-'圣人好感度（废弃）'!W46)+X48</f>
        <v>#DIV/0!</v>
      </c>
      <c r="Y49" s="69" t="e">
        <f>'[1]功能-付费相关'!CC49*('圣人好感度（废弃）'!X47-'圣人好感度（废弃）'!X46)+Y48</f>
        <v>#DIV/0!</v>
      </c>
      <c r="Z49" s="69" t="e">
        <f>'[1]功能-付费相关'!CD49*('圣人好感度（废弃）'!Y47-'圣人好感度（废弃）'!Y46)+Z48</f>
        <v>#DIV/0!</v>
      </c>
      <c r="AA49" s="69" t="e">
        <f>'[1]功能-付费相关'!CE49*('圣人好感度（废弃）'!Z47-'圣人好感度（废弃）'!Z46)+AA48</f>
        <v>#DIV/0!</v>
      </c>
    </row>
    <row r="50" spans="1:27" x14ac:dyDescent="0.15">
      <c r="A50" s="180">
        <v>45</v>
      </c>
      <c r="V50" s="69">
        <v>45</v>
      </c>
      <c r="W50" s="69" t="e">
        <f>'[1]功能-付费相关'!CA50*('圣人好感度（废弃）'!V48-'圣人好感度（废弃）'!V47)+W49</f>
        <v>#DIV/0!</v>
      </c>
      <c r="X50" s="69" t="e">
        <f>'[1]功能-付费相关'!CB50*('圣人好感度（废弃）'!W48-'圣人好感度（废弃）'!W47)+X49</f>
        <v>#DIV/0!</v>
      </c>
      <c r="Y50" s="69" t="e">
        <f>'[1]功能-付费相关'!CC50*('圣人好感度（废弃）'!X48-'圣人好感度（废弃）'!X47)+Y49</f>
        <v>#DIV/0!</v>
      </c>
      <c r="Z50" s="69" t="e">
        <f>'[1]功能-付费相关'!CD50*('圣人好感度（废弃）'!Y48-'圣人好感度（废弃）'!Y47)+Z49</f>
        <v>#DIV/0!</v>
      </c>
      <c r="AA50" s="69" t="e">
        <f>'[1]功能-付费相关'!CE50*('圣人好感度（废弃）'!Z48-'圣人好感度（废弃）'!Z47)+AA49</f>
        <v>#DIV/0!</v>
      </c>
    </row>
    <row r="51" spans="1:27" x14ac:dyDescent="0.15">
      <c r="A51" s="180">
        <v>1</v>
      </c>
      <c r="B51" s="19" t="s">
        <v>32</v>
      </c>
      <c r="C51" s="195" t="s">
        <v>230</v>
      </c>
      <c r="D51" s="196"/>
      <c r="E51" s="197"/>
      <c r="F51" s="195" t="s">
        <v>231</v>
      </c>
      <c r="G51" s="196"/>
      <c r="H51" s="196"/>
      <c r="I51" s="197"/>
      <c r="K51" s="19" t="s">
        <v>32</v>
      </c>
      <c r="L51" s="195" t="s">
        <v>230</v>
      </c>
      <c r="M51" s="196"/>
      <c r="N51" s="197"/>
      <c r="O51" s="195" t="s">
        <v>231</v>
      </c>
      <c r="P51" s="196"/>
      <c r="Q51" s="196"/>
      <c r="R51" s="197"/>
      <c r="V51" s="69">
        <v>46</v>
      </c>
      <c r="W51" s="69" t="e">
        <f>'[1]功能-付费相关'!CA51*('圣人好感度（废弃）'!V49-'圣人好感度（废弃）'!V48)+W50</f>
        <v>#DIV/0!</v>
      </c>
      <c r="X51" s="69" t="e">
        <f>'[1]功能-付费相关'!CB51*('圣人好感度（废弃）'!W49-'圣人好感度（废弃）'!W48)+X50</f>
        <v>#DIV/0!</v>
      </c>
      <c r="Y51" s="69" t="e">
        <f>'[1]功能-付费相关'!CC51*('圣人好感度（废弃）'!X49-'圣人好感度（废弃）'!X48)+Y50</f>
        <v>#DIV/0!</v>
      </c>
      <c r="Z51" s="69" t="e">
        <f>'[1]功能-付费相关'!CD51*('圣人好感度（废弃）'!Y49-'圣人好感度（废弃）'!Y48)+Z50</f>
        <v>#DIV/0!</v>
      </c>
      <c r="AA51" s="69" t="e">
        <f>'[1]功能-付费相关'!CE51*('圣人好感度（废弃）'!Z49-'圣人好感度（废弃）'!Z48)+AA50</f>
        <v>#DIV/0!</v>
      </c>
    </row>
    <row r="52" spans="1:27" x14ac:dyDescent="0.15">
      <c r="A52" s="180">
        <v>2</v>
      </c>
      <c r="B52" s="72" t="s">
        <v>298</v>
      </c>
      <c r="C52" s="19" t="s">
        <v>224</v>
      </c>
      <c r="D52" s="19" t="s">
        <v>225</v>
      </c>
      <c r="E52" s="19" t="s">
        <v>226</v>
      </c>
      <c r="F52" s="19" t="s">
        <v>224</v>
      </c>
      <c r="G52" s="19" t="s">
        <v>225</v>
      </c>
      <c r="H52" s="19" t="s">
        <v>226</v>
      </c>
      <c r="I52" s="72" t="s">
        <v>227</v>
      </c>
      <c r="K52" s="72" t="s">
        <v>298</v>
      </c>
      <c r="L52" s="19" t="s">
        <v>224</v>
      </c>
      <c r="M52" s="19" t="s">
        <v>225</v>
      </c>
      <c r="N52" s="19" t="s">
        <v>226</v>
      </c>
      <c r="O52" s="19" t="s">
        <v>224</v>
      </c>
      <c r="P52" s="19" t="s">
        <v>228</v>
      </c>
      <c r="Q52" s="19" t="s">
        <v>229</v>
      </c>
      <c r="R52" s="72" t="s">
        <v>227</v>
      </c>
      <c r="T52" s="72" t="s">
        <v>298</v>
      </c>
      <c r="U52" s="43" t="s">
        <v>235</v>
      </c>
      <c r="V52" s="69">
        <v>47</v>
      </c>
      <c r="W52" s="69" t="e">
        <f>'[1]功能-付费相关'!CA52*('圣人好感度（废弃）'!V50-'圣人好感度（废弃）'!V49)+W51</f>
        <v>#DIV/0!</v>
      </c>
      <c r="X52" s="69" t="e">
        <f>'[1]功能-付费相关'!CB52*('圣人好感度（废弃）'!W50-'圣人好感度（废弃）'!W49)+X51</f>
        <v>#DIV/0!</v>
      </c>
      <c r="Y52" s="69" t="e">
        <f>'[1]功能-付费相关'!CC52*('圣人好感度（废弃）'!X50-'圣人好感度（废弃）'!X49)+Y51</f>
        <v>#DIV/0!</v>
      </c>
      <c r="Z52" s="69" t="e">
        <f>'[1]功能-付费相关'!CD52*('圣人好感度（废弃）'!Y50-'圣人好感度（废弃）'!Y49)+Z51</f>
        <v>#DIV/0!</v>
      </c>
      <c r="AA52" s="69" t="e">
        <f>'[1]功能-付费相关'!CE52*('圣人好感度（废弃）'!Z50-'圣人好感度（废弃）'!Z49)+AA51</f>
        <v>#DIV/0!</v>
      </c>
    </row>
    <row r="53" spans="1:27" x14ac:dyDescent="0.15">
      <c r="A53" s="180">
        <v>3</v>
      </c>
      <c r="B53" s="19">
        <v>10</v>
      </c>
      <c r="C53" s="19">
        <v>0</v>
      </c>
      <c r="D53" s="19">
        <f>INDEX(圣人天赋!$DO$6:$DO$165,$B53,1)</f>
        <v>0</v>
      </c>
      <c r="E53" s="19">
        <f>D53</f>
        <v>0</v>
      </c>
      <c r="F53" s="19">
        <v>0</v>
      </c>
      <c r="G53" s="73">
        <f>D53*INDEX([5]小r将兵属性验证!$Y$7:$Y$166,$B53,1)</f>
        <v>0</v>
      </c>
      <c r="H53" s="73">
        <f>E53*INDEX([5]小r将兵属性验证!$Z$7:$Z$166,$B53,1)</f>
        <v>0</v>
      </c>
      <c r="I53" s="19">
        <f t="shared" ref="I53:I54" si="11">SUM(F53:H53)</f>
        <v>0</v>
      </c>
      <c r="K53" s="19">
        <v>10</v>
      </c>
      <c r="L53" s="19">
        <v>0</v>
      </c>
      <c r="M53" s="19">
        <f>D53</f>
        <v>0</v>
      </c>
      <c r="N53" s="19">
        <f>E53</f>
        <v>0</v>
      </c>
      <c r="O53" s="19">
        <v>0</v>
      </c>
      <c r="P53" s="73">
        <f>M53*INDEX([5]小r将兵属性验证!$AS$7:$AS$166,$K53,1)</f>
        <v>0</v>
      </c>
      <c r="Q53" s="73">
        <f>N53*INDEX([5]小r将兵属性验证!$AT$7:$AT$166,$K53,1)</f>
        <v>0</v>
      </c>
      <c r="R53" s="19">
        <f t="shared" ref="R53:R54" si="12">SUM(O53:Q53)</f>
        <v>0</v>
      </c>
      <c r="T53" s="19">
        <v>10</v>
      </c>
      <c r="U53" s="43" t="e">
        <f>INDEX($X$6:$X$105,T53,1)*$U$1</f>
        <v>#DIV/0!</v>
      </c>
      <c r="V53" s="69">
        <v>48</v>
      </c>
      <c r="W53" s="69" t="e">
        <f>'[1]功能-付费相关'!CA53*('圣人好感度（废弃）'!V51-'圣人好感度（废弃）'!V50)+W52</f>
        <v>#DIV/0!</v>
      </c>
      <c r="X53" s="69" t="e">
        <f>'[1]功能-付费相关'!CB53*('圣人好感度（废弃）'!W51-'圣人好感度（废弃）'!W50)+X52</f>
        <v>#DIV/0!</v>
      </c>
      <c r="Y53" s="69" t="e">
        <f>'[1]功能-付费相关'!CC53*('圣人好感度（废弃）'!X51-'圣人好感度（废弃）'!X50)+Y52</f>
        <v>#DIV/0!</v>
      </c>
      <c r="Z53" s="69" t="e">
        <f>'[1]功能-付费相关'!CD53*('圣人好感度（废弃）'!Y51-'圣人好感度（废弃）'!Y50)+Z52</f>
        <v>#DIV/0!</v>
      </c>
      <c r="AA53" s="69" t="e">
        <f>'[1]功能-付费相关'!CE53*('圣人好感度（废弃）'!Z51-'圣人好感度（废弃）'!Z50)+AA52</f>
        <v>#DIV/0!</v>
      </c>
    </row>
    <row r="54" spans="1:27" x14ac:dyDescent="0.15">
      <c r="A54" s="180">
        <v>4</v>
      </c>
      <c r="B54" s="19">
        <v>20</v>
      </c>
      <c r="C54" s="19">
        <v>0</v>
      </c>
      <c r="D54" s="19">
        <f>INDEX(圣人天赋!$DO$6:$DO$165,$B54,1)</f>
        <v>0</v>
      </c>
      <c r="E54" s="19">
        <f t="shared" ref="E54" si="13">D54</f>
        <v>0</v>
      </c>
      <c r="F54" s="19">
        <v>0</v>
      </c>
      <c r="G54" s="19">
        <f>(D54-D53)*INDEX([5]小r将兵属性验证!$Y$7:$Y$166,$B54,1)+G53</f>
        <v>0</v>
      </c>
      <c r="H54" s="19">
        <f>(E54-E53)*INDEX([5]小r将兵属性验证!$Z$7:$Z$166,$B54,1)+H53</f>
        <v>0</v>
      </c>
      <c r="I54" s="19">
        <f t="shared" si="11"/>
        <v>0</v>
      </c>
      <c r="K54" s="19">
        <v>20</v>
      </c>
      <c r="L54" s="19">
        <v>0</v>
      </c>
      <c r="M54" s="19">
        <f t="shared" ref="M54" si="14">D54</f>
        <v>0</v>
      </c>
      <c r="N54" s="19">
        <f t="shared" ref="N54" si="15">E54</f>
        <v>0</v>
      </c>
      <c r="O54" s="19">
        <v>0</v>
      </c>
      <c r="P54" s="19">
        <f>(M54-M53)*INDEX([5]小r将兵属性验证!$AS$7:$AS$166,$K54,1)+P53</f>
        <v>0</v>
      </c>
      <c r="Q54" s="19">
        <f>(N54-N53)*INDEX([5]小r将兵属性验证!$AT$7:$AT$166,$K54,1)+Q53</f>
        <v>0</v>
      </c>
      <c r="R54" s="19">
        <f t="shared" si="12"/>
        <v>0</v>
      </c>
      <c r="T54" s="19">
        <v>20</v>
      </c>
      <c r="U54" s="43" t="e">
        <f t="shared" ref="U54:U62" si="16">INDEX($X$6:$X$105,T54,1)*$U$1</f>
        <v>#DIV/0!</v>
      </c>
      <c r="V54" s="69">
        <v>49</v>
      </c>
      <c r="W54" s="69" t="e">
        <f>'[1]功能-付费相关'!CA54*('圣人好感度（废弃）'!V52-'圣人好感度（废弃）'!V51)+W53</f>
        <v>#DIV/0!</v>
      </c>
      <c r="X54" s="69" t="e">
        <f>'[1]功能-付费相关'!CB54*('圣人好感度（废弃）'!W52-'圣人好感度（废弃）'!W51)+X53</f>
        <v>#DIV/0!</v>
      </c>
      <c r="Y54" s="69" t="e">
        <f>'[1]功能-付费相关'!CC54*('圣人好感度（废弃）'!X52-'圣人好感度（废弃）'!X51)+Y53</f>
        <v>#DIV/0!</v>
      </c>
      <c r="Z54" s="69" t="e">
        <f>'[1]功能-付费相关'!CD54*('圣人好感度（废弃）'!Y52-'圣人好感度（废弃）'!Y51)+Z53</f>
        <v>#DIV/0!</v>
      </c>
      <c r="AA54" s="69" t="e">
        <f>'[1]功能-付费相关'!CE54*('圣人好感度（废弃）'!Z52-'圣人好感度（废弃）'!Z51)+AA53</f>
        <v>#DIV/0!</v>
      </c>
    </row>
    <row r="55" spans="1:27" x14ac:dyDescent="0.15">
      <c r="A55" s="180">
        <v>5</v>
      </c>
      <c r="B55" s="19">
        <v>30</v>
      </c>
      <c r="C55" s="19">
        <v>0</v>
      </c>
      <c r="D55" s="19">
        <f>INDEX(圣人天赋!$DO$6:$DO$165,$B55,1)</f>
        <v>0</v>
      </c>
      <c r="E55" s="19">
        <f t="shared" ref="E55:E68" si="17">D55</f>
        <v>0</v>
      </c>
      <c r="F55" s="19">
        <v>0</v>
      </c>
      <c r="G55" s="19">
        <f>(D55-D54)*INDEX([5]小r将兵属性验证!$Y$7:$Y$166,$B55,1)+G54</f>
        <v>0</v>
      </c>
      <c r="H55" s="19">
        <f>(E55-E54)*INDEX([5]小r将兵属性验证!$Z$7:$Z$166,$B55,1)+H54</f>
        <v>0</v>
      </c>
      <c r="I55" s="19">
        <f t="shared" ref="I55:I68" si="18">SUM(F55:H55)</f>
        <v>0</v>
      </c>
      <c r="K55" s="19">
        <v>30</v>
      </c>
      <c r="L55" s="19">
        <v>0</v>
      </c>
      <c r="M55" s="19">
        <f t="shared" ref="M55:M68" si="19">D55</f>
        <v>0</v>
      </c>
      <c r="N55" s="19">
        <f t="shared" ref="N55:N68" si="20">E55</f>
        <v>0</v>
      </c>
      <c r="O55" s="19">
        <v>0</v>
      </c>
      <c r="P55" s="19">
        <f>(M55-M54)*INDEX([5]小r将兵属性验证!$AS$7:$AS$166,$K55,1)+P54</f>
        <v>0</v>
      </c>
      <c r="Q55" s="19">
        <f>(N55-N54)*INDEX([5]小r将兵属性验证!$AT$7:$AT$166,$K55,1)+Q54</f>
        <v>0</v>
      </c>
      <c r="R55" s="19">
        <f t="shared" ref="R55:R68" si="21">SUM(O55:Q55)</f>
        <v>0</v>
      </c>
      <c r="T55" s="19">
        <v>30</v>
      </c>
      <c r="U55" s="43" t="e">
        <f t="shared" si="16"/>
        <v>#DIV/0!</v>
      </c>
      <c r="V55" s="69">
        <v>50</v>
      </c>
      <c r="W55" s="69" t="e">
        <f>'[1]功能-付费相关'!CA55*('圣人好感度（废弃）'!V53-'圣人好感度（废弃）'!V52)+W54</f>
        <v>#DIV/0!</v>
      </c>
      <c r="X55" s="69" t="e">
        <f>'[1]功能-付费相关'!CB55*('圣人好感度（废弃）'!W53-'圣人好感度（废弃）'!W52)+X54</f>
        <v>#DIV/0!</v>
      </c>
      <c r="Y55" s="69" t="e">
        <f>'[1]功能-付费相关'!CC55*('圣人好感度（废弃）'!X53-'圣人好感度（废弃）'!X52)+Y54</f>
        <v>#DIV/0!</v>
      </c>
      <c r="Z55" s="69" t="e">
        <f>'[1]功能-付费相关'!CD55*('圣人好感度（废弃）'!Y53-'圣人好感度（废弃）'!Y52)+Z54</f>
        <v>#DIV/0!</v>
      </c>
      <c r="AA55" s="69" t="e">
        <f>'[1]功能-付费相关'!CE55*('圣人好感度（废弃）'!Z53-'圣人好感度（废弃）'!Z52)+AA54</f>
        <v>#DIV/0!</v>
      </c>
    </row>
    <row r="56" spans="1:27" x14ac:dyDescent="0.15">
      <c r="A56" s="180">
        <v>6</v>
      </c>
      <c r="B56" s="19">
        <v>40</v>
      </c>
      <c r="C56" s="19">
        <v>0</v>
      </c>
      <c r="D56" s="19">
        <f>INDEX(圣人天赋!$DO$6:$DO$165,$B56,1)</f>
        <v>6.6548881438890956E-2</v>
      </c>
      <c r="E56" s="19">
        <f t="shared" si="17"/>
        <v>6.6548881438890956E-2</v>
      </c>
      <c r="F56" s="19">
        <v>0</v>
      </c>
      <c r="G56" s="19">
        <f>(D56-D55)*INDEX([5]小r将兵属性验证!$Y$7:$Y$166,$B56,1)+G55</f>
        <v>39398074.908699833</v>
      </c>
      <c r="H56" s="19">
        <f>(E56-E55)*INDEX([5]小r将兵属性验证!$Z$7:$Z$166,$B56,1)+H55</f>
        <v>39398074.908699833</v>
      </c>
      <c r="I56" s="19">
        <f t="shared" si="18"/>
        <v>78796149.817399666</v>
      </c>
      <c r="K56" s="19">
        <v>40</v>
      </c>
      <c r="L56" s="19">
        <v>0</v>
      </c>
      <c r="M56" s="19">
        <f t="shared" si="19"/>
        <v>6.6548881438890956E-2</v>
      </c>
      <c r="N56" s="19">
        <f t="shared" si="20"/>
        <v>6.6548881438890956E-2</v>
      </c>
      <c r="O56" s="19">
        <v>0</v>
      </c>
      <c r="P56" s="19">
        <f>(M56-M55)*INDEX([5]小r将兵属性验证!$AS$7:$AS$166,$K56,1)+P55</f>
        <v>41621932.357602008</v>
      </c>
      <c r="Q56" s="19">
        <f>(N56-N55)*INDEX([5]小r将兵属性验证!$AT$7:$AT$166,$K56,1)+Q55</f>
        <v>41621932.357602008</v>
      </c>
      <c r="R56" s="19">
        <f t="shared" si="21"/>
        <v>83243864.715204015</v>
      </c>
      <c r="T56" s="19">
        <v>40</v>
      </c>
      <c r="U56" s="43" t="e">
        <f t="shared" si="16"/>
        <v>#DIV/0!</v>
      </c>
      <c r="V56" s="69">
        <v>51</v>
      </c>
      <c r="W56" s="69" t="e">
        <f>'[1]功能-付费相关'!CA56*('圣人好感度（废弃）'!V54-'圣人好感度（废弃）'!V53)+W55</f>
        <v>#DIV/0!</v>
      </c>
      <c r="X56" s="69" t="e">
        <f>'[1]功能-付费相关'!CB56*('圣人好感度（废弃）'!W54-'圣人好感度（废弃）'!W53)+X55</f>
        <v>#DIV/0!</v>
      </c>
      <c r="Y56" s="69" t="e">
        <f>'[1]功能-付费相关'!CC56*('圣人好感度（废弃）'!X54-'圣人好感度（废弃）'!X53)+Y55</f>
        <v>#DIV/0!</v>
      </c>
      <c r="Z56" s="69" t="e">
        <f>'[1]功能-付费相关'!CD56*('圣人好感度（废弃）'!Y54-'圣人好感度（废弃）'!Y53)+Z55</f>
        <v>#DIV/0!</v>
      </c>
      <c r="AA56" s="69" t="e">
        <f>'[1]功能-付费相关'!CE56*('圣人好感度（废弃）'!Z54-'圣人好感度（废弃）'!Z53)+AA55</f>
        <v>#DIV/0!</v>
      </c>
    </row>
    <row r="57" spans="1:27" x14ac:dyDescent="0.15">
      <c r="A57" s="180">
        <v>7</v>
      </c>
      <c r="B57" s="19">
        <v>50</v>
      </c>
      <c r="C57" s="19">
        <v>0</v>
      </c>
      <c r="D57" s="19">
        <f>INDEX(圣人天赋!$DO$6:$DO$165,$B57,1)</f>
        <v>8.0985406393084061E-2</v>
      </c>
      <c r="E57" s="19">
        <f t="shared" si="17"/>
        <v>8.0985406393084061E-2</v>
      </c>
      <c r="F57" s="19">
        <v>0</v>
      </c>
      <c r="G57" s="19">
        <f>(D57-D56)*INDEX([5]小r将兵属性验证!$Y$7:$Y$166,$B57,1)+G56</f>
        <v>57162388.55062525</v>
      </c>
      <c r="H57" s="19">
        <f>(E57-E56)*INDEX([5]小r将兵属性验证!$Z$7:$Z$166,$B57,1)+H56</f>
        <v>57162388.55062525</v>
      </c>
      <c r="I57" s="19">
        <f t="shared" si="18"/>
        <v>114324777.1012505</v>
      </c>
      <c r="K57" s="19">
        <v>50</v>
      </c>
      <c r="L57" s="19">
        <v>0</v>
      </c>
      <c r="M57" s="19">
        <f t="shared" si="19"/>
        <v>8.0985406393084061E-2</v>
      </c>
      <c r="N57" s="19">
        <f t="shared" si="20"/>
        <v>8.0985406393084061E-2</v>
      </c>
      <c r="O57" s="19">
        <v>0</v>
      </c>
      <c r="P57" s="19">
        <f>(M57-M56)*INDEX([5]小r将兵属性验证!$AS$7:$AS$166,$K57,1)+P56</f>
        <v>61469578.713021554</v>
      </c>
      <c r="Q57" s="19">
        <f>(N57-N56)*INDEX([5]小r将兵属性验证!$AT$7:$AT$166,$K57,1)+Q56</f>
        <v>61469578.713021554</v>
      </c>
      <c r="R57" s="19">
        <f t="shared" si="21"/>
        <v>122939157.42604311</v>
      </c>
      <c r="T57" s="19">
        <v>50</v>
      </c>
      <c r="U57" s="43" t="e">
        <f t="shared" si="16"/>
        <v>#DIV/0!</v>
      </c>
      <c r="V57" s="69">
        <v>52</v>
      </c>
      <c r="W57" s="69" t="e">
        <f>'[1]功能-付费相关'!CA57*('圣人好感度（废弃）'!V55-'圣人好感度（废弃）'!V54)+W56</f>
        <v>#DIV/0!</v>
      </c>
      <c r="X57" s="69" t="e">
        <f>'[1]功能-付费相关'!CB57*('圣人好感度（废弃）'!W55-'圣人好感度（废弃）'!W54)+X56</f>
        <v>#DIV/0!</v>
      </c>
      <c r="Y57" s="69" t="e">
        <f>'[1]功能-付费相关'!CC57*('圣人好感度（废弃）'!X55-'圣人好感度（废弃）'!X54)+Y56</f>
        <v>#DIV/0!</v>
      </c>
      <c r="Z57" s="69" t="e">
        <f>'[1]功能-付费相关'!CD57*('圣人好感度（废弃）'!Y55-'圣人好感度（废弃）'!Y54)+Z56</f>
        <v>#DIV/0!</v>
      </c>
      <c r="AA57" s="69" t="e">
        <f>'[1]功能-付费相关'!CE57*('圣人好感度（废弃）'!Z55-'圣人好感度（废弃）'!Z54)+AA56</f>
        <v>#DIV/0!</v>
      </c>
    </row>
    <row r="58" spans="1:27" x14ac:dyDescent="0.15">
      <c r="A58" s="180">
        <v>8</v>
      </c>
      <c r="B58" s="19">
        <v>60</v>
      </c>
      <c r="C58" s="19">
        <v>0</v>
      </c>
      <c r="D58" s="19">
        <f>INDEX(圣人天赋!$DO$6:$DO$165,$B58,1)</f>
        <v>7.8776626709078937E-2</v>
      </c>
      <c r="E58" s="19">
        <f t="shared" si="17"/>
        <v>7.8776626709078937E-2</v>
      </c>
      <c r="F58" s="19">
        <v>0</v>
      </c>
      <c r="G58" s="19">
        <f>(D58-D57)*INDEX([5]小r将兵属性验证!$Y$7:$Y$166,$B58,1)+G57</f>
        <v>50395620.865455285</v>
      </c>
      <c r="H58" s="19">
        <f>(E58-E57)*INDEX([5]小r将兵属性验证!$Z$7:$Z$166,$B58,1)+H57</f>
        <v>50395620.865455285</v>
      </c>
      <c r="I58" s="19">
        <f t="shared" si="18"/>
        <v>100791241.73091057</v>
      </c>
      <c r="K58" s="19">
        <v>60</v>
      </c>
      <c r="L58" s="19">
        <v>0</v>
      </c>
      <c r="M58" s="19">
        <f t="shared" si="19"/>
        <v>7.8776626709078937E-2</v>
      </c>
      <c r="N58" s="19">
        <f t="shared" si="20"/>
        <v>7.8776626709078937E-2</v>
      </c>
      <c r="O58" s="19">
        <v>0</v>
      </c>
      <c r="P58" s="19">
        <f>(M58-M57)*INDEX([5]小r将兵属性验证!$AS$7:$AS$166,$K58,1)+P57</f>
        <v>53726161.11508619</v>
      </c>
      <c r="Q58" s="19">
        <f>(N58-N57)*INDEX([5]小r将兵属性验证!$AT$7:$AT$166,$K58,1)+Q57</f>
        <v>53726161.11508619</v>
      </c>
      <c r="R58" s="19">
        <f t="shared" si="21"/>
        <v>107452322.23017238</v>
      </c>
      <c r="T58" s="19">
        <v>60</v>
      </c>
      <c r="U58" s="43" t="e">
        <f t="shared" si="16"/>
        <v>#DIV/0!</v>
      </c>
      <c r="V58" s="69">
        <v>53</v>
      </c>
      <c r="W58" s="69" t="e">
        <f>'[1]功能-付费相关'!CA58*('圣人好感度（废弃）'!V56-'圣人好感度（废弃）'!V55)+W57</f>
        <v>#DIV/0!</v>
      </c>
      <c r="X58" s="69" t="e">
        <f>'[1]功能-付费相关'!CB58*('圣人好感度（废弃）'!W56-'圣人好感度（废弃）'!W55)+X57</f>
        <v>#DIV/0!</v>
      </c>
      <c r="Y58" s="69" t="e">
        <f>'[1]功能-付费相关'!CC58*('圣人好感度（废弃）'!X56-'圣人好感度（废弃）'!X55)+Y57</f>
        <v>#DIV/0!</v>
      </c>
      <c r="Z58" s="69" t="e">
        <f>'[1]功能-付费相关'!CD58*('圣人好感度（废弃）'!Y56-'圣人好感度（废弃）'!Y55)+Z57</f>
        <v>#DIV/0!</v>
      </c>
      <c r="AA58" s="69" t="e">
        <f>'[1]功能-付费相关'!CE58*('圣人好感度（废弃）'!Z56-'圣人好感度（废弃）'!Z55)+AA57</f>
        <v>#DIV/0!</v>
      </c>
    </row>
    <row r="59" spans="1:27" x14ac:dyDescent="0.15">
      <c r="A59" s="180">
        <v>9</v>
      </c>
      <c r="B59" s="19">
        <v>70</v>
      </c>
      <c r="C59" s="19">
        <v>0</v>
      </c>
      <c r="D59" s="19">
        <f>INDEX(圣人天赋!$DO$6:$DO$165,$B59,1)</f>
        <v>7.643573742932569E-2</v>
      </c>
      <c r="E59" s="19">
        <f t="shared" si="17"/>
        <v>7.643573742932569E-2</v>
      </c>
      <c r="F59" s="19">
        <v>0</v>
      </c>
      <c r="G59" s="19">
        <f>(D59-D58)*INDEX([5]小r将兵属性验证!$Y$7:$Y$166,$B59,1)+G58</f>
        <v>33533458.229895122</v>
      </c>
      <c r="H59" s="19">
        <f>(E59-E58)*INDEX([5]小r将兵属性验证!$Z$7:$Z$166,$B59,1)+H58</f>
        <v>33533458.229895122</v>
      </c>
      <c r="I59" s="19">
        <f t="shared" si="18"/>
        <v>67066916.459790245</v>
      </c>
      <c r="K59" s="19">
        <v>70</v>
      </c>
      <c r="L59" s="19">
        <v>0</v>
      </c>
      <c r="M59" s="19">
        <f t="shared" si="19"/>
        <v>7.643573742932569E-2</v>
      </c>
      <c r="N59" s="19">
        <f t="shared" si="20"/>
        <v>7.643573742932569E-2</v>
      </c>
      <c r="O59" s="19">
        <v>0</v>
      </c>
      <c r="P59" s="19">
        <f>(M59-M58)*INDEX([5]小r将兵属性验证!$AS$7:$AS$166,$K59,1)+P58</f>
        <v>34311585.048650026</v>
      </c>
      <c r="Q59" s="19">
        <f>(N59-N58)*INDEX([5]小r将兵属性验证!$AT$7:$AT$166,$K59,1)+Q58</f>
        <v>34311585.048650026</v>
      </c>
      <c r="R59" s="19">
        <f t="shared" si="21"/>
        <v>68623170.097300053</v>
      </c>
      <c r="T59" s="19">
        <v>70</v>
      </c>
      <c r="U59" s="43" t="e">
        <f t="shared" si="16"/>
        <v>#DIV/0!</v>
      </c>
      <c r="V59" s="69">
        <v>54</v>
      </c>
      <c r="W59" s="69" t="e">
        <f>'[1]功能-付费相关'!CA59*('圣人好感度（废弃）'!V57-'圣人好感度（废弃）'!V56)+W58</f>
        <v>#DIV/0!</v>
      </c>
      <c r="X59" s="69" t="e">
        <f>'[1]功能-付费相关'!CB59*('圣人好感度（废弃）'!W57-'圣人好感度（废弃）'!W56)+X58</f>
        <v>#DIV/0!</v>
      </c>
      <c r="Y59" s="69" t="e">
        <f>'[1]功能-付费相关'!CC59*('圣人好感度（废弃）'!X57-'圣人好感度（废弃）'!X56)+Y58</f>
        <v>#DIV/0!</v>
      </c>
      <c r="Z59" s="69" t="e">
        <f>'[1]功能-付费相关'!CD59*('圣人好感度（废弃）'!Y57-'圣人好感度（废弃）'!Y56)+Z58</f>
        <v>#DIV/0!</v>
      </c>
      <c r="AA59" s="69" t="e">
        <f>'[1]功能-付费相关'!CE59*('圣人好感度（废弃）'!Z57-'圣人好感度（废弃）'!Z56)+AA58</f>
        <v>#DIV/0!</v>
      </c>
    </row>
    <row r="60" spans="1:27" x14ac:dyDescent="0.15">
      <c r="A60" s="180">
        <v>10</v>
      </c>
      <c r="B60" s="19">
        <v>80</v>
      </c>
      <c r="C60" s="19">
        <v>0</v>
      </c>
      <c r="D60" s="19">
        <f>INDEX(圣人天赋!$DO$6:$DO$165,$B60,1)</f>
        <v>0.11113015078216251</v>
      </c>
      <c r="E60" s="19">
        <f t="shared" si="17"/>
        <v>0.11113015078216251</v>
      </c>
      <c r="F60" s="19">
        <v>0</v>
      </c>
      <c r="G60" s="19">
        <f>(D60-D59)*INDEX([5]小r将兵属性验证!$Y$7:$Y$166,$B60,1)+G59</f>
        <v>605334098.93403971</v>
      </c>
      <c r="H60" s="19">
        <f>(E60-E59)*INDEX([5]小r将兵属性验证!$Z$7:$Z$166,$B60,1)+H59</f>
        <v>605334098.93403971</v>
      </c>
      <c r="I60" s="19">
        <f t="shared" si="18"/>
        <v>1210668197.8680794</v>
      </c>
      <c r="K60" s="19">
        <v>80</v>
      </c>
      <c r="L60" s="19">
        <v>0</v>
      </c>
      <c r="M60" s="19">
        <f t="shared" si="19"/>
        <v>0.11113015078216251</v>
      </c>
      <c r="N60" s="19">
        <f t="shared" si="20"/>
        <v>0.11113015078216251</v>
      </c>
      <c r="O60" s="19">
        <v>0</v>
      </c>
      <c r="P60" s="19">
        <f>(M60-M59)*INDEX([5]小r将兵属性验证!$AS$7:$AS$166,$K60,1)+P59</f>
        <v>675826784.2640841</v>
      </c>
      <c r="Q60" s="19">
        <f>(N60-N59)*INDEX([5]小r将兵属性验证!$AT$7:$AT$166,$K60,1)+Q59</f>
        <v>675826784.2640841</v>
      </c>
      <c r="R60" s="19">
        <f t="shared" si="21"/>
        <v>1351653568.5281682</v>
      </c>
      <c r="T60" s="19">
        <v>80</v>
      </c>
      <c r="U60" s="43" t="e">
        <f t="shared" si="16"/>
        <v>#DIV/0!</v>
      </c>
      <c r="V60" s="69">
        <v>55</v>
      </c>
      <c r="W60" s="69" t="e">
        <f>'[1]功能-付费相关'!CA60*('圣人好感度（废弃）'!V58-'圣人好感度（废弃）'!V57)+W59</f>
        <v>#DIV/0!</v>
      </c>
      <c r="X60" s="69" t="e">
        <f>'[1]功能-付费相关'!CB60*('圣人好感度（废弃）'!W58-'圣人好感度（废弃）'!W57)+X59</f>
        <v>#DIV/0!</v>
      </c>
      <c r="Y60" s="69" t="e">
        <f>'[1]功能-付费相关'!CC60*('圣人好感度（废弃）'!X58-'圣人好感度（废弃）'!X57)+Y59</f>
        <v>#DIV/0!</v>
      </c>
      <c r="Z60" s="69" t="e">
        <f>'[1]功能-付费相关'!CD60*('圣人好感度（废弃）'!Y58-'圣人好感度（废弃）'!Y57)+Z59</f>
        <v>#DIV/0!</v>
      </c>
      <c r="AA60" s="69" t="e">
        <f>'[1]功能-付费相关'!CE60*('圣人好感度（废弃）'!Z58-'圣人好感度（废弃）'!Z57)+AA59</f>
        <v>#DIV/0!</v>
      </c>
    </row>
    <row r="61" spans="1:27" x14ac:dyDescent="0.15">
      <c r="A61" s="180">
        <v>11</v>
      </c>
      <c r="B61" s="19">
        <v>90</v>
      </c>
      <c r="C61" s="19">
        <v>0</v>
      </c>
      <c r="D61" s="19">
        <f>INDEX(圣人天赋!$DO$6:$DO$165,$B61,1)</f>
        <v>0.10767436251588273</v>
      </c>
      <c r="E61" s="19">
        <f t="shared" si="17"/>
        <v>0.10767436251588273</v>
      </c>
      <c r="F61" s="19">
        <v>0</v>
      </c>
      <c r="G61" s="19">
        <f>(D61-D60)*INDEX([5]小r将兵属性验证!$Y$7:$Y$166,$B61,1)+G60</f>
        <v>493480606.23630798</v>
      </c>
      <c r="H61" s="19">
        <f>(E61-E60)*INDEX([5]小r将兵属性验证!$Z$7:$Z$166,$B61,1)+H60</f>
        <v>493480606.23630798</v>
      </c>
      <c r="I61" s="19">
        <f t="shared" si="18"/>
        <v>986961212.47261596</v>
      </c>
      <c r="K61" s="19">
        <v>90</v>
      </c>
      <c r="L61" s="19">
        <v>0</v>
      </c>
      <c r="M61" s="19">
        <f t="shared" si="19"/>
        <v>0.10767436251588273</v>
      </c>
      <c r="N61" s="19">
        <f t="shared" si="20"/>
        <v>0.10767436251588273</v>
      </c>
      <c r="O61" s="19">
        <v>0</v>
      </c>
      <c r="P61" s="19">
        <f>(M61-M60)*INDEX([5]小r将兵属性验证!$AS$7:$AS$166,$K61,1)+P60</f>
        <v>538689155.92175281</v>
      </c>
      <c r="Q61" s="19">
        <f>(N61-N60)*INDEX([5]小r将兵属性验证!$AT$7:$AT$166,$K61,1)+Q60</f>
        <v>538689155.92175281</v>
      </c>
      <c r="R61" s="19">
        <f t="shared" si="21"/>
        <v>1077378311.8435056</v>
      </c>
      <c r="T61" s="19">
        <v>90</v>
      </c>
      <c r="U61" s="43" t="e">
        <f t="shared" si="16"/>
        <v>#DIV/0!</v>
      </c>
      <c r="V61" s="69">
        <v>56</v>
      </c>
      <c r="W61" s="69" t="e">
        <f>'[1]功能-付费相关'!CA61*('圣人好感度（废弃）'!V59-'圣人好感度（废弃）'!V58)+W60</f>
        <v>#DIV/0!</v>
      </c>
      <c r="X61" s="69" t="e">
        <f>'[1]功能-付费相关'!CB61*('圣人好感度（废弃）'!W59-'圣人好感度（废弃）'!W58)+X60</f>
        <v>#DIV/0!</v>
      </c>
      <c r="Y61" s="69" t="e">
        <f>'[1]功能-付费相关'!CC61*('圣人好感度（废弃）'!X59-'圣人好感度（废弃）'!X58)+Y60</f>
        <v>#DIV/0!</v>
      </c>
      <c r="Z61" s="69" t="e">
        <f>'[1]功能-付费相关'!CD61*('圣人好感度（废弃）'!Y59-'圣人好感度（废弃）'!Y58)+Z60</f>
        <v>#DIV/0!</v>
      </c>
      <c r="AA61" s="69" t="e">
        <f>'[1]功能-付费相关'!CE61*('圣人好感度（废弃）'!Z59-'圣人好感度（废弃）'!Z58)+AA60</f>
        <v>#DIV/0!</v>
      </c>
    </row>
    <row r="62" spans="1:27" x14ac:dyDescent="0.15">
      <c r="A62" s="180">
        <v>12</v>
      </c>
      <c r="B62" s="19">
        <v>100</v>
      </c>
      <c r="C62" s="19">
        <v>0</v>
      </c>
      <c r="D62" s="19">
        <f>INDEX(圣人天赋!$DO$6:$DO$165,$B62,1)</f>
        <v>0.14199999999999999</v>
      </c>
      <c r="E62" s="19">
        <f t="shared" si="17"/>
        <v>0.14199999999999999</v>
      </c>
      <c r="F62" s="19">
        <v>0</v>
      </c>
      <c r="G62" s="19">
        <f>(D62-D61)*INDEX([5]小r将兵属性验证!$Y$7:$Y$166,$B62,1)+G61</f>
        <v>2233871867.8880877</v>
      </c>
      <c r="H62" s="19">
        <f>(E62-E61)*INDEX([5]小r将兵属性验证!$Z$7:$Z$166,$B62,1)+H61</f>
        <v>2233871867.8880877</v>
      </c>
      <c r="I62" s="19">
        <f t="shared" si="18"/>
        <v>4467743735.7761755</v>
      </c>
      <c r="K62" s="19">
        <v>100</v>
      </c>
      <c r="L62" s="19">
        <v>0</v>
      </c>
      <c r="M62" s="19">
        <f t="shared" si="19"/>
        <v>0.14199999999999999</v>
      </c>
      <c r="N62" s="19">
        <f t="shared" si="20"/>
        <v>0.14199999999999999</v>
      </c>
      <c r="O62" s="19">
        <v>0</v>
      </c>
      <c r="P62" s="19">
        <f>(M62-M61)*INDEX([5]小r将兵属性验证!$AS$7:$AS$166,$K62,1)+P61</f>
        <v>2959890814.1526875</v>
      </c>
      <c r="Q62" s="19">
        <f>(N62-N61)*INDEX([5]小r将兵属性验证!$AT$7:$AT$166,$K62,1)+Q61</f>
        <v>2959890814.1526875</v>
      </c>
      <c r="R62" s="19">
        <f t="shared" si="21"/>
        <v>5919781628.3053751</v>
      </c>
      <c r="T62" s="19">
        <v>100</v>
      </c>
      <c r="U62" s="43" t="e">
        <f t="shared" si="16"/>
        <v>#DIV/0!</v>
      </c>
      <c r="V62" s="69">
        <v>57</v>
      </c>
      <c r="W62" s="69" t="e">
        <f>'[1]功能-付费相关'!CA62*('圣人好感度（废弃）'!V60-'圣人好感度（废弃）'!V59)+W61</f>
        <v>#DIV/0!</v>
      </c>
      <c r="X62" s="69" t="e">
        <f>'[1]功能-付费相关'!CB62*('圣人好感度（废弃）'!W60-'圣人好感度（废弃）'!W59)+X61</f>
        <v>#DIV/0!</v>
      </c>
      <c r="Y62" s="69" t="e">
        <f>'[1]功能-付费相关'!CC62*('圣人好感度（废弃）'!X60-'圣人好感度（废弃）'!X59)+Y61</f>
        <v>#DIV/0!</v>
      </c>
      <c r="Z62" s="69" t="e">
        <f>'[1]功能-付费相关'!CD62*('圣人好感度（废弃）'!Y60-'圣人好感度（废弃）'!Y59)+Z61</f>
        <v>#DIV/0!</v>
      </c>
      <c r="AA62" s="69" t="e">
        <f>'[1]功能-付费相关'!CE62*('圣人好感度（废弃）'!Z60-'圣人好感度（废弃）'!Z59)+AA61</f>
        <v>#DIV/0!</v>
      </c>
    </row>
    <row r="63" spans="1:27" x14ac:dyDescent="0.15">
      <c r="A63" s="180">
        <v>13</v>
      </c>
      <c r="B63" s="19">
        <v>110</v>
      </c>
      <c r="C63" s="19">
        <v>0</v>
      </c>
      <c r="D63" s="19">
        <f>INDEX(圣人天赋!$DO$6:$DO$165,$B63,1)</f>
        <v>0.14199999999999999</v>
      </c>
      <c r="E63" s="19">
        <f t="shared" si="17"/>
        <v>0.14199999999999999</v>
      </c>
      <c r="F63" s="19">
        <v>0</v>
      </c>
      <c r="G63" s="19">
        <f>(D63-D62)*INDEX([5]小r将兵属性验证!$Y$7:$Y$166,$B63,1)+G62</f>
        <v>2233871867.8880877</v>
      </c>
      <c r="H63" s="19">
        <f>(E63-E62)*INDEX([5]小r将兵属性验证!$Z$7:$Z$166,$B63,1)+H62</f>
        <v>2233871867.8880877</v>
      </c>
      <c r="I63" s="19">
        <f t="shared" si="18"/>
        <v>4467743735.7761755</v>
      </c>
      <c r="K63" s="19">
        <v>110</v>
      </c>
      <c r="L63" s="19">
        <v>0</v>
      </c>
      <c r="M63" s="19">
        <f t="shared" si="19"/>
        <v>0.14199999999999999</v>
      </c>
      <c r="N63" s="19">
        <f t="shared" si="20"/>
        <v>0.14199999999999999</v>
      </c>
      <c r="O63" s="19">
        <v>0</v>
      </c>
      <c r="P63" s="19">
        <f>(M63-M62)*INDEX([5]小r将兵属性验证!$AS$7:$AS$166,$K63,1)+P62</f>
        <v>2959890814.1526875</v>
      </c>
      <c r="Q63" s="19">
        <f>(N63-N62)*INDEX([5]小r将兵属性验证!$AT$7:$AT$166,$K63,1)+Q62</f>
        <v>2959890814.1526875</v>
      </c>
      <c r="R63" s="19">
        <f t="shared" si="21"/>
        <v>5919781628.3053751</v>
      </c>
      <c r="T63" s="19">
        <v>110</v>
      </c>
      <c r="U63" s="43" t="e">
        <f t="shared" ref="U63:U68" si="22">INDEX($X$6:$X$105,T63,1)*$U$1</f>
        <v>#REF!</v>
      </c>
      <c r="V63" s="69">
        <v>58</v>
      </c>
      <c r="W63" s="69" t="e">
        <f>'[1]功能-付费相关'!CA63*('圣人好感度（废弃）'!V61-'圣人好感度（废弃）'!V60)+W62</f>
        <v>#DIV/0!</v>
      </c>
      <c r="X63" s="69" t="e">
        <f>'[1]功能-付费相关'!CB63*('圣人好感度（废弃）'!W61-'圣人好感度（废弃）'!W60)+X62</f>
        <v>#DIV/0!</v>
      </c>
      <c r="Y63" s="69" t="e">
        <f>'[1]功能-付费相关'!CC63*('圣人好感度（废弃）'!X61-'圣人好感度（废弃）'!X60)+Y62</f>
        <v>#DIV/0!</v>
      </c>
      <c r="Z63" s="69" t="e">
        <f>'[1]功能-付费相关'!CD63*('圣人好感度（废弃）'!Y61-'圣人好感度（废弃）'!Y60)+Z62</f>
        <v>#DIV/0!</v>
      </c>
      <c r="AA63" s="69" t="e">
        <f>'[1]功能-付费相关'!CE63*('圣人好感度（废弃）'!Z61-'圣人好感度（废弃）'!Z60)+AA62</f>
        <v>#DIV/0!</v>
      </c>
    </row>
    <row r="64" spans="1:27" x14ac:dyDescent="0.15">
      <c r="A64" s="180">
        <v>14</v>
      </c>
      <c r="B64" s="19">
        <v>120</v>
      </c>
      <c r="C64" s="19">
        <v>0</v>
      </c>
      <c r="D64" s="19">
        <f>INDEX(圣人天赋!$DO$6:$DO$165,$B64,1)</f>
        <v>0.1704</v>
      </c>
      <c r="E64" s="19">
        <f t="shared" si="17"/>
        <v>0.1704</v>
      </c>
      <c r="F64" s="19">
        <v>0</v>
      </c>
      <c r="G64" s="19">
        <f>(D64-D63)*INDEX([5]小r将兵属性验证!$Y$7:$Y$166,$B64,1)+G63</f>
        <v>4746548468.9803896</v>
      </c>
      <c r="H64" s="19">
        <f>(E64-E63)*INDEX([5]小r将兵属性验证!$Z$7:$Z$166,$B64,1)+H63</f>
        <v>4746548468.9803896</v>
      </c>
      <c r="I64" s="19">
        <f t="shared" si="18"/>
        <v>9493096937.9607792</v>
      </c>
      <c r="K64" s="19">
        <v>120</v>
      </c>
      <c r="L64" s="19">
        <v>0</v>
      </c>
      <c r="M64" s="19">
        <f t="shared" si="19"/>
        <v>0.1704</v>
      </c>
      <c r="N64" s="19">
        <f t="shared" si="20"/>
        <v>0.1704</v>
      </c>
      <c r="O64" s="19">
        <v>0</v>
      </c>
      <c r="P64" s="19">
        <f>(M64-M63)*INDEX([5]小r将兵属性验证!$AS$7:$AS$166,$K64,1)+P63</f>
        <v>7530020687.4879017</v>
      </c>
      <c r="Q64" s="19">
        <f>(N64-N63)*INDEX([5]小r将兵属性验证!$AT$7:$AT$166,$K64,1)+Q63</f>
        <v>7530020687.4879017</v>
      </c>
      <c r="R64" s="19">
        <f t="shared" si="21"/>
        <v>15060041374.975803</v>
      </c>
      <c r="T64" s="19">
        <v>120</v>
      </c>
      <c r="U64" s="43" t="e">
        <f t="shared" si="22"/>
        <v>#REF!</v>
      </c>
      <c r="V64" s="69">
        <v>59</v>
      </c>
      <c r="W64" s="69" t="e">
        <f>'[1]功能-付费相关'!CA64*('圣人好感度（废弃）'!V62-'圣人好感度（废弃）'!V61)+W63</f>
        <v>#DIV/0!</v>
      </c>
      <c r="X64" s="69" t="e">
        <f>'[1]功能-付费相关'!CB64*('圣人好感度（废弃）'!W62-'圣人好感度（废弃）'!W61)+X63</f>
        <v>#DIV/0!</v>
      </c>
      <c r="Y64" s="69" t="e">
        <f>'[1]功能-付费相关'!CC64*('圣人好感度（废弃）'!X62-'圣人好感度（废弃）'!X61)+Y63</f>
        <v>#DIV/0!</v>
      </c>
      <c r="Z64" s="69" t="e">
        <f>'[1]功能-付费相关'!CD64*('圣人好感度（废弃）'!Y62-'圣人好感度（废弃）'!Y61)+Z63</f>
        <v>#DIV/0!</v>
      </c>
      <c r="AA64" s="69" t="e">
        <f>'[1]功能-付费相关'!CE64*('圣人好感度（废弃）'!Z62-'圣人好感度（废弃）'!Z61)+AA63</f>
        <v>#DIV/0!</v>
      </c>
    </row>
    <row r="65" spans="1:27" x14ac:dyDescent="0.15">
      <c r="A65" s="180">
        <v>15</v>
      </c>
      <c r="B65" s="19">
        <v>130</v>
      </c>
      <c r="C65" s="19">
        <v>0</v>
      </c>
      <c r="D65" s="19">
        <f>INDEX(圣人天赋!$DO$6:$DO$165,$B65,1)</f>
        <v>0.1704</v>
      </c>
      <c r="E65" s="19">
        <f t="shared" si="17"/>
        <v>0.1704</v>
      </c>
      <c r="F65" s="19">
        <v>0</v>
      </c>
      <c r="G65" s="19">
        <f>(D65-D64)*INDEX([5]小r将兵属性验证!$Y$7:$Y$166,$B65,1)+G64</f>
        <v>4746548468.9803896</v>
      </c>
      <c r="H65" s="19">
        <f>(E65-E64)*INDEX([5]小r将兵属性验证!$Z$7:$Z$166,$B65,1)+H64</f>
        <v>4746548468.9803896</v>
      </c>
      <c r="I65" s="19">
        <f t="shared" si="18"/>
        <v>9493096937.9607792</v>
      </c>
      <c r="K65" s="19">
        <v>130</v>
      </c>
      <c r="L65" s="19">
        <v>0</v>
      </c>
      <c r="M65" s="19">
        <f t="shared" si="19"/>
        <v>0.1704</v>
      </c>
      <c r="N65" s="19">
        <f t="shared" si="20"/>
        <v>0.1704</v>
      </c>
      <c r="O65" s="19">
        <v>0</v>
      </c>
      <c r="P65" s="19">
        <f>(M65-M64)*INDEX([5]小r将兵属性验证!$AS$7:$AS$166,$K65,1)+P64</f>
        <v>7530020687.4879017</v>
      </c>
      <c r="Q65" s="19">
        <f>(N65-N64)*INDEX([5]小r将兵属性验证!$AT$7:$AT$166,$K65,1)+Q64</f>
        <v>7530020687.4879017</v>
      </c>
      <c r="R65" s="19">
        <f t="shared" si="21"/>
        <v>15060041374.975803</v>
      </c>
      <c r="T65" s="19">
        <v>130</v>
      </c>
      <c r="U65" s="43" t="e">
        <f t="shared" si="22"/>
        <v>#REF!</v>
      </c>
      <c r="V65" s="69">
        <v>60</v>
      </c>
      <c r="W65" s="69" t="e">
        <f>'[1]功能-付费相关'!CA65*('圣人好感度（废弃）'!V63-'圣人好感度（废弃）'!V62)+W64</f>
        <v>#DIV/0!</v>
      </c>
      <c r="X65" s="69" t="e">
        <f>'[1]功能-付费相关'!CB65*('圣人好感度（废弃）'!W63-'圣人好感度（废弃）'!W62)+X64</f>
        <v>#DIV/0!</v>
      </c>
      <c r="Y65" s="69" t="e">
        <f>'[1]功能-付费相关'!CC65*('圣人好感度（废弃）'!X63-'圣人好感度（废弃）'!X62)+Y64</f>
        <v>#DIV/0!</v>
      </c>
      <c r="Z65" s="69" t="e">
        <f>'[1]功能-付费相关'!CD65*('圣人好感度（废弃）'!Y63-'圣人好感度（废弃）'!Y62)+Z64</f>
        <v>#DIV/0!</v>
      </c>
      <c r="AA65" s="69" t="e">
        <f>'[1]功能-付费相关'!CE65*('圣人好感度（废弃）'!Z63-'圣人好感度（废弃）'!Z62)+AA64</f>
        <v>#DIV/0!</v>
      </c>
    </row>
    <row r="66" spans="1:27" x14ac:dyDescent="0.15">
      <c r="A66" s="180">
        <v>16</v>
      </c>
      <c r="B66" s="19">
        <v>140</v>
      </c>
      <c r="C66" s="19">
        <v>0</v>
      </c>
      <c r="D66" s="19">
        <f>INDEX(圣人天赋!$DO$6:$DO$165,$B66,1)</f>
        <v>0.1704</v>
      </c>
      <c r="E66" s="19">
        <f t="shared" si="17"/>
        <v>0.1704</v>
      </c>
      <c r="F66" s="19">
        <v>0</v>
      </c>
      <c r="G66" s="19">
        <f>(D66-D65)*INDEX([5]小r将兵属性验证!$Y$7:$Y$166,$B66,1)+G65</f>
        <v>4746548468.9803896</v>
      </c>
      <c r="H66" s="19">
        <f>(E66-E65)*INDEX([5]小r将兵属性验证!$Z$7:$Z$166,$B66,1)+H65</f>
        <v>4746548468.9803896</v>
      </c>
      <c r="I66" s="19">
        <f t="shared" si="18"/>
        <v>9493096937.9607792</v>
      </c>
      <c r="K66" s="19">
        <v>140</v>
      </c>
      <c r="L66" s="19">
        <v>0</v>
      </c>
      <c r="M66" s="19">
        <f t="shared" si="19"/>
        <v>0.1704</v>
      </c>
      <c r="N66" s="19">
        <f t="shared" si="20"/>
        <v>0.1704</v>
      </c>
      <c r="O66" s="19">
        <v>0</v>
      </c>
      <c r="P66" s="19">
        <f>(M66-M65)*INDEX([5]小r将兵属性验证!$AS$7:$AS$166,$K66,1)+P65</f>
        <v>7530020687.4879017</v>
      </c>
      <c r="Q66" s="19">
        <f>(N66-N65)*INDEX([5]小r将兵属性验证!$AT$7:$AT$166,$K66,1)+Q65</f>
        <v>7530020687.4879017</v>
      </c>
      <c r="R66" s="19">
        <f t="shared" si="21"/>
        <v>15060041374.975803</v>
      </c>
      <c r="T66" s="19">
        <v>140</v>
      </c>
      <c r="U66" s="43" t="e">
        <f t="shared" si="22"/>
        <v>#REF!</v>
      </c>
      <c r="V66" s="69">
        <v>61</v>
      </c>
      <c r="W66" s="69" t="e">
        <f>'[1]功能-付费相关'!CA66*('圣人好感度（废弃）'!V64-'圣人好感度（废弃）'!V63)+W65</f>
        <v>#DIV/0!</v>
      </c>
      <c r="X66" s="69" t="e">
        <f>'[1]功能-付费相关'!CB66*('圣人好感度（废弃）'!W64-'圣人好感度（废弃）'!W63)+X65</f>
        <v>#DIV/0!</v>
      </c>
      <c r="Y66" s="69" t="e">
        <f>'[1]功能-付费相关'!CC66*('圣人好感度（废弃）'!X64-'圣人好感度（废弃）'!X63)+Y65</f>
        <v>#DIV/0!</v>
      </c>
      <c r="Z66" s="69" t="e">
        <f>'[1]功能-付费相关'!CD66*('圣人好感度（废弃）'!Y64-'圣人好感度（废弃）'!Y63)+Z65</f>
        <v>#DIV/0!</v>
      </c>
      <c r="AA66" s="69" t="e">
        <f>'[1]功能-付费相关'!CE66*('圣人好感度（废弃）'!Z64-'圣人好感度（废弃）'!Z63)+AA65</f>
        <v>#DIV/0!</v>
      </c>
    </row>
    <row r="67" spans="1:27" x14ac:dyDescent="0.15">
      <c r="A67" s="180">
        <v>17</v>
      </c>
      <c r="B67" s="19">
        <v>150</v>
      </c>
      <c r="C67" s="19">
        <v>0</v>
      </c>
      <c r="D67" s="19">
        <f>INDEX(圣人天赋!$DO$6:$DO$165,$B67,1)</f>
        <v>0.19879999999999998</v>
      </c>
      <c r="E67" s="19">
        <f t="shared" si="17"/>
        <v>0.19879999999999998</v>
      </c>
      <c r="F67" s="19">
        <v>0</v>
      </c>
      <c r="G67" s="19">
        <f>(D67-D66)*INDEX([5]小r将兵属性验证!$Y$7:$Y$166,$B67,1)+G66</f>
        <v>9575361444.3807659</v>
      </c>
      <c r="H67" s="19">
        <f>(E67-E66)*INDEX([5]小r将兵属性验证!$Z$7:$Z$166,$B67,1)+H66</f>
        <v>9575361444.3807659</v>
      </c>
      <c r="I67" s="19">
        <f t="shared" si="18"/>
        <v>19150722888.761532</v>
      </c>
      <c r="K67" s="19">
        <v>150</v>
      </c>
      <c r="L67" s="19">
        <v>0</v>
      </c>
      <c r="M67" s="19">
        <f t="shared" si="19"/>
        <v>0.19879999999999998</v>
      </c>
      <c r="N67" s="19">
        <f t="shared" si="20"/>
        <v>0.19879999999999998</v>
      </c>
      <c r="O67" s="19">
        <v>0</v>
      </c>
      <c r="P67" s="19">
        <f>(M67-M66)*INDEX([5]小r将兵属性验证!$AS$7:$AS$166,$K67,1)+P66</f>
        <v>19941821753.334557</v>
      </c>
      <c r="Q67" s="19">
        <f>(N67-N66)*INDEX([5]小r将兵属性验证!$AT$7:$AT$166,$K67,1)+Q66</f>
        <v>19941821753.334557</v>
      </c>
      <c r="R67" s="19">
        <f t="shared" si="21"/>
        <v>39883643506.669113</v>
      </c>
      <c r="T67" s="19">
        <v>150</v>
      </c>
      <c r="U67" s="43" t="e">
        <f t="shared" si="22"/>
        <v>#REF!</v>
      </c>
      <c r="V67" s="69">
        <v>62</v>
      </c>
      <c r="W67" s="69" t="e">
        <f>'[1]功能-付费相关'!CA67*('圣人好感度（废弃）'!V65-'圣人好感度（废弃）'!V64)+W66</f>
        <v>#DIV/0!</v>
      </c>
      <c r="X67" s="69" t="e">
        <f>'[1]功能-付费相关'!CB67*('圣人好感度（废弃）'!W65-'圣人好感度（废弃）'!W64)+X66</f>
        <v>#DIV/0!</v>
      </c>
      <c r="Y67" s="69" t="e">
        <f>'[1]功能-付费相关'!CC67*('圣人好感度（废弃）'!X65-'圣人好感度（废弃）'!X64)+Y66</f>
        <v>#DIV/0!</v>
      </c>
      <c r="Z67" s="69" t="e">
        <f>'[1]功能-付费相关'!CD67*('圣人好感度（废弃）'!Y65-'圣人好感度（废弃）'!Y64)+Z66</f>
        <v>#DIV/0!</v>
      </c>
      <c r="AA67" s="69" t="e">
        <f>'[1]功能-付费相关'!CE67*('圣人好感度（废弃）'!Z65-'圣人好感度（废弃）'!Z64)+AA66</f>
        <v>#DIV/0!</v>
      </c>
    </row>
    <row r="68" spans="1:27" x14ac:dyDescent="0.15">
      <c r="A68" s="180">
        <v>18</v>
      </c>
      <c r="B68" s="19">
        <v>160</v>
      </c>
      <c r="C68" s="19">
        <v>0</v>
      </c>
      <c r="D68" s="19">
        <f>INDEX(圣人天赋!$DO$6:$DO$165,$B68,1)</f>
        <v>0.21300000000000002</v>
      </c>
      <c r="E68" s="19">
        <f t="shared" si="17"/>
        <v>0.21300000000000002</v>
      </c>
      <c r="F68" s="19">
        <v>0</v>
      </c>
      <c r="G68" s="19">
        <f>(D68-D67)*INDEX([5]小r将兵属性验证!$Y$7:$Y$166,$B68,1)+G67</f>
        <v>12397405715.978876</v>
      </c>
      <c r="H68" s="19">
        <f>(E68-E67)*INDEX([5]小r将兵属性验证!$Z$7:$Z$166,$B68,1)+H67</f>
        <v>12397405715.978876</v>
      </c>
      <c r="I68" s="19">
        <f t="shared" si="18"/>
        <v>24794811431.957752</v>
      </c>
      <c r="K68" s="19">
        <v>160</v>
      </c>
      <c r="L68" s="19">
        <v>0</v>
      </c>
      <c r="M68" s="19">
        <f t="shared" si="19"/>
        <v>0.21300000000000002</v>
      </c>
      <c r="N68" s="19">
        <f t="shared" si="20"/>
        <v>0.21300000000000002</v>
      </c>
      <c r="O68" s="19">
        <v>0</v>
      </c>
      <c r="P68" s="19">
        <f>(M68-M67)*INDEX([5]小r将兵属性验证!$AS$7:$AS$166,$K68,1)+P67</f>
        <v>28568473996.481865</v>
      </c>
      <c r="Q68" s="19">
        <f>(N68-N67)*INDEX([5]小r将兵属性验证!$AT$7:$AT$166,$K68,1)+Q67</f>
        <v>28568473996.481865</v>
      </c>
      <c r="R68" s="19">
        <f t="shared" si="21"/>
        <v>57136947992.96373</v>
      </c>
      <c r="T68" s="19">
        <v>160</v>
      </c>
      <c r="U68" s="43" t="e">
        <f t="shared" si="22"/>
        <v>#REF!</v>
      </c>
      <c r="V68" s="69">
        <v>63</v>
      </c>
      <c r="W68" s="69" t="e">
        <f>'[1]功能-付费相关'!CA68*('圣人好感度（废弃）'!V66-'圣人好感度（废弃）'!V65)+W67</f>
        <v>#DIV/0!</v>
      </c>
      <c r="X68" s="69" t="e">
        <f>'[1]功能-付费相关'!CB68*('圣人好感度（废弃）'!W66-'圣人好感度（废弃）'!W65)+X67</f>
        <v>#DIV/0!</v>
      </c>
      <c r="Y68" s="69" t="e">
        <f>'[1]功能-付费相关'!CC68*('圣人好感度（废弃）'!X66-'圣人好感度（废弃）'!X65)+Y67</f>
        <v>#DIV/0!</v>
      </c>
      <c r="Z68" s="69" t="e">
        <f>'[1]功能-付费相关'!CD68*('圣人好感度（废弃）'!Y66-'圣人好感度（废弃）'!Y65)+Z67</f>
        <v>#DIV/0!</v>
      </c>
      <c r="AA68" s="69" t="e">
        <f>'[1]功能-付费相关'!CE68*('圣人好感度（废弃）'!Z66-'圣人好感度（废弃）'!Z65)+AA67</f>
        <v>#DIV/0!</v>
      </c>
    </row>
    <row r="69" spans="1:27" x14ac:dyDescent="0.15">
      <c r="A69" s="180">
        <v>19</v>
      </c>
      <c r="V69" s="69">
        <v>64</v>
      </c>
      <c r="W69" s="69" t="e">
        <f>'[1]功能-付费相关'!CA69*('圣人好感度（废弃）'!V67-'圣人好感度（废弃）'!V66)+W68</f>
        <v>#DIV/0!</v>
      </c>
      <c r="X69" s="69" t="e">
        <f>'[1]功能-付费相关'!CB69*('圣人好感度（废弃）'!W67-'圣人好感度（废弃）'!W66)+X68</f>
        <v>#DIV/0!</v>
      </c>
      <c r="Y69" s="69" t="e">
        <f>'[1]功能-付费相关'!CC69*('圣人好感度（废弃）'!X67-'圣人好感度（废弃）'!X66)+Y68</f>
        <v>#DIV/0!</v>
      </c>
      <c r="Z69" s="69" t="e">
        <f>'[1]功能-付费相关'!CD69*('圣人好感度（废弃）'!Y67-'圣人好感度（废弃）'!Y66)+Z68</f>
        <v>#DIV/0!</v>
      </c>
      <c r="AA69" s="69" t="e">
        <f>'[1]功能-付费相关'!CE69*('圣人好感度（废弃）'!Z67-'圣人好感度（废弃）'!Z66)+AA68</f>
        <v>#DIV/0!</v>
      </c>
    </row>
    <row r="70" spans="1:27" x14ac:dyDescent="0.15">
      <c r="A70" s="180">
        <v>20</v>
      </c>
      <c r="V70" s="69">
        <v>65</v>
      </c>
      <c r="W70" s="69" t="e">
        <f>'[1]功能-付费相关'!CA70*('圣人好感度（废弃）'!V68-'圣人好感度（废弃）'!V67)+W69</f>
        <v>#DIV/0!</v>
      </c>
      <c r="X70" s="69" t="e">
        <f>'[1]功能-付费相关'!CB70*('圣人好感度（废弃）'!W68-'圣人好感度（废弃）'!W67)+X69</f>
        <v>#DIV/0!</v>
      </c>
      <c r="Y70" s="69" t="e">
        <f>'[1]功能-付费相关'!CC70*('圣人好感度（废弃）'!X68-'圣人好感度（废弃）'!X67)+Y69</f>
        <v>#DIV/0!</v>
      </c>
      <c r="Z70" s="69" t="e">
        <f>'[1]功能-付费相关'!CD70*('圣人好感度（废弃）'!Y68-'圣人好感度（废弃）'!Y67)+Z69</f>
        <v>#DIV/0!</v>
      </c>
      <c r="AA70" s="69" t="e">
        <f>'[1]功能-付费相关'!CE70*('圣人好感度（废弃）'!Z68-'圣人好感度（废弃）'!Z67)+AA69</f>
        <v>#DIV/0!</v>
      </c>
    </row>
    <row r="71" spans="1:27" x14ac:dyDescent="0.15">
      <c r="A71" s="180">
        <v>21</v>
      </c>
      <c r="V71" s="69">
        <v>66</v>
      </c>
      <c r="W71" s="69" t="e">
        <f>'[1]功能-付费相关'!CA71*('圣人好感度（废弃）'!V69-'圣人好感度（废弃）'!V68)+W70</f>
        <v>#DIV/0!</v>
      </c>
      <c r="X71" s="69" t="e">
        <f>'[1]功能-付费相关'!CB71*('圣人好感度（废弃）'!W69-'圣人好感度（废弃）'!W68)+X70</f>
        <v>#DIV/0!</v>
      </c>
      <c r="Y71" s="69" t="e">
        <f>'[1]功能-付费相关'!CC71*('圣人好感度（废弃）'!X69-'圣人好感度（废弃）'!X68)+Y70</f>
        <v>#DIV/0!</v>
      </c>
      <c r="Z71" s="69" t="e">
        <f>'[1]功能-付费相关'!CD71*('圣人好感度（废弃）'!Y69-'圣人好感度（废弃）'!Y68)+Z70</f>
        <v>#DIV/0!</v>
      </c>
      <c r="AA71" s="69" t="e">
        <f>'[1]功能-付费相关'!CE71*('圣人好感度（废弃）'!Z69-'圣人好感度（废弃）'!Z68)+AA70</f>
        <v>#DIV/0!</v>
      </c>
    </row>
    <row r="72" spans="1:27" x14ac:dyDescent="0.15">
      <c r="A72" s="180">
        <v>22</v>
      </c>
      <c r="V72" s="69">
        <v>67</v>
      </c>
      <c r="W72" s="69" t="e">
        <f>'[1]功能-付费相关'!CA72*('圣人好感度（废弃）'!V70-'圣人好感度（废弃）'!V69)+W71</f>
        <v>#DIV/0!</v>
      </c>
      <c r="X72" s="69" t="e">
        <f>'[1]功能-付费相关'!CB72*('圣人好感度（废弃）'!W70-'圣人好感度（废弃）'!W69)+X71</f>
        <v>#DIV/0!</v>
      </c>
      <c r="Y72" s="69" t="e">
        <f>'[1]功能-付费相关'!CC72*('圣人好感度（废弃）'!X70-'圣人好感度（废弃）'!X69)+Y71</f>
        <v>#DIV/0!</v>
      </c>
      <c r="Z72" s="69" t="e">
        <f>'[1]功能-付费相关'!CD72*('圣人好感度（废弃）'!Y70-'圣人好感度（废弃）'!Y69)+Z71</f>
        <v>#DIV/0!</v>
      </c>
      <c r="AA72" s="69" t="e">
        <f>'[1]功能-付费相关'!CE72*('圣人好感度（废弃）'!Z70-'圣人好感度（废弃）'!Z69)+AA71</f>
        <v>#DIV/0!</v>
      </c>
    </row>
    <row r="73" spans="1:27" x14ac:dyDescent="0.15">
      <c r="A73" s="180">
        <v>23</v>
      </c>
      <c r="V73" s="69">
        <v>68</v>
      </c>
      <c r="W73" s="69" t="e">
        <f>'[1]功能-付费相关'!CA73*('圣人好感度（废弃）'!V71-'圣人好感度（废弃）'!V70)+W72</f>
        <v>#DIV/0!</v>
      </c>
      <c r="X73" s="69" t="e">
        <f>'[1]功能-付费相关'!CB73*('圣人好感度（废弃）'!W71-'圣人好感度（废弃）'!W70)+X72</f>
        <v>#DIV/0!</v>
      </c>
      <c r="Y73" s="69" t="e">
        <f>'[1]功能-付费相关'!CC73*('圣人好感度（废弃）'!X71-'圣人好感度（废弃）'!X70)+Y72</f>
        <v>#DIV/0!</v>
      </c>
      <c r="Z73" s="69" t="e">
        <f>'[1]功能-付费相关'!CD73*('圣人好感度（废弃）'!Y71-'圣人好感度（废弃）'!Y70)+Z72</f>
        <v>#DIV/0!</v>
      </c>
      <c r="AA73" s="69" t="e">
        <f>'[1]功能-付费相关'!CE73*('圣人好感度（废弃）'!Z71-'圣人好感度（废弃）'!Z70)+AA72</f>
        <v>#DIV/0!</v>
      </c>
    </row>
    <row r="74" spans="1:27" x14ac:dyDescent="0.15">
      <c r="A74" s="180">
        <v>24</v>
      </c>
      <c r="V74" s="69">
        <v>69</v>
      </c>
      <c r="W74" s="69" t="e">
        <f>'[1]功能-付费相关'!CA74*('圣人好感度（废弃）'!V72-'圣人好感度（废弃）'!V71)+W73</f>
        <v>#DIV/0!</v>
      </c>
      <c r="X74" s="69" t="e">
        <f>'[1]功能-付费相关'!CB74*('圣人好感度（废弃）'!W72-'圣人好感度（废弃）'!W71)+X73</f>
        <v>#DIV/0!</v>
      </c>
      <c r="Y74" s="69" t="e">
        <f>'[1]功能-付费相关'!CC74*('圣人好感度（废弃）'!X72-'圣人好感度（废弃）'!X71)+Y73</f>
        <v>#DIV/0!</v>
      </c>
      <c r="Z74" s="69" t="e">
        <f>'[1]功能-付费相关'!CD74*('圣人好感度（废弃）'!Y72-'圣人好感度（废弃）'!Y71)+Z73</f>
        <v>#DIV/0!</v>
      </c>
      <c r="AA74" s="69" t="e">
        <f>'[1]功能-付费相关'!CE74*('圣人好感度（废弃）'!Z72-'圣人好感度（废弃）'!Z71)+AA73</f>
        <v>#DIV/0!</v>
      </c>
    </row>
    <row r="75" spans="1:27" x14ac:dyDescent="0.15">
      <c r="A75" s="180">
        <v>25</v>
      </c>
      <c r="V75" s="69">
        <v>70</v>
      </c>
      <c r="W75" s="69" t="e">
        <f>'[1]功能-付费相关'!CA75*('圣人好感度（废弃）'!V73-'圣人好感度（废弃）'!V72)+W74</f>
        <v>#DIV/0!</v>
      </c>
      <c r="X75" s="69" t="e">
        <f>'[1]功能-付费相关'!CB75*('圣人好感度（废弃）'!W73-'圣人好感度（废弃）'!W72)+X74</f>
        <v>#DIV/0!</v>
      </c>
      <c r="Y75" s="69" t="e">
        <f>'[1]功能-付费相关'!CC75*('圣人好感度（废弃）'!X73-'圣人好感度（废弃）'!X72)+Y74</f>
        <v>#DIV/0!</v>
      </c>
      <c r="Z75" s="69" t="e">
        <f>'[1]功能-付费相关'!CD75*('圣人好感度（废弃）'!Y73-'圣人好感度（废弃）'!Y72)+Z74</f>
        <v>#DIV/0!</v>
      </c>
      <c r="AA75" s="69" t="e">
        <f>'[1]功能-付费相关'!CE75*('圣人好感度（废弃）'!Z73-'圣人好感度（废弃）'!Z72)+AA74</f>
        <v>#DIV/0!</v>
      </c>
    </row>
    <row r="76" spans="1:27" x14ac:dyDescent="0.15">
      <c r="A76" s="180">
        <v>26</v>
      </c>
      <c r="V76" s="69">
        <v>71</v>
      </c>
      <c r="W76" s="69" t="e">
        <f>'[1]功能-付费相关'!CA76*('圣人好感度（废弃）'!V74-'圣人好感度（废弃）'!V73)+W75</f>
        <v>#DIV/0!</v>
      </c>
      <c r="X76" s="69" t="e">
        <f>'[1]功能-付费相关'!CB76*('圣人好感度（废弃）'!W74-'圣人好感度（废弃）'!W73)+X75</f>
        <v>#DIV/0!</v>
      </c>
      <c r="Y76" s="69" t="e">
        <f>'[1]功能-付费相关'!CC76*('圣人好感度（废弃）'!X74-'圣人好感度（废弃）'!X73)+Y75</f>
        <v>#DIV/0!</v>
      </c>
      <c r="Z76" s="69" t="e">
        <f>'[1]功能-付费相关'!CD76*('圣人好感度（废弃）'!Y74-'圣人好感度（废弃）'!Y73)+Z75</f>
        <v>#DIV/0!</v>
      </c>
      <c r="AA76" s="69" t="e">
        <f>'[1]功能-付费相关'!CE76*('圣人好感度（废弃）'!Z74-'圣人好感度（废弃）'!Z73)+AA75</f>
        <v>#DIV/0!</v>
      </c>
    </row>
    <row r="77" spans="1:27" x14ac:dyDescent="0.15">
      <c r="A77" s="180">
        <v>27</v>
      </c>
      <c r="V77" s="69">
        <v>72</v>
      </c>
      <c r="W77" s="69" t="e">
        <f>'[1]功能-付费相关'!CA77*('圣人好感度（废弃）'!V75-'圣人好感度（废弃）'!V74)+W76</f>
        <v>#DIV/0!</v>
      </c>
      <c r="X77" s="69" t="e">
        <f>'[1]功能-付费相关'!CB77*('圣人好感度（废弃）'!W75-'圣人好感度（废弃）'!W74)+X76</f>
        <v>#DIV/0!</v>
      </c>
      <c r="Y77" s="69" t="e">
        <f>'[1]功能-付费相关'!CC77*('圣人好感度（废弃）'!X75-'圣人好感度（废弃）'!X74)+Y76</f>
        <v>#DIV/0!</v>
      </c>
      <c r="Z77" s="69" t="e">
        <f>'[1]功能-付费相关'!CD77*('圣人好感度（废弃）'!Y75-'圣人好感度（废弃）'!Y74)+Z76</f>
        <v>#DIV/0!</v>
      </c>
      <c r="AA77" s="69" t="e">
        <f>'[1]功能-付费相关'!CE77*('圣人好感度（废弃）'!Z75-'圣人好感度（废弃）'!Z74)+AA76</f>
        <v>#DIV/0!</v>
      </c>
    </row>
    <row r="78" spans="1:27" x14ac:dyDescent="0.15">
      <c r="A78" s="180">
        <v>28</v>
      </c>
      <c r="V78" s="69">
        <v>73</v>
      </c>
      <c r="W78" s="69" t="e">
        <f>'[1]功能-付费相关'!CA78*('圣人好感度（废弃）'!V76-'圣人好感度（废弃）'!V75)+W77</f>
        <v>#DIV/0!</v>
      </c>
      <c r="X78" s="69" t="e">
        <f>'[1]功能-付费相关'!CB78*('圣人好感度（废弃）'!W76-'圣人好感度（废弃）'!W75)+X77</f>
        <v>#DIV/0!</v>
      </c>
      <c r="Y78" s="69" t="e">
        <f>'[1]功能-付费相关'!CC78*('圣人好感度（废弃）'!X76-'圣人好感度（废弃）'!X75)+Y77</f>
        <v>#DIV/0!</v>
      </c>
      <c r="Z78" s="69" t="e">
        <f>'[1]功能-付费相关'!CD78*('圣人好感度（废弃）'!Y76-'圣人好感度（废弃）'!Y75)+Z77</f>
        <v>#DIV/0!</v>
      </c>
      <c r="AA78" s="69" t="e">
        <f>'[1]功能-付费相关'!CE78*('圣人好感度（废弃）'!Z76-'圣人好感度（废弃）'!Z75)+AA77</f>
        <v>#DIV/0!</v>
      </c>
    </row>
    <row r="79" spans="1:27" x14ac:dyDescent="0.15">
      <c r="A79" s="180">
        <v>29</v>
      </c>
      <c r="V79" s="69">
        <v>74</v>
      </c>
      <c r="W79" s="69" t="e">
        <f>'[1]功能-付费相关'!CA79*('圣人好感度（废弃）'!V77-'圣人好感度（废弃）'!V76)+W78</f>
        <v>#DIV/0!</v>
      </c>
      <c r="X79" s="69" t="e">
        <f>'[1]功能-付费相关'!CB79*('圣人好感度（废弃）'!W77-'圣人好感度（废弃）'!W76)+X78</f>
        <v>#DIV/0!</v>
      </c>
      <c r="Y79" s="69" t="e">
        <f>'[1]功能-付费相关'!CC79*('圣人好感度（废弃）'!X77-'圣人好感度（废弃）'!X76)+Y78</f>
        <v>#DIV/0!</v>
      </c>
      <c r="Z79" s="69" t="e">
        <f>'[1]功能-付费相关'!CD79*('圣人好感度（废弃）'!Y77-'圣人好感度（废弃）'!Y76)+Z78</f>
        <v>#DIV/0!</v>
      </c>
      <c r="AA79" s="69" t="e">
        <f>'[1]功能-付费相关'!CE79*('圣人好感度（废弃）'!Z77-'圣人好感度（废弃）'!Z76)+AA78</f>
        <v>#DIV/0!</v>
      </c>
    </row>
    <row r="80" spans="1:27" x14ac:dyDescent="0.15">
      <c r="A80" s="180">
        <v>30</v>
      </c>
      <c r="V80" s="69">
        <v>75</v>
      </c>
      <c r="W80" s="69" t="e">
        <f>'[1]功能-付费相关'!CA80*('圣人好感度（废弃）'!V78-'圣人好感度（废弃）'!V77)+W79</f>
        <v>#DIV/0!</v>
      </c>
      <c r="X80" s="69" t="e">
        <f>'[1]功能-付费相关'!CB80*('圣人好感度（废弃）'!W78-'圣人好感度（废弃）'!W77)+X79</f>
        <v>#DIV/0!</v>
      </c>
      <c r="Y80" s="69" t="e">
        <f>'[1]功能-付费相关'!CC80*('圣人好感度（废弃）'!X78-'圣人好感度（废弃）'!X77)+Y79</f>
        <v>#DIV/0!</v>
      </c>
      <c r="Z80" s="69" t="e">
        <f>'[1]功能-付费相关'!CD80*('圣人好感度（废弃）'!Y78-'圣人好感度（废弃）'!Y77)+Z79</f>
        <v>#DIV/0!</v>
      </c>
      <c r="AA80" s="69" t="e">
        <f>'[1]功能-付费相关'!CE80*('圣人好感度（废弃）'!Z78-'圣人好感度（废弃）'!Z77)+AA79</f>
        <v>#DIV/0!</v>
      </c>
    </row>
    <row r="81" spans="1:27" x14ac:dyDescent="0.15">
      <c r="A81" s="180">
        <v>31</v>
      </c>
      <c r="V81" s="69">
        <v>76</v>
      </c>
      <c r="W81" s="69" t="e">
        <f>'[1]功能-付费相关'!CA81*('圣人好感度（废弃）'!V79-'圣人好感度（废弃）'!V78)+W80</f>
        <v>#DIV/0!</v>
      </c>
      <c r="X81" s="69" t="e">
        <f>'[1]功能-付费相关'!CB81*('圣人好感度（废弃）'!W79-'圣人好感度（废弃）'!W78)+X80</f>
        <v>#DIV/0!</v>
      </c>
      <c r="Y81" s="69" t="e">
        <f>'[1]功能-付费相关'!CC81*('圣人好感度（废弃）'!X79-'圣人好感度（废弃）'!X78)+Y80</f>
        <v>#DIV/0!</v>
      </c>
      <c r="Z81" s="69" t="e">
        <f>'[1]功能-付费相关'!CD81*('圣人好感度（废弃）'!Y79-'圣人好感度（废弃）'!Y78)+Z80</f>
        <v>#DIV/0!</v>
      </c>
      <c r="AA81" s="69" t="e">
        <f>'[1]功能-付费相关'!CE81*('圣人好感度（废弃）'!Z79-'圣人好感度（废弃）'!Z78)+AA80</f>
        <v>#DIV/0!</v>
      </c>
    </row>
    <row r="82" spans="1:27" x14ac:dyDescent="0.15">
      <c r="A82" s="180">
        <v>32</v>
      </c>
      <c r="V82" s="69">
        <v>77</v>
      </c>
      <c r="W82" s="69" t="e">
        <f>'[1]功能-付费相关'!CA82*('圣人好感度（废弃）'!V80-'圣人好感度（废弃）'!V79)+W81</f>
        <v>#DIV/0!</v>
      </c>
      <c r="X82" s="69" t="e">
        <f>'[1]功能-付费相关'!CB82*('圣人好感度（废弃）'!W80-'圣人好感度（废弃）'!W79)+X81</f>
        <v>#DIV/0!</v>
      </c>
      <c r="Y82" s="69" t="e">
        <f>'[1]功能-付费相关'!CC82*('圣人好感度（废弃）'!X80-'圣人好感度（废弃）'!X79)+Y81</f>
        <v>#DIV/0!</v>
      </c>
      <c r="Z82" s="69" t="e">
        <f>'[1]功能-付费相关'!CD82*('圣人好感度（废弃）'!Y80-'圣人好感度（废弃）'!Y79)+Z81</f>
        <v>#DIV/0!</v>
      </c>
      <c r="AA82" s="69" t="e">
        <f>'[1]功能-付费相关'!CE82*('圣人好感度（废弃）'!Z80-'圣人好感度（废弃）'!Z79)+AA81</f>
        <v>#DIV/0!</v>
      </c>
    </row>
    <row r="83" spans="1:27" x14ac:dyDescent="0.15">
      <c r="A83" s="180">
        <v>33</v>
      </c>
      <c r="V83" s="69">
        <v>78</v>
      </c>
      <c r="W83" s="69" t="e">
        <f>'[1]功能-付费相关'!CA83*('圣人好感度（废弃）'!V81-'圣人好感度（废弃）'!V80)+W82</f>
        <v>#DIV/0!</v>
      </c>
      <c r="X83" s="69" t="e">
        <f>'[1]功能-付费相关'!CB83*('圣人好感度（废弃）'!W81-'圣人好感度（废弃）'!W80)+X82</f>
        <v>#DIV/0!</v>
      </c>
      <c r="Y83" s="69" t="e">
        <f>'[1]功能-付费相关'!CC83*('圣人好感度（废弃）'!X81-'圣人好感度（废弃）'!X80)+Y82</f>
        <v>#DIV/0!</v>
      </c>
      <c r="Z83" s="69" t="e">
        <f>'[1]功能-付费相关'!CD83*('圣人好感度（废弃）'!Y81-'圣人好感度（废弃）'!Y80)+Z82</f>
        <v>#DIV/0!</v>
      </c>
      <c r="AA83" s="69" t="e">
        <f>'[1]功能-付费相关'!CE83*('圣人好感度（废弃）'!Z81-'圣人好感度（废弃）'!Z80)+AA82</f>
        <v>#DIV/0!</v>
      </c>
    </row>
    <row r="84" spans="1:27" x14ac:dyDescent="0.15">
      <c r="A84" s="180">
        <v>34</v>
      </c>
      <c r="V84" s="69">
        <v>79</v>
      </c>
      <c r="W84" s="69" t="e">
        <f>'[1]功能-付费相关'!CA84*('圣人好感度（废弃）'!V82-'圣人好感度（废弃）'!V81)+W83</f>
        <v>#DIV/0!</v>
      </c>
      <c r="X84" s="69" t="e">
        <f>'[1]功能-付费相关'!CB84*('圣人好感度（废弃）'!W82-'圣人好感度（废弃）'!W81)+X83</f>
        <v>#DIV/0!</v>
      </c>
      <c r="Y84" s="69" t="e">
        <f>'[1]功能-付费相关'!CC84*('圣人好感度（废弃）'!X82-'圣人好感度（废弃）'!X81)+Y83</f>
        <v>#DIV/0!</v>
      </c>
      <c r="Z84" s="69" t="e">
        <f>'[1]功能-付费相关'!CD84*('圣人好感度（废弃）'!Y82-'圣人好感度（废弃）'!Y81)+Z83</f>
        <v>#DIV/0!</v>
      </c>
      <c r="AA84" s="69" t="e">
        <f>'[1]功能-付费相关'!CE84*('圣人好感度（废弃）'!Z82-'圣人好感度（废弃）'!Z81)+AA83</f>
        <v>#DIV/0!</v>
      </c>
    </row>
    <row r="85" spans="1:27" x14ac:dyDescent="0.15">
      <c r="A85" s="180">
        <v>35</v>
      </c>
      <c r="V85" s="69">
        <v>80</v>
      </c>
      <c r="W85" s="69" t="e">
        <f>'[1]功能-付费相关'!CA85*('圣人好感度（废弃）'!V83-'圣人好感度（废弃）'!V82)+W84</f>
        <v>#DIV/0!</v>
      </c>
      <c r="X85" s="69" t="e">
        <f>'[1]功能-付费相关'!CB85*('圣人好感度（废弃）'!W83-'圣人好感度（废弃）'!W82)+X84</f>
        <v>#DIV/0!</v>
      </c>
      <c r="Y85" s="69" t="e">
        <f>'[1]功能-付费相关'!CC85*('圣人好感度（废弃）'!X83-'圣人好感度（废弃）'!X82)+Y84</f>
        <v>#DIV/0!</v>
      </c>
      <c r="Z85" s="69" t="e">
        <f>'[1]功能-付费相关'!CD85*('圣人好感度（废弃）'!Y83-'圣人好感度（废弃）'!Y82)+Z84</f>
        <v>#DIV/0!</v>
      </c>
      <c r="AA85" s="69" t="e">
        <f>'[1]功能-付费相关'!CE85*('圣人好感度（废弃）'!Z83-'圣人好感度（废弃）'!Z82)+AA84</f>
        <v>#DIV/0!</v>
      </c>
    </row>
    <row r="86" spans="1:27" x14ac:dyDescent="0.15">
      <c r="A86" s="180">
        <v>36</v>
      </c>
      <c r="V86" s="69">
        <v>81</v>
      </c>
      <c r="W86" s="69" t="e">
        <f>'[1]功能-付费相关'!CA86*('圣人好感度（废弃）'!V84-'圣人好感度（废弃）'!V83)+W85</f>
        <v>#DIV/0!</v>
      </c>
      <c r="X86" s="69" t="e">
        <f>'[1]功能-付费相关'!CB86*('圣人好感度（废弃）'!W84-'圣人好感度（废弃）'!W83)+X85</f>
        <v>#DIV/0!</v>
      </c>
      <c r="Y86" s="69" t="e">
        <f>'[1]功能-付费相关'!CC86*('圣人好感度（废弃）'!X84-'圣人好感度（废弃）'!X83)+Y85</f>
        <v>#DIV/0!</v>
      </c>
      <c r="Z86" s="69" t="e">
        <f>'[1]功能-付费相关'!CD86*('圣人好感度（废弃）'!Y84-'圣人好感度（废弃）'!Y83)+Z85</f>
        <v>#DIV/0!</v>
      </c>
      <c r="AA86" s="69" t="e">
        <f>'[1]功能-付费相关'!CE86*('圣人好感度（废弃）'!Z84-'圣人好感度（废弃）'!Z83)+AA85</f>
        <v>#DIV/0!</v>
      </c>
    </row>
    <row r="87" spans="1:27" x14ac:dyDescent="0.15">
      <c r="A87" s="180">
        <v>37</v>
      </c>
      <c r="V87" s="69">
        <v>82</v>
      </c>
      <c r="W87" s="69" t="e">
        <f>'[1]功能-付费相关'!CA87*('圣人好感度（废弃）'!V85-'圣人好感度（废弃）'!V84)+W86</f>
        <v>#DIV/0!</v>
      </c>
      <c r="X87" s="69" t="e">
        <f>'[1]功能-付费相关'!CB87*('圣人好感度（废弃）'!W85-'圣人好感度（废弃）'!W84)+X86</f>
        <v>#DIV/0!</v>
      </c>
      <c r="Y87" s="69" t="e">
        <f>'[1]功能-付费相关'!CC87*('圣人好感度（废弃）'!X85-'圣人好感度（废弃）'!X84)+Y86</f>
        <v>#DIV/0!</v>
      </c>
      <c r="Z87" s="69" t="e">
        <f>'[1]功能-付费相关'!CD87*('圣人好感度（废弃）'!Y85-'圣人好感度（废弃）'!Y84)+Z86</f>
        <v>#DIV/0!</v>
      </c>
      <c r="AA87" s="69" t="e">
        <f>'[1]功能-付费相关'!CE87*('圣人好感度（废弃）'!Z85-'圣人好感度（废弃）'!Z84)+AA86</f>
        <v>#DIV/0!</v>
      </c>
    </row>
    <row r="88" spans="1:27" x14ac:dyDescent="0.15">
      <c r="A88" s="180">
        <v>38</v>
      </c>
      <c r="V88" s="69">
        <v>83</v>
      </c>
      <c r="W88" s="69" t="e">
        <f>'[1]功能-付费相关'!CA88*('圣人好感度（废弃）'!V86-'圣人好感度（废弃）'!V85)+W87</f>
        <v>#DIV/0!</v>
      </c>
      <c r="X88" s="69" t="e">
        <f>'[1]功能-付费相关'!CB88*('圣人好感度（废弃）'!W86-'圣人好感度（废弃）'!W85)+X87</f>
        <v>#DIV/0!</v>
      </c>
      <c r="Y88" s="69" t="e">
        <f>'[1]功能-付费相关'!CC88*('圣人好感度（废弃）'!X86-'圣人好感度（废弃）'!X85)+Y87</f>
        <v>#DIV/0!</v>
      </c>
      <c r="Z88" s="69" t="e">
        <f>'[1]功能-付费相关'!CD88*('圣人好感度（废弃）'!Y86-'圣人好感度（废弃）'!Y85)+Z87</f>
        <v>#DIV/0!</v>
      </c>
      <c r="AA88" s="69" t="e">
        <f>'[1]功能-付费相关'!CE88*('圣人好感度（废弃）'!Z86-'圣人好感度（废弃）'!Z85)+AA87</f>
        <v>#DIV/0!</v>
      </c>
    </row>
    <row r="89" spans="1:27" x14ac:dyDescent="0.15">
      <c r="A89" s="180">
        <v>39</v>
      </c>
      <c r="V89" s="69">
        <v>84</v>
      </c>
      <c r="W89" s="69" t="e">
        <f>'[1]功能-付费相关'!CA89*('圣人好感度（废弃）'!V87-'圣人好感度（废弃）'!V86)+W88</f>
        <v>#DIV/0!</v>
      </c>
      <c r="X89" s="69" t="e">
        <f>'[1]功能-付费相关'!CB89*('圣人好感度（废弃）'!W87-'圣人好感度（废弃）'!W86)+X88</f>
        <v>#DIV/0!</v>
      </c>
      <c r="Y89" s="69" t="e">
        <f>'[1]功能-付费相关'!CC89*('圣人好感度（废弃）'!X87-'圣人好感度（废弃）'!X86)+Y88</f>
        <v>#DIV/0!</v>
      </c>
      <c r="Z89" s="69" t="e">
        <f>'[1]功能-付费相关'!CD89*('圣人好感度（废弃）'!Y87-'圣人好感度（废弃）'!Y86)+Z88</f>
        <v>#DIV/0!</v>
      </c>
      <c r="AA89" s="69" t="e">
        <f>'[1]功能-付费相关'!CE89*('圣人好感度（废弃）'!Z87-'圣人好感度（废弃）'!Z86)+AA88</f>
        <v>#DIV/0!</v>
      </c>
    </row>
    <row r="90" spans="1:27" x14ac:dyDescent="0.15">
      <c r="A90" s="180">
        <v>40</v>
      </c>
      <c r="V90" s="69">
        <v>85</v>
      </c>
      <c r="W90" s="69" t="e">
        <f>'[1]功能-付费相关'!CA90*('圣人好感度（废弃）'!V88-'圣人好感度（废弃）'!V87)+W89</f>
        <v>#DIV/0!</v>
      </c>
      <c r="X90" s="69" t="e">
        <f>'[1]功能-付费相关'!CB90*('圣人好感度（废弃）'!W88-'圣人好感度（废弃）'!W87)+X89</f>
        <v>#DIV/0!</v>
      </c>
      <c r="Y90" s="69" t="e">
        <f>'[1]功能-付费相关'!CC90*('圣人好感度（废弃）'!X88-'圣人好感度（废弃）'!X87)+Y89</f>
        <v>#DIV/0!</v>
      </c>
      <c r="Z90" s="69" t="e">
        <f>'[1]功能-付费相关'!CD90*('圣人好感度（废弃）'!Y88-'圣人好感度（废弃）'!Y87)+Z89</f>
        <v>#DIV/0!</v>
      </c>
      <c r="AA90" s="69" t="e">
        <f>'[1]功能-付费相关'!CE90*('圣人好感度（废弃）'!Z88-'圣人好感度（废弃）'!Z87)+AA89</f>
        <v>#DIV/0!</v>
      </c>
    </row>
    <row r="91" spans="1:27" x14ac:dyDescent="0.15">
      <c r="A91" s="180">
        <v>41</v>
      </c>
      <c r="V91" s="69">
        <v>86</v>
      </c>
      <c r="W91" s="69" t="e">
        <f>'[1]功能-付费相关'!CA91*('圣人好感度（废弃）'!V89-'圣人好感度（废弃）'!V88)+W90</f>
        <v>#DIV/0!</v>
      </c>
      <c r="X91" s="69" t="e">
        <f>'[1]功能-付费相关'!CB91*('圣人好感度（废弃）'!W89-'圣人好感度（废弃）'!W88)+X90</f>
        <v>#DIV/0!</v>
      </c>
      <c r="Y91" s="69" t="e">
        <f>'[1]功能-付费相关'!CC91*('圣人好感度（废弃）'!X89-'圣人好感度（废弃）'!X88)+Y90</f>
        <v>#DIV/0!</v>
      </c>
      <c r="Z91" s="69" t="e">
        <f>'[1]功能-付费相关'!CD91*('圣人好感度（废弃）'!Y89-'圣人好感度（废弃）'!Y88)+Z90</f>
        <v>#DIV/0!</v>
      </c>
      <c r="AA91" s="69" t="e">
        <f>'[1]功能-付费相关'!CE91*('圣人好感度（废弃）'!Z89-'圣人好感度（废弃）'!Z88)+AA90</f>
        <v>#DIV/0!</v>
      </c>
    </row>
    <row r="92" spans="1:27" x14ac:dyDescent="0.15">
      <c r="A92" s="180">
        <v>42</v>
      </c>
      <c r="V92" s="69">
        <v>87</v>
      </c>
      <c r="W92" s="69" t="e">
        <f>'[1]功能-付费相关'!CA92*('圣人好感度（废弃）'!V90-'圣人好感度（废弃）'!V89)+W91</f>
        <v>#DIV/0!</v>
      </c>
      <c r="X92" s="69" t="e">
        <f>'[1]功能-付费相关'!CB92*('圣人好感度（废弃）'!W90-'圣人好感度（废弃）'!W89)+X91</f>
        <v>#DIV/0!</v>
      </c>
      <c r="Y92" s="69" t="e">
        <f>'[1]功能-付费相关'!CC92*('圣人好感度（废弃）'!X90-'圣人好感度（废弃）'!X89)+Y91</f>
        <v>#DIV/0!</v>
      </c>
      <c r="Z92" s="69" t="e">
        <f>'[1]功能-付费相关'!CD92*('圣人好感度（废弃）'!Y90-'圣人好感度（废弃）'!Y89)+Z91</f>
        <v>#DIV/0!</v>
      </c>
      <c r="AA92" s="69" t="e">
        <f>'[1]功能-付费相关'!CE92*('圣人好感度（废弃）'!Z90-'圣人好感度（废弃）'!Z89)+AA91</f>
        <v>#DIV/0!</v>
      </c>
    </row>
    <row r="93" spans="1:27" x14ac:dyDescent="0.15">
      <c r="A93" s="180">
        <v>43</v>
      </c>
      <c r="V93" s="69">
        <v>88</v>
      </c>
      <c r="W93" s="69" t="e">
        <f>'[1]功能-付费相关'!CA93*('圣人好感度（废弃）'!V91-'圣人好感度（废弃）'!V90)+W92</f>
        <v>#DIV/0!</v>
      </c>
      <c r="X93" s="69" t="e">
        <f>'[1]功能-付费相关'!CB93*('圣人好感度（废弃）'!W91-'圣人好感度（废弃）'!W90)+X92</f>
        <v>#DIV/0!</v>
      </c>
      <c r="Y93" s="69" t="e">
        <f>'[1]功能-付费相关'!CC93*('圣人好感度（废弃）'!X91-'圣人好感度（废弃）'!X90)+Y92</f>
        <v>#DIV/0!</v>
      </c>
      <c r="Z93" s="69" t="e">
        <f>'[1]功能-付费相关'!CD93*('圣人好感度（废弃）'!Y91-'圣人好感度（废弃）'!Y90)+Z92</f>
        <v>#DIV/0!</v>
      </c>
      <c r="AA93" s="69" t="e">
        <f>'[1]功能-付费相关'!CE93*('圣人好感度（废弃）'!Z91-'圣人好感度（废弃）'!Z90)+AA92</f>
        <v>#DIV/0!</v>
      </c>
    </row>
    <row r="94" spans="1:27" x14ac:dyDescent="0.15">
      <c r="A94" s="180">
        <v>44</v>
      </c>
      <c r="V94" s="69">
        <v>89</v>
      </c>
      <c r="W94" s="69" t="e">
        <f>'[1]功能-付费相关'!CA94*('圣人好感度（废弃）'!V92-'圣人好感度（废弃）'!V91)+W93</f>
        <v>#DIV/0!</v>
      </c>
      <c r="X94" s="69" t="e">
        <f>'[1]功能-付费相关'!CB94*('圣人好感度（废弃）'!W92-'圣人好感度（废弃）'!W91)+X93</f>
        <v>#DIV/0!</v>
      </c>
      <c r="Y94" s="69" t="e">
        <f>'[1]功能-付费相关'!CC94*('圣人好感度（废弃）'!X92-'圣人好感度（废弃）'!X91)+Y93</f>
        <v>#DIV/0!</v>
      </c>
      <c r="Z94" s="69" t="e">
        <f>'[1]功能-付费相关'!CD94*('圣人好感度（废弃）'!Y92-'圣人好感度（废弃）'!Y91)+Z93</f>
        <v>#DIV/0!</v>
      </c>
      <c r="AA94" s="69" t="e">
        <f>'[1]功能-付费相关'!CE94*('圣人好感度（废弃）'!Z92-'圣人好感度（废弃）'!Z91)+AA93</f>
        <v>#DIV/0!</v>
      </c>
    </row>
    <row r="95" spans="1:27" x14ac:dyDescent="0.15">
      <c r="A95" s="180">
        <v>45</v>
      </c>
      <c r="V95" s="69">
        <v>90</v>
      </c>
      <c r="W95" s="69" t="e">
        <f>'[1]功能-付费相关'!CA95*('圣人好感度（废弃）'!V93-'圣人好感度（废弃）'!V92)+W94</f>
        <v>#DIV/0!</v>
      </c>
      <c r="X95" s="69" t="e">
        <f>'[1]功能-付费相关'!CB95*('圣人好感度（废弃）'!W93-'圣人好感度（废弃）'!W92)+X94</f>
        <v>#DIV/0!</v>
      </c>
      <c r="Y95" s="69" t="e">
        <f>'[1]功能-付费相关'!CC95*('圣人好感度（废弃）'!X93-'圣人好感度（废弃）'!X92)+Y94</f>
        <v>#DIV/0!</v>
      </c>
      <c r="Z95" s="69" t="e">
        <f>'[1]功能-付费相关'!CD95*('圣人好感度（废弃）'!Y93-'圣人好感度（废弃）'!Y92)+Z94</f>
        <v>#DIV/0!</v>
      </c>
      <c r="AA95" s="69" t="e">
        <f>'[1]功能-付费相关'!CE95*('圣人好感度（废弃）'!Z93-'圣人好感度（废弃）'!Z92)+AA94</f>
        <v>#DIV/0!</v>
      </c>
    </row>
    <row r="96" spans="1:27" x14ac:dyDescent="0.15">
      <c r="A96" s="180">
        <v>1</v>
      </c>
      <c r="B96" s="19" t="s">
        <v>33</v>
      </c>
      <c r="C96" s="195" t="s">
        <v>230</v>
      </c>
      <c r="D96" s="196"/>
      <c r="E96" s="197"/>
      <c r="F96" s="195" t="s">
        <v>231</v>
      </c>
      <c r="G96" s="196"/>
      <c r="H96" s="196"/>
      <c r="I96" s="197"/>
      <c r="K96" s="19" t="s">
        <v>33</v>
      </c>
      <c r="L96" s="195" t="s">
        <v>230</v>
      </c>
      <c r="M96" s="196"/>
      <c r="N96" s="197"/>
      <c r="O96" s="195" t="s">
        <v>231</v>
      </c>
      <c r="P96" s="196"/>
      <c r="Q96" s="196"/>
      <c r="R96" s="197"/>
      <c r="V96" s="69">
        <v>91</v>
      </c>
      <c r="W96" s="69" t="e">
        <f>'[1]功能-付费相关'!CA96*('圣人好感度（废弃）'!V94-'圣人好感度（废弃）'!V93)+W95</f>
        <v>#DIV/0!</v>
      </c>
      <c r="X96" s="69" t="e">
        <f>'[1]功能-付费相关'!CB96*('圣人好感度（废弃）'!W94-'圣人好感度（废弃）'!W93)+X95</f>
        <v>#DIV/0!</v>
      </c>
      <c r="Y96" s="69" t="e">
        <f>'[1]功能-付费相关'!CC96*('圣人好感度（废弃）'!X94-'圣人好感度（废弃）'!X93)+Y95</f>
        <v>#DIV/0!</v>
      </c>
      <c r="Z96" s="69" t="e">
        <f>'[1]功能-付费相关'!CD96*('圣人好感度（废弃）'!Y94-'圣人好感度（废弃）'!Y93)+Z95</f>
        <v>#DIV/0!</v>
      </c>
      <c r="AA96" s="69" t="e">
        <f>'[1]功能-付费相关'!CE96*('圣人好感度（废弃）'!Z94-'圣人好感度（废弃）'!Z93)+AA95</f>
        <v>#DIV/0!</v>
      </c>
    </row>
    <row r="97" spans="1:27" x14ac:dyDescent="0.15">
      <c r="A97" s="180">
        <v>2</v>
      </c>
      <c r="B97" s="72" t="s">
        <v>298</v>
      </c>
      <c r="C97" s="19" t="s">
        <v>224</v>
      </c>
      <c r="D97" s="19" t="s">
        <v>225</v>
      </c>
      <c r="E97" s="19" t="s">
        <v>226</v>
      </c>
      <c r="F97" s="19" t="s">
        <v>224</v>
      </c>
      <c r="G97" s="19" t="s">
        <v>225</v>
      </c>
      <c r="H97" s="19" t="s">
        <v>226</v>
      </c>
      <c r="I97" s="72" t="s">
        <v>227</v>
      </c>
      <c r="K97" s="72" t="s">
        <v>298</v>
      </c>
      <c r="L97" s="19" t="s">
        <v>224</v>
      </c>
      <c r="M97" s="19" t="s">
        <v>225</v>
      </c>
      <c r="N97" s="19" t="s">
        <v>226</v>
      </c>
      <c r="O97" s="19" t="s">
        <v>224</v>
      </c>
      <c r="P97" s="19" t="s">
        <v>228</v>
      </c>
      <c r="Q97" s="19" t="s">
        <v>229</v>
      </c>
      <c r="R97" s="72" t="s">
        <v>227</v>
      </c>
      <c r="T97" s="72" t="s">
        <v>298</v>
      </c>
      <c r="U97" s="43" t="s">
        <v>235</v>
      </c>
      <c r="V97" s="69">
        <v>92</v>
      </c>
      <c r="W97" s="69" t="e">
        <f>'[1]功能-付费相关'!CA97*('圣人好感度（废弃）'!V95-'圣人好感度（废弃）'!V94)+W96</f>
        <v>#DIV/0!</v>
      </c>
      <c r="X97" s="69" t="e">
        <f>'[1]功能-付费相关'!CB97*('圣人好感度（废弃）'!W95-'圣人好感度（废弃）'!W94)+X96</f>
        <v>#DIV/0!</v>
      </c>
      <c r="Y97" s="69" t="e">
        <f>'[1]功能-付费相关'!CC97*('圣人好感度（废弃）'!X95-'圣人好感度（废弃）'!X94)+Y96</f>
        <v>#DIV/0!</v>
      </c>
      <c r="Z97" s="69" t="e">
        <f>'[1]功能-付费相关'!CD97*('圣人好感度（废弃）'!Y95-'圣人好感度（废弃）'!Y94)+Z96</f>
        <v>#DIV/0!</v>
      </c>
      <c r="AA97" s="69" t="e">
        <f>'[1]功能-付费相关'!CE97*('圣人好感度（废弃）'!Z95-'圣人好感度（废弃）'!Z94)+AA96</f>
        <v>#DIV/0!</v>
      </c>
    </row>
    <row r="98" spans="1:27" x14ac:dyDescent="0.15">
      <c r="A98" s="180">
        <v>3</v>
      </c>
      <c r="B98" s="19">
        <v>10</v>
      </c>
      <c r="C98" s="19">
        <v>0</v>
      </c>
      <c r="D98" s="19">
        <f>INDEX(圣人天赋!$DO$6:$DO$165,$B98,1)</f>
        <v>0</v>
      </c>
      <c r="E98" s="19">
        <f>D98</f>
        <v>0</v>
      </c>
      <c r="F98" s="19">
        <v>0</v>
      </c>
      <c r="G98" s="73">
        <f>D98*INDEX([5]中r将兵属性验证!$Y$7:$Y$166,$B98,1)</f>
        <v>0</v>
      </c>
      <c r="H98" s="73">
        <f>E98*INDEX([5]中r将兵属性验证!$Z$7:$Z$166,$B98,1)</f>
        <v>0</v>
      </c>
      <c r="I98" s="19">
        <f t="shared" ref="I98:I99" si="23">SUM(F98:H98)</f>
        <v>0</v>
      </c>
      <c r="K98" s="19">
        <v>10</v>
      </c>
      <c r="L98" s="19">
        <v>0</v>
      </c>
      <c r="M98" s="19">
        <f>D98</f>
        <v>0</v>
      </c>
      <c r="N98" s="19">
        <f>E98</f>
        <v>0</v>
      </c>
      <c r="O98" s="19">
        <v>0</v>
      </c>
      <c r="P98" s="73">
        <f>M98*INDEX([5]中r将兵属性验证!$AS$7:$AS$166,$K98,1)</f>
        <v>0</v>
      </c>
      <c r="Q98" s="73">
        <f>N98*INDEX([5]中r将兵属性验证!$AT$7:$AT$166,$K98,1)</f>
        <v>0</v>
      </c>
      <c r="R98" s="19">
        <f t="shared" ref="R98:R99" si="24">SUM(O98:Q98)</f>
        <v>0</v>
      </c>
      <c r="T98" s="19">
        <v>10</v>
      </c>
      <c r="U98" s="43" t="e">
        <f>INDEX($Y$6:$Y$105,T98,1)*$U$1</f>
        <v>#DIV/0!</v>
      </c>
      <c r="V98" s="69">
        <v>93</v>
      </c>
      <c r="W98" s="69" t="e">
        <f>'[1]功能-付费相关'!CA98*('圣人好感度（废弃）'!V96-'圣人好感度（废弃）'!V95)+W97</f>
        <v>#DIV/0!</v>
      </c>
      <c r="X98" s="69" t="e">
        <f>'[1]功能-付费相关'!CB98*('圣人好感度（废弃）'!W96-'圣人好感度（废弃）'!W95)+X97</f>
        <v>#DIV/0!</v>
      </c>
      <c r="Y98" s="69" t="e">
        <f>'[1]功能-付费相关'!CC98*('圣人好感度（废弃）'!X96-'圣人好感度（废弃）'!X95)+Y97</f>
        <v>#DIV/0!</v>
      </c>
      <c r="Z98" s="69" t="e">
        <f>'[1]功能-付费相关'!CD98*('圣人好感度（废弃）'!Y96-'圣人好感度（废弃）'!Y95)+Z97</f>
        <v>#DIV/0!</v>
      </c>
      <c r="AA98" s="69" t="e">
        <f>'[1]功能-付费相关'!CE98*('圣人好感度（废弃）'!Z96-'圣人好感度（废弃）'!Z95)+AA97</f>
        <v>#DIV/0!</v>
      </c>
    </row>
    <row r="99" spans="1:27" x14ac:dyDescent="0.15">
      <c r="A99" s="180">
        <v>4</v>
      </c>
      <c r="B99" s="19">
        <v>20</v>
      </c>
      <c r="C99" s="19">
        <v>0</v>
      </c>
      <c r="D99" s="19">
        <f>INDEX(圣人天赋!$DO$6:$DO$165,$B99,1)</f>
        <v>0</v>
      </c>
      <c r="E99" s="19">
        <f t="shared" ref="E99" si="25">D99</f>
        <v>0</v>
      </c>
      <c r="F99" s="19">
        <v>0</v>
      </c>
      <c r="G99" s="19">
        <f>(D99-D98)*INDEX([5]中r将兵属性验证!$Y$7:$Y$166,$B99,1)+G98</f>
        <v>0</v>
      </c>
      <c r="H99" s="19">
        <f>(E99-E98)*INDEX([5]中r将兵属性验证!$Z$7:$Z$166,$B99,1)+H98</f>
        <v>0</v>
      </c>
      <c r="I99" s="19">
        <f t="shared" si="23"/>
        <v>0</v>
      </c>
      <c r="K99" s="19">
        <v>20</v>
      </c>
      <c r="L99" s="19">
        <v>0</v>
      </c>
      <c r="M99" s="19">
        <f t="shared" ref="M99" si="26">D99</f>
        <v>0</v>
      </c>
      <c r="N99" s="19">
        <f t="shared" ref="N99" si="27">E99</f>
        <v>0</v>
      </c>
      <c r="O99" s="19">
        <v>0</v>
      </c>
      <c r="P99" s="19">
        <f>(M99-M98)*INDEX([5]中r将兵属性验证!$AS$7:$AS$166,$K99,1)+P98</f>
        <v>0</v>
      </c>
      <c r="Q99" s="19">
        <f>(N99-N98)*INDEX([5]中r将兵属性验证!$AT$7:$AT$166,$K99,1)+Q98</f>
        <v>0</v>
      </c>
      <c r="R99" s="19">
        <f t="shared" si="24"/>
        <v>0</v>
      </c>
      <c r="T99" s="19">
        <v>20</v>
      </c>
      <c r="U99" s="43" t="e">
        <f t="shared" ref="U99:U107" si="28">INDEX($Y$6:$Y$105,T99,1)*$U$1</f>
        <v>#DIV/0!</v>
      </c>
      <c r="V99" s="69">
        <v>94</v>
      </c>
      <c r="W99" s="69" t="e">
        <f>'[1]功能-付费相关'!CA99*('圣人好感度（废弃）'!V97-'圣人好感度（废弃）'!V96)+W98</f>
        <v>#DIV/0!</v>
      </c>
      <c r="X99" s="69" t="e">
        <f>'[1]功能-付费相关'!CB99*('圣人好感度（废弃）'!W97-'圣人好感度（废弃）'!W96)+X98</f>
        <v>#DIV/0!</v>
      </c>
      <c r="Y99" s="69" t="e">
        <f>'[1]功能-付费相关'!CC99*('圣人好感度（废弃）'!X97-'圣人好感度（废弃）'!X96)+Y98</f>
        <v>#DIV/0!</v>
      </c>
      <c r="Z99" s="69" t="e">
        <f>'[1]功能-付费相关'!CD99*('圣人好感度（废弃）'!Y97-'圣人好感度（废弃）'!Y96)+Z98</f>
        <v>#DIV/0!</v>
      </c>
      <c r="AA99" s="69" t="e">
        <f>'[1]功能-付费相关'!CE99*('圣人好感度（废弃）'!Z97-'圣人好感度（废弃）'!Z96)+AA98</f>
        <v>#DIV/0!</v>
      </c>
    </row>
    <row r="100" spans="1:27" x14ac:dyDescent="0.15">
      <c r="A100" s="180">
        <v>5</v>
      </c>
      <c r="B100" s="19">
        <v>30</v>
      </c>
      <c r="C100" s="19">
        <v>0</v>
      </c>
      <c r="D100" s="19">
        <f>INDEX(圣人天赋!$DO$6:$DO$165,$B100,1)</f>
        <v>0</v>
      </c>
      <c r="E100" s="19">
        <f t="shared" ref="E100:E113" si="29">D100</f>
        <v>0</v>
      </c>
      <c r="F100" s="19">
        <v>0</v>
      </c>
      <c r="G100" s="19">
        <f>(D100-D99)*INDEX([5]中r将兵属性验证!$Y$7:$Y$166,$B100,1)+G99</f>
        <v>0</v>
      </c>
      <c r="H100" s="19">
        <f>(E100-E99)*INDEX([5]中r将兵属性验证!$Z$7:$Z$166,$B100,1)+H99</f>
        <v>0</v>
      </c>
      <c r="I100" s="19">
        <f t="shared" ref="I100:I113" si="30">SUM(F100:H100)</f>
        <v>0</v>
      </c>
      <c r="K100" s="19">
        <v>30</v>
      </c>
      <c r="L100" s="19">
        <v>0</v>
      </c>
      <c r="M100" s="19">
        <f t="shared" ref="M100:M113" si="31">D100</f>
        <v>0</v>
      </c>
      <c r="N100" s="19">
        <f t="shared" ref="N100:N113" si="32">E100</f>
        <v>0</v>
      </c>
      <c r="O100" s="19">
        <v>0</v>
      </c>
      <c r="P100" s="19">
        <f>(M100-M99)*INDEX([5]中r将兵属性验证!$AS$7:$AS$166,$K100,1)+P99</f>
        <v>0</v>
      </c>
      <c r="Q100" s="19">
        <f>(N100-N99)*INDEX([5]中r将兵属性验证!$AT$7:$AT$166,$K100,1)+Q99</f>
        <v>0</v>
      </c>
      <c r="R100" s="19">
        <f t="shared" ref="R100:R113" si="33">SUM(O100:Q100)</f>
        <v>0</v>
      </c>
      <c r="T100" s="19">
        <v>30</v>
      </c>
      <c r="U100" s="43" t="e">
        <f t="shared" si="28"/>
        <v>#DIV/0!</v>
      </c>
      <c r="V100" s="69">
        <v>95</v>
      </c>
      <c r="W100" s="69" t="e">
        <f>'[1]功能-付费相关'!CA100*('圣人好感度（废弃）'!V98-'圣人好感度（废弃）'!V97)+W99</f>
        <v>#DIV/0!</v>
      </c>
      <c r="X100" s="69" t="e">
        <f>'[1]功能-付费相关'!CB100*('圣人好感度（废弃）'!W98-'圣人好感度（废弃）'!W97)+X99</f>
        <v>#DIV/0!</v>
      </c>
      <c r="Y100" s="69" t="e">
        <f>'[1]功能-付费相关'!CC100*('圣人好感度（废弃）'!X98-'圣人好感度（废弃）'!X97)+Y99</f>
        <v>#DIV/0!</v>
      </c>
      <c r="Z100" s="69" t="e">
        <f>'[1]功能-付费相关'!CD100*('圣人好感度（废弃）'!Y98-'圣人好感度（废弃）'!Y97)+Z99</f>
        <v>#DIV/0!</v>
      </c>
      <c r="AA100" s="69" t="e">
        <f>'[1]功能-付费相关'!CE100*('圣人好感度（废弃）'!Z98-'圣人好感度（废弃）'!Z97)+AA99</f>
        <v>#DIV/0!</v>
      </c>
    </row>
    <row r="101" spans="1:27" x14ac:dyDescent="0.15">
      <c r="A101" s="180">
        <v>6</v>
      </c>
      <c r="B101" s="19">
        <v>40</v>
      </c>
      <c r="C101" s="19">
        <v>0</v>
      </c>
      <c r="D101" s="19">
        <f>INDEX(圣人天赋!$DO$6:$DO$165,$B101,1)</f>
        <v>6.6548881438890956E-2</v>
      </c>
      <c r="E101" s="19">
        <f t="shared" si="29"/>
        <v>6.6548881438890956E-2</v>
      </c>
      <c r="F101" s="19">
        <v>0</v>
      </c>
      <c r="G101" s="19">
        <f>(D101-D100)*INDEX([5]中r将兵属性验证!$Y$7:$Y$166,$B101,1)+G100</f>
        <v>44437808.612359352</v>
      </c>
      <c r="H101" s="19">
        <f>(E101-E100)*INDEX([5]中r将兵属性验证!$Z$7:$Z$166,$B101,1)+H100</f>
        <v>44437808.612359352</v>
      </c>
      <c r="I101" s="19">
        <f t="shared" si="30"/>
        <v>88875617.224718705</v>
      </c>
      <c r="K101" s="19">
        <v>40</v>
      </c>
      <c r="L101" s="19">
        <v>0</v>
      </c>
      <c r="M101" s="19">
        <f t="shared" si="31"/>
        <v>6.6548881438890956E-2</v>
      </c>
      <c r="N101" s="19">
        <f t="shared" si="32"/>
        <v>6.6548881438890956E-2</v>
      </c>
      <c r="O101" s="19">
        <v>0</v>
      </c>
      <c r="P101" s="19">
        <f>(M101-M100)*INDEX([5]中r将兵属性验证!$AS$7:$AS$166,$K101,1)+P100</f>
        <v>48332102.78244938</v>
      </c>
      <c r="Q101" s="19">
        <f>(N101-N100)*INDEX([5]中r将兵属性验证!$AT$7:$AT$166,$K101,1)+Q100</f>
        <v>48332102.78244938</v>
      </c>
      <c r="R101" s="19">
        <f t="shared" si="33"/>
        <v>96664205.564898759</v>
      </c>
      <c r="T101" s="19">
        <v>40</v>
      </c>
      <c r="U101" s="43" t="e">
        <f t="shared" si="28"/>
        <v>#DIV/0!</v>
      </c>
      <c r="V101" s="69">
        <v>96</v>
      </c>
      <c r="W101" s="69" t="e">
        <f>'[1]功能-付费相关'!CA101*('圣人好感度（废弃）'!V99-'圣人好感度（废弃）'!V98)+W100</f>
        <v>#DIV/0!</v>
      </c>
      <c r="X101" s="69" t="e">
        <f>'[1]功能-付费相关'!CB101*('圣人好感度（废弃）'!W99-'圣人好感度（废弃）'!W98)+X100</f>
        <v>#DIV/0!</v>
      </c>
      <c r="Y101" s="69" t="e">
        <f>'[1]功能-付费相关'!CC101*('圣人好感度（废弃）'!X99-'圣人好感度（废弃）'!X98)+Y100</f>
        <v>#DIV/0!</v>
      </c>
      <c r="Z101" s="69" t="e">
        <f>'[1]功能-付费相关'!CD101*('圣人好感度（废弃）'!Y99-'圣人好感度（废弃）'!Y98)+Z100</f>
        <v>#DIV/0!</v>
      </c>
      <c r="AA101" s="69" t="e">
        <f>'[1]功能-付费相关'!CE101*('圣人好感度（废弃）'!Z99-'圣人好感度（废弃）'!Z98)+AA100</f>
        <v>#DIV/0!</v>
      </c>
    </row>
    <row r="102" spans="1:27" x14ac:dyDescent="0.15">
      <c r="A102" s="180">
        <v>7</v>
      </c>
      <c r="B102" s="19">
        <v>50</v>
      </c>
      <c r="C102" s="19">
        <v>0</v>
      </c>
      <c r="D102" s="19">
        <f>INDEX(圣人天赋!$DO$6:$DO$165,$B102,1)</f>
        <v>8.0985406393084061E-2</v>
      </c>
      <c r="E102" s="19">
        <f t="shared" si="29"/>
        <v>8.0985406393084061E-2</v>
      </c>
      <c r="F102" s="19">
        <v>0</v>
      </c>
      <c r="G102" s="19">
        <f>(D102-D101)*INDEX([5]中r将兵属性验证!$Y$7:$Y$166,$B102,1)+G101</f>
        <v>66520406.637192845</v>
      </c>
      <c r="H102" s="19">
        <f>(E102-E101)*INDEX([5]中r将兵属性验证!$Z$7:$Z$166,$B102,1)+H101</f>
        <v>66520406.637192845</v>
      </c>
      <c r="I102" s="19">
        <f t="shared" si="30"/>
        <v>133040813.27438569</v>
      </c>
      <c r="K102" s="19">
        <v>50</v>
      </c>
      <c r="L102" s="19">
        <v>0</v>
      </c>
      <c r="M102" s="19">
        <f t="shared" si="31"/>
        <v>8.0985406393084061E-2</v>
      </c>
      <c r="N102" s="19">
        <f t="shared" si="32"/>
        <v>8.0985406393084061E-2</v>
      </c>
      <c r="O102" s="19">
        <v>0</v>
      </c>
      <c r="P102" s="19">
        <f>(M102-M101)*INDEX([5]中r将兵属性验证!$AS$7:$AS$166,$K102,1)+P101</f>
        <v>72408131.401053071</v>
      </c>
      <c r="Q102" s="19">
        <f>(N102-N101)*INDEX([5]中r将兵属性验证!$AT$7:$AT$166,$K102,1)+Q101</f>
        <v>72408131.401053071</v>
      </c>
      <c r="R102" s="19">
        <f t="shared" si="33"/>
        <v>144816262.80210614</v>
      </c>
      <c r="T102" s="19">
        <v>50</v>
      </c>
      <c r="U102" s="43" t="e">
        <f t="shared" si="28"/>
        <v>#DIV/0!</v>
      </c>
      <c r="V102" s="69">
        <v>97</v>
      </c>
      <c r="W102" s="69" t="e">
        <f>'[1]功能-付费相关'!CA102*('圣人好感度（废弃）'!V100-'圣人好感度（废弃）'!V99)+W101</f>
        <v>#DIV/0!</v>
      </c>
      <c r="X102" s="69" t="e">
        <f>'[1]功能-付费相关'!CB102*('圣人好感度（废弃）'!W100-'圣人好感度（废弃）'!W99)+X101</f>
        <v>#DIV/0!</v>
      </c>
      <c r="Y102" s="69" t="e">
        <f>'[1]功能-付费相关'!CC102*('圣人好感度（废弃）'!X100-'圣人好感度（废弃）'!X99)+Y101</f>
        <v>#DIV/0!</v>
      </c>
      <c r="Z102" s="69" t="e">
        <f>'[1]功能-付费相关'!CD102*('圣人好感度（废弃）'!Y100-'圣人好感度（废弃）'!Y99)+Z101</f>
        <v>#DIV/0!</v>
      </c>
      <c r="AA102" s="69" t="e">
        <f>'[1]功能-付费相关'!CE102*('圣人好感度（废弃）'!Z100-'圣人好感度（废弃）'!Z99)+AA101</f>
        <v>#DIV/0!</v>
      </c>
    </row>
    <row r="103" spans="1:27" x14ac:dyDescent="0.15">
      <c r="A103" s="180">
        <v>8</v>
      </c>
      <c r="B103" s="19">
        <v>60</v>
      </c>
      <c r="C103" s="19">
        <v>0</v>
      </c>
      <c r="D103" s="19">
        <f>INDEX(圣人天赋!$DO$6:$DO$165,$B103,1)</f>
        <v>7.8776626709078937E-2</v>
      </c>
      <c r="E103" s="19">
        <f t="shared" si="29"/>
        <v>7.8776626709078937E-2</v>
      </c>
      <c r="F103" s="19">
        <v>0</v>
      </c>
      <c r="G103" s="19">
        <f>(D103-D102)*INDEX([5]中r将兵属性验证!$Y$7:$Y$166,$B103,1)+G102</f>
        <v>58255602.497494809</v>
      </c>
      <c r="H103" s="19">
        <f>(E103-E102)*INDEX([5]中r将兵属性验证!$Z$7:$Z$166,$B103,1)+H102</f>
        <v>58255602.497494809</v>
      </c>
      <c r="I103" s="19">
        <f t="shared" si="30"/>
        <v>116511204.99498962</v>
      </c>
      <c r="K103" s="19">
        <v>60</v>
      </c>
      <c r="L103" s="19">
        <v>0</v>
      </c>
      <c r="M103" s="19">
        <f t="shared" si="31"/>
        <v>7.8776626709078937E-2</v>
      </c>
      <c r="N103" s="19">
        <f t="shared" si="32"/>
        <v>7.8776626709078937E-2</v>
      </c>
      <c r="O103" s="19">
        <v>0</v>
      </c>
      <c r="P103" s="19">
        <f>(M103-M102)*INDEX([5]中r将兵属性验证!$AS$7:$AS$166,$K103,1)+P102</f>
        <v>62904007.834326148</v>
      </c>
      <c r="Q103" s="19">
        <f>(N103-N102)*INDEX([5]中r将兵属性验证!$AT$7:$AT$166,$K103,1)+Q102</f>
        <v>62904007.834326148</v>
      </c>
      <c r="R103" s="19">
        <f t="shared" si="33"/>
        <v>125808015.6686523</v>
      </c>
      <c r="T103" s="19">
        <v>60</v>
      </c>
      <c r="U103" s="43" t="e">
        <f t="shared" si="28"/>
        <v>#DIV/0!</v>
      </c>
      <c r="V103" s="69">
        <v>98</v>
      </c>
      <c r="W103" s="69" t="e">
        <f>'[1]功能-付费相关'!CA103*('圣人好感度（废弃）'!V101-'圣人好感度（废弃）'!V100)+W102</f>
        <v>#DIV/0!</v>
      </c>
      <c r="X103" s="69" t="e">
        <f>'[1]功能-付费相关'!CB103*('圣人好感度（废弃）'!W101-'圣人好感度（废弃）'!W100)+X102</f>
        <v>#DIV/0!</v>
      </c>
      <c r="Y103" s="69" t="e">
        <f>'[1]功能-付费相关'!CC103*('圣人好感度（废弃）'!X101-'圣人好感度（废弃）'!X100)+Y102</f>
        <v>#DIV/0!</v>
      </c>
      <c r="Z103" s="69" t="e">
        <f>'[1]功能-付费相关'!CD103*('圣人好感度（废弃）'!Y101-'圣人好感度（废弃）'!Y100)+Z102</f>
        <v>#DIV/0!</v>
      </c>
      <c r="AA103" s="69" t="e">
        <f>'[1]功能-付费相关'!CE103*('圣人好感度（废弃）'!Z101-'圣人好感度（废弃）'!Z100)+AA102</f>
        <v>#DIV/0!</v>
      </c>
    </row>
    <row r="104" spans="1:27" x14ac:dyDescent="0.15">
      <c r="A104" s="180">
        <v>9</v>
      </c>
      <c r="B104" s="19">
        <v>70</v>
      </c>
      <c r="C104" s="19">
        <v>0</v>
      </c>
      <c r="D104" s="19">
        <f>INDEX(圣人天赋!$DO$6:$DO$165,$B104,1)</f>
        <v>7.643573742932569E-2</v>
      </c>
      <c r="E104" s="19">
        <f t="shared" si="29"/>
        <v>7.643573742932569E-2</v>
      </c>
      <c r="F104" s="19">
        <v>0</v>
      </c>
      <c r="G104" s="19">
        <f>(D104-D103)*INDEX([5]中r将兵属性验证!$Y$7:$Y$166,$B104,1)+G103</f>
        <v>37221861.72048226</v>
      </c>
      <c r="H104" s="19">
        <f>(E104-E103)*INDEX([5]中r将兵属性验证!$Z$7:$Z$166,$B104,1)+H103</f>
        <v>37221861.72048226</v>
      </c>
      <c r="I104" s="19">
        <f t="shared" si="30"/>
        <v>74443723.44096452</v>
      </c>
      <c r="K104" s="19">
        <v>70</v>
      </c>
      <c r="L104" s="19">
        <v>0</v>
      </c>
      <c r="M104" s="19">
        <f t="shared" si="31"/>
        <v>7.643573742932569E-2</v>
      </c>
      <c r="N104" s="19">
        <f t="shared" si="32"/>
        <v>7.643573742932569E-2</v>
      </c>
      <c r="O104" s="19">
        <v>0</v>
      </c>
      <c r="P104" s="19">
        <f>(M104-M103)*INDEX([5]中r将兵属性验证!$AS$7:$AS$166,$K104,1)+P103</f>
        <v>39201555.643294498</v>
      </c>
      <c r="Q104" s="19">
        <f>(N104-N103)*INDEX([5]中r将兵属性验证!$AT$7:$AT$166,$K104,1)+Q103</f>
        <v>39201555.643294498</v>
      </c>
      <c r="R104" s="19">
        <f t="shared" si="33"/>
        <v>78403111.286588997</v>
      </c>
      <c r="T104" s="19">
        <v>70</v>
      </c>
      <c r="U104" s="43" t="e">
        <f t="shared" si="28"/>
        <v>#DIV/0!</v>
      </c>
      <c r="V104" s="69">
        <v>99</v>
      </c>
      <c r="W104" s="69" t="e">
        <f>'[1]功能-付费相关'!CA104*('圣人好感度（废弃）'!V102-'圣人好感度（废弃）'!V101)+W103</f>
        <v>#DIV/0!</v>
      </c>
      <c r="X104" s="69" t="e">
        <f>'[1]功能-付费相关'!CB104*('圣人好感度（废弃）'!W102-'圣人好感度（废弃）'!W101)+X103</f>
        <v>#DIV/0!</v>
      </c>
      <c r="Y104" s="69" t="e">
        <f>'[1]功能-付费相关'!CC104*('圣人好感度（废弃）'!X102-'圣人好感度（废弃）'!X101)+Y103</f>
        <v>#DIV/0!</v>
      </c>
      <c r="Z104" s="69" t="e">
        <f>'[1]功能-付费相关'!CD104*('圣人好感度（废弃）'!Y102-'圣人好感度（废弃）'!Y101)+Z103</f>
        <v>#DIV/0!</v>
      </c>
      <c r="AA104" s="69" t="e">
        <f>'[1]功能-付费相关'!CE104*('圣人好感度（废弃）'!Z102-'圣人好感度（废弃）'!Z101)+AA103</f>
        <v>#DIV/0!</v>
      </c>
    </row>
    <row r="105" spans="1:27" x14ac:dyDescent="0.15">
      <c r="A105" s="180">
        <v>10</v>
      </c>
      <c r="B105" s="19">
        <v>80</v>
      </c>
      <c r="C105" s="19">
        <v>0</v>
      </c>
      <c r="D105" s="19">
        <f>INDEX(圣人天赋!$DO$6:$DO$165,$B105,1)</f>
        <v>0.11113015078216251</v>
      </c>
      <c r="E105" s="19">
        <f t="shared" si="29"/>
        <v>0.11113015078216251</v>
      </c>
      <c r="F105" s="19">
        <v>0</v>
      </c>
      <c r="G105" s="19">
        <f>(D105-D104)*INDEX([5]中r将兵属性验证!$Y$7:$Y$166,$B105,1)+G104</f>
        <v>721730144.3757726</v>
      </c>
      <c r="H105" s="19">
        <f>(E105-E104)*INDEX([5]中r将兵属性验证!$Z$7:$Z$166,$B105,1)+H104</f>
        <v>721730144.3757726</v>
      </c>
      <c r="I105" s="19">
        <f t="shared" si="30"/>
        <v>1443460288.7515452</v>
      </c>
      <c r="K105" s="19">
        <v>80</v>
      </c>
      <c r="L105" s="19">
        <v>0</v>
      </c>
      <c r="M105" s="19">
        <f t="shared" si="31"/>
        <v>0.11113015078216251</v>
      </c>
      <c r="N105" s="19">
        <f t="shared" si="32"/>
        <v>0.11113015078216251</v>
      </c>
      <c r="O105" s="19">
        <v>0</v>
      </c>
      <c r="P105" s="19">
        <f>(M105-M104)*INDEX([5]中r将兵属性验证!$AS$7:$AS$166,$K105,1)+P104</f>
        <v>815418316.45061576</v>
      </c>
      <c r="Q105" s="19">
        <f>(N105-N104)*INDEX([5]中r将兵属性验证!$AT$7:$AT$166,$K105,1)+Q104</f>
        <v>815418316.45061576</v>
      </c>
      <c r="R105" s="19">
        <f t="shared" si="33"/>
        <v>1630836632.9012315</v>
      </c>
      <c r="T105" s="19">
        <v>80</v>
      </c>
      <c r="U105" s="43" t="e">
        <f t="shared" si="28"/>
        <v>#DIV/0!</v>
      </c>
      <c r="V105" s="69">
        <v>100</v>
      </c>
      <c r="W105" s="69" t="e">
        <f>'[1]功能-付费相关'!CA105*('圣人好感度（废弃）'!V103-'圣人好感度（废弃）'!V102)+W104</f>
        <v>#DIV/0!</v>
      </c>
      <c r="X105" s="69" t="e">
        <f>'[1]功能-付费相关'!CB105*('圣人好感度（废弃）'!W103-'圣人好感度（废弃）'!W102)+X104</f>
        <v>#DIV/0!</v>
      </c>
      <c r="Y105" s="69" t="e">
        <f>'[1]功能-付费相关'!CC105*('圣人好感度（废弃）'!X103-'圣人好感度（废弃）'!X102)+Y104</f>
        <v>#DIV/0!</v>
      </c>
      <c r="Z105" s="69" t="e">
        <f>'[1]功能-付费相关'!CD105*('圣人好感度（废弃）'!Y103-'圣人好感度（废弃）'!Y102)+Z104</f>
        <v>#DIV/0!</v>
      </c>
      <c r="AA105" s="69" t="e">
        <f>'[1]功能-付费相关'!CE105*('圣人好感度（废弃）'!Z103-'圣人好感度（废弃）'!Z102)+AA104</f>
        <v>#DIV/0!</v>
      </c>
    </row>
    <row r="106" spans="1:27" x14ac:dyDescent="0.15">
      <c r="A106" s="180">
        <v>11</v>
      </c>
      <c r="B106" s="19">
        <v>90</v>
      </c>
      <c r="C106" s="19">
        <v>0</v>
      </c>
      <c r="D106" s="19">
        <f>INDEX(圣人天赋!$DO$6:$DO$165,$B106,1)</f>
        <v>0.10767436251588273</v>
      </c>
      <c r="E106" s="19">
        <f t="shared" si="29"/>
        <v>0.10767436251588273</v>
      </c>
      <c r="F106" s="19">
        <v>0</v>
      </c>
      <c r="G106" s="19">
        <f>(D106-D105)*INDEX([5]中r将兵属性验证!$Y$7:$Y$166,$B106,1)+G105</f>
        <v>590995647.10432446</v>
      </c>
      <c r="H106" s="19">
        <f>(E106-E105)*INDEX([5]中r将兵属性验证!$Z$7:$Z$166,$B106,1)+H105</f>
        <v>590995647.10432446</v>
      </c>
      <c r="I106" s="19">
        <f t="shared" si="30"/>
        <v>1181991294.2086489</v>
      </c>
      <c r="K106" s="19">
        <v>90</v>
      </c>
      <c r="L106" s="19">
        <v>0</v>
      </c>
      <c r="M106" s="19">
        <f t="shared" si="31"/>
        <v>0.10767436251588273</v>
      </c>
      <c r="N106" s="19">
        <f t="shared" si="32"/>
        <v>0.10767436251588273</v>
      </c>
      <c r="O106" s="19">
        <v>0</v>
      </c>
      <c r="P106" s="19">
        <f>(M106-M105)*INDEX([5]中r将兵属性验证!$AS$7:$AS$166,$K106,1)+P105</f>
        <v>651206971.8334775</v>
      </c>
      <c r="Q106" s="19">
        <f>(N106-N105)*INDEX([5]中r将兵属性验证!$AT$7:$AT$166,$K106,1)+Q105</f>
        <v>651206971.8334775</v>
      </c>
      <c r="R106" s="19">
        <f t="shared" si="33"/>
        <v>1302413943.666955</v>
      </c>
      <c r="T106" s="19">
        <v>90</v>
      </c>
      <c r="U106" s="43" t="e">
        <f t="shared" si="28"/>
        <v>#DIV/0!</v>
      </c>
      <c r="V106" s="170">
        <v>101</v>
      </c>
      <c r="W106" s="170" t="e">
        <f>'[1]功能-付费相关'!CA106*('圣人好感度（废弃）'!V104-'圣人好感度（废弃）'!V103)+W105</f>
        <v>#DIV/0!</v>
      </c>
      <c r="X106" s="170" t="e">
        <f>'[1]功能-付费相关'!CB106*('圣人好感度（废弃）'!W104-'圣人好感度（废弃）'!W103)+X105</f>
        <v>#DIV/0!</v>
      </c>
      <c r="Y106" s="170" t="e">
        <f>'[1]功能-付费相关'!CC106*('圣人好感度（废弃）'!X104-'圣人好感度（废弃）'!X103)+Y105</f>
        <v>#DIV/0!</v>
      </c>
      <c r="Z106" s="170" t="e">
        <f>'[1]功能-付费相关'!CD106*('圣人好感度（废弃）'!Y104-'圣人好感度（废弃）'!Y103)+Z105</f>
        <v>#DIV/0!</v>
      </c>
      <c r="AA106" s="170" t="e">
        <f>'[1]功能-付费相关'!CE106*('圣人好感度（废弃）'!Z104-'圣人好感度（废弃）'!Z103)+AA105</f>
        <v>#DIV/0!</v>
      </c>
    </row>
    <row r="107" spans="1:27" x14ac:dyDescent="0.15">
      <c r="A107" s="180">
        <v>12</v>
      </c>
      <c r="B107" s="19">
        <v>100</v>
      </c>
      <c r="C107" s="19">
        <v>0</v>
      </c>
      <c r="D107" s="19">
        <f>INDEX(圣人天赋!$DO$6:$DO$165,$B107,1)</f>
        <v>0.14199999999999999</v>
      </c>
      <c r="E107" s="19">
        <f t="shared" si="29"/>
        <v>0.14199999999999999</v>
      </c>
      <c r="F107" s="19">
        <v>0</v>
      </c>
      <c r="G107" s="19">
        <f>(D107-D106)*INDEX([5]中r将兵属性验证!$Y$7:$Y$166,$B107,1)+G106</f>
        <v>2522174541.9074636</v>
      </c>
      <c r="H107" s="19">
        <f>(E107-E106)*INDEX([5]中r将兵属性验证!$Z$7:$Z$166,$B107,1)+H106</f>
        <v>2522174541.9074636</v>
      </c>
      <c r="I107" s="19">
        <f t="shared" si="30"/>
        <v>5044349083.8149271</v>
      </c>
      <c r="K107" s="19">
        <v>100</v>
      </c>
      <c r="L107" s="19">
        <v>0</v>
      </c>
      <c r="M107" s="19">
        <f t="shared" si="31"/>
        <v>0.14199999999999999</v>
      </c>
      <c r="N107" s="19">
        <f t="shared" si="32"/>
        <v>0.14199999999999999</v>
      </c>
      <c r="O107" s="19">
        <v>0</v>
      </c>
      <c r="P107" s="19">
        <f>(M107-M106)*INDEX([5]中r将兵属性验证!$AS$7:$AS$166,$K107,1)+P106</f>
        <v>3418840199.0011635</v>
      </c>
      <c r="Q107" s="19">
        <f>(N107-N106)*INDEX([5]中r将兵属性验证!$AT$7:$AT$166,$K107,1)+Q106</f>
        <v>3418840199.0011635</v>
      </c>
      <c r="R107" s="19">
        <f t="shared" si="33"/>
        <v>6837680398.002327</v>
      </c>
      <c r="T107" s="19">
        <v>100</v>
      </c>
      <c r="U107" s="43" t="e">
        <f t="shared" si="28"/>
        <v>#DIV/0!</v>
      </c>
      <c r="V107" s="170">
        <v>102</v>
      </c>
      <c r="W107" s="170" t="e">
        <f>'[1]功能-付费相关'!CA107*('圣人好感度（废弃）'!V105-'圣人好感度（废弃）'!V104)+W106</f>
        <v>#DIV/0!</v>
      </c>
      <c r="X107" s="170" t="e">
        <f>'[1]功能-付费相关'!CB107*('圣人好感度（废弃）'!W105-'圣人好感度（废弃）'!W104)+X106</f>
        <v>#DIV/0!</v>
      </c>
      <c r="Y107" s="170" t="e">
        <f>'[1]功能-付费相关'!CC107*('圣人好感度（废弃）'!X105-'圣人好感度（废弃）'!X104)+Y106</f>
        <v>#DIV/0!</v>
      </c>
      <c r="Z107" s="170" t="e">
        <f>'[1]功能-付费相关'!CD107*('圣人好感度（废弃）'!Y105-'圣人好感度（废弃）'!Y104)+Z106</f>
        <v>#DIV/0!</v>
      </c>
      <c r="AA107" s="170" t="e">
        <f>'[1]功能-付费相关'!CE107*('圣人好感度（废弃）'!Z105-'圣人好感度（废弃）'!Z104)+AA106</f>
        <v>#DIV/0!</v>
      </c>
    </row>
    <row r="108" spans="1:27" x14ac:dyDescent="0.15">
      <c r="A108" s="180">
        <v>13</v>
      </c>
      <c r="B108" s="19">
        <v>110</v>
      </c>
      <c r="C108" s="19">
        <v>0</v>
      </c>
      <c r="D108" s="19">
        <f>INDEX(圣人天赋!$DO$6:$DO$165,$B108,1)</f>
        <v>0.14199999999999999</v>
      </c>
      <c r="E108" s="19">
        <f t="shared" si="29"/>
        <v>0.14199999999999999</v>
      </c>
      <c r="F108" s="19">
        <v>0</v>
      </c>
      <c r="G108" s="19">
        <f>(D108-D107)*INDEX([5]中r将兵属性验证!$Y$7:$Y$166,$B108,1)+G107</f>
        <v>2522174541.9074636</v>
      </c>
      <c r="H108" s="19">
        <f>(E108-E107)*INDEX([5]中r将兵属性验证!$Z$7:$Z$166,$B108,1)+H107</f>
        <v>2522174541.9074636</v>
      </c>
      <c r="I108" s="19">
        <f t="shared" si="30"/>
        <v>5044349083.8149271</v>
      </c>
      <c r="K108" s="19">
        <v>110</v>
      </c>
      <c r="L108" s="19">
        <v>0</v>
      </c>
      <c r="M108" s="19">
        <f t="shared" si="31"/>
        <v>0.14199999999999999</v>
      </c>
      <c r="N108" s="19">
        <f t="shared" si="32"/>
        <v>0.14199999999999999</v>
      </c>
      <c r="O108" s="19">
        <v>0</v>
      </c>
      <c r="P108" s="19">
        <f>(M108-M107)*INDEX([5]中r将兵属性验证!$AS$7:$AS$166,$K108,1)+P107</f>
        <v>3418840199.0011635</v>
      </c>
      <c r="Q108" s="19">
        <f>(N108-N107)*INDEX([5]中r将兵属性验证!$AT$7:$AT$166,$K108,1)+Q107</f>
        <v>3418840199.0011635</v>
      </c>
      <c r="R108" s="19">
        <f t="shared" si="33"/>
        <v>6837680398.002327</v>
      </c>
      <c r="T108" s="19">
        <v>110</v>
      </c>
      <c r="U108" s="43" t="e">
        <f t="shared" ref="U108:U113" si="34">INDEX($Y$6:$Y$105,T108,1)*$U$1</f>
        <v>#REF!</v>
      </c>
      <c r="V108" s="170">
        <v>103</v>
      </c>
      <c r="W108" s="170" t="e">
        <f>'[1]功能-付费相关'!CA108*('圣人好感度（废弃）'!V106-'圣人好感度（废弃）'!V105)+W107</f>
        <v>#DIV/0!</v>
      </c>
      <c r="X108" s="170" t="e">
        <f>'[1]功能-付费相关'!CB108*('圣人好感度（废弃）'!W106-'圣人好感度（废弃）'!W105)+X107</f>
        <v>#DIV/0!</v>
      </c>
      <c r="Y108" s="170" t="e">
        <f>'[1]功能-付费相关'!CC108*('圣人好感度（废弃）'!X106-'圣人好感度（废弃）'!X105)+Y107</f>
        <v>#DIV/0!</v>
      </c>
      <c r="Z108" s="170" t="e">
        <f>'[1]功能-付费相关'!CD108*('圣人好感度（废弃）'!Y106-'圣人好感度（废弃）'!Y105)+Z107</f>
        <v>#DIV/0!</v>
      </c>
      <c r="AA108" s="170" t="e">
        <f>'[1]功能-付费相关'!CE108*('圣人好感度（废弃）'!Z106-'圣人好感度（废弃）'!Z105)+AA107</f>
        <v>#DIV/0!</v>
      </c>
    </row>
    <row r="109" spans="1:27" x14ac:dyDescent="0.15">
      <c r="A109" s="180">
        <v>14</v>
      </c>
      <c r="B109" s="19">
        <v>120</v>
      </c>
      <c r="C109" s="19">
        <v>0</v>
      </c>
      <c r="D109" s="19">
        <f>INDEX(圣人天赋!$DO$6:$DO$165,$B109,1)</f>
        <v>0.1704</v>
      </c>
      <c r="E109" s="19">
        <f t="shared" si="29"/>
        <v>0.1704</v>
      </c>
      <c r="F109" s="19">
        <v>0</v>
      </c>
      <c r="G109" s="19">
        <f>(D109-D108)*INDEX([5]中r将兵属性验证!$Y$7:$Y$166,$B109,1)+G108</f>
        <v>5031297613.1235867</v>
      </c>
      <c r="H109" s="19">
        <f>(E109-E108)*INDEX([5]中r将兵属性验证!$Z$7:$Z$166,$B109,1)+H108</f>
        <v>5031297613.1235867</v>
      </c>
      <c r="I109" s="19">
        <f t="shared" si="30"/>
        <v>10062595226.247173</v>
      </c>
      <c r="K109" s="19">
        <v>120</v>
      </c>
      <c r="L109" s="19">
        <v>0</v>
      </c>
      <c r="M109" s="19">
        <f t="shared" si="31"/>
        <v>0.1704</v>
      </c>
      <c r="N109" s="19">
        <f t="shared" si="32"/>
        <v>0.1704</v>
      </c>
      <c r="O109" s="19">
        <v>0</v>
      </c>
      <c r="P109" s="19">
        <f>(M109-M108)*INDEX([5]中r将兵属性验证!$AS$7:$AS$166,$K109,1)+P108</f>
        <v>8123094275.1140661</v>
      </c>
      <c r="Q109" s="19">
        <f>(N109-N108)*INDEX([5]中r将兵属性验证!$AT$7:$AT$166,$K109,1)+Q108</f>
        <v>8123094275.1140661</v>
      </c>
      <c r="R109" s="19">
        <f t="shared" si="33"/>
        <v>16246188550.228132</v>
      </c>
      <c r="T109" s="19">
        <v>120</v>
      </c>
      <c r="U109" s="43" t="e">
        <f t="shared" si="34"/>
        <v>#REF!</v>
      </c>
      <c r="V109" s="170">
        <v>104</v>
      </c>
      <c r="W109" s="170" t="e">
        <f>'[1]功能-付费相关'!CA109*('圣人好感度（废弃）'!V107-'圣人好感度（废弃）'!V106)+W108</f>
        <v>#DIV/0!</v>
      </c>
      <c r="X109" s="170" t="e">
        <f>'[1]功能-付费相关'!CB109*('圣人好感度（废弃）'!W107-'圣人好感度（废弃）'!W106)+X108</f>
        <v>#DIV/0!</v>
      </c>
      <c r="Y109" s="170" t="e">
        <f>'[1]功能-付费相关'!CC109*('圣人好感度（废弃）'!X107-'圣人好感度（废弃）'!X106)+Y108</f>
        <v>#DIV/0!</v>
      </c>
      <c r="Z109" s="170" t="e">
        <f>'[1]功能-付费相关'!CD109*('圣人好感度（废弃）'!Y107-'圣人好感度（废弃）'!Y106)+Z108</f>
        <v>#DIV/0!</v>
      </c>
      <c r="AA109" s="170" t="e">
        <f>'[1]功能-付费相关'!CE109*('圣人好感度（废弃）'!Z107-'圣人好感度（废弃）'!Z106)+AA108</f>
        <v>#DIV/0!</v>
      </c>
    </row>
    <row r="110" spans="1:27" x14ac:dyDescent="0.15">
      <c r="A110" s="180">
        <v>15</v>
      </c>
      <c r="B110" s="19">
        <v>130</v>
      </c>
      <c r="C110" s="19">
        <v>0</v>
      </c>
      <c r="D110" s="19">
        <f>INDEX(圣人天赋!$DO$6:$DO$165,$B110,1)</f>
        <v>0.1704</v>
      </c>
      <c r="E110" s="19">
        <f t="shared" si="29"/>
        <v>0.1704</v>
      </c>
      <c r="F110" s="19">
        <v>0</v>
      </c>
      <c r="G110" s="19">
        <f>(D110-D109)*INDEX([5]中r将兵属性验证!$Y$7:$Y$166,$B110,1)+G109</f>
        <v>5031297613.1235867</v>
      </c>
      <c r="H110" s="19">
        <f>(E110-E109)*INDEX([5]中r将兵属性验证!$Z$7:$Z$166,$B110,1)+H109</f>
        <v>5031297613.1235867</v>
      </c>
      <c r="I110" s="19">
        <f t="shared" si="30"/>
        <v>10062595226.247173</v>
      </c>
      <c r="K110" s="19">
        <v>130</v>
      </c>
      <c r="L110" s="19">
        <v>0</v>
      </c>
      <c r="M110" s="19">
        <f t="shared" si="31"/>
        <v>0.1704</v>
      </c>
      <c r="N110" s="19">
        <f t="shared" si="32"/>
        <v>0.1704</v>
      </c>
      <c r="O110" s="19">
        <v>0</v>
      </c>
      <c r="P110" s="19">
        <f>(M110-M109)*INDEX([5]中r将兵属性验证!$AS$7:$AS$166,$K110,1)+P109</f>
        <v>8123094275.1140661</v>
      </c>
      <c r="Q110" s="19">
        <f>(N110-N109)*INDEX([5]中r将兵属性验证!$AT$7:$AT$166,$K110,1)+Q109</f>
        <v>8123094275.1140661</v>
      </c>
      <c r="R110" s="19">
        <f t="shared" si="33"/>
        <v>16246188550.228132</v>
      </c>
      <c r="T110" s="19">
        <v>130</v>
      </c>
      <c r="U110" s="43" t="e">
        <f t="shared" si="34"/>
        <v>#REF!</v>
      </c>
      <c r="V110" s="170">
        <v>105</v>
      </c>
      <c r="W110" s="170" t="e">
        <f>'[1]功能-付费相关'!CA110*('圣人好感度（废弃）'!V108-'圣人好感度（废弃）'!V107)+W109</f>
        <v>#DIV/0!</v>
      </c>
      <c r="X110" s="170" t="e">
        <f>'[1]功能-付费相关'!CB110*('圣人好感度（废弃）'!W108-'圣人好感度（废弃）'!W107)+X109</f>
        <v>#DIV/0!</v>
      </c>
      <c r="Y110" s="170" t="e">
        <f>'[1]功能-付费相关'!CC110*('圣人好感度（废弃）'!X108-'圣人好感度（废弃）'!X107)+Y109</f>
        <v>#DIV/0!</v>
      </c>
      <c r="Z110" s="170" t="e">
        <f>'[1]功能-付费相关'!CD110*('圣人好感度（废弃）'!Y108-'圣人好感度（废弃）'!Y107)+Z109</f>
        <v>#DIV/0!</v>
      </c>
      <c r="AA110" s="170" t="e">
        <f>'[1]功能-付费相关'!CE110*('圣人好感度（废弃）'!Z108-'圣人好感度（废弃）'!Z107)+AA109</f>
        <v>#DIV/0!</v>
      </c>
    </row>
    <row r="111" spans="1:27" x14ac:dyDescent="0.15">
      <c r="A111" s="180">
        <v>16</v>
      </c>
      <c r="B111" s="19">
        <v>140</v>
      </c>
      <c r="C111" s="19">
        <v>0</v>
      </c>
      <c r="D111" s="19">
        <f>INDEX(圣人天赋!$DO$6:$DO$165,$B111,1)</f>
        <v>0.1704</v>
      </c>
      <c r="E111" s="19">
        <f t="shared" si="29"/>
        <v>0.1704</v>
      </c>
      <c r="F111" s="19">
        <v>0</v>
      </c>
      <c r="G111" s="19">
        <f>(D111-D110)*INDEX([5]中r将兵属性验证!$Y$7:$Y$166,$B111,1)+G110</f>
        <v>5031297613.1235867</v>
      </c>
      <c r="H111" s="19">
        <f>(E111-E110)*INDEX([5]中r将兵属性验证!$Z$7:$Z$166,$B111,1)+H110</f>
        <v>5031297613.1235867</v>
      </c>
      <c r="I111" s="19">
        <f t="shared" si="30"/>
        <v>10062595226.247173</v>
      </c>
      <c r="K111" s="19">
        <v>140</v>
      </c>
      <c r="L111" s="19">
        <v>0</v>
      </c>
      <c r="M111" s="19">
        <f t="shared" si="31"/>
        <v>0.1704</v>
      </c>
      <c r="N111" s="19">
        <f t="shared" si="32"/>
        <v>0.1704</v>
      </c>
      <c r="O111" s="19">
        <v>0</v>
      </c>
      <c r="P111" s="19">
        <f>(M111-M110)*INDEX([5]中r将兵属性验证!$AS$7:$AS$166,$K111,1)+P110</f>
        <v>8123094275.1140661</v>
      </c>
      <c r="Q111" s="19">
        <f>(N111-N110)*INDEX([5]中r将兵属性验证!$AT$7:$AT$166,$K111,1)+Q110</f>
        <v>8123094275.1140661</v>
      </c>
      <c r="R111" s="19">
        <f t="shared" si="33"/>
        <v>16246188550.228132</v>
      </c>
      <c r="T111" s="19">
        <v>140</v>
      </c>
      <c r="U111" s="43" t="e">
        <f t="shared" si="34"/>
        <v>#REF!</v>
      </c>
      <c r="V111" s="170">
        <v>106</v>
      </c>
      <c r="W111" s="170" t="e">
        <f>'[1]功能-付费相关'!CA111*('圣人好感度（废弃）'!V109-'圣人好感度（废弃）'!V108)+W110</f>
        <v>#DIV/0!</v>
      </c>
      <c r="X111" s="170" t="e">
        <f>'[1]功能-付费相关'!CB111*('圣人好感度（废弃）'!W109-'圣人好感度（废弃）'!W108)+X110</f>
        <v>#DIV/0!</v>
      </c>
      <c r="Y111" s="170" t="e">
        <f>'[1]功能-付费相关'!CC111*('圣人好感度（废弃）'!X109-'圣人好感度（废弃）'!X108)+Y110</f>
        <v>#DIV/0!</v>
      </c>
      <c r="Z111" s="170" t="e">
        <f>'[1]功能-付费相关'!CD111*('圣人好感度（废弃）'!Y109-'圣人好感度（废弃）'!Y108)+Z110</f>
        <v>#DIV/0!</v>
      </c>
      <c r="AA111" s="170" t="e">
        <f>'[1]功能-付费相关'!CE111*('圣人好感度（废弃）'!Z109-'圣人好感度（废弃）'!Z108)+AA110</f>
        <v>#DIV/0!</v>
      </c>
    </row>
    <row r="112" spans="1:27" x14ac:dyDescent="0.15">
      <c r="A112" s="180">
        <v>17</v>
      </c>
      <c r="B112" s="19">
        <v>150</v>
      </c>
      <c r="C112" s="19">
        <v>0</v>
      </c>
      <c r="D112" s="19">
        <f>INDEX(圣人天赋!$DO$6:$DO$165,$B112,1)</f>
        <v>0.19879999999999998</v>
      </c>
      <c r="E112" s="19">
        <f t="shared" si="29"/>
        <v>0.19879999999999998</v>
      </c>
      <c r="F112" s="19">
        <v>0</v>
      </c>
      <c r="G112" s="19">
        <f>(D112-D111)*INDEX([5]中r将兵属性验证!$Y$7:$Y$166,$B112,1)+G111</f>
        <v>9839948838.5405769</v>
      </c>
      <c r="H112" s="19">
        <f>(E112-E111)*INDEX([5]中r将兵属性验证!$Z$7:$Z$166,$B112,1)+H111</f>
        <v>9839948838.5405769</v>
      </c>
      <c r="I112" s="19">
        <f t="shared" si="30"/>
        <v>19679897677.081154</v>
      </c>
      <c r="K112" s="19">
        <v>150</v>
      </c>
      <c r="L112" s="19">
        <v>0</v>
      </c>
      <c r="M112" s="19">
        <f t="shared" si="31"/>
        <v>0.19879999999999998</v>
      </c>
      <c r="N112" s="19">
        <f t="shared" si="32"/>
        <v>0.19879999999999998</v>
      </c>
      <c r="O112" s="19">
        <v>0</v>
      </c>
      <c r="P112" s="19">
        <f>(M112-M111)*INDEX([5]中r将兵属性验证!$AS$7:$AS$166,$K112,1)+P111</f>
        <v>20784815316.209743</v>
      </c>
      <c r="Q112" s="19">
        <f>(N112-N111)*INDEX([5]中r将兵属性验证!$AT$7:$AT$166,$K112,1)+Q111</f>
        <v>20784815316.209743</v>
      </c>
      <c r="R112" s="19">
        <f t="shared" si="33"/>
        <v>41569630632.419487</v>
      </c>
      <c r="T112" s="19">
        <v>150</v>
      </c>
      <c r="U112" s="43" t="e">
        <f t="shared" si="34"/>
        <v>#REF!</v>
      </c>
      <c r="V112" s="170">
        <v>107</v>
      </c>
      <c r="W112" s="170" t="e">
        <f>'[1]功能-付费相关'!CA112*('圣人好感度（废弃）'!V110-'圣人好感度（废弃）'!V109)+W111</f>
        <v>#DIV/0!</v>
      </c>
      <c r="X112" s="170" t="e">
        <f>'[1]功能-付费相关'!CB112*('圣人好感度（废弃）'!W110-'圣人好感度（废弃）'!W109)+X111</f>
        <v>#DIV/0!</v>
      </c>
      <c r="Y112" s="170" t="e">
        <f>'[1]功能-付费相关'!CC112*('圣人好感度（废弃）'!X110-'圣人好感度（废弃）'!X109)+Y111</f>
        <v>#DIV/0!</v>
      </c>
      <c r="Z112" s="170" t="e">
        <f>'[1]功能-付费相关'!CD112*('圣人好感度（废弃）'!Y110-'圣人好感度（废弃）'!Y109)+Z111</f>
        <v>#DIV/0!</v>
      </c>
      <c r="AA112" s="170" t="e">
        <f>'[1]功能-付费相关'!CE112*('圣人好感度（废弃）'!Z110-'圣人好感度（废弃）'!Z109)+AA111</f>
        <v>#DIV/0!</v>
      </c>
    </row>
    <row r="113" spans="1:27" x14ac:dyDescent="0.15">
      <c r="A113" s="180">
        <v>18</v>
      </c>
      <c r="B113" s="19">
        <v>160</v>
      </c>
      <c r="C113" s="19">
        <v>0</v>
      </c>
      <c r="D113" s="19">
        <f>INDEX(圣人天赋!$DO$6:$DO$165,$B113,1)</f>
        <v>0.21300000000000002</v>
      </c>
      <c r="E113" s="19">
        <f t="shared" si="29"/>
        <v>0.21300000000000002</v>
      </c>
      <c r="F113" s="19">
        <v>0</v>
      </c>
      <c r="G113" s="19">
        <f>(D113-D112)*INDEX([5]中r将兵属性验证!$Y$7:$Y$166,$B113,1)+G112</f>
        <v>12617615212.437199</v>
      </c>
      <c r="H113" s="19">
        <f>(E113-E112)*INDEX([5]中r将兵属性验证!$Z$7:$Z$166,$B113,1)+H112</f>
        <v>12617615212.437199</v>
      </c>
      <c r="I113" s="19">
        <f t="shared" si="30"/>
        <v>25235230424.874397</v>
      </c>
      <c r="K113" s="19">
        <v>160</v>
      </c>
      <c r="L113" s="19">
        <v>0</v>
      </c>
      <c r="M113" s="19">
        <f t="shared" si="31"/>
        <v>0.21300000000000002</v>
      </c>
      <c r="N113" s="19">
        <f t="shared" si="32"/>
        <v>0.21300000000000002</v>
      </c>
      <c r="O113" s="19">
        <v>0</v>
      </c>
      <c r="P113" s="19">
        <f>(M113-M112)*INDEX([5]中r将兵属性验证!$AS$7:$AS$166,$K113,1)+P112</f>
        <v>29310761842.745361</v>
      </c>
      <c r="Q113" s="19">
        <f>(N113-N112)*INDEX([5]中r将兵属性验证!$AT$7:$AT$166,$K113,1)+Q112</f>
        <v>29310761842.745361</v>
      </c>
      <c r="R113" s="19">
        <f t="shared" si="33"/>
        <v>58621523685.490723</v>
      </c>
      <c r="T113" s="19">
        <v>160</v>
      </c>
      <c r="U113" s="43" t="e">
        <f t="shared" si="34"/>
        <v>#REF!</v>
      </c>
      <c r="V113" s="170">
        <v>108</v>
      </c>
      <c r="W113" s="170" t="e">
        <f>'[1]功能-付费相关'!CA113*('圣人好感度（废弃）'!V111-'圣人好感度（废弃）'!V110)+W112</f>
        <v>#DIV/0!</v>
      </c>
      <c r="X113" s="170" t="e">
        <f>'[1]功能-付费相关'!CB113*('圣人好感度（废弃）'!W111-'圣人好感度（废弃）'!W110)+X112</f>
        <v>#DIV/0!</v>
      </c>
      <c r="Y113" s="170" t="e">
        <f>'[1]功能-付费相关'!CC113*('圣人好感度（废弃）'!X111-'圣人好感度（废弃）'!X110)+Y112</f>
        <v>#DIV/0!</v>
      </c>
      <c r="Z113" s="170" t="e">
        <f>'[1]功能-付费相关'!CD113*('圣人好感度（废弃）'!Y111-'圣人好感度（废弃）'!Y110)+Z112</f>
        <v>#DIV/0!</v>
      </c>
      <c r="AA113" s="170" t="e">
        <f>'[1]功能-付费相关'!CE113*('圣人好感度（废弃）'!Z111-'圣人好感度（废弃）'!Z110)+AA112</f>
        <v>#DIV/0!</v>
      </c>
    </row>
    <row r="114" spans="1:27" x14ac:dyDescent="0.15">
      <c r="A114" s="180">
        <v>19</v>
      </c>
      <c r="V114" s="170">
        <v>109</v>
      </c>
      <c r="W114" s="170" t="e">
        <f>'[1]功能-付费相关'!CA114*('圣人好感度（废弃）'!V112-'圣人好感度（废弃）'!V111)+W113</f>
        <v>#DIV/0!</v>
      </c>
      <c r="X114" s="170" t="e">
        <f>'[1]功能-付费相关'!CB114*('圣人好感度（废弃）'!W112-'圣人好感度（废弃）'!W111)+X113</f>
        <v>#DIV/0!</v>
      </c>
      <c r="Y114" s="170" t="e">
        <f>'[1]功能-付费相关'!CC114*('圣人好感度（废弃）'!X112-'圣人好感度（废弃）'!X111)+Y113</f>
        <v>#DIV/0!</v>
      </c>
      <c r="Z114" s="170" t="e">
        <f>'[1]功能-付费相关'!CD114*('圣人好感度（废弃）'!Y112-'圣人好感度（废弃）'!Y111)+Z113</f>
        <v>#DIV/0!</v>
      </c>
      <c r="AA114" s="170" t="e">
        <f>'[1]功能-付费相关'!CE114*('圣人好感度（废弃）'!Z112-'圣人好感度（废弃）'!Z111)+AA113</f>
        <v>#DIV/0!</v>
      </c>
    </row>
    <row r="115" spans="1:27" x14ac:dyDescent="0.15">
      <c r="A115" s="180">
        <v>20</v>
      </c>
      <c r="V115" s="170">
        <v>110</v>
      </c>
      <c r="W115" s="170" t="e">
        <f>'[1]功能-付费相关'!CA115*('圣人好感度（废弃）'!V113-'圣人好感度（废弃）'!V112)+W114</f>
        <v>#DIV/0!</v>
      </c>
      <c r="X115" s="170" t="e">
        <f>'[1]功能-付费相关'!CB115*('圣人好感度（废弃）'!W113-'圣人好感度（废弃）'!W112)+X114</f>
        <v>#DIV/0!</v>
      </c>
      <c r="Y115" s="170" t="e">
        <f>'[1]功能-付费相关'!CC115*('圣人好感度（废弃）'!X113-'圣人好感度（废弃）'!X112)+Y114</f>
        <v>#DIV/0!</v>
      </c>
      <c r="Z115" s="170" t="e">
        <f>'[1]功能-付费相关'!CD115*('圣人好感度（废弃）'!Y113-'圣人好感度（废弃）'!Y112)+Z114</f>
        <v>#DIV/0!</v>
      </c>
      <c r="AA115" s="170" t="e">
        <f>'[1]功能-付费相关'!CE115*('圣人好感度（废弃）'!Z113-'圣人好感度（废弃）'!Z112)+AA114</f>
        <v>#DIV/0!</v>
      </c>
    </row>
    <row r="116" spans="1:27" x14ac:dyDescent="0.15">
      <c r="A116" s="180">
        <v>21</v>
      </c>
      <c r="V116" s="170">
        <v>111</v>
      </c>
      <c r="W116" s="170" t="e">
        <f>'[1]功能-付费相关'!CA116*('圣人好感度（废弃）'!V114-'圣人好感度（废弃）'!V113)+W115</f>
        <v>#DIV/0!</v>
      </c>
      <c r="X116" s="170" t="e">
        <f>'[1]功能-付费相关'!CB116*('圣人好感度（废弃）'!W114-'圣人好感度（废弃）'!W113)+X115</f>
        <v>#DIV/0!</v>
      </c>
      <c r="Y116" s="170" t="e">
        <f>'[1]功能-付费相关'!CC116*('圣人好感度（废弃）'!X114-'圣人好感度（废弃）'!X113)+Y115</f>
        <v>#DIV/0!</v>
      </c>
      <c r="Z116" s="170" t="e">
        <f>'[1]功能-付费相关'!CD116*('圣人好感度（废弃）'!Y114-'圣人好感度（废弃）'!Y113)+Z115</f>
        <v>#DIV/0!</v>
      </c>
      <c r="AA116" s="170" t="e">
        <f>'[1]功能-付费相关'!CE116*('圣人好感度（废弃）'!Z114-'圣人好感度（废弃）'!Z113)+AA115</f>
        <v>#DIV/0!</v>
      </c>
    </row>
    <row r="117" spans="1:27" x14ac:dyDescent="0.15">
      <c r="A117" s="180">
        <v>22</v>
      </c>
      <c r="V117" s="170">
        <v>112</v>
      </c>
      <c r="W117" s="170" t="e">
        <f>'[1]功能-付费相关'!CA117*('圣人好感度（废弃）'!V115-'圣人好感度（废弃）'!V114)+W116</f>
        <v>#DIV/0!</v>
      </c>
      <c r="X117" s="170" t="e">
        <f>'[1]功能-付费相关'!CB117*('圣人好感度（废弃）'!W115-'圣人好感度（废弃）'!W114)+X116</f>
        <v>#DIV/0!</v>
      </c>
      <c r="Y117" s="170" t="e">
        <f>'[1]功能-付费相关'!CC117*('圣人好感度（废弃）'!X115-'圣人好感度（废弃）'!X114)+Y116</f>
        <v>#DIV/0!</v>
      </c>
      <c r="Z117" s="170" t="e">
        <f>'[1]功能-付费相关'!CD117*('圣人好感度（废弃）'!Y115-'圣人好感度（废弃）'!Y114)+Z116</f>
        <v>#DIV/0!</v>
      </c>
      <c r="AA117" s="170" t="e">
        <f>'[1]功能-付费相关'!CE117*('圣人好感度（废弃）'!Z115-'圣人好感度（废弃）'!Z114)+AA116</f>
        <v>#DIV/0!</v>
      </c>
    </row>
    <row r="118" spans="1:27" x14ac:dyDescent="0.15">
      <c r="A118" s="180">
        <v>23</v>
      </c>
      <c r="V118" s="170">
        <v>113</v>
      </c>
      <c r="W118" s="170" t="e">
        <f>'[1]功能-付费相关'!CA118*('圣人好感度（废弃）'!V116-'圣人好感度（废弃）'!V115)+W117</f>
        <v>#DIV/0!</v>
      </c>
      <c r="X118" s="170" t="e">
        <f>'[1]功能-付费相关'!CB118*('圣人好感度（废弃）'!W116-'圣人好感度（废弃）'!W115)+X117</f>
        <v>#DIV/0!</v>
      </c>
      <c r="Y118" s="170" t="e">
        <f>'[1]功能-付费相关'!CC118*('圣人好感度（废弃）'!X116-'圣人好感度（废弃）'!X115)+Y117</f>
        <v>#DIV/0!</v>
      </c>
      <c r="Z118" s="170" t="e">
        <f>'[1]功能-付费相关'!CD118*('圣人好感度（废弃）'!Y116-'圣人好感度（废弃）'!Y115)+Z117</f>
        <v>#DIV/0!</v>
      </c>
      <c r="AA118" s="170" t="e">
        <f>'[1]功能-付费相关'!CE118*('圣人好感度（废弃）'!Z116-'圣人好感度（废弃）'!Z115)+AA117</f>
        <v>#DIV/0!</v>
      </c>
    </row>
    <row r="119" spans="1:27" x14ac:dyDescent="0.15">
      <c r="A119" s="180">
        <v>24</v>
      </c>
      <c r="V119" s="170">
        <v>114</v>
      </c>
      <c r="W119" s="170" t="e">
        <f>'[1]功能-付费相关'!CA119*('圣人好感度（废弃）'!V117-'圣人好感度（废弃）'!V116)+W118</f>
        <v>#DIV/0!</v>
      </c>
      <c r="X119" s="170" t="e">
        <f>'[1]功能-付费相关'!CB119*('圣人好感度（废弃）'!W117-'圣人好感度（废弃）'!W116)+X118</f>
        <v>#DIV/0!</v>
      </c>
      <c r="Y119" s="170" t="e">
        <f>'[1]功能-付费相关'!CC119*('圣人好感度（废弃）'!X117-'圣人好感度（废弃）'!X116)+Y118</f>
        <v>#DIV/0!</v>
      </c>
      <c r="Z119" s="170" t="e">
        <f>'[1]功能-付费相关'!CD119*('圣人好感度（废弃）'!Y117-'圣人好感度（废弃）'!Y116)+Z118</f>
        <v>#DIV/0!</v>
      </c>
      <c r="AA119" s="170" t="e">
        <f>'[1]功能-付费相关'!CE119*('圣人好感度（废弃）'!Z117-'圣人好感度（废弃）'!Z116)+AA118</f>
        <v>#DIV/0!</v>
      </c>
    </row>
    <row r="120" spans="1:27" x14ac:dyDescent="0.15">
      <c r="A120" s="180">
        <v>25</v>
      </c>
      <c r="V120" s="170">
        <v>115</v>
      </c>
      <c r="W120" s="170" t="e">
        <f>'[1]功能-付费相关'!CA120*('圣人好感度（废弃）'!V118-'圣人好感度（废弃）'!V117)+W119</f>
        <v>#DIV/0!</v>
      </c>
      <c r="X120" s="170" t="e">
        <f>'[1]功能-付费相关'!CB120*('圣人好感度（废弃）'!W118-'圣人好感度（废弃）'!W117)+X119</f>
        <v>#DIV/0!</v>
      </c>
      <c r="Y120" s="170" t="e">
        <f>'[1]功能-付费相关'!CC120*('圣人好感度（废弃）'!X118-'圣人好感度（废弃）'!X117)+Y119</f>
        <v>#DIV/0!</v>
      </c>
      <c r="Z120" s="170" t="e">
        <f>'[1]功能-付费相关'!CD120*('圣人好感度（废弃）'!Y118-'圣人好感度（废弃）'!Y117)+Z119</f>
        <v>#DIV/0!</v>
      </c>
      <c r="AA120" s="170" t="e">
        <f>'[1]功能-付费相关'!CE120*('圣人好感度（废弃）'!Z118-'圣人好感度（废弃）'!Z117)+AA119</f>
        <v>#DIV/0!</v>
      </c>
    </row>
    <row r="121" spans="1:27" x14ac:dyDescent="0.15">
      <c r="A121" s="180">
        <v>26</v>
      </c>
      <c r="V121" s="170">
        <v>116</v>
      </c>
      <c r="W121" s="170" t="e">
        <f>'[1]功能-付费相关'!CA121*('圣人好感度（废弃）'!V119-'圣人好感度（废弃）'!V118)+W120</f>
        <v>#DIV/0!</v>
      </c>
      <c r="X121" s="170" t="e">
        <f>'[1]功能-付费相关'!CB121*('圣人好感度（废弃）'!W119-'圣人好感度（废弃）'!W118)+X120</f>
        <v>#DIV/0!</v>
      </c>
      <c r="Y121" s="170" t="e">
        <f>'[1]功能-付费相关'!CC121*('圣人好感度（废弃）'!X119-'圣人好感度（废弃）'!X118)+Y120</f>
        <v>#DIV/0!</v>
      </c>
      <c r="Z121" s="170" t="e">
        <f>'[1]功能-付费相关'!CD121*('圣人好感度（废弃）'!Y119-'圣人好感度（废弃）'!Y118)+Z120</f>
        <v>#DIV/0!</v>
      </c>
      <c r="AA121" s="170" t="e">
        <f>'[1]功能-付费相关'!CE121*('圣人好感度（废弃）'!Z119-'圣人好感度（废弃）'!Z118)+AA120</f>
        <v>#DIV/0!</v>
      </c>
    </row>
    <row r="122" spans="1:27" x14ac:dyDescent="0.15">
      <c r="A122" s="180">
        <v>27</v>
      </c>
      <c r="V122" s="170">
        <v>117</v>
      </c>
      <c r="W122" s="170" t="e">
        <f>'[1]功能-付费相关'!CA122*('圣人好感度（废弃）'!V120-'圣人好感度（废弃）'!V119)+W121</f>
        <v>#DIV/0!</v>
      </c>
      <c r="X122" s="170" t="e">
        <f>'[1]功能-付费相关'!CB122*('圣人好感度（废弃）'!W120-'圣人好感度（废弃）'!W119)+X121</f>
        <v>#DIV/0!</v>
      </c>
      <c r="Y122" s="170" t="e">
        <f>'[1]功能-付费相关'!CC122*('圣人好感度（废弃）'!X120-'圣人好感度（废弃）'!X119)+Y121</f>
        <v>#DIV/0!</v>
      </c>
      <c r="Z122" s="170" t="e">
        <f>'[1]功能-付费相关'!CD122*('圣人好感度（废弃）'!Y120-'圣人好感度（废弃）'!Y119)+Z121</f>
        <v>#DIV/0!</v>
      </c>
      <c r="AA122" s="170" t="e">
        <f>'[1]功能-付费相关'!CE122*('圣人好感度（废弃）'!Z120-'圣人好感度（废弃）'!Z119)+AA121</f>
        <v>#DIV/0!</v>
      </c>
    </row>
    <row r="123" spans="1:27" x14ac:dyDescent="0.15">
      <c r="A123" s="180">
        <v>28</v>
      </c>
      <c r="V123" s="170">
        <v>118</v>
      </c>
      <c r="W123" s="170" t="e">
        <f>'[1]功能-付费相关'!CA123*('圣人好感度（废弃）'!V121-'圣人好感度（废弃）'!V120)+W122</f>
        <v>#DIV/0!</v>
      </c>
      <c r="X123" s="170" t="e">
        <f>'[1]功能-付费相关'!CB123*('圣人好感度（废弃）'!W121-'圣人好感度（废弃）'!W120)+X122</f>
        <v>#DIV/0!</v>
      </c>
      <c r="Y123" s="170" t="e">
        <f>'[1]功能-付费相关'!CC123*('圣人好感度（废弃）'!X121-'圣人好感度（废弃）'!X120)+Y122</f>
        <v>#DIV/0!</v>
      </c>
      <c r="Z123" s="170" t="e">
        <f>'[1]功能-付费相关'!CD123*('圣人好感度（废弃）'!Y121-'圣人好感度（废弃）'!Y120)+Z122</f>
        <v>#DIV/0!</v>
      </c>
      <c r="AA123" s="170" t="e">
        <f>'[1]功能-付费相关'!CE123*('圣人好感度（废弃）'!Z121-'圣人好感度（废弃）'!Z120)+AA122</f>
        <v>#DIV/0!</v>
      </c>
    </row>
    <row r="124" spans="1:27" x14ac:dyDescent="0.15">
      <c r="A124" s="180">
        <v>29</v>
      </c>
      <c r="V124" s="170">
        <v>119</v>
      </c>
      <c r="W124" s="170" t="e">
        <f>'[1]功能-付费相关'!CA124*('圣人好感度（废弃）'!V122-'圣人好感度（废弃）'!V121)+W123</f>
        <v>#DIV/0!</v>
      </c>
      <c r="X124" s="170" t="e">
        <f>'[1]功能-付费相关'!CB124*('圣人好感度（废弃）'!W122-'圣人好感度（废弃）'!W121)+X123</f>
        <v>#DIV/0!</v>
      </c>
      <c r="Y124" s="170" t="e">
        <f>'[1]功能-付费相关'!CC124*('圣人好感度（废弃）'!X122-'圣人好感度（废弃）'!X121)+Y123</f>
        <v>#DIV/0!</v>
      </c>
      <c r="Z124" s="170" t="e">
        <f>'[1]功能-付费相关'!CD124*('圣人好感度（废弃）'!Y122-'圣人好感度（废弃）'!Y121)+Z123</f>
        <v>#DIV/0!</v>
      </c>
      <c r="AA124" s="170" t="e">
        <f>'[1]功能-付费相关'!CE124*('圣人好感度（废弃）'!Z122-'圣人好感度（废弃）'!Z121)+AA123</f>
        <v>#DIV/0!</v>
      </c>
    </row>
    <row r="125" spans="1:27" x14ac:dyDescent="0.15">
      <c r="A125" s="180">
        <v>30</v>
      </c>
      <c r="V125" s="170">
        <v>120</v>
      </c>
      <c r="W125" s="170" t="e">
        <f>'[1]功能-付费相关'!CA125*('圣人好感度（废弃）'!V123-'圣人好感度（废弃）'!V122)+W124</f>
        <v>#DIV/0!</v>
      </c>
      <c r="X125" s="170" t="e">
        <f>'[1]功能-付费相关'!CB125*('圣人好感度（废弃）'!W123-'圣人好感度（废弃）'!W122)+X124</f>
        <v>#DIV/0!</v>
      </c>
      <c r="Y125" s="170" t="e">
        <f>'[1]功能-付费相关'!CC125*('圣人好感度（废弃）'!X123-'圣人好感度（废弃）'!X122)+Y124</f>
        <v>#DIV/0!</v>
      </c>
      <c r="Z125" s="170" t="e">
        <f>'[1]功能-付费相关'!CD125*('圣人好感度（废弃）'!Y123-'圣人好感度（废弃）'!Y122)+Z124</f>
        <v>#DIV/0!</v>
      </c>
      <c r="AA125" s="170" t="e">
        <f>'[1]功能-付费相关'!CE125*('圣人好感度（废弃）'!Z123-'圣人好感度（废弃）'!Z122)+AA124</f>
        <v>#DIV/0!</v>
      </c>
    </row>
    <row r="126" spans="1:27" x14ac:dyDescent="0.15">
      <c r="A126" s="180">
        <v>31</v>
      </c>
      <c r="V126" s="170">
        <v>121</v>
      </c>
      <c r="W126" s="170" t="e">
        <f>'[1]功能-付费相关'!CA126*('圣人好感度（废弃）'!V124-'圣人好感度（废弃）'!V123)+W125</f>
        <v>#DIV/0!</v>
      </c>
      <c r="X126" s="170" t="e">
        <f>'[1]功能-付费相关'!CB126*('圣人好感度（废弃）'!W124-'圣人好感度（废弃）'!W123)+X125</f>
        <v>#DIV/0!</v>
      </c>
      <c r="Y126" s="170" t="e">
        <f>'[1]功能-付费相关'!CC126*('圣人好感度（废弃）'!X124-'圣人好感度（废弃）'!X123)+Y125</f>
        <v>#DIV/0!</v>
      </c>
      <c r="Z126" s="170" t="e">
        <f>'[1]功能-付费相关'!CD126*('圣人好感度（废弃）'!Y124-'圣人好感度（废弃）'!Y123)+Z125</f>
        <v>#DIV/0!</v>
      </c>
      <c r="AA126" s="170" t="e">
        <f>'[1]功能-付费相关'!CE126*('圣人好感度（废弃）'!Z124-'圣人好感度（废弃）'!Z123)+AA125</f>
        <v>#DIV/0!</v>
      </c>
    </row>
    <row r="127" spans="1:27" x14ac:dyDescent="0.15">
      <c r="A127" s="180">
        <v>32</v>
      </c>
      <c r="V127" s="170">
        <v>122</v>
      </c>
      <c r="W127" s="170" t="e">
        <f>'[1]功能-付费相关'!CA127*('圣人好感度（废弃）'!V125-'圣人好感度（废弃）'!V124)+W126</f>
        <v>#DIV/0!</v>
      </c>
      <c r="X127" s="170" t="e">
        <f>'[1]功能-付费相关'!CB127*('圣人好感度（废弃）'!W125-'圣人好感度（废弃）'!W124)+X126</f>
        <v>#DIV/0!</v>
      </c>
      <c r="Y127" s="170" t="e">
        <f>'[1]功能-付费相关'!CC127*('圣人好感度（废弃）'!X125-'圣人好感度（废弃）'!X124)+Y126</f>
        <v>#DIV/0!</v>
      </c>
      <c r="Z127" s="170" t="e">
        <f>'[1]功能-付费相关'!CD127*('圣人好感度（废弃）'!Y125-'圣人好感度（废弃）'!Y124)+Z126</f>
        <v>#DIV/0!</v>
      </c>
      <c r="AA127" s="170" t="e">
        <f>'[1]功能-付费相关'!CE127*('圣人好感度（废弃）'!Z125-'圣人好感度（废弃）'!Z124)+AA126</f>
        <v>#DIV/0!</v>
      </c>
    </row>
    <row r="128" spans="1:27" x14ac:dyDescent="0.15">
      <c r="A128" s="180">
        <v>33</v>
      </c>
      <c r="V128" s="170">
        <v>123</v>
      </c>
      <c r="W128" s="170" t="e">
        <f>'[1]功能-付费相关'!CA128*('圣人好感度（废弃）'!V126-'圣人好感度（废弃）'!V125)+W127</f>
        <v>#DIV/0!</v>
      </c>
      <c r="X128" s="170" t="e">
        <f>'[1]功能-付费相关'!CB128*('圣人好感度（废弃）'!W126-'圣人好感度（废弃）'!W125)+X127</f>
        <v>#DIV/0!</v>
      </c>
      <c r="Y128" s="170" t="e">
        <f>'[1]功能-付费相关'!CC128*('圣人好感度（废弃）'!X126-'圣人好感度（废弃）'!X125)+Y127</f>
        <v>#DIV/0!</v>
      </c>
      <c r="Z128" s="170" t="e">
        <f>'[1]功能-付费相关'!CD128*('圣人好感度（废弃）'!Y126-'圣人好感度（废弃）'!Y125)+Z127</f>
        <v>#DIV/0!</v>
      </c>
      <c r="AA128" s="170" t="e">
        <f>'[1]功能-付费相关'!CE128*('圣人好感度（废弃）'!Z126-'圣人好感度（废弃）'!Z125)+AA127</f>
        <v>#DIV/0!</v>
      </c>
    </row>
    <row r="129" spans="1:27" x14ac:dyDescent="0.15">
      <c r="A129" s="180">
        <v>34</v>
      </c>
      <c r="V129" s="170">
        <v>124</v>
      </c>
      <c r="W129" s="170" t="e">
        <f>'[1]功能-付费相关'!CA129*('圣人好感度（废弃）'!V127-'圣人好感度（废弃）'!V126)+W128</f>
        <v>#DIV/0!</v>
      </c>
      <c r="X129" s="170" t="e">
        <f>'[1]功能-付费相关'!CB129*('圣人好感度（废弃）'!W127-'圣人好感度（废弃）'!W126)+X128</f>
        <v>#DIV/0!</v>
      </c>
      <c r="Y129" s="170" t="e">
        <f>'[1]功能-付费相关'!CC129*('圣人好感度（废弃）'!X127-'圣人好感度（废弃）'!X126)+Y128</f>
        <v>#DIV/0!</v>
      </c>
      <c r="Z129" s="170" t="e">
        <f>'[1]功能-付费相关'!CD129*('圣人好感度（废弃）'!Y127-'圣人好感度（废弃）'!Y126)+Z128</f>
        <v>#DIV/0!</v>
      </c>
      <c r="AA129" s="170" t="e">
        <f>'[1]功能-付费相关'!CE129*('圣人好感度（废弃）'!Z127-'圣人好感度（废弃）'!Z126)+AA128</f>
        <v>#DIV/0!</v>
      </c>
    </row>
    <row r="130" spans="1:27" x14ac:dyDescent="0.15">
      <c r="A130" s="180">
        <v>35</v>
      </c>
      <c r="V130" s="170">
        <v>125</v>
      </c>
      <c r="W130" s="170" t="e">
        <f>'[1]功能-付费相关'!CA130*('圣人好感度（废弃）'!V128-'圣人好感度（废弃）'!V127)+W129</f>
        <v>#DIV/0!</v>
      </c>
      <c r="X130" s="170" t="e">
        <f>'[1]功能-付费相关'!CB130*('圣人好感度（废弃）'!W128-'圣人好感度（废弃）'!W127)+X129</f>
        <v>#DIV/0!</v>
      </c>
      <c r="Y130" s="170" t="e">
        <f>'[1]功能-付费相关'!CC130*('圣人好感度（废弃）'!X128-'圣人好感度（废弃）'!X127)+Y129</f>
        <v>#DIV/0!</v>
      </c>
      <c r="Z130" s="170" t="e">
        <f>'[1]功能-付费相关'!CD130*('圣人好感度（废弃）'!Y128-'圣人好感度（废弃）'!Y127)+Z129</f>
        <v>#DIV/0!</v>
      </c>
      <c r="AA130" s="170" t="e">
        <f>'[1]功能-付费相关'!CE130*('圣人好感度（废弃）'!Z128-'圣人好感度（废弃）'!Z127)+AA129</f>
        <v>#DIV/0!</v>
      </c>
    </row>
    <row r="131" spans="1:27" x14ac:dyDescent="0.15">
      <c r="A131" s="180">
        <v>36</v>
      </c>
      <c r="V131" s="170">
        <v>126</v>
      </c>
      <c r="W131" s="170" t="e">
        <f>'[1]功能-付费相关'!CA131*('圣人好感度（废弃）'!V129-'圣人好感度（废弃）'!V128)+W130</f>
        <v>#DIV/0!</v>
      </c>
      <c r="X131" s="170" t="e">
        <f>'[1]功能-付费相关'!CB131*('圣人好感度（废弃）'!W129-'圣人好感度（废弃）'!W128)+X130</f>
        <v>#DIV/0!</v>
      </c>
      <c r="Y131" s="170" t="e">
        <f>'[1]功能-付费相关'!CC131*('圣人好感度（废弃）'!X129-'圣人好感度（废弃）'!X128)+Y130</f>
        <v>#DIV/0!</v>
      </c>
      <c r="Z131" s="170" t="e">
        <f>'[1]功能-付费相关'!CD131*('圣人好感度（废弃）'!Y129-'圣人好感度（废弃）'!Y128)+Z130</f>
        <v>#DIV/0!</v>
      </c>
      <c r="AA131" s="170" t="e">
        <f>'[1]功能-付费相关'!CE131*('圣人好感度（废弃）'!Z129-'圣人好感度（废弃）'!Z128)+AA130</f>
        <v>#DIV/0!</v>
      </c>
    </row>
    <row r="132" spans="1:27" x14ac:dyDescent="0.15">
      <c r="A132" s="180">
        <v>37</v>
      </c>
      <c r="V132" s="170">
        <v>127</v>
      </c>
      <c r="W132" s="170" t="e">
        <f>'[1]功能-付费相关'!CA132*('圣人好感度（废弃）'!V130-'圣人好感度（废弃）'!V129)+W131</f>
        <v>#DIV/0!</v>
      </c>
      <c r="X132" s="170" t="e">
        <f>'[1]功能-付费相关'!CB132*('圣人好感度（废弃）'!W130-'圣人好感度（废弃）'!W129)+X131</f>
        <v>#DIV/0!</v>
      </c>
      <c r="Y132" s="170" t="e">
        <f>'[1]功能-付费相关'!CC132*('圣人好感度（废弃）'!X130-'圣人好感度（废弃）'!X129)+Y131</f>
        <v>#DIV/0!</v>
      </c>
      <c r="Z132" s="170" t="e">
        <f>'[1]功能-付费相关'!CD132*('圣人好感度（废弃）'!Y130-'圣人好感度（废弃）'!Y129)+Z131</f>
        <v>#DIV/0!</v>
      </c>
      <c r="AA132" s="170" t="e">
        <f>'[1]功能-付费相关'!CE132*('圣人好感度（废弃）'!Z130-'圣人好感度（废弃）'!Z129)+AA131</f>
        <v>#DIV/0!</v>
      </c>
    </row>
    <row r="133" spans="1:27" x14ac:dyDescent="0.15">
      <c r="A133" s="180">
        <v>38</v>
      </c>
      <c r="V133" s="170">
        <v>128</v>
      </c>
      <c r="W133" s="170" t="e">
        <f>'[1]功能-付费相关'!CA133*('圣人好感度（废弃）'!V131-'圣人好感度（废弃）'!V130)+W132</f>
        <v>#DIV/0!</v>
      </c>
      <c r="X133" s="170" t="e">
        <f>'[1]功能-付费相关'!CB133*('圣人好感度（废弃）'!W131-'圣人好感度（废弃）'!W130)+X132</f>
        <v>#DIV/0!</v>
      </c>
      <c r="Y133" s="170" t="e">
        <f>'[1]功能-付费相关'!CC133*('圣人好感度（废弃）'!X131-'圣人好感度（废弃）'!X130)+Y132</f>
        <v>#DIV/0!</v>
      </c>
      <c r="Z133" s="170" t="e">
        <f>'[1]功能-付费相关'!CD133*('圣人好感度（废弃）'!Y131-'圣人好感度（废弃）'!Y130)+Z132</f>
        <v>#DIV/0!</v>
      </c>
      <c r="AA133" s="170" t="e">
        <f>'[1]功能-付费相关'!CE133*('圣人好感度（废弃）'!Z131-'圣人好感度（废弃）'!Z130)+AA132</f>
        <v>#DIV/0!</v>
      </c>
    </row>
    <row r="134" spans="1:27" x14ac:dyDescent="0.15">
      <c r="A134" s="180">
        <v>39</v>
      </c>
      <c r="V134" s="170">
        <v>129</v>
      </c>
      <c r="W134" s="170" t="e">
        <f>'[1]功能-付费相关'!CA134*('圣人好感度（废弃）'!V132-'圣人好感度（废弃）'!V131)+W133</f>
        <v>#DIV/0!</v>
      </c>
      <c r="X134" s="170" t="e">
        <f>'[1]功能-付费相关'!CB134*('圣人好感度（废弃）'!W132-'圣人好感度（废弃）'!W131)+X133</f>
        <v>#DIV/0!</v>
      </c>
      <c r="Y134" s="170" t="e">
        <f>'[1]功能-付费相关'!CC134*('圣人好感度（废弃）'!X132-'圣人好感度（废弃）'!X131)+Y133</f>
        <v>#DIV/0!</v>
      </c>
      <c r="Z134" s="170" t="e">
        <f>'[1]功能-付费相关'!CD134*('圣人好感度（废弃）'!Y132-'圣人好感度（废弃）'!Y131)+Z133</f>
        <v>#DIV/0!</v>
      </c>
      <c r="AA134" s="170" t="e">
        <f>'[1]功能-付费相关'!CE134*('圣人好感度（废弃）'!Z132-'圣人好感度（废弃）'!Z131)+AA133</f>
        <v>#DIV/0!</v>
      </c>
    </row>
    <row r="135" spans="1:27" x14ac:dyDescent="0.15">
      <c r="A135" s="180">
        <v>40</v>
      </c>
      <c r="V135" s="170">
        <v>130</v>
      </c>
      <c r="W135" s="170" t="e">
        <f>'[1]功能-付费相关'!CA135*('圣人好感度（废弃）'!V133-'圣人好感度（废弃）'!V132)+W134</f>
        <v>#DIV/0!</v>
      </c>
      <c r="X135" s="170" t="e">
        <f>'[1]功能-付费相关'!CB135*('圣人好感度（废弃）'!W133-'圣人好感度（废弃）'!W132)+X134</f>
        <v>#DIV/0!</v>
      </c>
      <c r="Y135" s="170" t="e">
        <f>'[1]功能-付费相关'!CC135*('圣人好感度（废弃）'!X133-'圣人好感度（废弃）'!X132)+Y134</f>
        <v>#DIV/0!</v>
      </c>
      <c r="Z135" s="170" t="e">
        <f>'[1]功能-付费相关'!CD135*('圣人好感度（废弃）'!Y133-'圣人好感度（废弃）'!Y132)+Z134</f>
        <v>#DIV/0!</v>
      </c>
      <c r="AA135" s="170" t="e">
        <f>'[1]功能-付费相关'!CE135*('圣人好感度（废弃）'!Z133-'圣人好感度（废弃）'!Z132)+AA134</f>
        <v>#DIV/0!</v>
      </c>
    </row>
    <row r="136" spans="1:27" x14ac:dyDescent="0.15">
      <c r="A136" s="180">
        <v>41</v>
      </c>
      <c r="V136" s="170">
        <v>131</v>
      </c>
      <c r="W136" s="170" t="e">
        <f>'[1]功能-付费相关'!CA136*('圣人好感度（废弃）'!V134-'圣人好感度（废弃）'!V133)+W135</f>
        <v>#DIV/0!</v>
      </c>
      <c r="X136" s="170" t="e">
        <f>'[1]功能-付费相关'!CB136*('圣人好感度（废弃）'!W134-'圣人好感度（废弃）'!W133)+X135</f>
        <v>#DIV/0!</v>
      </c>
      <c r="Y136" s="170" t="e">
        <f>'[1]功能-付费相关'!CC136*('圣人好感度（废弃）'!X134-'圣人好感度（废弃）'!X133)+Y135</f>
        <v>#DIV/0!</v>
      </c>
      <c r="Z136" s="170" t="e">
        <f>'[1]功能-付费相关'!CD136*('圣人好感度（废弃）'!Y134-'圣人好感度（废弃）'!Y133)+Z135</f>
        <v>#DIV/0!</v>
      </c>
      <c r="AA136" s="170" t="e">
        <f>'[1]功能-付费相关'!CE136*('圣人好感度（废弃）'!Z134-'圣人好感度（废弃）'!Z133)+AA135</f>
        <v>#DIV/0!</v>
      </c>
    </row>
    <row r="137" spans="1:27" x14ac:dyDescent="0.15">
      <c r="A137" s="180">
        <v>42</v>
      </c>
      <c r="V137" s="170">
        <v>132</v>
      </c>
      <c r="W137" s="170" t="e">
        <f>'[1]功能-付费相关'!CA137*('圣人好感度（废弃）'!V135-'圣人好感度（废弃）'!V134)+W136</f>
        <v>#DIV/0!</v>
      </c>
      <c r="X137" s="170" t="e">
        <f>'[1]功能-付费相关'!CB137*('圣人好感度（废弃）'!W135-'圣人好感度（废弃）'!W134)+X136</f>
        <v>#DIV/0!</v>
      </c>
      <c r="Y137" s="170" t="e">
        <f>'[1]功能-付费相关'!CC137*('圣人好感度（废弃）'!X135-'圣人好感度（废弃）'!X134)+Y136</f>
        <v>#DIV/0!</v>
      </c>
      <c r="Z137" s="170" t="e">
        <f>'[1]功能-付费相关'!CD137*('圣人好感度（废弃）'!Y135-'圣人好感度（废弃）'!Y134)+Z136</f>
        <v>#DIV/0!</v>
      </c>
      <c r="AA137" s="170" t="e">
        <f>'[1]功能-付费相关'!CE137*('圣人好感度（废弃）'!Z135-'圣人好感度（废弃）'!Z134)+AA136</f>
        <v>#DIV/0!</v>
      </c>
    </row>
    <row r="138" spans="1:27" x14ac:dyDescent="0.15">
      <c r="A138" s="180">
        <v>43</v>
      </c>
      <c r="V138" s="170">
        <v>133</v>
      </c>
      <c r="W138" s="170" t="e">
        <f>'[1]功能-付费相关'!CA138*('圣人好感度（废弃）'!V136-'圣人好感度（废弃）'!V135)+W137</f>
        <v>#DIV/0!</v>
      </c>
      <c r="X138" s="170" t="e">
        <f>'[1]功能-付费相关'!CB138*('圣人好感度（废弃）'!W136-'圣人好感度（废弃）'!W135)+X137</f>
        <v>#DIV/0!</v>
      </c>
      <c r="Y138" s="170" t="e">
        <f>'[1]功能-付费相关'!CC138*('圣人好感度（废弃）'!X136-'圣人好感度（废弃）'!X135)+Y137</f>
        <v>#DIV/0!</v>
      </c>
      <c r="Z138" s="170" t="e">
        <f>'[1]功能-付费相关'!CD138*('圣人好感度（废弃）'!Y136-'圣人好感度（废弃）'!Y135)+Z137</f>
        <v>#DIV/0!</v>
      </c>
      <c r="AA138" s="170" t="e">
        <f>'[1]功能-付费相关'!CE138*('圣人好感度（废弃）'!Z136-'圣人好感度（废弃）'!Z135)+AA137</f>
        <v>#DIV/0!</v>
      </c>
    </row>
    <row r="139" spans="1:27" x14ac:dyDescent="0.15">
      <c r="A139" s="180">
        <v>44</v>
      </c>
      <c r="V139" s="170">
        <v>134</v>
      </c>
      <c r="W139" s="170" t="e">
        <f>'[1]功能-付费相关'!CA139*('圣人好感度（废弃）'!V137-'圣人好感度（废弃）'!V136)+W138</f>
        <v>#DIV/0!</v>
      </c>
      <c r="X139" s="170" t="e">
        <f>'[1]功能-付费相关'!CB139*('圣人好感度（废弃）'!W137-'圣人好感度（废弃）'!W136)+X138</f>
        <v>#DIV/0!</v>
      </c>
      <c r="Y139" s="170" t="e">
        <f>'[1]功能-付费相关'!CC139*('圣人好感度（废弃）'!X137-'圣人好感度（废弃）'!X136)+Y138</f>
        <v>#DIV/0!</v>
      </c>
      <c r="Z139" s="170" t="e">
        <f>'[1]功能-付费相关'!CD139*('圣人好感度（废弃）'!Y137-'圣人好感度（废弃）'!Y136)+Z138</f>
        <v>#DIV/0!</v>
      </c>
      <c r="AA139" s="170" t="e">
        <f>'[1]功能-付费相关'!CE139*('圣人好感度（废弃）'!Z137-'圣人好感度（废弃）'!Z136)+AA138</f>
        <v>#DIV/0!</v>
      </c>
    </row>
    <row r="140" spans="1:27" x14ac:dyDescent="0.15">
      <c r="A140" s="180">
        <v>45</v>
      </c>
      <c r="V140" s="170">
        <v>135</v>
      </c>
      <c r="W140" s="170" t="e">
        <f>'[1]功能-付费相关'!CA140*('圣人好感度（废弃）'!V138-'圣人好感度（废弃）'!V137)+W139</f>
        <v>#DIV/0!</v>
      </c>
      <c r="X140" s="170" t="e">
        <f>'[1]功能-付费相关'!CB140*('圣人好感度（废弃）'!W138-'圣人好感度（废弃）'!W137)+X139</f>
        <v>#DIV/0!</v>
      </c>
      <c r="Y140" s="170" t="e">
        <f>'[1]功能-付费相关'!CC140*('圣人好感度（废弃）'!X138-'圣人好感度（废弃）'!X137)+Y139</f>
        <v>#DIV/0!</v>
      </c>
      <c r="Z140" s="170" t="e">
        <f>'[1]功能-付费相关'!CD140*('圣人好感度（废弃）'!Y138-'圣人好感度（废弃）'!Y137)+Z139</f>
        <v>#DIV/0!</v>
      </c>
      <c r="AA140" s="170" t="e">
        <f>'[1]功能-付费相关'!CE140*('圣人好感度（废弃）'!Z138-'圣人好感度（废弃）'!Z137)+AA139</f>
        <v>#DIV/0!</v>
      </c>
    </row>
    <row r="141" spans="1:27" x14ac:dyDescent="0.15">
      <c r="A141" s="180">
        <v>1</v>
      </c>
      <c r="B141" s="19" t="s">
        <v>34</v>
      </c>
      <c r="C141" s="195" t="s">
        <v>230</v>
      </c>
      <c r="D141" s="196"/>
      <c r="E141" s="197"/>
      <c r="F141" s="195" t="s">
        <v>231</v>
      </c>
      <c r="G141" s="196"/>
      <c r="H141" s="196"/>
      <c r="I141" s="197"/>
      <c r="K141" s="19" t="s">
        <v>34</v>
      </c>
      <c r="L141" s="195" t="s">
        <v>230</v>
      </c>
      <c r="M141" s="196"/>
      <c r="N141" s="197"/>
      <c r="O141" s="195" t="s">
        <v>231</v>
      </c>
      <c r="P141" s="196"/>
      <c r="Q141" s="196"/>
      <c r="R141" s="197"/>
      <c r="V141" s="170">
        <v>136</v>
      </c>
      <c r="W141" s="170" t="e">
        <f>'[1]功能-付费相关'!CA141*('圣人好感度（废弃）'!V139-'圣人好感度（废弃）'!V138)+W140</f>
        <v>#DIV/0!</v>
      </c>
      <c r="X141" s="170" t="e">
        <f>'[1]功能-付费相关'!CB141*('圣人好感度（废弃）'!W139-'圣人好感度（废弃）'!W138)+X140</f>
        <v>#DIV/0!</v>
      </c>
      <c r="Y141" s="170" t="e">
        <f>'[1]功能-付费相关'!CC141*('圣人好感度（废弃）'!X139-'圣人好感度（废弃）'!X138)+Y140</f>
        <v>#DIV/0!</v>
      </c>
      <c r="Z141" s="170" t="e">
        <f>'[1]功能-付费相关'!CD141*('圣人好感度（废弃）'!Y139-'圣人好感度（废弃）'!Y138)+Z140</f>
        <v>#DIV/0!</v>
      </c>
      <c r="AA141" s="170" t="e">
        <f>'[1]功能-付费相关'!CE141*('圣人好感度（废弃）'!Z139-'圣人好感度（废弃）'!Z138)+AA140</f>
        <v>#DIV/0!</v>
      </c>
    </row>
    <row r="142" spans="1:27" x14ac:dyDescent="0.15">
      <c r="A142" s="180">
        <v>2</v>
      </c>
      <c r="B142" s="72" t="s">
        <v>298</v>
      </c>
      <c r="C142" s="19" t="s">
        <v>224</v>
      </c>
      <c r="D142" s="19" t="s">
        <v>225</v>
      </c>
      <c r="E142" s="19" t="s">
        <v>226</v>
      </c>
      <c r="F142" s="19" t="s">
        <v>224</v>
      </c>
      <c r="G142" s="19" t="s">
        <v>225</v>
      </c>
      <c r="H142" s="19" t="s">
        <v>226</v>
      </c>
      <c r="I142" s="72" t="s">
        <v>227</v>
      </c>
      <c r="K142" s="72" t="s">
        <v>298</v>
      </c>
      <c r="L142" s="19" t="s">
        <v>224</v>
      </c>
      <c r="M142" s="19" t="s">
        <v>225</v>
      </c>
      <c r="N142" s="19" t="s">
        <v>226</v>
      </c>
      <c r="O142" s="19" t="s">
        <v>224</v>
      </c>
      <c r="P142" s="19" t="s">
        <v>228</v>
      </c>
      <c r="Q142" s="19" t="s">
        <v>229</v>
      </c>
      <c r="R142" s="72" t="s">
        <v>227</v>
      </c>
      <c r="T142" s="72" t="s">
        <v>298</v>
      </c>
      <c r="U142" s="43" t="s">
        <v>235</v>
      </c>
      <c r="V142" s="170">
        <v>137</v>
      </c>
      <c r="W142" s="170" t="e">
        <f>'[1]功能-付费相关'!CA142*('圣人好感度（废弃）'!V140-'圣人好感度（废弃）'!V139)+W141</f>
        <v>#DIV/0!</v>
      </c>
      <c r="X142" s="170" t="e">
        <f>'[1]功能-付费相关'!CB142*('圣人好感度（废弃）'!W140-'圣人好感度（废弃）'!W139)+X141</f>
        <v>#DIV/0!</v>
      </c>
      <c r="Y142" s="170" t="e">
        <f>'[1]功能-付费相关'!CC142*('圣人好感度（废弃）'!X140-'圣人好感度（废弃）'!X139)+Y141</f>
        <v>#DIV/0!</v>
      </c>
      <c r="Z142" s="170" t="e">
        <f>'[1]功能-付费相关'!CD142*('圣人好感度（废弃）'!Y140-'圣人好感度（废弃）'!Y139)+Z141</f>
        <v>#DIV/0!</v>
      </c>
      <c r="AA142" s="170" t="e">
        <f>'[1]功能-付费相关'!CE142*('圣人好感度（废弃）'!Z140-'圣人好感度（废弃）'!Z139)+AA141</f>
        <v>#DIV/0!</v>
      </c>
    </row>
    <row r="143" spans="1:27" x14ac:dyDescent="0.15">
      <c r="A143" s="180">
        <v>3</v>
      </c>
      <c r="B143" s="19">
        <v>10</v>
      </c>
      <c r="C143" s="19">
        <v>0</v>
      </c>
      <c r="D143" s="19">
        <f>INDEX(圣人天赋!$DO$6:$DO$165,$B143,1)</f>
        <v>0</v>
      </c>
      <c r="E143" s="19">
        <f>D143</f>
        <v>0</v>
      </c>
      <c r="F143" s="19">
        <v>0</v>
      </c>
      <c r="G143" s="73">
        <f>D143*INDEX([5]大r将兵属性验证!$Y$7:$Y$166,$B143,1)</f>
        <v>0</v>
      </c>
      <c r="H143" s="73">
        <f>E143*INDEX([5]大r将兵属性验证!$Z$7:$Z$166,$B143,1)</f>
        <v>0</v>
      </c>
      <c r="I143" s="19">
        <f t="shared" ref="I143:I144" si="35">SUM(F143:H143)</f>
        <v>0</v>
      </c>
      <c r="K143" s="19">
        <v>10</v>
      </c>
      <c r="L143" s="19">
        <v>0</v>
      </c>
      <c r="M143" s="19">
        <f>D143</f>
        <v>0</v>
      </c>
      <c r="N143" s="19">
        <f>E143</f>
        <v>0</v>
      </c>
      <c r="O143" s="19">
        <v>0</v>
      </c>
      <c r="P143" s="73">
        <f>M143*INDEX([5]大r将兵属性验证!$AS$7:$AS$166,$K143,1)</f>
        <v>0</v>
      </c>
      <c r="Q143" s="73">
        <f>N143*INDEX([5]大r将兵属性验证!$AT$7:$AT$166,$K143,1)</f>
        <v>0</v>
      </c>
      <c r="R143" s="19">
        <f t="shared" ref="R143:R158" si="36">SUM(O143:Q143)</f>
        <v>0</v>
      </c>
      <c r="T143" s="19">
        <v>10</v>
      </c>
      <c r="U143" s="43" t="e">
        <f>INDEX($Z$6:$Z$105,T143,1)*$U$1</f>
        <v>#DIV/0!</v>
      </c>
      <c r="V143" s="170">
        <v>138</v>
      </c>
      <c r="W143" s="170" t="e">
        <f>'[1]功能-付费相关'!CA143*('圣人好感度（废弃）'!V141-'圣人好感度（废弃）'!V140)+W142</f>
        <v>#DIV/0!</v>
      </c>
      <c r="X143" s="170" t="e">
        <f>'[1]功能-付费相关'!CB143*('圣人好感度（废弃）'!W141-'圣人好感度（废弃）'!W140)+X142</f>
        <v>#DIV/0!</v>
      </c>
      <c r="Y143" s="170" t="e">
        <f>'[1]功能-付费相关'!CC143*('圣人好感度（废弃）'!X141-'圣人好感度（废弃）'!X140)+Y142</f>
        <v>#DIV/0!</v>
      </c>
      <c r="Z143" s="170" t="e">
        <f>'[1]功能-付费相关'!CD143*('圣人好感度（废弃）'!Y141-'圣人好感度（废弃）'!Y140)+Z142</f>
        <v>#DIV/0!</v>
      </c>
      <c r="AA143" s="170" t="e">
        <f>'[1]功能-付费相关'!CE143*('圣人好感度（废弃）'!Z141-'圣人好感度（废弃）'!Z140)+AA142</f>
        <v>#DIV/0!</v>
      </c>
    </row>
    <row r="144" spans="1:27" x14ac:dyDescent="0.15">
      <c r="A144" s="180">
        <v>4</v>
      </c>
      <c r="B144" s="19">
        <v>20</v>
      </c>
      <c r="C144" s="19">
        <v>0</v>
      </c>
      <c r="D144" s="19">
        <f>INDEX(圣人天赋!$DO$6:$DO$165,$B144,1)</f>
        <v>0</v>
      </c>
      <c r="E144" s="19">
        <f t="shared" ref="E144" si="37">D144</f>
        <v>0</v>
      </c>
      <c r="F144" s="19">
        <v>0</v>
      </c>
      <c r="G144" s="19">
        <f>(D144-D143)*INDEX([5]大r将兵属性验证!$Y$7:$Y$166,$B144,1)+G143</f>
        <v>0</v>
      </c>
      <c r="H144" s="19">
        <f>(E144-E143)*INDEX([5]大r将兵属性验证!$Z$7:$Z$166,$B144,1)+H143</f>
        <v>0</v>
      </c>
      <c r="I144" s="19">
        <f t="shared" si="35"/>
        <v>0</v>
      </c>
      <c r="K144" s="19">
        <v>20</v>
      </c>
      <c r="L144" s="19">
        <v>0</v>
      </c>
      <c r="M144" s="19">
        <f t="shared" ref="M144" si="38">D144</f>
        <v>0</v>
      </c>
      <c r="N144" s="19">
        <f t="shared" ref="N144" si="39">E144</f>
        <v>0</v>
      </c>
      <c r="O144" s="19">
        <v>0</v>
      </c>
      <c r="P144" s="19">
        <f>(M144-M143)*INDEX([5]大r将兵属性验证!$AS$7:$AS$166,$K144,1)+P143</f>
        <v>0</v>
      </c>
      <c r="Q144" s="19">
        <f>(N144-N143)*INDEX([5]大r将兵属性验证!$AT$7:$AT$166,$K144,1)+Q143</f>
        <v>0</v>
      </c>
      <c r="R144" s="19">
        <f t="shared" si="36"/>
        <v>0</v>
      </c>
      <c r="T144" s="19">
        <v>20</v>
      </c>
      <c r="U144" s="43" t="e">
        <f t="shared" ref="U144:U152" si="40">INDEX($Z$6:$Z$105,T144,1)*$U$1</f>
        <v>#DIV/0!</v>
      </c>
      <c r="V144" s="170">
        <v>139</v>
      </c>
      <c r="W144" s="170" t="e">
        <f>'[1]功能-付费相关'!CA144*('圣人好感度（废弃）'!V142-'圣人好感度（废弃）'!V141)+W143</f>
        <v>#DIV/0!</v>
      </c>
      <c r="X144" s="170" t="e">
        <f>'[1]功能-付费相关'!CB144*('圣人好感度（废弃）'!W142-'圣人好感度（废弃）'!W141)+X143</f>
        <v>#DIV/0!</v>
      </c>
      <c r="Y144" s="170" t="e">
        <f>'[1]功能-付费相关'!CC144*('圣人好感度（废弃）'!X142-'圣人好感度（废弃）'!X141)+Y143</f>
        <v>#DIV/0!</v>
      </c>
      <c r="Z144" s="170" t="e">
        <f>'[1]功能-付费相关'!CD144*('圣人好感度（废弃）'!Y142-'圣人好感度（废弃）'!Y141)+Z143</f>
        <v>#DIV/0!</v>
      </c>
      <c r="AA144" s="170" t="e">
        <f>'[1]功能-付费相关'!CE144*('圣人好感度（废弃）'!Z142-'圣人好感度（废弃）'!Z141)+AA143</f>
        <v>#DIV/0!</v>
      </c>
    </row>
    <row r="145" spans="1:27" x14ac:dyDescent="0.15">
      <c r="A145" s="180">
        <v>5</v>
      </c>
      <c r="B145" s="19">
        <v>30</v>
      </c>
      <c r="C145" s="19">
        <v>0</v>
      </c>
      <c r="D145" s="19">
        <f>INDEX(圣人天赋!$DO$6:$DO$165,$B145,1)</f>
        <v>0</v>
      </c>
      <c r="E145" s="19">
        <f t="shared" ref="E145:E158" si="41">D145</f>
        <v>0</v>
      </c>
      <c r="F145" s="19">
        <v>0</v>
      </c>
      <c r="G145" s="19">
        <f>(D145-D144)*INDEX([5]大r将兵属性验证!$Y$7:$Y$166,$B145,1)+G144</f>
        <v>0</v>
      </c>
      <c r="H145" s="19">
        <f>(E145-E144)*INDEX([5]大r将兵属性验证!$Z$7:$Z$166,$B145,1)+H144</f>
        <v>0</v>
      </c>
      <c r="I145" s="19">
        <f t="shared" ref="I145:I158" si="42">SUM(F145:H145)</f>
        <v>0</v>
      </c>
      <c r="K145" s="19">
        <v>30</v>
      </c>
      <c r="L145" s="19">
        <v>0</v>
      </c>
      <c r="M145" s="19">
        <f t="shared" ref="M145:M158" si="43">D145</f>
        <v>0</v>
      </c>
      <c r="N145" s="19">
        <f t="shared" ref="N145:N158" si="44">E145</f>
        <v>0</v>
      </c>
      <c r="O145" s="19">
        <v>0</v>
      </c>
      <c r="P145" s="19">
        <f>(M145-M144)*INDEX([5]大r将兵属性验证!$AS$7:$AS$166,$K145,1)+P144</f>
        <v>0</v>
      </c>
      <c r="Q145" s="19">
        <f>(N145-N144)*INDEX([5]大r将兵属性验证!$AT$7:$AT$166,$K145,1)+Q144</f>
        <v>0</v>
      </c>
      <c r="R145" s="19">
        <f t="shared" si="36"/>
        <v>0</v>
      </c>
      <c r="T145" s="19">
        <v>30</v>
      </c>
      <c r="U145" s="43" t="e">
        <f t="shared" si="40"/>
        <v>#DIV/0!</v>
      </c>
      <c r="V145" s="170">
        <v>140</v>
      </c>
      <c r="W145" s="170" t="e">
        <f>'[1]功能-付费相关'!CA145*('圣人好感度（废弃）'!V143-'圣人好感度（废弃）'!V142)+W144</f>
        <v>#DIV/0!</v>
      </c>
      <c r="X145" s="170" t="e">
        <f>'[1]功能-付费相关'!CB145*('圣人好感度（废弃）'!W143-'圣人好感度（废弃）'!W142)+X144</f>
        <v>#DIV/0!</v>
      </c>
      <c r="Y145" s="170" t="e">
        <f>'[1]功能-付费相关'!CC145*('圣人好感度（废弃）'!X143-'圣人好感度（废弃）'!X142)+Y144</f>
        <v>#DIV/0!</v>
      </c>
      <c r="Z145" s="170" t="e">
        <f>'[1]功能-付费相关'!CD145*('圣人好感度（废弃）'!Y143-'圣人好感度（废弃）'!Y142)+Z144</f>
        <v>#DIV/0!</v>
      </c>
      <c r="AA145" s="170" t="e">
        <f>'[1]功能-付费相关'!CE145*('圣人好感度（废弃）'!Z143-'圣人好感度（废弃）'!Z142)+AA144</f>
        <v>#DIV/0!</v>
      </c>
    </row>
    <row r="146" spans="1:27" x14ac:dyDescent="0.15">
      <c r="A146" s="180">
        <v>6</v>
      </c>
      <c r="B146" s="19">
        <v>40</v>
      </c>
      <c r="C146" s="19">
        <v>0</v>
      </c>
      <c r="D146" s="19">
        <f>INDEX(圣人天赋!$DO$6:$DO$165,$B146,1)</f>
        <v>6.6548881438890956E-2</v>
      </c>
      <c r="E146" s="19">
        <f t="shared" si="41"/>
        <v>6.6548881438890956E-2</v>
      </c>
      <c r="F146" s="19">
        <v>0</v>
      </c>
      <c r="G146" s="19">
        <f>(D146-D145)*INDEX([5]大r将兵属性验证!$Y$7:$Y$166,$B146,1)+G145</f>
        <v>58978014.91985599</v>
      </c>
      <c r="H146" s="19">
        <f>(E146-E145)*INDEX([5]大r将兵属性验证!$Z$7:$Z$166,$B146,1)+H145</f>
        <v>58978014.91985599</v>
      </c>
      <c r="I146" s="19">
        <f t="shared" si="42"/>
        <v>117956029.83971198</v>
      </c>
      <c r="K146" s="19">
        <v>40</v>
      </c>
      <c r="L146" s="19">
        <v>0</v>
      </c>
      <c r="M146" s="19">
        <f t="shared" si="43"/>
        <v>6.6548881438890956E-2</v>
      </c>
      <c r="N146" s="19">
        <f t="shared" si="44"/>
        <v>6.6548881438890956E-2</v>
      </c>
      <c r="O146" s="19">
        <v>0</v>
      </c>
      <c r="P146" s="19">
        <f>(M146-M145)*INDEX([5]大r将兵属性验证!$AS$7:$AS$166,$K146,1)+P145</f>
        <v>61595582.296613179</v>
      </c>
      <c r="Q146" s="19">
        <f>(N146-N145)*INDEX([5]大r将兵属性验证!$AT$7:$AT$166,$K146,1)+Q145</f>
        <v>61595582.296613179</v>
      </c>
      <c r="R146" s="19">
        <f t="shared" si="36"/>
        <v>123191164.59322636</v>
      </c>
      <c r="T146" s="19">
        <v>40</v>
      </c>
      <c r="U146" s="43" t="e">
        <f t="shared" si="40"/>
        <v>#DIV/0!</v>
      </c>
      <c r="V146" s="170">
        <v>141</v>
      </c>
      <c r="W146" s="170" t="e">
        <f>'[1]功能-付费相关'!CA146*('圣人好感度（废弃）'!V144-'圣人好感度（废弃）'!V143)+W145</f>
        <v>#DIV/0!</v>
      </c>
      <c r="X146" s="170" t="e">
        <f>'[1]功能-付费相关'!CB146*('圣人好感度（废弃）'!W144-'圣人好感度（废弃）'!W143)+X145</f>
        <v>#DIV/0!</v>
      </c>
      <c r="Y146" s="170" t="e">
        <f>'[1]功能-付费相关'!CC146*('圣人好感度（废弃）'!X144-'圣人好感度（废弃）'!X143)+Y145</f>
        <v>#DIV/0!</v>
      </c>
      <c r="Z146" s="170" t="e">
        <f>'[1]功能-付费相关'!CD146*('圣人好感度（废弃）'!Y144-'圣人好感度（废弃）'!Y143)+Z145</f>
        <v>#DIV/0!</v>
      </c>
      <c r="AA146" s="170" t="e">
        <f>'[1]功能-付费相关'!CE146*('圣人好感度（废弃）'!Z144-'圣人好感度（废弃）'!Z143)+AA145</f>
        <v>#DIV/0!</v>
      </c>
    </row>
    <row r="147" spans="1:27" x14ac:dyDescent="0.15">
      <c r="A147" s="180">
        <v>7</v>
      </c>
      <c r="B147" s="19">
        <v>50</v>
      </c>
      <c r="C147" s="19">
        <v>0</v>
      </c>
      <c r="D147" s="19">
        <f>INDEX(圣人天赋!$DO$6:$DO$165,$B147,1)</f>
        <v>8.0985406393084061E-2</v>
      </c>
      <c r="E147" s="19">
        <f t="shared" si="41"/>
        <v>8.0985406393084061E-2</v>
      </c>
      <c r="F147" s="19">
        <v>0</v>
      </c>
      <c r="G147" s="19">
        <f>(D147-D146)*INDEX([5]大r将兵属性验证!$Y$7:$Y$166,$B147,1)+G146</f>
        <v>88770699.867041692</v>
      </c>
      <c r="H147" s="19">
        <f>(E147-E146)*INDEX([5]大r将兵属性验证!$Z$7:$Z$166,$B147,1)+H146</f>
        <v>88770699.867041692</v>
      </c>
      <c r="I147" s="19">
        <f t="shared" si="42"/>
        <v>177541399.73408338</v>
      </c>
      <c r="K147" s="19">
        <v>50</v>
      </c>
      <c r="L147" s="19">
        <v>0</v>
      </c>
      <c r="M147" s="19">
        <f t="shared" si="43"/>
        <v>8.0985406393084061E-2</v>
      </c>
      <c r="N147" s="19">
        <f t="shared" si="44"/>
        <v>8.0985406393084061E-2</v>
      </c>
      <c r="O147" s="19">
        <v>0</v>
      </c>
      <c r="P147" s="19">
        <f>(M147-M146)*INDEX([5]大r将兵属性验证!$AS$7:$AS$166,$K147,1)+P146</f>
        <v>93139665.256225795</v>
      </c>
      <c r="Q147" s="19">
        <f>(N147-N146)*INDEX([5]大r将兵属性验证!$AT$7:$AT$166,$K147,1)+Q146</f>
        <v>93139665.256225795</v>
      </c>
      <c r="R147" s="19">
        <f t="shared" si="36"/>
        <v>186279330.51245159</v>
      </c>
      <c r="T147" s="19">
        <v>50</v>
      </c>
      <c r="U147" s="43" t="e">
        <f t="shared" si="40"/>
        <v>#DIV/0!</v>
      </c>
      <c r="V147" s="170">
        <v>142</v>
      </c>
      <c r="W147" s="170" t="e">
        <f>'[1]功能-付费相关'!CA147*('圣人好感度（废弃）'!V145-'圣人好感度（废弃）'!V144)+W146</f>
        <v>#DIV/0!</v>
      </c>
      <c r="X147" s="170" t="e">
        <f>'[1]功能-付费相关'!CB147*('圣人好感度（废弃）'!W145-'圣人好感度（废弃）'!W144)+X146</f>
        <v>#DIV/0!</v>
      </c>
      <c r="Y147" s="170" t="e">
        <f>'[1]功能-付费相关'!CC147*('圣人好感度（废弃）'!X145-'圣人好感度（废弃）'!X144)+Y146</f>
        <v>#DIV/0!</v>
      </c>
      <c r="Z147" s="170" t="e">
        <f>'[1]功能-付费相关'!CD147*('圣人好感度（废弃）'!Y145-'圣人好感度（废弃）'!Y144)+Z146</f>
        <v>#DIV/0!</v>
      </c>
      <c r="AA147" s="170" t="e">
        <f>'[1]功能-付费相关'!CE147*('圣人好感度（废弃）'!Z145-'圣人好感度（废弃）'!Z144)+AA146</f>
        <v>#DIV/0!</v>
      </c>
    </row>
    <row r="148" spans="1:27" x14ac:dyDescent="0.15">
      <c r="A148" s="180">
        <v>8</v>
      </c>
      <c r="B148" s="19">
        <v>60</v>
      </c>
      <c r="C148" s="19">
        <v>0</v>
      </c>
      <c r="D148" s="19">
        <f>INDEX(圣人天赋!$DO$6:$DO$165,$B148,1)</f>
        <v>7.8776626709078937E-2</v>
      </c>
      <c r="E148" s="19">
        <f t="shared" si="41"/>
        <v>7.8776626709078937E-2</v>
      </c>
      <c r="F148" s="19">
        <v>0</v>
      </c>
      <c r="G148" s="19">
        <f>(D148-D147)*INDEX([5]大r将兵属性验证!$Y$7:$Y$166,$B148,1)+G147</f>
        <v>75424372.465919197</v>
      </c>
      <c r="H148" s="19">
        <f>(E148-E147)*INDEX([5]大r将兵属性验证!$Z$7:$Z$166,$B148,1)+H147</f>
        <v>75424372.465919197</v>
      </c>
      <c r="I148" s="19">
        <f t="shared" si="42"/>
        <v>150848744.93183839</v>
      </c>
      <c r="K148" s="19">
        <v>60</v>
      </c>
      <c r="L148" s="19">
        <v>0</v>
      </c>
      <c r="M148" s="19">
        <f t="shared" si="43"/>
        <v>7.8776626709078937E-2</v>
      </c>
      <c r="N148" s="19">
        <f t="shared" si="44"/>
        <v>7.8776626709078937E-2</v>
      </c>
      <c r="O148" s="19">
        <v>0</v>
      </c>
      <c r="P148" s="19">
        <f>(M148-M147)*INDEX([5]大r将兵属性验证!$AS$7:$AS$166,$K148,1)+P147</f>
        <v>79200624.639072806</v>
      </c>
      <c r="Q148" s="19">
        <f>(N148-N147)*INDEX([5]大r将兵属性验证!$AT$7:$AT$166,$K148,1)+Q147</f>
        <v>79200624.639072806</v>
      </c>
      <c r="R148" s="19">
        <f t="shared" si="36"/>
        <v>158401249.27814561</v>
      </c>
      <c r="T148" s="19">
        <v>60</v>
      </c>
      <c r="U148" s="43" t="e">
        <f t="shared" si="40"/>
        <v>#DIV/0!</v>
      </c>
      <c r="V148" s="170">
        <v>143</v>
      </c>
      <c r="W148" s="170" t="e">
        <f>'[1]功能-付费相关'!CA148*('圣人好感度（废弃）'!V146-'圣人好感度（废弃）'!V145)+W147</f>
        <v>#DIV/0!</v>
      </c>
      <c r="X148" s="170" t="e">
        <f>'[1]功能-付费相关'!CB148*('圣人好感度（废弃）'!W146-'圣人好感度（废弃）'!W145)+X147</f>
        <v>#DIV/0!</v>
      </c>
      <c r="Y148" s="170" t="e">
        <f>'[1]功能-付费相关'!CC148*('圣人好感度（废弃）'!X146-'圣人好感度（废弃）'!X145)+Y147</f>
        <v>#DIV/0!</v>
      </c>
      <c r="Z148" s="170" t="e">
        <f>'[1]功能-付费相关'!CD148*('圣人好感度（废弃）'!Y146-'圣人好感度（废弃）'!Y145)+Z147</f>
        <v>#DIV/0!</v>
      </c>
      <c r="AA148" s="170" t="e">
        <f>'[1]功能-付费相关'!CE148*('圣人好感度（废弃）'!Z146-'圣人好感度（废弃）'!Z145)+AA147</f>
        <v>#DIV/0!</v>
      </c>
    </row>
    <row r="149" spans="1:27" x14ac:dyDescent="0.15">
      <c r="A149" s="180">
        <v>9</v>
      </c>
      <c r="B149" s="19">
        <v>70</v>
      </c>
      <c r="C149" s="19">
        <v>0</v>
      </c>
      <c r="D149" s="19">
        <f>INDEX(圣人天赋!$DO$6:$DO$165,$B149,1)</f>
        <v>7.643573742932569E-2</v>
      </c>
      <c r="E149" s="19">
        <f t="shared" si="41"/>
        <v>7.643573742932569E-2</v>
      </c>
      <c r="F149" s="19">
        <v>0</v>
      </c>
      <c r="G149" s="19">
        <f>(D149-D148)*INDEX([5]大r将兵属性验证!$Y$7:$Y$166,$B149,1)+G148</f>
        <v>46306496.24793265</v>
      </c>
      <c r="H149" s="19">
        <f>(E149-E148)*INDEX([5]大r将兵属性验证!$Z$7:$Z$166,$B149,1)+H148</f>
        <v>46306496.24793265</v>
      </c>
      <c r="I149" s="19">
        <f t="shared" si="42"/>
        <v>92612992.4958653</v>
      </c>
      <c r="K149" s="19">
        <v>70</v>
      </c>
      <c r="L149" s="19">
        <v>0</v>
      </c>
      <c r="M149" s="19">
        <f t="shared" si="43"/>
        <v>7.643573742932569E-2</v>
      </c>
      <c r="N149" s="19">
        <f t="shared" si="44"/>
        <v>7.643573742932569E-2</v>
      </c>
      <c r="O149" s="19">
        <v>0</v>
      </c>
      <c r="P149" s="19">
        <f>(M149-M148)*INDEX([5]大r将兵属性验证!$AS$7:$AS$166,$K149,1)+P148</f>
        <v>47362942.142741114</v>
      </c>
      <c r="Q149" s="19">
        <f>(N149-N148)*INDEX([5]大r将兵属性验证!$AT$7:$AT$166,$K149,1)+Q148</f>
        <v>47362942.142741114</v>
      </c>
      <c r="R149" s="19">
        <f t="shared" si="36"/>
        <v>94725884.285482228</v>
      </c>
      <c r="T149" s="19">
        <v>70</v>
      </c>
      <c r="U149" s="43" t="e">
        <f t="shared" si="40"/>
        <v>#DIV/0!</v>
      </c>
      <c r="V149" s="170">
        <v>144</v>
      </c>
      <c r="W149" s="170" t="e">
        <f>'[1]功能-付费相关'!CA149*('圣人好感度（废弃）'!V147-'圣人好感度（废弃）'!V146)+W148</f>
        <v>#DIV/0!</v>
      </c>
      <c r="X149" s="170" t="e">
        <f>'[1]功能-付费相关'!CB149*('圣人好感度（废弃）'!W147-'圣人好感度（废弃）'!W146)+X148</f>
        <v>#DIV/0!</v>
      </c>
      <c r="Y149" s="170" t="e">
        <f>'[1]功能-付费相关'!CC149*('圣人好感度（废弃）'!X147-'圣人好感度（废弃）'!X146)+Y148</f>
        <v>#DIV/0!</v>
      </c>
      <c r="Z149" s="170" t="e">
        <f>'[1]功能-付费相关'!CD149*('圣人好感度（废弃）'!Y147-'圣人好感度（废弃）'!Y146)+Z148</f>
        <v>#DIV/0!</v>
      </c>
      <c r="AA149" s="170" t="e">
        <f>'[1]功能-付费相关'!CE149*('圣人好感度（废弃）'!Z147-'圣人好感度（废弃）'!Z146)+AA148</f>
        <v>#DIV/0!</v>
      </c>
    </row>
    <row r="150" spans="1:27" x14ac:dyDescent="0.15">
      <c r="A150" s="180">
        <v>10</v>
      </c>
      <c r="B150" s="19">
        <v>80</v>
      </c>
      <c r="C150" s="19">
        <v>0</v>
      </c>
      <c r="D150" s="19">
        <f>INDEX(圣人天赋!$DO$6:$DO$165,$B150,1)</f>
        <v>0.11113015078216251</v>
      </c>
      <c r="E150" s="19">
        <f t="shared" si="41"/>
        <v>0.11113015078216251</v>
      </c>
      <c r="F150" s="19">
        <v>0</v>
      </c>
      <c r="G150" s="19">
        <f>(D150-D149)*INDEX([5]大r将兵属性验证!$Y$7:$Y$166,$B150,1)+G149</f>
        <v>979368362.36869133</v>
      </c>
      <c r="H150" s="19">
        <f>(E150-E149)*INDEX([5]大r将兵属性验证!$Z$7:$Z$166,$B150,1)+H149</f>
        <v>979368362.36869133</v>
      </c>
      <c r="I150" s="19">
        <f t="shared" si="42"/>
        <v>1958736724.7373827</v>
      </c>
      <c r="K150" s="19">
        <v>80</v>
      </c>
      <c r="L150" s="19">
        <v>0</v>
      </c>
      <c r="M150" s="19">
        <f t="shared" si="43"/>
        <v>0.11113015078216251</v>
      </c>
      <c r="N150" s="19">
        <f t="shared" si="44"/>
        <v>0.11113015078216251</v>
      </c>
      <c r="O150" s="19">
        <v>0</v>
      </c>
      <c r="P150" s="19">
        <f>(M150-M149)*INDEX([5]大r将兵属性验证!$AS$7:$AS$166,$K150,1)+P149</f>
        <v>1109291058.4192867</v>
      </c>
      <c r="Q150" s="19">
        <f>(N150-N149)*INDEX([5]大r将兵属性验证!$AT$7:$AT$166,$K150,1)+Q149</f>
        <v>1109291058.4192867</v>
      </c>
      <c r="R150" s="19">
        <f t="shared" si="36"/>
        <v>2218582116.8385735</v>
      </c>
      <c r="T150" s="19">
        <v>80</v>
      </c>
      <c r="U150" s="43" t="e">
        <f t="shared" si="40"/>
        <v>#DIV/0!</v>
      </c>
      <c r="V150" s="170">
        <v>145</v>
      </c>
      <c r="W150" s="170" t="e">
        <f>'[1]功能-付费相关'!CA150*('圣人好感度（废弃）'!V148-'圣人好感度（废弃）'!V147)+W149</f>
        <v>#DIV/0!</v>
      </c>
      <c r="X150" s="170" t="e">
        <f>'[1]功能-付费相关'!CB150*('圣人好感度（废弃）'!W148-'圣人好感度（废弃）'!W147)+X149</f>
        <v>#DIV/0!</v>
      </c>
      <c r="Y150" s="170" t="e">
        <f>'[1]功能-付费相关'!CC150*('圣人好感度（废弃）'!X148-'圣人好感度（废弃）'!X147)+Y149</f>
        <v>#DIV/0!</v>
      </c>
      <c r="Z150" s="170" t="e">
        <f>'[1]功能-付费相关'!CD150*('圣人好感度（废弃）'!Y148-'圣人好感度（废弃）'!Y147)+Z149</f>
        <v>#DIV/0!</v>
      </c>
      <c r="AA150" s="170" t="e">
        <f>'[1]功能-付费相关'!CE150*('圣人好感度（废弃）'!Z148-'圣人好感度（废弃）'!Z147)+AA149</f>
        <v>#DIV/0!</v>
      </c>
    </row>
    <row r="151" spans="1:27" x14ac:dyDescent="0.15">
      <c r="A151" s="180">
        <v>11</v>
      </c>
      <c r="B151" s="19">
        <v>90</v>
      </c>
      <c r="C151" s="19">
        <v>0</v>
      </c>
      <c r="D151" s="19">
        <f>INDEX(圣人天赋!$DO$6:$DO$165,$B151,1)</f>
        <v>0.10767436251588273</v>
      </c>
      <c r="E151" s="19">
        <f t="shared" si="41"/>
        <v>0.10767436251588273</v>
      </c>
      <c r="F151" s="19">
        <v>0</v>
      </c>
      <c r="G151" s="19">
        <f>(D151-D150)*INDEX([5]大r将兵属性验证!$Y$7:$Y$166,$B151,1)+G150</f>
        <v>821187160.79444063</v>
      </c>
      <c r="H151" s="19">
        <f>(E151-E150)*INDEX([5]大r将兵属性验证!$Z$7:$Z$166,$B151,1)+H150</f>
        <v>821187160.79444063</v>
      </c>
      <c r="I151" s="19">
        <f t="shared" si="42"/>
        <v>1642374321.5888813</v>
      </c>
      <c r="K151" s="19">
        <v>90</v>
      </c>
      <c r="L151" s="19">
        <v>0</v>
      </c>
      <c r="M151" s="19">
        <f t="shared" si="43"/>
        <v>0.10767436251588273</v>
      </c>
      <c r="N151" s="19">
        <f t="shared" si="44"/>
        <v>0.10767436251588273</v>
      </c>
      <c r="O151" s="19">
        <v>0</v>
      </c>
      <c r="P151" s="19">
        <f>(M151-M150)*INDEX([5]大r将兵属性验证!$AS$7:$AS$166,$K151,1)+P150</f>
        <v>908423525.43057847</v>
      </c>
      <c r="Q151" s="19">
        <f>(N151-N150)*INDEX([5]大r将兵属性验证!$AT$7:$AT$166,$K151,1)+Q150</f>
        <v>908423525.43057847</v>
      </c>
      <c r="R151" s="19">
        <f t="shared" si="36"/>
        <v>1816847050.8611569</v>
      </c>
      <c r="T151" s="19">
        <v>90</v>
      </c>
      <c r="U151" s="43" t="e">
        <f t="shared" si="40"/>
        <v>#DIV/0!</v>
      </c>
      <c r="V151" s="170">
        <v>146</v>
      </c>
      <c r="W151" s="170" t="e">
        <f>'[1]功能-付费相关'!CA151*('圣人好感度（废弃）'!V149-'圣人好感度（废弃）'!V148)+W150</f>
        <v>#DIV/0!</v>
      </c>
      <c r="X151" s="170" t="e">
        <f>'[1]功能-付费相关'!CB151*('圣人好感度（废弃）'!W149-'圣人好感度（废弃）'!W148)+X150</f>
        <v>#DIV/0!</v>
      </c>
      <c r="Y151" s="170" t="e">
        <f>'[1]功能-付费相关'!CC151*('圣人好感度（废弃）'!X149-'圣人好感度（废弃）'!X148)+Y150</f>
        <v>#DIV/0!</v>
      </c>
      <c r="Z151" s="170" t="e">
        <f>'[1]功能-付费相关'!CD151*('圣人好感度（废弃）'!Y149-'圣人好感度（废弃）'!Y148)+Z150</f>
        <v>#DIV/0!</v>
      </c>
      <c r="AA151" s="170" t="e">
        <f>'[1]功能-付费相关'!CE151*('圣人好感度（废弃）'!Z149-'圣人好感度（废弃）'!Z148)+AA150</f>
        <v>#DIV/0!</v>
      </c>
    </row>
    <row r="152" spans="1:27" x14ac:dyDescent="0.15">
      <c r="A152" s="180">
        <v>12</v>
      </c>
      <c r="B152" s="19">
        <v>100</v>
      </c>
      <c r="C152" s="19">
        <v>0</v>
      </c>
      <c r="D152" s="19">
        <f>INDEX(圣人天赋!$DO$6:$DO$165,$B152,1)</f>
        <v>0.14199999999999999</v>
      </c>
      <c r="E152" s="19">
        <f t="shared" si="41"/>
        <v>0.14199999999999999</v>
      </c>
      <c r="F152" s="19">
        <v>0</v>
      </c>
      <c r="G152" s="19">
        <f>(D152-D151)*INDEX([5]大r将兵属性验证!$Y$7:$Y$166,$B152,1)+G151</f>
        <v>2810457954.5535383</v>
      </c>
      <c r="H152" s="19">
        <f>(E152-E151)*INDEX([5]大r将兵属性验证!$Z$7:$Z$166,$B152,1)+H151</f>
        <v>2810457954.5535383</v>
      </c>
      <c r="I152" s="19">
        <f t="shared" si="42"/>
        <v>5620915909.1070766</v>
      </c>
      <c r="K152" s="19">
        <v>100</v>
      </c>
      <c r="L152" s="19">
        <v>0</v>
      </c>
      <c r="M152" s="19">
        <f t="shared" si="43"/>
        <v>0.14199999999999999</v>
      </c>
      <c r="N152" s="19">
        <f t="shared" si="44"/>
        <v>0.14199999999999999</v>
      </c>
      <c r="O152" s="19">
        <v>0</v>
      </c>
      <c r="P152" s="19">
        <f>(M152-M151)*INDEX([5]大r将兵属性验证!$AS$7:$AS$166,$K152,1)+P151</f>
        <v>3820731388.0607882</v>
      </c>
      <c r="Q152" s="19">
        <f>(N152-N151)*INDEX([5]大r将兵属性验证!$AT$7:$AT$166,$K152,1)+Q151</f>
        <v>3820731388.0607882</v>
      </c>
      <c r="R152" s="19">
        <f t="shared" si="36"/>
        <v>7641462776.1215763</v>
      </c>
      <c r="T152" s="19">
        <v>100</v>
      </c>
      <c r="U152" s="43" t="e">
        <f t="shared" si="40"/>
        <v>#DIV/0!</v>
      </c>
      <c r="V152" s="170">
        <v>147</v>
      </c>
      <c r="W152" s="170" t="e">
        <f>'[1]功能-付费相关'!CA152*('圣人好感度（废弃）'!V150-'圣人好感度（废弃）'!V149)+W151</f>
        <v>#DIV/0!</v>
      </c>
      <c r="X152" s="170" t="e">
        <f>'[1]功能-付费相关'!CB152*('圣人好感度（废弃）'!W150-'圣人好感度（废弃）'!W149)+X151</f>
        <v>#DIV/0!</v>
      </c>
      <c r="Y152" s="170" t="e">
        <f>'[1]功能-付费相关'!CC152*('圣人好感度（废弃）'!X150-'圣人好感度（废弃）'!X149)+Y151</f>
        <v>#DIV/0!</v>
      </c>
      <c r="Z152" s="170" t="e">
        <f>'[1]功能-付费相关'!CD152*('圣人好感度（废弃）'!Y150-'圣人好感度（废弃）'!Y149)+Z151</f>
        <v>#DIV/0!</v>
      </c>
      <c r="AA152" s="170" t="e">
        <f>'[1]功能-付费相关'!CE152*('圣人好感度（废弃）'!Z150-'圣人好感度（废弃）'!Z149)+AA151</f>
        <v>#DIV/0!</v>
      </c>
    </row>
    <row r="153" spans="1:27" x14ac:dyDescent="0.15">
      <c r="A153" s="180">
        <v>13</v>
      </c>
      <c r="B153" s="19">
        <v>110</v>
      </c>
      <c r="C153" s="19">
        <v>0</v>
      </c>
      <c r="D153" s="19">
        <f>INDEX(圣人天赋!$DO$6:$DO$165,$B153,1)</f>
        <v>0.14199999999999999</v>
      </c>
      <c r="E153" s="19">
        <f t="shared" si="41"/>
        <v>0.14199999999999999</v>
      </c>
      <c r="F153" s="19">
        <v>0</v>
      </c>
      <c r="G153" s="19">
        <f>(D153-D152)*INDEX([5]大r将兵属性验证!$Y$7:$Y$166,$B153,1)+G152</f>
        <v>2810457954.5535383</v>
      </c>
      <c r="H153" s="19">
        <f>(E153-E152)*INDEX([5]大r将兵属性验证!$Z$7:$Z$166,$B153,1)+H152</f>
        <v>2810457954.5535383</v>
      </c>
      <c r="I153" s="19">
        <f t="shared" si="42"/>
        <v>5620915909.1070766</v>
      </c>
      <c r="K153" s="19">
        <v>110</v>
      </c>
      <c r="L153" s="19">
        <v>0</v>
      </c>
      <c r="M153" s="19">
        <f t="shared" si="43"/>
        <v>0.14199999999999999</v>
      </c>
      <c r="N153" s="19">
        <f t="shared" si="44"/>
        <v>0.14199999999999999</v>
      </c>
      <c r="O153" s="19">
        <v>0</v>
      </c>
      <c r="P153" s="19">
        <f>(M153-M152)*INDEX([5]大r将兵属性验证!$AS$7:$AS$166,$K153,1)+P152</f>
        <v>3820731388.0607882</v>
      </c>
      <c r="Q153" s="19">
        <f>(N153-N152)*INDEX([5]大r将兵属性验证!$AT$7:$AT$166,$K153,1)+Q152</f>
        <v>3820731388.0607882</v>
      </c>
      <c r="R153" s="19">
        <f t="shared" si="36"/>
        <v>7641462776.1215763</v>
      </c>
      <c r="T153" s="19">
        <v>110</v>
      </c>
      <c r="U153" s="43" t="e">
        <f t="shared" ref="U153:U158" si="45">INDEX($Z$6:$Z$105,T153,1)*$U$1</f>
        <v>#REF!</v>
      </c>
      <c r="V153" s="170">
        <v>148</v>
      </c>
      <c r="W153" s="170" t="e">
        <f>'[1]功能-付费相关'!CA153*('圣人好感度（废弃）'!V151-'圣人好感度（废弃）'!V150)+W152</f>
        <v>#DIV/0!</v>
      </c>
      <c r="X153" s="170" t="e">
        <f>'[1]功能-付费相关'!CB153*('圣人好感度（废弃）'!W151-'圣人好感度（废弃）'!W150)+X152</f>
        <v>#DIV/0!</v>
      </c>
      <c r="Y153" s="170" t="e">
        <f>'[1]功能-付费相关'!CC153*('圣人好感度（废弃）'!X151-'圣人好感度（废弃）'!X150)+Y152</f>
        <v>#DIV/0!</v>
      </c>
      <c r="Z153" s="170" t="e">
        <f>'[1]功能-付费相关'!CD153*('圣人好感度（废弃）'!Y151-'圣人好感度（废弃）'!Y150)+Z152</f>
        <v>#DIV/0!</v>
      </c>
      <c r="AA153" s="170" t="e">
        <f>'[1]功能-付费相关'!CE153*('圣人好感度（废弃）'!Z151-'圣人好感度（废弃）'!Z150)+AA152</f>
        <v>#DIV/0!</v>
      </c>
    </row>
    <row r="154" spans="1:27" x14ac:dyDescent="0.15">
      <c r="A154" s="180">
        <v>14</v>
      </c>
      <c r="B154" s="19">
        <v>120</v>
      </c>
      <c r="C154" s="19">
        <v>0</v>
      </c>
      <c r="D154" s="19">
        <f>INDEX(圣人天赋!$DO$6:$DO$165,$B154,1)</f>
        <v>0.1704</v>
      </c>
      <c r="E154" s="19">
        <f t="shared" si="41"/>
        <v>0.1704</v>
      </c>
      <c r="F154" s="19">
        <v>0</v>
      </c>
      <c r="G154" s="19">
        <f>(D154-D153)*INDEX([5]大r将兵属性验证!$Y$7:$Y$166,$B154,1)+G153</f>
        <v>5399033863.4756546</v>
      </c>
      <c r="H154" s="19">
        <f>(E154-E153)*INDEX([5]大r将兵属性验证!$Z$7:$Z$166,$B154,1)+H153</f>
        <v>5399033863.4756546</v>
      </c>
      <c r="I154" s="19">
        <f t="shared" si="42"/>
        <v>10798067726.951309</v>
      </c>
      <c r="K154" s="19">
        <v>120</v>
      </c>
      <c r="L154" s="19">
        <v>0</v>
      </c>
      <c r="M154" s="19">
        <f t="shared" si="43"/>
        <v>0.1704</v>
      </c>
      <c r="N154" s="19">
        <f t="shared" si="44"/>
        <v>0.1704</v>
      </c>
      <c r="O154" s="19">
        <v>0</v>
      </c>
      <c r="P154" s="19">
        <f>(M154-M153)*INDEX([5]大r将兵属性验证!$AS$7:$AS$166,$K154,1)+P153</f>
        <v>8743459104.7833977</v>
      </c>
      <c r="Q154" s="19">
        <f>(N154-N153)*INDEX([5]大r将兵属性验证!$AT$7:$AT$166,$K154,1)+Q153</f>
        <v>8743459104.7833977</v>
      </c>
      <c r="R154" s="19">
        <f t="shared" si="36"/>
        <v>17486918209.566795</v>
      </c>
      <c r="T154" s="19">
        <v>120</v>
      </c>
      <c r="U154" s="43" t="e">
        <f t="shared" si="45"/>
        <v>#REF!</v>
      </c>
      <c r="V154" s="170">
        <v>149</v>
      </c>
      <c r="W154" s="170" t="e">
        <f>'[1]功能-付费相关'!CA154*('圣人好感度（废弃）'!V152-'圣人好感度（废弃）'!V151)+W153</f>
        <v>#DIV/0!</v>
      </c>
      <c r="X154" s="170" t="e">
        <f>'[1]功能-付费相关'!CB154*('圣人好感度（废弃）'!W152-'圣人好感度（废弃）'!W151)+X153</f>
        <v>#DIV/0!</v>
      </c>
      <c r="Y154" s="170" t="e">
        <f>'[1]功能-付费相关'!CC154*('圣人好感度（废弃）'!X152-'圣人好感度（废弃）'!X151)+Y153</f>
        <v>#DIV/0!</v>
      </c>
      <c r="Z154" s="170" t="e">
        <f>'[1]功能-付费相关'!CD154*('圣人好感度（废弃）'!Y152-'圣人好感度（废弃）'!Y151)+Z153</f>
        <v>#DIV/0!</v>
      </c>
      <c r="AA154" s="170" t="e">
        <f>'[1]功能-付费相关'!CE154*('圣人好感度（废弃）'!Z152-'圣人好感度（废弃）'!Z151)+AA153</f>
        <v>#DIV/0!</v>
      </c>
    </row>
    <row r="155" spans="1:27" x14ac:dyDescent="0.15">
      <c r="A155" s="180">
        <v>15</v>
      </c>
      <c r="B155" s="19">
        <v>130</v>
      </c>
      <c r="C155" s="19">
        <v>0</v>
      </c>
      <c r="D155" s="19">
        <f>INDEX(圣人天赋!$DO$6:$DO$165,$B155,1)</f>
        <v>0.1704</v>
      </c>
      <c r="E155" s="19">
        <f t="shared" si="41"/>
        <v>0.1704</v>
      </c>
      <c r="F155" s="19">
        <v>0</v>
      </c>
      <c r="G155" s="19">
        <f>(D155-D154)*INDEX([5]大r将兵属性验证!$Y$7:$Y$166,$B155,1)+G154</f>
        <v>5399033863.4756546</v>
      </c>
      <c r="H155" s="19">
        <f>(E155-E154)*INDEX([5]大r将兵属性验证!$Z$7:$Z$166,$B155,1)+H154</f>
        <v>5399033863.4756546</v>
      </c>
      <c r="I155" s="19">
        <f t="shared" si="42"/>
        <v>10798067726.951309</v>
      </c>
      <c r="K155" s="19">
        <v>130</v>
      </c>
      <c r="L155" s="19">
        <v>0</v>
      </c>
      <c r="M155" s="19">
        <f t="shared" si="43"/>
        <v>0.1704</v>
      </c>
      <c r="N155" s="19">
        <f t="shared" si="44"/>
        <v>0.1704</v>
      </c>
      <c r="O155" s="19">
        <v>0</v>
      </c>
      <c r="P155" s="19">
        <f>(M155-M154)*INDEX([5]大r将兵属性验证!$AS$7:$AS$166,$K155,1)+P154</f>
        <v>8743459104.7833977</v>
      </c>
      <c r="Q155" s="19">
        <f>(N155-N154)*INDEX([5]大r将兵属性验证!$AT$7:$AT$166,$K155,1)+Q154</f>
        <v>8743459104.7833977</v>
      </c>
      <c r="R155" s="19">
        <f t="shared" si="36"/>
        <v>17486918209.566795</v>
      </c>
      <c r="T155" s="19">
        <v>130</v>
      </c>
      <c r="U155" s="43" t="e">
        <f t="shared" si="45"/>
        <v>#REF!</v>
      </c>
      <c r="V155" s="170">
        <v>150</v>
      </c>
      <c r="W155" s="170" t="e">
        <f>'[1]功能-付费相关'!CA155*('圣人好感度（废弃）'!V153-'圣人好感度（废弃）'!V152)+W154</f>
        <v>#DIV/0!</v>
      </c>
      <c r="X155" s="170" t="e">
        <f>'[1]功能-付费相关'!CB155*('圣人好感度（废弃）'!W153-'圣人好感度（废弃）'!W152)+X154</f>
        <v>#DIV/0!</v>
      </c>
      <c r="Y155" s="170" t="e">
        <f>'[1]功能-付费相关'!CC155*('圣人好感度（废弃）'!X153-'圣人好感度（废弃）'!X152)+Y154</f>
        <v>#DIV/0!</v>
      </c>
      <c r="Z155" s="170" t="e">
        <f>'[1]功能-付费相关'!CD155*('圣人好感度（废弃）'!Y153-'圣人好感度（废弃）'!Y152)+Z154</f>
        <v>#DIV/0!</v>
      </c>
      <c r="AA155" s="170" t="e">
        <f>'[1]功能-付费相关'!CE155*('圣人好感度（废弃）'!Z153-'圣人好感度（废弃）'!Z152)+AA154</f>
        <v>#DIV/0!</v>
      </c>
    </row>
    <row r="156" spans="1:27" x14ac:dyDescent="0.15">
      <c r="A156" s="180">
        <v>16</v>
      </c>
      <c r="B156" s="19">
        <v>140</v>
      </c>
      <c r="C156" s="19">
        <v>0</v>
      </c>
      <c r="D156" s="19">
        <f>INDEX(圣人天赋!$DO$6:$DO$165,$B156,1)</f>
        <v>0.1704</v>
      </c>
      <c r="E156" s="19">
        <f t="shared" si="41"/>
        <v>0.1704</v>
      </c>
      <c r="F156" s="19">
        <v>0</v>
      </c>
      <c r="G156" s="19">
        <f>(D156-D155)*INDEX([5]大r将兵属性验证!$Y$7:$Y$166,$B156,1)+G155</f>
        <v>5399033863.4756546</v>
      </c>
      <c r="H156" s="19">
        <f>(E156-E155)*INDEX([5]大r将兵属性验证!$Z$7:$Z$166,$B156,1)+H155</f>
        <v>5399033863.4756546</v>
      </c>
      <c r="I156" s="19">
        <f t="shared" si="42"/>
        <v>10798067726.951309</v>
      </c>
      <c r="K156" s="19">
        <v>140</v>
      </c>
      <c r="L156" s="19">
        <v>0</v>
      </c>
      <c r="M156" s="19">
        <f t="shared" si="43"/>
        <v>0.1704</v>
      </c>
      <c r="N156" s="19">
        <f t="shared" si="44"/>
        <v>0.1704</v>
      </c>
      <c r="O156" s="19">
        <v>0</v>
      </c>
      <c r="P156" s="19">
        <f>(M156-M155)*INDEX([5]大r将兵属性验证!$AS$7:$AS$166,$K156,1)+P155</f>
        <v>8743459104.7833977</v>
      </c>
      <c r="Q156" s="19">
        <f>(N156-N155)*INDEX([5]大r将兵属性验证!$AT$7:$AT$166,$K156,1)+Q155</f>
        <v>8743459104.7833977</v>
      </c>
      <c r="R156" s="19">
        <f t="shared" si="36"/>
        <v>17486918209.566795</v>
      </c>
      <c r="T156" s="19">
        <v>140</v>
      </c>
      <c r="U156" s="43" t="e">
        <f t="shared" si="45"/>
        <v>#REF!</v>
      </c>
      <c r="V156" s="170">
        <v>151</v>
      </c>
      <c r="W156" s="170" t="e">
        <f>'[1]功能-付费相关'!CA156*('圣人好感度（废弃）'!V154-'圣人好感度（废弃）'!V153)+W155</f>
        <v>#DIV/0!</v>
      </c>
      <c r="X156" s="170" t="e">
        <f>'[1]功能-付费相关'!CB156*('圣人好感度（废弃）'!W154-'圣人好感度（废弃）'!W153)+X155</f>
        <v>#DIV/0!</v>
      </c>
      <c r="Y156" s="170" t="e">
        <f>'[1]功能-付费相关'!CC156*('圣人好感度（废弃）'!X154-'圣人好感度（废弃）'!X153)+Y155</f>
        <v>#DIV/0!</v>
      </c>
      <c r="Z156" s="170" t="e">
        <f>'[1]功能-付费相关'!CD156*('圣人好感度（废弃）'!Y154-'圣人好感度（废弃）'!Y153)+Z155</f>
        <v>#DIV/0!</v>
      </c>
      <c r="AA156" s="170" t="e">
        <f>'[1]功能-付费相关'!CE156*('圣人好感度（废弃）'!Z154-'圣人好感度（废弃）'!Z153)+AA155</f>
        <v>#DIV/0!</v>
      </c>
    </row>
    <row r="157" spans="1:27" x14ac:dyDescent="0.15">
      <c r="A157" s="180">
        <v>17</v>
      </c>
      <c r="B157" s="19">
        <v>150</v>
      </c>
      <c r="C157" s="19">
        <v>0</v>
      </c>
      <c r="D157" s="19">
        <f>INDEX(圣人天赋!$DO$6:$DO$165,$B157,1)</f>
        <v>0.19879999999999998</v>
      </c>
      <c r="E157" s="19">
        <f t="shared" si="41"/>
        <v>0.19879999999999998</v>
      </c>
      <c r="F157" s="19">
        <v>0</v>
      </c>
      <c r="G157" s="19">
        <f>(D157-D156)*INDEX([5]大r将兵属性验证!$Y$7:$Y$166,$B157,1)+G156</f>
        <v>10335049426.48834</v>
      </c>
      <c r="H157" s="19">
        <f>(E157-E156)*INDEX([5]大r将兵属性验证!$Z$7:$Z$166,$B157,1)+H156</f>
        <v>10335049426.48834</v>
      </c>
      <c r="I157" s="19">
        <f t="shared" si="42"/>
        <v>20670098852.976681</v>
      </c>
      <c r="K157" s="19">
        <v>150</v>
      </c>
      <c r="L157" s="19">
        <v>0</v>
      </c>
      <c r="M157" s="19">
        <f t="shared" si="43"/>
        <v>0.19879999999999998</v>
      </c>
      <c r="N157" s="19">
        <f t="shared" si="44"/>
        <v>0.19879999999999998</v>
      </c>
      <c r="O157" s="19">
        <v>0</v>
      </c>
      <c r="P157" s="19">
        <f>(M157-M156)*INDEX([5]大r将兵属性验证!$AS$7:$AS$166,$K157,1)+P156</f>
        <v>21872785997.787487</v>
      </c>
      <c r="Q157" s="19">
        <f>(N157-N156)*INDEX([5]大r将兵属性验证!$AT$7:$AT$166,$K157,1)+Q156</f>
        <v>21872785997.787487</v>
      </c>
      <c r="R157" s="19">
        <f t="shared" si="36"/>
        <v>43745571995.574974</v>
      </c>
      <c r="T157" s="19">
        <v>150</v>
      </c>
      <c r="U157" s="43" t="e">
        <f t="shared" si="45"/>
        <v>#REF!</v>
      </c>
      <c r="V157" s="170">
        <v>152</v>
      </c>
      <c r="W157" s="170" t="e">
        <f>'[1]功能-付费相关'!CA157*('圣人好感度（废弃）'!V155-'圣人好感度（废弃）'!V154)+W156</f>
        <v>#DIV/0!</v>
      </c>
      <c r="X157" s="170" t="e">
        <f>'[1]功能-付费相关'!CB157*('圣人好感度（废弃）'!W155-'圣人好感度（废弃）'!W154)+X156</f>
        <v>#DIV/0!</v>
      </c>
      <c r="Y157" s="170" t="e">
        <f>'[1]功能-付费相关'!CC157*('圣人好感度（废弃）'!X155-'圣人好感度（废弃）'!X154)+Y156</f>
        <v>#DIV/0!</v>
      </c>
      <c r="Z157" s="170" t="e">
        <f>'[1]功能-付费相关'!CD157*('圣人好感度（废弃）'!Y155-'圣人好感度（废弃）'!Y154)+Z156</f>
        <v>#DIV/0!</v>
      </c>
      <c r="AA157" s="170" t="e">
        <f>'[1]功能-付费相关'!CE157*('圣人好感度（废弃）'!Z155-'圣人好感度（废弃）'!Z154)+AA156</f>
        <v>#DIV/0!</v>
      </c>
    </row>
    <row r="158" spans="1:27" x14ac:dyDescent="0.15">
      <c r="A158" s="180">
        <v>18</v>
      </c>
      <c r="B158" s="19">
        <v>160</v>
      </c>
      <c r="C158" s="19">
        <v>0</v>
      </c>
      <c r="D158" s="19">
        <f>INDEX(圣人天赋!$DO$6:$DO$165,$B158,1)</f>
        <v>0.21300000000000002</v>
      </c>
      <c r="E158" s="19">
        <f t="shared" si="41"/>
        <v>0.21300000000000002</v>
      </c>
      <c r="F158" s="19">
        <v>0</v>
      </c>
      <c r="G158" s="19">
        <f>(D158-D157)*INDEX([5]大r将兵属性验证!$Y$7:$Y$166,$B158,1)+G157</f>
        <v>13166165432.812572</v>
      </c>
      <c r="H158" s="19">
        <f>(E158-E157)*INDEX([5]大r将兵属性验证!$Z$7:$Z$166,$B158,1)+H157</f>
        <v>13166165432.812572</v>
      </c>
      <c r="I158" s="19">
        <f t="shared" si="42"/>
        <v>26332330865.625145</v>
      </c>
      <c r="K158" s="19">
        <v>160</v>
      </c>
      <c r="L158" s="19">
        <v>0</v>
      </c>
      <c r="M158" s="19">
        <f t="shared" si="43"/>
        <v>0.21300000000000002</v>
      </c>
      <c r="N158" s="19">
        <f t="shared" si="44"/>
        <v>0.21300000000000002</v>
      </c>
      <c r="O158" s="19">
        <v>0</v>
      </c>
      <c r="P158" s="19">
        <f>(M158-M157)*INDEX([5]大r将兵属性验证!$AS$7:$AS$166,$K158,1)+P157</f>
        <v>30527169450.367607</v>
      </c>
      <c r="Q158" s="19">
        <f>(N158-N157)*INDEX([5]大r将兵属性验证!$AT$7:$AT$166,$K158,1)+Q157</f>
        <v>30527169450.367607</v>
      </c>
      <c r="R158" s="19">
        <f t="shared" si="36"/>
        <v>61054338900.735214</v>
      </c>
      <c r="T158" s="19">
        <v>160</v>
      </c>
      <c r="U158" s="43" t="e">
        <f t="shared" si="45"/>
        <v>#REF!</v>
      </c>
      <c r="V158" s="170">
        <v>153</v>
      </c>
      <c r="W158" s="170" t="e">
        <f>'[1]功能-付费相关'!CA158*('圣人好感度（废弃）'!V156-'圣人好感度（废弃）'!V155)+W157</f>
        <v>#DIV/0!</v>
      </c>
      <c r="X158" s="170" t="e">
        <f>'[1]功能-付费相关'!CB158*('圣人好感度（废弃）'!W156-'圣人好感度（废弃）'!W155)+X157</f>
        <v>#DIV/0!</v>
      </c>
      <c r="Y158" s="170" t="e">
        <f>'[1]功能-付费相关'!CC158*('圣人好感度（废弃）'!X156-'圣人好感度（废弃）'!X155)+Y157</f>
        <v>#DIV/0!</v>
      </c>
      <c r="Z158" s="170" t="e">
        <f>'[1]功能-付费相关'!CD158*('圣人好感度（废弃）'!Y156-'圣人好感度（废弃）'!Y155)+Z157</f>
        <v>#DIV/0!</v>
      </c>
      <c r="AA158" s="170" t="e">
        <f>'[1]功能-付费相关'!CE158*('圣人好感度（废弃）'!Z156-'圣人好感度（废弃）'!Z155)+AA157</f>
        <v>#DIV/0!</v>
      </c>
    </row>
    <row r="159" spans="1:27" x14ac:dyDescent="0.15">
      <c r="A159" s="180">
        <v>19</v>
      </c>
      <c r="V159" s="170">
        <v>154</v>
      </c>
      <c r="W159" s="170" t="e">
        <f>'[1]功能-付费相关'!CA159*('圣人好感度（废弃）'!V157-'圣人好感度（废弃）'!V156)+W158</f>
        <v>#DIV/0!</v>
      </c>
      <c r="X159" s="170" t="e">
        <f>'[1]功能-付费相关'!CB159*('圣人好感度（废弃）'!W157-'圣人好感度（废弃）'!W156)+X158</f>
        <v>#DIV/0!</v>
      </c>
      <c r="Y159" s="170" t="e">
        <f>'[1]功能-付费相关'!CC159*('圣人好感度（废弃）'!X157-'圣人好感度（废弃）'!X156)+Y158</f>
        <v>#DIV/0!</v>
      </c>
      <c r="Z159" s="170" t="e">
        <f>'[1]功能-付费相关'!CD159*('圣人好感度（废弃）'!Y157-'圣人好感度（废弃）'!Y156)+Z158</f>
        <v>#DIV/0!</v>
      </c>
      <c r="AA159" s="170" t="e">
        <f>'[1]功能-付费相关'!CE159*('圣人好感度（废弃）'!Z157-'圣人好感度（废弃）'!Z156)+AA158</f>
        <v>#DIV/0!</v>
      </c>
    </row>
    <row r="160" spans="1:27" x14ac:dyDescent="0.15">
      <c r="A160" s="180">
        <v>20</v>
      </c>
      <c r="V160" s="170">
        <v>155</v>
      </c>
      <c r="W160" s="170" t="e">
        <f>'[1]功能-付费相关'!CA160*('圣人好感度（废弃）'!V158-'圣人好感度（废弃）'!V157)+W159</f>
        <v>#DIV/0!</v>
      </c>
      <c r="X160" s="170" t="e">
        <f>'[1]功能-付费相关'!CB160*('圣人好感度（废弃）'!W158-'圣人好感度（废弃）'!W157)+X159</f>
        <v>#DIV/0!</v>
      </c>
      <c r="Y160" s="170" t="e">
        <f>'[1]功能-付费相关'!CC160*('圣人好感度（废弃）'!X158-'圣人好感度（废弃）'!X157)+Y159</f>
        <v>#DIV/0!</v>
      </c>
      <c r="Z160" s="170" t="e">
        <f>'[1]功能-付费相关'!CD160*('圣人好感度（废弃）'!Y158-'圣人好感度（废弃）'!Y157)+Z159</f>
        <v>#DIV/0!</v>
      </c>
      <c r="AA160" s="170" t="e">
        <f>'[1]功能-付费相关'!CE160*('圣人好感度（废弃）'!Z158-'圣人好感度（废弃）'!Z157)+AA159</f>
        <v>#DIV/0!</v>
      </c>
    </row>
    <row r="161" spans="1:27" x14ac:dyDescent="0.15">
      <c r="A161" s="180">
        <v>21</v>
      </c>
      <c r="V161" s="170">
        <v>156</v>
      </c>
      <c r="W161" s="170" t="e">
        <f>'[1]功能-付费相关'!CA161*('圣人好感度（废弃）'!V159-'圣人好感度（废弃）'!V158)+W160</f>
        <v>#DIV/0!</v>
      </c>
      <c r="X161" s="170" t="e">
        <f>'[1]功能-付费相关'!CB161*('圣人好感度（废弃）'!W159-'圣人好感度（废弃）'!W158)+X160</f>
        <v>#DIV/0!</v>
      </c>
      <c r="Y161" s="170" t="e">
        <f>'[1]功能-付费相关'!CC161*('圣人好感度（废弃）'!X159-'圣人好感度（废弃）'!X158)+Y160</f>
        <v>#DIV/0!</v>
      </c>
      <c r="Z161" s="170" t="e">
        <f>'[1]功能-付费相关'!CD161*('圣人好感度（废弃）'!Y159-'圣人好感度（废弃）'!Y158)+Z160</f>
        <v>#DIV/0!</v>
      </c>
      <c r="AA161" s="170" t="e">
        <f>'[1]功能-付费相关'!CE161*('圣人好感度（废弃）'!Z159-'圣人好感度（废弃）'!Z158)+AA160</f>
        <v>#DIV/0!</v>
      </c>
    </row>
    <row r="162" spans="1:27" x14ac:dyDescent="0.15">
      <c r="A162" s="180">
        <v>22</v>
      </c>
      <c r="V162" s="170">
        <v>157</v>
      </c>
      <c r="W162" s="170" t="e">
        <f>'[1]功能-付费相关'!CA162*('圣人好感度（废弃）'!V160-'圣人好感度（废弃）'!V159)+W161</f>
        <v>#DIV/0!</v>
      </c>
      <c r="X162" s="170" t="e">
        <f>'[1]功能-付费相关'!CB162*('圣人好感度（废弃）'!W160-'圣人好感度（废弃）'!W159)+X161</f>
        <v>#DIV/0!</v>
      </c>
      <c r="Y162" s="170" t="e">
        <f>'[1]功能-付费相关'!CC162*('圣人好感度（废弃）'!X160-'圣人好感度（废弃）'!X159)+Y161</f>
        <v>#DIV/0!</v>
      </c>
      <c r="Z162" s="170" t="e">
        <f>'[1]功能-付费相关'!CD162*('圣人好感度（废弃）'!Y160-'圣人好感度（废弃）'!Y159)+Z161</f>
        <v>#DIV/0!</v>
      </c>
      <c r="AA162" s="170" t="e">
        <f>'[1]功能-付费相关'!CE162*('圣人好感度（废弃）'!Z160-'圣人好感度（废弃）'!Z159)+AA161</f>
        <v>#DIV/0!</v>
      </c>
    </row>
    <row r="163" spans="1:27" x14ac:dyDescent="0.15">
      <c r="A163" s="180">
        <v>23</v>
      </c>
      <c r="V163" s="170">
        <v>158</v>
      </c>
      <c r="W163" s="170" t="e">
        <f>'[1]功能-付费相关'!CA163*('圣人好感度（废弃）'!V161-'圣人好感度（废弃）'!V160)+W162</f>
        <v>#DIV/0!</v>
      </c>
      <c r="X163" s="170" t="e">
        <f>'[1]功能-付费相关'!CB163*('圣人好感度（废弃）'!W161-'圣人好感度（废弃）'!W160)+X162</f>
        <v>#DIV/0!</v>
      </c>
      <c r="Y163" s="170" t="e">
        <f>'[1]功能-付费相关'!CC163*('圣人好感度（废弃）'!X161-'圣人好感度（废弃）'!X160)+Y162</f>
        <v>#DIV/0!</v>
      </c>
      <c r="Z163" s="170" t="e">
        <f>'[1]功能-付费相关'!CD163*('圣人好感度（废弃）'!Y161-'圣人好感度（废弃）'!Y160)+Z162</f>
        <v>#DIV/0!</v>
      </c>
      <c r="AA163" s="170" t="e">
        <f>'[1]功能-付费相关'!CE163*('圣人好感度（废弃）'!Z161-'圣人好感度（废弃）'!Z160)+AA162</f>
        <v>#DIV/0!</v>
      </c>
    </row>
    <row r="164" spans="1:27" x14ac:dyDescent="0.15">
      <c r="A164" s="180">
        <v>24</v>
      </c>
      <c r="V164" s="170">
        <v>159</v>
      </c>
      <c r="W164" s="170" t="e">
        <f>'[1]功能-付费相关'!CA164*('圣人好感度（废弃）'!V162-'圣人好感度（废弃）'!V161)+W163</f>
        <v>#DIV/0!</v>
      </c>
      <c r="X164" s="170" t="e">
        <f>'[1]功能-付费相关'!CB164*('圣人好感度（废弃）'!W162-'圣人好感度（废弃）'!W161)+X163</f>
        <v>#DIV/0!</v>
      </c>
      <c r="Y164" s="170" t="e">
        <f>'[1]功能-付费相关'!CC164*('圣人好感度（废弃）'!X162-'圣人好感度（废弃）'!X161)+Y163</f>
        <v>#DIV/0!</v>
      </c>
      <c r="Z164" s="170" t="e">
        <f>'[1]功能-付费相关'!CD164*('圣人好感度（废弃）'!Y162-'圣人好感度（废弃）'!Y161)+Z163</f>
        <v>#DIV/0!</v>
      </c>
      <c r="AA164" s="170" t="e">
        <f>'[1]功能-付费相关'!CE164*('圣人好感度（废弃）'!Z162-'圣人好感度（废弃）'!Z161)+AA163</f>
        <v>#DIV/0!</v>
      </c>
    </row>
    <row r="165" spans="1:27" x14ac:dyDescent="0.15">
      <c r="A165" s="180">
        <v>25</v>
      </c>
      <c r="V165" s="170">
        <v>160</v>
      </c>
      <c r="W165" s="170" t="e">
        <f>'[1]功能-付费相关'!CA165*('圣人好感度（废弃）'!V163-'圣人好感度（废弃）'!V162)+W164</f>
        <v>#DIV/0!</v>
      </c>
      <c r="X165" s="170" t="e">
        <f>'[1]功能-付费相关'!CB165*('圣人好感度（废弃）'!W163-'圣人好感度（废弃）'!W162)+X164</f>
        <v>#DIV/0!</v>
      </c>
      <c r="Y165" s="170" t="e">
        <f>'[1]功能-付费相关'!CC165*('圣人好感度（废弃）'!X163-'圣人好感度（废弃）'!X162)+Y164</f>
        <v>#DIV/0!</v>
      </c>
      <c r="Z165" s="170" t="e">
        <f>'[1]功能-付费相关'!CD165*('圣人好感度（废弃）'!Y163-'圣人好感度（废弃）'!Y162)+Z164</f>
        <v>#DIV/0!</v>
      </c>
      <c r="AA165" s="170" t="e">
        <f>'[1]功能-付费相关'!CE165*('圣人好感度（废弃）'!Z163-'圣人好感度（废弃）'!Z162)+AA164</f>
        <v>#DIV/0!</v>
      </c>
    </row>
    <row r="166" spans="1:27" x14ac:dyDescent="0.15">
      <c r="A166" s="180">
        <v>26</v>
      </c>
      <c r="V166" s="170"/>
      <c r="W166" s="170"/>
      <c r="X166" s="170"/>
      <c r="Y166" s="170"/>
      <c r="Z166" s="170"/>
      <c r="AA166" s="170"/>
    </row>
    <row r="167" spans="1:27" x14ac:dyDescent="0.15">
      <c r="A167" s="180">
        <v>27</v>
      </c>
    </row>
    <row r="168" spans="1:27" x14ac:dyDescent="0.15">
      <c r="A168" s="180">
        <v>28</v>
      </c>
    </row>
    <row r="169" spans="1:27" x14ac:dyDescent="0.15">
      <c r="A169" s="180">
        <v>29</v>
      </c>
    </row>
    <row r="170" spans="1:27" x14ac:dyDescent="0.15">
      <c r="A170" s="180">
        <v>30</v>
      </c>
    </row>
    <row r="171" spans="1:27" x14ac:dyDescent="0.15">
      <c r="A171" s="180">
        <v>31</v>
      </c>
    </row>
    <row r="172" spans="1:27" x14ac:dyDescent="0.15">
      <c r="A172" s="180">
        <v>32</v>
      </c>
    </row>
    <row r="173" spans="1:27" x14ac:dyDescent="0.15">
      <c r="A173" s="180">
        <v>33</v>
      </c>
    </row>
    <row r="174" spans="1:27" x14ac:dyDescent="0.15">
      <c r="A174" s="180">
        <v>34</v>
      </c>
    </row>
    <row r="175" spans="1:27" x14ac:dyDescent="0.15">
      <c r="A175" s="180">
        <v>35</v>
      </c>
    </row>
    <row r="176" spans="1:27" x14ac:dyDescent="0.15">
      <c r="A176" s="180">
        <v>36</v>
      </c>
    </row>
    <row r="177" spans="1:21" x14ac:dyDescent="0.15">
      <c r="A177" s="180">
        <v>37</v>
      </c>
    </row>
    <row r="178" spans="1:21" x14ac:dyDescent="0.15">
      <c r="A178" s="180">
        <v>38</v>
      </c>
    </row>
    <row r="179" spans="1:21" x14ac:dyDescent="0.15">
      <c r="A179" s="180">
        <v>39</v>
      </c>
    </row>
    <row r="180" spans="1:21" x14ac:dyDescent="0.15">
      <c r="A180" s="180">
        <v>40</v>
      </c>
    </row>
    <row r="181" spans="1:21" x14ac:dyDescent="0.15">
      <c r="A181" s="180">
        <v>41</v>
      </c>
    </row>
    <row r="182" spans="1:21" x14ac:dyDescent="0.15">
      <c r="A182" s="180">
        <v>42</v>
      </c>
    </row>
    <row r="183" spans="1:21" x14ac:dyDescent="0.15">
      <c r="A183" s="180">
        <v>43</v>
      </c>
    </row>
    <row r="184" spans="1:21" x14ac:dyDescent="0.15">
      <c r="A184" s="180">
        <v>44</v>
      </c>
    </row>
    <row r="185" spans="1:21" x14ac:dyDescent="0.15">
      <c r="A185" s="180">
        <v>45</v>
      </c>
    </row>
    <row r="186" spans="1:21" x14ac:dyDescent="0.15">
      <c r="A186" s="180">
        <v>1</v>
      </c>
      <c r="B186" s="19" t="s">
        <v>35</v>
      </c>
      <c r="C186" s="195" t="s">
        <v>230</v>
      </c>
      <c r="D186" s="196"/>
      <c r="E186" s="197"/>
      <c r="F186" s="195" t="s">
        <v>231</v>
      </c>
      <c r="G186" s="196"/>
      <c r="H186" s="196"/>
      <c r="I186" s="197"/>
      <c r="K186" s="19" t="s">
        <v>35</v>
      </c>
      <c r="L186" s="195" t="s">
        <v>230</v>
      </c>
      <c r="M186" s="196"/>
      <c r="N186" s="197"/>
      <c r="O186" s="195" t="s">
        <v>231</v>
      </c>
      <c r="P186" s="196"/>
      <c r="Q186" s="196"/>
      <c r="R186" s="197"/>
    </row>
    <row r="187" spans="1:21" x14ac:dyDescent="0.15">
      <c r="A187" s="180">
        <v>2</v>
      </c>
      <c r="B187" s="72" t="s">
        <v>298</v>
      </c>
      <c r="C187" s="19" t="s">
        <v>224</v>
      </c>
      <c r="D187" s="19" t="s">
        <v>225</v>
      </c>
      <c r="E187" s="19" t="s">
        <v>226</v>
      </c>
      <c r="F187" s="19" t="s">
        <v>224</v>
      </c>
      <c r="G187" s="19" t="s">
        <v>225</v>
      </c>
      <c r="H187" s="19" t="s">
        <v>226</v>
      </c>
      <c r="I187" s="72" t="s">
        <v>227</v>
      </c>
      <c r="K187" s="72" t="s">
        <v>298</v>
      </c>
      <c r="L187" s="19" t="s">
        <v>224</v>
      </c>
      <c r="M187" s="19" t="s">
        <v>225</v>
      </c>
      <c r="N187" s="19" t="s">
        <v>226</v>
      </c>
      <c r="O187" s="19" t="s">
        <v>224</v>
      </c>
      <c r="P187" s="19" t="s">
        <v>228</v>
      </c>
      <c r="Q187" s="19" t="s">
        <v>229</v>
      </c>
      <c r="R187" s="72" t="s">
        <v>227</v>
      </c>
      <c r="T187" s="72" t="s">
        <v>298</v>
      </c>
      <c r="U187" s="43" t="s">
        <v>235</v>
      </c>
    </row>
    <row r="188" spans="1:21" x14ac:dyDescent="0.15">
      <c r="A188" s="180">
        <v>3</v>
      </c>
      <c r="B188" s="19">
        <v>10</v>
      </c>
      <c r="C188" s="19">
        <v>0</v>
      </c>
      <c r="D188" s="19">
        <f>INDEX(圣人天赋!$DO$6:$DO$165,$B188,1)</f>
        <v>0</v>
      </c>
      <c r="E188" s="19">
        <f>D188</f>
        <v>0</v>
      </c>
      <c r="F188" s="19">
        <v>0</v>
      </c>
      <c r="G188" s="73">
        <f>D188*INDEX([5]超r将兵属性验证!$Y$7:$Y$166,$B188,1)</f>
        <v>0</v>
      </c>
      <c r="H188" s="73">
        <f>E188*INDEX([5]超r将兵属性验证!$Z$7:$Z$166,$B188,1)</f>
        <v>0</v>
      </c>
      <c r="I188" s="19">
        <f t="shared" ref="I188:I203" si="46">SUM(F188:H188)</f>
        <v>0</v>
      </c>
      <c r="K188" s="19">
        <v>10</v>
      </c>
      <c r="L188" s="19">
        <v>0</v>
      </c>
      <c r="M188" s="19">
        <f>D188</f>
        <v>0</v>
      </c>
      <c r="N188" s="19">
        <f>E188</f>
        <v>0</v>
      </c>
      <c r="O188" s="19">
        <v>0</v>
      </c>
      <c r="P188" s="73">
        <f>M188*INDEX([5]超r将兵属性验证!$AS$7:$AS$166,$K188,1)</f>
        <v>0</v>
      </c>
      <c r="Q188" s="73">
        <f>N188*INDEX([5]超r将兵属性验证!$AT$7:$AT$166,$K188,1)</f>
        <v>0</v>
      </c>
      <c r="R188" s="19">
        <f t="shared" ref="R188:R203" si="47">SUM(O188:Q188)</f>
        <v>0</v>
      </c>
      <c r="T188" s="19">
        <v>10</v>
      </c>
      <c r="U188" s="43" t="e">
        <f>INDEX($AA$6:$AA$105,T188,1)*$U$1</f>
        <v>#DIV/0!</v>
      </c>
    </row>
    <row r="189" spans="1:21" x14ac:dyDescent="0.15">
      <c r="A189" s="180">
        <v>4</v>
      </c>
      <c r="B189" s="19">
        <v>20</v>
      </c>
      <c r="C189" s="19">
        <v>0</v>
      </c>
      <c r="D189" s="19">
        <f>INDEX(圣人天赋!$DO$6:$DO$165,$B189,1)</f>
        <v>0</v>
      </c>
      <c r="E189" s="19">
        <f t="shared" ref="E189:E203" si="48">D189</f>
        <v>0</v>
      </c>
      <c r="F189" s="19">
        <v>0</v>
      </c>
      <c r="G189" s="19">
        <f>(D189-D188)*INDEX([5]超r将兵属性验证!$Y$7:$Y$166,$B189,1)+G188</f>
        <v>0</v>
      </c>
      <c r="H189" s="19">
        <f>(E189-E188)*INDEX([5]超r将兵属性验证!$Z$7:$Z$166,$B189,1)+H188</f>
        <v>0</v>
      </c>
      <c r="I189" s="19">
        <f t="shared" si="46"/>
        <v>0</v>
      </c>
      <c r="K189" s="19">
        <v>20</v>
      </c>
      <c r="L189" s="19">
        <v>0</v>
      </c>
      <c r="M189" s="19">
        <f t="shared" ref="M189:M203" si="49">D189</f>
        <v>0</v>
      </c>
      <c r="N189" s="19">
        <f t="shared" ref="N189:N203" si="50">E189</f>
        <v>0</v>
      </c>
      <c r="O189" s="19">
        <v>0</v>
      </c>
      <c r="P189" s="19">
        <f>(M189-M188)*INDEX([5]超r将兵属性验证!$AS$7:$AS$166,$K189,1)+P188</f>
        <v>0</v>
      </c>
      <c r="Q189" s="19">
        <f>(N189-N188)*INDEX([5]超r将兵属性验证!$AT$7:$AT$166,$K189,1)+Q188</f>
        <v>0</v>
      </c>
      <c r="R189" s="19">
        <f t="shared" si="47"/>
        <v>0</v>
      </c>
      <c r="T189" s="19">
        <v>20</v>
      </c>
      <c r="U189" s="43" t="e">
        <f t="shared" ref="U189:U197" si="51">INDEX($AA$6:$AA$105,T189,1)*$U$1</f>
        <v>#DIV/0!</v>
      </c>
    </row>
    <row r="190" spans="1:21" x14ac:dyDescent="0.15">
      <c r="A190" s="180">
        <v>5</v>
      </c>
      <c r="B190" s="19">
        <v>30</v>
      </c>
      <c r="C190" s="19">
        <v>0</v>
      </c>
      <c r="D190" s="19">
        <f>INDEX(圣人天赋!$DO$6:$DO$165,$B190,1)</f>
        <v>0</v>
      </c>
      <c r="E190" s="19">
        <f t="shared" si="48"/>
        <v>0</v>
      </c>
      <c r="F190" s="19">
        <v>0</v>
      </c>
      <c r="G190" s="19">
        <f>(D190-D189)*INDEX([5]超r将兵属性验证!$Y$7:$Y$166,$B190,1)+G189</f>
        <v>0</v>
      </c>
      <c r="H190" s="19">
        <f>(E190-E189)*INDEX([5]超r将兵属性验证!$Z$7:$Z$166,$B190,1)+H189</f>
        <v>0</v>
      </c>
      <c r="I190" s="19">
        <f t="shared" si="46"/>
        <v>0</v>
      </c>
      <c r="K190" s="19">
        <v>30</v>
      </c>
      <c r="L190" s="19">
        <v>0</v>
      </c>
      <c r="M190" s="19">
        <f t="shared" si="49"/>
        <v>0</v>
      </c>
      <c r="N190" s="19">
        <f t="shared" si="50"/>
        <v>0</v>
      </c>
      <c r="O190" s="19">
        <v>0</v>
      </c>
      <c r="P190" s="19">
        <f>(M190-M189)*INDEX([5]超r将兵属性验证!$AS$7:$AS$166,$K190,1)+P189</f>
        <v>0</v>
      </c>
      <c r="Q190" s="19">
        <f>(N190-N189)*INDEX([5]超r将兵属性验证!$AT$7:$AT$166,$K190,1)+Q189</f>
        <v>0</v>
      </c>
      <c r="R190" s="19">
        <f t="shared" si="47"/>
        <v>0</v>
      </c>
      <c r="T190" s="19">
        <v>30</v>
      </c>
      <c r="U190" s="43" t="e">
        <f t="shared" si="51"/>
        <v>#DIV/0!</v>
      </c>
    </row>
    <row r="191" spans="1:21" x14ac:dyDescent="0.15">
      <c r="A191" s="180">
        <v>6</v>
      </c>
      <c r="B191" s="19">
        <v>40</v>
      </c>
      <c r="C191" s="19">
        <v>0</v>
      </c>
      <c r="D191" s="19">
        <f>INDEX(圣人天赋!$DO$6:$DO$165,$B191,1)</f>
        <v>6.6548881438890956E-2</v>
      </c>
      <c r="E191" s="19">
        <f t="shared" si="48"/>
        <v>6.6548881438890956E-2</v>
      </c>
      <c r="F191" s="19">
        <v>0</v>
      </c>
      <c r="G191" s="19">
        <f>(D191-D190)*INDEX([5]超r将兵属性验证!$Y$7:$Y$166,$B191,1)+G190</f>
        <v>69393697.055494398</v>
      </c>
      <c r="H191" s="19">
        <f>(E191-E190)*INDEX([5]超r将兵属性验证!$Z$7:$Z$166,$B191,1)+H190</f>
        <v>69393697.055494398</v>
      </c>
      <c r="I191" s="19">
        <f t="shared" si="46"/>
        <v>138787394.1109888</v>
      </c>
      <c r="K191" s="19">
        <v>40</v>
      </c>
      <c r="L191" s="19">
        <v>0</v>
      </c>
      <c r="M191" s="19">
        <f t="shared" si="49"/>
        <v>6.6548881438890956E-2</v>
      </c>
      <c r="N191" s="19">
        <f t="shared" si="50"/>
        <v>6.6548881438890956E-2</v>
      </c>
      <c r="O191" s="19">
        <v>0</v>
      </c>
      <c r="P191" s="19">
        <f>(M191-M190)*INDEX([5]超r将兵属性验证!$AS$7:$AS$166,$K191,1)+P190</f>
        <v>71343359.270089969</v>
      </c>
      <c r="Q191" s="19">
        <f>(N191-N190)*INDEX([5]超r将兵属性验证!$AT$7:$AT$166,$K191,1)+Q190</f>
        <v>71343359.270089969</v>
      </c>
      <c r="R191" s="19">
        <f t="shared" si="47"/>
        <v>142686718.54017994</v>
      </c>
      <c r="T191" s="19">
        <v>40</v>
      </c>
      <c r="U191" s="43" t="e">
        <f t="shared" si="51"/>
        <v>#DIV/0!</v>
      </c>
    </row>
    <row r="192" spans="1:21" x14ac:dyDescent="0.15">
      <c r="A192" s="180">
        <v>7</v>
      </c>
      <c r="B192" s="19">
        <v>50</v>
      </c>
      <c r="C192" s="19">
        <v>0</v>
      </c>
      <c r="D192" s="19">
        <f>INDEX(圣人天赋!$DO$6:$DO$165,$B192,1)</f>
        <v>8.0985406393084061E-2</v>
      </c>
      <c r="E192" s="19">
        <f t="shared" si="48"/>
        <v>8.0985406393084061E-2</v>
      </c>
      <c r="F192" s="19">
        <v>0</v>
      </c>
      <c r="G192" s="19">
        <f>(D192-D191)*INDEX([5]超r将兵属性验证!$Y$7:$Y$166,$B192,1)+G191</f>
        <v>105018215.79639831</v>
      </c>
      <c r="H192" s="19">
        <f>(E192-E191)*INDEX([5]超r将兵属性验证!$Z$7:$Z$166,$B192,1)+H191</f>
        <v>105018215.79639831</v>
      </c>
      <c r="I192" s="19">
        <f t="shared" si="46"/>
        <v>210036431.59279662</v>
      </c>
      <c r="K192" s="19">
        <v>50</v>
      </c>
      <c r="L192" s="19">
        <v>0</v>
      </c>
      <c r="M192" s="19">
        <f t="shared" si="49"/>
        <v>8.0985406393084061E-2</v>
      </c>
      <c r="N192" s="19">
        <f t="shared" si="50"/>
        <v>8.0985406393084061E-2</v>
      </c>
      <c r="O192" s="19">
        <v>0</v>
      </c>
      <c r="P192" s="19">
        <f>(M192-M191)*INDEX([5]超r将兵属性验证!$AS$7:$AS$166,$K192,1)+P191</f>
        <v>107743405.7302966</v>
      </c>
      <c r="Q192" s="19">
        <f>(N192-N191)*INDEX([5]超r将兵属性验证!$AT$7:$AT$166,$K192,1)+Q191</f>
        <v>107743405.7302966</v>
      </c>
      <c r="R192" s="19">
        <f t="shared" si="47"/>
        <v>215486811.46059319</v>
      </c>
      <c r="T192" s="19">
        <v>50</v>
      </c>
      <c r="U192" s="43" t="e">
        <f t="shared" si="51"/>
        <v>#DIV/0!</v>
      </c>
    </row>
    <row r="193" spans="1:21" x14ac:dyDescent="0.15">
      <c r="A193" s="180">
        <v>8</v>
      </c>
      <c r="B193" s="19">
        <v>60</v>
      </c>
      <c r="C193" s="19">
        <v>0</v>
      </c>
      <c r="D193" s="19">
        <f>INDEX(圣人天赋!$DO$6:$DO$165,$B193,1)</f>
        <v>7.8776626709078937E-2</v>
      </c>
      <c r="E193" s="19">
        <f t="shared" si="48"/>
        <v>7.8776626709078937E-2</v>
      </c>
      <c r="F193" s="19">
        <v>0</v>
      </c>
      <c r="G193" s="19">
        <f>(D193-D192)*INDEX([5]超r将兵属性验证!$Y$7:$Y$166,$B193,1)+G192</f>
        <v>89738213.907283455</v>
      </c>
      <c r="H193" s="19">
        <f>(E193-E192)*INDEX([5]超r将兵属性验证!$Z$7:$Z$166,$B193,1)+H192</f>
        <v>89738213.907283455</v>
      </c>
      <c r="I193" s="19">
        <f t="shared" si="46"/>
        <v>179476427.81456691</v>
      </c>
      <c r="K193" s="19">
        <v>60</v>
      </c>
      <c r="L193" s="19">
        <v>0</v>
      </c>
      <c r="M193" s="19">
        <f t="shared" si="49"/>
        <v>7.8776626709078937E-2</v>
      </c>
      <c r="N193" s="19">
        <f t="shared" si="50"/>
        <v>7.8776626709078937E-2</v>
      </c>
      <c r="O193" s="19">
        <v>0</v>
      </c>
      <c r="P193" s="19">
        <f>(M193-M192)*INDEX([5]超r将兵属性验证!$AS$7:$AS$166,$K193,1)+P192</f>
        <v>91746046.095590711</v>
      </c>
      <c r="Q193" s="19">
        <f>(N193-N192)*INDEX([5]超r将兵属性验证!$AT$7:$AT$166,$K193,1)+Q192</f>
        <v>91746046.095590711</v>
      </c>
      <c r="R193" s="19">
        <f t="shared" si="47"/>
        <v>183492092.19118142</v>
      </c>
      <c r="T193" s="19">
        <v>60</v>
      </c>
      <c r="U193" s="43" t="e">
        <f t="shared" si="51"/>
        <v>#DIV/0!</v>
      </c>
    </row>
    <row r="194" spans="1:21" x14ac:dyDescent="0.15">
      <c r="A194" s="180">
        <v>9</v>
      </c>
      <c r="B194" s="19">
        <v>70</v>
      </c>
      <c r="C194" s="19">
        <v>0</v>
      </c>
      <c r="D194" s="19">
        <f>INDEX(圣人天赋!$DO$6:$DO$165,$B194,1)</f>
        <v>7.643573742932569E-2</v>
      </c>
      <c r="E194" s="19">
        <f t="shared" si="48"/>
        <v>7.643573742932569E-2</v>
      </c>
      <c r="F194" s="19">
        <v>0</v>
      </c>
      <c r="G194" s="19">
        <f>(D194-D193)*INDEX([5]超r将兵属性验证!$Y$7:$Y$166,$B194,1)+G193</f>
        <v>58941436.240834542</v>
      </c>
      <c r="H194" s="19">
        <f>(E194-E193)*INDEX([5]超r将兵属性验证!$Z$7:$Z$166,$B194,1)+H193</f>
        <v>58941436.240834542</v>
      </c>
      <c r="I194" s="19">
        <f t="shared" si="46"/>
        <v>117882872.48166908</v>
      </c>
      <c r="K194" s="19">
        <v>70</v>
      </c>
      <c r="L194" s="19">
        <v>0</v>
      </c>
      <c r="M194" s="19">
        <f t="shared" si="49"/>
        <v>7.643573742932569E-2</v>
      </c>
      <c r="N194" s="19">
        <f t="shared" si="50"/>
        <v>7.643573742932569E-2</v>
      </c>
      <c r="O194" s="19">
        <v>0</v>
      </c>
      <c r="P194" s="19">
        <f>(M194-M193)*INDEX([5]超r将兵属性验证!$AS$7:$AS$166,$K194,1)+P193</f>
        <v>56882650.850737035</v>
      </c>
      <c r="Q194" s="19">
        <f>(N194-N193)*INDEX([5]超r将兵属性验证!$AT$7:$AT$166,$K194,1)+Q193</f>
        <v>56882650.850737035</v>
      </c>
      <c r="R194" s="19">
        <f t="shared" si="47"/>
        <v>113765301.70147407</v>
      </c>
      <c r="T194" s="19">
        <v>70</v>
      </c>
      <c r="U194" s="43" t="e">
        <f t="shared" si="51"/>
        <v>#DIV/0!</v>
      </c>
    </row>
    <row r="195" spans="1:21" x14ac:dyDescent="0.15">
      <c r="A195" s="180">
        <v>10</v>
      </c>
      <c r="B195" s="19">
        <v>80</v>
      </c>
      <c r="C195" s="19">
        <v>0</v>
      </c>
      <c r="D195" s="19">
        <f>INDEX(圣人天赋!$DO$6:$DO$165,$B195,1)</f>
        <v>0.11113015078216251</v>
      </c>
      <c r="E195" s="19">
        <f t="shared" si="48"/>
        <v>0.11113015078216251</v>
      </c>
      <c r="F195" s="19">
        <v>0</v>
      </c>
      <c r="G195" s="19">
        <f>(D195-D194)*INDEX([5]超r将兵属性验证!$Y$7:$Y$166,$B195,1)+G194</f>
        <v>1081290301.1651726</v>
      </c>
      <c r="H195" s="19">
        <f>(E195-E194)*INDEX([5]超r将兵属性验证!$Z$7:$Z$166,$B195,1)+H194</f>
        <v>1081290301.1651726</v>
      </c>
      <c r="I195" s="19">
        <f t="shared" si="46"/>
        <v>2162580602.3303452</v>
      </c>
      <c r="K195" s="19">
        <v>80</v>
      </c>
      <c r="L195" s="19">
        <v>0</v>
      </c>
      <c r="M195" s="19">
        <f t="shared" si="49"/>
        <v>0.11113015078216251</v>
      </c>
      <c r="N195" s="19">
        <f t="shared" si="50"/>
        <v>0.11113015078216251</v>
      </c>
      <c r="O195" s="19">
        <v>0</v>
      </c>
      <c r="P195" s="19">
        <f>(M195-M194)*INDEX([5]超r将兵属性验证!$AS$7:$AS$166,$K195,1)+P194</f>
        <v>1251787097.8291206</v>
      </c>
      <c r="Q195" s="19">
        <f>(N195-N194)*INDEX([5]超r将兵属性验证!$AT$7:$AT$166,$K195,1)+Q194</f>
        <v>1251787097.8291206</v>
      </c>
      <c r="R195" s="19">
        <f t="shared" si="47"/>
        <v>2503574195.6582413</v>
      </c>
      <c r="T195" s="19">
        <v>80</v>
      </c>
      <c r="U195" s="43" t="e">
        <f t="shared" si="51"/>
        <v>#DIV/0!</v>
      </c>
    </row>
    <row r="196" spans="1:21" x14ac:dyDescent="0.15">
      <c r="A196" s="180">
        <v>11</v>
      </c>
      <c r="B196" s="19">
        <v>90</v>
      </c>
      <c r="C196" s="19">
        <v>0</v>
      </c>
      <c r="D196" s="19">
        <f>INDEX(圣人天赋!$DO$6:$DO$165,$B196,1)</f>
        <v>0.10767436251588273</v>
      </c>
      <c r="E196" s="19">
        <f t="shared" si="48"/>
        <v>0.10767436251588273</v>
      </c>
      <c r="F196" s="19">
        <v>0</v>
      </c>
      <c r="G196" s="19">
        <f>(D196-D195)*INDEX([5]超r将兵属性验证!$Y$7:$Y$166,$B196,1)+G195</f>
        <v>920906248.05644262</v>
      </c>
      <c r="H196" s="19">
        <f>(E196-E195)*INDEX([5]超r将兵属性验证!$Z$7:$Z$166,$B196,1)+H195</f>
        <v>920906248.05644262</v>
      </c>
      <c r="I196" s="19">
        <f t="shared" si="46"/>
        <v>1841812496.1128852</v>
      </c>
      <c r="K196" s="19">
        <v>90</v>
      </c>
      <c r="L196" s="19">
        <v>0</v>
      </c>
      <c r="M196" s="19">
        <f t="shared" si="49"/>
        <v>0.10767436251588273</v>
      </c>
      <c r="N196" s="19">
        <f t="shared" si="50"/>
        <v>0.10767436251588273</v>
      </c>
      <c r="O196" s="19">
        <v>0</v>
      </c>
      <c r="P196" s="19">
        <f>(M196-M195)*INDEX([5]超r将兵属性验证!$AS$7:$AS$166,$K196,1)+P195</f>
        <v>1042048134.9625664</v>
      </c>
      <c r="Q196" s="19">
        <f>(N196-N195)*INDEX([5]超r将兵属性验证!$AT$7:$AT$166,$K196,1)+Q195</f>
        <v>1042048134.9625664</v>
      </c>
      <c r="R196" s="19">
        <f t="shared" si="47"/>
        <v>2084096269.9251328</v>
      </c>
      <c r="T196" s="19">
        <v>90</v>
      </c>
      <c r="U196" s="43" t="e">
        <f t="shared" si="51"/>
        <v>#DIV/0!</v>
      </c>
    </row>
    <row r="197" spans="1:21" x14ac:dyDescent="0.15">
      <c r="A197" s="180">
        <v>12</v>
      </c>
      <c r="B197" s="19">
        <v>100</v>
      </c>
      <c r="C197" s="19">
        <v>0</v>
      </c>
      <c r="D197" s="19">
        <f>INDEX(圣人天赋!$DO$6:$DO$165,$B197,1)</f>
        <v>0.14199999999999999</v>
      </c>
      <c r="E197" s="19">
        <f t="shared" si="48"/>
        <v>0.14199999999999999</v>
      </c>
      <c r="F197" s="19">
        <v>0</v>
      </c>
      <c r="G197" s="19">
        <f>(D197-D196)*INDEX([5]超r将兵属性验证!$Y$7:$Y$166,$B197,1)+G196</f>
        <v>2934151981.7015901</v>
      </c>
      <c r="H197" s="19">
        <f>(E197-E196)*INDEX([5]超r将兵属性验证!$Z$7:$Z$166,$B197,1)+H196</f>
        <v>2934151981.7015901</v>
      </c>
      <c r="I197" s="19">
        <f t="shared" si="46"/>
        <v>5868303963.4031801</v>
      </c>
      <c r="K197" s="19">
        <v>100</v>
      </c>
      <c r="L197" s="19">
        <v>0</v>
      </c>
      <c r="M197" s="19">
        <f t="shared" si="49"/>
        <v>0.14199999999999999</v>
      </c>
      <c r="N197" s="19">
        <f t="shared" si="50"/>
        <v>0.14199999999999999</v>
      </c>
      <c r="O197" s="19">
        <v>0</v>
      </c>
      <c r="P197" s="19">
        <f>(M197-M196)*INDEX([5]超r将兵属性验证!$AS$7:$AS$166,$K197,1)+P196</f>
        <v>4064896556.8453655</v>
      </c>
      <c r="Q197" s="19">
        <f>(N197-N196)*INDEX([5]超r将兵属性验证!$AT$7:$AT$166,$K197,1)+Q196</f>
        <v>4064896556.8453655</v>
      </c>
      <c r="R197" s="19">
        <f t="shared" si="47"/>
        <v>8129793113.690731</v>
      </c>
      <c r="T197" s="19">
        <v>100</v>
      </c>
      <c r="U197" s="43" t="e">
        <f t="shared" si="51"/>
        <v>#DIV/0!</v>
      </c>
    </row>
    <row r="198" spans="1:21" x14ac:dyDescent="0.15">
      <c r="A198" s="180">
        <v>13</v>
      </c>
      <c r="B198" s="19">
        <v>110</v>
      </c>
      <c r="C198" s="19">
        <v>0</v>
      </c>
      <c r="D198" s="19">
        <f>INDEX(圣人天赋!$DO$6:$DO$165,$B198,1)</f>
        <v>0.14199999999999999</v>
      </c>
      <c r="E198" s="19">
        <f t="shared" si="48"/>
        <v>0.14199999999999999</v>
      </c>
      <c r="F198" s="19">
        <v>0</v>
      </c>
      <c r="G198" s="19">
        <f>(D198-D197)*INDEX([5]超r将兵属性验证!$Y$7:$Y$166,$B198,1)+G197</f>
        <v>2934151981.7015901</v>
      </c>
      <c r="H198" s="19">
        <f>(E198-E197)*INDEX([5]超r将兵属性验证!$Z$7:$Z$166,$B198,1)+H197</f>
        <v>2934151981.7015901</v>
      </c>
      <c r="I198" s="19">
        <f t="shared" si="46"/>
        <v>5868303963.4031801</v>
      </c>
      <c r="K198" s="19">
        <v>110</v>
      </c>
      <c r="L198" s="19">
        <v>0</v>
      </c>
      <c r="M198" s="19">
        <f t="shared" si="49"/>
        <v>0.14199999999999999</v>
      </c>
      <c r="N198" s="19">
        <f t="shared" si="50"/>
        <v>0.14199999999999999</v>
      </c>
      <c r="O198" s="19">
        <v>0</v>
      </c>
      <c r="P198" s="19">
        <f>(M198-M197)*INDEX([5]超r将兵属性验证!$AS$7:$AS$166,$K198,1)+P197</f>
        <v>4064896556.8453655</v>
      </c>
      <c r="Q198" s="19">
        <f>(N198-N197)*INDEX([5]超r将兵属性验证!$AT$7:$AT$166,$K198,1)+Q197</f>
        <v>4064896556.8453655</v>
      </c>
      <c r="R198" s="19">
        <f t="shared" si="47"/>
        <v>8129793113.690731</v>
      </c>
      <c r="T198" s="19">
        <v>110</v>
      </c>
      <c r="U198" s="43" t="e">
        <f t="shared" ref="U198:U203" si="52">INDEX($AA$6:$AA$105,T198,1)*$U$1</f>
        <v>#REF!</v>
      </c>
    </row>
    <row r="199" spans="1:21" x14ac:dyDescent="0.15">
      <c r="A199" s="180">
        <v>14</v>
      </c>
      <c r="B199" s="19">
        <v>120</v>
      </c>
      <c r="C199" s="19">
        <v>0</v>
      </c>
      <c r="D199" s="19">
        <f>INDEX(圣人天赋!$DO$6:$DO$165,$B199,1)</f>
        <v>0.1704</v>
      </c>
      <c r="E199" s="19">
        <f t="shared" si="48"/>
        <v>0.1704</v>
      </c>
      <c r="F199" s="19">
        <v>0</v>
      </c>
      <c r="G199" s="19">
        <f>(D199-D198)*INDEX([5]超r将兵属性验证!$Y$7:$Y$166,$B199,1)+G198</f>
        <v>5561805407.3018284</v>
      </c>
      <c r="H199" s="19">
        <f>(E199-E198)*INDEX([5]超r将兵属性验证!$Z$7:$Z$166,$B199,1)+H198</f>
        <v>5561805407.3018284</v>
      </c>
      <c r="I199" s="19">
        <f t="shared" si="46"/>
        <v>11123610814.603657</v>
      </c>
      <c r="K199" s="19">
        <v>120</v>
      </c>
      <c r="L199" s="19">
        <v>0</v>
      </c>
      <c r="M199" s="19">
        <f t="shared" si="49"/>
        <v>0.1704</v>
      </c>
      <c r="N199" s="19">
        <f t="shared" si="50"/>
        <v>0.1704</v>
      </c>
      <c r="O199" s="19">
        <v>0</v>
      </c>
      <c r="P199" s="19">
        <f>(M199-M198)*INDEX([5]超r将兵属性验证!$AS$7:$AS$166,$K199,1)+P198</f>
        <v>9159893017.419796</v>
      </c>
      <c r="Q199" s="19">
        <f>(N199-N198)*INDEX([5]超r将兵属性验证!$AT$7:$AT$166,$K199,1)+Q198</f>
        <v>9159893017.419796</v>
      </c>
      <c r="R199" s="19">
        <f t="shared" si="47"/>
        <v>18319786034.839592</v>
      </c>
      <c r="T199" s="19">
        <v>120</v>
      </c>
      <c r="U199" s="43" t="e">
        <f t="shared" si="52"/>
        <v>#REF!</v>
      </c>
    </row>
    <row r="200" spans="1:21" x14ac:dyDescent="0.15">
      <c r="A200" s="180">
        <v>15</v>
      </c>
      <c r="B200" s="19">
        <v>130</v>
      </c>
      <c r="C200" s="19">
        <v>0</v>
      </c>
      <c r="D200" s="19">
        <f>INDEX(圣人天赋!$DO$6:$DO$165,$B200,1)</f>
        <v>0.1704</v>
      </c>
      <c r="E200" s="19">
        <f t="shared" si="48"/>
        <v>0.1704</v>
      </c>
      <c r="F200" s="19">
        <v>0</v>
      </c>
      <c r="G200" s="19">
        <f>(D200-D199)*INDEX([5]超r将兵属性验证!$Y$7:$Y$166,$B200,1)+G199</f>
        <v>5561805407.3018284</v>
      </c>
      <c r="H200" s="19">
        <f>(E200-E199)*INDEX([5]超r将兵属性验证!$Z$7:$Z$166,$B200,1)+H199</f>
        <v>5561805407.3018284</v>
      </c>
      <c r="I200" s="19">
        <f t="shared" si="46"/>
        <v>11123610814.603657</v>
      </c>
      <c r="K200" s="19">
        <v>130</v>
      </c>
      <c r="L200" s="19">
        <v>0</v>
      </c>
      <c r="M200" s="19">
        <f t="shared" si="49"/>
        <v>0.1704</v>
      </c>
      <c r="N200" s="19">
        <f t="shared" si="50"/>
        <v>0.1704</v>
      </c>
      <c r="O200" s="19">
        <v>0</v>
      </c>
      <c r="P200" s="19">
        <f>(M200-M199)*INDEX([5]超r将兵属性验证!$AS$7:$AS$166,$K200,1)+P199</f>
        <v>9159893017.419796</v>
      </c>
      <c r="Q200" s="19">
        <f>(N200-N199)*INDEX([5]超r将兵属性验证!$AT$7:$AT$166,$K200,1)+Q199</f>
        <v>9159893017.419796</v>
      </c>
      <c r="R200" s="19">
        <f t="shared" si="47"/>
        <v>18319786034.839592</v>
      </c>
      <c r="T200" s="19">
        <v>130</v>
      </c>
      <c r="U200" s="43" t="e">
        <f t="shared" si="52"/>
        <v>#REF!</v>
      </c>
    </row>
    <row r="201" spans="1:21" x14ac:dyDescent="0.15">
      <c r="A201" s="180">
        <v>16</v>
      </c>
      <c r="B201" s="19">
        <v>140</v>
      </c>
      <c r="C201" s="19">
        <v>0</v>
      </c>
      <c r="D201" s="19">
        <f>INDEX(圣人天赋!$DO$6:$DO$165,$B201,1)</f>
        <v>0.1704</v>
      </c>
      <c r="E201" s="19">
        <f t="shared" si="48"/>
        <v>0.1704</v>
      </c>
      <c r="F201" s="19">
        <v>0</v>
      </c>
      <c r="G201" s="19">
        <f>(D201-D200)*INDEX([5]超r将兵属性验证!$Y$7:$Y$166,$B201,1)+G200</f>
        <v>5561805407.3018284</v>
      </c>
      <c r="H201" s="19">
        <f>(E201-E200)*INDEX([5]超r将兵属性验证!$Z$7:$Z$166,$B201,1)+H200</f>
        <v>5561805407.3018284</v>
      </c>
      <c r="I201" s="19">
        <f t="shared" si="46"/>
        <v>11123610814.603657</v>
      </c>
      <c r="K201" s="19">
        <v>140</v>
      </c>
      <c r="L201" s="19">
        <v>0</v>
      </c>
      <c r="M201" s="19">
        <f t="shared" si="49"/>
        <v>0.1704</v>
      </c>
      <c r="N201" s="19">
        <f t="shared" si="50"/>
        <v>0.1704</v>
      </c>
      <c r="O201" s="19">
        <v>0</v>
      </c>
      <c r="P201" s="19">
        <f>(M201-M200)*INDEX([5]超r将兵属性验证!$AS$7:$AS$166,$K201,1)+P200</f>
        <v>9159893017.419796</v>
      </c>
      <c r="Q201" s="19">
        <f>(N201-N200)*INDEX([5]超r将兵属性验证!$AT$7:$AT$166,$K201,1)+Q200</f>
        <v>9159893017.419796</v>
      </c>
      <c r="R201" s="19">
        <f t="shared" si="47"/>
        <v>18319786034.839592</v>
      </c>
      <c r="T201" s="19">
        <v>140</v>
      </c>
      <c r="U201" s="43" t="e">
        <f t="shared" si="52"/>
        <v>#REF!</v>
      </c>
    </row>
    <row r="202" spans="1:21" x14ac:dyDescent="0.15">
      <c r="A202" s="180">
        <v>17</v>
      </c>
      <c r="B202" s="19">
        <v>150</v>
      </c>
      <c r="C202" s="19">
        <v>0</v>
      </c>
      <c r="D202" s="19">
        <f>INDEX(圣人天赋!$DO$6:$DO$165,$B202,1)</f>
        <v>0.19879999999999998</v>
      </c>
      <c r="E202" s="19">
        <f t="shared" si="48"/>
        <v>0.19879999999999998</v>
      </c>
      <c r="F202" s="19">
        <v>0</v>
      </c>
      <c r="G202" s="19">
        <f>(D202-D201)*INDEX([5]超r将兵属性验证!$Y$7:$Y$166,$B202,1)+G201</f>
        <v>10563714327.759186</v>
      </c>
      <c r="H202" s="19">
        <f>(E202-E201)*INDEX([5]超r将兵属性验证!$Z$7:$Z$166,$B202,1)+H201</f>
        <v>10563714327.759186</v>
      </c>
      <c r="I202" s="19">
        <f t="shared" si="46"/>
        <v>21127428655.518372</v>
      </c>
      <c r="K202" s="19">
        <v>150</v>
      </c>
      <c r="L202" s="19">
        <v>0</v>
      </c>
      <c r="M202" s="19">
        <f t="shared" si="49"/>
        <v>0.19879999999999998</v>
      </c>
      <c r="N202" s="19">
        <f t="shared" si="50"/>
        <v>0.19879999999999998</v>
      </c>
      <c r="O202" s="19">
        <v>0</v>
      </c>
      <c r="P202" s="19">
        <f>(M202-M201)*INDEX([5]超r将兵属性验证!$AS$7:$AS$166,$K202,1)+P201</f>
        <v>22763190399.191776</v>
      </c>
      <c r="Q202" s="19">
        <f>(N202-N201)*INDEX([5]超r将兵属性验证!$AT$7:$AT$166,$K202,1)+Q201</f>
        <v>22763190399.191776</v>
      </c>
      <c r="R202" s="19">
        <f t="shared" si="47"/>
        <v>45526380798.383553</v>
      </c>
      <c r="T202" s="19">
        <v>150</v>
      </c>
      <c r="U202" s="43" t="e">
        <f t="shared" si="52"/>
        <v>#REF!</v>
      </c>
    </row>
    <row r="203" spans="1:21" x14ac:dyDescent="0.15">
      <c r="A203" s="180">
        <v>18</v>
      </c>
      <c r="B203" s="19">
        <v>160</v>
      </c>
      <c r="C203" s="19">
        <v>0</v>
      </c>
      <c r="D203" s="19">
        <f>INDEX(圣人天赋!$DO$6:$DO$165,$B203,1)</f>
        <v>0.21300000000000002</v>
      </c>
      <c r="E203" s="19">
        <f t="shared" si="48"/>
        <v>0.21300000000000002</v>
      </c>
      <c r="F203" s="19">
        <v>0</v>
      </c>
      <c r="G203" s="19">
        <f>(D203-D202)*INDEX([5]超r将兵属性验证!$Y$7:$Y$166,$B203,1)+G202</f>
        <v>13402366815.804787</v>
      </c>
      <c r="H203" s="19">
        <f>(E203-E202)*INDEX([5]超r将兵属性验证!$Z$7:$Z$166,$B203,1)+H202</f>
        <v>13402366815.804787</v>
      </c>
      <c r="I203" s="19">
        <f t="shared" si="46"/>
        <v>26804733631.609573</v>
      </c>
      <c r="K203" s="19">
        <v>160</v>
      </c>
      <c r="L203" s="19">
        <v>0</v>
      </c>
      <c r="M203" s="19">
        <f t="shared" si="49"/>
        <v>0.21300000000000002</v>
      </c>
      <c r="N203" s="19">
        <f t="shared" si="50"/>
        <v>0.21300000000000002</v>
      </c>
      <c r="O203" s="19">
        <v>0</v>
      </c>
      <c r="P203" s="19">
        <f>(M203-M202)*INDEX([5]超r将兵属性验证!$AS$7:$AS$166,$K203,1)+P202</f>
        <v>31440611976.156197</v>
      </c>
      <c r="Q203" s="19">
        <f>(N203-N202)*INDEX([5]超r将兵属性验证!$AT$7:$AT$166,$K203,1)+Q202</f>
        <v>31440611976.156197</v>
      </c>
      <c r="R203" s="19">
        <f t="shared" si="47"/>
        <v>62881223952.312393</v>
      </c>
      <c r="T203" s="19">
        <v>160</v>
      </c>
      <c r="U203" s="43" t="e">
        <f t="shared" si="52"/>
        <v>#REF!</v>
      </c>
    </row>
    <row r="204" spans="1:21" x14ac:dyDescent="0.15">
      <c r="A204" s="180">
        <v>19</v>
      </c>
    </row>
    <row r="205" spans="1:21" x14ac:dyDescent="0.15">
      <c r="A205" s="180">
        <v>20</v>
      </c>
    </row>
    <row r="206" spans="1:21" x14ac:dyDescent="0.15">
      <c r="A206" s="180">
        <v>21</v>
      </c>
    </row>
    <row r="207" spans="1:21" x14ac:dyDescent="0.15">
      <c r="A207" s="180">
        <v>22</v>
      </c>
    </row>
    <row r="208" spans="1:21" x14ac:dyDescent="0.15">
      <c r="A208" s="180">
        <v>23</v>
      </c>
    </row>
    <row r="209" spans="1:1" x14ac:dyDescent="0.15">
      <c r="A209" s="180">
        <v>24</v>
      </c>
    </row>
    <row r="210" spans="1:1" x14ac:dyDescent="0.15">
      <c r="A210" s="180">
        <v>25</v>
      </c>
    </row>
    <row r="211" spans="1:1" x14ac:dyDescent="0.15">
      <c r="A211" s="180">
        <v>26</v>
      </c>
    </row>
    <row r="212" spans="1:1" x14ac:dyDescent="0.15">
      <c r="A212" s="180">
        <v>27</v>
      </c>
    </row>
    <row r="213" spans="1:1" x14ac:dyDescent="0.15">
      <c r="A213" s="180">
        <v>28</v>
      </c>
    </row>
    <row r="214" spans="1:1" x14ac:dyDescent="0.15">
      <c r="A214" s="180">
        <v>29</v>
      </c>
    </row>
    <row r="215" spans="1:1" x14ac:dyDescent="0.15">
      <c r="A215" s="180">
        <v>30</v>
      </c>
    </row>
    <row r="216" spans="1:1" x14ac:dyDescent="0.15">
      <c r="A216" s="180">
        <v>31</v>
      </c>
    </row>
    <row r="217" spans="1:1" x14ac:dyDescent="0.15">
      <c r="A217" s="180">
        <v>32</v>
      </c>
    </row>
    <row r="218" spans="1:1" x14ac:dyDescent="0.15">
      <c r="A218" s="180">
        <v>33</v>
      </c>
    </row>
    <row r="219" spans="1:1" x14ac:dyDescent="0.15">
      <c r="A219" s="180">
        <v>34</v>
      </c>
    </row>
    <row r="220" spans="1:1" x14ac:dyDescent="0.15">
      <c r="A220" s="180">
        <v>35</v>
      </c>
    </row>
    <row r="221" spans="1:1" x14ac:dyDescent="0.15">
      <c r="A221" s="180">
        <v>36</v>
      </c>
    </row>
    <row r="222" spans="1:1" x14ac:dyDescent="0.15">
      <c r="A222" s="180">
        <v>37</v>
      </c>
    </row>
    <row r="223" spans="1:1" x14ac:dyDescent="0.15">
      <c r="A223" s="180">
        <v>38</v>
      </c>
    </row>
    <row r="224" spans="1:1" x14ac:dyDescent="0.15">
      <c r="A224" s="180">
        <v>39</v>
      </c>
    </row>
    <row r="225" spans="1:1" x14ac:dyDescent="0.15">
      <c r="A225" s="180">
        <v>40</v>
      </c>
    </row>
    <row r="226" spans="1:1" x14ac:dyDescent="0.15">
      <c r="A226" s="180">
        <v>41</v>
      </c>
    </row>
    <row r="227" spans="1:1" x14ac:dyDescent="0.15">
      <c r="A227" s="180">
        <v>42</v>
      </c>
    </row>
    <row r="228" spans="1:1" x14ac:dyDescent="0.15">
      <c r="A228" s="180">
        <v>43</v>
      </c>
    </row>
    <row r="229" spans="1:1" x14ac:dyDescent="0.15">
      <c r="A229" s="180">
        <v>44</v>
      </c>
    </row>
    <row r="230" spans="1:1" x14ac:dyDescent="0.15">
      <c r="A230" s="180">
        <v>45</v>
      </c>
    </row>
  </sheetData>
  <mergeCells count="21">
    <mergeCell ref="W4:AA4"/>
    <mergeCell ref="C6:E6"/>
    <mergeCell ref="F6:I6"/>
    <mergeCell ref="L6:N6"/>
    <mergeCell ref="O6:R6"/>
    <mergeCell ref="C51:E51"/>
    <mergeCell ref="F51:I51"/>
    <mergeCell ref="L51:N51"/>
    <mergeCell ref="O51:R51"/>
    <mergeCell ref="C186:E186"/>
    <mergeCell ref="F186:I186"/>
    <mergeCell ref="L186:N186"/>
    <mergeCell ref="O186:R186"/>
    <mergeCell ref="C96:E96"/>
    <mergeCell ref="F96:I96"/>
    <mergeCell ref="L96:N96"/>
    <mergeCell ref="O96:R96"/>
    <mergeCell ref="C141:E141"/>
    <mergeCell ref="F141:I141"/>
    <mergeCell ref="L141:N141"/>
    <mergeCell ref="O141:R14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theme="0" tint="-0.499984740745262"/>
  </sheetPr>
  <dimension ref="A1:AQ116"/>
  <sheetViews>
    <sheetView workbookViewId="0">
      <selection activeCell="Q32" sqref="Q32"/>
    </sheetView>
  </sheetViews>
  <sheetFormatPr defaultColWidth="6.625" defaultRowHeight="11.25" x14ac:dyDescent="0.15"/>
  <cols>
    <col min="1" max="7" width="6.625" style="28"/>
    <col min="8" max="8" width="7.625" style="28" customWidth="1"/>
    <col min="9" max="10" width="6.625" style="28"/>
    <col min="11" max="11" width="6.625" style="29"/>
    <col min="12" max="12" width="6.625" style="28"/>
    <col min="13" max="13" width="6.625" style="27"/>
    <col min="14" max="16" width="12.75" style="28" customWidth="1"/>
    <col min="17" max="18" width="6.625" style="28"/>
    <col min="19" max="19" width="8.25" style="28" bestFit="1" customWidth="1"/>
    <col min="20" max="26" width="6.625" style="28"/>
    <col min="27" max="28" width="6.625" style="84"/>
    <col min="29" max="30" width="8.25" style="84" bestFit="1" customWidth="1"/>
    <col min="31" max="33" width="6.625" style="84"/>
    <col min="34" max="16384" width="6.625" style="28"/>
  </cols>
  <sheetData>
    <row r="1" spans="1:43" x14ac:dyDescent="0.15">
      <c r="M1" s="31"/>
      <c r="AC1" s="84" t="e">
        <f>SUMPRODUCT(AC4:AC83,AH4:AH83)</f>
        <v>#DIV/0!</v>
      </c>
      <c r="AD1" s="84" t="e">
        <f>('天赋内容设计（备份）'!F13*4+'天赋内容设计（备份）'!F23)*基础状态预期!$I$3*基础状态预期!$F$88/$C$23</f>
        <v>#DIV/0!</v>
      </c>
    </row>
    <row r="2" spans="1:43" x14ac:dyDescent="0.15">
      <c r="E2" s="99"/>
      <c r="F2" s="99"/>
      <c r="G2" s="99"/>
      <c r="H2" s="99"/>
      <c r="I2" s="99"/>
      <c r="M2" s="31"/>
      <c r="V2" s="183" t="s">
        <v>202</v>
      </c>
      <c r="W2" s="183"/>
      <c r="X2" s="183"/>
      <c r="Y2" s="183"/>
      <c r="Z2" s="183"/>
      <c r="AA2" s="183" t="s">
        <v>282</v>
      </c>
      <c r="AB2" s="183"/>
      <c r="AC2" s="183"/>
      <c r="AD2" s="183"/>
      <c r="AE2" s="183"/>
      <c r="AF2" s="183" t="s">
        <v>283</v>
      </c>
      <c r="AG2" s="183"/>
      <c r="AH2" s="183"/>
      <c r="AI2" s="183"/>
      <c r="AJ2" s="183"/>
      <c r="AK2" s="183" t="s">
        <v>293</v>
      </c>
      <c r="AL2" s="183"/>
      <c r="AM2" s="183"/>
      <c r="AN2" s="183"/>
      <c r="AO2" s="183"/>
    </row>
    <row r="3" spans="1:43" x14ac:dyDescent="0.15">
      <c r="C3" s="30" t="s">
        <v>66</v>
      </c>
      <c r="D3" s="13">
        <v>4</v>
      </c>
      <c r="E3" s="13">
        <v>4</v>
      </c>
      <c r="F3" s="13">
        <v>5</v>
      </c>
      <c r="G3" s="13">
        <v>5</v>
      </c>
      <c r="H3" s="13">
        <v>6</v>
      </c>
      <c r="I3" s="13">
        <v>6</v>
      </c>
      <c r="M3" s="22" t="s">
        <v>61</v>
      </c>
      <c r="N3" s="22"/>
      <c r="U3" s="28" t="s">
        <v>298</v>
      </c>
      <c r="V3" s="28" t="s">
        <v>197</v>
      </c>
      <c r="W3" s="28" t="s">
        <v>198</v>
      </c>
      <c r="X3" s="28" t="s">
        <v>199</v>
      </c>
      <c r="Y3" s="28" t="s">
        <v>200</v>
      </c>
      <c r="Z3" s="28" t="s">
        <v>201</v>
      </c>
      <c r="AA3" s="84" t="s">
        <v>31</v>
      </c>
      <c r="AB3" s="84" t="s">
        <v>32</v>
      </c>
      <c r="AC3" s="84" t="s">
        <v>33</v>
      </c>
      <c r="AD3" s="84" t="s">
        <v>34</v>
      </c>
      <c r="AE3" s="84" t="s">
        <v>35</v>
      </c>
      <c r="AF3" s="84" t="s">
        <v>31</v>
      </c>
      <c r="AG3" s="84" t="s">
        <v>32</v>
      </c>
      <c r="AH3" s="84" t="s">
        <v>33</v>
      </c>
      <c r="AI3" s="84" t="s">
        <v>34</v>
      </c>
      <c r="AJ3" s="84" t="s">
        <v>35</v>
      </c>
      <c r="AK3" s="87" t="s">
        <v>31</v>
      </c>
      <c r="AL3" s="87" t="s">
        <v>32</v>
      </c>
      <c r="AM3" s="87" t="s">
        <v>33</v>
      </c>
      <c r="AN3" s="87" t="s">
        <v>34</v>
      </c>
      <c r="AO3" s="87" t="s">
        <v>35</v>
      </c>
      <c r="AP3" s="28" t="s">
        <v>83</v>
      </c>
    </row>
    <row r="4" spans="1:43" x14ac:dyDescent="0.15">
      <c r="C4" s="30" t="s">
        <v>57</v>
      </c>
      <c r="D4" s="13" t="s">
        <v>203</v>
      </c>
      <c r="E4" s="13" t="s">
        <v>204</v>
      </c>
      <c r="F4" s="13" t="s">
        <v>205</v>
      </c>
      <c r="G4" s="13" t="s">
        <v>206</v>
      </c>
      <c r="H4" s="13" t="s">
        <v>207</v>
      </c>
      <c r="I4" s="13" t="s">
        <v>208</v>
      </c>
      <c r="M4" s="22" t="s">
        <v>298</v>
      </c>
      <c r="N4" s="22" t="s">
        <v>70</v>
      </c>
      <c r="O4" s="22" t="s">
        <v>73</v>
      </c>
      <c r="P4" s="22" t="s">
        <v>75</v>
      </c>
      <c r="T4" s="95"/>
      <c r="U4" s="28">
        <v>1</v>
      </c>
      <c r="V4" s="28">
        <f>求节点($M$5:$M$18,$O$5:$O$18,$U4)</f>
        <v>0</v>
      </c>
      <c r="W4" s="44">
        <f t="shared" ref="W4:W35" si="0">求节点($M$28:$M$41,$O$28:$O$41,$U4)</f>
        <v>0</v>
      </c>
      <c r="X4" s="44">
        <f t="shared" ref="X4:X35" si="1">求节点($M$51:$M$64,$O$51:$O$64,$U4)</f>
        <v>0</v>
      </c>
      <c r="Y4" s="44">
        <f t="shared" ref="Y4:Y35" si="2">求节点($M$74:$M$87,$O$74:$O$87,$U4)</f>
        <v>0</v>
      </c>
      <c r="Z4" s="44">
        <f t="shared" ref="Z4:Z35" si="3">求节点($M$97:$M$110,$O$97:$O$110,$U4)</f>
        <v>0</v>
      </c>
      <c r="AA4" s="88">
        <f>V4</f>
        <v>0</v>
      </c>
      <c r="AB4" s="88">
        <f t="shared" ref="AB4:AE4" si="4">W4</f>
        <v>0</v>
      </c>
      <c r="AC4" s="88">
        <f t="shared" si="4"/>
        <v>0</v>
      </c>
      <c r="AD4" s="88">
        <f t="shared" si="4"/>
        <v>0</v>
      </c>
      <c r="AE4" s="88">
        <f t="shared" si="4"/>
        <v>0</v>
      </c>
      <c r="AF4" s="86" t="e">
        <f>'[1]功能-付费相关'!CA6</f>
        <v>#DIV/0!</v>
      </c>
      <c r="AG4" s="98" t="e">
        <f>'[1]功能-付费相关'!CB6</f>
        <v>#DIV/0!</v>
      </c>
      <c r="AH4" s="98" t="e">
        <f>'[1]功能-付费相关'!CC6</f>
        <v>#DIV/0!</v>
      </c>
      <c r="AI4" s="98" t="e">
        <f>'[1]功能-付费相关'!CD6</f>
        <v>#DIV/0!</v>
      </c>
      <c r="AJ4" s="98" t="e">
        <f>'[1]功能-付费相关'!CE6</f>
        <v>#DIV/0!</v>
      </c>
      <c r="AK4" s="87" t="e">
        <f>SUMPRODUCT(AA$4:AA4,AF$4:AF4)/'[1]资源-钻石'!L4</f>
        <v>#DIV/0!</v>
      </c>
      <c r="AL4" s="87" t="e">
        <f>SUMPRODUCT(AB$4:AB4,AG$4:AG4)/'[1]资源-钻石'!M4</f>
        <v>#DIV/0!</v>
      </c>
      <c r="AM4" s="87" t="e">
        <f>SUMPRODUCT(AC$4:AC4,AH$4:AH4)/'[1]资源-钻石'!N4</f>
        <v>#DIV/0!</v>
      </c>
      <c r="AN4" s="87" t="e">
        <f>SUMPRODUCT(AD$4:AD4,AI$4:AI4)/'[1]资源-钻石'!O4</f>
        <v>#DIV/0!</v>
      </c>
      <c r="AO4" s="87" t="e">
        <f>SUMPRODUCT(AE$4:AE4,AJ$4:AJ4)/'[1]资源-钻石'!P4</f>
        <v>#DIV/0!</v>
      </c>
      <c r="AP4" s="28">
        <v>20</v>
      </c>
      <c r="AQ4" s="96">
        <f>42/MIN(50*EXP(0.03*U4),300)*AP4</f>
        <v>16.303484963614935</v>
      </c>
    </row>
    <row r="5" spans="1:43" x14ac:dyDescent="0.15">
      <c r="C5" s="30" t="s">
        <v>82</v>
      </c>
      <c r="D5" s="30">
        <v>20</v>
      </c>
      <c r="E5" s="97">
        <v>40</v>
      </c>
      <c r="F5" s="97">
        <v>80</v>
      </c>
      <c r="G5" s="97">
        <v>120</v>
      </c>
      <c r="H5" s="97">
        <v>160</v>
      </c>
      <c r="I5" s="97">
        <v>400</v>
      </c>
      <c r="M5" s="22">
        <f>基础状态预期!C11</f>
        <v>11.901942834424627</v>
      </c>
      <c r="N5" s="22">
        <f>求节点($C$10:$C$23,$E$10:$E$23,基础状态预期!$F11)</f>
        <v>0</v>
      </c>
      <c r="O5" s="22">
        <f>N5*基础状态预期!G11</f>
        <v>0</v>
      </c>
      <c r="P5" s="22">
        <f>求节点($C$10:$C$23,$F$10:$F$23,基础状态预期!$F11)*基础状态预期!G11</f>
        <v>0</v>
      </c>
      <c r="R5" s="28">
        <f>求节点($C$10:$C$23,$F$10:$F$23,基础状态预期!E11)*基础状态预期!G11</f>
        <v>2</v>
      </c>
      <c r="T5" s="95"/>
      <c r="U5" s="28">
        <v>2</v>
      </c>
      <c r="V5" s="84">
        <f t="shared" ref="V5:V68" si="5">求节点($M$5:$M$18,$O$5:$O$18,$U5)</f>
        <v>0</v>
      </c>
      <c r="W5" s="84">
        <f t="shared" si="0"/>
        <v>0</v>
      </c>
      <c r="X5" s="84">
        <f t="shared" si="1"/>
        <v>0</v>
      </c>
      <c r="Y5" s="84">
        <f t="shared" si="2"/>
        <v>0</v>
      </c>
      <c r="Z5" s="84">
        <f t="shared" si="3"/>
        <v>0</v>
      </c>
      <c r="AA5" s="84">
        <f>V5-V4</f>
        <v>0</v>
      </c>
      <c r="AB5" s="84">
        <f t="shared" ref="AB5:AE5" si="6">W5-W4</f>
        <v>0</v>
      </c>
      <c r="AC5" s="84">
        <f t="shared" si="6"/>
        <v>0</v>
      </c>
      <c r="AD5" s="84">
        <f t="shared" si="6"/>
        <v>0</v>
      </c>
      <c r="AE5" s="84">
        <f t="shared" si="6"/>
        <v>0</v>
      </c>
      <c r="AF5" s="98" t="e">
        <f>'[1]功能-付费相关'!CA7</f>
        <v>#DIV/0!</v>
      </c>
      <c r="AG5" s="98" t="e">
        <f>'[1]功能-付费相关'!CB7</f>
        <v>#DIV/0!</v>
      </c>
      <c r="AH5" s="98" t="e">
        <f>'[1]功能-付费相关'!CC7</f>
        <v>#DIV/0!</v>
      </c>
      <c r="AI5" s="98" t="e">
        <f>'[1]功能-付费相关'!CD7</f>
        <v>#DIV/0!</v>
      </c>
      <c r="AJ5" s="98" t="e">
        <f>'[1]功能-付费相关'!CE7</f>
        <v>#DIV/0!</v>
      </c>
      <c r="AK5" s="87" t="e">
        <f>SUMPRODUCT(AA$4:AA5,AF$4:AF5)/'[1]资源-钻石'!L5</f>
        <v>#DIV/0!</v>
      </c>
      <c r="AL5" s="87" t="e">
        <f>SUMPRODUCT(AB$4:AB5,AG$4:AG5)/'[1]资源-钻石'!M5</f>
        <v>#DIV/0!</v>
      </c>
      <c r="AM5" s="87" t="e">
        <f>SUMPRODUCT(AC$4:AC5,AH$4:AH5)/'[1]资源-钻石'!N5</f>
        <v>#DIV/0!</v>
      </c>
      <c r="AN5" s="87" t="e">
        <f>SUMPRODUCT(AD$4:AD5,AI$4:AI5)/'[1]资源-钻石'!O5</f>
        <v>#DIV/0!</v>
      </c>
      <c r="AO5" s="87" t="e">
        <f>SUMPRODUCT(AE$4:AE5,AJ$4:AJ5)/'[1]资源-钻石'!P5</f>
        <v>#DIV/0!</v>
      </c>
      <c r="AP5" s="28">
        <f>(AP4)*0.92</f>
        <v>18.400000000000002</v>
      </c>
      <c r="AQ5" s="96">
        <f t="shared" ref="AQ5:AQ68" si="7">42/MIN(50*EXP(0.03*U5),300)*AP5</f>
        <v>14.555912631078149</v>
      </c>
    </row>
    <row r="6" spans="1:43" x14ac:dyDescent="0.15">
      <c r="C6" s="30" t="s">
        <v>67</v>
      </c>
      <c r="D6" s="30">
        <v>0.25</v>
      </c>
      <c r="E6" s="100">
        <v>0.25</v>
      </c>
      <c r="F6" s="100">
        <v>0.25</v>
      </c>
      <c r="G6" s="100">
        <v>0.25</v>
      </c>
      <c r="H6" s="100">
        <v>0.25</v>
      </c>
      <c r="I6" s="100">
        <v>0.25</v>
      </c>
      <c r="M6" s="46">
        <f>基础状态预期!C12</f>
        <v>15.396893974733755</v>
      </c>
      <c r="N6" s="46">
        <f>求节点($C$10:$C$23,$E$10:$E$23,基础状态预期!$F12)</f>
        <v>0</v>
      </c>
      <c r="O6" s="46">
        <f>N6*基础状态预期!G12</f>
        <v>0</v>
      </c>
      <c r="P6" s="46">
        <f>求节点($C$10:$C$23,$F$10:$F$23,基础状态预期!$F12)*基础状态预期!G12</f>
        <v>0</v>
      </c>
      <c r="R6" s="101">
        <f>求节点($C$10:$C$23,$F$10:$F$23,基础状态预期!E12)*基础状态预期!G12</f>
        <v>4</v>
      </c>
      <c r="T6" s="95"/>
      <c r="U6" s="44">
        <v>3</v>
      </c>
      <c r="V6" s="84">
        <f t="shared" si="5"/>
        <v>0</v>
      </c>
      <c r="W6" s="84">
        <f t="shared" si="0"/>
        <v>0</v>
      </c>
      <c r="X6" s="84">
        <f t="shared" si="1"/>
        <v>0</v>
      </c>
      <c r="Y6" s="84">
        <f t="shared" si="2"/>
        <v>0</v>
      </c>
      <c r="Z6" s="84">
        <f t="shared" si="3"/>
        <v>0</v>
      </c>
      <c r="AA6" s="84">
        <f t="shared" ref="AA6:AA69" si="8">V6-V5</f>
        <v>0</v>
      </c>
      <c r="AB6" s="84">
        <f t="shared" ref="AB6:AB69" si="9">W6-W5</f>
        <v>0</v>
      </c>
      <c r="AC6" s="84">
        <f t="shared" ref="AC6:AC69" si="10">X6-X5</f>
        <v>0</v>
      </c>
      <c r="AD6" s="84">
        <f t="shared" ref="AD6:AD69" si="11">Y6-Y5</f>
        <v>0</v>
      </c>
      <c r="AE6" s="84">
        <f t="shared" ref="AE6:AE69" si="12">Z6-Z5</f>
        <v>0</v>
      </c>
      <c r="AF6" s="98" t="e">
        <f>'[1]功能-付费相关'!CA8</f>
        <v>#DIV/0!</v>
      </c>
      <c r="AG6" s="98" t="e">
        <f>'[1]功能-付费相关'!CB8</f>
        <v>#DIV/0!</v>
      </c>
      <c r="AH6" s="98" t="e">
        <f>'[1]功能-付费相关'!CC8</f>
        <v>#DIV/0!</v>
      </c>
      <c r="AI6" s="98" t="e">
        <f>'[1]功能-付费相关'!CD8</f>
        <v>#DIV/0!</v>
      </c>
      <c r="AJ6" s="98" t="e">
        <f>'[1]功能-付费相关'!CE8</f>
        <v>#DIV/0!</v>
      </c>
      <c r="AK6" s="87" t="e">
        <f>SUMPRODUCT(AA$4:AA6,AF$4:AF6)/'[1]资源-钻石'!L6</f>
        <v>#DIV/0!</v>
      </c>
      <c r="AL6" s="87" t="e">
        <f>SUMPRODUCT(AB$4:AB6,AG$4:AG6)/'[1]资源-钻石'!M6</f>
        <v>#DIV/0!</v>
      </c>
      <c r="AM6" s="87" t="e">
        <f>SUMPRODUCT(AC$4:AC6,AH$4:AH6)/'[1]资源-钻石'!N6</f>
        <v>#DIV/0!</v>
      </c>
      <c r="AN6" s="87" t="e">
        <f>SUMPRODUCT(AD$4:AD6,AI$4:AI6)/'[1]资源-钻石'!O6</f>
        <v>#DIV/0!</v>
      </c>
      <c r="AO6" s="87" t="e">
        <f>SUMPRODUCT(AE$4:AE6,AJ$4:AJ6)/'[1]资源-钻石'!P6</f>
        <v>#DIV/0!</v>
      </c>
      <c r="AP6" s="94">
        <f t="shared" ref="AP6:AP69" si="13">(AP5)*0.92</f>
        <v>16.928000000000004</v>
      </c>
      <c r="AQ6" s="96">
        <f t="shared" si="7"/>
        <v>12.995662767587939</v>
      </c>
    </row>
    <row r="7" spans="1:43" x14ac:dyDescent="0.15">
      <c r="M7" s="46">
        <f>基础状态预期!C13</f>
        <v>19.214079359730597</v>
      </c>
      <c r="N7" s="46">
        <f>求节点($C$10:$C$23,$E$10:$E$23,基础状态预期!$F13)</f>
        <v>0</v>
      </c>
      <c r="O7" s="46">
        <f>N7*基础状态预期!G13</f>
        <v>0</v>
      </c>
      <c r="P7" s="46">
        <f>求节点($C$10:$C$23,$F$10:$F$23,基础状态预期!$F13)*基础状态预期!G13</f>
        <v>0</v>
      </c>
      <c r="R7" s="101">
        <f>求节点($C$10:$C$23,$F$10:$F$23,基础状态预期!E13)*基础状态预期!G13</f>
        <v>12</v>
      </c>
      <c r="T7" s="95"/>
      <c r="U7" s="44">
        <v>4</v>
      </c>
      <c r="V7" s="84">
        <f t="shared" si="5"/>
        <v>0</v>
      </c>
      <c r="W7" s="84">
        <f t="shared" si="0"/>
        <v>0</v>
      </c>
      <c r="X7" s="84">
        <f t="shared" si="1"/>
        <v>0</v>
      </c>
      <c r="Y7" s="84">
        <f t="shared" si="2"/>
        <v>0</v>
      </c>
      <c r="Z7" s="84">
        <f t="shared" si="3"/>
        <v>0</v>
      </c>
      <c r="AA7" s="84">
        <f t="shared" si="8"/>
        <v>0</v>
      </c>
      <c r="AB7" s="84">
        <f t="shared" si="9"/>
        <v>0</v>
      </c>
      <c r="AC7" s="84">
        <f t="shared" si="10"/>
        <v>0</v>
      </c>
      <c r="AD7" s="84">
        <f t="shared" si="11"/>
        <v>0</v>
      </c>
      <c r="AE7" s="84">
        <f t="shared" si="12"/>
        <v>0</v>
      </c>
      <c r="AF7" s="98" t="e">
        <f>'[1]功能-付费相关'!CA9</f>
        <v>#DIV/0!</v>
      </c>
      <c r="AG7" s="98" t="e">
        <f>'[1]功能-付费相关'!CB9</f>
        <v>#DIV/0!</v>
      </c>
      <c r="AH7" s="98" t="e">
        <f>'[1]功能-付费相关'!CC9</f>
        <v>#DIV/0!</v>
      </c>
      <c r="AI7" s="98" t="e">
        <f>'[1]功能-付费相关'!CD9</f>
        <v>#DIV/0!</v>
      </c>
      <c r="AJ7" s="98" t="e">
        <f>'[1]功能-付费相关'!CE9</f>
        <v>#DIV/0!</v>
      </c>
      <c r="AK7" s="87" t="e">
        <f>SUMPRODUCT(AA$4:AA7,AF$4:AF7)/'[1]资源-钻石'!L7</f>
        <v>#DIV/0!</v>
      </c>
      <c r="AL7" s="87" t="e">
        <f>SUMPRODUCT(AB$4:AB7,AG$4:AG7)/'[1]资源-钻石'!M7</f>
        <v>#DIV/0!</v>
      </c>
      <c r="AM7" s="87" t="e">
        <f>SUMPRODUCT(AC$4:AC7,AH$4:AH7)/'[1]资源-钻石'!N7</f>
        <v>#DIV/0!</v>
      </c>
      <c r="AN7" s="87" t="e">
        <f>SUMPRODUCT(AD$4:AD7,AI$4:AI7)/'[1]资源-钻石'!O7</f>
        <v>#DIV/0!</v>
      </c>
      <c r="AO7" s="87" t="e">
        <f>SUMPRODUCT(AE$4:AE7,AJ$4:AJ7)/'[1]资源-钻石'!P7</f>
        <v>#DIV/0!</v>
      </c>
      <c r="AP7" s="94">
        <f t="shared" si="13"/>
        <v>15.573760000000005</v>
      </c>
      <c r="AQ7" s="96">
        <f t="shared" si="7"/>
        <v>11.602656257243691</v>
      </c>
    </row>
    <row r="8" spans="1:43" x14ac:dyDescent="0.15">
      <c r="C8" s="28" t="s">
        <v>69</v>
      </c>
      <c r="M8" s="46">
        <f>基础状态预期!C14</f>
        <v>23.27171906681501</v>
      </c>
      <c r="N8" s="46">
        <f>求节点($C$10:$C$23,$E$10:$E$23,基础状态预期!$F14)</f>
        <v>0</v>
      </c>
      <c r="O8" s="46">
        <f>N8*基础状态预期!G14</f>
        <v>0</v>
      </c>
      <c r="P8" s="46">
        <f>求节点($C$10:$C$23,$F$10:$F$23,基础状态预期!$F14)*基础状态预期!G14</f>
        <v>0</v>
      </c>
      <c r="R8" s="101">
        <f>求节点($C$10:$C$23,$F$10:$F$23,基础状态预期!E14)*基础状态预期!G14</f>
        <v>16</v>
      </c>
      <c r="T8" s="95"/>
      <c r="U8" s="44">
        <v>5</v>
      </c>
      <c r="V8" s="84">
        <f t="shared" si="5"/>
        <v>0</v>
      </c>
      <c r="W8" s="84">
        <f t="shared" si="0"/>
        <v>0</v>
      </c>
      <c r="X8" s="84">
        <f t="shared" si="1"/>
        <v>0</v>
      </c>
      <c r="Y8" s="84">
        <f t="shared" si="2"/>
        <v>0</v>
      </c>
      <c r="Z8" s="84">
        <f t="shared" si="3"/>
        <v>0</v>
      </c>
      <c r="AA8" s="84">
        <f t="shared" si="8"/>
        <v>0</v>
      </c>
      <c r="AB8" s="84">
        <f t="shared" si="9"/>
        <v>0</v>
      </c>
      <c r="AC8" s="84">
        <f t="shared" si="10"/>
        <v>0</v>
      </c>
      <c r="AD8" s="84">
        <f t="shared" si="11"/>
        <v>0</v>
      </c>
      <c r="AE8" s="84">
        <f t="shared" si="12"/>
        <v>0</v>
      </c>
      <c r="AF8" s="98" t="e">
        <f>'[1]功能-付费相关'!CA10</f>
        <v>#DIV/0!</v>
      </c>
      <c r="AG8" s="98" t="e">
        <f>'[1]功能-付费相关'!CB10</f>
        <v>#DIV/0!</v>
      </c>
      <c r="AH8" s="98" t="e">
        <f>'[1]功能-付费相关'!CC10</f>
        <v>#DIV/0!</v>
      </c>
      <c r="AI8" s="98" t="e">
        <f>'[1]功能-付费相关'!CD10</f>
        <v>#DIV/0!</v>
      </c>
      <c r="AJ8" s="98" t="e">
        <f>'[1]功能-付费相关'!CE10</f>
        <v>#DIV/0!</v>
      </c>
      <c r="AK8" s="87" t="e">
        <f>SUMPRODUCT(AA$4:AA8,AF$4:AF8)/'[1]资源-钻石'!L8</f>
        <v>#DIV/0!</v>
      </c>
      <c r="AL8" s="87" t="e">
        <f>SUMPRODUCT(AB$4:AB8,AG$4:AG8)/'[1]资源-钻石'!M8</f>
        <v>#DIV/0!</v>
      </c>
      <c r="AM8" s="87" t="e">
        <f>SUMPRODUCT(AC$4:AC8,AH$4:AH8)/'[1]资源-钻石'!N8</f>
        <v>#DIV/0!</v>
      </c>
      <c r="AN8" s="87" t="e">
        <f>SUMPRODUCT(AD$4:AD8,AI$4:AI8)/'[1]资源-钻石'!O8</f>
        <v>#DIV/0!</v>
      </c>
      <c r="AO8" s="87" t="e">
        <f>SUMPRODUCT(AE$4:AE8,AJ$4:AJ8)/'[1]资源-钻石'!P8</f>
        <v>#DIV/0!</v>
      </c>
      <c r="AP8" s="94">
        <f t="shared" si="13"/>
        <v>14.327859200000006</v>
      </c>
      <c r="AQ8" s="96">
        <f t="shared" si="7"/>
        <v>10.358966266769528</v>
      </c>
    </row>
    <row r="9" spans="1:43" x14ac:dyDescent="0.15">
      <c r="C9" s="30" t="s">
        <v>53</v>
      </c>
      <c r="D9" s="30" t="s">
        <v>59</v>
      </c>
      <c r="E9" s="30" t="s">
        <v>58</v>
      </c>
      <c r="F9" s="30" t="s">
        <v>76</v>
      </c>
      <c r="M9" s="46">
        <f>基础状态预期!C15</f>
        <v>27.507200829350779</v>
      </c>
      <c r="N9" s="46">
        <f>求节点($C$10:$C$23,$E$10:$E$23,基础状态预期!$F15)</f>
        <v>0</v>
      </c>
      <c r="O9" s="46">
        <f>N9*基础状态预期!G15</f>
        <v>0</v>
      </c>
      <c r="P9" s="46">
        <f>求节点($C$10:$C$23,$F$10:$F$23,基础状态预期!$F15)*基础状态预期!G15</f>
        <v>0</v>
      </c>
      <c r="R9" s="101">
        <f>求节点($C$10:$C$23,$F$10:$F$23,基础状态预期!E15)*基础状态预期!G15</f>
        <v>30</v>
      </c>
      <c r="T9" s="95"/>
      <c r="U9" s="44">
        <v>6</v>
      </c>
      <c r="V9" s="84">
        <f t="shared" si="5"/>
        <v>0</v>
      </c>
      <c r="W9" s="84">
        <f t="shared" si="0"/>
        <v>0</v>
      </c>
      <c r="X9" s="84">
        <f t="shared" si="1"/>
        <v>0</v>
      </c>
      <c r="Y9" s="84">
        <f t="shared" si="2"/>
        <v>0</v>
      </c>
      <c r="Z9" s="84">
        <f t="shared" si="3"/>
        <v>0</v>
      </c>
      <c r="AA9" s="84">
        <f t="shared" si="8"/>
        <v>0</v>
      </c>
      <c r="AB9" s="84">
        <f t="shared" si="9"/>
        <v>0</v>
      </c>
      <c r="AC9" s="84">
        <f t="shared" si="10"/>
        <v>0</v>
      </c>
      <c r="AD9" s="84">
        <f t="shared" si="11"/>
        <v>0</v>
      </c>
      <c r="AE9" s="84">
        <f t="shared" si="12"/>
        <v>0</v>
      </c>
      <c r="AF9" s="98" t="e">
        <f>'[1]功能-付费相关'!CA11</f>
        <v>#DIV/0!</v>
      </c>
      <c r="AG9" s="98" t="e">
        <f>'[1]功能-付费相关'!CB11</f>
        <v>#DIV/0!</v>
      </c>
      <c r="AH9" s="98" t="e">
        <f>'[1]功能-付费相关'!CC11</f>
        <v>#DIV/0!</v>
      </c>
      <c r="AI9" s="98" t="e">
        <f>'[1]功能-付费相关'!CD11</f>
        <v>#DIV/0!</v>
      </c>
      <c r="AJ9" s="98" t="e">
        <f>'[1]功能-付费相关'!CE11</f>
        <v>#DIV/0!</v>
      </c>
      <c r="AK9" s="87" t="e">
        <f>SUMPRODUCT(AA$4:AA9,AF$4:AF9)/'[1]资源-钻石'!L9</f>
        <v>#DIV/0!</v>
      </c>
      <c r="AL9" s="87" t="e">
        <f>SUMPRODUCT(AB$4:AB9,AG$4:AG9)/'[1]资源-钻石'!M9</f>
        <v>#DIV/0!</v>
      </c>
      <c r="AM9" s="87" t="e">
        <f>SUMPRODUCT(AC$4:AC9,AH$4:AH9)/'[1]资源-钻石'!N9</f>
        <v>#DIV/0!</v>
      </c>
      <c r="AN9" s="87" t="e">
        <f>SUMPRODUCT(AD$4:AD9,AI$4:AI9)/'[1]资源-钻石'!O9</f>
        <v>#DIV/0!</v>
      </c>
      <c r="AO9" s="87" t="e">
        <f>SUMPRODUCT(AE$4:AE9,AJ$4:AJ9)/'[1]资源-钻石'!P9</f>
        <v>#DIV/0!</v>
      </c>
      <c r="AP9" s="94">
        <f t="shared" si="13"/>
        <v>13.181630464000007</v>
      </c>
      <c r="AQ9" s="96">
        <f t="shared" si="7"/>
        <v>9.2485875421048611</v>
      </c>
    </row>
    <row r="10" spans="1:43" x14ac:dyDescent="0.15">
      <c r="A10" s="28">
        <f>E10/B10</f>
        <v>1</v>
      </c>
      <c r="B10" s="94">
        <v>100</v>
      </c>
      <c r="C10" s="30">
        <v>1</v>
      </c>
      <c r="D10" s="30">
        <v>100</v>
      </c>
      <c r="E10" s="30">
        <f>SUM($D$10:D10)</f>
        <v>100</v>
      </c>
      <c r="F10" s="30">
        <v>1</v>
      </c>
      <c r="G10" s="28" t="e">
        <f>求节点('[1]功能-城建'!$E$6:$E$55,'[1]功能-城建'!$B$6:$B$55,C10)</f>
        <v>#VALUE!</v>
      </c>
      <c r="H10" s="28">
        <f>E10/1.5*12</f>
        <v>800</v>
      </c>
      <c r="M10" s="46">
        <f>基础状态预期!C16</f>
        <v>31.874135999439488</v>
      </c>
      <c r="N10" s="46">
        <f>求节点($C$10:$C$23,$E$10:$E$23,基础状态预期!$F16)</f>
        <v>0</v>
      </c>
      <c r="O10" s="46">
        <f>N10*基础状态预期!G16</f>
        <v>0</v>
      </c>
      <c r="P10" s="46">
        <f>求节点($C$10:$C$23,$F$10:$F$23,基础状态预期!$F16)*基础状态预期!G16</f>
        <v>0</v>
      </c>
      <c r="R10" s="101">
        <f>求节点($C$10:$C$23,$F$10:$F$23,基础状态预期!E16)*基础状态预期!G16</f>
        <v>36</v>
      </c>
      <c r="T10" s="95"/>
      <c r="U10" s="44">
        <v>7</v>
      </c>
      <c r="V10" s="84">
        <f t="shared" si="5"/>
        <v>0</v>
      </c>
      <c r="W10" s="84">
        <f t="shared" si="0"/>
        <v>0</v>
      </c>
      <c r="X10" s="84">
        <f t="shared" si="1"/>
        <v>0</v>
      </c>
      <c r="Y10" s="84">
        <f t="shared" si="2"/>
        <v>0</v>
      </c>
      <c r="Z10" s="84">
        <f t="shared" si="3"/>
        <v>0</v>
      </c>
      <c r="AA10" s="84">
        <f t="shared" si="8"/>
        <v>0</v>
      </c>
      <c r="AB10" s="84">
        <f t="shared" si="9"/>
        <v>0</v>
      </c>
      <c r="AC10" s="84">
        <f t="shared" si="10"/>
        <v>0</v>
      </c>
      <c r="AD10" s="84">
        <f t="shared" si="11"/>
        <v>0</v>
      </c>
      <c r="AE10" s="84">
        <f t="shared" si="12"/>
        <v>0</v>
      </c>
      <c r="AF10" s="98" t="e">
        <f>'[1]功能-付费相关'!CA12</f>
        <v>#DIV/0!</v>
      </c>
      <c r="AG10" s="98" t="e">
        <f>'[1]功能-付费相关'!CB12</f>
        <v>#DIV/0!</v>
      </c>
      <c r="AH10" s="98" t="e">
        <f>'[1]功能-付费相关'!CC12</f>
        <v>#DIV/0!</v>
      </c>
      <c r="AI10" s="98" t="e">
        <f>'[1]功能-付费相关'!CD12</f>
        <v>#DIV/0!</v>
      </c>
      <c r="AJ10" s="98" t="e">
        <f>'[1]功能-付费相关'!CE12</f>
        <v>#DIV/0!</v>
      </c>
      <c r="AK10" s="87" t="e">
        <f>SUMPRODUCT(AA$4:AA10,AF$4:AF10)/'[1]资源-钻石'!L10</f>
        <v>#DIV/0!</v>
      </c>
      <c r="AL10" s="87" t="e">
        <f>SUMPRODUCT(AB$4:AB10,AG$4:AG10)/'[1]资源-钻石'!M10</f>
        <v>#DIV/0!</v>
      </c>
      <c r="AM10" s="87" t="e">
        <f>SUMPRODUCT(AC$4:AC10,AH$4:AH10)/'[1]资源-钻石'!N10</f>
        <v>#DIV/0!</v>
      </c>
      <c r="AN10" s="87" t="e">
        <f>SUMPRODUCT(AD$4:AD10,AI$4:AI10)/'[1]资源-钻石'!O10</f>
        <v>#DIV/0!</v>
      </c>
      <c r="AO10" s="87" t="e">
        <f>SUMPRODUCT(AE$4:AE10,AJ$4:AJ10)/'[1]资源-钻石'!P10</f>
        <v>#DIV/0!</v>
      </c>
      <c r="AP10" s="94">
        <f t="shared" si="13"/>
        <v>12.127100026880006</v>
      </c>
      <c r="AQ10" s="96">
        <f t="shared" si="7"/>
        <v>8.2572304341185951</v>
      </c>
    </row>
    <row r="11" spans="1:43" x14ac:dyDescent="0.15">
      <c r="A11" s="94">
        <f t="shared" ref="A11:A23" si="14">E11/B11</f>
        <v>1.3333333333333333</v>
      </c>
      <c r="B11" s="94">
        <v>300</v>
      </c>
      <c r="C11" s="30">
        <v>2</v>
      </c>
      <c r="D11" s="30">
        <f>D10+I11</f>
        <v>300</v>
      </c>
      <c r="E11" s="30">
        <f>SUM($D$10:D11)</f>
        <v>400</v>
      </c>
      <c r="F11" s="30">
        <v>2</v>
      </c>
      <c r="G11" s="28" t="e">
        <f>求节点('[1]功能-城建'!$E$6:$E$55,'[1]功能-城建'!$B$6:$B$55,C11)</f>
        <v>#VALUE!</v>
      </c>
      <c r="H11" s="70">
        <f t="shared" ref="H11:H23" si="15">E11/1.5*12</f>
        <v>3200</v>
      </c>
      <c r="I11" s="53">
        <v>200</v>
      </c>
      <c r="J11" s="44"/>
      <c r="M11" s="46">
        <f>基础状态预期!C17</f>
        <v>36.315527348481851</v>
      </c>
      <c r="N11" s="46">
        <f>求节点($C$10:$C$23,$E$10:$E$23,基础状态预期!$F17)</f>
        <v>0</v>
      </c>
      <c r="O11" s="46">
        <f>N11*基础状态预期!G17</f>
        <v>0</v>
      </c>
      <c r="P11" s="46">
        <f>求节点($C$10:$C$23,$F$10:$F$23,基础状态预期!$F17)*基础状态预期!G17</f>
        <v>0</v>
      </c>
      <c r="R11" s="101">
        <f>求节点($C$10:$C$23,$F$10:$F$23,基础状态预期!E17)*基础状态预期!G17</f>
        <v>56</v>
      </c>
      <c r="T11" s="95"/>
      <c r="U11" s="44">
        <v>8</v>
      </c>
      <c r="V11" s="84">
        <f t="shared" si="5"/>
        <v>0</v>
      </c>
      <c r="W11" s="84">
        <f t="shared" si="0"/>
        <v>0</v>
      </c>
      <c r="X11" s="84">
        <f t="shared" si="1"/>
        <v>0</v>
      </c>
      <c r="Y11" s="84">
        <f t="shared" si="2"/>
        <v>0</v>
      </c>
      <c r="Z11" s="84">
        <f t="shared" si="3"/>
        <v>0</v>
      </c>
      <c r="AA11" s="84">
        <f t="shared" si="8"/>
        <v>0</v>
      </c>
      <c r="AB11" s="84">
        <f t="shared" si="9"/>
        <v>0</v>
      </c>
      <c r="AC11" s="84">
        <f t="shared" si="10"/>
        <v>0</v>
      </c>
      <c r="AD11" s="84">
        <f t="shared" si="11"/>
        <v>0</v>
      </c>
      <c r="AE11" s="84">
        <f t="shared" si="12"/>
        <v>0</v>
      </c>
      <c r="AF11" s="98" t="e">
        <f>'[1]功能-付费相关'!CA13</f>
        <v>#DIV/0!</v>
      </c>
      <c r="AG11" s="98" t="e">
        <f>'[1]功能-付费相关'!CB13</f>
        <v>#DIV/0!</v>
      </c>
      <c r="AH11" s="98" t="e">
        <f>'[1]功能-付费相关'!CC13</f>
        <v>#DIV/0!</v>
      </c>
      <c r="AI11" s="98" t="e">
        <f>'[1]功能-付费相关'!CD13</f>
        <v>#DIV/0!</v>
      </c>
      <c r="AJ11" s="98" t="e">
        <f>'[1]功能-付费相关'!CE13</f>
        <v>#DIV/0!</v>
      </c>
      <c r="AK11" s="87" t="e">
        <f>SUMPRODUCT(AA$4:AA11,AF$4:AF11)/'[1]资源-钻石'!L11</f>
        <v>#DIV/0!</v>
      </c>
      <c r="AL11" s="87" t="e">
        <f>SUMPRODUCT(AB$4:AB11,AG$4:AG11)/'[1]资源-钻石'!M11</f>
        <v>#DIV/0!</v>
      </c>
      <c r="AM11" s="87" t="e">
        <f>SUMPRODUCT(AC$4:AC11,AH$4:AH11)/'[1]资源-钻石'!N11</f>
        <v>#DIV/0!</v>
      </c>
      <c r="AN11" s="87" t="e">
        <f>SUMPRODUCT(AD$4:AD11,AI$4:AI11)/'[1]资源-钻石'!O11</f>
        <v>#DIV/0!</v>
      </c>
      <c r="AO11" s="87" t="e">
        <f>SUMPRODUCT(AE$4:AE11,AJ$4:AJ11)/'[1]资源-钻石'!P11</f>
        <v>#DIV/0!</v>
      </c>
      <c r="AP11" s="94">
        <f t="shared" si="13"/>
        <v>11.156932024729606</v>
      </c>
      <c r="AQ11" s="96">
        <f t="shared" si="7"/>
        <v>7.3721370027295032</v>
      </c>
    </row>
    <row r="12" spans="1:43" x14ac:dyDescent="0.15">
      <c r="A12" s="94">
        <f t="shared" si="14"/>
        <v>2</v>
      </c>
      <c r="B12" s="94">
        <v>600</v>
      </c>
      <c r="C12" s="45">
        <v>3</v>
      </c>
      <c r="D12" s="85">
        <f t="shared" ref="D12:D23" si="16">D11+I12</f>
        <v>800</v>
      </c>
      <c r="E12" s="30">
        <f>SUM($D$10:D12)</f>
        <v>1200</v>
      </c>
      <c r="F12" s="30">
        <v>3</v>
      </c>
      <c r="G12" s="28" t="e">
        <f>求节点('[1]功能-城建'!$E$6:$E$55,'[1]功能-城建'!$B$6:$B$55,C12)</f>
        <v>#VALUE!</v>
      </c>
      <c r="H12" s="70">
        <f t="shared" si="15"/>
        <v>9600</v>
      </c>
      <c r="I12" s="53">
        <v>500</v>
      </c>
      <c r="J12" s="44"/>
      <c r="M12" s="46">
        <f>基础状态预期!C18</f>
        <v>40.815369736882985</v>
      </c>
      <c r="N12" s="46">
        <f>求节点($C$10:$C$23,$E$10:$E$23,基础状态预期!$F18)</f>
        <v>0</v>
      </c>
      <c r="O12" s="46">
        <f>N12*基础状态预期!G18</f>
        <v>0</v>
      </c>
      <c r="P12" s="46">
        <f>求节点($C$10:$C$23,$F$10:$F$23,基础状态预期!$F18)*基础状态预期!G18</f>
        <v>0</v>
      </c>
      <c r="R12" s="101">
        <f>求节点($C$10:$C$23,$F$10:$F$23,基础状态预期!E18)*基础状态预期!G18</f>
        <v>64</v>
      </c>
      <c r="T12" s="95"/>
      <c r="U12" s="44">
        <v>9</v>
      </c>
      <c r="V12" s="84">
        <f t="shared" si="5"/>
        <v>0</v>
      </c>
      <c r="W12" s="84">
        <f t="shared" si="0"/>
        <v>0</v>
      </c>
      <c r="X12" s="84">
        <f t="shared" si="1"/>
        <v>0</v>
      </c>
      <c r="Y12" s="84">
        <f t="shared" si="2"/>
        <v>0</v>
      </c>
      <c r="Z12" s="84">
        <f t="shared" si="3"/>
        <v>0</v>
      </c>
      <c r="AA12" s="84">
        <f t="shared" si="8"/>
        <v>0</v>
      </c>
      <c r="AB12" s="84">
        <f t="shared" si="9"/>
        <v>0</v>
      </c>
      <c r="AC12" s="84">
        <f t="shared" si="10"/>
        <v>0</v>
      </c>
      <c r="AD12" s="84">
        <f t="shared" si="11"/>
        <v>0</v>
      </c>
      <c r="AE12" s="84">
        <f t="shared" si="12"/>
        <v>0</v>
      </c>
      <c r="AF12" s="98" t="e">
        <f>'[1]功能-付费相关'!CA14</f>
        <v>#DIV/0!</v>
      </c>
      <c r="AG12" s="98" t="e">
        <f>'[1]功能-付费相关'!CB14</f>
        <v>#DIV/0!</v>
      </c>
      <c r="AH12" s="98" t="e">
        <f>'[1]功能-付费相关'!CC14</f>
        <v>#DIV/0!</v>
      </c>
      <c r="AI12" s="98" t="e">
        <f>'[1]功能-付费相关'!CD14</f>
        <v>#DIV/0!</v>
      </c>
      <c r="AJ12" s="98" t="e">
        <f>'[1]功能-付费相关'!CE14</f>
        <v>#DIV/0!</v>
      </c>
      <c r="AK12" s="87" t="e">
        <f>SUMPRODUCT(AA$4:AA12,AF$4:AF12)/'[1]资源-钻石'!L12</f>
        <v>#DIV/0!</v>
      </c>
      <c r="AL12" s="87" t="e">
        <f>SUMPRODUCT(AB$4:AB12,AG$4:AG12)/'[1]资源-钻石'!M12</f>
        <v>#DIV/0!</v>
      </c>
      <c r="AM12" s="87" t="e">
        <f>SUMPRODUCT(AC$4:AC12,AH$4:AH12)/'[1]资源-钻石'!N12</f>
        <v>#DIV/0!</v>
      </c>
      <c r="AN12" s="87" t="e">
        <f>SUMPRODUCT(AD$4:AD12,AI$4:AI12)/'[1]资源-钻石'!O12</f>
        <v>#DIV/0!</v>
      </c>
      <c r="AO12" s="87" t="e">
        <f>SUMPRODUCT(AE$4:AE12,AJ$4:AJ12)/'[1]资源-钻石'!P12</f>
        <v>#DIV/0!</v>
      </c>
      <c r="AP12" s="94">
        <f t="shared" si="13"/>
        <v>10.264377462751238</v>
      </c>
      <c r="AQ12" s="96">
        <f t="shared" si="7"/>
        <v>6.5819168328460114</v>
      </c>
    </row>
    <row r="13" spans="1:43" x14ac:dyDescent="0.15">
      <c r="A13" s="94">
        <f t="shared" si="14"/>
        <v>2.8571428571428572</v>
      </c>
      <c r="B13" s="94">
        <v>1050</v>
      </c>
      <c r="C13" s="45">
        <v>4</v>
      </c>
      <c r="D13" s="85">
        <f t="shared" si="16"/>
        <v>1800</v>
      </c>
      <c r="E13" s="30">
        <f>SUM($D$10:D13)</f>
        <v>3000</v>
      </c>
      <c r="F13" s="30">
        <v>4</v>
      </c>
      <c r="G13" s="28" t="e">
        <f>求节点('[1]功能-城建'!$E$6:$E$55,'[1]功能-城建'!$B$6:$B$55,C13)</f>
        <v>#VALUE!</v>
      </c>
      <c r="H13" s="70">
        <f t="shared" si="15"/>
        <v>24000</v>
      </c>
      <c r="I13" s="96">
        <f t="shared" ref="I13:I23" si="17">ROUND(I12*J13/500,0)*500</f>
        <v>1000</v>
      </c>
      <c r="J13" s="44">
        <v>2</v>
      </c>
      <c r="M13" s="46">
        <f>基础状态预期!C19</f>
        <v>45.340134262365034</v>
      </c>
      <c r="N13" s="46">
        <f>求节点($C$10:$C$23,$E$10:$E$23,基础状态预期!$F19)</f>
        <v>0</v>
      </c>
      <c r="O13" s="46">
        <f>N13*基础状态预期!G19</f>
        <v>0</v>
      </c>
      <c r="P13" s="46">
        <f>求节点($C$10:$C$23,$F$10:$F$23,基础状态预期!$F19)*基础状态预期!G19</f>
        <v>0</v>
      </c>
      <c r="R13" s="101">
        <f>求节点($C$10:$C$23,$F$10:$F$23,基础状态预期!E19)*基础状态预期!G19</f>
        <v>72</v>
      </c>
      <c r="T13" s="95"/>
      <c r="U13" s="44">
        <v>10</v>
      </c>
      <c r="V13" s="84">
        <f t="shared" si="5"/>
        <v>0</v>
      </c>
      <c r="W13" s="84">
        <f t="shared" si="0"/>
        <v>0</v>
      </c>
      <c r="X13" s="84">
        <f t="shared" si="1"/>
        <v>0</v>
      </c>
      <c r="Y13" s="84">
        <f t="shared" si="2"/>
        <v>0</v>
      </c>
      <c r="Z13" s="84">
        <f t="shared" si="3"/>
        <v>0</v>
      </c>
      <c r="AA13" s="84">
        <f t="shared" si="8"/>
        <v>0</v>
      </c>
      <c r="AB13" s="84">
        <f t="shared" si="9"/>
        <v>0</v>
      </c>
      <c r="AC13" s="84">
        <f t="shared" si="10"/>
        <v>0</v>
      </c>
      <c r="AD13" s="84">
        <f t="shared" si="11"/>
        <v>0</v>
      </c>
      <c r="AE13" s="84">
        <f t="shared" si="12"/>
        <v>0</v>
      </c>
      <c r="AF13" s="98" t="e">
        <f>'[1]功能-付费相关'!CA15</f>
        <v>#DIV/0!</v>
      </c>
      <c r="AG13" s="98" t="e">
        <f>'[1]功能-付费相关'!CB15</f>
        <v>#DIV/0!</v>
      </c>
      <c r="AH13" s="98" t="e">
        <f>'[1]功能-付费相关'!CC15</f>
        <v>#DIV/0!</v>
      </c>
      <c r="AI13" s="98" t="e">
        <f>'[1]功能-付费相关'!CD15</f>
        <v>#DIV/0!</v>
      </c>
      <c r="AJ13" s="98" t="e">
        <f>'[1]功能-付费相关'!CE15</f>
        <v>#DIV/0!</v>
      </c>
      <c r="AK13" s="87" t="e">
        <f>SUMPRODUCT(AA$4:AA13,AF$4:AF13)/'[1]资源-钻石'!L13</f>
        <v>#DIV/0!</v>
      </c>
      <c r="AL13" s="87" t="e">
        <f>SUMPRODUCT(AB$4:AB13,AG$4:AG13)/'[1]资源-钻石'!M13</f>
        <v>#DIV/0!</v>
      </c>
      <c r="AM13" s="87" t="e">
        <f>SUMPRODUCT(AC$4:AC13,AH$4:AH13)/'[1]资源-钻石'!N13</f>
        <v>#DIV/0!</v>
      </c>
      <c r="AN13" s="87" t="e">
        <f>SUMPRODUCT(AD$4:AD13,AI$4:AI13)/'[1]资源-钻石'!O13</f>
        <v>#DIV/0!</v>
      </c>
      <c r="AO13" s="87" t="e">
        <f>SUMPRODUCT(AE$4:AE13,AJ$4:AJ13)/'[1]资源-钻石'!P13</f>
        <v>#DIV/0!</v>
      </c>
      <c r="AP13" s="94">
        <f t="shared" si="13"/>
        <v>9.4432272657311387</v>
      </c>
      <c r="AQ13" s="96">
        <f t="shared" si="7"/>
        <v>5.8764004492133015</v>
      </c>
    </row>
    <row r="14" spans="1:43" x14ac:dyDescent="0.15">
      <c r="A14" s="94">
        <f t="shared" si="14"/>
        <v>4.1714285714285717</v>
      </c>
      <c r="B14" s="94">
        <v>1750</v>
      </c>
      <c r="C14" s="45">
        <v>5</v>
      </c>
      <c r="D14" s="85">
        <f t="shared" si="16"/>
        <v>4300</v>
      </c>
      <c r="E14" s="30">
        <f>SUM($D$10:D14)</f>
        <v>7300</v>
      </c>
      <c r="F14" s="30">
        <v>5</v>
      </c>
      <c r="G14" s="28" t="e">
        <f>求节点('[1]功能-城建'!$E$6:$E$55,'[1]功能-城建'!$B$6:$B$55,C14)</f>
        <v>#VALUE!</v>
      </c>
      <c r="H14" s="70">
        <f t="shared" si="15"/>
        <v>58400</v>
      </c>
      <c r="I14" s="96">
        <f t="shared" si="17"/>
        <v>2500</v>
      </c>
      <c r="J14" s="99">
        <v>2.5</v>
      </c>
      <c r="M14" s="46">
        <f>基础状态预期!C20</f>
        <v>49.885576282539169</v>
      </c>
      <c r="N14" s="46">
        <f>求节点($C$10:$C$23,$E$10:$E$23,基础状态预期!$F20)</f>
        <v>0</v>
      </c>
      <c r="O14" s="46">
        <f>N14*基础状态预期!G20</f>
        <v>0</v>
      </c>
      <c r="P14" s="46">
        <f>求节点($C$10:$C$23,$F$10:$F$23,基础状态预期!$F20)*基础状态预期!G20</f>
        <v>0</v>
      </c>
      <c r="R14" s="101">
        <f>求节点($C$10:$C$23,$F$10:$F$23,基础状态预期!E20)*基础状态预期!G20</f>
        <v>80</v>
      </c>
      <c r="T14" s="95"/>
      <c r="U14" s="44">
        <v>11</v>
      </c>
      <c r="V14" s="84">
        <f t="shared" si="5"/>
        <v>0</v>
      </c>
      <c r="W14" s="84">
        <f t="shared" si="0"/>
        <v>0</v>
      </c>
      <c r="X14" s="84">
        <f t="shared" si="1"/>
        <v>0</v>
      </c>
      <c r="Y14" s="84">
        <f t="shared" si="2"/>
        <v>0</v>
      </c>
      <c r="Z14" s="84">
        <f t="shared" si="3"/>
        <v>0</v>
      </c>
      <c r="AA14" s="84">
        <f t="shared" si="8"/>
        <v>0</v>
      </c>
      <c r="AB14" s="84">
        <f t="shared" si="9"/>
        <v>0</v>
      </c>
      <c r="AC14" s="84">
        <f t="shared" si="10"/>
        <v>0</v>
      </c>
      <c r="AD14" s="84">
        <f t="shared" si="11"/>
        <v>0</v>
      </c>
      <c r="AE14" s="84">
        <f t="shared" si="12"/>
        <v>0</v>
      </c>
      <c r="AF14" s="98" t="e">
        <f>'[1]功能-付费相关'!CA16</f>
        <v>#DIV/0!</v>
      </c>
      <c r="AG14" s="98" t="e">
        <f>'[1]功能-付费相关'!CB16</f>
        <v>#DIV/0!</v>
      </c>
      <c r="AH14" s="98" t="e">
        <f>'[1]功能-付费相关'!CC16</f>
        <v>#DIV/0!</v>
      </c>
      <c r="AI14" s="98" t="e">
        <f>'[1]功能-付费相关'!CD16</f>
        <v>#DIV/0!</v>
      </c>
      <c r="AJ14" s="98" t="e">
        <f>'[1]功能-付费相关'!CE16</f>
        <v>#DIV/0!</v>
      </c>
      <c r="AK14" s="87" t="e">
        <f>SUMPRODUCT(AA$4:AA14,AF$4:AF14)/'[1]资源-钻石'!L14</f>
        <v>#DIV/0!</v>
      </c>
      <c r="AL14" s="87" t="e">
        <f>SUMPRODUCT(AB$4:AB14,AG$4:AG14)/'[1]资源-钻石'!M14</f>
        <v>#DIV/0!</v>
      </c>
      <c r="AM14" s="87" t="e">
        <f>SUMPRODUCT(AC$4:AC14,AH$4:AH14)/'[1]资源-钻石'!N14</f>
        <v>#DIV/0!</v>
      </c>
      <c r="AN14" s="87" t="e">
        <f>SUMPRODUCT(AD$4:AD14,AI$4:AI14)/'[1]资源-钻石'!O14</f>
        <v>#DIV/0!</v>
      </c>
      <c r="AO14" s="87" t="e">
        <f>SUMPRODUCT(AE$4:AE14,AJ$4:AJ14)/'[1]资源-钻石'!P14</f>
        <v>#DIV/0!</v>
      </c>
      <c r="AP14" s="94">
        <f t="shared" si="13"/>
        <v>8.6877690844726487</v>
      </c>
      <c r="AQ14" s="96">
        <f t="shared" si="7"/>
        <v>5.2465084437389766</v>
      </c>
    </row>
    <row r="15" spans="1:43" x14ac:dyDescent="0.15">
      <c r="A15" s="94">
        <f t="shared" si="14"/>
        <v>6.7017543859649127</v>
      </c>
      <c r="B15" s="94">
        <v>2850</v>
      </c>
      <c r="C15" s="45">
        <v>6</v>
      </c>
      <c r="D15" s="85">
        <f t="shared" si="16"/>
        <v>11800</v>
      </c>
      <c r="E15" s="30">
        <f>SUM($D$10:D15)</f>
        <v>19100</v>
      </c>
      <c r="F15" s="30">
        <v>6</v>
      </c>
      <c r="G15" s="28" t="e">
        <f>求节点('[1]功能-城建'!$E$6:$E$55,'[1]功能-城建'!$B$6:$B$55,C15)</f>
        <v>#VALUE!</v>
      </c>
      <c r="H15" s="70">
        <f t="shared" si="15"/>
        <v>152800</v>
      </c>
      <c r="I15" s="96">
        <f t="shared" si="17"/>
        <v>7500</v>
      </c>
      <c r="J15" s="99">
        <v>3</v>
      </c>
      <c r="L15" s="44"/>
      <c r="M15" s="46">
        <f>基础状态预期!C21</f>
        <v>54.42712858040592</v>
      </c>
      <c r="N15" s="46">
        <f>求节点($C$10:$C$23,$E$10:$E$23,基础状态预期!$F21)</f>
        <v>0</v>
      </c>
      <c r="O15" s="46">
        <f>N15*基础状态预期!G21</f>
        <v>0</v>
      </c>
      <c r="P15" s="46">
        <f>求节点($C$10:$C$23,$F$10:$F$23,基础状态预期!$F21)*基础状态预期!G21</f>
        <v>0</v>
      </c>
      <c r="Q15" s="44"/>
      <c r="R15" s="101">
        <f>求节点($C$10:$C$23,$F$10:$F$23,基础状态预期!E21)*基础状态预期!G21</f>
        <v>88</v>
      </c>
      <c r="T15" s="95"/>
      <c r="U15" s="44">
        <v>12</v>
      </c>
      <c r="V15" s="84">
        <f t="shared" si="5"/>
        <v>0</v>
      </c>
      <c r="W15" s="84">
        <f t="shared" si="0"/>
        <v>0</v>
      </c>
      <c r="X15" s="84">
        <f t="shared" si="1"/>
        <v>0</v>
      </c>
      <c r="Y15" s="84">
        <f t="shared" si="2"/>
        <v>0</v>
      </c>
      <c r="Z15" s="84">
        <f t="shared" si="3"/>
        <v>0</v>
      </c>
      <c r="AA15" s="84">
        <f t="shared" si="8"/>
        <v>0</v>
      </c>
      <c r="AB15" s="84">
        <f t="shared" si="9"/>
        <v>0</v>
      </c>
      <c r="AC15" s="84">
        <f t="shared" si="10"/>
        <v>0</v>
      </c>
      <c r="AD15" s="84">
        <f t="shared" si="11"/>
        <v>0</v>
      </c>
      <c r="AE15" s="84">
        <f t="shared" si="12"/>
        <v>0</v>
      </c>
      <c r="AF15" s="98" t="e">
        <f>'[1]功能-付费相关'!CA17</f>
        <v>#DIV/0!</v>
      </c>
      <c r="AG15" s="98" t="e">
        <f>'[1]功能-付费相关'!CB17</f>
        <v>#DIV/0!</v>
      </c>
      <c r="AH15" s="98" t="e">
        <f>'[1]功能-付费相关'!CC17</f>
        <v>#DIV/0!</v>
      </c>
      <c r="AI15" s="98" t="e">
        <f>'[1]功能-付费相关'!CD17</f>
        <v>#DIV/0!</v>
      </c>
      <c r="AJ15" s="98" t="e">
        <f>'[1]功能-付费相关'!CE17</f>
        <v>#DIV/0!</v>
      </c>
      <c r="AK15" s="87" t="e">
        <f>SUMPRODUCT(AA$4:AA15,AF$4:AF15)/'[1]资源-钻石'!L15</f>
        <v>#DIV/0!</v>
      </c>
      <c r="AL15" s="87" t="e">
        <f>SUMPRODUCT(AB$4:AB15,AG$4:AG15)/'[1]资源-钻石'!M15</f>
        <v>#DIV/0!</v>
      </c>
      <c r="AM15" s="87" t="e">
        <f>SUMPRODUCT(AC$4:AC15,AH$4:AH15)/'[1]资源-钻石'!N15</f>
        <v>#DIV/0!</v>
      </c>
      <c r="AN15" s="87" t="e">
        <f>SUMPRODUCT(AD$4:AD15,AI$4:AI15)/'[1]资源-钻石'!O15</f>
        <v>#DIV/0!</v>
      </c>
      <c r="AO15" s="87" t="e">
        <f>SUMPRODUCT(AE$4:AE15,AJ$4:AJ15)/'[1]资源-钻石'!P15</f>
        <v>#DIV/0!</v>
      </c>
      <c r="AP15" s="94">
        <f t="shared" si="13"/>
        <v>7.9927475577148375</v>
      </c>
      <c r="AQ15" s="96">
        <f t="shared" si="7"/>
        <v>4.6841346310749437</v>
      </c>
    </row>
    <row r="16" spans="1:43" x14ac:dyDescent="0.15">
      <c r="A16" s="94">
        <f t="shared" si="14"/>
        <v>9.9797979797979792</v>
      </c>
      <c r="B16" s="94">
        <v>4950</v>
      </c>
      <c r="C16" s="45">
        <v>7</v>
      </c>
      <c r="D16" s="85">
        <f t="shared" si="16"/>
        <v>30300</v>
      </c>
      <c r="E16" s="30">
        <f>SUM($D$10:D16)</f>
        <v>49400</v>
      </c>
      <c r="F16" s="30">
        <v>7</v>
      </c>
      <c r="G16" s="28" t="e">
        <f>求节点('[1]功能-城建'!$E$6:$E$55,'[1]功能-城建'!$B$6:$B$55,C16)</f>
        <v>#VALUE!</v>
      </c>
      <c r="H16" s="70">
        <f t="shared" si="15"/>
        <v>395200</v>
      </c>
      <c r="I16" s="96">
        <f t="shared" si="17"/>
        <v>18500</v>
      </c>
      <c r="J16" s="99">
        <f>J15*0.825</f>
        <v>2.4749999999999996</v>
      </c>
      <c r="L16" s="44"/>
      <c r="M16" s="46">
        <f>基础状态预期!C22</f>
        <v>58.973442223126995</v>
      </c>
      <c r="N16" s="46">
        <f>求节点($C$10:$C$23,$E$10:$E$23,基础状态预期!$F22)</f>
        <v>0</v>
      </c>
      <c r="O16" s="46">
        <f>N16*基础状态预期!G22</f>
        <v>0</v>
      </c>
      <c r="P16" s="46">
        <f>求节点($C$10:$C$23,$F$10:$F$23,基础状态预期!$F22)*基础状态预期!G22</f>
        <v>0</v>
      </c>
      <c r="Q16" s="44"/>
      <c r="R16" s="101">
        <f>求节点($C$10:$C$23,$F$10:$F$23,基础状态预期!E22)*基础状态预期!G22</f>
        <v>96</v>
      </c>
      <c r="T16" s="95"/>
      <c r="U16" s="44">
        <v>13</v>
      </c>
      <c r="V16" s="84">
        <f t="shared" si="5"/>
        <v>0</v>
      </c>
      <c r="W16" s="84">
        <f t="shared" si="0"/>
        <v>0</v>
      </c>
      <c r="X16" s="84">
        <f t="shared" si="1"/>
        <v>0</v>
      </c>
      <c r="Y16" s="84">
        <f t="shared" si="2"/>
        <v>0</v>
      </c>
      <c r="Z16" s="84">
        <f t="shared" si="3"/>
        <v>0</v>
      </c>
      <c r="AA16" s="84">
        <f t="shared" si="8"/>
        <v>0</v>
      </c>
      <c r="AB16" s="84">
        <f t="shared" si="9"/>
        <v>0</v>
      </c>
      <c r="AC16" s="84">
        <f t="shared" si="10"/>
        <v>0</v>
      </c>
      <c r="AD16" s="84">
        <f t="shared" si="11"/>
        <v>0</v>
      </c>
      <c r="AE16" s="84">
        <f t="shared" si="12"/>
        <v>0</v>
      </c>
      <c r="AF16" s="98" t="e">
        <f>'[1]功能-付费相关'!CA18</f>
        <v>#DIV/0!</v>
      </c>
      <c r="AG16" s="98" t="e">
        <f>'[1]功能-付费相关'!CB18</f>
        <v>#DIV/0!</v>
      </c>
      <c r="AH16" s="98" t="e">
        <f>'[1]功能-付费相关'!CC18</f>
        <v>#DIV/0!</v>
      </c>
      <c r="AI16" s="98" t="e">
        <f>'[1]功能-付费相关'!CD18</f>
        <v>#DIV/0!</v>
      </c>
      <c r="AJ16" s="98" t="e">
        <f>'[1]功能-付费相关'!CE18</f>
        <v>#DIV/0!</v>
      </c>
      <c r="AK16" s="87" t="e">
        <f>SUMPRODUCT(AA$4:AA16,AF$4:AF16)/'[1]资源-钻石'!L16</f>
        <v>#DIV/0!</v>
      </c>
      <c r="AL16" s="87" t="e">
        <f>SUMPRODUCT(AB$4:AB16,AG$4:AG16)/'[1]资源-钻石'!M16</f>
        <v>#DIV/0!</v>
      </c>
      <c r="AM16" s="87" t="e">
        <f>SUMPRODUCT(AC$4:AC16,AH$4:AH16)/'[1]资源-钻石'!N16</f>
        <v>#DIV/0!</v>
      </c>
      <c r="AN16" s="87" t="e">
        <f>SUMPRODUCT(AD$4:AD16,AI$4:AI16)/'[1]资源-钻石'!O16</f>
        <v>#DIV/0!</v>
      </c>
      <c r="AO16" s="87" t="e">
        <f>SUMPRODUCT(AE$4:AE16,AJ$4:AJ16)/'[1]资源-钻石'!P16</f>
        <v>#DIV/0!</v>
      </c>
      <c r="AP16" s="94">
        <f t="shared" si="13"/>
        <v>7.3533277530976511</v>
      </c>
      <c r="AQ16" s="96">
        <f t="shared" si="7"/>
        <v>4.1820417287652427</v>
      </c>
    </row>
    <row r="17" spans="1:43" x14ac:dyDescent="0.15">
      <c r="A17" s="94">
        <f t="shared" si="14"/>
        <v>11.711442786069652</v>
      </c>
      <c r="B17" s="94">
        <v>10050</v>
      </c>
      <c r="C17" s="45">
        <v>8</v>
      </c>
      <c r="D17" s="85">
        <f t="shared" si="16"/>
        <v>68300</v>
      </c>
      <c r="E17" s="30">
        <f>SUM($D$10:D17)</f>
        <v>117700</v>
      </c>
      <c r="F17" s="30">
        <v>8</v>
      </c>
      <c r="G17" s="28" t="e">
        <f>求节点('[1]功能-城建'!$E$6:$E$55,'[1]功能-城建'!$B$6:$B$55,C17)</f>
        <v>#VALUE!</v>
      </c>
      <c r="H17" s="70">
        <f t="shared" si="15"/>
        <v>941600</v>
      </c>
      <c r="I17" s="96">
        <f t="shared" si="17"/>
        <v>38000</v>
      </c>
      <c r="J17" s="99">
        <f t="shared" ref="J17:J19" si="18">J16*0.825</f>
        <v>2.0418749999999997</v>
      </c>
      <c r="L17" s="44"/>
      <c r="M17" s="46">
        <f>基础状态预期!C23</f>
        <v>63.296317855451498</v>
      </c>
      <c r="N17" s="46">
        <f>求节点($C$10:$C$23,$E$10:$E$23,基础状态预期!$F23)</f>
        <v>0</v>
      </c>
      <c r="O17" s="46">
        <f>N17*基础状态预期!G23</f>
        <v>0</v>
      </c>
      <c r="P17" s="46">
        <f>求节点($C$10:$C$23,$F$10:$F$23,基础状态预期!$F23)*基础状态预期!G23</f>
        <v>0</v>
      </c>
      <c r="Q17" s="44"/>
      <c r="R17" s="101">
        <f>求节点($C$10:$C$23,$F$10:$F$23,基础状态预期!E23)*基础状态预期!G23</f>
        <v>104</v>
      </c>
      <c r="T17" s="95"/>
      <c r="U17" s="44">
        <v>14</v>
      </c>
      <c r="V17" s="84">
        <f t="shared" si="5"/>
        <v>0</v>
      </c>
      <c r="W17" s="84">
        <f t="shared" si="0"/>
        <v>0</v>
      </c>
      <c r="X17" s="84">
        <f t="shared" si="1"/>
        <v>0</v>
      </c>
      <c r="Y17" s="84">
        <f t="shared" si="2"/>
        <v>0</v>
      </c>
      <c r="Z17" s="84">
        <f t="shared" si="3"/>
        <v>0</v>
      </c>
      <c r="AA17" s="84">
        <f t="shared" si="8"/>
        <v>0</v>
      </c>
      <c r="AB17" s="84">
        <f t="shared" si="9"/>
        <v>0</v>
      </c>
      <c r="AC17" s="84">
        <f t="shared" si="10"/>
        <v>0</v>
      </c>
      <c r="AD17" s="84">
        <f t="shared" si="11"/>
        <v>0</v>
      </c>
      <c r="AE17" s="84">
        <f t="shared" si="12"/>
        <v>0</v>
      </c>
      <c r="AF17" s="98" t="e">
        <f>'[1]功能-付费相关'!CA19</f>
        <v>#DIV/0!</v>
      </c>
      <c r="AG17" s="98" t="e">
        <f>'[1]功能-付费相关'!CB19</f>
        <v>#DIV/0!</v>
      </c>
      <c r="AH17" s="98" t="e">
        <f>'[1]功能-付费相关'!CC19</f>
        <v>#DIV/0!</v>
      </c>
      <c r="AI17" s="98" t="e">
        <f>'[1]功能-付费相关'!CD19</f>
        <v>#DIV/0!</v>
      </c>
      <c r="AJ17" s="98" t="e">
        <f>'[1]功能-付费相关'!CE19</f>
        <v>#DIV/0!</v>
      </c>
      <c r="AK17" s="87" t="e">
        <f>SUMPRODUCT(AA$4:AA17,AF$4:AF17)/'[1]资源-钻石'!L17</f>
        <v>#DIV/0!</v>
      </c>
      <c r="AL17" s="87" t="e">
        <f>SUMPRODUCT(AB$4:AB17,AG$4:AG17)/'[1]资源-钻石'!M17</f>
        <v>#DIV/0!</v>
      </c>
      <c r="AM17" s="87" t="e">
        <f>SUMPRODUCT(AC$4:AC17,AH$4:AH17)/'[1]资源-钻石'!N17</f>
        <v>#DIV/0!</v>
      </c>
      <c r="AN17" s="87" t="e">
        <f>SUMPRODUCT(AD$4:AD17,AI$4:AI17)/'[1]资源-钻石'!O17</f>
        <v>#DIV/0!</v>
      </c>
      <c r="AO17" s="87" t="e">
        <f>SUMPRODUCT(AE$4:AE17,AJ$4:AJ17)/'[1]资源-钻石'!P17</f>
        <v>#DIV/0!</v>
      </c>
      <c r="AP17" s="94">
        <f t="shared" si="13"/>
        <v>6.7650615328498391</v>
      </c>
      <c r="AQ17" s="96">
        <f t="shared" si="7"/>
        <v>3.733768219450214</v>
      </c>
    </row>
    <row r="18" spans="1:43" x14ac:dyDescent="0.15">
      <c r="A18" s="94">
        <f t="shared" si="14"/>
        <v>10.799136069114471</v>
      </c>
      <c r="B18" s="94">
        <v>23150</v>
      </c>
      <c r="C18" s="45">
        <v>9</v>
      </c>
      <c r="D18" s="85">
        <f t="shared" si="16"/>
        <v>132300</v>
      </c>
      <c r="E18" s="30">
        <f>SUM($D$10:D18)</f>
        <v>250000</v>
      </c>
      <c r="F18" s="30">
        <v>9</v>
      </c>
      <c r="G18" s="28" t="e">
        <f>求节点('[1]功能-城建'!$E$6:$E$55,'[1]功能-城建'!$B$6:$B$55,C18)</f>
        <v>#VALUE!</v>
      </c>
      <c r="H18" s="70">
        <f t="shared" si="15"/>
        <v>2000000</v>
      </c>
      <c r="I18" s="96">
        <f t="shared" si="17"/>
        <v>64000</v>
      </c>
      <c r="J18" s="99">
        <f t="shared" si="18"/>
        <v>1.6845468749999997</v>
      </c>
      <c r="L18" s="44"/>
      <c r="M18" s="46">
        <f>基础状态预期!C24</f>
        <v>67.55248356406311</v>
      </c>
      <c r="N18" s="46">
        <f>求节点($C$10:$C$23,$E$10:$E$23,基础状态预期!$F24)</f>
        <v>0</v>
      </c>
      <c r="O18" s="46">
        <f>N18*基础状态预期!G24</f>
        <v>0</v>
      </c>
      <c r="P18" s="46">
        <f>求节点($C$10:$C$23,$F$10:$F$23,基础状态预期!$F24)*基础状态预期!G24</f>
        <v>0</v>
      </c>
      <c r="Q18" s="44"/>
      <c r="R18" s="101">
        <f>求节点($C$10:$C$23,$F$10:$F$23,基础状态预期!E24)*基础状态预期!G24</f>
        <v>112</v>
      </c>
      <c r="T18" s="95"/>
      <c r="U18" s="44">
        <v>15</v>
      </c>
      <c r="V18" s="84">
        <f t="shared" si="5"/>
        <v>0</v>
      </c>
      <c r="W18" s="84">
        <f t="shared" si="0"/>
        <v>0</v>
      </c>
      <c r="X18" s="84">
        <f t="shared" si="1"/>
        <v>0</v>
      </c>
      <c r="Y18" s="84">
        <f t="shared" si="2"/>
        <v>0</v>
      </c>
      <c r="Z18" s="84">
        <f t="shared" si="3"/>
        <v>0</v>
      </c>
      <c r="AA18" s="84">
        <f t="shared" si="8"/>
        <v>0</v>
      </c>
      <c r="AB18" s="84">
        <f t="shared" si="9"/>
        <v>0</v>
      </c>
      <c r="AC18" s="84">
        <f t="shared" si="10"/>
        <v>0</v>
      </c>
      <c r="AD18" s="84">
        <f t="shared" si="11"/>
        <v>0</v>
      </c>
      <c r="AE18" s="84">
        <f t="shared" si="12"/>
        <v>0</v>
      </c>
      <c r="AF18" s="98" t="e">
        <f>'[1]功能-付费相关'!CA20</f>
        <v>#DIV/0!</v>
      </c>
      <c r="AG18" s="98" t="e">
        <f>'[1]功能-付费相关'!CB20</f>
        <v>#DIV/0!</v>
      </c>
      <c r="AH18" s="98" t="e">
        <f>'[1]功能-付费相关'!CC20</f>
        <v>#DIV/0!</v>
      </c>
      <c r="AI18" s="98" t="e">
        <f>'[1]功能-付费相关'!CD20</f>
        <v>#DIV/0!</v>
      </c>
      <c r="AJ18" s="98" t="e">
        <f>'[1]功能-付费相关'!CE20</f>
        <v>#DIV/0!</v>
      </c>
      <c r="AK18" s="87" t="e">
        <f>SUMPRODUCT(AA$4:AA18,AF$4:AF18)/'[1]资源-钻石'!L18</f>
        <v>#DIV/0!</v>
      </c>
      <c r="AL18" s="87" t="e">
        <f>SUMPRODUCT(AB$4:AB18,AG$4:AG18)/'[1]资源-钻石'!M18</f>
        <v>#DIV/0!</v>
      </c>
      <c r="AM18" s="87" t="e">
        <f>SUMPRODUCT(AC$4:AC18,AH$4:AH18)/'[1]资源-钻石'!N18</f>
        <v>#DIV/0!</v>
      </c>
      <c r="AN18" s="87" t="e">
        <f>SUMPRODUCT(AD$4:AD18,AI$4:AI18)/'[1]资源-钻石'!O18</f>
        <v>#DIV/0!</v>
      </c>
      <c r="AO18" s="87" t="e">
        <f>SUMPRODUCT(AE$4:AE18,AJ$4:AJ18)/'[1]资源-钻石'!P18</f>
        <v>#DIV/0!</v>
      </c>
      <c r="AP18" s="94">
        <f t="shared" si="13"/>
        <v>6.2238566102218522</v>
      </c>
      <c r="AQ18" s="96">
        <f t="shared" si="7"/>
        <v>3.3335451965211611</v>
      </c>
    </row>
    <row r="19" spans="1:43" x14ac:dyDescent="0.15">
      <c r="A19" s="94">
        <f t="shared" si="14"/>
        <v>8.4538116591928247</v>
      </c>
      <c r="B19" s="94">
        <v>55750</v>
      </c>
      <c r="C19" s="45">
        <v>10</v>
      </c>
      <c r="D19" s="85">
        <f t="shared" si="16"/>
        <v>221300</v>
      </c>
      <c r="E19" s="30">
        <f>SUM($D$10:D19)</f>
        <v>471300</v>
      </c>
      <c r="F19" s="30">
        <v>10</v>
      </c>
      <c r="G19" s="28" t="e">
        <f>求节点('[1]功能-城建'!$E$6:$E$55,'[1]功能-城建'!$B$6:$B$55,C19)</f>
        <v>#VALUE!</v>
      </c>
      <c r="H19" s="70">
        <f t="shared" si="15"/>
        <v>3770400</v>
      </c>
      <c r="I19" s="96">
        <f t="shared" si="17"/>
        <v>89000</v>
      </c>
      <c r="J19" s="99">
        <f t="shared" si="18"/>
        <v>1.3897511718749997</v>
      </c>
      <c r="M19" s="111">
        <f>基础状态预期!C25</f>
        <v>71.814420025301729</v>
      </c>
      <c r="N19" s="111">
        <f>求节点($C$10:$C$23,$E$10:$E$23,基础状态预期!$F25)</f>
        <v>0</v>
      </c>
      <c r="O19" s="111">
        <f>N19*基础状态预期!G25</f>
        <v>0</v>
      </c>
      <c r="P19" s="111">
        <f>求节点($C$10:$C$23,$F$10:$F$23,基础状态预期!$F25)*基础状态预期!G25</f>
        <v>0</v>
      </c>
      <c r="R19" s="108">
        <f>求节点($C$10:$C$23,$F$10:$F$23,基础状态预期!E25)*基础状态预期!G25</f>
        <v>112</v>
      </c>
      <c r="T19" s="95"/>
      <c r="U19" s="44">
        <v>16</v>
      </c>
      <c r="V19" s="84">
        <f t="shared" si="5"/>
        <v>0</v>
      </c>
      <c r="W19" s="84">
        <f t="shared" si="0"/>
        <v>0</v>
      </c>
      <c r="X19" s="84">
        <f t="shared" si="1"/>
        <v>0</v>
      </c>
      <c r="Y19" s="84">
        <f t="shared" si="2"/>
        <v>0</v>
      </c>
      <c r="Z19" s="84">
        <f t="shared" si="3"/>
        <v>0</v>
      </c>
      <c r="AA19" s="84">
        <f t="shared" si="8"/>
        <v>0</v>
      </c>
      <c r="AB19" s="84">
        <f t="shared" si="9"/>
        <v>0</v>
      </c>
      <c r="AC19" s="84">
        <f t="shared" si="10"/>
        <v>0</v>
      </c>
      <c r="AD19" s="84">
        <f t="shared" si="11"/>
        <v>0</v>
      </c>
      <c r="AE19" s="84">
        <f t="shared" si="12"/>
        <v>0</v>
      </c>
      <c r="AF19" s="98" t="e">
        <f>'[1]功能-付费相关'!CA21</f>
        <v>#DIV/0!</v>
      </c>
      <c r="AG19" s="98" t="e">
        <f>'[1]功能-付费相关'!CB21</f>
        <v>#DIV/0!</v>
      </c>
      <c r="AH19" s="98" t="e">
        <f>'[1]功能-付费相关'!CC21</f>
        <v>#DIV/0!</v>
      </c>
      <c r="AI19" s="98" t="e">
        <f>'[1]功能-付费相关'!CD21</f>
        <v>#DIV/0!</v>
      </c>
      <c r="AJ19" s="98" t="e">
        <f>'[1]功能-付费相关'!CE21</f>
        <v>#DIV/0!</v>
      </c>
      <c r="AK19" s="87" t="e">
        <f>SUMPRODUCT(AA$4:AA19,AF$4:AF19)/'[1]资源-钻石'!L19</f>
        <v>#DIV/0!</v>
      </c>
      <c r="AL19" s="87" t="e">
        <f>SUMPRODUCT(AB$4:AB19,AG$4:AG19)/'[1]资源-钻石'!M19</f>
        <v>#DIV/0!</v>
      </c>
      <c r="AM19" s="87" t="e">
        <f>SUMPRODUCT(AC$4:AC19,AH$4:AH19)/'[1]资源-钻石'!N19</f>
        <v>#DIV/0!</v>
      </c>
      <c r="AN19" s="87" t="e">
        <f>SUMPRODUCT(AD$4:AD19,AI$4:AI19)/'[1]资源-钻石'!O19</f>
        <v>#DIV/0!</v>
      </c>
      <c r="AO19" s="87" t="e">
        <f>SUMPRODUCT(AE$4:AE19,AJ$4:AJ19)/'[1]资源-钻石'!P19</f>
        <v>#DIV/0!</v>
      </c>
      <c r="AP19" s="94">
        <f t="shared" si="13"/>
        <v>5.7259480814041046</v>
      </c>
      <c r="AQ19" s="96">
        <f t="shared" si="7"/>
        <v>2.9762221230983612</v>
      </c>
    </row>
    <row r="20" spans="1:43" x14ac:dyDescent="0.15">
      <c r="A20" s="94">
        <f t="shared" si="14"/>
        <v>6.3782957585021016</v>
      </c>
      <c r="B20" s="94">
        <v>130850</v>
      </c>
      <c r="C20" s="45">
        <v>11</v>
      </c>
      <c r="D20" s="85">
        <f t="shared" si="16"/>
        <v>363300</v>
      </c>
      <c r="E20" s="30">
        <f>SUM($D$10:D20)</f>
        <v>834600</v>
      </c>
      <c r="F20" s="30">
        <v>11</v>
      </c>
      <c r="G20" s="28" t="e">
        <f>求节点('[1]功能-城建'!$E$6:$E$55,'[1]功能-城建'!$B$6:$B$55,C20)</f>
        <v>#VALUE!</v>
      </c>
      <c r="H20" s="70">
        <f t="shared" si="15"/>
        <v>6676800</v>
      </c>
      <c r="I20" s="96">
        <f t="shared" si="17"/>
        <v>142000</v>
      </c>
      <c r="J20" s="99">
        <f>J19*1.15</f>
        <v>1.5982138476562495</v>
      </c>
      <c r="M20" s="111">
        <f>基础状态预期!C26</f>
        <v>76.075250171816165</v>
      </c>
      <c r="N20" s="111">
        <f>求节点($C$10:$C$23,$E$10:$E$23,基础状态预期!$F26)</f>
        <v>0</v>
      </c>
      <c r="O20" s="111">
        <f>N20*基础状态预期!G26</f>
        <v>0</v>
      </c>
      <c r="P20" s="111">
        <f>求节点($C$10:$C$23,$F$10:$F$23,基础状态预期!$F26)*基础状态预期!G26</f>
        <v>0</v>
      </c>
      <c r="R20" s="108">
        <f>求节点($C$10:$C$23,$F$10:$F$23,基础状态预期!E26)*基础状态预期!G26</f>
        <v>112</v>
      </c>
      <c r="T20" s="95"/>
      <c r="U20" s="44">
        <v>17</v>
      </c>
      <c r="V20" s="84">
        <f t="shared" si="5"/>
        <v>0</v>
      </c>
      <c r="W20" s="84">
        <f t="shared" si="0"/>
        <v>0</v>
      </c>
      <c r="X20" s="84">
        <f t="shared" si="1"/>
        <v>0</v>
      </c>
      <c r="Y20" s="84">
        <f t="shared" si="2"/>
        <v>0</v>
      </c>
      <c r="Z20" s="84">
        <f t="shared" si="3"/>
        <v>0</v>
      </c>
      <c r="AA20" s="84">
        <f t="shared" si="8"/>
        <v>0</v>
      </c>
      <c r="AB20" s="84">
        <f t="shared" si="9"/>
        <v>0</v>
      </c>
      <c r="AC20" s="84">
        <f t="shared" si="10"/>
        <v>0</v>
      </c>
      <c r="AD20" s="84">
        <f t="shared" si="11"/>
        <v>0</v>
      </c>
      <c r="AE20" s="84">
        <f t="shared" si="12"/>
        <v>0</v>
      </c>
      <c r="AF20" s="98" t="e">
        <f>'[1]功能-付费相关'!CA22</f>
        <v>#DIV/0!</v>
      </c>
      <c r="AG20" s="98" t="e">
        <f>'[1]功能-付费相关'!CB22</f>
        <v>#DIV/0!</v>
      </c>
      <c r="AH20" s="98" t="e">
        <f>'[1]功能-付费相关'!CC22</f>
        <v>#DIV/0!</v>
      </c>
      <c r="AI20" s="98" t="e">
        <f>'[1]功能-付费相关'!CD22</f>
        <v>#DIV/0!</v>
      </c>
      <c r="AJ20" s="98" t="e">
        <f>'[1]功能-付费相关'!CE22</f>
        <v>#DIV/0!</v>
      </c>
      <c r="AK20" s="87" t="e">
        <f>SUMPRODUCT(AA$4:AA20,AF$4:AF20)/'[1]资源-钻石'!L20</f>
        <v>#DIV/0!</v>
      </c>
      <c r="AL20" s="87" t="e">
        <f>SUMPRODUCT(AB$4:AB20,AG$4:AG20)/'[1]资源-钻石'!M20</f>
        <v>#DIV/0!</v>
      </c>
      <c r="AM20" s="87" t="e">
        <f>SUMPRODUCT(AC$4:AC20,AH$4:AH20)/'[1]资源-钻石'!N20</f>
        <v>#DIV/0!</v>
      </c>
      <c r="AN20" s="87" t="e">
        <f>SUMPRODUCT(AD$4:AD20,AI$4:AI20)/'[1]资源-钻石'!O20</f>
        <v>#DIV/0!</v>
      </c>
      <c r="AO20" s="87" t="e">
        <f>SUMPRODUCT(AE$4:AE20,AJ$4:AJ20)/'[1]资源-钻石'!P20</f>
        <v>#DIV/0!</v>
      </c>
      <c r="AP20" s="94">
        <f t="shared" si="13"/>
        <v>5.2678722348917768</v>
      </c>
      <c r="AQ20" s="96">
        <f t="shared" si="7"/>
        <v>2.6572005489123383</v>
      </c>
    </row>
    <row r="21" spans="1:43" x14ac:dyDescent="0.15">
      <c r="A21" s="94">
        <f t="shared" si="14"/>
        <v>5.2019967908718128</v>
      </c>
      <c r="B21" s="94">
        <v>280450</v>
      </c>
      <c r="C21" s="45">
        <v>12</v>
      </c>
      <c r="D21" s="85">
        <f t="shared" si="16"/>
        <v>624300</v>
      </c>
      <c r="E21" s="30">
        <f>SUM($D$10:D21)</f>
        <v>1458900</v>
      </c>
      <c r="F21" s="30">
        <v>12</v>
      </c>
      <c r="G21" s="28" t="e">
        <f>求节点('[1]功能-城建'!$E$6:$E$55,'[1]功能-城建'!$B$6:$B$55,C21)</f>
        <v>#VALUE!</v>
      </c>
      <c r="H21" s="70">
        <f t="shared" si="15"/>
        <v>11671200</v>
      </c>
      <c r="I21" s="96">
        <f t="shared" si="17"/>
        <v>261000</v>
      </c>
      <c r="J21" s="99">
        <f t="shared" ref="J21:J23" si="19">J20*1.15</f>
        <v>1.8379459248046868</v>
      </c>
      <c r="M21" s="111">
        <f>基础状态预期!C27</f>
        <v>80.326633666046064</v>
      </c>
      <c r="N21" s="111">
        <f>求节点($C$10:$C$23,$E$10:$E$23,基础状态预期!$F27)</f>
        <v>0</v>
      </c>
      <c r="O21" s="111">
        <f>N21*基础状态预期!G27</f>
        <v>0</v>
      </c>
      <c r="P21" s="111">
        <f>求节点($C$10:$C$23,$F$10:$F$23,基础状态预期!$F27)*基础状态预期!G27</f>
        <v>0</v>
      </c>
      <c r="R21" s="108">
        <f>求节点($C$10:$C$23,$F$10:$F$23,基础状态预期!E27)*基础状态预期!G27</f>
        <v>112</v>
      </c>
      <c r="T21" s="95"/>
      <c r="U21" s="44">
        <v>18</v>
      </c>
      <c r="V21" s="84">
        <f t="shared" si="5"/>
        <v>0</v>
      </c>
      <c r="W21" s="84">
        <f t="shared" si="0"/>
        <v>0</v>
      </c>
      <c r="X21" s="84">
        <f t="shared" si="1"/>
        <v>0</v>
      </c>
      <c r="Y21" s="84">
        <f t="shared" si="2"/>
        <v>0</v>
      </c>
      <c r="Z21" s="84">
        <f t="shared" si="3"/>
        <v>0</v>
      </c>
      <c r="AA21" s="84">
        <f t="shared" si="8"/>
        <v>0</v>
      </c>
      <c r="AB21" s="84">
        <f t="shared" si="9"/>
        <v>0</v>
      </c>
      <c r="AC21" s="84">
        <f t="shared" si="10"/>
        <v>0</v>
      </c>
      <c r="AD21" s="84">
        <f t="shared" si="11"/>
        <v>0</v>
      </c>
      <c r="AE21" s="84">
        <f t="shared" si="12"/>
        <v>0</v>
      </c>
      <c r="AF21" s="98" t="e">
        <f>'[1]功能-付费相关'!CA23</f>
        <v>#DIV/0!</v>
      </c>
      <c r="AG21" s="98" t="e">
        <f>'[1]功能-付费相关'!CB23</f>
        <v>#DIV/0!</v>
      </c>
      <c r="AH21" s="98" t="e">
        <f>'[1]功能-付费相关'!CC23</f>
        <v>#DIV/0!</v>
      </c>
      <c r="AI21" s="98" t="e">
        <f>'[1]功能-付费相关'!CD23</f>
        <v>#DIV/0!</v>
      </c>
      <c r="AJ21" s="98" t="e">
        <f>'[1]功能-付费相关'!CE23</f>
        <v>#DIV/0!</v>
      </c>
      <c r="AK21" s="87" t="e">
        <f>SUMPRODUCT(AA$4:AA21,AF$4:AF21)/'[1]资源-钻石'!L21</f>
        <v>#DIV/0!</v>
      </c>
      <c r="AL21" s="87" t="e">
        <f>SUMPRODUCT(AB$4:AB21,AG$4:AG21)/'[1]资源-钻石'!M21</f>
        <v>#DIV/0!</v>
      </c>
      <c r="AM21" s="87" t="e">
        <f>SUMPRODUCT(AC$4:AC21,AH$4:AH21)/'[1]资源-钻石'!N21</f>
        <v>#DIV/0!</v>
      </c>
      <c r="AN21" s="87" t="e">
        <f>SUMPRODUCT(AD$4:AD21,AI$4:AI21)/'[1]资源-钻石'!O21</f>
        <v>#DIV/0!</v>
      </c>
      <c r="AO21" s="87" t="e">
        <f>SUMPRODUCT(AE$4:AE21,AJ$4:AJ21)/'[1]资源-钻石'!P21</f>
        <v>#DIV/0!</v>
      </c>
      <c r="AP21" s="94">
        <f t="shared" si="13"/>
        <v>4.8464424561004344</v>
      </c>
      <c r="AQ21" s="96">
        <f t="shared" si="7"/>
        <v>2.3723749320798526</v>
      </c>
    </row>
    <row r="22" spans="1:43" x14ac:dyDescent="0.15">
      <c r="A22" s="94">
        <f t="shared" si="14"/>
        <v>4.9288186324946217</v>
      </c>
      <c r="B22" s="94">
        <v>534550</v>
      </c>
      <c r="C22" s="45">
        <v>13</v>
      </c>
      <c r="D22" s="85">
        <f t="shared" si="16"/>
        <v>1175800</v>
      </c>
      <c r="E22" s="30">
        <f>SUM($D$10:D22)</f>
        <v>2634700</v>
      </c>
      <c r="F22" s="30">
        <v>13</v>
      </c>
      <c r="G22" s="28" t="e">
        <f>求节点('[1]功能-城建'!$E$6:$E$55,'[1]功能-城建'!$B$6:$B$55,C22)</f>
        <v>#VALUE!</v>
      </c>
      <c r="H22" s="70">
        <f t="shared" si="15"/>
        <v>21077600</v>
      </c>
      <c r="I22" s="96">
        <f t="shared" si="17"/>
        <v>551500</v>
      </c>
      <c r="J22" s="99">
        <f t="shared" si="19"/>
        <v>2.1136378135253895</v>
      </c>
      <c r="M22" s="111">
        <f>基础状态预期!C28</f>
        <v>84.580234191543852</v>
      </c>
      <c r="N22" s="111">
        <f>求节点($C$10:$C$23,$E$10:$E$23,基础状态预期!$F28)</f>
        <v>0</v>
      </c>
      <c r="O22" s="111">
        <f>N22*基础状态预期!G28</f>
        <v>0</v>
      </c>
      <c r="P22" s="111">
        <f>求节点($C$10:$C$23,$F$10:$F$23,基础状态预期!$F28)*基础状态预期!G28</f>
        <v>0</v>
      </c>
      <c r="R22" s="108">
        <f>求节点($C$10:$C$23,$F$10:$F$23,基础状态预期!E28)*基础状态预期!G28</f>
        <v>112</v>
      </c>
      <c r="T22" s="95"/>
      <c r="U22" s="44">
        <v>19</v>
      </c>
      <c r="V22" s="84">
        <f t="shared" si="5"/>
        <v>0</v>
      </c>
      <c r="W22" s="84">
        <f t="shared" si="0"/>
        <v>0</v>
      </c>
      <c r="X22" s="84">
        <f t="shared" si="1"/>
        <v>0</v>
      </c>
      <c r="Y22" s="84">
        <f t="shared" si="2"/>
        <v>0</v>
      </c>
      <c r="Z22" s="84">
        <f t="shared" si="3"/>
        <v>0</v>
      </c>
      <c r="AA22" s="84">
        <f t="shared" si="8"/>
        <v>0</v>
      </c>
      <c r="AB22" s="84">
        <f t="shared" si="9"/>
        <v>0</v>
      </c>
      <c r="AC22" s="84">
        <f t="shared" si="10"/>
        <v>0</v>
      </c>
      <c r="AD22" s="84">
        <f t="shared" si="11"/>
        <v>0</v>
      </c>
      <c r="AE22" s="84">
        <f t="shared" si="12"/>
        <v>0</v>
      </c>
      <c r="AF22" s="98" t="e">
        <f>'[1]功能-付费相关'!CA24</f>
        <v>#DIV/0!</v>
      </c>
      <c r="AG22" s="98" t="e">
        <f>'[1]功能-付费相关'!CB24</f>
        <v>#DIV/0!</v>
      </c>
      <c r="AH22" s="98" t="e">
        <f>'[1]功能-付费相关'!CC24</f>
        <v>#DIV/0!</v>
      </c>
      <c r="AI22" s="98" t="e">
        <f>'[1]功能-付费相关'!CD24</f>
        <v>#DIV/0!</v>
      </c>
      <c r="AJ22" s="98" t="e">
        <f>'[1]功能-付费相关'!CE24</f>
        <v>#DIV/0!</v>
      </c>
      <c r="AK22" s="87" t="e">
        <f>SUMPRODUCT(AA$4:AA22,AF$4:AF22)/'[1]资源-钻石'!L22</f>
        <v>#DIV/0!</v>
      </c>
      <c r="AL22" s="87" t="e">
        <f>SUMPRODUCT(AB$4:AB22,AG$4:AG22)/'[1]资源-钻石'!M22</f>
        <v>#DIV/0!</v>
      </c>
      <c r="AM22" s="87" t="e">
        <f>SUMPRODUCT(AC$4:AC22,AH$4:AH22)/'[1]资源-钻石'!N22</f>
        <v>#DIV/0!</v>
      </c>
      <c r="AN22" s="87" t="e">
        <f>SUMPRODUCT(AD$4:AD22,AI$4:AI22)/'[1]资源-钻石'!O22</f>
        <v>#DIV/0!</v>
      </c>
      <c r="AO22" s="87" t="e">
        <f>SUMPRODUCT(AE$4:AE22,AJ$4:AJ22)/'[1]资源-钻石'!P22</f>
        <v>#DIV/0!</v>
      </c>
      <c r="AP22" s="94">
        <f t="shared" si="13"/>
        <v>4.4587270596124</v>
      </c>
      <c r="AQ22" s="96">
        <f t="shared" si="7"/>
        <v>2.1180798042001916</v>
      </c>
    </row>
    <row r="23" spans="1:43" x14ac:dyDescent="0.15">
      <c r="A23" s="94">
        <f t="shared" si="14"/>
        <v>5.6876276707337272</v>
      </c>
      <c r="B23" s="94">
        <v>905650</v>
      </c>
      <c r="C23" s="45">
        <v>14</v>
      </c>
      <c r="D23" s="85">
        <f t="shared" si="16"/>
        <v>2516300</v>
      </c>
      <c r="E23" s="30">
        <f>SUM($D$10:D23)</f>
        <v>5151000</v>
      </c>
      <c r="F23" s="30">
        <v>14</v>
      </c>
      <c r="G23" s="28" t="e">
        <f>求节点('[1]功能-城建'!$E$6:$E$55,'[1]功能-城建'!$B$6:$B$55,C23)</f>
        <v>#VALUE!</v>
      </c>
      <c r="H23" s="70">
        <f t="shared" si="15"/>
        <v>41208000</v>
      </c>
      <c r="I23" s="96">
        <f t="shared" si="17"/>
        <v>1340500</v>
      </c>
      <c r="J23" s="99">
        <f t="shared" si="19"/>
        <v>2.4306834855541979</v>
      </c>
      <c r="L23" s="108"/>
      <c r="M23" s="111">
        <f>基础状态预期!C29</f>
        <v>88.835482925234317</v>
      </c>
      <c r="N23" s="111">
        <f>求节点($C$10:$C$23,$E$10:$E$23,基础状态预期!$F29)</f>
        <v>0</v>
      </c>
      <c r="O23" s="111">
        <f>N23*基础状态预期!G29</f>
        <v>0</v>
      </c>
      <c r="P23" s="111">
        <f>求节点($C$10:$C$23,$F$10:$F$23,基础状态预期!$F29)*基础状态预期!G29</f>
        <v>0</v>
      </c>
      <c r="Q23" s="108"/>
      <c r="R23" s="108">
        <f>求节点($C$10:$C$23,$F$10:$F$23,基础状态预期!E29)*基础状态预期!G29</f>
        <v>112</v>
      </c>
      <c r="T23" s="95"/>
      <c r="U23" s="44">
        <v>20</v>
      </c>
      <c r="V23" s="84">
        <f t="shared" si="5"/>
        <v>0</v>
      </c>
      <c r="W23" s="84">
        <f t="shared" si="0"/>
        <v>0</v>
      </c>
      <c r="X23" s="84">
        <f t="shared" si="1"/>
        <v>0</v>
      </c>
      <c r="Y23" s="84">
        <f t="shared" si="2"/>
        <v>0</v>
      </c>
      <c r="Z23" s="84">
        <f t="shared" si="3"/>
        <v>0</v>
      </c>
      <c r="AA23" s="84">
        <f t="shared" si="8"/>
        <v>0</v>
      </c>
      <c r="AB23" s="84">
        <f t="shared" si="9"/>
        <v>0</v>
      </c>
      <c r="AC23" s="84">
        <f t="shared" si="10"/>
        <v>0</v>
      </c>
      <c r="AD23" s="84">
        <f t="shared" si="11"/>
        <v>0</v>
      </c>
      <c r="AE23" s="84">
        <f t="shared" si="12"/>
        <v>0</v>
      </c>
      <c r="AF23" s="98" t="e">
        <f>'[1]功能-付费相关'!CA25</f>
        <v>#DIV/0!</v>
      </c>
      <c r="AG23" s="98" t="e">
        <f>'[1]功能-付费相关'!CB25</f>
        <v>#DIV/0!</v>
      </c>
      <c r="AH23" s="98" t="e">
        <f>'[1]功能-付费相关'!CC25</f>
        <v>#DIV/0!</v>
      </c>
      <c r="AI23" s="98" t="e">
        <f>'[1]功能-付费相关'!CD25</f>
        <v>#DIV/0!</v>
      </c>
      <c r="AJ23" s="98" t="e">
        <f>'[1]功能-付费相关'!CE25</f>
        <v>#DIV/0!</v>
      </c>
      <c r="AK23" s="87" t="e">
        <f>SUMPRODUCT(AA$4:AA23,AF$4:AF23)/'[1]资源-钻石'!L23</f>
        <v>#DIV/0!</v>
      </c>
      <c r="AL23" s="87" t="e">
        <f>SUMPRODUCT(AB$4:AB23,AG$4:AG23)/'[1]资源-钻石'!M23</f>
        <v>#DIV/0!</v>
      </c>
      <c r="AM23" s="87" t="e">
        <f>SUMPRODUCT(AC$4:AC23,AH$4:AH23)/'[1]资源-钻石'!N23</f>
        <v>#DIV/0!</v>
      </c>
      <c r="AN23" s="87" t="e">
        <f>SUMPRODUCT(AD$4:AD23,AI$4:AI23)/'[1]资源-钻石'!O23</f>
        <v>#DIV/0!</v>
      </c>
      <c r="AO23" s="87" t="e">
        <f>SUMPRODUCT(AE$4:AE23,AJ$4:AJ23)/'[1]资源-钻石'!P23</f>
        <v>#DIV/0!</v>
      </c>
      <c r="AP23" s="94">
        <f t="shared" si="13"/>
        <v>4.102028894843408</v>
      </c>
      <c r="AQ23" s="96">
        <f t="shared" si="7"/>
        <v>1.8910425988305448</v>
      </c>
    </row>
    <row r="24" spans="1:43" x14ac:dyDescent="0.15">
      <c r="B24" s="49"/>
      <c r="C24" s="45"/>
      <c r="D24" s="50"/>
      <c r="E24" s="30"/>
      <c r="F24" s="30"/>
      <c r="H24" s="70"/>
      <c r="I24" s="53"/>
      <c r="J24" s="44"/>
      <c r="L24" s="108"/>
      <c r="M24" s="111">
        <f>基础状态预期!C40</f>
        <v>155.35264798579232</v>
      </c>
      <c r="N24" s="111">
        <f>求节点($C$10:$C$23,$E$10:$E$23,基础状态预期!$F40)</f>
        <v>0</v>
      </c>
      <c r="O24" s="111">
        <f>N24*基础状态预期!G40</f>
        <v>0</v>
      </c>
      <c r="P24" s="111">
        <f>求节点($C$10:$C$23,$F$10:$F$23,基础状态预期!$F40)*基础状态预期!G40</f>
        <v>0</v>
      </c>
      <c r="Q24" s="108"/>
      <c r="R24" s="108">
        <f>求节点($C$10:$C$23,$F$10:$F$23,基础状态预期!E40)*基础状态预期!G40</f>
        <v>420</v>
      </c>
      <c r="T24" s="95"/>
      <c r="U24" s="44">
        <v>21</v>
      </c>
      <c r="V24" s="84">
        <f t="shared" si="5"/>
        <v>0</v>
      </c>
      <c r="W24" s="84">
        <f t="shared" si="0"/>
        <v>0</v>
      </c>
      <c r="X24" s="84">
        <f t="shared" si="1"/>
        <v>0</v>
      </c>
      <c r="Y24" s="84">
        <f t="shared" si="2"/>
        <v>0</v>
      </c>
      <c r="Z24" s="84">
        <f t="shared" si="3"/>
        <v>0</v>
      </c>
      <c r="AA24" s="84">
        <f t="shared" si="8"/>
        <v>0</v>
      </c>
      <c r="AB24" s="84">
        <f t="shared" si="9"/>
        <v>0</v>
      </c>
      <c r="AC24" s="84">
        <f t="shared" si="10"/>
        <v>0</v>
      </c>
      <c r="AD24" s="84">
        <f t="shared" si="11"/>
        <v>0</v>
      </c>
      <c r="AE24" s="84">
        <f t="shared" si="12"/>
        <v>0</v>
      </c>
      <c r="AF24" s="98" t="e">
        <f>'[1]功能-付费相关'!CA26</f>
        <v>#DIV/0!</v>
      </c>
      <c r="AG24" s="98" t="e">
        <f>'[1]功能-付费相关'!CB26</f>
        <v>#DIV/0!</v>
      </c>
      <c r="AH24" s="98" t="e">
        <f>'[1]功能-付费相关'!CC26</f>
        <v>#DIV/0!</v>
      </c>
      <c r="AI24" s="98" t="e">
        <f>'[1]功能-付费相关'!CD26</f>
        <v>#DIV/0!</v>
      </c>
      <c r="AJ24" s="98" t="e">
        <f>'[1]功能-付费相关'!CE26</f>
        <v>#DIV/0!</v>
      </c>
      <c r="AK24" s="87" t="e">
        <f>SUMPRODUCT(AA$4:AA24,AF$4:AF24)/'[1]资源-钻石'!L24</f>
        <v>#DIV/0!</v>
      </c>
      <c r="AL24" s="87" t="e">
        <f>SUMPRODUCT(AB$4:AB24,AG$4:AG24)/'[1]资源-钻石'!M24</f>
        <v>#DIV/0!</v>
      </c>
      <c r="AM24" s="87" t="e">
        <f>SUMPRODUCT(AC$4:AC24,AH$4:AH24)/'[1]资源-钻石'!N24</f>
        <v>#DIV/0!</v>
      </c>
      <c r="AN24" s="87" t="e">
        <f>SUMPRODUCT(AD$4:AD24,AI$4:AI24)/'[1]资源-钻石'!O24</f>
        <v>#DIV/0!</v>
      </c>
      <c r="AO24" s="87" t="e">
        <f>SUMPRODUCT(AE$4:AE24,AJ$4:AJ24)/'[1]资源-钻石'!P24</f>
        <v>#DIV/0!</v>
      </c>
      <c r="AP24" s="94">
        <f t="shared" si="13"/>
        <v>3.7738665832559355</v>
      </c>
      <c r="AQ24" s="96">
        <f t="shared" si="7"/>
        <v>1.6883415362822602</v>
      </c>
    </row>
    <row r="25" spans="1:43" x14ac:dyDescent="0.15">
      <c r="L25" s="108"/>
      <c r="M25" s="31"/>
      <c r="N25" s="110"/>
      <c r="O25" s="108"/>
      <c r="P25" s="108"/>
      <c r="Q25" s="108"/>
      <c r="T25" s="95"/>
      <c r="U25" s="44">
        <v>22</v>
      </c>
      <c r="V25" s="84">
        <f t="shared" si="5"/>
        <v>0</v>
      </c>
      <c r="W25" s="84">
        <f t="shared" si="0"/>
        <v>0</v>
      </c>
      <c r="X25" s="84">
        <f t="shared" si="1"/>
        <v>0</v>
      </c>
      <c r="Y25" s="84">
        <f t="shared" si="2"/>
        <v>0</v>
      </c>
      <c r="Z25" s="84">
        <f t="shared" si="3"/>
        <v>0</v>
      </c>
      <c r="AA25" s="84">
        <f t="shared" si="8"/>
        <v>0</v>
      </c>
      <c r="AB25" s="84">
        <f t="shared" si="9"/>
        <v>0</v>
      </c>
      <c r="AC25" s="84">
        <f t="shared" si="10"/>
        <v>0</v>
      </c>
      <c r="AD25" s="84">
        <f t="shared" si="11"/>
        <v>0</v>
      </c>
      <c r="AE25" s="84">
        <f t="shared" si="12"/>
        <v>0</v>
      </c>
      <c r="AF25" s="98" t="e">
        <f>'[1]功能-付费相关'!CA27</f>
        <v>#DIV/0!</v>
      </c>
      <c r="AG25" s="98" t="e">
        <f>'[1]功能-付费相关'!CB27</f>
        <v>#DIV/0!</v>
      </c>
      <c r="AH25" s="98" t="e">
        <f>'[1]功能-付费相关'!CC27</f>
        <v>#DIV/0!</v>
      </c>
      <c r="AI25" s="98" t="e">
        <f>'[1]功能-付费相关'!CD27</f>
        <v>#DIV/0!</v>
      </c>
      <c r="AJ25" s="98" t="e">
        <f>'[1]功能-付费相关'!CE27</f>
        <v>#DIV/0!</v>
      </c>
      <c r="AK25" s="87" t="e">
        <f>SUMPRODUCT(AA$4:AA25,AF$4:AF25)/'[1]资源-钻石'!L25</f>
        <v>#DIV/0!</v>
      </c>
      <c r="AL25" s="87" t="e">
        <f>SUMPRODUCT(AB$4:AB25,AG$4:AG25)/'[1]资源-钻石'!M25</f>
        <v>#DIV/0!</v>
      </c>
      <c r="AM25" s="87" t="e">
        <f>SUMPRODUCT(AC$4:AC25,AH$4:AH25)/'[1]资源-钻石'!N25</f>
        <v>#DIV/0!</v>
      </c>
      <c r="AN25" s="87" t="e">
        <f>SUMPRODUCT(AD$4:AD25,AI$4:AI25)/'[1]资源-钻石'!O25</f>
        <v>#DIV/0!</v>
      </c>
      <c r="AO25" s="87" t="e">
        <f>SUMPRODUCT(AE$4:AE25,AJ$4:AJ25)/'[1]资源-钻石'!P25</f>
        <v>#DIV/0!</v>
      </c>
      <c r="AP25" s="94">
        <f t="shared" si="13"/>
        <v>3.4719572565954606</v>
      </c>
      <c r="AQ25" s="96">
        <f t="shared" si="7"/>
        <v>1.5073680227503823</v>
      </c>
    </row>
    <row r="26" spans="1:43" x14ac:dyDescent="0.15">
      <c r="M26" s="22" t="s">
        <v>62</v>
      </c>
      <c r="N26" s="22"/>
      <c r="T26" s="95"/>
      <c r="U26" s="44">
        <v>23</v>
      </c>
      <c r="V26" s="84">
        <f t="shared" si="5"/>
        <v>0</v>
      </c>
      <c r="W26" s="84">
        <f t="shared" si="0"/>
        <v>0</v>
      </c>
      <c r="X26" s="84">
        <f t="shared" si="1"/>
        <v>0</v>
      </c>
      <c r="Y26" s="84">
        <f t="shared" si="2"/>
        <v>0</v>
      </c>
      <c r="Z26" s="84">
        <f t="shared" si="3"/>
        <v>0</v>
      </c>
      <c r="AA26" s="84">
        <f t="shared" si="8"/>
        <v>0</v>
      </c>
      <c r="AB26" s="84">
        <f t="shared" si="9"/>
        <v>0</v>
      </c>
      <c r="AC26" s="84">
        <f t="shared" si="10"/>
        <v>0</v>
      </c>
      <c r="AD26" s="84">
        <f t="shared" si="11"/>
        <v>0</v>
      </c>
      <c r="AE26" s="84">
        <f t="shared" si="12"/>
        <v>0</v>
      </c>
      <c r="AF26" s="98" t="e">
        <f>'[1]功能-付费相关'!CA28</f>
        <v>#DIV/0!</v>
      </c>
      <c r="AG26" s="98" t="e">
        <f>'[1]功能-付费相关'!CB28</f>
        <v>#DIV/0!</v>
      </c>
      <c r="AH26" s="98" t="e">
        <f>'[1]功能-付费相关'!CC28</f>
        <v>#DIV/0!</v>
      </c>
      <c r="AI26" s="98" t="e">
        <f>'[1]功能-付费相关'!CD28</f>
        <v>#DIV/0!</v>
      </c>
      <c r="AJ26" s="98" t="e">
        <f>'[1]功能-付费相关'!CE28</f>
        <v>#DIV/0!</v>
      </c>
      <c r="AK26" s="87" t="e">
        <f>SUMPRODUCT(AA$4:AA26,AF$4:AF26)/'[1]资源-钻石'!L26</f>
        <v>#DIV/0!</v>
      </c>
      <c r="AL26" s="87" t="e">
        <f>SUMPRODUCT(AB$4:AB26,AG$4:AG26)/'[1]资源-钻石'!M26</f>
        <v>#DIV/0!</v>
      </c>
      <c r="AM26" s="87" t="e">
        <f>SUMPRODUCT(AC$4:AC26,AH$4:AH26)/'[1]资源-钻石'!N26</f>
        <v>#DIV/0!</v>
      </c>
      <c r="AN26" s="87" t="e">
        <f>SUMPRODUCT(AD$4:AD26,AI$4:AI26)/'[1]资源-钻石'!O26</f>
        <v>#DIV/0!</v>
      </c>
      <c r="AO26" s="87" t="e">
        <f>SUMPRODUCT(AE$4:AE26,AJ$4:AJ26)/'[1]资源-钻石'!P26</f>
        <v>#DIV/0!</v>
      </c>
      <c r="AP26" s="94">
        <f t="shared" si="13"/>
        <v>3.1942006760678239</v>
      </c>
      <c r="AQ26" s="96">
        <f t="shared" si="7"/>
        <v>1.3457930798845983</v>
      </c>
    </row>
    <row r="27" spans="1:43" x14ac:dyDescent="0.15">
      <c r="C27" s="30" t="s">
        <v>71</v>
      </c>
      <c r="D27" s="30" t="s">
        <v>72</v>
      </c>
      <c r="M27" s="22" t="s">
        <v>298</v>
      </c>
      <c r="N27" s="22" t="s">
        <v>70</v>
      </c>
      <c r="O27" s="22" t="s">
        <v>73</v>
      </c>
      <c r="P27" s="22" t="s">
        <v>75</v>
      </c>
      <c r="T27" s="95"/>
      <c r="U27" s="44">
        <v>24</v>
      </c>
      <c r="V27" s="84">
        <f t="shared" si="5"/>
        <v>0</v>
      </c>
      <c r="W27" s="84">
        <f t="shared" si="0"/>
        <v>0</v>
      </c>
      <c r="X27" s="84">
        <f t="shared" si="1"/>
        <v>0</v>
      </c>
      <c r="Y27" s="84">
        <f t="shared" si="2"/>
        <v>0</v>
      </c>
      <c r="Z27" s="84">
        <f t="shared" si="3"/>
        <v>0</v>
      </c>
      <c r="AA27" s="84">
        <f t="shared" si="8"/>
        <v>0</v>
      </c>
      <c r="AB27" s="84">
        <f t="shared" si="9"/>
        <v>0</v>
      </c>
      <c r="AC27" s="84">
        <f t="shared" si="10"/>
        <v>0</v>
      </c>
      <c r="AD27" s="84">
        <f t="shared" si="11"/>
        <v>0</v>
      </c>
      <c r="AE27" s="84">
        <f t="shared" si="12"/>
        <v>0</v>
      </c>
      <c r="AF27" s="98" t="e">
        <f>'[1]功能-付费相关'!CA29</f>
        <v>#DIV/0!</v>
      </c>
      <c r="AG27" s="98" t="e">
        <f>'[1]功能-付费相关'!CB29</f>
        <v>#DIV/0!</v>
      </c>
      <c r="AH27" s="98" t="e">
        <f>'[1]功能-付费相关'!CC29</f>
        <v>#DIV/0!</v>
      </c>
      <c r="AI27" s="98" t="e">
        <f>'[1]功能-付费相关'!CD29</f>
        <v>#DIV/0!</v>
      </c>
      <c r="AJ27" s="98" t="e">
        <f>'[1]功能-付费相关'!CE29</f>
        <v>#DIV/0!</v>
      </c>
      <c r="AK27" s="87" t="e">
        <f>SUMPRODUCT(AA$4:AA27,AF$4:AF27)/'[1]资源-钻石'!L27</f>
        <v>#DIV/0!</v>
      </c>
      <c r="AL27" s="87" t="e">
        <f>SUMPRODUCT(AB$4:AB27,AG$4:AG27)/'[1]资源-钻石'!M27</f>
        <v>#DIV/0!</v>
      </c>
      <c r="AM27" s="87" t="e">
        <f>SUMPRODUCT(AC$4:AC27,AH$4:AH27)/'[1]资源-钻石'!N27</f>
        <v>#DIV/0!</v>
      </c>
      <c r="AN27" s="87" t="e">
        <f>SUMPRODUCT(AD$4:AD27,AI$4:AI27)/'[1]资源-钻石'!O27</f>
        <v>#DIV/0!</v>
      </c>
      <c r="AO27" s="87" t="e">
        <f>SUMPRODUCT(AE$4:AE27,AJ$4:AJ27)/'[1]资源-钻石'!P27</f>
        <v>#DIV/0!</v>
      </c>
      <c r="AP27" s="94">
        <f t="shared" si="13"/>
        <v>2.9386646219823982</v>
      </c>
      <c r="AQ27" s="96">
        <f t="shared" si="7"/>
        <v>1.2015373727781393</v>
      </c>
    </row>
    <row r="28" spans="1:43" x14ac:dyDescent="0.15">
      <c r="C28" s="30">
        <v>1</v>
      </c>
      <c r="D28" s="30">
        <v>3</v>
      </c>
      <c r="F28" s="85">
        <v>100</v>
      </c>
      <c r="M28" s="46">
        <f>基础状态预期!C44</f>
        <v>11.347138362550947</v>
      </c>
      <c r="N28" s="46">
        <f>求节点($C$10:$C$23,$E$10:$E$23,基础状态预期!$F44)</f>
        <v>0</v>
      </c>
      <c r="O28" s="46">
        <f>N28*基础状态预期!G44</f>
        <v>0</v>
      </c>
      <c r="P28" s="46">
        <f>求节点($C$10:$C$23,$F$10:$F$23,基础状态预期!$F44)*基础状态预期!G44</f>
        <v>0</v>
      </c>
      <c r="T28" s="95"/>
      <c r="U28" s="44">
        <v>25</v>
      </c>
      <c r="V28" s="84">
        <f t="shared" si="5"/>
        <v>0</v>
      </c>
      <c r="W28" s="84">
        <f t="shared" si="0"/>
        <v>0</v>
      </c>
      <c r="X28" s="84">
        <f t="shared" si="1"/>
        <v>0</v>
      </c>
      <c r="Y28" s="84">
        <f t="shared" si="2"/>
        <v>0</v>
      </c>
      <c r="Z28" s="84">
        <f t="shared" si="3"/>
        <v>0</v>
      </c>
      <c r="AA28" s="84">
        <f t="shared" si="8"/>
        <v>0</v>
      </c>
      <c r="AB28" s="84">
        <f t="shared" si="9"/>
        <v>0</v>
      </c>
      <c r="AC28" s="84">
        <f t="shared" si="10"/>
        <v>0</v>
      </c>
      <c r="AD28" s="84">
        <f t="shared" si="11"/>
        <v>0</v>
      </c>
      <c r="AE28" s="84">
        <f t="shared" si="12"/>
        <v>0</v>
      </c>
      <c r="AF28" s="98" t="e">
        <f>'[1]功能-付费相关'!CA30</f>
        <v>#DIV/0!</v>
      </c>
      <c r="AG28" s="98" t="e">
        <f>'[1]功能-付费相关'!CB30</f>
        <v>#DIV/0!</v>
      </c>
      <c r="AH28" s="98" t="e">
        <f>'[1]功能-付费相关'!CC30</f>
        <v>#DIV/0!</v>
      </c>
      <c r="AI28" s="98" t="e">
        <f>'[1]功能-付费相关'!CD30</f>
        <v>#DIV/0!</v>
      </c>
      <c r="AJ28" s="98" t="e">
        <f>'[1]功能-付费相关'!CE30</f>
        <v>#DIV/0!</v>
      </c>
      <c r="AK28" s="87" t="e">
        <f>SUMPRODUCT(AA$4:AA28,AF$4:AF28)/'[1]资源-钻石'!L28</f>
        <v>#DIV/0!</v>
      </c>
      <c r="AL28" s="87" t="e">
        <f>SUMPRODUCT(AB$4:AB28,AG$4:AG28)/'[1]资源-钻石'!M28</f>
        <v>#DIV/0!</v>
      </c>
      <c r="AM28" s="87" t="e">
        <f>SUMPRODUCT(AC$4:AC28,AH$4:AH28)/'[1]资源-钻石'!N28</f>
        <v>#DIV/0!</v>
      </c>
      <c r="AN28" s="87" t="e">
        <f>SUMPRODUCT(AD$4:AD28,AI$4:AI28)/'[1]资源-钻石'!O28</f>
        <v>#DIV/0!</v>
      </c>
      <c r="AO28" s="87" t="e">
        <f>SUMPRODUCT(AE$4:AE28,AJ$4:AJ28)/'[1]资源-钻石'!P28</f>
        <v>#DIV/0!</v>
      </c>
      <c r="AP28" s="94">
        <f t="shared" si="13"/>
        <v>2.7035714522238066</v>
      </c>
      <c r="AQ28" s="96">
        <f t="shared" si="7"/>
        <v>1.0727444506598218</v>
      </c>
    </row>
    <row r="29" spans="1:43" x14ac:dyDescent="0.15">
      <c r="C29" s="30">
        <v>2</v>
      </c>
      <c r="D29" s="30">
        <v>3</v>
      </c>
      <c r="F29" s="85">
        <v>200</v>
      </c>
      <c r="H29" s="96"/>
      <c r="M29" s="46">
        <f>基础状态预期!C45</f>
        <v>14.681522792816542</v>
      </c>
      <c r="N29" s="46">
        <f>求节点($C$10:$C$23,$E$10:$E$23,基础状态预期!$F45)</f>
        <v>0</v>
      </c>
      <c r="O29" s="46">
        <f>N29*基础状态预期!G45</f>
        <v>0</v>
      </c>
      <c r="P29" s="46">
        <f>求节点($C$10:$C$23,$F$10:$F$23,基础状态预期!$F45)*基础状态预期!G45</f>
        <v>0</v>
      </c>
      <c r="T29" s="95"/>
      <c r="U29" s="44">
        <v>26</v>
      </c>
      <c r="V29" s="84">
        <f t="shared" si="5"/>
        <v>0</v>
      </c>
      <c r="W29" s="84">
        <f t="shared" si="0"/>
        <v>0</v>
      </c>
      <c r="X29" s="84">
        <f t="shared" si="1"/>
        <v>0</v>
      </c>
      <c r="Y29" s="84">
        <f t="shared" si="2"/>
        <v>0</v>
      </c>
      <c r="Z29" s="84">
        <f t="shared" si="3"/>
        <v>0</v>
      </c>
      <c r="AA29" s="84">
        <f t="shared" si="8"/>
        <v>0</v>
      </c>
      <c r="AB29" s="84">
        <f t="shared" si="9"/>
        <v>0</v>
      </c>
      <c r="AC29" s="84">
        <f t="shared" si="10"/>
        <v>0</v>
      </c>
      <c r="AD29" s="84">
        <f t="shared" si="11"/>
        <v>0</v>
      </c>
      <c r="AE29" s="84">
        <f t="shared" si="12"/>
        <v>0</v>
      </c>
      <c r="AF29" s="98" t="e">
        <f>'[1]功能-付费相关'!CA31</f>
        <v>#DIV/0!</v>
      </c>
      <c r="AG29" s="98" t="e">
        <f>'[1]功能-付费相关'!CB31</f>
        <v>#DIV/0!</v>
      </c>
      <c r="AH29" s="98" t="e">
        <f>'[1]功能-付费相关'!CC31</f>
        <v>#DIV/0!</v>
      </c>
      <c r="AI29" s="98" t="e">
        <f>'[1]功能-付费相关'!CD31</f>
        <v>#DIV/0!</v>
      </c>
      <c r="AJ29" s="98" t="e">
        <f>'[1]功能-付费相关'!CE31</f>
        <v>#DIV/0!</v>
      </c>
      <c r="AK29" s="87" t="e">
        <f>SUMPRODUCT(AA$4:AA29,AF$4:AF29)/'[1]资源-钻石'!L29</f>
        <v>#DIV/0!</v>
      </c>
      <c r="AL29" s="87" t="e">
        <f>SUMPRODUCT(AB$4:AB29,AG$4:AG29)/'[1]资源-钻石'!M29</f>
        <v>#DIV/0!</v>
      </c>
      <c r="AM29" s="87" t="e">
        <f>SUMPRODUCT(AC$4:AC29,AH$4:AH29)/'[1]资源-钻石'!N29</f>
        <v>#DIV/0!</v>
      </c>
      <c r="AN29" s="87" t="e">
        <f>SUMPRODUCT(AD$4:AD29,AI$4:AI29)/'[1]资源-钻石'!O29</f>
        <v>#DIV/0!</v>
      </c>
      <c r="AO29" s="87" t="e">
        <f>SUMPRODUCT(AE$4:AE29,AJ$4:AJ29)/'[1]资源-钻石'!P29</f>
        <v>#DIV/0!</v>
      </c>
      <c r="AP29" s="94">
        <f t="shared" si="13"/>
        <v>2.487285736045902</v>
      </c>
      <c r="AQ29" s="96">
        <f t="shared" si="7"/>
        <v>0.95775685591923032</v>
      </c>
    </row>
    <row r="30" spans="1:43" x14ac:dyDescent="0.15">
      <c r="C30" s="30">
        <v>3</v>
      </c>
      <c r="D30" s="30">
        <v>6</v>
      </c>
      <c r="F30" s="85">
        <v>300</v>
      </c>
      <c r="H30" s="96"/>
      <c r="M30" s="46">
        <f>基础状态预期!C46</f>
        <v>18.368867635940603</v>
      </c>
      <c r="N30" s="46">
        <f>求节点($C$10:$C$23,$E$10:$E$23,基础状态预期!$F46)</f>
        <v>0</v>
      </c>
      <c r="O30" s="46">
        <f>N30*基础状态预期!G46</f>
        <v>0</v>
      </c>
      <c r="P30" s="46">
        <f>求节点($C$10:$C$23,$F$10:$F$23,基础状态预期!$F46)*基础状态预期!G46</f>
        <v>0</v>
      </c>
      <c r="T30" s="95"/>
      <c r="U30" s="44">
        <v>27</v>
      </c>
      <c r="V30" s="84">
        <f t="shared" si="5"/>
        <v>0</v>
      </c>
      <c r="W30" s="84">
        <f t="shared" si="0"/>
        <v>0</v>
      </c>
      <c r="X30" s="84">
        <f t="shared" si="1"/>
        <v>0</v>
      </c>
      <c r="Y30" s="84">
        <f t="shared" si="2"/>
        <v>0</v>
      </c>
      <c r="Z30" s="84">
        <f t="shared" si="3"/>
        <v>0</v>
      </c>
      <c r="AA30" s="84">
        <f t="shared" si="8"/>
        <v>0</v>
      </c>
      <c r="AB30" s="84">
        <f t="shared" si="9"/>
        <v>0</v>
      </c>
      <c r="AC30" s="84">
        <f t="shared" si="10"/>
        <v>0</v>
      </c>
      <c r="AD30" s="84">
        <f t="shared" si="11"/>
        <v>0</v>
      </c>
      <c r="AE30" s="84">
        <f t="shared" si="12"/>
        <v>0</v>
      </c>
      <c r="AF30" s="98" t="e">
        <f>'[1]功能-付费相关'!CA32</f>
        <v>#DIV/0!</v>
      </c>
      <c r="AG30" s="98" t="e">
        <f>'[1]功能-付费相关'!CB32</f>
        <v>#DIV/0!</v>
      </c>
      <c r="AH30" s="98" t="e">
        <f>'[1]功能-付费相关'!CC32</f>
        <v>#DIV/0!</v>
      </c>
      <c r="AI30" s="98" t="e">
        <f>'[1]功能-付费相关'!CD32</f>
        <v>#DIV/0!</v>
      </c>
      <c r="AJ30" s="98" t="e">
        <f>'[1]功能-付费相关'!CE32</f>
        <v>#DIV/0!</v>
      </c>
      <c r="AK30" s="87" t="e">
        <f>SUMPRODUCT(AA$4:AA30,AF$4:AF30)/'[1]资源-钻石'!L30</f>
        <v>#DIV/0!</v>
      </c>
      <c r="AL30" s="87" t="e">
        <f>SUMPRODUCT(AB$4:AB30,AG$4:AG30)/'[1]资源-钻石'!M30</f>
        <v>#DIV/0!</v>
      </c>
      <c r="AM30" s="87" t="e">
        <f>SUMPRODUCT(AC$4:AC30,AH$4:AH30)/'[1]资源-钻石'!N30</f>
        <v>#DIV/0!</v>
      </c>
      <c r="AN30" s="87" t="e">
        <f>SUMPRODUCT(AD$4:AD30,AI$4:AI30)/'[1]资源-钻石'!O30</f>
        <v>#DIV/0!</v>
      </c>
      <c r="AO30" s="87" t="e">
        <f>SUMPRODUCT(AE$4:AE30,AJ$4:AJ30)/'[1]资源-钻石'!P30</f>
        <v>#DIV/0!</v>
      </c>
      <c r="AP30" s="94">
        <f t="shared" si="13"/>
        <v>2.2883028771622298</v>
      </c>
      <c r="AQ30" s="96">
        <f t="shared" si="7"/>
        <v>0.85509479400809696</v>
      </c>
    </row>
    <row r="31" spans="1:43" x14ac:dyDescent="0.15">
      <c r="C31" s="30">
        <v>4</v>
      </c>
      <c r="D31" s="30">
        <v>6</v>
      </c>
      <c r="F31" s="85">
        <v>600</v>
      </c>
      <c r="H31" s="96"/>
      <c r="M31" s="46">
        <f>基础状态预期!C47</f>
        <v>22.329796246991378</v>
      </c>
      <c r="N31" s="46">
        <f>求节点($C$10:$C$23,$E$10:$E$23,基础状态预期!$F47)</f>
        <v>0</v>
      </c>
      <c r="O31" s="46">
        <f>N31*基础状态预期!G47</f>
        <v>0</v>
      </c>
      <c r="P31" s="46">
        <f>求节点($C$10:$C$23,$F$10:$F$23,基础状态预期!$F47)*基础状态预期!G47</f>
        <v>0</v>
      </c>
      <c r="T31" s="95"/>
      <c r="U31" s="44">
        <v>28</v>
      </c>
      <c r="V31" s="84">
        <f t="shared" si="5"/>
        <v>0</v>
      </c>
      <c r="W31" s="84">
        <f t="shared" si="0"/>
        <v>0</v>
      </c>
      <c r="X31" s="84">
        <f t="shared" si="1"/>
        <v>0</v>
      </c>
      <c r="Y31" s="84">
        <f t="shared" si="2"/>
        <v>0</v>
      </c>
      <c r="Z31" s="84">
        <f t="shared" si="3"/>
        <v>0</v>
      </c>
      <c r="AA31" s="84">
        <f t="shared" si="8"/>
        <v>0</v>
      </c>
      <c r="AB31" s="84">
        <f t="shared" si="9"/>
        <v>0</v>
      </c>
      <c r="AC31" s="84">
        <f t="shared" si="10"/>
        <v>0</v>
      </c>
      <c r="AD31" s="84">
        <f t="shared" si="11"/>
        <v>0</v>
      </c>
      <c r="AE31" s="84">
        <f t="shared" si="12"/>
        <v>0</v>
      </c>
      <c r="AF31" s="98" t="e">
        <f>'[1]功能-付费相关'!CA33</f>
        <v>#DIV/0!</v>
      </c>
      <c r="AG31" s="98" t="e">
        <f>'[1]功能-付费相关'!CB33</f>
        <v>#DIV/0!</v>
      </c>
      <c r="AH31" s="98" t="e">
        <f>'[1]功能-付费相关'!CC33</f>
        <v>#DIV/0!</v>
      </c>
      <c r="AI31" s="98" t="e">
        <f>'[1]功能-付费相关'!CD33</f>
        <v>#DIV/0!</v>
      </c>
      <c r="AJ31" s="98" t="e">
        <f>'[1]功能-付费相关'!CE33</f>
        <v>#DIV/0!</v>
      </c>
      <c r="AK31" s="87" t="e">
        <f>SUMPRODUCT(AA$4:AA31,AF$4:AF31)/'[1]资源-钻石'!L31</f>
        <v>#DIV/0!</v>
      </c>
      <c r="AL31" s="87" t="e">
        <f>SUMPRODUCT(AB$4:AB31,AG$4:AG31)/'[1]资源-钻石'!M31</f>
        <v>#DIV/0!</v>
      </c>
      <c r="AM31" s="87" t="e">
        <f>SUMPRODUCT(AC$4:AC31,AH$4:AH31)/'[1]资源-钻石'!N31</f>
        <v>#DIV/0!</v>
      </c>
      <c r="AN31" s="87" t="e">
        <f>SUMPRODUCT(AD$4:AD31,AI$4:AI31)/'[1]资源-钻石'!O31</f>
        <v>#DIV/0!</v>
      </c>
      <c r="AO31" s="87" t="e">
        <f>SUMPRODUCT(AE$4:AE31,AJ$4:AJ31)/'[1]资源-钻石'!P31</f>
        <v>#DIV/0!</v>
      </c>
      <c r="AP31" s="94">
        <f t="shared" si="13"/>
        <v>2.1052386469892514</v>
      </c>
      <c r="AQ31" s="96">
        <f t="shared" si="7"/>
        <v>0.76343708971728019</v>
      </c>
    </row>
    <row r="32" spans="1:43" x14ac:dyDescent="0.15">
      <c r="C32" s="30">
        <v>5</v>
      </c>
      <c r="D32" s="30">
        <v>9</v>
      </c>
      <c r="F32" s="85">
        <v>1500</v>
      </c>
      <c r="H32" s="96"/>
      <c r="M32" s="46">
        <f>基础状态预期!C48</f>
        <v>26.474642335572341</v>
      </c>
      <c r="N32" s="46">
        <f>求节点($C$10:$C$23,$E$10:$E$23,基础状态预期!$F48)</f>
        <v>0</v>
      </c>
      <c r="O32" s="46">
        <f>N32*基础状态预期!G48</f>
        <v>0</v>
      </c>
      <c r="P32" s="46">
        <f>求节点($C$10:$C$23,$F$10:$F$23,基础状态预期!$F48)*基础状态预期!G48</f>
        <v>0</v>
      </c>
      <c r="T32" s="95"/>
      <c r="U32" s="44">
        <v>29</v>
      </c>
      <c r="V32" s="84">
        <f t="shared" si="5"/>
        <v>0</v>
      </c>
      <c r="W32" s="84">
        <f t="shared" si="0"/>
        <v>0</v>
      </c>
      <c r="X32" s="84">
        <f t="shared" si="1"/>
        <v>0</v>
      </c>
      <c r="Y32" s="84">
        <f t="shared" si="2"/>
        <v>0</v>
      </c>
      <c r="Z32" s="84">
        <f t="shared" si="3"/>
        <v>0</v>
      </c>
      <c r="AA32" s="84">
        <f t="shared" si="8"/>
        <v>0</v>
      </c>
      <c r="AB32" s="84">
        <f t="shared" si="9"/>
        <v>0</v>
      </c>
      <c r="AC32" s="84">
        <f t="shared" si="10"/>
        <v>0</v>
      </c>
      <c r="AD32" s="84">
        <f t="shared" si="11"/>
        <v>0</v>
      </c>
      <c r="AE32" s="84">
        <f t="shared" si="12"/>
        <v>0</v>
      </c>
      <c r="AF32" s="98" t="e">
        <f>'[1]功能-付费相关'!CA34</f>
        <v>#DIV/0!</v>
      </c>
      <c r="AG32" s="98" t="e">
        <f>'[1]功能-付费相关'!CB34</f>
        <v>#DIV/0!</v>
      </c>
      <c r="AH32" s="98" t="e">
        <f>'[1]功能-付费相关'!CC34</f>
        <v>#DIV/0!</v>
      </c>
      <c r="AI32" s="98" t="e">
        <f>'[1]功能-付费相关'!CD34</f>
        <v>#DIV/0!</v>
      </c>
      <c r="AJ32" s="98" t="e">
        <f>'[1]功能-付费相关'!CE34</f>
        <v>#DIV/0!</v>
      </c>
      <c r="AK32" s="87" t="e">
        <f>SUMPRODUCT(AA$4:AA32,AF$4:AF32)/'[1]资源-钻石'!L32</f>
        <v>#DIV/0!</v>
      </c>
      <c r="AL32" s="87" t="e">
        <f>SUMPRODUCT(AB$4:AB32,AG$4:AG32)/'[1]资源-钻石'!M32</f>
        <v>#DIV/0!</v>
      </c>
      <c r="AM32" s="87" t="e">
        <f>SUMPRODUCT(AC$4:AC32,AH$4:AH32)/'[1]资源-钻石'!N32</f>
        <v>#DIV/0!</v>
      </c>
      <c r="AN32" s="87" t="e">
        <f>SUMPRODUCT(AD$4:AD32,AI$4:AI32)/'[1]资源-钻石'!O32</f>
        <v>#DIV/0!</v>
      </c>
      <c r="AO32" s="87" t="e">
        <f>SUMPRODUCT(AE$4:AE32,AJ$4:AJ32)/'[1]资源-钻石'!P32</f>
        <v>#DIV/0!</v>
      </c>
      <c r="AP32" s="96">
        <f t="shared" si="13"/>
        <v>1.9368195552301115</v>
      </c>
      <c r="AQ32" s="96">
        <f t="shared" si="7"/>
        <v>0.68160418475249374</v>
      </c>
    </row>
    <row r="33" spans="3:43" x14ac:dyDescent="0.15">
      <c r="C33" s="30">
        <v>6</v>
      </c>
      <c r="D33" s="30">
        <v>9</v>
      </c>
      <c r="F33" s="85">
        <v>2500</v>
      </c>
      <c r="H33" s="96"/>
      <c r="M33" s="46">
        <f>基础状态预期!C49</f>
        <v>30.763880984649887</v>
      </c>
      <c r="N33" s="46">
        <f>求节点($C$10:$C$23,$E$10:$E$23,基础状态预期!$F49)</f>
        <v>0</v>
      </c>
      <c r="O33" s="46">
        <f>N33*基础状态预期!G49</f>
        <v>0</v>
      </c>
      <c r="P33" s="46">
        <f>求节点($C$10:$C$23,$F$10:$F$23,基础状态预期!$F49)*基础状态预期!G49</f>
        <v>0</v>
      </c>
      <c r="T33" s="95"/>
      <c r="U33" s="44">
        <v>30</v>
      </c>
      <c r="V33" s="84">
        <f t="shared" si="5"/>
        <v>0</v>
      </c>
      <c r="W33" s="84">
        <f t="shared" si="0"/>
        <v>0</v>
      </c>
      <c r="X33" s="84">
        <f t="shared" si="1"/>
        <v>0</v>
      </c>
      <c r="Y33" s="84">
        <f t="shared" si="2"/>
        <v>0</v>
      </c>
      <c r="Z33" s="84">
        <f t="shared" si="3"/>
        <v>0</v>
      </c>
      <c r="AA33" s="84">
        <f t="shared" si="8"/>
        <v>0</v>
      </c>
      <c r="AB33" s="84">
        <f t="shared" si="9"/>
        <v>0</v>
      </c>
      <c r="AC33" s="84">
        <f t="shared" si="10"/>
        <v>0</v>
      </c>
      <c r="AD33" s="84">
        <f t="shared" si="11"/>
        <v>0</v>
      </c>
      <c r="AE33" s="84">
        <f t="shared" si="12"/>
        <v>0</v>
      </c>
      <c r="AF33" s="98" t="e">
        <f>'[1]功能-付费相关'!CA35</f>
        <v>#DIV/0!</v>
      </c>
      <c r="AG33" s="98" t="e">
        <f>'[1]功能-付费相关'!CB35</f>
        <v>#DIV/0!</v>
      </c>
      <c r="AH33" s="98" t="e">
        <f>'[1]功能-付费相关'!CC35</f>
        <v>#DIV/0!</v>
      </c>
      <c r="AI33" s="98" t="e">
        <f>'[1]功能-付费相关'!CD35</f>
        <v>#DIV/0!</v>
      </c>
      <c r="AJ33" s="98" t="e">
        <f>'[1]功能-付费相关'!CE35</f>
        <v>#DIV/0!</v>
      </c>
      <c r="AK33" s="87" t="e">
        <f>SUMPRODUCT(AA$4:AA33,AF$4:AF33)/'[1]资源-钻石'!L33</f>
        <v>#DIV/0!</v>
      </c>
      <c r="AL33" s="87" t="e">
        <f>SUMPRODUCT(AB$4:AB33,AG$4:AG33)/'[1]资源-钻石'!M33</f>
        <v>#DIV/0!</v>
      </c>
      <c r="AM33" s="87" t="e">
        <f>SUMPRODUCT(AC$4:AC33,AH$4:AH33)/'[1]资源-钻石'!N33</f>
        <v>#DIV/0!</v>
      </c>
      <c r="AN33" s="87" t="e">
        <f>SUMPRODUCT(AD$4:AD33,AI$4:AI33)/'[1]资源-钻石'!O33</f>
        <v>#DIV/0!</v>
      </c>
      <c r="AO33" s="87" t="e">
        <f>SUMPRODUCT(AE$4:AE33,AJ$4:AJ33)/'[1]资源-钻石'!P33</f>
        <v>#DIV/0!</v>
      </c>
      <c r="AP33" s="96">
        <f t="shared" si="13"/>
        <v>1.7818739908117027</v>
      </c>
      <c r="AQ33" s="96">
        <f t="shared" si="7"/>
        <v>0.6085429578017475</v>
      </c>
    </row>
    <row r="34" spans="3:43" x14ac:dyDescent="0.15">
      <c r="C34" s="30">
        <v>7</v>
      </c>
      <c r="D34" s="30">
        <v>12</v>
      </c>
      <c r="F34" s="85">
        <v>5000</v>
      </c>
      <c r="M34" s="46">
        <f>基础状态预期!C50</f>
        <v>35.164081709892727</v>
      </c>
      <c r="N34" s="46">
        <f>求节点($C$10:$C$23,$E$10:$E$23,基础状态预期!$F50)</f>
        <v>0</v>
      </c>
      <c r="O34" s="46">
        <f>N34*基础状态预期!G50</f>
        <v>0</v>
      </c>
      <c r="P34" s="46">
        <f>求节点($C$10:$C$23,$F$10:$F$23,基础状态预期!$F50)*基础状态预期!G50</f>
        <v>0</v>
      </c>
      <c r="T34" s="95"/>
      <c r="U34" s="44">
        <v>31</v>
      </c>
      <c r="V34" s="84">
        <f t="shared" si="5"/>
        <v>0</v>
      </c>
      <c r="W34" s="84">
        <f t="shared" si="0"/>
        <v>0</v>
      </c>
      <c r="X34" s="84">
        <f t="shared" si="1"/>
        <v>0</v>
      </c>
      <c r="Y34" s="84">
        <f t="shared" si="2"/>
        <v>0</v>
      </c>
      <c r="Z34" s="84">
        <f t="shared" si="3"/>
        <v>0</v>
      </c>
      <c r="AA34" s="84">
        <f t="shared" si="8"/>
        <v>0</v>
      </c>
      <c r="AB34" s="84">
        <f t="shared" si="9"/>
        <v>0</v>
      </c>
      <c r="AC34" s="84">
        <f t="shared" si="10"/>
        <v>0</v>
      </c>
      <c r="AD34" s="84">
        <f t="shared" si="11"/>
        <v>0</v>
      </c>
      <c r="AE34" s="84">
        <f t="shared" si="12"/>
        <v>0</v>
      </c>
      <c r="AF34" s="98" t="e">
        <f>'[1]功能-付费相关'!CA36</f>
        <v>#DIV/0!</v>
      </c>
      <c r="AG34" s="98" t="e">
        <f>'[1]功能-付费相关'!CB36</f>
        <v>#DIV/0!</v>
      </c>
      <c r="AH34" s="98" t="e">
        <f>'[1]功能-付费相关'!CC36</f>
        <v>#DIV/0!</v>
      </c>
      <c r="AI34" s="98" t="e">
        <f>'[1]功能-付费相关'!CD36</f>
        <v>#DIV/0!</v>
      </c>
      <c r="AJ34" s="98" t="e">
        <f>'[1]功能-付费相关'!CE36</f>
        <v>#DIV/0!</v>
      </c>
      <c r="AK34" s="87" t="e">
        <f>SUMPRODUCT(AA$4:AA34,AF$4:AF34)/'[1]资源-钻石'!L34</f>
        <v>#DIV/0!</v>
      </c>
      <c r="AL34" s="87" t="e">
        <f>SUMPRODUCT(AB$4:AB34,AG$4:AG34)/'[1]资源-钻石'!M34</f>
        <v>#DIV/0!</v>
      </c>
      <c r="AM34" s="87" t="e">
        <f>SUMPRODUCT(AC$4:AC34,AH$4:AH34)/'[1]资源-钻石'!N34</f>
        <v>#DIV/0!</v>
      </c>
      <c r="AN34" s="87" t="e">
        <f>SUMPRODUCT(AD$4:AD34,AI$4:AI34)/'[1]资源-钻石'!O34</f>
        <v>#DIV/0!</v>
      </c>
      <c r="AO34" s="87" t="e">
        <f>SUMPRODUCT(AE$4:AE34,AJ$4:AJ34)/'[1]资源-钻石'!P34</f>
        <v>#DIV/0!</v>
      </c>
      <c r="AP34" s="96">
        <f t="shared" si="13"/>
        <v>1.6393240715467665</v>
      </c>
      <c r="AQ34" s="96">
        <f t="shared" si="7"/>
        <v>0.5433131717414158</v>
      </c>
    </row>
    <row r="35" spans="3:43" x14ac:dyDescent="0.15">
      <c r="C35" s="30">
        <v>8</v>
      </c>
      <c r="D35" s="30">
        <v>12</v>
      </c>
      <c r="F35" s="85">
        <v>8000</v>
      </c>
      <c r="M35" s="46">
        <f>基础状态预期!C51</f>
        <v>39.649095107793769</v>
      </c>
      <c r="N35" s="46">
        <f>求节点($C$10:$C$23,$E$10:$E$23,基础状态预期!$F51)</f>
        <v>0</v>
      </c>
      <c r="O35" s="46">
        <f>N35*基础状态预期!G51</f>
        <v>0</v>
      </c>
      <c r="P35" s="46">
        <f>求节点($C$10:$C$23,$F$10:$F$23,基础状态预期!$F51)*基础状态预期!G51</f>
        <v>0</v>
      </c>
      <c r="R35" s="44"/>
      <c r="T35" s="95"/>
      <c r="U35" s="44">
        <v>32</v>
      </c>
      <c r="V35" s="84">
        <f t="shared" si="5"/>
        <v>0</v>
      </c>
      <c r="W35" s="84">
        <f t="shared" si="0"/>
        <v>0</v>
      </c>
      <c r="X35" s="84">
        <f t="shared" si="1"/>
        <v>0</v>
      </c>
      <c r="Y35" s="84">
        <f t="shared" si="2"/>
        <v>0</v>
      </c>
      <c r="Z35" s="84">
        <f t="shared" si="3"/>
        <v>0</v>
      </c>
      <c r="AA35" s="84">
        <f t="shared" si="8"/>
        <v>0</v>
      </c>
      <c r="AB35" s="84">
        <f t="shared" si="9"/>
        <v>0</v>
      </c>
      <c r="AC35" s="84">
        <f t="shared" si="10"/>
        <v>0</v>
      </c>
      <c r="AD35" s="84">
        <f t="shared" si="11"/>
        <v>0</v>
      </c>
      <c r="AE35" s="84">
        <f t="shared" si="12"/>
        <v>0</v>
      </c>
      <c r="AF35" s="98" t="e">
        <f>'[1]功能-付费相关'!CA37</f>
        <v>#DIV/0!</v>
      </c>
      <c r="AG35" s="98" t="e">
        <f>'[1]功能-付费相关'!CB37</f>
        <v>#DIV/0!</v>
      </c>
      <c r="AH35" s="98" t="e">
        <f>'[1]功能-付费相关'!CC37</f>
        <v>#DIV/0!</v>
      </c>
      <c r="AI35" s="98" t="e">
        <f>'[1]功能-付费相关'!CD37</f>
        <v>#DIV/0!</v>
      </c>
      <c r="AJ35" s="98" t="e">
        <f>'[1]功能-付费相关'!CE37</f>
        <v>#DIV/0!</v>
      </c>
      <c r="AK35" s="87" t="e">
        <f>SUMPRODUCT(AA$4:AA35,AF$4:AF35)/'[1]资源-钻石'!L35</f>
        <v>#DIV/0!</v>
      </c>
      <c r="AL35" s="87" t="e">
        <f>SUMPRODUCT(AB$4:AB35,AG$4:AG35)/'[1]资源-钻石'!M35</f>
        <v>#DIV/0!</v>
      </c>
      <c r="AM35" s="87" t="e">
        <f>SUMPRODUCT(AC$4:AC35,AH$4:AH35)/'[1]资源-钻石'!N35</f>
        <v>#DIV/0!</v>
      </c>
      <c r="AN35" s="87" t="e">
        <f>SUMPRODUCT(AD$4:AD35,AI$4:AI35)/'[1]资源-钻石'!O35</f>
        <v>#DIV/0!</v>
      </c>
      <c r="AO35" s="87" t="e">
        <f>SUMPRODUCT(AE$4:AE35,AJ$4:AJ35)/'[1]资源-钻石'!P35</f>
        <v>#DIV/0!</v>
      </c>
      <c r="AP35" s="96">
        <f t="shared" si="13"/>
        <v>1.5081781458230252</v>
      </c>
      <c r="AQ35" s="96">
        <f t="shared" si="7"/>
        <v>0.48507537356776792</v>
      </c>
    </row>
    <row r="36" spans="3:43" x14ac:dyDescent="0.15">
      <c r="C36" s="30">
        <v>9</v>
      </c>
      <c r="D36" s="30">
        <v>12</v>
      </c>
      <c r="F36" s="85">
        <v>11000</v>
      </c>
      <c r="M36" s="46">
        <f>基础状态预期!C52</f>
        <v>44.128489936307844</v>
      </c>
      <c r="N36" s="46">
        <f>求节点($C$10:$C$23,$E$10:$E$23,基础状态预期!$F52)</f>
        <v>0</v>
      </c>
      <c r="O36" s="46">
        <f>N36*基础状态预期!G52</f>
        <v>0</v>
      </c>
      <c r="P36" s="46">
        <f>求节点($C$10:$C$23,$F$10:$F$23,基础状态预期!$F52)*基础状态预期!G52</f>
        <v>0</v>
      </c>
      <c r="R36" s="44"/>
      <c r="T36" s="95"/>
      <c r="U36" s="44">
        <v>33</v>
      </c>
      <c r="V36" s="84">
        <f t="shared" si="5"/>
        <v>0</v>
      </c>
      <c r="W36" s="84">
        <f t="shared" ref="W36:W67" si="20">求节点($M$28:$M$41,$O$28:$O$41,$U36)</f>
        <v>0</v>
      </c>
      <c r="X36" s="84">
        <f t="shared" ref="X36:X67" si="21">求节点($M$51:$M$64,$O$51:$O$64,$U36)</f>
        <v>0</v>
      </c>
      <c r="Y36" s="84">
        <f t="shared" ref="Y36:Y67" si="22">求节点($M$74:$M$87,$O$74:$O$87,$U36)</f>
        <v>0</v>
      </c>
      <c r="Z36" s="84">
        <f t="shared" ref="Z36:Z67" si="23">求节点($M$97:$M$110,$O$97:$O$110,$U36)</f>
        <v>0</v>
      </c>
      <c r="AA36" s="84">
        <f t="shared" si="8"/>
        <v>0</v>
      </c>
      <c r="AB36" s="84">
        <f t="shared" si="9"/>
        <v>0</v>
      </c>
      <c r="AC36" s="84">
        <f t="shared" si="10"/>
        <v>0</v>
      </c>
      <c r="AD36" s="84">
        <f t="shared" si="11"/>
        <v>0</v>
      </c>
      <c r="AE36" s="84">
        <f t="shared" si="12"/>
        <v>0</v>
      </c>
      <c r="AF36" s="98" t="e">
        <f>'[1]功能-付费相关'!CA38</f>
        <v>#DIV/0!</v>
      </c>
      <c r="AG36" s="98" t="e">
        <f>'[1]功能-付费相关'!CB38</f>
        <v>#DIV/0!</v>
      </c>
      <c r="AH36" s="98" t="e">
        <f>'[1]功能-付费相关'!CC38</f>
        <v>#DIV/0!</v>
      </c>
      <c r="AI36" s="98" t="e">
        <f>'[1]功能-付费相关'!CD38</f>
        <v>#DIV/0!</v>
      </c>
      <c r="AJ36" s="98" t="e">
        <f>'[1]功能-付费相关'!CE38</f>
        <v>#DIV/0!</v>
      </c>
      <c r="AK36" s="87" t="e">
        <f>SUMPRODUCT(AA$4:AA36,AF$4:AF36)/'[1]资源-钻石'!L36</f>
        <v>#DIV/0!</v>
      </c>
      <c r="AL36" s="87" t="e">
        <f>SUMPRODUCT(AB$4:AB36,AG$4:AG36)/'[1]资源-钻石'!M36</f>
        <v>#DIV/0!</v>
      </c>
      <c r="AM36" s="87" t="e">
        <f>SUMPRODUCT(AC$4:AC36,AH$4:AH36)/'[1]资源-钻石'!N36</f>
        <v>#DIV/0!</v>
      </c>
      <c r="AN36" s="87" t="e">
        <f>SUMPRODUCT(AD$4:AD36,AI$4:AI36)/'[1]资源-钻石'!O36</f>
        <v>#DIV/0!</v>
      </c>
      <c r="AO36" s="87" t="e">
        <f>SUMPRODUCT(AE$4:AE36,AJ$4:AJ36)/'[1]资源-钻石'!P36</f>
        <v>#DIV/0!</v>
      </c>
      <c r="AP36" s="96">
        <f t="shared" si="13"/>
        <v>1.3875238941571832</v>
      </c>
      <c r="AQ36" s="96">
        <f t="shared" si="7"/>
        <v>0.43308009133615744</v>
      </c>
    </row>
    <row r="37" spans="3:43" x14ac:dyDescent="0.15">
      <c r="C37" s="30">
        <v>10</v>
      </c>
      <c r="D37" s="30">
        <v>12</v>
      </c>
      <c r="F37" s="85">
        <v>15000</v>
      </c>
      <c r="M37" s="46">
        <f>基础状态预期!C53</f>
        <v>48.674069877678235</v>
      </c>
      <c r="N37" s="46">
        <f>求节点($C$10:$C$23,$E$10:$E$23,基础状态预期!$F53)</f>
        <v>0</v>
      </c>
      <c r="O37" s="46">
        <f>N37*基础状态预期!G53</f>
        <v>0</v>
      </c>
      <c r="P37" s="46">
        <f>求节点($C$10:$C$23,$F$10:$F$23,基础状态预期!$F53)*基础状态预期!G53</f>
        <v>0</v>
      </c>
      <c r="R37" s="44"/>
      <c r="T37" s="95"/>
      <c r="U37" s="44">
        <v>34</v>
      </c>
      <c r="V37" s="84">
        <f t="shared" si="5"/>
        <v>0</v>
      </c>
      <c r="W37" s="84">
        <f t="shared" si="20"/>
        <v>0</v>
      </c>
      <c r="X37" s="84">
        <f t="shared" si="21"/>
        <v>0</v>
      </c>
      <c r="Y37" s="84">
        <f t="shared" si="22"/>
        <v>0</v>
      </c>
      <c r="Z37" s="84">
        <f t="shared" si="23"/>
        <v>0</v>
      </c>
      <c r="AA37" s="84">
        <f t="shared" si="8"/>
        <v>0</v>
      </c>
      <c r="AB37" s="84">
        <f t="shared" si="9"/>
        <v>0</v>
      </c>
      <c r="AC37" s="84">
        <f t="shared" si="10"/>
        <v>0</v>
      </c>
      <c r="AD37" s="84">
        <f t="shared" si="11"/>
        <v>0</v>
      </c>
      <c r="AE37" s="84">
        <f t="shared" si="12"/>
        <v>0</v>
      </c>
      <c r="AF37" s="98" t="e">
        <f>'[1]功能-付费相关'!CA39</f>
        <v>#DIV/0!</v>
      </c>
      <c r="AG37" s="98" t="e">
        <f>'[1]功能-付费相关'!CB39</f>
        <v>#DIV/0!</v>
      </c>
      <c r="AH37" s="98" t="e">
        <f>'[1]功能-付费相关'!CC39</f>
        <v>#DIV/0!</v>
      </c>
      <c r="AI37" s="98" t="e">
        <f>'[1]功能-付费相关'!CD39</f>
        <v>#DIV/0!</v>
      </c>
      <c r="AJ37" s="98" t="e">
        <f>'[1]功能-付费相关'!CE39</f>
        <v>#DIV/0!</v>
      </c>
      <c r="AK37" s="87" t="e">
        <f>SUMPRODUCT(AA$4:AA37,AF$4:AF37)/'[1]资源-钻石'!L37</f>
        <v>#DIV/0!</v>
      </c>
      <c r="AL37" s="87" t="e">
        <f>SUMPRODUCT(AB$4:AB37,AG$4:AG37)/'[1]资源-钻石'!M37</f>
        <v>#DIV/0!</v>
      </c>
      <c r="AM37" s="87" t="e">
        <f>SUMPRODUCT(AC$4:AC37,AH$4:AH37)/'[1]资源-钻石'!N37</f>
        <v>#DIV/0!</v>
      </c>
      <c r="AN37" s="87" t="e">
        <f>SUMPRODUCT(AD$4:AD37,AI$4:AI37)/'[1]资源-钻石'!O37</f>
        <v>#DIV/0!</v>
      </c>
      <c r="AO37" s="87" t="e">
        <f>SUMPRODUCT(AE$4:AE37,AJ$4:AJ37)/'[1]资源-钻石'!P37</f>
        <v>#DIV/0!</v>
      </c>
      <c r="AP37" s="96">
        <f t="shared" si="13"/>
        <v>1.2765219826246086</v>
      </c>
      <c r="AQ37" s="96">
        <f t="shared" si="7"/>
        <v>0.38665818908147764</v>
      </c>
    </row>
    <row r="38" spans="3:43" x14ac:dyDescent="0.15">
      <c r="C38" s="30">
        <v>11</v>
      </c>
      <c r="D38" s="30">
        <v>12</v>
      </c>
      <c r="F38" s="85">
        <v>20000</v>
      </c>
      <c r="L38" s="44"/>
      <c r="M38" s="46">
        <f>基础状态预期!C54</f>
        <v>53.240639854145215</v>
      </c>
      <c r="N38" s="46">
        <f>求节点($C$10:$C$23,$E$10:$E$23,基础状态预期!$F54)</f>
        <v>0</v>
      </c>
      <c r="O38" s="46">
        <f>N38*基础状态预期!G54</f>
        <v>0</v>
      </c>
      <c r="P38" s="46">
        <f>求节点($C$10:$C$23,$F$10:$F$23,基础状态预期!$F54)*基础状态预期!G54</f>
        <v>0</v>
      </c>
      <c r="Q38" s="44"/>
      <c r="R38" s="44"/>
      <c r="T38" s="95"/>
      <c r="U38" s="44">
        <v>35</v>
      </c>
      <c r="V38" s="84">
        <f t="shared" si="5"/>
        <v>0</v>
      </c>
      <c r="W38" s="84">
        <f t="shared" si="20"/>
        <v>0</v>
      </c>
      <c r="X38" s="84">
        <f t="shared" si="21"/>
        <v>0</v>
      </c>
      <c r="Y38" s="84">
        <f t="shared" si="22"/>
        <v>0</v>
      </c>
      <c r="Z38" s="84">
        <f t="shared" si="23"/>
        <v>0</v>
      </c>
      <c r="AA38" s="84">
        <f t="shared" si="8"/>
        <v>0</v>
      </c>
      <c r="AB38" s="84">
        <f t="shared" si="9"/>
        <v>0</v>
      </c>
      <c r="AC38" s="84">
        <f t="shared" si="10"/>
        <v>0</v>
      </c>
      <c r="AD38" s="84">
        <f t="shared" si="11"/>
        <v>0</v>
      </c>
      <c r="AE38" s="84">
        <f t="shared" si="12"/>
        <v>0</v>
      </c>
      <c r="AF38" s="98" t="e">
        <f>'[1]功能-付费相关'!CA40</f>
        <v>#DIV/0!</v>
      </c>
      <c r="AG38" s="98" t="e">
        <f>'[1]功能-付费相关'!CB40</f>
        <v>#DIV/0!</v>
      </c>
      <c r="AH38" s="98" t="e">
        <f>'[1]功能-付费相关'!CC40</f>
        <v>#DIV/0!</v>
      </c>
      <c r="AI38" s="98" t="e">
        <f>'[1]功能-付费相关'!CD40</f>
        <v>#DIV/0!</v>
      </c>
      <c r="AJ38" s="98" t="e">
        <f>'[1]功能-付费相关'!CE40</f>
        <v>#DIV/0!</v>
      </c>
      <c r="AK38" s="87" t="e">
        <f>SUMPRODUCT(AA$4:AA38,AF$4:AF38)/'[1]资源-钻石'!L38</f>
        <v>#DIV/0!</v>
      </c>
      <c r="AL38" s="87" t="e">
        <f>SUMPRODUCT(AB$4:AB38,AG$4:AG38)/'[1]资源-钻石'!M38</f>
        <v>#DIV/0!</v>
      </c>
      <c r="AM38" s="87" t="e">
        <f>SUMPRODUCT(AC$4:AC38,AH$4:AH38)/'[1]资源-钻石'!N38</f>
        <v>#DIV/0!</v>
      </c>
      <c r="AN38" s="87" t="e">
        <f>SUMPRODUCT(AD$4:AD38,AI$4:AI38)/'[1]资源-钻石'!O38</f>
        <v>#DIV/0!</v>
      </c>
      <c r="AO38" s="87" t="e">
        <f>SUMPRODUCT(AE$4:AE38,AJ$4:AJ38)/'[1]资源-钻石'!P38</f>
        <v>#DIV/0!</v>
      </c>
      <c r="AP38" s="96">
        <f t="shared" si="13"/>
        <v>1.1744002240146401</v>
      </c>
      <c r="AQ38" s="96">
        <f t="shared" si="7"/>
        <v>0.34521225559574858</v>
      </c>
    </row>
    <row r="39" spans="3:43" x14ac:dyDescent="0.15">
      <c r="C39" s="30">
        <v>12</v>
      </c>
      <c r="D39" s="30">
        <v>12</v>
      </c>
      <c r="F39" s="85">
        <v>25000</v>
      </c>
      <c r="L39" s="44"/>
      <c r="M39" s="46">
        <f>基础状态预期!C55</f>
        <v>57.811536506301721</v>
      </c>
      <c r="N39" s="46">
        <f>求节点($C$10:$C$23,$E$10:$E$23,基础状态预期!$F55)</f>
        <v>0</v>
      </c>
      <c r="O39" s="46">
        <f>N39*基础状态预期!G55</f>
        <v>0</v>
      </c>
      <c r="P39" s="46">
        <f>求节点($C$10:$C$23,$F$10:$F$23,基础状态预期!$F55)*基础状态预期!G55</f>
        <v>0</v>
      </c>
      <c r="Q39" s="44"/>
      <c r="T39" s="95"/>
      <c r="U39" s="44">
        <v>36</v>
      </c>
      <c r="V39" s="84">
        <f t="shared" si="5"/>
        <v>0</v>
      </c>
      <c r="W39" s="84">
        <f t="shared" si="20"/>
        <v>0</v>
      </c>
      <c r="X39" s="84">
        <f t="shared" si="21"/>
        <v>0</v>
      </c>
      <c r="Y39" s="84">
        <f t="shared" si="22"/>
        <v>0</v>
      </c>
      <c r="Z39" s="84">
        <f t="shared" si="23"/>
        <v>0</v>
      </c>
      <c r="AA39" s="84">
        <f t="shared" si="8"/>
        <v>0</v>
      </c>
      <c r="AB39" s="84">
        <f t="shared" si="9"/>
        <v>0</v>
      </c>
      <c r="AC39" s="84">
        <f t="shared" si="10"/>
        <v>0</v>
      </c>
      <c r="AD39" s="84">
        <f t="shared" si="11"/>
        <v>0</v>
      </c>
      <c r="AE39" s="84">
        <f t="shared" si="12"/>
        <v>0</v>
      </c>
      <c r="AF39" s="98" t="e">
        <f>'[1]功能-付费相关'!CA41</f>
        <v>#DIV/0!</v>
      </c>
      <c r="AG39" s="98" t="e">
        <f>'[1]功能-付费相关'!CB41</f>
        <v>#DIV/0!</v>
      </c>
      <c r="AH39" s="98" t="e">
        <f>'[1]功能-付费相关'!CC41</f>
        <v>#DIV/0!</v>
      </c>
      <c r="AI39" s="98" t="e">
        <f>'[1]功能-付费相关'!CD41</f>
        <v>#DIV/0!</v>
      </c>
      <c r="AJ39" s="98" t="e">
        <f>'[1]功能-付费相关'!CE41</f>
        <v>#DIV/0!</v>
      </c>
      <c r="AK39" s="87" t="e">
        <f>SUMPRODUCT(AA$4:AA39,AF$4:AF39)/'[1]资源-钻石'!L39</f>
        <v>#DIV/0!</v>
      </c>
      <c r="AL39" s="87" t="e">
        <f>SUMPRODUCT(AB$4:AB39,AG$4:AG39)/'[1]资源-钻石'!M39</f>
        <v>#DIV/0!</v>
      </c>
      <c r="AM39" s="87" t="e">
        <f>SUMPRODUCT(AC$4:AC39,AH$4:AH39)/'[1]资源-钻石'!N39</f>
        <v>#DIV/0!</v>
      </c>
      <c r="AN39" s="87" t="e">
        <f>SUMPRODUCT(AD$4:AD39,AI$4:AI39)/'[1]资源-钻石'!O39</f>
        <v>#DIV/0!</v>
      </c>
      <c r="AO39" s="87" t="e">
        <f>SUMPRODUCT(AE$4:AE39,AJ$4:AJ39)/'[1]资源-钻石'!P39</f>
        <v>#DIV/0!</v>
      </c>
      <c r="AP39" s="96">
        <f t="shared" si="13"/>
        <v>1.0804482060934688</v>
      </c>
      <c r="AQ39" s="96">
        <f t="shared" si="7"/>
        <v>0.30820891624357216</v>
      </c>
    </row>
    <row r="40" spans="3:43" x14ac:dyDescent="0.15">
      <c r="C40" s="30">
        <v>13</v>
      </c>
      <c r="D40" s="30">
        <v>12</v>
      </c>
      <c r="F40" s="85">
        <v>30000</v>
      </c>
      <c r="L40" s="44"/>
      <c r="M40" s="46">
        <f>基础状态预期!C56</f>
        <v>62.151840433623136</v>
      </c>
      <c r="N40" s="46">
        <f>求节点($C$10:$C$23,$E$10:$E$23,基础状态预期!$F56)</f>
        <v>0</v>
      </c>
      <c r="O40" s="46">
        <f>N40*基础状态预期!G56</f>
        <v>0</v>
      </c>
      <c r="P40" s="46">
        <f>求节点($C$10:$C$23,$F$10:$F$23,基础状态预期!$F56)*基础状态预期!G56</f>
        <v>0</v>
      </c>
      <c r="Q40" s="44"/>
      <c r="T40" s="95"/>
      <c r="U40" s="44">
        <v>37</v>
      </c>
      <c r="V40" s="84">
        <f t="shared" si="5"/>
        <v>0</v>
      </c>
      <c r="W40" s="84">
        <f t="shared" si="20"/>
        <v>0</v>
      </c>
      <c r="X40" s="84">
        <f t="shared" si="21"/>
        <v>0</v>
      </c>
      <c r="Y40" s="84">
        <f t="shared" si="22"/>
        <v>0</v>
      </c>
      <c r="Z40" s="84">
        <f t="shared" si="23"/>
        <v>0</v>
      </c>
      <c r="AA40" s="84">
        <f t="shared" si="8"/>
        <v>0</v>
      </c>
      <c r="AB40" s="84">
        <f t="shared" si="9"/>
        <v>0</v>
      </c>
      <c r="AC40" s="84">
        <f t="shared" si="10"/>
        <v>0</v>
      </c>
      <c r="AD40" s="84">
        <f t="shared" si="11"/>
        <v>0</v>
      </c>
      <c r="AE40" s="84">
        <f t="shared" si="12"/>
        <v>0</v>
      </c>
      <c r="AF40" s="98" t="e">
        <f>'[1]功能-付费相关'!CA42</f>
        <v>#DIV/0!</v>
      </c>
      <c r="AG40" s="98" t="e">
        <f>'[1]功能-付费相关'!CB42</f>
        <v>#DIV/0!</v>
      </c>
      <c r="AH40" s="98" t="e">
        <f>'[1]功能-付费相关'!CC42</f>
        <v>#DIV/0!</v>
      </c>
      <c r="AI40" s="98" t="e">
        <f>'[1]功能-付费相关'!CD42</f>
        <v>#DIV/0!</v>
      </c>
      <c r="AJ40" s="98" t="e">
        <f>'[1]功能-付费相关'!CE42</f>
        <v>#DIV/0!</v>
      </c>
      <c r="AK40" s="87" t="e">
        <f>SUMPRODUCT(AA$4:AA40,AF$4:AF40)/'[1]资源-钻石'!L40</f>
        <v>#DIV/0!</v>
      </c>
      <c r="AL40" s="87" t="e">
        <f>SUMPRODUCT(AB$4:AB40,AG$4:AG40)/'[1]资源-钻石'!M40</f>
        <v>#DIV/0!</v>
      </c>
      <c r="AM40" s="87" t="e">
        <f>SUMPRODUCT(AC$4:AC40,AH$4:AH40)/'[1]资源-钻石'!N40</f>
        <v>#DIV/0!</v>
      </c>
      <c r="AN40" s="87" t="e">
        <f>SUMPRODUCT(AD$4:AD40,AI$4:AI40)/'[1]资源-钻石'!O40</f>
        <v>#DIV/0!</v>
      </c>
      <c r="AO40" s="87" t="e">
        <f>SUMPRODUCT(AE$4:AE40,AJ$4:AJ40)/'[1]资源-钻石'!P40</f>
        <v>#DIV/0!</v>
      </c>
      <c r="AP40" s="96">
        <f t="shared" si="13"/>
        <v>0.99401234960599139</v>
      </c>
      <c r="AQ40" s="96">
        <f t="shared" si="7"/>
        <v>0.2751719688749289</v>
      </c>
    </row>
    <row r="41" spans="3:43" x14ac:dyDescent="0.15">
      <c r="C41" s="30">
        <v>14</v>
      </c>
      <c r="D41" s="30">
        <v>12</v>
      </c>
      <c r="F41" s="85">
        <v>40000</v>
      </c>
      <c r="L41" s="44"/>
      <c r="M41" s="46">
        <f>基础状态预期!C57</f>
        <v>66.386069984791902</v>
      </c>
      <c r="N41" s="46">
        <f>求节点($C$10:$C$23,$E$10:$E$23,基础状态预期!$F57)</f>
        <v>0</v>
      </c>
      <c r="O41" s="46">
        <f>N41*基础状态预期!G57</f>
        <v>0</v>
      </c>
      <c r="P41" s="46">
        <f>求节点($C$10:$C$23,$F$10:$F$23,基础状态预期!$F57)*基础状态预期!G57</f>
        <v>0</v>
      </c>
      <c r="Q41" s="44"/>
      <c r="T41" s="95"/>
      <c r="U41" s="44">
        <v>38</v>
      </c>
      <c r="V41" s="84">
        <f t="shared" si="5"/>
        <v>0</v>
      </c>
      <c r="W41" s="84">
        <f t="shared" si="20"/>
        <v>0</v>
      </c>
      <c r="X41" s="84">
        <f t="shared" si="21"/>
        <v>0</v>
      </c>
      <c r="Y41" s="84">
        <f t="shared" si="22"/>
        <v>0</v>
      </c>
      <c r="Z41" s="84">
        <f t="shared" si="23"/>
        <v>0</v>
      </c>
      <c r="AA41" s="84">
        <f t="shared" si="8"/>
        <v>0</v>
      </c>
      <c r="AB41" s="84">
        <f t="shared" si="9"/>
        <v>0</v>
      </c>
      <c r="AC41" s="84">
        <f t="shared" si="10"/>
        <v>0</v>
      </c>
      <c r="AD41" s="84">
        <f t="shared" si="11"/>
        <v>0</v>
      </c>
      <c r="AE41" s="84">
        <f t="shared" si="12"/>
        <v>0</v>
      </c>
      <c r="AF41" s="98" t="e">
        <f>'[1]功能-付费相关'!CA43</f>
        <v>#DIV/0!</v>
      </c>
      <c r="AG41" s="98" t="e">
        <f>'[1]功能-付费相关'!CB43</f>
        <v>#DIV/0!</v>
      </c>
      <c r="AH41" s="98" t="e">
        <f>'[1]功能-付费相关'!CC43</f>
        <v>#DIV/0!</v>
      </c>
      <c r="AI41" s="98" t="e">
        <f>'[1]功能-付费相关'!CD43</f>
        <v>#DIV/0!</v>
      </c>
      <c r="AJ41" s="98" t="e">
        <f>'[1]功能-付费相关'!CE43</f>
        <v>#DIV/0!</v>
      </c>
      <c r="AK41" s="87" t="e">
        <f>SUMPRODUCT(AA$4:AA41,AF$4:AF41)/'[1]资源-钻石'!L41</f>
        <v>#DIV/0!</v>
      </c>
      <c r="AL41" s="87" t="e">
        <f>SUMPRODUCT(AB$4:AB41,AG$4:AG41)/'[1]资源-钻石'!M41</f>
        <v>#DIV/0!</v>
      </c>
      <c r="AM41" s="87" t="e">
        <f>SUMPRODUCT(AC$4:AC41,AH$4:AH41)/'[1]资源-钻石'!N41</f>
        <v>#DIV/0!</v>
      </c>
      <c r="AN41" s="87" t="e">
        <f>SUMPRODUCT(AD$4:AD41,AI$4:AI41)/'[1]资源-钻石'!O41</f>
        <v>#DIV/0!</v>
      </c>
      <c r="AO41" s="87" t="e">
        <f>SUMPRODUCT(AE$4:AE41,AJ$4:AJ41)/'[1]资源-钻石'!P41</f>
        <v>#DIV/0!</v>
      </c>
      <c r="AP41" s="96">
        <f t="shared" si="13"/>
        <v>0.9144913616375121</v>
      </c>
      <c r="AQ41" s="96">
        <f t="shared" si="7"/>
        <v>0.24567625550022995</v>
      </c>
    </row>
    <row r="42" spans="3:43" x14ac:dyDescent="0.15">
      <c r="C42" s="30">
        <v>15</v>
      </c>
      <c r="D42" s="30">
        <v>12</v>
      </c>
      <c r="M42" s="111">
        <f>基础状态预期!C58</f>
        <v>70.671851353261559</v>
      </c>
      <c r="N42" s="111">
        <f>求节点($C$10:$C$23,$E$10:$E$23,基础状态预期!$F58)</f>
        <v>0</v>
      </c>
      <c r="O42" s="111">
        <f>N42*基础状态预期!G58</f>
        <v>0</v>
      </c>
      <c r="P42" s="111">
        <f>求节点($C$10:$C$23,$F$10:$F$23,基础状态预期!$F58)*基础状态预期!G58</f>
        <v>0</v>
      </c>
      <c r="T42" s="95"/>
      <c r="U42" s="44">
        <v>39</v>
      </c>
      <c r="V42" s="84">
        <f t="shared" si="5"/>
        <v>0</v>
      </c>
      <c r="W42" s="84">
        <f t="shared" si="20"/>
        <v>0</v>
      </c>
      <c r="X42" s="84">
        <f t="shared" si="21"/>
        <v>0</v>
      </c>
      <c r="Y42" s="84">
        <f t="shared" si="22"/>
        <v>0</v>
      </c>
      <c r="Z42" s="84">
        <f t="shared" si="23"/>
        <v>0</v>
      </c>
      <c r="AA42" s="84">
        <f t="shared" si="8"/>
        <v>0</v>
      </c>
      <c r="AB42" s="84">
        <f t="shared" si="9"/>
        <v>0</v>
      </c>
      <c r="AC42" s="84">
        <f t="shared" si="10"/>
        <v>0</v>
      </c>
      <c r="AD42" s="84">
        <f t="shared" si="11"/>
        <v>0</v>
      </c>
      <c r="AE42" s="84">
        <f t="shared" si="12"/>
        <v>0</v>
      </c>
      <c r="AF42" s="98" t="e">
        <f>'[1]功能-付费相关'!CA44</f>
        <v>#DIV/0!</v>
      </c>
      <c r="AG42" s="98" t="e">
        <f>'[1]功能-付费相关'!CB44</f>
        <v>#DIV/0!</v>
      </c>
      <c r="AH42" s="98" t="e">
        <f>'[1]功能-付费相关'!CC44</f>
        <v>#DIV/0!</v>
      </c>
      <c r="AI42" s="98" t="e">
        <f>'[1]功能-付费相关'!CD44</f>
        <v>#DIV/0!</v>
      </c>
      <c r="AJ42" s="98" t="e">
        <f>'[1]功能-付费相关'!CE44</f>
        <v>#DIV/0!</v>
      </c>
      <c r="AK42" s="87" t="e">
        <f>SUMPRODUCT(AA$4:AA42,AF$4:AF42)/'[1]资源-钻石'!L42</f>
        <v>#DIV/0!</v>
      </c>
      <c r="AL42" s="87" t="e">
        <f>SUMPRODUCT(AB$4:AB42,AG$4:AG42)/'[1]资源-钻石'!M42</f>
        <v>#DIV/0!</v>
      </c>
      <c r="AM42" s="87" t="e">
        <f>SUMPRODUCT(AC$4:AC42,AH$4:AH42)/'[1]资源-钻石'!N42</f>
        <v>#DIV/0!</v>
      </c>
      <c r="AN42" s="87" t="e">
        <f>SUMPRODUCT(AD$4:AD42,AI$4:AI42)/'[1]资源-钻石'!O42</f>
        <v>#DIV/0!</v>
      </c>
      <c r="AO42" s="87" t="e">
        <f>SUMPRODUCT(AE$4:AE42,AJ$4:AJ42)/'[1]资源-钻石'!P42</f>
        <v>#DIV/0!</v>
      </c>
      <c r="AP42" s="96">
        <f t="shared" si="13"/>
        <v>0.84133205270651112</v>
      </c>
      <c r="AQ42" s="96">
        <f t="shared" si="7"/>
        <v>0.21934219086119061</v>
      </c>
    </row>
    <row r="43" spans="3:43" x14ac:dyDescent="0.15">
      <c r="M43" s="111">
        <f>基础状态预期!C59</f>
        <v>74.956930585891982</v>
      </c>
      <c r="N43" s="111">
        <f>求节点($C$10:$C$23,$E$10:$E$23,基础状态预期!$F59)</f>
        <v>0</v>
      </c>
      <c r="O43" s="111">
        <f>N43*基础状态预期!G59</f>
        <v>0</v>
      </c>
      <c r="P43" s="111">
        <f>求节点($C$10:$C$23,$F$10:$F$23,基础状态预期!$F59)*基础状态预期!G59</f>
        <v>0</v>
      </c>
      <c r="T43" s="95"/>
      <c r="U43" s="44">
        <v>40</v>
      </c>
      <c r="V43" s="84">
        <f t="shared" si="5"/>
        <v>0</v>
      </c>
      <c r="W43" s="84">
        <f t="shared" si="20"/>
        <v>0</v>
      </c>
      <c r="X43" s="84">
        <f t="shared" si="21"/>
        <v>0</v>
      </c>
      <c r="Y43" s="84">
        <f t="shared" si="22"/>
        <v>0</v>
      </c>
      <c r="Z43" s="84">
        <f t="shared" si="23"/>
        <v>0</v>
      </c>
      <c r="AA43" s="84">
        <f t="shared" si="8"/>
        <v>0</v>
      </c>
      <c r="AB43" s="84">
        <f t="shared" si="9"/>
        <v>0</v>
      </c>
      <c r="AC43" s="84">
        <f t="shared" si="10"/>
        <v>0</v>
      </c>
      <c r="AD43" s="84">
        <f t="shared" si="11"/>
        <v>0</v>
      </c>
      <c r="AE43" s="84">
        <f t="shared" si="12"/>
        <v>0</v>
      </c>
      <c r="AF43" s="98" t="e">
        <f>'[1]功能-付费相关'!CA45</f>
        <v>#DIV/0!</v>
      </c>
      <c r="AG43" s="98" t="e">
        <f>'[1]功能-付费相关'!CB45</f>
        <v>#DIV/0!</v>
      </c>
      <c r="AH43" s="98" t="e">
        <f>'[1]功能-付费相关'!CC45</f>
        <v>#DIV/0!</v>
      </c>
      <c r="AI43" s="98" t="e">
        <f>'[1]功能-付费相关'!CD45</f>
        <v>#DIV/0!</v>
      </c>
      <c r="AJ43" s="98" t="e">
        <f>'[1]功能-付费相关'!CE45</f>
        <v>#DIV/0!</v>
      </c>
      <c r="AK43" s="87" t="e">
        <f>SUMPRODUCT(AA$4:AA43,AF$4:AF43)/'[1]资源-钻石'!L43</f>
        <v>#DIV/0!</v>
      </c>
      <c r="AL43" s="87" t="e">
        <f>SUMPRODUCT(AB$4:AB43,AG$4:AG43)/'[1]资源-钻石'!M43</f>
        <v>#DIV/0!</v>
      </c>
      <c r="AM43" s="87" t="e">
        <f>SUMPRODUCT(AC$4:AC43,AH$4:AH43)/'[1]资源-钻石'!N43</f>
        <v>#DIV/0!</v>
      </c>
      <c r="AN43" s="87" t="e">
        <f>SUMPRODUCT(AD$4:AD43,AI$4:AI43)/'[1]资源-钻石'!O43</f>
        <v>#DIV/0!</v>
      </c>
      <c r="AO43" s="87" t="e">
        <f>SUMPRODUCT(AE$4:AE43,AJ$4:AJ43)/'[1]资源-钻石'!P43</f>
        <v>#DIV/0!</v>
      </c>
      <c r="AP43" s="96">
        <f t="shared" si="13"/>
        <v>0.77402548848999031</v>
      </c>
      <c r="AQ43" s="96">
        <f t="shared" si="7"/>
        <v>0.19583087748478792</v>
      </c>
    </row>
    <row r="44" spans="3:43" x14ac:dyDescent="0.15">
      <c r="M44" s="111">
        <f>基础状态预期!C60</f>
        <v>79.189032507364502</v>
      </c>
      <c r="N44" s="111">
        <f>求节点($C$10:$C$23,$E$10:$E$23,基础状态预期!$F60)</f>
        <v>0</v>
      </c>
      <c r="O44" s="111">
        <f>N44*基础状态预期!G60</f>
        <v>0</v>
      </c>
      <c r="P44" s="111">
        <f>求节点($C$10:$C$23,$F$10:$F$23,基础状态预期!$F60)*基础状态预期!G60</f>
        <v>0</v>
      </c>
      <c r="T44" s="95"/>
      <c r="U44" s="44">
        <v>41</v>
      </c>
      <c r="V44" s="84">
        <f t="shared" si="5"/>
        <v>0</v>
      </c>
      <c r="W44" s="84">
        <f t="shared" si="20"/>
        <v>0</v>
      </c>
      <c r="X44" s="84">
        <f t="shared" si="21"/>
        <v>0</v>
      </c>
      <c r="Y44" s="84">
        <f t="shared" si="22"/>
        <v>0</v>
      </c>
      <c r="Z44" s="84">
        <f t="shared" si="23"/>
        <v>0</v>
      </c>
      <c r="AA44" s="84">
        <f t="shared" si="8"/>
        <v>0</v>
      </c>
      <c r="AB44" s="84">
        <f t="shared" si="9"/>
        <v>0</v>
      </c>
      <c r="AC44" s="84">
        <f t="shared" si="10"/>
        <v>0</v>
      </c>
      <c r="AD44" s="84">
        <f t="shared" si="11"/>
        <v>0</v>
      </c>
      <c r="AE44" s="84">
        <f t="shared" si="12"/>
        <v>0</v>
      </c>
      <c r="AF44" s="98" t="e">
        <f>'[1]功能-付费相关'!CA46</f>
        <v>#DIV/0!</v>
      </c>
      <c r="AG44" s="98" t="e">
        <f>'[1]功能-付费相关'!CB46</f>
        <v>#DIV/0!</v>
      </c>
      <c r="AH44" s="98" t="e">
        <f>'[1]功能-付费相关'!CC46</f>
        <v>#DIV/0!</v>
      </c>
      <c r="AI44" s="98" t="e">
        <f>'[1]功能-付费相关'!CD46</f>
        <v>#DIV/0!</v>
      </c>
      <c r="AJ44" s="98" t="e">
        <f>'[1]功能-付费相关'!CE46</f>
        <v>#DIV/0!</v>
      </c>
      <c r="AK44" s="87" t="e">
        <f>SUMPRODUCT(AA$4:AA44,AF$4:AF44)/'[1]资源-钻石'!L44</f>
        <v>#DIV/0!</v>
      </c>
      <c r="AL44" s="87" t="e">
        <f>SUMPRODUCT(AB$4:AB44,AG$4:AG44)/'[1]资源-钻石'!M44</f>
        <v>#DIV/0!</v>
      </c>
      <c r="AM44" s="87" t="e">
        <f>SUMPRODUCT(AC$4:AC44,AH$4:AH44)/'[1]资源-钻石'!N44</f>
        <v>#DIV/0!</v>
      </c>
      <c r="AN44" s="87" t="e">
        <f>SUMPRODUCT(AD$4:AD44,AI$4:AI44)/'[1]资源-钻石'!O44</f>
        <v>#DIV/0!</v>
      </c>
      <c r="AO44" s="87" t="e">
        <f>SUMPRODUCT(AE$4:AE44,AJ$4:AJ44)/'[1]资源-钻石'!P44</f>
        <v>#DIV/0!</v>
      </c>
      <c r="AP44" s="96">
        <f t="shared" si="13"/>
        <v>0.71210344941079107</v>
      </c>
      <c r="AQ44" s="96">
        <f t="shared" si="7"/>
        <v>0.1748397443551177</v>
      </c>
    </row>
    <row r="45" spans="3:43" x14ac:dyDescent="0.15">
      <c r="M45" s="111">
        <f>基础状态预期!C61</f>
        <v>83.472639343921799</v>
      </c>
      <c r="N45" s="111">
        <f>求节点($C$10:$C$23,$E$10:$E$23,基础状态预期!$F61)</f>
        <v>0</v>
      </c>
      <c r="O45" s="111">
        <f>N45*基础状态预期!G61</f>
        <v>0</v>
      </c>
      <c r="P45" s="111">
        <f>求节点($C$10:$C$23,$F$10:$F$23,基础状态预期!$F61)*基础状态预期!G61</f>
        <v>0</v>
      </c>
      <c r="T45" s="95"/>
      <c r="U45" s="44">
        <v>42</v>
      </c>
      <c r="V45" s="84">
        <f t="shared" si="5"/>
        <v>0</v>
      </c>
      <c r="W45" s="84">
        <f t="shared" si="20"/>
        <v>0</v>
      </c>
      <c r="X45" s="84">
        <f t="shared" si="21"/>
        <v>0</v>
      </c>
      <c r="Y45" s="84">
        <f t="shared" si="22"/>
        <v>0</v>
      </c>
      <c r="Z45" s="84">
        <f t="shared" si="23"/>
        <v>0</v>
      </c>
      <c r="AA45" s="84">
        <f t="shared" si="8"/>
        <v>0</v>
      </c>
      <c r="AB45" s="84">
        <f t="shared" si="9"/>
        <v>0</v>
      </c>
      <c r="AC45" s="84">
        <f t="shared" si="10"/>
        <v>0</v>
      </c>
      <c r="AD45" s="84">
        <f t="shared" si="11"/>
        <v>0</v>
      </c>
      <c r="AE45" s="84">
        <f t="shared" si="12"/>
        <v>0</v>
      </c>
      <c r="AF45" s="98" t="e">
        <f>'[1]功能-付费相关'!CA47</f>
        <v>#DIV/0!</v>
      </c>
      <c r="AG45" s="98" t="e">
        <f>'[1]功能-付费相关'!CB47</f>
        <v>#DIV/0!</v>
      </c>
      <c r="AH45" s="98" t="e">
        <f>'[1]功能-付费相关'!CC47</f>
        <v>#DIV/0!</v>
      </c>
      <c r="AI45" s="98" t="e">
        <f>'[1]功能-付费相关'!CD47</f>
        <v>#DIV/0!</v>
      </c>
      <c r="AJ45" s="98" t="e">
        <f>'[1]功能-付费相关'!CE47</f>
        <v>#DIV/0!</v>
      </c>
      <c r="AK45" s="87" t="e">
        <f>SUMPRODUCT(AA$4:AA45,AF$4:AF45)/'[1]资源-钻石'!L45</f>
        <v>#DIV/0!</v>
      </c>
      <c r="AL45" s="87" t="e">
        <f>SUMPRODUCT(AB$4:AB45,AG$4:AG45)/'[1]资源-钻石'!M45</f>
        <v>#DIV/0!</v>
      </c>
      <c r="AM45" s="87" t="e">
        <f>SUMPRODUCT(AC$4:AC45,AH$4:AH45)/'[1]资源-钻石'!N45</f>
        <v>#DIV/0!</v>
      </c>
      <c r="AN45" s="87" t="e">
        <f>SUMPRODUCT(AD$4:AD45,AI$4:AI45)/'[1]资源-钻石'!O45</f>
        <v>#DIV/0!</v>
      </c>
      <c r="AO45" s="87" t="e">
        <f>SUMPRODUCT(AE$4:AE45,AJ$4:AJ45)/'[1]资源-钻石'!P45</f>
        <v>#DIV/0!</v>
      </c>
      <c r="AP45" s="96">
        <f t="shared" si="13"/>
        <v>0.65513517345792782</v>
      </c>
      <c r="AQ45" s="96">
        <f t="shared" si="7"/>
        <v>0.15609865307649204</v>
      </c>
    </row>
    <row r="46" spans="3:43" x14ac:dyDescent="0.15">
      <c r="L46" s="108"/>
      <c r="M46" s="111">
        <f>基础状态预期!C62</f>
        <v>87.729739257863969</v>
      </c>
      <c r="N46" s="111">
        <f>求节点($C$10:$C$23,$E$10:$E$23,基础状态预期!$F62)</f>
        <v>0</v>
      </c>
      <c r="O46" s="111">
        <f>N46*基础状态预期!G62</f>
        <v>0</v>
      </c>
      <c r="P46" s="111">
        <f>求节点($C$10:$C$23,$F$10:$F$23,基础状态预期!$F62)*基础状态预期!G62</f>
        <v>0</v>
      </c>
      <c r="Q46" s="108"/>
      <c r="T46" s="95"/>
      <c r="U46" s="44">
        <v>43</v>
      </c>
      <c r="V46" s="84">
        <f t="shared" si="5"/>
        <v>0</v>
      </c>
      <c r="W46" s="84">
        <f t="shared" si="20"/>
        <v>0</v>
      </c>
      <c r="X46" s="84">
        <f t="shared" si="21"/>
        <v>0</v>
      </c>
      <c r="Y46" s="84">
        <f t="shared" si="22"/>
        <v>0</v>
      </c>
      <c r="Z46" s="84">
        <f t="shared" si="23"/>
        <v>0</v>
      </c>
      <c r="AA46" s="84">
        <f t="shared" si="8"/>
        <v>0</v>
      </c>
      <c r="AB46" s="84">
        <f t="shared" si="9"/>
        <v>0</v>
      </c>
      <c r="AC46" s="84">
        <f t="shared" si="10"/>
        <v>0</v>
      </c>
      <c r="AD46" s="84">
        <f t="shared" si="11"/>
        <v>0</v>
      </c>
      <c r="AE46" s="84">
        <f t="shared" si="12"/>
        <v>0</v>
      </c>
      <c r="AF46" s="98" t="e">
        <f>'[1]功能-付费相关'!CA48</f>
        <v>#DIV/0!</v>
      </c>
      <c r="AG46" s="98" t="e">
        <f>'[1]功能-付费相关'!CB48</f>
        <v>#DIV/0!</v>
      </c>
      <c r="AH46" s="98" t="e">
        <f>'[1]功能-付费相关'!CC48</f>
        <v>#DIV/0!</v>
      </c>
      <c r="AI46" s="98" t="e">
        <f>'[1]功能-付费相关'!CD48</f>
        <v>#DIV/0!</v>
      </c>
      <c r="AJ46" s="98" t="e">
        <f>'[1]功能-付费相关'!CE48</f>
        <v>#DIV/0!</v>
      </c>
      <c r="AK46" s="87" t="e">
        <f>SUMPRODUCT(AA$4:AA46,AF$4:AF46)/'[1]资源-钻石'!L46</f>
        <v>#DIV/0!</v>
      </c>
      <c r="AL46" s="87" t="e">
        <f>SUMPRODUCT(AB$4:AB46,AG$4:AG46)/'[1]资源-钻石'!M46</f>
        <v>#DIV/0!</v>
      </c>
      <c r="AM46" s="87" t="e">
        <f>SUMPRODUCT(AC$4:AC46,AH$4:AH46)/'[1]资源-钻石'!N46</f>
        <v>#DIV/0!</v>
      </c>
      <c r="AN46" s="87" t="e">
        <f>SUMPRODUCT(AD$4:AD46,AI$4:AI46)/'[1]资源-钻石'!O46</f>
        <v>#DIV/0!</v>
      </c>
      <c r="AO46" s="87" t="e">
        <f>SUMPRODUCT(AE$4:AE46,AJ$4:AJ46)/'[1]资源-钻石'!P46</f>
        <v>#DIV/0!</v>
      </c>
      <c r="AP46" s="96">
        <f t="shared" si="13"/>
        <v>0.60272435958129367</v>
      </c>
      <c r="AQ46" s="96">
        <f t="shared" si="7"/>
        <v>0.13936642141733821</v>
      </c>
    </row>
    <row r="47" spans="3:43" x14ac:dyDescent="0.15">
      <c r="L47" s="108"/>
      <c r="M47" s="111">
        <f>基础状态预期!C73</f>
        <v>154.1239058932187</v>
      </c>
      <c r="N47" s="111">
        <f>求节点($C$10:$C$23,$E$10:$E$23,基础状态预期!$F73)</f>
        <v>0</v>
      </c>
      <c r="O47" s="111">
        <f>N47*基础状态预期!G73</f>
        <v>0</v>
      </c>
      <c r="P47" s="111">
        <f>求节点($C$10:$C$23,$F$10:$F$23,基础状态预期!$F73)*基础状态预期!G73</f>
        <v>0</v>
      </c>
      <c r="Q47" s="108"/>
      <c r="T47" s="95"/>
      <c r="U47" s="44">
        <v>44</v>
      </c>
      <c r="V47" s="84">
        <f t="shared" si="5"/>
        <v>0</v>
      </c>
      <c r="W47" s="84">
        <f t="shared" si="20"/>
        <v>0</v>
      </c>
      <c r="X47" s="84">
        <f t="shared" si="21"/>
        <v>0</v>
      </c>
      <c r="Y47" s="84">
        <f t="shared" si="22"/>
        <v>0</v>
      </c>
      <c r="Z47" s="84">
        <f t="shared" si="23"/>
        <v>0</v>
      </c>
      <c r="AA47" s="84">
        <f t="shared" si="8"/>
        <v>0</v>
      </c>
      <c r="AB47" s="84">
        <f t="shared" si="9"/>
        <v>0</v>
      </c>
      <c r="AC47" s="84">
        <f t="shared" si="10"/>
        <v>0</v>
      </c>
      <c r="AD47" s="84">
        <f t="shared" si="11"/>
        <v>0</v>
      </c>
      <c r="AE47" s="84">
        <f t="shared" si="12"/>
        <v>0</v>
      </c>
      <c r="AF47" s="98" t="e">
        <f>'[1]功能-付费相关'!CA49</f>
        <v>#DIV/0!</v>
      </c>
      <c r="AG47" s="98" t="e">
        <f>'[1]功能-付费相关'!CB49</f>
        <v>#DIV/0!</v>
      </c>
      <c r="AH47" s="98" t="e">
        <f>'[1]功能-付费相关'!CC49</f>
        <v>#DIV/0!</v>
      </c>
      <c r="AI47" s="98" t="e">
        <f>'[1]功能-付费相关'!CD49</f>
        <v>#DIV/0!</v>
      </c>
      <c r="AJ47" s="98" t="e">
        <f>'[1]功能-付费相关'!CE49</f>
        <v>#DIV/0!</v>
      </c>
      <c r="AK47" s="87" t="e">
        <f>SUMPRODUCT(AA$4:AA47,AF$4:AF47)/'[1]资源-钻石'!L47</f>
        <v>#DIV/0!</v>
      </c>
      <c r="AL47" s="87" t="e">
        <f>SUMPRODUCT(AB$4:AB47,AG$4:AG47)/'[1]资源-钻石'!M47</f>
        <v>#DIV/0!</v>
      </c>
      <c r="AM47" s="87" t="e">
        <f>SUMPRODUCT(AC$4:AC47,AH$4:AH47)/'[1]资源-钻石'!N47</f>
        <v>#DIV/0!</v>
      </c>
      <c r="AN47" s="87" t="e">
        <f>SUMPRODUCT(AD$4:AD47,AI$4:AI47)/'[1]资源-钻石'!O47</f>
        <v>#DIV/0!</v>
      </c>
      <c r="AO47" s="87" t="e">
        <f>SUMPRODUCT(AE$4:AE47,AJ$4:AJ47)/'[1]资源-钻石'!P47</f>
        <v>#DIV/0!</v>
      </c>
      <c r="AP47" s="96">
        <f t="shared" si="13"/>
        <v>0.55450641081479024</v>
      </c>
      <c r="AQ47" s="96">
        <f t="shared" si="7"/>
        <v>0.12442771949580748</v>
      </c>
    </row>
    <row r="48" spans="3:43" x14ac:dyDescent="0.15">
      <c r="L48" s="108"/>
      <c r="M48" s="110"/>
      <c r="N48" s="110"/>
      <c r="O48" s="108"/>
      <c r="P48" s="108"/>
      <c r="Q48" s="108"/>
      <c r="T48" s="95"/>
      <c r="U48" s="44">
        <v>45</v>
      </c>
      <c r="V48" s="84">
        <f t="shared" si="5"/>
        <v>0</v>
      </c>
      <c r="W48" s="84">
        <f t="shared" si="20"/>
        <v>0</v>
      </c>
      <c r="X48" s="84">
        <f t="shared" si="21"/>
        <v>0</v>
      </c>
      <c r="Y48" s="84">
        <f t="shared" si="22"/>
        <v>0</v>
      </c>
      <c r="Z48" s="84">
        <f t="shared" si="23"/>
        <v>0</v>
      </c>
      <c r="AA48" s="84">
        <f t="shared" si="8"/>
        <v>0</v>
      </c>
      <c r="AB48" s="84">
        <f t="shared" si="9"/>
        <v>0</v>
      </c>
      <c r="AC48" s="84">
        <f t="shared" si="10"/>
        <v>0</v>
      </c>
      <c r="AD48" s="84">
        <f t="shared" si="11"/>
        <v>0</v>
      </c>
      <c r="AE48" s="84">
        <f t="shared" si="12"/>
        <v>0</v>
      </c>
      <c r="AF48" s="98" t="e">
        <f>'[1]功能-付费相关'!CA50</f>
        <v>#DIV/0!</v>
      </c>
      <c r="AG48" s="98" t="e">
        <f>'[1]功能-付费相关'!CB50</f>
        <v>#DIV/0!</v>
      </c>
      <c r="AH48" s="98" t="e">
        <f>'[1]功能-付费相关'!CC50</f>
        <v>#DIV/0!</v>
      </c>
      <c r="AI48" s="98" t="e">
        <f>'[1]功能-付费相关'!CD50</f>
        <v>#DIV/0!</v>
      </c>
      <c r="AJ48" s="98" t="e">
        <f>'[1]功能-付费相关'!CE50</f>
        <v>#DIV/0!</v>
      </c>
      <c r="AK48" s="87" t="e">
        <f>SUMPRODUCT(AA$4:AA48,AF$4:AF48)/'[1]资源-钻石'!L48</f>
        <v>#DIV/0!</v>
      </c>
      <c r="AL48" s="87" t="e">
        <f>SUMPRODUCT(AB$4:AB48,AG$4:AG48)/'[1]资源-钻石'!M48</f>
        <v>#DIV/0!</v>
      </c>
      <c r="AM48" s="87" t="e">
        <f>SUMPRODUCT(AC$4:AC48,AH$4:AH48)/'[1]资源-钻石'!N48</f>
        <v>#DIV/0!</v>
      </c>
      <c r="AN48" s="87" t="e">
        <f>SUMPRODUCT(AD$4:AD48,AI$4:AI48)/'[1]资源-钻石'!O48</f>
        <v>#DIV/0!</v>
      </c>
      <c r="AO48" s="87" t="e">
        <f>SUMPRODUCT(AE$4:AE48,AJ$4:AJ48)/'[1]资源-钻石'!P48</f>
        <v>#DIV/0!</v>
      </c>
      <c r="AP48" s="96">
        <f t="shared" si="13"/>
        <v>0.51014589794960707</v>
      </c>
      <c r="AQ48" s="96">
        <f t="shared" si="7"/>
        <v>0.11109029866358634</v>
      </c>
    </row>
    <row r="49" spans="12:43" x14ac:dyDescent="0.15">
      <c r="M49" s="22" t="s">
        <v>63</v>
      </c>
      <c r="N49" s="22"/>
      <c r="T49" s="95"/>
      <c r="U49" s="44">
        <v>46</v>
      </c>
      <c r="V49" s="84">
        <f t="shared" si="5"/>
        <v>0</v>
      </c>
      <c r="W49" s="84">
        <f t="shared" si="20"/>
        <v>0</v>
      </c>
      <c r="X49" s="84">
        <f t="shared" si="21"/>
        <v>0</v>
      </c>
      <c r="Y49" s="84">
        <f t="shared" si="22"/>
        <v>0</v>
      </c>
      <c r="Z49" s="84">
        <f t="shared" si="23"/>
        <v>0</v>
      </c>
      <c r="AA49" s="84">
        <f t="shared" si="8"/>
        <v>0</v>
      </c>
      <c r="AB49" s="84">
        <f t="shared" si="9"/>
        <v>0</v>
      </c>
      <c r="AC49" s="84">
        <f t="shared" si="10"/>
        <v>0</v>
      </c>
      <c r="AD49" s="84">
        <f t="shared" si="11"/>
        <v>0</v>
      </c>
      <c r="AE49" s="84">
        <f t="shared" si="12"/>
        <v>0</v>
      </c>
      <c r="AF49" s="98" t="e">
        <f>'[1]功能-付费相关'!CA51</f>
        <v>#DIV/0!</v>
      </c>
      <c r="AG49" s="98" t="e">
        <f>'[1]功能-付费相关'!CB51</f>
        <v>#DIV/0!</v>
      </c>
      <c r="AH49" s="98" t="e">
        <f>'[1]功能-付费相关'!CC51</f>
        <v>#DIV/0!</v>
      </c>
      <c r="AI49" s="98" t="e">
        <f>'[1]功能-付费相关'!CD51</f>
        <v>#DIV/0!</v>
      </c>
      <c r="AJ49" s="98" t="e">
        <f>'[1]功能-付费相关'!CE51</f>
        <v>#DIV/0!</v>
      </c>
      <c r="AK49" s="87" t="e">
        <f>SUMPRODUCT(AA$4:AA49,AF$4:AF49)/'[1]资源-钻石'!L49</f>
        <v>#DIV/0!</v>
      </c>
      <c r="AL49" s="87" t="e">
        <f>SUMPRODUCT(AB$4:AB49,AG$4:AG49)/'[1]资源-钻石'!M49</f>
        <v>#DIV/0!</v>
      </c>
      <c r="AM49" s="87" t="e">
        <f>SUMPRODUCT(AC$4:AC49,AH$4:AH49)/'[1]资源-钻石'!N49</f>
        <v>#DIV/0!</v>
      </c>
      <c r="AN49" s="87" t="e">
        <f>SUMPRODUCT(AD$4:AD49,AI$4:AI49)/'[1]资源-钻石'!O49</f>
        <v>#DIV/0!</v>
      </c>
      <c r="AO49" s="87" t="e">
        <f>SUMPRODUCT(AE$4:AE49,AJ$4:AJ49)/'[1]资源-钻石'!P49</f>
        <v>#DIV/0!</v>
      </c>
      <c r="AP49" s="96">
        <f t="shared" si="13"/>
        <v>0.46933422611363851</v>
      </c>
      <c r="AQ49" s="96">
        <f t="shared" si="7"/>
        <v>9.9182517425955408E-2</v>
      </c>
    </row>
    <row r="50" spans="12:43" x14ac:dyDescent="0.15">
      <c r="M50" s="22" t="s">
        <v>298</v>
      </c>
      <c r="N50" s="22" t="s">
        <v>70</v>
      </c>
      <c r="O50" s="22" t="s">
        <v>73</v>
      </c>
      <c r="P50" s="22" t="s">
        <v>75</v>
      </c>
      <c r="T50" s="95"/>
      <c r="U50" s="44">
        <v>47</v>
      </c>
      <c r="V50" s="84">
        <f t="shared" si="5"/>
        <v>0</v>
      </c>
      <c r="W50" s="84">
        <f t="shared" si="20"/>
        <v>0</v>
      </c>
      <c r="X50" s="84">
        <f t="shared" si="21"/>
        <v>0</v>
      </c>
      <c r="Y50" s="84">
        <f t="shared" si="22"/>
        <v>0</v>
      </c>
      <c r="Z50" s="84">
        <f t="shared" si="23"/>
        <v>0</v>
      </c>
      <c r="AA50" s="84">
        <f t="shared" si="8"/>
        <v>0</v>
      </c>
      <c r="AB50" s="84">
        <f t="shared" si="9"/>
        <v>0</v>
      </c>
      <c r="AC50" s="84">
        <f t="shared" si="10"/>
        <v>0</v>
      </c>
      <c r="AD50" s="84">
        <f t="shared" si="11"/>
        <v>0</v>
      </c>
      <c r="AE50" s="84">
        <f t="shared" si="12"/>
        <v>0</v>
      </c>
      <c r="AF50" s="98" t="e">
        <f>'[1]功能-付费相关'!CA52</f>
        <v>#DIV/0!</v>
      </c>
      <c r="AG50" s="98" t="e">
        <f>'[1]功能-付费相关'!CB52</f>
        <v>#DIV/0!</v>
      </c>
      <c r="AH50" s="98" t="e">
        <f>'[1]功能-付费相关'!CC52</f>
        <v>#DIV/0!</v>
      </c>
      <c r="AI50" s="98" t="e">
        <f>'[1]功能-付费相关'!CD52</f>
        <v>#DIV/0!</v>
      </c>
      <c r="AJ50" s="98" t="e">
        <f>'[1]功能-付费相关'!CE52</f>
        <v>#DIV/0!</v>
      </c>
      <c r="AK50" s="87" t="e">
        <f>SUMPRODUCT(AA$4:AA50,AF$4:AF50)/'[1]资源-钻石'!L50</f>
        <v>#DIV/0!</v>
      </c>
      <c r="AL50" s="87" t="e">
        <f>SUMPRODUCT(AB$4:AB50,AG$4:AG50)/'[1]资源-钻石'!M50</f>
        <v>#DIV/0!</v>
      </c>
      <c r="AM50" s="87" t="e">
        <f>SUMPRODUCT(AC$4:AC50,AH$4:AH50)/'[1]资源-钻石'!N50</f>
        <v>#DIV/0!</v>
      </c>
      <c r="AN50" s="87" t="e">
        <f>SUMPRODUCT(AD$4:AD50,AI$4:AI50)/'[1]资源-钻石'!O50</f>
        <v>#DIV/0!</v>
      </c>
      <c r="AO50" s="87" t="e">
        <f>SUMPRODUCT(AE$4:AE50,AJ$4:AJ50)/'[1]资源-钻石'!P50</f>
        <v>#DIV/0!</v>
      </c>
      <c r="AP50" s="96">
        <f t="shared" si="13"/>
        <v>0.43178748802454747</v>
      </c>
      <c r="AQ50" s="96">
        <f t="shared" si="7"/>
        <v>8.855113255874629E-2</v>
      </c>
    </row>
    <row r="51" spans="12:43" x14ac:dyDescent="0.15">
      <c r="M51" s="46">
        <f>基础状态预期!C77</f>
        <v>10.768528357164232</v>
      </c>
      <c r="N51" s="46">
        <f>求节点($C$10:$C$23,$E$10:$E$23,基础状态预期!$F77)</f>
        <v>0</v>
      </c>
      <c r="O51" s="46">
        <f>N51*基础状态预期!G77</f>
        <v>0</v>
      </c>
      <c r="P51" s="46">
        <f>求节点($C$10:$C$23,$F$10:$F$23,基础状态预期!$F77)*基础状态预期!G77</f>
        <v>0</v>
      </c>
      <c r="T51" s="95"/>
      <c r="U51" s="44">
        <v>48</v>
      </c>
      <c r="V51" s="84">
        <f t="shared" si="5"/>
        <v>0</v>
      </c>
      <c r="W51" s="84">
        <f t="shared" si="20"/>
        <v>0</v>
      </c>
      <c r="X51" s="84">
        <f t="shared" si="21"/>
        <v>0</v>
      </c>
      <c r="Y51" s="84">
        <f t="shared" si="22"/>
        <v>0</v>
      </c>
      <c r="Z51" s="84">
        <f t="shared" si="23"/>
        <v>0</v>
      </c>
      <c r="AA51" s="84">
        <f t="shared" si="8"/>
        <v>0</v>
      </c>
      <c r="AB51" s="84">
        <f t="shared" si="9"/>
        <v>0</v>
      </c>
      <c r="AC51" s="84">
        <f t="shared" si="10"/>
        <v>0</v>
      </c>
      <c r="AD51" s="84">
        <f t="shared" si="11"/>
        <v>0</v>
      </c>
      <c r="AE51" s="84">
        <f t="shared" si="12"/>
        <v>0</v>
      </c>
      <c r="AF51" s="98" t="e">
        <f>'[1]功能-付费相关'!CA53</f>
        <v>#DIV/0!</v>
      </c>
      <c r="AG51" s="98" t="e">
        <f>'[1]功能-付费相关'!CB53</f>
        <v>#DIV/0!</v>
      </c>
      <c r="AH51" s="98" t="e">
        <f>'[1]功能-付费相关'!CC53</f>
        <v>#DIV/0!</v>
      </c>
      <c r="AI51" s="98" t="e">
        <f>'[1]功能-付费相关'!CD53</f>
        <v>#DIV/0!</v>
      </c>
      <c r="AJ51" s="98" t="e">
        <f>'[1]功能-付费相关'!CE53</f>
        <v>#DIV/0!</v>
      </c>
      <c r="AK51" s="87" t="e">
        <f>SUMPRODUCT(AA$4:AA51,AF$4:AF51)/'[1]资源-钻石'!L51</f>
        <v>#DIV/0!</v>
      </c>
      <c r="AL51" s="87" t="e">
        <f>SUMPRODUCT(AB$4:AB51,AG$4:AG51)/'[1]资源-钻石'!M51</f>
        <v>#DIV/0!</v>
      </c>
      <c r="AM51" s="87" t="e">
        <f>SUMPRODUCT(AC$4:AC51,AH$4:AH51)/'[1]资源-钻石'!N51</f>
        <v>#DIV/0!</v>
      </c>
      <c r="AN51" s="87" t="e">
        <f>SUMPRODUCT(AD$4:AD51,AI$4:AI51)/'[1]资源-钻石'!O51</f>
        <v>#DIV/0!</v>
      </c>
      <c r="AO51" s="87" t="e">
        <f>SUMPRODUCT(AE$4:AE51,AJ$4:AJ51)/'[1]资源-钻石'!P51</f>
        <v>#DIV/0!</v>
      </c>
      <c r="AP51" s="96">
        <f t="shared" si="13"/>
        <v>0.39724448898258369</v>
      </c>
      <c r="AQ51" s="96">
        <f t="shared" si="7"/>
        <v>7.9059326995713441E-2</v>
      </c>
    </row>
    <row r="52" spans="12:43" x14ac:dyDescent="0.15">
      <c r="M52" s="46">
        <f>基础状态预期!C78</f>
        <v>13.914576034569055</v>
      </c>
      <c r="N52" s="46">
        <f>求节点($C$10:$C$23,$E$10:$E$23,基础状态预期!$F78)</f>
        <v>0</v>
      </c>
      <c r="O52" s="46">
        <f>N52*基础状态预期!G78</f>
        <v>0</v>
      </c>
      <c r="P52" s="46">
        <f>求节点($C$10:$C$23,$F$10:$F$23,基础状态预期!$F78)*基础状态预期!G78</f>
        <v>0</v>
      </c>
      <c r="Q52" s="87"/>
      <c r="T52" s="95"/>
      <c r="U52" s="44">
        <v>49</v>
      </c>
      <c r="V52" s="84">
        <f t="shared" si="5"/>
        <v>0</v>
      </c>
      <c r="W52" s="84">
        <f t="shared" si="20"/>
        <v>0</v>
      </c>
      <c r="X52" s="84">
        <f t="shared" si="21"/>
        <v>0</v>
      </c>
      <c r="Y52" s="84">
        <f t="shared" si="22"/>
        <v>0</v>
      </c>
      <c r="Z52" s="84">
        <f t="shared" si="23"/>
        <v>0</v>
      </c>
      <c r="AA52" s="84">
        <f t="shared" si="8"/>
        <v>0</v>
      </c>
      <c r="AB52" s="84">
        <f t="shared" si="9"/>
        <v>0</v>
      </c>
      <c r="AC52" s="84">
        <f t="shared" si="10"/>
        <v>0</v>
      </c>
      <c r="AD52" s="84">
        <f t="shared" si="11"/>
        <v>0</v>
      </c>
      <c r="AE52" s="84">
        <f t="shared" si="12"/>
        <v>0</v>
      </c>
      <c r="AF52" s="98" t="e">
        <f>'[1]功能-付费相关'!CA54</f>
        <v>#DIV/0!</v>
      </c>
      <c r="AG52" s="98" t="e">
        <f>'[1]功能-付费相关'!CB54</f>
        <v>#DIV/0!</v>
      </c>
      <c r="AH52" s="98" t="e">
        <f>'[1]功能-付费相关'!CC54</f>
        <v>#DIV/0!</v>
      </c>
      <c r="AI52" s="98" t="e">
        <f>'[1]功能-付费相关'!CD54</f>
        <v>#DIV/0!</v>
      </c>
      <c r="AJ52" s="98" t="e">
        <f>'[1]功能-付费相关'!CE54</f>
        <v>#DIV/0!</v>
      </c>
      <c r="AK52" s="87" t="e">
        <f>SUMPRODUCT(AA$4:AA52,AF$4:AF52)/'[1]资源-钻石'!L52</f>
        <v>#DIV/0!</v>
      </c>
      <c r="AL52" s="87" t="e">
        <f>SUMPRODUCT(AB$4:AB52,AG$4:AG52)/'[1]资源-钻石'!M52</f>
        <v>#DIV/0!</v>
      </c>
      <c r="AM52" s="87" t="e">
        <f>SUMPRODUCT(AC$4:AC52,AH$4:AH52)/'[1]资源-钻石'!N52</f>
        <v>#DIV/0!</v>
      </c>
      <c r="AN52" s="87" t="e">
        <f>SUMPRODUCT(AD$4:AD52,AI$4:AI52)/'[1]资源-钻石'!O52</f>
        <v>#DIV/0!</v>
      </c>
      <c r="AO52" s="87" t="e">
        <f>SUMPRODUCT(AE$4:AE52,AJ$4:AJ52)/'[1]资源-钻石'!P52</f>
        <v>#DIV/0!</v>
      </c>
      <c r="AP52" s="96">
        <f t="shared" si="13"/>
        <v>0.36546492986397699</v>
      </c>
      <c r="AQ52" s="96">
        <f t="shared" si="7"/>
        <v>7.0584949106873796E-2</v>
      </c>
    </row>
    <row r="53" spans="12:43" x14ac:dyDescent="0.15">
      <c r="M53" s="46">
        <f>基础状态预期!C79</f>
        <v>17.457341178988877</v>
      </c>
      <c r="N53" s="46">
        <f>求节点($C$10:$C$23,$E$10:$E$23,基础状态预期!$F79)</f>
        <v>0</v>
      </c>
      <c r="O53" s="46">
        <f>N53*基础状态预期!G79</f>
        <v>0</v>
      </c>
      <c r="P53" s="46">
        <f>求节点($C$10:$C$23,$F$10:$F$23,基础状态预期!$F79)*基础状态预期!G79</f>
        <v>0</v>
      </c>
      <c r="Q53" s="87"/>
      <c r="T53" s="95"/>
      <c r="U53" s="44">
        <v>50</v>
      </c>
      <c r="V53" s="84">
        <f t="shared" si="5"/>
        <v>0</v>
      </c>
      <c r="W53" s="84">
        <f t="shared" si="20"/>
        <v>0</v>
      </c>
      <c r="X53" s="84">
        <f t="shared" si="21"/>
        <v>0</v>
      </c>
      <c r="Y53" s="84">
        <f t="shared" si="22"/>
        <v>0</v>
      </c>
      <c r="Z53" s="84">
        <f t="shared" si="23"/>
        <v>0</v>
      </c>
      <c r="AA53" s="84">
        <f t="shared" si="8"/>
        <v>0</v>
      </c>
      <c r="AB53" s="84">
        <f t="shared" si="9"/>
        <v>0</v>
      </c>
      <c r="AC53" s="84">
        <f t="shared" si="10"/>
        <v>0</v>
      </c>
      <c r="AD53" s="84">
        <f t="shared" si="11"/>
        <v>0</v>
      </c>
      <c r="AE53" s="84">
        <f t="shared" si="12"/>
        <v>0</v>
      </c>
      <c r="AF53" s="98" t="e">
        <f>'[1]功能-付费相关'!CA55</f>
        <v>#DIV/0!</v>
      </c>
      <c r="AG53" s="98" t="e">
        <f>'[1]功能-付费相关'!CB55</f>
        <v>#DIV/0!</v>
      </c>
      <c r="AH53" s="98" t="e">
        <f>'[1]功能-付费相关'!CC55</f>
        <v>#DIV/0!</v>
      </c>
      <c r="AI53" s="98" t="e">
        <f>'[1]功能-付费相关'!CD55</f>
        <v>#DIV/0!</v>
      </c>
      <c r="AJ53" s="98" t="e">
        <f>'[1]功能-付费相关'!CE55</f>
        <v>#DIV/0!</v>
      </c>
      <c r="AK53" s="87" t="e">
        <f>SUMPRODUCT(AA$4:AA53,AF$4:AF53)/'[1]资源-钻石'!L53</f>
        <v>#DIV/0!</v>
      </c>
      <c r="AL53" s="87" t="e">
        <f>SUMPRODUCT(AB$4:AB53,AG$4:AG53)/'[1]资源-钻石'!M53</f>
        <v>#DIV/0!</v>
      </c>
      <c r="AM53" s="87" t="e">
        <f>SUMPRODUCT(AC$4:AC53,AH$4:AH53)/'[1]资源-钻石'!N53</f>
        <v>#DIV/0!</v>
      </c>
      <c r="AN53" s="87" t="e">
        <f>SUMPRODUCT(AD$4:AD53,AI$4:AI53)/'[1]资源-钻石'!O53</f>
        <v>#DIV/0!</v>
      </c>
      <c r="AO53" s="87" t="e">
        <f>SUMPRODUCT(AE$4:AE53,AJ$4:AJ53)/'[1]资源-钻石'!P53</f>
        <v>#DIV/0!</v>
      </c>
      <c r="AP53" s="96">
        <f t="shared" si="13"/>
        <v>0.33622773547485885</v>
      </c>
      <c r="AQ53" s="96">
        <f t="shared" si="7"/>
        <v>6.3018940708793283E-2</v>
      </c>
    </row>
    <row r="54" spans="12:43" x14ac:dyDescent="0.15">
      <c r="M54" s="46">
        <f>基础状态预期!C80</f>
        <v>21.291860526533107</v>
      </c>
      <c r="N54" s="46">
        <f>求节点($C$10:$C$23,$E$10:$E$23,基础状态预期!$F80)</f>
        <v>0</v>
      </c>
      <c r="O54" s="46">
        <f>N54*基础状态预期!G80</f>
        <v>0</v>
      </c>
      <c r="P54" s="46">
        <f>求节点($C$10:$C$23,$F$10:$F$23,基础状态预期!$F80)*基础状态预期!G80</f>
        <v>0</v>
      </c>
      <c r="Q54" s="87"/>
      <c r="T54" s="95"/>
      <c r="U54" s="44">
        <v>51</v>
      </c>
      <c r="V54" s="84">
        <f t="shared" si="5"/>
        <v>0</v>
      </c>
      <c r="W54" s="84">
        <f t="shared" si="20"/>
        <v>0</v>
      </c>
      <c r="X54" s="84">
        <f t="shared" si="21"/>
        <v>0</v>
      </c>
      <c r="Y54" s="84">
        <f t="shared" si="22"/>
        <v>0</v>
      </c>
      <c r="Z54" s="84">
        <f t="shared" si="23"/>
        <v>0</v>
      </c>
      <c r="AA54" s="84">
        <f t="shared" si="8"/>
        <v>0</v>
      </c>
      <c r="AB54" s="84">
        <f t="shared" si="9"/>
        <v>0</v>
      </c>
      <c r="AC54" s="84">
        <f t="shared" si="10"/>
        <v>0</v>
      </c>
      <c r="AD54" s="84">
        <f t="shared" si="11"/>
        <v>0</v>
      </c>
      <c r="AE54" s="84">
        <f t="shared" si="12"/>
        <v>0</v>
      </c>
      <c r="AF54" s="98" t="e">
        <f>'[1]功能-付费相关'!CA56</f>
        <v>#DIV/0!</v>
      </c>
      <c r="AG54" s="98" t="e">
        <f>'[1]功能-付费相关'!CB56</f>
        <v>#DIV/0!</v>
      </c>
      <c r="AH54" s="98" t="e">
        <f>'[1]功能-付费相关'!CC56</f>
        <v>#DIV/0!</v>
      </c>
      <c r="AI54" s="98" t="e">
        <f>'[1]功能-付费相关'!CD56</f>
        <v>#DIV/0!</v>
      </c>
      <c r="AJ54" s="98" t="e">
        <f>'[1]功能-付费相关'!CE56</f>
        <v>#DIV/0!</v>
      </c>
      <c r="AK54" s="87" t="e">
        <f>SUMPRODUCT(AA$4:AA54,AF$4:AF54)/'[1]资源-钻石'!L54</f>
        <v>#DIV/0!</v>
      </c>
      <c r="AL54" s="87" t="e">
        <f>SUMPRODUCT(AB$4:AB54,AG$4:AG54)/'[1]资源-钻石'!M54</f>
        <v>#DIV/0!</v>
      </c>
      <c r="AM54" s="87" t="e">
        <f>SUMPRODUCT(AC$4:AC54,AH$4:AH54)/'[1]资源-钻石'!N54</f>
        <v>#DIV/0!</v>
      </c>
      <c r="AN54" s="87" t="e">
        <f>SUMPRODUCT(AD$4:AD54,AI$4:AI54)/'[1]资源-钻石'!O54</f>
        <v>#DIV/0!</v>
      </c>
      <c r="AO54" s="87" t="e">
        <f>SUMPRODUCT(AE$4:AE54,AJ$4:AJ54)/'[1]资源-钻石'!P54</f>
        <v>#DIV/0!</v>
      </c>
      <c r="AP54" s="96">
        <f t="shared" si="13"/>
        <v>0.30932951663687014</v>
      </c>
      <c r="AQ54" s="96">
        <f t="shared" si="7"/>
        <v>5.6263933576622169E-2</v>
      </c>
    </row>
    <row r="55" spans="12:43" x14ac:dyDescent="0.15">
      <c r="M55" s="46">
        <f>基础状态预期!C81</f>
        <v>25.332842869255764</v>
      </c>
      <c r="N55" s="46">
        <f>求节点($C$10:$C$23,$E$10:$E$23,基础状态预期!$F81)</f>
        <v>0</v>
      </c>
      <c r="O55" s="46">
        <f>N55*基础状态预期!G81</f>
        <v>0</v>
      </c>
      <c r="P55" s="46">
        <f>求节点($C$10:$C$23,$F$10:$F$23,基础状态预期!$F81)*基础状态预期!G81</f>
        <v>0</v>
      </c>
      <c r="Q55" s="87"/>
      <c r="R55" s="44"/>
      <c r="T55" s="95"/>
      <c r="U55" s="44">
        <v>52</v>
      </c>
      <c r="V55" s="84">
        <f t="shared" si="5"/>
        <v>0</v>
      </c>
      <c r="W55" s="84">
        <f t="shared" si="20"/>
        <v>0</v>
      </c>
      <c r="X55" s="84">
        <f t="shared" si="21"/>
        <v>0</v>
      </c>
      <c r="Y55" s="84">
        <f t="shared" si="22"/>
        <v>0</v>
      </c>
      <c r="Z55" s="84">
        <f t="shared" si="23"/>
        <v>0</v>
      </c>
      <c r="AA55" s="84">
        <f t="shared" si="8"/>
        <v>0</v>
      </c>
      <c r="AB55" s="84">
        <f t="shared" si="9"/>
        <v>0</v>
      </c>
      <c r="AC55" s="84">
        <f t="shared" si="10"/>
        <v>0</v>
      </c>
      <c r="AD55" s="84">
        <f t="shared" si="11"/>
        <v>0</v>
      </c>
      <c r="AE55" s="84">
        <f t="shared" si="12"/>
        <v>0</v>
      </c>
      <c r="AF55" s="98" t="e">
        <f>'[1]功能-付费相关'!CA57</f>
        <v>#DIV/0!</v>
      </c>
      <c r="AG55" s="98" t="e">
        <f>'[1]功能-付费相关'!CB57</f>
        <v>#DIV/0!</v>
      </c>
      <c r="AH55" s="98" t="e">
        <f>'[1]功能-付费相关'!CC57</f>
        <v>#DIV/0!</v>
      </c>
      <c r="AI55" s="98" t="e">
        <f>'[1]功能-付费相关'!CD57</f>
        <v>#DIV/0!</v>
      </c>
      <c r="AJ55" s="98" t="e">
        <f>'[1]功能-付费相关'!CE57</f>
        <v>#DIV/0!</v>
      </c>
      <c r="AK55" s="87" t="e">
        <f>SUMPRODUCT(AA$4:AA55,AF$4:AF55)/'[1]资源-钻石'!L55</f>
        <v>#DIV/0!</v>
      </c>
      <c r="AL55" s="87" t="e">
        <f>SUMPRODUCT(AB$4:AB55,AG$4:AG55)/'[1]资源-钻石'!M55</f>
        <v>#DIV/0!</v>
      </c>
      <c r="AM55" s="87" t="e">
        <f>SUMPRODUCT(AC$4:AC55,AH$4:AH55)/'[1]资源-钻石'!N55</f>
        <v>#DIV/0!</v>
      </c>
      <c r="AN55" s="87" t="e">
        <f>SUMPRODUCT(AD$4:AD55,AI$4:AI55)/'[1]资源-钻石'!O55</f>
        <v>#DIV/0!</v>
      </c>
      <c r="AO55" s="87" t="e">
        <f>SUMPRODUCT(AE$4:AE55,AJ$4:AJ55)/'[1]资源-钻石'!P55</f>
        <v>#DIV/0!</v>
      </c>
      <c r="AP55" s="96">
        <f t="shared" si="13"/>
        <v>0.28458315530592054</v>
      </c>
      <c r="AQ55" s="96">
        <f t="shared" si="7"/>
        <v>5.0232996396158698E-2</v>
      </c>
    </row>
    <row r="56" spans="12:43" x14ac:dyDescent="0.15">
      <c r="M56" s="46">
        <f>基础状态预期!C82</f>
        <v>29.560063586196158</v>
      </c>
      <c r="N56" s="46">
        <f>求节点($C$10:$C$23,$E$10:$E$23,基础状态预期!$F82)</f>
        <v>0</v>
      </c>
      <c r="O56" s="46">
        <f>N56*基础状态预期!G82</f>
        <v>0</v>
      </c>
      <c r="P56" s="46">
        <f>求节点($C$10:$C$23,$F$10:$F$23,基础状态预期!$F82)*基础状态预期!G82</f>
        <v>0</v>
      </c>
      <c r="Q56" s="87"/>
      <c r="R56" s="44"/>
      <c r="T56" s="95"/>
      <c r="U56" s="44">
        <v>53</v>
      </c>
      <c r="V56" s="84">
        <f t="shared" si="5"/>
        <v>0</v>
      </c>
      <c r="W56" s="84">
        <f t="shared" si="20"/>
        <v>0</v>
      </c>
      <c r="X56" s="84">
        <f t="shared" si="21"/>
        <v>0</v>
      </c>
      <c r="Y56" s="84">
        <f t="shared" si="22"/>
        <v>0</v>
      </c>
      <c r="Z56" s="84">
        <f t="shared" si="23"/>
        <v>0</v>
      </c>
      <c r="AA56" s="84">
        <f t="shared" si="8"/>
        <v>0</v>
      </c>
      <c r="AB56" s="84">
        <f t="shared" si="9"/>
        <v>0</v>
      </c>
      <c r="AC56" s="84">
        <f t="shared" si="10"/>
        <v>0</v>
      </c>
      <c r="AD56" s="84">
        <f t="shared" si="11"/>
        <v>0</v>
      </c>
      <c r="AE56" s="84">
        <f t="shared" si="12"/>
        <v>0</v>
      </c>
      <c r="AF56" s="98" t="e">
        <f>'[1]功能-付费相关'!CA58</f>
        <v>#DIV/0!</v>
      </c>
      <c r="AG56" s="98" t="e">
        <f>'[1]功能-付费相关'!CB58</f>
        <v>#DIV/0!</v>
      </c>
      <c r="AH56" s="98" t="e">
        <f>'[1]功能-付费相关'!CC58</f>
        <v>#DIV/0!</v>
      </c>
      <c r="AI56" s="98" t="e">
        <f>'[1]功能-付费相关'!CD58</f>
        <v>#DIV/0!</v>
      </c>
      <c r="AJ56" s="98" t="e">
        <f>'[1]功能-付费相关'!CE58</f>
        <v>#DIV/0!</v>
      </c>
      <c r="AK56" s="87" t="e">
        <f>SUMPRODUCT(AA$4:AA56,AF$4:AF56)/'[1]资源-钻石'!L56</f>
        <v>#DIV/0!</v>
      </c>
      <c r="AL56" s="87" t="e">
        <f>SUMPRODUCT(AB$4:AB56,AG$4:AG56)/'[1]资源-钻石'!M56</f>
        <v>#DIV/0!</v>
      </c>
      <c r="AM56" s="87" t="e">
        <f>SUMPRODUCT(AC$4:AC56,AH$4:AH56)/'[1]资源-钻石'!N56</f>
        <v>#DIV/0!</v>
      </c>
      <c r="AN56" s="87" t="e">
        <f>SUMPRODUCT(AD$4:AD56,AI$4:AI56)/'[1]资源-钻石'!O56</f>
        <v>#DIV/0!</v>
      </c>
      <c r="AO56" s="87" t="e">
        <f>SUMPRODUCT(AE$4:AE56,AJ$4:AJ56)/'[1]资源-钻石'!P56</f>
        <v>#DIV/0!</v>
      </c>
      <c r="AP56" s="96">
        <f t="shared" si="13"/>
        <v>0.26181650288144692</v>
      </c>
      <c r="AQ56" s="96">
        <f t="shared" si="7"/>
        <v>4.484851603025769E-2</v>
      </c>
    </row>
    <row r="57" spans="12:43" x14ac:dyDescent="0.15">
      <c r="M57" s="46">
        <f>基础状态预期!C83</f>
        <v>33.89523052176515</v>
      </c>
      <c r="N57" s="46">
        <f>求节点($C$10:$C$23,$E$10:$E$23,基础状态预期!$F83)</f>
        <v>0</v>
      </c>
      <c r="O57" s="46">
        <f>N57*基础状态预期!G83</f>
        <v>0</v>
      </c>
      <c r="P57" s="46">
        <f>求节点($C$10:$C$23,$F$10:$F$23,基础状态预期!$F83)*基础状态预期!G83</f>
        <v>0</v>
      </c>
      <c r="Q57" s="87"/>
      <c r="R57" s="44"/>
      <c r="T57" s="95"/>
      <c r="U57" s="44">
        <v>54</v>
      </c>
      <c r="V57" s="84">
        <f t="shared" si="5"/>
        <v>0</v>
      </c>
      <c r="W57" s="84">
        <f t="shared" si="20"/>
        <v>0</v>
      </c>
      <c r="X57" s="84">
        <f t="shared" si="21"/>
        <v>0</v>
      </c>
      <c r="Y57" s="84">
        <f t="shared" si="22"/>
        <v>0</v>
      </c>
      <c r="Z57" s="84">
        <f t="shared" si="23"/>
        <v>0</v>
      </c>
      <c r="AA57" s="84">
        <f t="shared" si="8"/>
        <v>0</v>
      </c>
      <c r="AB57" s="84">
        <f t="shared" si="9"/>
        <v>0</v>
      </c>
      <c r="AC57" s="84">
        <f t="shared" si="10"/>
        <v>0</v>
      </c>
      <c r="AD57" s="84">
        <f t="shared" si="11"/>
        <v>0</v>
      </c>
      <c r="AE57" s="84">
        <f t="shared" si="12"/>
        <v>0</v>
      </c>
      <c r="AF57" s="98" t="e">
        <f>'[1]功能-付费相关'!CA59</f>
        <v>#DIV/0!</v>
      </c>
      <c r="AG57" s="98" t="e">
        <f>'[1]功能-付费相关'!CB59</f>
        <v>#DIV/0!</v>
      </c>
      <c r="AH57" s="98" t="e">
        <f>'[1]功能-付费相关'!CC59</f>
        <v>#DIV/0!</v>
      </c>
      <c r="AI57" s="98" t="e">
        <f>'[1]功能-付费相关'!CD59</f>
        <v>#DIV/0!</v>
      </c>
      <c r="AJ57" s="98" t="e">
        <f>'[1]功能-付费相关'!CE59</f>
        <v>#DIV/0!</v>
      </c>
      <c r="AK57" s="87" t="e">
        <f>SUMPRODUCT(AA$4:AA57,AF$4:AF57)/'[1]资源-钻石'!L57</f>
        <v>#DIV/0!</v>
      </c>
      <c r="AL57" s="87" t="e">
        <f>SUMPRODUCT(AB$4:AB57,AG$4:AG57)/'[1]资源-钻石'!M57</f>
        <v>#DIV/0!</v>
      </c>
      <c r="AM57" s="87" t="e">
        <f>SUMPRODUCT(AC$4:AC57,AH$4:AH57)/'[1]资源-钻石'!N57</f>
        <v>#DIV/0!</v>
      </c>
      <c r="AN57" s="87" t="e">
        <f>SUMPRODUCT(AD$4:AD57,AI$4:AI57)/'[1]资源-钻石'!O57</f>
        <v>#DIV/0!</v>
      </c>
      <c r="AO57" s="87" t="e">
        <f>SUMPRODUCT(AE$4:AE57,AJ$4:AJ57)/'[1]资源-钻石'!P57</f>
        <v>#DIV/0!</v>
      </c>
      <c r="AP57" s="96">
        <f t="shared" si="13"/>
        <v>0.24087118265093119</v>
      </c>
      <c r="AQ57" s="96">
        <f t="shared" si="7"/>
        <v>4.0041198702414862E-2</v>
      </c>
    </row>
    <row r="58" spans="12:43" x14ac:dyDescent="0.15">
      <c r="M58" s="46">
        <f>基础状态预期!C84</f>
        <v>38.342405587502327</v>
      </c>
      <c r="N58" s="46">
        <f>求节点($C$10:$C$23,$E$10:$E$23,基础状态预期!$F84)</f>
        <v>0</v>
      </c>
      <c r="O58" s="46">
        <f>N58*基础状态预期!G84</f>
        <v>0</v>
      </c>
      <c r="P58" s="46">
        <f>求节点($C$10:$C$23,$F$10:$F$23,基础状态预期!$F84)*基础状态预期!G84</f>
        <v>0</v>
      </c>
      <c r="Q58" s="87"/>
      <c r="R58" s="44"/>
      <c r="T58" s="95"/>
      <c r="U58" s="44">
        <v>55</v>
      </c>
      <c r="V58" s="84">
        <f t="shared" si="5"/>
        <v>0</v>
      </c>
      <c r="W58" s="84">
        <f t="shared" si="20"/>
        <v>0</v>
      </c>
      <c r="X58" s="84">
        <f t="shared" si="21"/>
        <v>0</v>
      </c>
      <c r="Y58" s="84">
        <f t="shared" si="22"/>
        <v>0</v>
      </c>
      <c r="Z58" s="84">
        <f t="shared" si="23"/>
        <v>0</v>
      </c>
      <c r="AA58" s="84">
        <f t="shared" si="8"/>
        <v>0</v>
      </c>
      <c r="AB58" s="84">
        <f t="shared" si="9"/>
        <v>0</v>
      </c>
      <c r="AC58" s="84">
        <f t="shared" si="10"/>
        <v>0</v>
      </c>
      <c r="AD58" s="84">
        <f t="shared" si="11"/>
        <v>0</v>
      </c>
      <c r="AE58" s="84">
        <f t="shared" si="12"/>
        <v>0</v>
      </c>
      <c r="AF58" s="98" t="e">
        <f>'[1]功能-付费相关'!CA60</f>
        <v>#DIV/0!</v>
      </c>
      <c r="AG58" s="98" t="e">
        <f>'[1]功能-付费相关'!CB60</f>
        <v>#DIV/0!</v>
      </c>
      <c r="AH58" s="98" t="e">
        <f>'[1]功能-付费相关'!CC60</f>
        <v>#DIV/0!</v>
      </c>
      <c r="AI58" s="98" t="e">
        <f>'[1]功能-付费相关'!CD60</f>
        <v>#DIV/0!</v>
      </c>
      <c r="AJ58" s="98" t="e">
        <f>'[1]功能-付费相关'!CE60</f>
        <v>#DIV/0!</v>
      </c>
      <c r="AK58" s="87" t="e">
        <f>SUMPRODUCT(AA$4:AA58,AF$4:AF58)/'[1]资源-钻石'!L58</f>
        <v>#DIV/0!</v>
      </c>
      <c r="AL58" s="87" t="e">
        <f>SUMPRODUCT(AB$4:AB58,AG$4:AG58)/'[1]资源-钻石'!M58</f>
        <v>#DIV/0!</v>
      </c>
      <c r="AM58" s="87" t="e">
        <f>SUMPRODUCT(AC$4:AC58,AH$4:AH58)/'[1]资源-钻石'!N58</f>
        <v>#DIV/0!</v>
      </c>
      <c r="AN58" s="87" t="e">
        <f>SUMPRODUCT(AD$4:AD58,AI$4:AI58)/'[1]资源-钻石'!O58</f>
        <v>#DIV/0!</v>
      </c>
      <c r="AO58" s="87" t="e">
        <f>SUMPRODUCT(AE$4:AE58,AJ$4:AJ58)/'[1]资源-钻石'!P58</f>
        <v>#DIV/0!</v>
      </c>
      <c r="AP58" s="96">
        <f t="shared" si="13"/>
        <v>0.22160148803885671</v>
      </c>
      <c r="AQ58" s="96">
        <f t="shared" si="7"/>
        <v>3.5749178243591875E-2</v>
      </c>
    </row>
    <row r="59" spans="12:43" x14ac:dyDescent="0.15">
      <c r="M59" s="46">
        <f>基础状态预期!C85</f>
        <v>42.804654230488076</v>
      </c>
      <c r="N59" s="46">
        <f>求节点($C$10:$C$23,$E$10:$E$23,基础状态预期!$F85)</f>
        <v>0</v>
      </c>
      <c r="O59" s="46">
        <f>N59*基础状态预期!G85</f>
        <v>0</v>
      </c>
      <c r="P59" s="46">
        <f>求节点($C$10:$C$23,$F$10:$F$23,基础状态预期!$F85)*基础状态预期!G85</f>
        <v>0</v>
      </c>
      <c r="Q59" s="87"/>
      <c r="T59" s="95"/>
      <c r="U59" s="44">
        <v>56</v>
      </c>
      <c r="V59" s="84">
        <f t="shared" si="5"/>
        <v>0</v>
      </c>
      <c r="W59" s="84">
        <f t="shared" si="20"/>
        <v>0</v>
      </c>
      <c r="X59" s="84">
        <f t="shared" si="21"/>
        <v>0</v>
      </c>
      <c r="Y59" s="84">
        <f t="shared" si="22"/>
        <v>0</v>
      </c>
      <c r="Z59" s="84">
        <f t="shared" si="23"/>
        <v>0</v>
      </c>
      <c r="AA59" s="84">
        <f t="shared" si="8"/>
        <v>0</v>
      </c>
      <c r="AB59" s="84">
        <f t="shared" si="9"/>
        <v>0</v>
      </c>
      <c r="AC59" s="84">
        <f t="shared" si="10"/>
        <v>0</v>
      </c>
      <c r="AD59" s="84">
        <f t="shared" si="11"/>
        <v>0</v>
      </c>
      <c r="AE59" s="84">
        <f t="shared" si="12"/>
        <v>0</v>
      </c>
      <c r="AF59" s="98" t="e">
        <f>'[1]功能-付费相关'!CA61</f>
        <v>#DIV/0!</v>
      </c>
      <c r="AG59" s="98" t="e">
        <f>'[1]功能-付费相关'!CB61</f>
        <v>#DIV/0!</v>
      </c>
      <c r="AH59" s="98" t="e">
        <f>'[1]功能-付费相关'!CC61</f>
        <v>#DIV/0!</v>
      </c>
      <c r="AI59" s="98" t="e">
        <f>'[1]功能-付费相关'!CD61</f>
        <v>#DIV/0!</v>
      </c>
      <c r="AJ59" s="98" t="e">
        <f>'[1]功能-付费相关'!CE61</f>
        <v>#DIV/0!</v>
      </c>
      <c r="AK59" s="87" t="e">
        <f>SUMPRODUCT(AA$4:AA59,AF$4:AF59)/'[1]资源-钻石'!L59</f>
        <v>#DIV/0!</v>
      </c>
      <c r="AL59" s="87" t="e">
        <f>SUMPRODUCT(AB$4:AB59,AG$4:AG59)/'[1]资源-钻石'!M59</f>
        <v>#DIV/0!</v>
      </c>
      <c r="AM59" s="87" t="e">
        <f>SUMPRODUCT(AC$4:AC59,AH$4:AH59)/'[1]资源-钻石'!N59</f>
        <v>#DIV/0!</v>
      </c>
      <c r="AN59" s="87" t="e">
        <f>SUMPRODUCT(AD$4:AD59,AI$4:AI59)/'[1]资源-钻石'!O59</f>
        <v>#DIV/0!</v>
      </c>
      <c r="AO59" s="87" t="e">
        <f>SUMPRODUCT(AE$4:AE59,AJ$4:AJ59)/'[1]资源-钻石'!P59</f>
        <v>#DIV/0!</v>
      </c>
      <c r="AP59" s="96">
        <f t="shared" si="13"/>
        <v>0.20387336899574818</v>
      </c>
      <c r="AQ59" s="96">
        <f t="shared" si="7"/>
        <v>3.191721992616138E-2</v>
      </c>
    </row>
    <row r="60" spans="12:43" x14ac:dyDescent="0.15">
      <c r="M60" s="46">
        <f>基础状态预期!C86</f>
        <v>47.348405389792688</v>
      </c>
      <c r="N60" s="46">
        <f>求节点($C$10:$C$23,$E$10:$E$23,基础状态预期!$F86)</f>
        <v>0</v>
      </c>
      <c r="O60" s="46">
        <f>N60*基础状态预期!G86</f>
        <v>0</v>
      </c>
      <c r="P60" s="46">
        <f>求节点($C$10:$C$23,$F$10:$F$23,基础状态预期!$F86)*基础状态预期!G86</f>
        <v>0</v>
      </c>
      <c r="Q60" s="87"/>
      <c r="T60" s="95"/>
      <c r="U60" s="44">
        <v>57</v>
      </c>
      <c r="V60" s="84">
        <f t="shared" si="5"/>
        <v>0</v>
      </c>
      <c r="W60" s="84">
        <f t="shared" si="20"/>
        <v>0</v>
      </c>
      <c r="X60" s="84">
        <f t="shared" si="21"/>
        <v>0</v>
      </c>
      <c r="Y60" s="84">
        <f t="shared" si="22"/>
        <v>0</v>
      </c>
      <c r="Z60" s="84">
        <f t="shared" si="23"/>
        <v>0</v>
      </c>
      <c r="AA60" s="84">
        <f t="shared" si="8"/>
        <v>0</v>
      </c>
      <c r="AB60" s="84">
        <f t="shared" si="9"/>
        <v>0</v>
      </c>
      <c r="AC60" s="84">
        <f t="shared" si="10"/>
        <v>0</v>
      </c>
      <c r="AD60" s="84">
        <f t="shared" si="11"/>
        <v>0</v>
      </c>
      <c r="AE60" s="84">
        <f t="shared" si="12"/>
        <v>0</v>
      </c>
      <c r="AF60" s="98" t="e">
        <f>'[1]功能-付费相关'!CA62</f>
        <v>#DIV/0!</v>
      </c>
      <c r="AG60" s="98" t="e">
        <f>'[1]功能-付费相关'!CB62</f>
        <v>#DIV/0!</v>
      </c>
      <c r="AH60" s="98" t="e">
        <f>'[1]功能-付费相关'!CC62</f>
        <v>#DIV/0!</v>
      </c>
      <c r="AI60" s="98" t="e">
        <f>'[1]功能-付费相关'!CD62</f>
        <v>#DIV/0!</v>
      </c>
      <c r="AJ60" s="98" t="e">
        <f>'[1]功能-付费相关'!CE62</f>
        <v>#DIV/0!</v>
      </c>
      <c r="AK60" s="87" t="e">
        <f>SUMPRODUCT(AA$4:AA60,AF$4:AF60)/'[1]资源-钻石'!L60</f>
        <v>#DIV/0!</v>
      </c>
      <c r="AL60" s="87" t="e">
        <f>SUMPRODUCT(AB$4:AB60,AG$4:AG60)/'[1]资源-钻石'!M60</f>
        <v>#DIV/0!</v>
      </c>
      <c r="AM60" s="87" t="e">
        <f>SUMPRODUCT(AC$4:AC60,AH$4:AH60)/'[1]资源-钻石'!N60</f>
        <v>#DIV/0!</v>
      </c>
      <c r="AN60" s="87" t="e">
        <f>SUMPRODUCT(AD$4:AD60,AI$4:AI60)/'[1]资源-钻石'!O60</f>
        <v>#DIV/0!</v>
      </c>
      <c r="AO60" s="87" t="e">
        <f>SUMPRODUCT(AE$4:AE60,AJ$4:AJ60)/'[1]资源-钻石'!P60</f>
        <v>#DIV/0!</v>
      </c>
      <c r="AP60" s="96">
        <f t="shared" si="13"/>
        <v>0.18756349947608833</v>
      </c>
      <c r="AQ60" s="96">
        <f t="shared" si="7"/>
        <v>2.8496009638978456E-2</v>
      </c>
    </row>
    <row r="61" spans="12:43" x14ac:dyDescent="0.15">
      <c r="L61" s="44"/>
      <c r="M61" s="46">
        <f>基础状态预期!C87</f>
        <v>51.93795674850611</v>
      </c>
      <c r="N61" s="46">
        <f>求节点($C$10:$C$23,$E$10:$E$23,基础状态预期!$F87)</f>
        <v>0</v>
      </c>
      <c r="O61" s="46">
        <f>N61*基础状态预期!G87</f>
        <v>0</v>
      </c>
      <c r="P61" s="46">
        <f>求节点($C$10:$C$23,$F$10:$F$23,基础状态预期!$F87)*基础状态预期!G87</f>
        <v>0</v>
      </c>
      <c r="Q61" s="87"/>
      <c r="T61" s="95"/>
      <c r="U61" s="44">
        <v>58</v>
      </c>
      <c r="V61" s="84">
        <f t="shared" si="5"/>
        <v>0</v>
      </c>
      <c r="W61" s="84">
        <f t="shared" si="20"/>
        <v>0</v>
      </c>
      <c r="X61" s="84">
        <f t="shared" si="21"/>
        <v>0</v>
      </c>
      <c r="Y61" s="84">
        <f t="shared" si="22"/>
        <v>0</v>
      </c>
      <c r="Z61" s="84">
        <f t="shared" si="23"/>
        <v>0</v>
      </c>
      <c r="AA61" s="84">
        <f t="shared" si="8"/>
        <v>0</v>
      </c>
      <c r="AB61" s="84">
        <f t="shared" si="9"/>
        <v>0</v>
      </c>
      <c r="AC61" s="84">
        <f t="shared" si="10"/>
        <v>0</v>
      </c>
      <c r="AD61" s="84">
        <f t="shared" si="11"/>
        <v>0</v>
      </c>
      <c r="AE61" s="84">
        <f t="shared" si="12"/>
        <v>0</v>
      </c>
      <c r="AF61" s="98" t="e">
        <f>'[1]功能-付费相关'!CA63</f>
        <v>#DIV/0!</v>
      </c>
      <c r="AG61" s="98" t="e">
        <f>'[1]功能-付费相关'!CB63</f>
        <v>#DIV/0!</v>
      </c>
      <c r="AH61" s="98" t="e">
        <f>'[1]功能-付费相关'!CC63</f>
        <v>#DIV/0!</v>
      </c>
      <c r="AI61" s="98" t="e">
        <f>'[1]功能-付费相关'!CD63</f>
        <v>#DIV/0!</v>
      </c>
      <c r="AJ61" s="98" t="e">
        <f>'[1]功能-付费相关'!CE63</f>
        <v>#DIV/0!</v>
      </c>
      <c r="AK61" s="87" t="e">
        <f>SUMPRODUCT(AA$4:AA61,AF$4:AF61)/'[1]资源-钻石'!L61</f>
        <v>#DIV/0!</v>
      </c>
      <c r="AL61" s="87" t="e">
        <f>SUMPRODUCT(AB$4:AB61,AG$4:AG61)/'[1]资源-钻石'!M61</f>
        <v>#DIV/0!</v>
      </c>
      <c r="AM61" s="87" t="e">
        <f>SUMPRODUCT(AC$4:AC61,AH$4:AH61)/'[1]资源-钻石'!N61</f>
        <v>#DIV/0!</v>
      </c>
      <c r="AN61" s="87" t="e">
        <f>SUMPRODUCT(AD$4:AD61,AI$4:AI61)/'[1]资源-钻石'!O61</f>
        <v>#DIV/0!</v>
      </c>
      <c r="AO61" s="87" t="e">
        <f>SUMPRODUCT(AE$4:AE61,AJ$4:AJ61)/'[1]资源-钻石'!P61</f>
        <v>#DIV/0!</v>
      </c>
      <c r="AP61" s="96">
        <f t="shared" si="13"/>
        <v>0.17255841951800127</v>
      </c>
      <c r="AQ61" s="96">
        <f t="shared" si="7"/>
        <v>2.5441519255853737E-2</v>
      </c>
    </row>
    <row r="62" spans="12:43" x14ac:dyDescent="0.15">
      <c r="L62" s="44"/>
      <c r="M62" s="46">
        <f>基础状态预期!C88</f>
        <v>56.526893879332661</v>
      </c>
      <c r="N62" s="46">
        <f>求节点($C$10:$C$23,$E$10:$E$23,基础状态预期!$F88)</f>
        <v>0</v>
      </c>
      <c r="O62" s="46">
        <f>N62*基础状态预期!G88</f>
        <v>0</v>
      </c>
      <c r="P62" s="46">
        <f>求节点($C$10:$C$23,$F$10:$F$23,基础状态预期!$F88)*基础状态预期!G88</f>
        <v>0</v>
      </c>
      <c r="Q62" s="87"/>
      <c r="T62" s="95"/>
      <c r="U62" s="44">
        <v>59</v>
      </c>
      <c r="V62" s="84">
        <f t="shared" si="5"/>
        <v>0</v>
      </c>
      <c r="W62" s="84">
        <f t="shared" si="20"/>
        <v>0</v>
      </c>
      <c r="X62" s="84">
        <f t="shared" si="21"/>
        <v>0</v>
      </c>
      <c r="Y62" s="84">
        <f t="shared" si="22"/>
        <v>0</v>
      </c>
      <c r="Z62" s="84">
        <f t="shared" si="23"/>
        <v>0</v>
      </c>
      <c r="AA62" s="84">
        <f t="shared" si="8"/>
        <v>0</v>
      </c>
      <c r="AB62" s="84">
        <f t="shared" si="9"/>
        <v>0</v>
      </c>
      <c r="AC62" s="84">
        <f t="shared" si="10"/>
        <v>0</v>
      </c>
      <c r="AD62" s="84">
        <f t="shared" si="11"/>
        <v>0</v>
      </c>
      <c r="AE62" s="84">
        <f t="shared" si="12"/>
        <v>0</v>
      </c>
      <c r="AF62" s="98" t="e">
        <f>'[1]功能-付费相关'!CA64</f>
        <v>#DIV/0!</v>
      </c>
      <c r="AG62" s="98" t="e">
        <f>'[1]功能-付费相关'!CB64</f>
        <v>#DIV/0!</v>
      </c>
      <c r="AH62" s="98" t="e">
        <f>'[1]功能-付费相关'!CC64</f>
        <v>#DIV/0!</v>
      </c>
      <c r="AI62" s="98" t="e">
        <f>'[1]功能-付费相关'!CD64</f>
        <v>#DIV/0!</v>
      </c>
      <c r="AJ62" s="98" t="e">
        <f>'[1]功能-付费相关'!CE64</f>
        <v>#DIV/0!</v>
      </c>
      <c r="AK62" s="87" t="e">
        <f>SUMPRODUCT(AA$4:AA62,AF$4:AF62)/'[1]资源-钻石'!L62</f>
        <v>#DIV/0!</v>
      </c>
      <c r="AL62" s="87" t="e">
        <f>SUMPRODUCT(AB$4:AB62,AG$4:AG62)/'[1]资源-钻石'!M62</f>
        <v>#DIV/0!</v>
      </c>
      <c r="AM62" s="87" t="e">
        <f>SUMPRODUCT(AC$4:AC62,AH$4:AH62)/'[1]资源-钻石'!N62</f>
        <v>#DIV/0!</v>
      </c>
      <c r="AN62" s="87" t="e">
        <f>SUMPRODUCT(AD$4:AD62,AI$4:AI62)/'[1]资源-钻石'!O62</f>
        <v>#DIV/0!</v>
      </c>
      <c r="AO62" s="87" t="e">
        <f>SUMPRODUCT(AE$4:AE62,AJ$4:AJ62)/'[1]资源-钻石'!P62</f>
        <v>#DIV/0!</v>
      </c>
      <c r="AP62" s="96">
        <f t="shared" si="13"/>
        <v>0.15875374595656117</v>
      </c>
      <c r="AQ62" s="96">
        <f t="shared" si="7"/>
        <v>2.271444003024909E-2</v>
      </c>
    </row>
    <row r="63" spans="12:43" x14ac:dyDescent="0.15">
      <c r="L63" s="44"/>
      <c r="M63" s="46">
        <f>基础状态预期!C89</f>
        <v>60.902795410440433</v>
      </c>
      <c r="N63" s="46">
        <f>求节点($C$10:$C$23,$E$10:$E$23,基础状态预期!$F89)</f>
        <v>0</v>
      </c>
      <c r="O63" s="46">
        <f>N63*基础状态预期!G89</f>
        <v>0</v>
      </c>
      <c r="P63" s="46">
        <f>求节点($C$10:$C$23,$F$10:$F$23,基础状态预期!$F89)*基础状态预期!G89</f>
        <v>0</v>
      </c>
      <c r="Q63" s="87"/>
      <c r="T63" s="95"/>
      <c r="U63" s="44">
        <v>60</v>
      </c>
      <c r="V63" s="84">
        <f t="shared" si="5"/>
        <v>0</v>
      </c>
      <c r="W63" s="84">
        <f t="shared" si="20"/>
        <v>0</v>
      </c>
      <c r="X63" s="84">
        <f t="shared" si="21"/>
        <v>0</v>
      </c>
      <c r="Y63" s="84">
        <f t="shared" si="22"/>
        <v>0</v>
      </c>
      <c r="Z63" s="84">
        <f t="shared" si="23"/>
        <v>0</v>
      </c>
      <c r="AA63" s="84">
        <f t="shared" si="8"/>
        <v>0</v>
      </c>
      <c r="AB63" s="84">
        <f t="shared" si="9"/>
        <v>0</v>
      </c>
      <c r="AC63" s="84">
        <f t="shared" si="10"/>
        <v>0</v>
      </c>
      <c r="AD63" s="84">
        <f t="shared" si="11"/>
        <v>0</v>
      </c>
      <c r="AE63" s="84">
        <f t="shared" si="12"/>
        <v>0</v>
      </c>
      <c r="AF63" s="98" t="e">
        <f>'[1]功能-付费相关'!CA65</f>
        <v>#DIV/0!</v>
      </c>
      <c r="AG63" s="98" t="e">
        <f>'[1]功能-付费相关'!CB65</f>
        <v>#DIV/0!</v>
      </c>
      <c r="AH63" s="98" t="e">
        <f>'[1]功能-付费相关'!CC65</f>
        <v>#DIV/0!</v>
      </c>
      <c r="AI63" s="98" t="e">
        <f>'[1]功能-付费相关'!CD65</f>
        <v>#DIV/0!</v>
      </c>
      <c r="AJ63" s="98" t="e">
        <f>'[1]功能-付费相关'!CE65</f>
        <v>#DIV/0!</v>
      </c>
      <c r="AK63" s="87" t="e">
        <f>SUMPRODUCT(AA$4:AA63,AF$4:AF63)/'[1]资源-钻石'!L63</f>
        <v>#DIV/0!</v>
      </c>
      <c r="AL63" s="87" t="e">
        <f>SUMPRODUCT(AB$4:AB63,AG$4:AG63)/'[1]资源-钻石'!M63</f>
        <v>#DIV/0!</v>
      </c>
      <c r="AM63" s="87" t="e">
        <f>SUMPRODUCT(AC$4:AC63,AH$4:AH63)/'[1]资源-钻石'!N63</f>
        <v>#DIV/0!</v>
      </c>
      <c r="AN63" s="87" t="e">
        <f>SUMPRODUCT(AD$4:AD63,AI$4:AI63)/'[1]资源-钻石'!O63</f>
        <v>#DIV/0!</v>
      </c>
      <c r="AO63" s="87" t="e">
        <f>SUMPRODUCT(AE$4:AE63,AJ$4:AJ63)/'[1]资源-钻石'!P63</f>
        <v>#DIV/0!</v>
      </c>
      <c r="AP63" s="96">
        <f t="shared" si="13"/>
        <v>0.14605344628003628</v>
      </c>
      <c r="AQ63" s="96">
        <f t="shared" si="7"/>
        <v>2.0447482479205081E-2</v>
      </c>
    </row>
    <row r="64" spans="12:43" x14ac:dyDescent="0.15">
      <c r="L64" s="44"/>
      <c r="M64" s="46">
        <f>基础状态预期!C90</f>
        <v>65.107037170771321</v>
      </c>
      <c r="N64" s="46">
        <f>求节点($C$10:$C$23,$E$10:$E$23,基础状态预期!$F90)</f>
        <v>0</v>
      </c>
      <c r="O64" s="46">
        <f>N64*基础状态预期!G90</f>
        <v>0</v>
      </c>
      <c r="P64" s="46">
        <f>求节点($C$10:$C$23,$F$10:$F$23,基础状态预期!$F90)*基础状态预期!G90</f>
        <v>0</v>
      </c>
      <c r="Q64" s="87"/>
      <c r="T64" s="95"/>
      <c r="U64" s="44">
        <v>61</v>
      </c>
      <c r="V64" s="84">
        <f t="shared" si="5"/>
        <v>0</v>
      </c>
      <c r="W64" s="84">
        <f t="shared" si="20"/>
        <v>0</v>
      </c>
      <c r="X64" s="84">
        <f t="shared" si="21"/>
        <v>0</v>
      </c>
      <c r="Y64" s="84">
        <f t="shared" si="22"/>
        <v>0</v>
      </c>
      <c r="Z64" s="84">
        <f t="shared" si="23"/>
        <v>0</v>
      </c>
      <c r="AA64" s="84">
        <f t="shared" si="8"/>
        <v>0</v>
      </c>
      <c r="AB64" s="84">
        <f t="shared" si="9"/>
        <v>0</v>
      </c>
      <c r="AC64" s="84">
        <f t="shared" si="10"/>
        <v>0</v>
      </c>
      <c r="AD64" s="84">
        <f t="shared" si="11"/>
        <v>0</v>
      </c>
      <c r="AE64" s="84">
        <f t="shared" si="12"/>
        <v>0</v>
      </c>
      <c r="AF64" s="98" t="e">
        <f>'[1]功能-付费相关'!CA66</f>
        <v>#DIV/0!</v>
      </c>
      <c r="AG64" s="98" t="e">
        <f>'[1]功能-付费相关'!CB66</f>
        <v>#DIV/0!</v>
      </c>
      <c r="AH64" s="98" t="e">
        <f>'[1]功能-付费相关'!CC66</f>
        <v>#DIV/0!</v>
      </c>
      <c r="AI64" s="98" t="e">
        <f>'[1]功能-付费相关'!CD66</f>
        <v>#DIV/0!</v>
      </c>
      <c r="AJ64" s="98" t="e">
        <f>'[1]功能-付费相关'!CE66</f>
        <v>#DIV/0!</v>
      </c>
      <c r="AK64" s="87" t="e">
        <f>SUMPRODUCT(AA$4:AA64,AF$4:AF64)/'[1]资源-钻石'!L64</f>
        <v>#DIV/0!</v>
      </c>
      <c r="AL64" s="87" t="e">
        <f>SUMPRODUCT(AB$4:AB64,AG$4:AG64)/'[1]资源-钻石'!M64</f>
        <v>#DIV/0!</v>
      </c>
      <c r="AM64" s="87" t="e">
        <f>SUMPRODUCT(AC$4:AC64,AH$4:AH64)/'[1]资源-钻石'!N64</f>
        <v>#DIV/0!</v>
      </c>
      <c r="AN64" s="87" t="e">
        <f>SUMPRODUCT(AD$4:AD64,AI$4:AI64)/'[1]资源-钻石'!O64</f>
        <v>#DIV/0!</v>
      </c>
      <c r="AO64" s="87" t="e">
        <f>SUMPRODUCT(AE$4:AE64,AJ$4:AJ64)/'[1]资源-钻石'!P64</f>
        <v>#DIV/0!</v>
      </c>
      <c r="AP64" s="96">
        <f t="shared" si="13"/>
        <v>0.13436917057763337</v>
      </c>
      <c r="AQ64" s="96">
        <f t="shared" si="7"/>
        <v>1.8811683880868672E-2</v>
      </c>
    </row>
    <row r="65" spans="12:43" x14ac:dyDescent="0.15">
      <c r="M65" s="111">
        <f>基础状态预期!C91</f>
        <v>69.422174546810595</v>
      </c>
      <c r="N65" s="111">
        <f>求节点($C$10:$C$23,$E$10:$E$23,基础状态预期!$F91)</f>
        <v>0</v>
      </c>
      <c r="O65" s="111">
        <f>N65*基础状态预期!G91</f>
        <v>0</v>
      </c>
      <c r="P65" s="111">
        <f>求节点($C$10:$C$23,$F$10:$F$23,基础状态预期!$F91)*基础状态预期!G91</f>
        <v>0</v>
      </c>
      <c r="T65" s="95"/>
      <c r="U65" s="44">
        <v>62</v>
      </c>
      <c r="V65" s="84">
        <f t="shared" si="5"/>
        <v>0</v>
      </c>
      <c r="W65" s="84">
        <f t="shared" si="20"/>
        <v>0</v>
      </c>
      <c r="X65" s="84">
        <f t="shared" si="21"/>
        <v>0</v>
      </c>
      <c r="Y65" s="84">
        <f t="shared" si="22"/>
        <v>0</v>
      </c>
      <c r="Z65" s="84">
        <f t="shared" si="23"/>
        <v>0</v>
      </c>
      <c r="AA65" s="84">
        <f t="shared" si="8"/>
        <v>0</v>
      </c>
      <c r="AB65" s="84">
        <f t="shared" si="9"/>
        <v>0</v>
      </c>
      <c r="AC65" s="84">
        <f t="shared" si="10"/>
        <v>0</v>
      </c>
      <c r="AD65" s="84">
        <f t="shared" si="11"/>
        <v>0</v>
      </c>
      <c r="AE65" s="84">
        <f t="shared" si="12"/>
        <v>0</v>
      </c>
      <c r="AF65" s="98" t="e">
        <f>'[1]功能-付费相关'!CA67</f>
        <v>#DIV/0!</v>
      </c>
      <c r="AG65" s="98" t="e">
        <f>'[1]功能-付费相关'!CB67</f>
        <v>#DIV/0!</v>
      </c>
      <c r="AH65" s="98" t="e">
        <f>'[1]功能-付费相关'!CC67</f>
        <v>#DIV/0!</v>
      </c>
      <c r="AI65" s="98" t="e">
        <f>'[1]功能-付费相关'!CD67</f>
        <v>#DIV/0!</v>
      </c>
      <c r="AJ65" s="98" t="e">
        <f>'[1]功能-付费相关'!CE67</f>
        <v>#DIV/0!</v>
      </c>
      <c r="AK65" s="87" t="e">
        <f>SUMPRODUCT(AA$4:AA65,AF$4:AF65)/'[1]资源-钻石'!L65</f>
        <v>#DIV/0!</v>
      </c>
      <c r="AL65" s="87" t="e">
        <f>SUMPRODUCT(AB$4:AB65,AG$4:AG65)/'[1]资源-钻石'!M65</f>
        <v>#DIV/0!</v>
      </c>
      <c r="AM65" s="87" t="e">
        <f>SUMPRODUCT(AC$4:AC65,AH$4:AH65)/'[1]资源-钻石'!N65</f>
        <v>#DIV/0!</v>
      </c>
      <c r="AN65" s="87" t="e">
        <f>SUMPRODUCT(AD$4:AD65,AI$4:AI65)/'[1]资源-钻石'!O65</f>
        <v>#DIV/0!</v>
      </c>
      <c r="AO65" s="87" t="e">
        <f>SUMPRODUCT(AE$4:AE65,AJ$4:AJ65)/'[1]资源-钻石'!P65</f>
        <v>#DIV/0!</v>
      </c>
      <c r="AP65" s="96">
        <f t="shared" si="13"/>
        <v>0.12361963693142271</v>
      </c>
      <c r="AQ65" s="96">
        <f t="shared" si="7"/>
        <v>1.7306749170399181E-2</v>
      </c>
    </row>
    <row r="66" spans="12:43" x14ac:dyDescent="0.15">
      <c r="M66" s="111">
        <f>基础状态预期!C92</f>
        <v>73.715494502929829</v>
      </c>
      <c r="N66" s="111">
        <f>求节点($C$10:$C$23,$E$10:$E$23,基础状态预期!$F92)</f>
        <v>0</v>
      </c>
      <c r="O66" s="111">
        <f>N66*基础状态预期!G92</f>
        <v>0</v>
      </c>
      <c r="P66" s="111">
        <f>求节点($C$10:$C$23,$F$10:$F$23,基础状态预期!$F92)*基础状态预期!G92</f>
        <v>0</v>
      </c>
      <c r="T66" s="95"/>
      <c r="U66" s="44">
        <v>63</v>
      </c>
      <c r="V66" s="84">
        <f t="shared" si="5"/>
        <v>0</v>
      </c>
      <c r="W66" s="84">
        <f t="shared" si="20"/>
        <v>0</v>
      </c>
      <c r="X66" s="84">
        <f t="shared" si="21"/>
        <v>0</v>
      </c>
      <c r="Y66" s="84">
        <f t="shared" si="22"/>
        <v>0</v>
      </c>
      <c r="Z66" s="84">
        <f t="shared" si="23"/>
        <v>0</v>
      </c>
      <c r="AA66" s="84">
        <f t="shared" si="8"/>
        <v>0</v>
      </c>
      <c r="AB66" s="84">
        <f t="shared" si="9"/>
        <v>0</v>
      </c>
      <c r="AC66" s="84">
        <f t="shared" si="10"/>
        <v>0</v>
      </c>
      <c r="AD66" s="84">
        <f t="shared" si="11"/>
        <v>0</v>
      </c>
      <c r="AE66" s="84">
        <f t="shared" si="12"/>
        <v>0</v>
      </c>
      <c r="AF66" s="98" t="e">
        <f>'[1]功能-付费相关'!CA68</f>
        <v>#DIV/0!</v>
      </c>
      <c r="AG66" s="98" t="e">
        <f>'[1]功能-付费相关'!CB68</f>
        <v>#DIV/0!</v>
      </c>
      <c r="AH66" s="98" t="e">
        <f>'[1]功能-付费相关'!CC68</f>
        <v>#DIV/0!</v>
      </c>
      <c r="AI66" s="98" t="e">
        <f>'[1]功能-付费相关'!CD68</f>
        <v>#DIV/0!</v>
      </c>
      <c r="AJ66" s="98" t="e">
        <f>'[1]功能-付费相关'!CE68</f>
        <v>#DIV/0!</v>
      </c>
      <c r="AK66" s="87" t="e">
        <f>SUMPRODUCT(AA$4:AA66,AF$4:AF66)/'[1]资源-钻石'!L66</f>
        <v>#DIV/0!</v>
      </c>
      <c r="AL66" s="87" t="e">
        <f>SUMPRODUCT(AB$4:AB66,AG$4:AG66)/'[1]资源-钻石'!M66</f>
        <v>#DIV/0!</v>
      </c>
      <c r="AM66" s="87" t="e">
        <f>SUMPRODUCT(AC$4:AC66,AH$4:AH66)/'[1]资源-钻石'!N66</f>
        <v>#DIV/0!</v>
      </c>
      <c r="AN66" s="87" t="e">
        <f>SUMPRODUCT(AD$4:AD66,AI$4:AI66)/'[1]资源-钻石'!O66</f>
        <v>#DIV/0!</v>
      </c>
      <c r="AO66" s="87" t="e">
        <f>SUMPRODUCT(AE$4:AE66,AJ$4:AJ66)/'[1]资源-钻石'!P66</f>
        <v>#DIV/0!</v>
      </c>
      <c r="AP66" s="96">
        <f t="shared" si="13"/>
        <v>0.11373006597690889</v>
      </c>
      <c r="AQ66" s="96">
        <f t="shared" si="7"/>
        <v>1.5922209236767248E-2</v>
      </c>
    </row>
    <row r="67" spans="12:43" x14ac:dyDescent="0.15">
      <c r="M67" s="111">
        <f>基础状态预期!C93</f>
        <v>77.940112982549024</v>
      </c>
      <c r="N67" s="111">
        <f>求节点($C$10:$C$23,$E$10:$E$23,基础状态预期!$F93)</f>
        <v>0</v>
      </c>
      <c r="O67" s="111">
        <f>N67*基础状态预期!G93</f>
        <v>0</v>
      </c>
      <c r="P67" s="111">
        <f>求节点($C$10:$C$23,$F$10:$F$23,基础状态预期!$F93)*基础状态预期!G93</f>
        <v>0</v>
      </c>
      <c r="T67" s="95"/>
      <c r="U67" s="44">
        <v>64</v>
      </c>
      <c r="V67" s="84">
        <f t="shared" si="5"/>
        <v>0</v>
      </c>
      <c r="W67" s="84">
        <f t="shared" si="20"/>
        <v>0</v>
      </c>
      <c r="X67" s="84">
        <f t="shared" si="21"/>
        <v>0</v>
      </c>
      <c r="Y67" s="84">
        <f t="shared" si="22"/>
        <v>0</v>
      </c>
      <c r="Z67" s="84">
        <f t="shared" si="23"/>
        <v>0</v>
      </c>
      <c r="AA67" s="84">
        <f t="shared" si="8"/>
        <v>0</v>
      </c>
      <c r="AB67" s="84">
        <f t="shared" si="9"/>
        <v>0</v>
      </c>
      <c r="AC67" s="84">
        <f t="shared" si="10"/>
        <v>0</v>
      </c>
      <c r="AD67" s="84">
        <f t="shared" si="11"/>
        <v>0</v>
      </c>
      <c r="AE67" s="84">
        <f t="shared" si="12"/>
        <v>0</v>
      </c>
      <c r="AF67" s="98" t="e">
        <f>'[1]功能-付费相关'!CA69</f>
        <v>#DIV/0!</v>
      </c>
      <c r="AG67" s="98" t="e">
        <f>'[1]功能-付费相关'!CB69</f>
        <v>#DIV/0!</v>
      </c>
      <c r="AH67" s="98" t="e">
        <f>'[1]功能-付费相关'!CC69</f>
        <v>#DIV/0!</v>
      </c>
      <c r="AI67" s="98" t="e">
        <f>'[1]功能-付费相关'!CD69</f>
        <v>#DIV/0!</v>
      </c>
      <c r="AJ67" s="98" t="e">
        <f>'[1]功能-付费相关'!CE69</f>
        <v>#DIV/0!</v>
      </c>
      <c r="AK67" s="87" t="e">
        <f>SUMPRODUCT(AA$4:AA67,AF$4:AF67)/'[1]资源-钻石'!L67</f>
        <v>#DIV/0!</v>
      </c>
      <c r="AL67" s="87" t="e">
        <f>SUMPRODUCT(AB$4:AB67,AG$4:AG67)/'[1]资源-钻石'!M67</f>
        <v>#DIV/0!</v>
      </c>
      <c r="AM67" s="87" t="e">
        <f>SUMPRODUCT(AC$4:AC67,AH$4:AH67)/'[1]资源-钻石'!N67</f>
        <v>#DIV/0!</v>
      </c>
      <c r="AN67" s="87" t="e">
        <f>SUMPRODUCT(AD$4:AD67,AI$4:AI67)/'[1]资源-钻石'!O67</f>
        <v>#DIV/0!</v>
      </c>
      <c r="AO67" s="87" t="e">
        <f>SUMPRODUCT(AE$4:AE67,AJ$4:AJ67)/'[1]资源-钻石'!P67</f>
        <v>#DIV/0!</v>
      </c>
      <c r="AP67" s="96">
        <f t="shared" si="13"/>
        <v>0.10463166069875618</v>
      </c>
      <c r="AQ67" s="96">
        <f t="shared" si="7"/>
        <v>1.4648432497825867E-2</v>
      </c>
    </row>
    <row r="68" spans="12:43" x14ac:dyDescent="0.15">
      <c r="M68" s="111">
        <f>基础状态预期!C94</f>
        <v>82.266141273533378</v>
      </c>
      <c r="N68" s="111">
        <f>求节点($C$10:$C$23,$E$10:$E$23,基础状态预期!$F94)</f>
        <v>0</v>
      </c>
      <c r="O68" s="111">
        <f>N68*基础状态预期!G94</f>
        <v>0</v>
      </c>
      <c r="P68" s="111">
        <f>求节点($C$10:$C$23,$F$10:$F$23,基础状态预期!$F94)*基础状态预期!G94</f>
        <v>0</v>
      </c>
      <c r="T68" s="95"/>
      <c r="U68" s="44">
        <v>65</v>
      </c>
      <c r="V68" s="84">
        <f t="shared" si="5"/>
        <v>0</v>
      </c>
      <c r="W68" s="84">
        <f t="shared" ref="W68:W103" si="24">求节点($M$28:$M$41,$O$28:$O$41,$U68)</f>
        <v>0</v>
      </c>
      <c r="X68" s="84">
        <f t="shared" ref="X68:X103" si="25">求节点($M$51:$M$64,$O$51:$O$64,$U68)</f>
        <v>0</v>
      </c>
      <c r="Y68" s="84">
        <f t="shared" ref="Y68:Y103" si="26">求节点($M$74:$M$87,$O$74:$O$87,$U68)</f>
        <v>0</v>
      </c>
      <c r="Z68" s="84">
        <f t="shared" ref="Z68:Z103" si="27">求节点($M$97:$M$110,$O$97:$O$110,$U68)</f>
        <v>0</v>
      </c>
      <c r="AA68" s="84">
        <f t="shared" si="8"/>
        <v>0</v>
      </c>
      <c r="AB68" s="84">
        <f t="shared" si="9"/>
        <v>0</v>
      </c>
      <c r="AC68" s="84">
        <f t="shared" si="10"/>
        <v>0</v>
      </c>
      <c r="AD68" s="84">
        <f t="shared" si="11"/>
        <v>0</v>
      </c>
      <c r="AE68" s="84">
        <f t="shared" si="12"/>
        <v>0</v>
      </c>
      <c r="AF68" s="98" t="e">
        <f>'[1]功能-付费相关'!CA70</f>
        <v>#DIV/0!</v>
      </c>
      <c r="AG68" s="98" t="e">
        <f>'[1]功能-付费相关'!CB70</f>
        <v>#DIV/0!</v>
      </c>
      <c r="AH68" s="98" t="e">
        <f>'[1]功能-付费相关'!CC70</f>
        <v>#DIV/0!</v>
      </c>
      <c r="AI68" s="98" t="e">
        <f>'[1]功能-付费相关'!CD70</f>
        <v>#DIV/0!</v>
      </c>
      <c r="AJ68" s="98" t="e">
        <f>'[1]功能-付费相关'!CE70</f>
        <v>#DIV/0!</v>
      </c>
      <c r="AK68" s="87" t="e">
        <f>SUMPRODUCT(AA$4:AA68,AF$4:AF68)/'[1]资源-钻石'!L68</f>
        <v>#DIV/0!</v>
      </c>
      <c r="AL68" s="87" t="e">
        <f>SUMPRODUCT(AB$4:AB68,AG$4:AG68)/'[1]资源-钻石'!M68</f>
        <v>#DIV/0!</v>
      </c>
      <c r="AM68" s="87" t="e">
        <f>SUMPRODUCT(AC$4:AC68,AH$4:AH68)/'[1]资源-钻石'!N68</f>
        <v>#DIV/0!</v>
      </c>
      <c r="AN68" s="87" t="e">
        <f>SUMPRODUCT(AD$4:AD68,AI$4:AI68)/'[1]资源-钻石'!O68</f>
        <v>#DIV/0!</v>
      </c>
      <c r="AO68" s="87" t="e">
        <f>SUMPRODUCT(AE$4:AE68,AJ$4:AJ68)/'[1]资源-钻石'!P68</f>
        <v>#DIV/0!</v>
      </c>
      <c r="AP68" s="96">
        <f t="shared" si="13"/>
        <v>9.626112784285569E-2</v>
      </c>
      <c r="AQ68" s="96">
        <f t="shared" si="7"/>
        <v>1.3476557897999798E-2</v>
      </c>
    </row>
    <row r="69" spans="12:43" x14ac:dyDescent="0.15">
      <c r="L69" s="108"/>
      <c r="M69" s="111">
        <f>基础状态预期!C95</f>
        <v>86.536646803421888</v>
      </c>
      <c r="N69" s="111">
        <f>求节点($C$10:$C$23,$E$10:$E$23,基础状态预期!$F95)</f>
        <v>0</v>
      </c>
      <c r="O69" s="111">
        <f>N69*基础状态预期!G95</f>
        <v>0</v>
      </c>
      <c r="P69" s="111">
        <f>求节点($C$10:$C$23,$F$10:$F$23,基础状态预期!$F95)*基础状态预期!G95</f>
        <v>0</v>
      </c>
      <c r="Q69" s="108"/>
      <c r="T69" s="95"/>
      <c r="U69" s="44">
        <v>66</v>
      </c>
      <c r="V69" s="84">
        <f t="shared" ref="V69:V103" si="28">求节点($M$5:$M$18,$O$5:$O$18,$U69)</f>
        <v>0</v>
      </c>
      <c r="W69" s="84">
        <f t="shared" si="24"/>
        <v>0</v>
      </c>
      <c r="X69" s="84">
        <f t="shared" si="25"/>
        <v>0</v>
      </c>
      <c r="Y69" s="84">
        <f t="shared" si="26"/>
        <v>0</v>
      </c>
      <c r="Z69" s="84">
        <f t="shared" si="27"/>
        <v>0</v>
      </c>
      <c r="AA69" s="84">
        <f t="shared" si="8"/>
        <v>0</v>
      </c>
      <c r="AB69" s="84">
        <f t="shared" si="9"/>
        <v>0</v>
      </c>
      <c r="AC69" s="84">
        <f t="shared" si="10"/>
        <v>0</v>
      </c>
      <c r="AD69" s="84">
        <f t="shared" si="11"/>
        <v>0</v>
      </c>
      <c r="AE69" s="84">
        <f t="shared" si="12"/>
        <v>0</v>
      </c>
      <c r="AF69" s="98" t="e">
        <f>'[1]功能-付费相关'!CA71</f>
        <v>#DIV/0!</v>
      </c>
      <c r="AG69" s="98" t="e">
        <f>'[1]功能-付费相关'!CB71</f>
        <v>#DIV/0!</v>
      </c>
      <c r="AH69" s="98" t="e">
        <f>'[1]功能-付费相关'!CC71</f>
        <v>#DIV/0!</v>
      </c>
      <c r="AI69" s="98" t="e">
        <f>'[1]功能-付费相关'!CD71</f>
        <v>#DIV/0!</v>
      </c>
      <c r="AJ69" s="98" t="e">
        <f>'[1]功能-付费相关'!CE71</f>
        <v>#DIV/0!</v>
      </c>
      <c r="AK69" s="87" t="e">
        <f>SUMPRODUCT(AA$4:AA69,AF$4:AF69)/'[1]资源-钻石'!L69</f>
        <v>#DIV/0!</v>
      </c>
      <c r="AL69" s="87" t="e">
        <f>SUMPRODUCT(AB$4:AB69,AG$4:AG69)/'[1]资源-钻石'!M69</f>
        <v>#DIV/0!</v>
      </c>
      <c r="AM69" s="87" t="e">
        <f>SUMPRODUCT(AC$4:AC69,AH$4:AH69)/'[1]资源-钻石'!N69</f>
        <v>#DIV/0!</v>
      </c>
      <c r="AN69" s="87" t="e">
        <f>SUMPRODUCT(AD$4:AD69,AI$4:AI69)/'[1]资源-钻石'!O69</f>
        <v>#DIV/0!</v>
      </c>
      <c r="AO69" s="87" t="e">
        <f>SUMPRODUCT(AE$4:AE69,AJ$4:AJ69)/'[1]资源-钻石'!P69</f>
        <v>#DIV/0!</v>
      </c>
      <c r="AP69" s="96">
        <f t="shared" si="13"/>
        <v>8.8560237615427237E-2</v>
      </c>
      <c r="AQ69" s="96">
        <f t="shared" ref="AQ69:AQ103" si="29">42/MIN(50*EXP(0.03*U69),300)*AP69</f>
        <v>1.2398433266159815E-2</v>
      </c>
    </row>
    <row r="70" spans="12:43" x14ac:dyDescent="0.15">
      <c r="L70" s="108"/>
      <c r="M70" s="111">
        <f>基础状态预期!C106</f>
        <v>153.08080757959127</v>
      </c>
      <c r="N70" s="111">
        <f>求节点($C$10:$C$23,$E$10:$E$23,基础状态预期!$F106)</f>
        <v>0</v>
      </c>
      <c r="O70" s="111">
        <f>N70*基础状态预期!G106</f>
        <v>0</v>
      </c>
      <c r="P70" s="111">
        <f>求节点($C$10:$C$23,$F$10:$F$23,基础状态预期!$F106)*基础状态预期!G106</f>
        <v>0</v>
      </c>
      <c r="Q70" s="108"/>
      <c r="T70" s="95"/>
      <c r="U70" s="44">
        <v>67</v>
      </c>
      <c r="V70" s="84">
        <f t="shared" si="28"/>
        <v>0</v>
      </c>
      <c r="W70" s="84">
        <f t="shared" si="24"/>
        <v>0</v>
      </c>
      <c r="X70" s="84">
        <f t="shared" si="25"/>
        <v>0</v>
      </c>
      <c r="Y70" s="84">
        <f t="shared" si="26"/>
        <v>0</v>
      </c>
      <c r="Z70" s="84">
        <f t="shared" si="27"/>
        <v>0</v>
      </c>
      <c r="AA70" s="84">
        <f t="shared" ref="AA70:AA103" si="30">V70-V69</f>
        <v>0</v>
      </c>
      <c r="AB70" s="84">
        <f t="shared" ref="AB70:AB103" si="31">W70-W69</f>
        <v>0</v>
      </c>
      <c r="AC70" s="84">
        <f t="shared" ref="AC70:AC103" si="32">X70-X69</f>
        <v>0</v>
      </c>
      <c r="AD70" s="84">
        <f t="shared" ref="AD70:AD103" si="33">Y70-Y69</f>
        <v>0</v>
      </c>
      <c r="AE70" s="84">
        <f t="shared" ref="AE70:AE103" si="34">Z70-Z69</f>
        <v>0</v>
      </c>
      <c r="AF70" s="98" t="e">
        <f>'[1]功能-付费相关'!CA72</f>
        <v>#DIV/0!</v>
      </c>
      <c r="AG70" s="98" t="e">
        <f>'[1]功能-付费相关'!CB72</f>
        <v>#DIV/0!</v>
      </c>
      <c r="AH70" s="98" t="e">
        <f>'[1]功能-付费相关'!CC72</f>
        <v>#DIV/0!</v>
      </c>
      <c r="AI70" s="98" t="e">
        <f>'[1]功能-付费相关'!CD72</f>
        <v>#DIV/0!</v>
      </c>
      <c r="AJ70" s="98" t="e">
        <f>'[1]功能-付费相关'!CE72</f>
        <v>#DIV/0!</v>
      </c>
      <c r="AK70" s="87" t="e">
        <f>SUMPRODUCT(AA$4:AA70,AF$4:AF70)/'[1]资源-钻石'!L70</f>
        <v>#DIV/0!</v>
      </c>
      <c r="AL70" s="87" t="e">
        <f>SUMPRODUCT(AB$4:AB70,AG$4:AG70)/'[1]资源-钻石'!M70</f>
        <v>#DIV/0!</v>
      </c>
      <c r="AM70" s="87" t="e">
        <f>SUMPRODUCT(AC$4:AC70,AH$4:AH70)/'[1]资源-钻石'!N70</f>
        <v>#DIV/0!</v>
      </c>
      <c r="AN70" s="87" t="e">
        <f>SUMPRODUCT(AD$4:AD70,AI$4:AI70)/'[1]资源-钻石'!O70</f>
        <v>#DIV/0!</v>
      </c>
      <c r="AO70" s="87" t="e">
        <f>SUMPRODUCT(AE$4:AE70,AJ$4:AJ70)/'[1]资源-钻石'!P70</f>
        <v>#DIV/0!</v>
      </c>
      <c r="AP70" s="96">
        <f t="shared" ref="AP70:AP103" si="35">(AP69)*0.92</f>
        <v>8.1475418606193062E-2</v>
      </c>
      <c r="AQ70" s="96">
        <f t="shared" si="29"/>
        <v>1.140655860486703E-2</v>
      </c>
    </row>
    <row r="71" spans="12:43" x14ac:dyDescent="0.15">
      <c r="L71" s="108"/>
      <c r="M71" s="110"/>
      <c r="N71" s="110"/>
      <c r="O71" s="108"/>
      <c r="P71" s="108"/>
      <c r="Q71" s="108"/>
      <c r="T71" s="95"/>
      <c r="U71" s="44">
        <v>68</v>
      </c>
      <c r="V71" s="84">
        <f t="shared" si="28"/>
        <v>0</v>
      </c>
      <c r="W71" s="84">
        <f t="shared" si="24"/>
        <v>0</v>
      </c>
      <c r="X71" s="84">
        <f t="shared" si="25"/>
        <v>0</v>
      </c>
      <c r="Y71" s="84">
        <f t="shared" si="26"/>
        <v>0</v>
      </c>
      <c r="Z71" s="84">
        <f t="shared" si="27"/>
        <v>0</v>
      </c>
      <c r="AA71" s="84">
        <f t="shared" si="30"/>
        <v>0</v>
      </c>
      <c r="AB71" s="84">
        <f t="shared" si="31"/>
        <v>0</v>
      </c>
      <c r="AC71" s="84">
        <f t="shared" si="32"/>
        <v>0</v>
      </c>
      <c r="AD71" s="84">
        <f t="shared" si="33"/>
        <v>0</v>
      </c>
      <c r="AE71" s="84">
        <f t="shared" si="34"/>
        <v>0</v>
      </c>
      <c r="AF71" s="98" t="e">
        <f>'[1]功能-付费相关'!CA73</f>
        <v>#DIV/0!</v>
      </c>
      <c r="AG71" s="98" t="e">
        <f>'[1]功能-付费相关'!CB73</f>
        <v>#DIV/0!</v>
      </c>
      <c r="AH71" s="98" t="e">
        <f>'[1]功能-付费相关'!CC73</f>
        <v>#DIV/0!</v>
      </c>
      <c r="AI71" s="98" t="e">
        <f>'[1]功能-付费相关'!CD73</f>
        <v>#DIV/0!</v>
      </c>
      <c r="AJ71" s="98" t="e">
        <f>'[1]功能-付费相关'!CE73</f>
        <v>#DIV/0!</v>
      </c>
      <c r="AK71" s="87" t="e">
        <f>SUMPRODUCT(AA$4:AA71,AF$4:AF71)/'[1]资源-钻石'!L71</f>
        <v>#DIV/0!</v>
      </c>
      <c r="AL71" s="87" t="e">
        <f>SUMPRODUCT(AB$4:AB71,AG$4:AG71)/'[1]资源-钻石'!M71</f>
        <v>#DIV/0!</v>
      </c>
      <c r="AM71" s="87" t="e">
        <f>SUMPRODUCT(AC$4:AC71,AH$4:AH71)/'[1]资源-钻石'!N71</f>
        <v>#DIV/0!</v>
      </c>
      <c r="AN71" s="87" t="e">
        <f>SUMPRODUCT(AD$4:AD71,AI$4:AI71)/'[1]资源-钻石'!O71</f>
        <v>#DIV/0!</v>
      </c>
      <c r="AO71" s="87" t="e">
        <f>SUMPRODUCT(AE$4:AE71,AJ$4:AJ71)/'[1]资源-钻石'!P71</f>
        <v>#DIV/0!</v>
      </c>
      <c r="AP71" s="96">
        <f t="shared" si="35"/>
        <v>7.4957385117697617E-2</v>
      </c>
      <c r="AQ71" s="96">
        <f t="shared" si="29"/>
        <v>1.0494033916477668E-2</v>
      </c>
    </row>
    <row r="72" spans="12:43" x14ac:dyDescent="0.15">
      <c r="M72" s="22" t="s">
        <v>64</v>
      </c>
      <c r="N72" s="22"/>
      <c r="T72" s="95"/>
      <c r="U72" s="44">
        <v>69</v>
      </c>
      <c r="V72" s="84">
        <f t="shared" si="28"/>
        <v>0</v>
      </c>
      <c r="W72" s="84">
        <f t="shared" si="24"/>
        <v>0</v>
      </c>
      <c r="X72" s="84">
        <f t="shared" si="25"/>
        <v>0</v>
      </c>
      <c r="Y72" s="84">
        <f t="shared" si="26"/>
        <v>0</v>
      </c>
      <c r="Z72" s="84">
        <f t="shared" si="27"/>
        <v>0</v>
      </c>
      <c r="AA72" s="84">
        <f t="shared" si="30"/>
        <v>0</v>
      </c>
      <c r="AB72" s="84">
        <f t="shared" si="31"/>
        <v>0</v>
      </c>
      <c r="AC72" s="84">
        <f t="shared" si="32"/>
        <v>0</v>
      </c>
      <c r="AD72" s="84">
        <f t="shared" si="33"/>
        <v>0</v>
      </c>
      <c r="AE72" s="84">
        <f t="shared" si="34"/>
        <v>0</v>
      </c>
      <c r="AF72" s="98" t="e">
        <f>'[1]功能-付费相关'!CA74</f>
        <v>#DIV/0!</v>
      </c>
      <c r="AG72" s="98" t="e">
        <f>'[1]功能-付费相关'!CB74</f>
        <v>#DIV/0!</v>
      </c>
      <c r="AH72" s="98" t="e">
        <f>'[1]功能-付费相关'!CC74</f>
        <v>#DIV/0!</v>
      </c>
      <c r="AI72" s="98" t="e">
        <f>'[1]功能-付费相关'!CD74</f>
        <v>#DIV/0!</v>
      </c>
      <c r="AJ72" s="98" t="e">
        <f>'[1]功能-付费相关'!CE74</f>
        <v>#DIV/0!</v>
      </c>
      <c r="AK72" s="87" t="e">
        <f>SUMPRODUCT(AA$4:AA72,AF$4:AF72)/'[1]资源-钻石'!L72</f>
        <v>#DIV/0!</v>
      </c>
      <c r="AL72" s="87" t="e">
        <f>SUMPRODUCT(AB$4:AB72,AG$4:AG72)/'[1]资源-钻石'!M72</f>
        <v>#DIV/0!</v>
      </c>
      <c r="AM72" s="87" t="e">
        <f>SUMPRODUCT(AC$4:AC72,AH$4:AH72)/'[1]资源-钻石'!N72</f>
        <v>#DIV/0!</v>
      </c>
      <c r="AN72" s="87" t="e">
        <f>SUMPRODUCT(AD$4:AD72,AI$4:AI72)/'[1]资源-钻石'!O72</f>
        <v>#DIV/0!</v>
      </c>
      <c r="AO72" s="87" t="e">
        <f>SUMPRODUCT(AE$4:AE72,AJ$4:AJ72)/'[1]资源-钻石'!P72</f>
        <v>#DIV/0!</v>
      </c>
      <c r="AP72" s="96">
        <f t="shared" si="35"/>
        <v>6.8960794308281809E-2</v>
      </c>
      <c r="AQ72" s="96">
        <f t="shared" si="29"/>
        <v>9.6545112031594538E-3</v>
      </c>
    </row>
    <row r="73" spans="12:43" x14ac:dyDescent="0.15">
      <c r="M73" s="22" t="s">
        <v>298</v>
      </c>
      <c r="N73" s="22" t="s">
        <v>70</v>
      </c>
      <c r="O73" s="22" t="s">
        <v>73</v>
      </c>
      <c r="P73" s="22" t="s">
        <v>75</v>
      </c>
      <c r="T73" s="95"/>
      <c r="U73" s="44">
        <v>70</v>
      </c>
      <c r="V73" s="84">
        <f t="shared" si="28"/>
        <v>0</v>
      </c>
      <c r="W73" s="84">
        <f t="shared" si="24"/>
        <v>0</v>
      </c>
      <c r="X73" s="84">
        <f t="shared" si="25"/>
        <v>0</v>
      </c>
      <c r="Y73" s="84">
        <f t="shared" si="26"/>
        <v>0</v>
      </c>
      <c r="Z73" s="84">
        <f t="shared" si="27"/>
        <v>0</v>
      </c>
      <c r="AA73" s="84">
        <f t="shared" si="30"/>
        <v>0</v>
      </c>
      <c r="AB73" s="84">
        <f t="shared" si="31"/>
        <v>0</v>
      </c>
      <c r="AC73" s="84">
        <f t="shared" si="32"/>
        <v>0</v>
      </c>
      <c r="AD73" s="84">
        <f t="shared" si="33"/>
        <v>0</v>
      </c>
      <c r="AE73" s="84">
        <f t="shared" si="34"/>
        <v>0</v>
      </c>
      <c r="AF73" s="98" t="e">
        <f>'[1]功能-付费相关'!CA75</f>
        <v>#DIV/0!</v>
      </c>
      <c r="AG73" s="98" t="e">
        <f>'[1]功能-付费相关'!CB75</f>
        <v>#DIV/0!</v>
      </c>
      <c r="AH73" s="98" t="e">
        <f>'[1]功能-付费相关'!CC75</f>
        <v>#DIV/0!</v>
      </c>
      <c r="AI73" s="98" t="e">
        <f>'[1]功能-付费相关'!CD75</f>
        <v>#DIV/0!</v>
      </c>
      <c r="AJ73" s="98" t="e">
        <f>'[1]功能-付费相关'!CE75</f>
        <v>#DIV/0!</v>
      </c>
      <c r="AK73" s="87" t="e">
        <f>SUMPRODUCT(AA$4:AA73,AF$4:AF73)/'[1]资源-钻石'!L73</f>
        <v>#DIV/0!</v>
      </c>
      <c r="AL73" s="87" t="e">
        <f>SUMPRODUCT(AB$4:AB73,AG$4:AG73)/'[1]资源-钻石'!M73</f>
        <v>#DIV/0!</v>
      </c>
      <c r="AM73" s="87" t="e">
        <f>SUMPRODUCT(AC$4:AC73,AH$4:AH73)/'[1]资源-钻石'!N73</f>
        <v>#DIV/0!</v>
      </c>
      <c r="AN73" s="87" t="e">
        <f>SUMPRODUCT(AD$4:AD73,AI$4:AI73)/'[1]资源-钻石'!O73</f>
        <v>#DIV/0!</v>
      </c>
      <c r="AO73" s="87" t="e">
        <f>SUMPRODUCT(AE$4:AE73,AJ$4:AJ73)/'[1]资源-钻石'!P73</f>
        <v>#DIV/0!</v>
      </c>
      <c r="AP73" s="96">
        <f t="shared" si="35"/>
        <v>6.3443930763619261E-2</v>
      </c>
      <c r="AQ73" s="96">
        <f t="shared" si="29"/>
        <v>8.8821503069066981E-3</v>
      </c>
    </row>
    <row r="74" spans="12:43" x14ac:dyDescent="0.15">
      <c r="M74" s="46">
        <f>基础状态预期!C110</f>
        <v>10.180702782593039</v>
      </c>
      <c r="N74" s="46">
        <f>求节点($C$10:$C$23,$E$10:$E$23,基础状态预期!$F110)</f>
        <v>0</v>
      </c>
      <c r="O74" s="46">
        <f>N74*基础状态预期!G110</f>
        <v>0</v>
      </c>
      <c r="P74" s="46">
        <f>求节点($C$10:$C$23,$F$10:$F$23,基础状态预期!$F110)*基础状态预期!G110</f>
        <v>0</v>
      </c>
      <c r="T74" s="95"/>
      <c r="U74" s="44">
        <v>71</v>
      </c>
      <c r="V74" s="84">
        <f t="shared" si="28"/>
        <v>0</v>
      </c>
      <c r="W74" s="84">
        <f t="shared" si="24"/>
        <v>0</v>
      </c>
      <c r="X74" s="84">
        <f t="shared" si="25"/>
        <v>0</v>
      </c>
      <c r="Y74" s="84">
        <f t="shared" si="26"/>
        <v>0</v>
      </c>
      <c r="Z74" s="84">
        <f t="shared" si="27"/>
        <v>0</v>
      </c>
      <c r="AA74" s="84">
        <f t="shared" si="30"/>
        <v>0</v>
      </c>
      <c r="AB74" s="84">
        <f t="shared" si="31"/>
        <v>0</v>
      </c>
      <c r="AC74" s="84">
        <f t="shared" si="32"/>
        <v>0</v>
      </c>
      <c r="AD74" s="84">
        <f t="shared" si="33"/>
        <v>0</v>
      </c>
      <c r="AE74" s="84">
        <f t="shared" si="34"/>
        <v>0</v>
      </c>
      <c r="AF74" s="98" t="e">
        <f>'[1]功能-付费相关'!CA76</f>
        <v>#DIV/0!</v>
      </c>
      <c r="AG74" s="98" t="e">
        <f>'[1]功能-付费相关'!CB76</f>
        <v>#DIV/0!</v>
      </c>
      <c r="AH74" s="98" t="e">
        <f>'[1]功能-付费相关'!CC76</f>
        <v>#DIV/0!</v>
      </c>
      <c r="AI74" s="98" t="e">
        <f>'[1]功能-付费相关'!CD76</f>
        <v>#DIV/0!</v>
      </c>
      <c r="AJ74" s="98" t="e">
        <f>'[1]功能-付费相关'!CE76</f>
        <v>#DIV/0!</v>
      </c>
      <c r="AK74" s="87" t="e">
        <f>SUMPRODUCT(AA$4:AA74,AF$4:AF74)/'[1]资源-钻石'!L74</f>
        <v>#DIV/0!</v>
      </c>
      <c r="AL74" s="87" t="e">
        <f>SUMPRODUCT(AB$4:AB74,AG$4:AG74)/'[1]资源-钻石'!M74</f>
        <v>#DIV/0!</v>
      </c>
      <c r="AM74" s="87" t="e">
        <f>SUMPRODUCT(AC$4:AC74,AH$4:AH74)/'[1]资源-钻石'!N74</f>
        <v>#DIV/0!</v>
      </c>
      <c r="AN74" s="87" t="e">
        <f>SUMPRODUCT(AD$4:AD74,AI$4:AI74)/'[1]资源-钻石'!O74</f>
        <v>#DIV/0!</v>
      </c>
      <c r="AO74" s="87" t="e">
        <f>SUMPRODUCT(AE$4:AE74,AJ$4:AJ74)/'[1]资源-钻石'!P74</f>
        <v>#DIV/0!</v>
      </c>
      <c r="AP74" s="96">
        <f t="shared" si="35"/>
        <v>5.8368416302529723E-2</v>
      </c>
      <c r="AQ74" s="96">
        <f t="shared" si="29"/>
        <v>8.1715782823541614E-3</v>
      </c>
    </row>
    <row r="75" spans="12:43" x14ac:dyDescent="0.15">
      <c r="M75" s="46">
        <f>基础状态预期!C111</f>
        <v>13.125447721794895</v>
      </c>
      <c r="N75" s="46">
        <f>求节点($C$10:$C$23,$E$10:$E$23,基础状态预期!$F111)</f>
        <v>0</v>
      </c>
      <c r="O75" s="46">
        <f>N75*基础状态预期!G111</f>
        <v>0</v>
      </c>
      <c r="P75" s="46">
        <f>求节点($C$10:$C$23,$F$10:$F$23,基础状态预期!$F111)*基础状态预期!G111</f>
        <v>0</v>
      </c>
      <c r="R75" s="44"/>
      <c r="T75" s="95"/>
      <c r="U75" s="44">
        <v>72</v>
      </c>
      <c r="V75" s="84">
        <f t="shared" si="28"/>
        <v>0</v>
      </c>
      <c r="W75" s="84">
        <f t="shared" si="24"/>
        <v>0</v>
      </c>
      <c r="X75" s="84">
        <f t="shared" si="25"/>
        <v>0</v>
      </c>
      <c r="Y75" s="84">
        <f t="shared" si="26"/>
        <v>0</v>
      </c>
      <c r="Z75" s="84">
        <f t="shared" si="27"/>
        <v>0</v>
      </c>
      <c r="AA75" s="84">
        <f t="shared" si="30"/>
        <v>0</v>
      </c>
      <c r="AB75" s="84">
        <f t="shared" si="31"/>
        <v>0</v>
      </c>
      <c r="AC75" s="84">
        <f t="shared" si="32"/>
        <v>0</v>
      </c>
      <c r="AD75" s="84">
        <f t="shared" si="33"/>
        <v>0</v>
      </c>
      <c r="AE75" s="84">
        <f t="shared" si="34"/>
        <v>0</v>
      </c>
      <c r="AF75" s="98" t="e">
        <f>'[1]功能-付费相关'!CA77</f>
        <v>#DIV/0!</v>
      </c>
      <c r="AG75" s="98" t="e">
        <f>'[1]功能-付费相关'!CB77</f>
        <v>#DIV/0!</v>
      </c>
      <c r="AH75" s="98" t="e">
        <f>'[1]功能-付费相关'!CC77</f>
        <v>#DIV/0!</v>
      </c>
      <c r="AI75" s="98" t="e">
        <f>'[1]功能-付费相关'!CD77</f>
        <v>#DIV/0!</v>
      </c>
      <c r="AJ75" s="98" t="e">
        <f>'[1]功能-付费相关'!CE77</f>
        <v>#DIV/0!</v>
      </c>
      <c r="AK75" s="87" t="e">
        <f>SUMPRODUCT(AA$4:AA75,AF$4:AF75)/'[1]资源-钻石'!L75</f>
        <v>#DIV/0!</v>
      </c>
      <c r="AL75" s="87" t="e">
        <f>SUMPRODUCT(AB$4:AB75,AG$4:AG75)/'[1]资源-钻石'!M75</f>
        <v>#DIV/0!</v>
      </c>
      <c r="AM75" s="87" t="e">
        <f>SUMPRODUCT(AC$4:AC75,AH$4:AH75)/'[1]资源-钻石'!N75</f>
        <v>#DIV/0!</v>
      </c>
      <c r="AN75" s="87" t="e">
        <f>SUMPRODUCT(AD$4:AD75,AI$4:AI75)/'[1]资源-钻石'!O75</f>
        <v>#DIV/0!</v>
      </c>
      <c r="AO75" s="87" t="e">
        <f>SUMPRODUCT(AE$4:AE75,AJ$4:AJ75)/'[1]资源-钻石'!P75</f>
        <v>#DIV/0!</v>
      </c>
      <c r="AP75" s="96">
        <f t="shared" si="35"/>
        <v>5.3698942998327344E-2</v>
      </c>
      <c r="AQ75" s="96">
        <f t="shared" si="29"/>
        <v>7.5178520197658289E-3</v>
      </c>
    </row>
    <row r="76" spans="12:43" x14ac:dyDescent="0.15">
      <c r="M76" s="46">
        <f>基础状态预期!C112</f>
        <v>16.479706553214491</v>
      </c>
      <c r="N76" s="46">
        <f>求节点($C$10:$C$23,$E$10:$E$23,基础状态预期!$F112)</f>
        <v>0</v>
      </c>
      <c r="O76" s="46">
        <f>N76*基础状态预期!G112</f>
        <v>0</v>
      </c>
      <c r="P76" s="46">
        <f>求节点($C$10:$C$23,$F$10:$F$23,基础状态预期!$F112)*基础状态预期!G112</f>
        <v>0</v>
      </c>
      <c r="R76" s="44"/>
      <c r="T76" s="95"/>
      <c r="U76" s="44">
        <v>73</v>
      </c>
      <c r="V76" s="84">
        <f t="shared" si="28"/>
        <v>0</v>
      </c>
      <c r="W76" s="84">
        <f t="shared" si="24"/>
        <v>0</v>
      </c>
      <c r="X76" s="84">
        <f t="shared" si="25"/>
        <v>0</v>
      </c>
      <c r="Y76" s="84">
        <f t="shared" si="26"/>
        <v>0</v>
      </c>
      <c r="Z76" s="84">
        <f t="shared" si="27"/>
        <v>0</v>
      </c>
      <c r="AA76" s="84">
        <f t="shared" si="30"/>
        <v>0</v>
      </c>
      <c r="AB76" s="84">
        <f t="shared" si="31"/>
        <v>0</v>
      </c>
      <c r="AC76" s="84">
        <f t="shared" si="32"/>
        <v>0</v>
      </c>
      <c r="AD76" s="84">
        <f t="shared" si="33"/>
        <v>0</v>
      </c>
      <c r="AE76" s="84">
        <f t="shared" si="34"/>
        <v>0</v>
      </c>
      <c r="AF76" s="98" t="e">
        <f>'[1]功能-付费相关'!CA78</f>
        <v>#DIV/0!</v>
      </c>
      <c r="AG76" s="98" t="e">
        <f>'[1]功能-付费相关'!CB78</f>
        <v>#DIV/0!</v>
      </c>
      <c r="AH76" s="98" t="e">
        <f>'[1]功能-付费相关'!CC78</f>
        <v>#DIV/0!</v>
      </c>
      <c r="AI76" s="98" t="e">
        <f>'[1]功能-付费相关'!CD78</f>
        <v>#DIV/0!</v>
      </c>
      <c r="AJ76" s="98" t="e">
        <f>'[1]功能-付费相关'!CE78</f>
        <v>#DIV/0!</v>
      </c>
      <c r="AK76" s="87" t="e">
        <f>SUMPRODUCT(AA$4:AA76,AF$4:AF76)/'[1]资源-钻石'!L76</f>
        <v>#DIV/0!</v>
      </c>
      <c r="AL76" s="87" t="e">
        <f>SUMPRODUCT(AB$4:AB76,AG$4:AG76)/'[1]资源-钻石'!M76</f>
        <v>#DIV/0!</v>
      </c>
      <c r="AM76" s="87" t="e">
        <f>SUMPRODUCT(AC$4:AC76,AH$4:AH76)/'[1]资源-钻石'!N76</f>
        <v>#DIV/0!</v>
      </c>
      <c r="AN76" s="87" t="e">
        <f>SUMPRODUCT(AD$4:AD76,AI$4:AI76)/'[1]资源-钻石'!O76</f>
        <v>#DIV/0!</v>
      </c>
      <c r="AO76" s="87" t="e">
        <f>SUMPRODUCT(AE$4:AE76,AJ$4:AJ76)/'[1]资源-钻石'!P76</f>
        <v>#DIV/0!</v>
      </c>
      <c r="AP76" s="96">
        <f t="shared" si="35"/>
        <v>4.9403027558461161E-2</v>
      </c>
      <c r="AQ76" s="96">
        <f t="shared" si="29"/>
        <v>6.916423858184563E-3</v>
      </c>
    </row>
    <row r="77" spans="12:43" x14ac:dyDescent="0.15">
      <c r="M77" s="46">
        <f>基础状态预期!C113</f>
        <v>20.166820097736259</v>
      </c>
      <c r="N77" s="46">
        <f>求节点($C$10:$C$23,$E$10:$E$23,基础状态预期!$F113)</f>
        <v>0</v>
      </c>
      <c r="O77" s="46">
        <f>N77*基础状态预期!G113</f>
        <v>0</v>
      </c>
      <c r="P77" s="46">
        <f>求节点($C$10:$C$23,$F$10:$F$23,基础状态预期!$F113)*基础状态预期!G113</f>
        <v>0</v>
      </c>
      <c r="R77" s="44"/>
      <c r="T77" s="95"/>
      <c r="U77" s="44">
        <v>74</v>
      </c>
      <c r="V77" s="84">
        <f t="shared" si="28"/>
        <v>0</v>
      </c>
      <c r="W77" s="84">
        <f t="shared" si="24"/>
        <v>0</v>
      </c>
      <c r="X77" s="84">
        <f t="shared" si="25"/>
        <v>0</v>
      </c>
      <c r="Y77" s="84">
        <f t="shared" si="26"/>
        <v>0</v>
      </c>
      <c r="Z77" s="84">
        <f t="shared" si="27"/>
        <v>0</v>
      </c>
      <c r="AA77" s="84">
        <f t="shared" si="30"/>
        <v>0</v>
      </c>
      <c r="AB77" s="84">
        <f t="shared" si="31"/>
        <v>0</v>
      </c>
      <c r="AC77" s="84">
        <f t="shared" si="32"/>
        <v>0</v>
      </c>
      <c r="AD77" s="84">
        <f t="shared" si="33"/>
        <v>0</v>
      </c>
      <c r="AE77" s="84">
        <f t="shared" si="34"/>
        <v>0</v>
      </c>
      <c r="AF77" s="98" t="e">
        <f>'[1]功能-付费相关'!CA79</f>
        <v>#DIV/0!</v>
      </c>
      <c r="AG77" s="98" t="e">
        <f>'[1]功能-付费相关'!CB79</f>
        <v>#DIV/0!</v>
      </c>
      <c r="AH77" s="98" t="e">
        <f>'[1]功能-付费相关'!CC79</f>
        <v>#DIV/0!</v>
      </c>
      <c r="AI77" s="98" t="e">
        <f>'[1]功能-付费相关'!CD79</f>
        <v>#DIV/0!</v>
      </c>
      <c r="AJ77" s="98" t="e">
        <f>'[1]功能-付费相关'!CE79</f>
        <v>#DIV/0!</v>
      </c>
      <c r="AK77" s="87" t="e">
        <f>SUMPRODUCT(AA$4:AA77,AF$4:AF77)/'[1]资源-钻石'!L77</f>
        <v>#DIV/0!</v>
      </c>
      <c r="AL77" s="87" t="e">
        <f>SUMPRODUCT(AB$4:AB77,AG$4:AG77)/'[1]资源-钻石'!M77</f>
        <v>#DIV/0!</v>
      </c>
      <c r="AM77" s="87" t="e">
        <f>SUMPRODUCT(AC$4:AC77,AH$4:AH77)/'[1]资源-钻石'!N77</f>
        <v>#DIV/0!</v>
      </c>
      <c r="AN77" s="87" t="e">
        <f>SUMPRODUCT(AD$4:AD77,AI$4:AI77)/'[1]资源-钻石'!O77</f>
        <v>#DIV/0!</v>
      </c>
      <c r="AO77" s="87" t="e">
        <f>SUMPRODUCT(AE$4:AE77,AJ$4:AJ77)/'[1]资源-钻石'!P77</f>
        <v>#DIV/0!</v>
      </c>
      <c r="AP77" s="96">
        <f t="shared" si="35"/>
        <v>4.5450785353784273E-2</v>
      </c>
      <c r="AQ77" s="96">
        <f t="shared" si="29"/>
        <v>6.363109949529799E-3</v>
      </c>
    </row>
    <row r="78" spans="12:43" x14ac:dyDescent="0.15">
      <c r="M78" s="46">
        <f>基础状态预期!C114</f>
        <v>24.109187997867735</v>
      </c>
      <c r="N78" s="46">
        <f>求节点($C$10:$C$23,$E$10:$E$23,基础状态预期!$F114)</f>
        <v>0</v>
      </c>
      <c r="O78" s="46">
        <f>N78*基础状态预期!G114</f>
        <v>0</v>
      </c>
      <c r="P78" s="46">
        <f>求节点($C$10:$C$23,$F$10:$F$23,基础状态预期!$F114)*基础状态预期!G114</f>
        <v>0</v>
      </c>
      <c r="R78" s="44"/>
      <c r="T78" s="95"/>
      <c r="U78" s="44">
        <v>75</v>
      </c>
      <c r="V78" s="84">
        <f t="shared" si="28"/>
        <v>0</v>
      </c>
      <c r="W78" s="84">
        <f t="shared" si="24"/>
        <v>0</v>
      </c>
      <c r="X78" s="84">
        <f t="shared" si="25"/>
        <v>0</v>
      </c>
      <c r="Y78" s="84">
        <f t="shared" si="26"/>
        <v>0</v>
      </c>
      <c r="Z78" s="84">
        <f t="shared" si="27"/>
        <v>0</v>
      </c>
      <c r="AA78" s="84">
        <f t="shared" si="30"/>
        <v>0</v>
      </c>
      <c r="AB78" s="84">
        <f t="shared" si="31"/>
        <v>0</v>
      </c>
      <c r="AC78" s="84">
        <f t="shared" si="32"/>
        <v>0</v>
      </c>
      <c r="AD78" s="84">
        <f t="shared" si="33"/>
        <v>0</v>
      </c>
      <c r="AE78" s="84">
        <f t="shared" si="34"/>
        <v>0</v>
      </c>
      <c r="AF78" s="98" t="e">
        <f>'[1]功能-付费相关'!CA80</f>
        <v>#DIV/0!</v>
      </c>
      <c r="AG78" s="98" t="e">
        <f>'[1]功能-付费相关'!CB80</f>
        <v>#DIV/0!</v>
      </c>
      <c r="AH78" s="98" t="e">
        <f>'[1]功能-付费相关'!CC80</f>
        <v>#DIV/0!</v>
      </c>
      <c r="AI78" s="98" t="e">
        <f>'[1]功能-付费相关'!CD80</f>
        <v>#DIV/0!</v>
      </c>
      <c r="AJ78" s="98" t="e">
        <f>'[1]功能-付费相关'!CE80</f>
        <v>#DIV/0!</v>
      </c>
      <c r="AK78" s="87" t="e">
        <f>SUMPRODUCT(AA$4:AA78,AF$4:AF78)/'[1]资源-钻石'!L78</f>
        <v>#DIV/0!</v>
      </c>
      <c r="AL78" s="87" t="e">
        <f>SUMPRODUCT(AB$4:AB78,AG$4:AG78)/'[1]资源-钻石'!M78</f>
        <v>#DIV/0!</v>
      </c>
      <c r="AM78" s="87" t="e">
        <f>SUMPRODUCT(AC$4:AC78,AH$4:AH78)/'[1]资源-钻石'!N78</f>
        <v>#DIV/0!</v>
      </c>
      <c r="AN78" s="87" t="e">
        <f>SUMPRODUCT(AD$4:AD78,AI$4:AI78)/'[1]资源-钻石'!O78</f>
        <v>#DIV/0!</v>
      </c>
      <c r="AO78" s="87" t="e">
        <f>SUMPRODUCT(AE$4:AE78,AJ$4:AJ78)/'[1]资源-钻石'!P78</f>
        <v>#DIV/0!</v>
      </c>
      <c r="AP78" s="96">
        <f t="shared" si="35"/>
        <v>4.1814722525481532E-2</v>
      </c>
      <c r="AQ78" s="96">
        <f t="shared" si="29"/>
        <v>5.8540611535674147E-3</v>
      </c>
    </row>
    <row r="79" spans="12:43" x14ac:dyDescent="0.15">
      <c r="M79" s="46">
        <f>基础状态预期!C115</f>
        <v>28.254319675223432</v>
      </c>
      <c r="N79" s="46">
        <f>求节点($C$10:$C$23,$E$10:$E$23,基础状态预期!$F115)</f>
        <v>0</v>
      </c>
      <c r="O79" s="46">
        <f>N79*基础状态预期!G115</f>
        <v>0</v>
      </c>
      <c r="P79" s="46">
        <f>求节点($C$10:$C$23,$F$10:$F$23,基础状态预期!$F115)*基础状态预期!G115</f>
        <v>0</v>
      </c>
      <c r="T79" s="95"/>
      <c r="U79" s="44">
        <v>76</v>
      </c>
      <c r="V79" s="84">
        <f t="shared" si="28"/>
        <v>0</v>
      </c>
      <c r="W79" s="84">
        <f t="shared" si="24"/>
        <v>0</v>
      </c>
      <c r="X79" s="84">
        <f t="shared" si="25"/>
        <v>0</v>
      </c>
      <c r="Y79" s="84">
        <f t="shared" si="26"/>
        <v>0</v>
      </c>
      <c r="Z79" s="84">
        <f t="shared" si="27"/>
        <v>0</v>
      </c>
      <c r="AA79" s="84">
        <f t="shared" si="30"/>
        <v>0</v>
      </c>
      <c r="AB79" s="84">
        <f t="shared" si="31"/>
        <v>0</v>
      </c>
      <c r="AC79" s="84">
        <f t="shared" si="32"/>
        <v>0</v>
      </c>
      <c r="AD79" s="84">
        <f t="shared" si="33"/>
        <v>0</v>
      </c>
      <c r="AE79" s="84">
        <f t="shared" si="34"/>
        <v>0</v>
      </c>
      <c r="AF79" s="98" t="e">
        <f>'[1]功能-付费相关'!CA81</f>
        <v>#DIV/0!</v>
      </c>
      <c r="AG79" s="98" t="e">
        <f>'[1]功能-付费相关'!CB81</f>
        <v>#DIV/0!</v>
      </c>
      <c r="AH79" s="98" t="e">
        <f>'[1]功能-付费相关'!CC81</f>
        <v>#DIV/0!</v>
      </c>
      <c r="AI79" s="98" t="e">
        <f>'[1]功能-付费相关'!CD81</f>
        <v>#DIV/0!</v>
      </c>
      <c r="AJ79" s="98" t="e">
        <f>'[1]功能-付费相关'!CE81</f>
        <v>#DIV/0!</v>
      </c>
      <c r="AK79" s="87" t="e">
        <f>SUMPRODUCT(AA$4:AA79,AF$4:AF79)/'[1]资源-钻石'!L79</f>
        <v>#DIV/0!</v>
      </c>
      <c r="AL79" s="87" t="e">
        <f>SUMPRODUCT(AB$4:AB79,AG$4:AG79)/'[1]资源-钻石'!M79</f>
        <v>#DIV/0!</v>
      </c>
      <c r="AM79" s="87" t="e">
        <f>SUMPRODUCT(AC$4:AC79,AH$4:AH79)/'[1]资源-钻石'!N79</f>
        <v>#DIV/0!</v>
      </c>
      <c r="AN79" s="87" t="e">
        <f>SUMPRODUCT(AD$4:AD79,AI$4:AI79)/'[1]资源-钻石'!O79</f>
        <v>#DIV/0!</v>
      </c>
      <c r="AO79" s="87" t="e">
        <f>SUMPRODUCT(AE$4:AE79,AJ$4:AJ79)/'[1]资源-钻石'!P79</f>
        <v>#DIV/0!</v>
      </c>
      <c r="AP79" s="96">
        <f t="shared" si="35"/>
        <v>3.8469544723443008E-2</v>
      </c>
      <c r="AQ79" s="96">
        <f t="shared" si="29"/>
        <v>5.3857362612820215E-3</v>
      </c>
    </row>
    <row r="80" spans="12:43" x14ac:dyDescent="0.15">
      <c r="M80" s="46">
        <f>基础状态预期!C116</f>
        <v>32.491536379848661</v>
      </c>
      <c r="N80" s="46">
        <f>求节点($C$10:$C$23,$E$10:$E$23,基础状态预期!$F116)</f>
        <v>0</v>
      </c>
      <c r="O80" s="46">
        <f>N80*基础状态预期!G116</f>
        <v>0</v>
      </c>
      <c r="P80" s="46">
        <f>求节点($C$10:$C$23,$F$10:$F$23,基础状态预期!$F116)*基础状态预期!G116</f>
        <v>0</v>
      </c>
      <c r="T80" s="95"/>
      <c r="U80" s="44">
        <v>77</v>
      </c>
      <c r="V80" s="84">
        <f t="shared" si="28"/>
        <v>0</v>
      </c>
      <c r="W80" s="84">
        <f t="shared" si="24"/>
        <v>0</v>
      </c>
      <c r="X80" s="84">
        <f t="shared" si="25"/>
        <v>0</v>
      </c>
      <c r="Y80" s="84">
        <f t="shared" si="26"/>
        <v>0</v>
      </c>
      <c r="Z80" s="84">
        <f t="shared" si="27"/>
        <v>0</v>
      </c>
      <c r="AA80" s="84">
        <f t="shared" si="30"/>
        <v>0</v>
      </c>
      <c r="AB80" s="84">
        <f t="shared" si="31"/>
        <v>0</v>
      </c>
      <c r="AC80" s="84">
        <f t="shared" si="32"/>
        <v>0</v>
      </c>
      <c r="AD80" s="84">
        <f t="shared" si="33"/>
        <v>0</v>
      </c>
      <c r="AE80" s="84">
        <f t="shared" si="34"/>
        <v>0</v>
      </c>
      <c r="AF80" s="98" t="e">
        <f>'[1]功能-付费相关'!CA82</f>
        <v>#DIV/0!</v>
      </c>
      <c r="AG80" s="98" t="e">
        <f>'[1]功能-付费相关'!CB82</f>
        <v>#DIV/0!</v>
      </c>
      <c r="AH80" s="98" t="e">
        <f>'[1]功能-付费相关'!CC82</f>
        <v>#DIV/0!</v>
      </c>
      <c r="AI80" s="98" t="e">
        <f>'[1]功能-付费相关'!CD82</f>
        <v>#DIV/0!</v>
      </c>
      <c r="AJ80" s="98" t="e">
        <f>'[1]功能-付费相关'!CE82</f>
        <v>#DIV/0!</v>
      </c>
      <c r="AK80" s="87" t="e">
        <f>SUMPRODUCT(AA$4:AA80,AF$4:AF80)/'[1]资源-钻石'!L80</f>
        <v>#DIV/0!</v>
      </c>
      <c r="AL80" s="87" t="e">
        <f>SUMPRODUCT(AB$4:AB80,AG$4:AG80)/'[1]资源-钻石'!M80</f>
        <v>#DIV/0!</v>
      </c>
      <c r="AM80" s="87" t="e">
        <f>SUMPRODUCT(AC$4:AC80,AH$4:AH80)/'[1]资源-钻石'!N80</f>
        <v>#DIV/0!</v>
      </c>
      <c r="AN80" s="87" t="e">
        <f>SUMPRODUCT(AD$4:AD80,AI$4:AI80)/'[1]资源-钻石'!O80</f>
        <v>#DIV/0!</v>
      </c>
      <c r="AO80" s="87" t="e">
        <f>SUMPRODUCT(AE$4:AE80,AJ$4:AJ80)/'[1]资源-钻石'!P80</f>
        <v>#DIV/0!</v>
      </c>
      <c r="AP80" s="96">
        <f t="shared" si="35"/>
        <v>3.5391981145567568E-2</v>
      </c>
      <c r="AQ80" s="96">
        <f t="shared" si="29"/>
        <v>4.9548773603794597E-3</v>
      </c>
    </row>
    <row r="81" spans="12:43" x14ac:dyDescent="0.15">
      <c r="M81" s="46">
        <f>基础状态预期!C117</f>
        <v>36.90508942654327</v>
      </c>
      <c r="N81" s="46">
        <f>求节点($C$10:$C$23,$E$10:$E$23,基础状态预期!$F117)</f>
        <v>0</v>
      </c>
      <c r="O81" s="46">
        <f>N81*基础状态预期!G117</f>
        <v>0</v>
      </c>
      <c r="P81" s="46">
        <f>求节点($C$10:$C$23,$F$10:$F$23,基础状态预期!$F117)*基础状态预期!G117</f>
        <v>0</v>
      </c>
      <c r="T81" s="95"/>
      <c r="U81" s="44">
        <v>78</v>
      </c>
      <c r="V81" s="84">
        <f t="shared" si="28"/>
        <v>0</v>
      </c>
      <c r="W81" s="84">
        <f t="shared" si="24"/>
        <v>0</v>
      </c>
      <c r="X81" s="84">
        <f t="shared" si="25"/>
        <v>0</v>
      </c>
      <c r="Y81" s="84">
        <f t="shared" si="26"/>
        <v>0</v>
      </c>
      <c r="Z81" s="84">
        <f t="shared" si="27"/>
        <v>0</v>
      </c>
      <c r="AA81" s="84">
        <f t="shared" si="30"/>
        <v>0</v>
      </c>
      <c r="AB81" s="84">
        <f t="shared" si="31"/>
        <v>0</v>
      </c>
      <c r="AC81" s="84">
        <f t="shared" si="32"/>
        <v>0</v>
      </c>
      <c r="AD81" s="84">
        <f t="shared" si="33"/>
        <v>0</v>
      </c>
      <c r="AE81" s="84">
        <f t="shared" si="34"/>
        <v>0</v>
      </c>
      <c r="AF81" s="98" t="e">
        <f>'[1]功能-付费相关'!CA83</f>
        <v>#DIV/0!</v>
      </c>
      <c r="AG81" s="98" t="e">
        <f>'[1]功能-付费相关'!CB83</f>
        <v>#DIV/0!</v>
      </c>
      <c r="AH81" s="98" t="e">
        <f>'[1]功能-付费相关'!CC83</f>
        <v>#DIV/0!</v>
      </c>
      <c r="AI81" s="98" t="e">
        <f>'[1]功能-付费相关'!CD83</f>
        <v>#DIV/0!</v>
      </c>
      <c r="AJ81" s="98" t="e">
        <f>'[1]功能-付费相关'!CE83</f>
        <v>#DIV/0!</v>
      </c>
      <c r="AK81" s="87" t="e">
        <f>SUMPRODUCT(AA$4:AA81,AF$4:AF81)/'[1]资源-钻石'!L81</f>
        <v>#DIV/0!</v>
      </c>
      <c r="AL81" s="87" t="e">
        <f>SUMPRODUCT(AB$4:AB81,AG$4:AG81)/'[1]资源-钻石'!M81</f>
        <v>#DIV/0!</v>
      </c>
      <c r="AM81" s="87" t="e">
        <f>SUMPRODUCT(AC$4:AC81,AH$4:AH81)/'[1]资源-钻石'!N81</f>
        <v>#DIV/0!</v>
      </c>
      <c r="AN81" s="87" t="e">
        <f>SUMPRODUCT(AD$4:AD81,AI$4:AI81)/'[1]资源-钻石'!O81</f>
        <v>#DIV/0!</v>
      </c>
      <c r="AO81" s="87" t="e">
        <f>SUMPRODUCT(AE$4:AE81,AJ$4:AJ81)/'[1]资源-钻石'!P81</f>
        <v>#DIV/0!</v>
      </c>
      <c r="AP81" s="96">
        <f t="shared" si="35"/>
        <v>3.2560622653922164E-2</v>
      </c>
      <c r="AQ81" s="96">
        <f t="shared" si="29"/>
        <v>4.558487171549103E-3</v>
      </c>
    </row>
    <row r="82" spans="12:43" x14ac:dyDescent="0.15">
      <c r="M82" s="46">
        <f>基础状态预期!C118</f>
        <v>41.35514273288296</v>
      </c>
      <c r="N82" s="46">
        <f>求节点($C$10:$C$23,$E$10:$E$23,基础状态预期!$F118)</f>
        <v>0</v>
      </c>
      <c r="O82" s="46">
        <f>N82*基础状态预期!G118</f>
        <v>0</v>
      </c>
      <c r="P82" s="46">
        <f>求节点($C$10:$C$23,$F$10:$F$23,基础状态预期!$F118)*基础状态预期!G118</f>
        <v>0</v>
      </c>
      <c r="T82" s="95"/>
      <c r="U82" s="44">
        <v>79</v>
      </c>
      <c r="V82" s="84">
        <f t="shared" si="28"/>
        <v>0</v>
      </c>
      <c r="W82" s="84">
        <f t="shared" si="24"/>
        <v>0</v>
      </c>
      <c r="X82" s="84">
        <f t="shared" si="25"/>
        <v>0</v>
      </c>
      <c r="Y82" s="84">
        <f t="shared" si="26"/>
        <v>0</v>
      </c>
      <c r="Z82" s="84">
        <f t="shared" si="27"/>
        <v>0</v>
      </c>
      <c r="AA82" s="84">
        <f t="shared" si="30"/>
        <v>0</v>
      </c>
      <c r="AB82" s="84">
        <f t="shared" si="31"/>
        <v>0</v>
      </c>
      <c r="AC82" s="84">
        <f t="shared" si="32"/>
        <v>0</v>
      </c>
      <c r="AD82" s="84">
        <f t="shared" si="33"/>
        <v>0</v>
      </c>
      <c r="AE82" s="84">
        <f t="shared" si="34"/>
        <v>0</v>
      </c>
      <c r="AF82" s="98" t="e">
        <f>'[1]功能-付费相关'!CA84</f>
        <v>#DIV/0!</v>
      </c>
      <c r="AG82" s="98" t="e">
        <f>'[1]功能-付费相关'!CB84</f>
        <v>#DIV/0!</v>
      </c>
      <c r="AH82" s="98" t="e">
        <f>'[1]功能-付费相关'!CC84</f>
        <v>#DIV/0!</v>
      </c>
      <c r="AI82" s="98" t="e">
        <f>'[1]功能-付费相关'!CD84</f>
        <v>#DIV/0!</v>
      </c>
      <c r="AJ82" s="98" t="e">
        <f>'[1]功能-付费相关'!CE84</f>
        <v>#DIV/0!</v>
      </c>
      <c r="AK82" s="87" t="e">
        <f>SUMPRODUCT(AA$4:AA82,AF$4:AF82)/'[1]资源-钻石'!L82</f>
        <v>#DIV/0!</v>
      </c>
      <c r="AL82" s="87" t="e">
        <f>SUMPRODUCT(AB$4:AB82,AG$4:AG82)/'[1]资源-钻石'!M82</f>
        <v>#DIV/0!</v>
      </c>
      <c r="AM82" s="87" t="e">
        <f>SUMPRODUCT(AC$4:AC82,AH$4:AH82)/'[1]资源-钻石'!N82</f>
        <v>#DIV/0!</v>
      </c>
      <c r="AN82" s="87" t="e">
        <f>SUMPRODUCT(AD$4:AD82,AI$4:AI82)/'[1]资源-钻石'!O82</f>
        <v>#DIV/0!</v>
      </c>
      <c r="AO82" s="87" t="e">
        <f>SUMPRODUCT(AE$4:AE82,AJ$4:AJ82)/'[1]资源-钻石'!P82</f>
        <v>#DIV/0!</v>
      </c>
      <c r="AP82" s="96">
        <f t="shared" si="35"/>
        <v>2.9955772841608393E-2</v>
      </c>
      <c r="AQ82" s="96">
        <f t="shared" si="29"/>
        <v>4.1938081978251758E-3</v>
      </c>
    </row>
    <row r="83" spans="12:43" x14ac:dyDescent="0.15">
      <c r="M83" s="46">
        <f>基础状态预期!C119</f>
        <v>45.859257430415752</v>
      </c>
      <c r="N83" s="46">
        <f>求节点($C$10:$C$23,$E$10:$E$23,基础状态预期!$F119)</f>
        <v>0</v>
      </c>
      <c r="O83" s="46">
        <f>N83*基础状态预期!G119</f>
        <v>0</v>
      </c>
      <c r="P83" s="46">
        <f>求节点($C$10:$C$23,$F$10:$F$23,基础状态预期!$F119)*基础状态预期!G119</f>
        <v>0</v>
      </c>
      <c r="T83" s="95"/>
      <c r="U83" s="44">
        <v>80</v>
      </c>
      <c r="V83" s="84">
        <f t="shared" si="28"/>
        <v>0</v>
      </c>
      <c r="W83" s="84">
        <f t="shared" si="24"/>
        <v>0</v>
      </c>
      <c r="X83" s="84">
        <f t="shared" si="25"/>
        <v>0</v>
      </c>
      <c r="Y83" s="84">
        <f t="shared" si="26"/>
        <v>0</v>
      </c>
      <c r="Z83" s="84">
        <f t="shared" si="27"/>
        <v>0</v>
      </c>
      <c r="AA83" s="84">
        <f t="shared" si="30"/>
        <v>0</v>
      </c>
      <c r="AB83" s="84">
        <f t="shared" si="31"/>
        <v>0</v>
      </c>
      <c r="AC83" s="84">
        <f t="shared" si="32"/>
        <v>0</v>
      </c>
      <c r="AD83" s="84">
        <f t="shared" si="33"/>
        <v>0</v>
      </c>
      <c r="AE83" s="84">
        <f t="shared" si="34"/>
        <v>0</v>
      </c>
      <c r="AF83" s="98" t="e">
        <f>'[1]功能-付费相关'!CA85</f>
        <v>#DIV/0!</v>
      </c>
      <c r="AG83" s="98" t="e">
        <f>'[1]功能-付费相关'!CB85</f>
        <v>#DIV/0!</v>
      </c>
      <c r="AH83" s="98" t="e">
        <f>'[1]功能-付费相关'!CC85</f>
        <v>#DIV/0!</v>
      </c>
      <c r="AI83" s="98" t="e">
        <f>'[1]功能-付费相关'!CD85</f>
        <v>#DIV/0!</v>
      </c>
      <c r="AJ83" s="98" t="e">
        <f>'[1]功能-付费相关'!CE85</f>
        <v>#DIV/0!</v>
      </c>
      <c r="AK83" s="87" t="e">
        <f>SUMPRODUCT(AA$4:AA83,AF$4:AF83)/'[1]资源-钻石'!L83</f>
        <v>#DIV/0!</v>
      </c>
      <c r="AL83" s="87" t="e">
        <f>SUMPRODUCT(AB$4:AB83,AG$4:AG83)/'[1]资源-钻石'!M83</f>
        <v>#DIV/0!</v>
      </c>
      <c r="AM83" s="87" t="e">
        <f>SUMPRODUCT(AC$4:AC83,AH$4:AH83)/'[1]资源-钻石'!N83</f>
        <v>#DIV/0!</v>
      </c>
      <c r="AN83" s="87" t="e">
        <f>SUMPRODUCT(AD$4:AD83,AI$4:AI83)/'[1]资源-钻石'!O83</f>
        <v>#DIV/0!</v>
      </c>
      <c r="AO83" s="87" t="e">
        <f>SUMPRODUCT(AE$4:AE83,AJ$4:AJ83)/'[1]资源-钻石'!P83</f>
        <v>#DIV/0!</v>
      </c>
      <c r="AP83" s="96">
        <f t="shared" si="35"/>
        <v>2.7559311014279723E-2</v>
      </c>
      <c r="AQ83" s="96">
        <f t="shared" si="29"/>
        <v>3.8583035419991617E-3</v>
      </c>
    </row>
    <row r="84" spans="12:43" x14ac:dyDescent="0.15">
      <c r="L84" s="44"/>
      <c r="M84" s="46">
        <f>基础状态预期!C120</f>
        <v>50.502658215357116</v>
      </c>
      <c r="N84" s="46">
        <f>求节点($C$10:$C$23,$E$10:$E$23,基础状态预期!$F120)</f>
        <v>0</v>
      </c>
      <c r="O84" s="46">
        <f>N84*基础状态预期!G120</f>
        <v>0</v>
      </c>
      <c r="P84" s="46">
        <f>求节点($C$10:$C$23,$F$10:$F$23,基础状态预期!$F120)*基础状态预期!G120</f>
        <v>0</v>
      </c>
      <c r="Q84" s="44"/>
      <c r="T84" s="95"/>
      <c r="U84" s="44">
        <v>81</v>
      </c>
      <c r="V84" s="84">
        <f t="shared" si="28"/>
        <v>0</v>
      </c>
      <c r="W84" s="84">
        <f t="shared" si="24"/>
        <v>0</v>
      </c>
      <c r="X84" s="84">
        <f t="shared" si="25"/>
        <v>0</v>
      </c>
      <c r="Y84" s="84">
        <f t="shared" si="26"/>
        <v>0</v>
      </c>
      <c r="Z84" s="84">
        <f t="shared" si="27"/>
        <v>0</v>
      </c>
      <c r="AA84" s="84">
        <f t="shared" si="30"/>
        <v>0</v>
      </c>
      <c r="AB84" s="84">
        <f t="shared" si="31"/>
        <v>0</v>
      </c>
      <c r="AC84" s="84">
        <f t="shared" si="32"/>
        <v>0</v>
      </c>
      <c r="AD84" s="84">
        <f t="shared" si="33"/>
        <v>0</v>
      </c>
      <c r="AE84" s="84">
        <f t="shared" si="34"/>
        <v>0</v>
      </c>
      <c r="AF84" s="98" t="e">
        <f>'[1]功能-付费相关'!CA86</f>
        <v>#DIV/0!</v>
      </c>
      <c r="AG84" s="98" t="e">
        <f>'[1]功能-付费相关'!CB86</f>
        <v>#DIV/0!</v>
      </c>
      <c r="AH84" s="98" t="e">
        <f>'[1]功能-付费相关'!CC86</f>
        <v>#DIV/0!</v>
      </c>
      <c r="AI84" s="98" t="e">
        <f>'[1]功能-付费相关'!CD86</f>
        <v>#DIV/0!</v>
      </c>
      <c r="AJ84" s="98" t="e">
        <f>'[1]功能-付费相关'!CE86</f>
        <v>#DIV/0!</v>
      </c>
      <c r="AK84" s="87" t="e">
        <f>SUMPRODUCT(AA$4:AA84,AF$4:AF84)/'[1]资源-钻石'!L84</f>
        <v>#DIV/0!</v>
      </c>
      <c r="AL84" s="87" t="e">
        <f>SUMPRODUCT(AB$4:AB84,AG$4:AG84)/'[1]资源-钻石'!M84</f>
        <v>#DIV/0!</v>
      </c>
      <c r="AM84" s="87" t="e">
        <f>SUMPRODUCT(AC$4:AC84,AH$4:AH84)/'[1]资源-钻石'!N84</f>
        <v>#DIV/0!</v>
      </c>
      <c r="AN84" s="87" t="e">
        <f>SUMPRODUCT(AD$4:AD84,AI$4:AI84)/'[1]资源-钻石'!O84</f>
        <v>#DIV/0!</v>
      </c>
      <c r="AO84" s="87" t="e">
        <f>SUMPRODUCT(AE$4:AE84,AJ$4:AJ84)/'[1]资源-钻石'!P84</f>
        <v>#DIV/0!</v>
      </c>
      <c r="AP84" s="96">
        <f t="shared" si="35"/>
        <v>2.5354566133137347E-2</v>
      </c>
      <c r="AQ84" s="96">
        <f t="shared" si="29"/>
        <v>3.5496392586392288E-3</v>
      </c>
    </row>
    <row r="85" spans="12:43" x14ac:dyDescent="0.15">
      <c r="L85" s="44"/>
      <c r="M85" s="46">
        <f>基础状态预期!C121</f>
        <v>55.098651795473771</v>
      </c>
      <c r="N85" s="46">
        <f>求节点($C$10:$C$23,$E$10:$E$23,基础状态预期!$F121)</f>
        <v>0</v>
      </c>
      <c r="O85" s="46">
        <f>N85*基础状态预期!G121</f>
        <v>0</v>
      </c>
      <c r="P85" s="46">
        <f>求节点($C$10:$C$23,$F$10:$F$23,基础状态预期!$F121)*基础状态预期!G121</f>
        <v>0</v>
      </c>
      <c r="Q85" s="44"/>
      <c r="T85" s="95"/>
      <c r="U85" s="44">
        <v>82</v>
      </c>
      <c r="V85" s="84">
        <f t="shared" si="28"/>
        <v>0</v>
      </c>
      <c r="W85" s="84">
        <f t="shared" si="24"/>
        <v>0</v>
      </c>
      <c r="X85" s="84">
        <f t="shared" si="25"/>
        <v>0</v>
      </c>
      <c r="Y85" s="84">
        <f t="shared" si="26"/>
        <v>0</v>
      </c>
      <c r="Z85" s="84">
        <f t="shared" si="27"/>
        <v>0</v>
      </c>
      <c r="AA85" s="84">
        <f t="shared" si="30"/>
        <v>0</v>
      </c>
      <c r="AB85" s="84">
        <f t="shared" si="31"/>
        <v>0</v>
      </c>
      <c r="AC85" s="84">
        <f t="shared" si="32"/>
        <v>0</v>
      </c>
      <c r="AD85" s="84">
        <f t="shared" si="33"/>
        <v>0</v>
      </c>
      <c r="AE85" s="84">
        <f t="shared" si="34"/>
        <v>0</v>
      </c>
      <c r="AF85" s="98" t="e">
        <f>'[1]功能-付费相关'!CA87</f>
        <v>#DIV/0!</v>
      </c>
      <c r="AG85" s="98" t="e">
        <f>'[1]功能-付费相关'!CB87</f>
        <v>#DIV/0!</v>
      </c>
      <c r="AH85" s="98" t="e">
        <f>'[1]功能-付费相关'!CC87</f>
        <v>#DIV/0!</v>
      </c>
      <c r="AI85" s="98" t="e">
        <f>'[1]功能-付费相关'!CD87</f>
        <v>#DIV/0!</v>
      </c>
      <c r="AJ85" s="98" t="e">
        <f>'[1]功能-付费相关'!CE87</f>
        <v>#DIV/0!</v>
      </c>
      <c r="AK85" s="87" t="e">
        <f>SUMPRODUCT(AA$4:AA85,AF$4:AF85)/'[1]资源-钻石'!L85</f>
        <v>#DIV/0!</v>
      </c>
      <c r="AL85" s="87" t="e">
        <f>SUMPRODUCT(AB$4:AB85,AG$4:AG85)/'[1]资源-钻石'!M85</f>
        <v>#DIV/0!</v>
      </c>
      <c r="AM85" s="87" t="e">
        <f>SUMPRODUCT(AC$4:AC85,AH$4:AH85)/'[1]资源-钻石'!N85</f>
        <v>#DIV/0!</v>
      </c>
      <c r="AN85" s="87" t="e">
        <f>SUMPRODUCT(AD$4:AD85,AI$4:AI85)/'[1]资源-钻石'!O85</f>
        <v>#DIV/0!</v>
      </c>
      <c r="AO85" s="87" t="e">
        <f>SUMPRODUCT(AE$4:AE85,AJ$4:AJ85)/'[1]资源-钻石'!P85</f>
        <v>#DIV/0!</v>
      </c>
      <c r="AP85" s="96">
        <f t="shared" si="35"/>
        <v>2.332620084248636E-2</v>
      </c>
      <c r="AQ85" s="96">
        <f t="shared" si="29"/>
        <v>3.2656681179480907E-3</v>
      </c>
    </row>
    <row r="86" spans="12:43" x14ac:dyDescent="0.15">
      <c r="L86" s="44"/>
      <c r="M86" s="46">
        <f>基础状态预期!C122</f>
        <v>59.525311949539564</v>
      </c>
      <c r="N86" s="46">
        <f>求节点($C$10:$C$23,$E$10:$E$23,基础状态预期!$F122)</f>
        <v>0</v>
      </c>
      <c r="O86" s="46">
        <f>N86*基础状态预期!G122</f>
        <v>0</v>
      </c>
      <c r="P86" s="46">
        <f>求节点($C$10:$C$23,$F$10:$F$23,基础状态预期!$F122)*基础状态预期!G122</f>
        <v>0</v>
      </c>
      <c r="Q86" s="44"/>
      <c r="T86" s="95"/>
      <c r="U86" s="44">
        <v>83</v>
      </c>
      <c r="V86" s="84">
        <f t="shared" si="28"/>
        <v>0</v>
      </c>
      <c r="W86" s="84">
        <f t="shared" si="24"/>
        <v>0</v>
      </c>
      <c r="X86" s="84">
        <f t="shared" si="25"/>
        <v>0</v>
      </c>
      <c r="Y86" s="84">
        <f t="shared" si="26"/>
        <v>0</v>
      </c>
      <c r="Z86" s="84">
        <f t="shared" si="27"/>
        <v>0</v>
      </c>
      <c r="AA86" s="84">
        <f t="shared" si="30"/>
        <v>0</v>
      </c>
      <c r="AB86" s="84">
        <f t="shared" si="31"/>
        <v>0</v>
      </c>
      <c r="AC86" s="84">
        <f t="shared" si="32"/>
        <v>0</v>
      </c>
      <c r="AD86" s="84">
        <f t="shared" si="33"/>
        <v>0</v>
      </c>
      <c r="AE86" s="84">
        <f t="shared" si="34"/>
        <v>0</v>
      </c>
      <c r="AF86" s="98" t="e">
        <f>'[1]功能-付费相关'!CA88</f>
        <v>#DIV/0!</v>
      </c>
      <c r="AG86" s="98" t="e">
        <f>'[1]功能-付费相关'!CB88</f>
        <v>#DIV/0!</v>
      </c>
      <c r="AH86" s="98" t="e">
        <f>'[1]功能-付费相关'!CC88</f>
        <v>#DIV/0!</v>
      </c>
      <c r="AI86" s="98" t="e">
        <f>'[1]功能-付费相关'!CD88</f>
        <v>#DIV/0!</v>
      </c>
      <c r="AJ86" s="98" t="e">
        <f>'[1]功能-付费相关'!CE88</f>
        <v>#DIV/0!</v>
      </c>
      <c r="AK86" s="87" t="e">
        <f>SUMPRODUCT(AA$4:AA86,AF$4:AF86)/'[1]资源-钻石'!L86</f>
        <v>#DIV/0!</v>
      </c>
      <c r="AL86" s="87" t="e">
        <f>SUMPRODUCT(AB$4:AB86,AG$4:AG86)/'[1]资源-钻石'!M86</f>
        <v>#DIV/0!</v>
      </c>
      <c r="AM86" s="87" t="e">
        <f>SUMPRODUCT(AC$4:AC86,AH$4:AH86)/'[1]资源-钻石'!N86</f>
        <v>#DIV/0!</v>
      </c>
      <c r="AN86" s="87" t="e">
        <f>SUMPRODUCT(AD$4:AD86,AI$4:AI86)/'[1]资源-钻石'!O86</f>
        <v>#DIV/0!</v>
      </c>
      <c r="AO86" s="87" t="e">
        <f>SUMPRODUCT(AE$4:AE86,AJ$4:AJ86)/'[1]资源-钻石'!P86</f>
        <v>#DIV/0!</v>
      </c>
      <c r="AP86" s="96">
        <f t="shared" si="35"/>
        <v>2.1460104775087453E-2</v>
      </c>
      <c r="AQ86" s="96">
        <f t="shared" si="29"/>
        <v>3.0044146685122438E-3</v>
      </c>
    </row>
    <row r="87" spans="12:43" x14ac:dyDescent="0.15">
      <c r="L87" s="44"/>
      <c r="M87" s="46">
        <f>基础状态预期!C123</f>
        <v>63.716069329210413</v>
      </c>
      <c r="N87" s="46">
        <f>求节点($C$10:$C$23,$E$10:$E$23,基础状态预期!$F123)</f>
        <v>0</v>
      </c>
      <c r="O87" s="46">
        <f>N87*基础状态预期!G123</f>
        <v>0</v>
      </c>
      <c r="P87" s="46">
        <f>求节点($C$10:$C$23,$F$10:$F$23,基础状态预期!$F123)*基础状态预期!G123</f>
        <v>0</v>
      </c>
      <c r="Q87" s="44"/>
      <c r="T87" s="95"/>
      <c r="U87" s="44">
        <v>84</v>
      </c>
      <c r="V87" s="84">
        <f t="shared" si="28"/>
        <v>0</v>
      </c>
      <c r="W87" s="84">
        <f t="shared" si="24"/>
        <v>0</v>
      </c>
      <c r="X87" s="84">
        <f t="shared" si="25"/>
        <v>0</v>
      </c>
      <c r="Y87" s="84">
        <f t="shared" si="26"/>
        <v>0</v>
      </c>
      <c r="Z87" s="84">
        <f t="shared" si="27"/>
        <v>0</v>
      </c>
      <c r="AA87" s="84">
        <f t="shared" si="30"/>
        <v>0</v>
      </c>
      <c r="AB87" s="84">
        <f t="shared" si="31"/>
        <v>0</v>
      </c>
      <c r="AC87" s="84">
        <f t="shared" si="32"/>
        <v>0</v>
      </c>
      <c r="AD87" s="84">
        <f t="shared" si="33"/>
        <v>0</v>
      </c>
      <c r="AE87" s="84">
        <f t="shared" si="34"/>
        <v>0</v>
      </c>
      <c r="AF87" s="98" t="e">
        <f>'[1]功能-付费相关'!CA89</f>
        <v>#DIV/0!</v>
      </c>
      <c r="AG87" s="98" t="e">
        <f>'[1]功能-付费相关'!CB89</f>
        <v>#DIV/0!</v>
      </c>
      <c r="AH87" s="98" t="e">
        <f>'[1]功能-付费相关'!CC89</f>
        <v>#DIV/0!</v>
      </c>
      <c r="AI87" s="98" t="e">
        <f>'[1]功能-付费相关'!CD89</f>
        <v>#DIV/0!</v>
      </c>
      <c r="AJ87" s="98" t="e">
        <f>'[1]功能-付费相关'!CE89</f>
        <v>#DIV/0!</v>
      </c>
      <c r="AK87" s="87" t="e">
        <f>SUMPRODUCT(AA$4:AA87,AF$4:AF87)/'[1]资源-钻石'!L87</f>
        <v>#DIV/0!</v>
      </c>
      <c r="AL87" s="87" t="e">
        <f>SUMPRODUCT(AB$4:AB87,AG$4:AG87)/'[1]资源-钻石'!M87</f>
        <v>#DIV/0!</v>
      </c>
      <c r="AM87" s="87" t="e">
        <f>SUMPRODUCT(AC$4:AC87,AH$4:AH87)/'[1]资源-钻石'!N87</f>
        <v>#DIV/0!</v>
      </c>
      <c r="AN87" s="87" t="e">
        <f>SUMPRODUCT(AD$4:AD87,AI$4:AI87)/'[1]资源-钻石'!O87</f>
        <v>#DIV/0!</v>
      </c>
      <c r="AO87" s="87" t="e">
        <f>SUMPRODUCT(AE$4:AE87,AJ$4:AJ87)/'[1]资源-钻石'!P87</f>
        <v>#DIV/0!</v>
      </c>
      <c r="AP87" s="96">
        <f t="shared" si="35"/>
        <v>1.9743296393080458E-2</v>
      </c>
      <c r="AQ87" s="96">
        <f t="shared" si="29"/>
        <v>2.7640614950312642E-3</v>
      </c>
    </row>
    <row r="88" spans="12:43" x14ac:dyDescent="0.15">
      <c r="M88" s="111">
        <f>基础状态预期!C124</f>
        <v>68.056786360063242</v>
      </c>
      <c r="N88" s="111">
        <f>求节点($C$10:$C$23,$E$10:$E$23,基础状态预期!$F124)</f>
        <v>0</v>
      </c>
      <c r="O88" s="111">
        <f>N88*基础状态预期!G124</f>
        <v>0</v>
      </c>
      <c r="P88" s="111">
        <f>求节点($C$10:$C$23,$F$10:$F$23,基础状态预期!$F124)*基础状态预期!G124</f>
        <v>0</v>
      </c>
      <c r="T88" s="95"/>
      <c r="U88" s="44">
        <v>85</v>
      </c>
      <c r="V88" s="84">
        <f t="shared" si="28"/>
        <v>0</v>
      </c>
      <c r="W88" s="84">
        <f t="shared" si="24"/>
        <v>0</v>
      </c>
      <c r="X88" s="84">
        <f t="shared" si="25"/>
        <v>0</v>
      </c>
      <c r="Y88" s="84">
        <f t="shared" si="26"/>
        <v>0</v>
      </c>
      <c r="Z88" s="84">
        <f t="shared" si="27"/>
        <v>0</v>
      </c>
      <c r="AA88" s="84">
        <f t="shared" si="30"/>
        <v>0</v>
      </c>
      <c r="AB88" s="84">
        <f t="shared" si="31"/>
        <v>0</v>
      </c>
      <c r="AC88" s="84">
        <f t="shared" si="32"/>
        <v>0</v>
      </c>
      <c r="AD88" s="84">
        <f t="shared" si="33"/>
        <v>0</v>
      </c>
      <c r="AE88" s="84">
        <f t="shared" si="34"/>
        <v>0</v>
      </c>
      <c r="AF88" s="98" t="e">
        <f>'[1]功能-付费相关'!CA90</f>
        <v>#DIV/0!</v>
      </c>
      <c r="AG88" s="98" t="e">
        <f>'[1]功能-付费相关'!CB90</f>
        <v>#DIV/0!</v>
      </c>
      <c r="AH88" s="98" t="e">
        <f>'[1]功能-付费相关'!CC90</f>
        <v>#DIV/0!</v>
      </c>
      <c r="AI88" s="98" t="e">
        <f>'[1]功能-付费相关'!CD90</f>
        <v>#DIV/0!</v>
      </c>
      <c r="AJ88" s="98" t="e">
        <f>'[1]功能-付费相关'!CE90</f>
        <v>#DIV/0!</v>
      </c>
      <c r="AK88" s="87" t="e">
        <f>SUMPRODUCT(AA$4:AA88,AF$4:AF88)/'[1]资源-钻石'!L88</f>
        <v>#DIV/0!</v>
      </c>
      <c r="AL88" s="87" t="e">
        <f>SUMPRODUCT(AB$4:AB88,AG$4:AG88)/'[1]资源-钻石'!M88</f>
        <v>#DIV/0!</v>
      </c>
      <c r="AM88" s="87" t="e">
        <f>SUMPRODUCT(AC$4:AC88,AH$4:AH88)/'[1]资源-钻石'!N88</f>
        <v>#DIV/0!</v>
      </c>
      <c r="AN88" s="87" t="e">
        <f>SUMPRODUCT(AD$4:AD88,AI$4:AI88)/'[1]资源-钻石'!O88</f>
        <v>#DIV/0!</v>
      </c>
      <c r="AO88" s="87" t="e">
        <f>SUMPRODUCT(AE$4:AE88,AJ$4:AJ88)/'[1]资源-钻石'!P88</f>
        <v>#DIV/0!</v>
      </c>
      <c r="AP88" s="96">
        <f t="shared" si="35"/>
        <v>1.8163832681634021E-2</v>
      </c>
      <c r="AQ88" s="96">
        <f t="shared" si="29"/>
        <v>2.5429365754287632E-3</v>
      </c>
    </row>
    <row r="89" spans="12:43" x14ac:dyDescent="0.15">
      <c r="M89" s="111">
        <f>基础状态预期!C125</f>
        <v>72.370191168708189</v>
      </c>
      <c r="N89" s="111">
        <f>求节点($C$10:$C$23,$E$10:$E$23,基础状态预期!$F125)</f>
        <v>0</v>
      </c>
      <c r="O89" s="111">
        <f>N89*基础状态预期!G125</f>
        <v>0</v>
      </c>
      <c r="P89" s="111">
        <f>求节点($C$10:$C$23,$F$10:$F$23,基础状态预期!$F125)*基础状态预期!G125</f>
        <v>0</v>
      </c>
      <c r="T89" s="95"/>
      <c r="U89" s="44">
        <v>86</v>
      </c>
      <c r="V89" s="84">
        <f t="shared" si="28"/>
        <v>0</v>
      </c>
      <c r="W89" s="84">
        <f t="shared" si="24"/>
        <v>0</v>
      </c>
      <c r="X89" s="84">
        <f t="shared" si="25"/>
        <v>0</v>
      </c>
      <c r="Y89" s="84">
        <f t="shared" si="26"/>
        <v>0</v>
      </c>
      <c r="Z89" s="84">
        <f t="shared" si="27"/>
        <v>0</v>
      </c>
      <c r="AA89" s="84">
        <f t="shared" si="30"/>
        <v>0</v>
      </c>
      <c r="AB89" s="84">
        <f t="shared" si="31"/>
        <v>0</v>
      </c>
      <c r="AC89" s="84">
        <f t="shared" si="32"/>
        <v>0</v>
      </c>
      <c r="AD89" s="84">
        <f t="shared" si="33"/>
        <v>0</v>
      </c>
      <c r="AE89" s="84">
        <f t="shared" si="34"/>
        <v>0</v>
      </c>
      <c r="AF89" s="98" t="e">
        <f>'[1]功能-付费相关'!CA91</f>
        <v>#DIV/0!</v>
      </c>
      <c r="AG89" s="98" t="e">
        <f>'[1]功能-付费相关'!CB91</f>
        <v>#DIV/0!</v>
      </c>
      <c r="AH89" s="98" t="e">
        <f>'[1]功能-付费相关'!CC91</f>
        <v>#DIV/0!</v>
      </c>
      <c r="AI89" s="98" t="e">
        <f>'[1]功能-付费相关'!CD91</f>
        <v>#DIV/0!</v>
      </c>
      <c r="AJ89" s="98" t="e">
        <f>'[1]功能-付费相关'!CE91</f>
        <v>#DIV/0!</v>
      </c>
      <c r="AK89" s="87" t="e">
        <f>SUMPRODUCT(AA$4:AA89,AF$4:AF89)/'[1]资源-钻石'!L89</f>
        <v>#DIV/0!</v>
      </c>
      <c r="AL89" s="87" t="e">
        <f>SUMPRODUCT(AB$4:AB89,AG$4:AG89)/'[1]资源-钻石'!M89</f>
        <v>#DIV/0!</v>
      </c>
      <c r="AM89" s="87" t="e">
        <f>SUMPRODUCT(AC$4:AC89,AH$4:AH89)/'[1]资源-钻石'!N89</f>
        <v>#DIV/0!</v>
      </c>
      <c r="AN89" s="87" t="e">
        <f>SUMPRODUCT(AD$4:AD89,AI$4:AI89)/'[1]资源-钻石'!O89</f>
        <v>#DIV/0!</v>
      </c>
      <c r="AO89" s="87" t="e">
        <f>SUMPRODUCT(AE$4:AE89,AJ$4:AJ89)/'[1]资源-钻石'!P89</f>
        <v>#DIV/0!</v>
      </c>
      <c r="AP89" s="96">
        <f t="shared" si="35"/>
        <v>1.6710726067103301E-2</v>
      </c>
      <c r="AQ89" s="96">
        <f t="shared" si="29"/>
        <v>2.3395016493944622E-3</v>
      </c>
    </row>
    <row r="90" spans="12:43" x14ac:dyDescent="0.15">
      <c r="M90" s="111">
        <f>基础状态预期!C126</f>
        <v>76.596339332789427</v>
      </c>
      <c r="N90" s="111">
        <f>求节点($C$10:$C$23,$E$10:$E$23,基础状态预期!$F126)</f>
        <v>0</v>
      </c>
      <c r="O90" s="111">
        <f>N90*基础状态预期!G126</f>
        <v>0</v>
      </c>
      <c r="P90" s="111">
        <f>求节点($C$10:$C$23,$F$10:$F$23,基础状态预期!$F126)*基础状态预期!G126</f>
        <v>0</v>
      </c>
      <c r="T90" s="95"/>
      <c r="U90" s="44">
        <v>87</v>
      </c>
      <c r="V90" s="84">
        <f t="shared" si="28"/>
        <v>0</v>
      </c>
      <c r="W90" s="84">
        <f t="shared" si="24"/>
        <v>0</v>
      </c>
      <c r="X90" s="84">
        <f t="shared" si="25"/>
        <v>0</v>
      </c>
      <c r="Y90" s="84">
        <f t="shared" si="26"/>
        <v>0</v>
      </c>
      <c r="Z90" s="84">
        <f t="shared" si="27"/>
        <v>0</v>
      </c>
      <c r="AA90" s="84">
        <f t="shared" si="30"/>
        <v>0</v>
      </c>
      <c r="AB90" s="84">
        <f t="shared" si="31"/>
        <v>0</v>
      </c>
      <c r="AC90" s="84">
        <f t="shared" si="32"/>
        <v>0</v>
      </c>
      <c r="AD90" s="84">
        <f t="shared" si="33"/>
        <v>0</v>
      </c>
      <c r="AE90" s="84">
        <f t="shared" si="34"/>
        <v>0</v>
      </c>
      <c r="AF90" s="98" t="e">
        <f>'[1]功能-付费相关'!CA92</f>
        <v>#DIV/0!</v>
      </c>
      <c r="AG90" s="98" t="e">
        <f>'[1]功能-付费相关'!CB92</f>
        <v>#DIV/0!</v>
      </c>
      <c r="AH90" s="98" t="e">
        <f>'[1]功能-付费相关'!CC92</f>
        <v>#DIV/0!</v>
      </c>
      <c r="AI90" s="98" t="e">
        <f>'[1]功能-付费相关'!CD92</f>
        <v>#DIV/0!</v>
      </c>
      <c r="AJ90" s="98" t="e">
        <f>'[1]功能-付费相关'!CE92</f>
        <v>#DIV/0!</v>
      </c>
      <c r="AK90" s="87" t="e">
        <f>SUMPRODUCT(AA$4:AA90,AF$4:AF90)/'[1]资源-钻石'!L90</f>
        <v>#DIV/0!</v>
      </c>
      <c r="AL90" s="87" t="e">
        <f>SUMPRODUCT(AB$4:AB90,AG$4:AG90)/'[1]资源-钻石'!M90</f>
        <v>#DIV/0!</v>
      </c>
      <c r="AM90" s="87" t="e">
        <f>SUMPRODUCT(AC$4:AC90,AH$4:AH90)/'[1]资源-钻石'!N90</f>
        <v>#DIV/0!</v>
      </c>
      <c r="AN90" s="87" t="e">
        <f>SUMPRODUCT(AD$4:AD90,AI$4:AI90)/'[1]资源-钻石'!O90</f>
        <v>#DIV/0!</v>
      </c>
      <c r="AO90" s="87" t="e">
        <f>SUMPRODUCT(AE$4:AE90,AJ$4:AJ90)/'[1]资源-钻石'!P90</f>
        <v>#DIV/0!</v>
      </c>
      <c r="AP90" s="96">
        <f t="shared" si="35"/>
        <v>1.5373867981735038E-2</v>
      </c>
      <c r="AQ90" s="96">
        <f t="shared" si="29"/>
        <v>2.1523415174429057E-3</v>
      </c>
    </row>
    <row r="91" spans="12:43" x14ac:dyDescent="0.15">
      <c r="M91" s="111">
        <f>基础状态预期!C127</f>
        <v>80.940702389790019</v>
      </c>
      <c r="N91" s="111">
        <f>求节点($C$10:$C$23,$E$10:$E$23,基础状态预期!$F127)</f>
        <v>0</v>
      </c>
      <c r="O91" s="111">
        <f>N91*基础状态预期!G127</f>
        <v>0</v>
      </c>
      <c r="P91" s="111">
        <f>求节点($C$10:$C$23,$F$10:$F$23,基础状态预期!$F127)*基础状态预期!G127</f>
        <v>0</v>
      </c>
      <c r="T91" s="95"/>
      <c r="U91" s="44">
        <v>88</v>
      </c>
      <c r="V91" s="84">
        <f t="shared" si="28"/>
        <v>0</v>
      </c>
      <c r="W91" s="84">
        <f t="shared" si="24"/>
        <v>0</v>
      </c>
      <c r="X91" s="84">
        <f t="shared" si="25"/>
        <v>0</v>
      </c>
      <c r="Y91" s="84">
        <f t="shared" si="26"/>
        <v>0</v>
      </c>
      <c r="Z91" s="84">
        <f t="shared" si="27"/>
        <v>0</v>
      </c>
      <c r="AA91" s="84">
        <f t="shared" si="30"/>
        <v>0</v>
      </c>
      <c r="AB91" s="84">
        <f t="shared" si="31"/>
        <v>0</v>
      </c>
      <c r="AC91" s="84">
        <f t="shared" si="32"/>
        <v>0</v>
      </c>
      <c r="AD91" s="84">
        <f t="shared" si="33"/>
        <v>0</v>
      </c>
      <c r="AE91" s="84">
        <f t="shared" si="34"/>
        <v>0</v>
      </c>
      <c r="AF91" s="98" t="e">
        <f>'[1]功能-付费相关'!CA93</f>
        <v>#DIV/0!</v>
      </c>
      <c r="AG91" s="98" t="e">
        <f>'[1]功能-付费相关'!CB93</f>
        <v>#DIV/0!</v>
      </c>
      <c r="AH91" s="98" t="e">
        <f>'[1]功能-付费相关'!CC93</f>
        <v>#DIV/0!</v>
      </c>
      <c r="AI91" s="98" t="e">
        <f>'[1]功能-付费相关'!CD93</f>
        <v>#DIV/0!</v>
      </c>
      <c r="AJ91" s="98" t="e">
        <f>'[1]功能-付费相关'!CE93</f>
        <v>#DIV/0!</v>
      </c>
      <c r="AK91" s="87" t="e">
        <f>SUMPRODUCT(AA$4:AA91,AF$4:AF91)/'[1]资源-钻石'!L91</f>
        <v>#DIV/0!</v>
      </c>
      <c r="AL91" s="87" t="e">
        <f>SUMPRODUCT(AB$4:AB91,AG$4:AG91)/'[1]资源-钻石'!M91</f>
        <v>#DIV/0!</v>
      </c>
      <c r="AM91" s="87" t="e">
        <f>SUMPRODUCT(AC$4:AC91,AH$4:AH91)/'[1]资源-钻石'!N91</f>
        <v>#DIV/0!</v>
      </c>
      <c r="AN91" s="87" t="e">
        <f>SUMPRODUCT(AD$4:AD91,AI$4:AI91)/'[1]资源-钻石'!O91</f>
        <v>#DIV/0!</v>
      </c>
      <c r="AO91" s="87" t="e">
        <f>SUMPRODUCT(AE$4:AE91,AJ$4:AJ91)/'[1]资源-钻石'!P91</f>
        <v>#DIV/0!</v>
      </c>
      <c r="AP91" s="96">
        <f t="shared" si="35"/>
        <v>1.4143958543196236E-2</v>
      </c>
      <c r="AQ91" s="96">
        <f t="shared" si="29"/>
        <v>1.9801541960474734E-3</v>
      </c>
    </row>
    <row r="92" spans="12:43" x14ac:dyDescent="0.15">
      <c r="L92" s="108"/>
      <c r="M92" s="111">
        <f>基础状态预期!C128</f>
        <v>85.224173721390827</v>
      </c>
      <c r="N92" s="111">
        <f>求节点($C$10:$C$23,$E$10:$E$23,基础状态预期!$F128)</f>
        <v>0</v>
      </c>
      <c r="O92" s="111">
        <f>N92*基础状态预期!G128</f>
        <v>0</v>
      </c>
      <c r="P92" s="111">
        <f>求节点($C$10:$C$23,$F$10:$F$23,基础状态预期!$F128)*基础状态预期!G128</f>
        <v>0</v>
      </c>
      <c r="Q92" s="108"/>
      <c r="T92" s="95"/>
      <c r="U92" s="44">
        <v>89</v>
      </c>
      <c r="V92" s="84">
        <f t="shared" si="28"/>
        <v>0</v>
      </c>
      <c r="W92" s="84">
        <f t="shared" si="24"/>
        <v>0</v>
      </c>
      <c r="X92" s="84">
        <f t="shared" si="25"/>
        <v>0</v>
      </c>
      <c r="Y92" s="84">
        <f t="shared" si="26"/>
        <v>0</v>
      </c>
      <c r="Z92" s="84">
        <f t="shared" si="27"/>
        <v>0</v>
      </c>
      <c r="AA92" s="84">
        <f t="shared" si="30"/>
        <v>0</v>
      </c>
      <c r="AB92" s="84">
        <f t="shared" si="31"/>
        <v>0</v>
      </c>
      <c r="AC92" s="84">
        <f t="shared" si="32"/>
        <v>0</v>
      </c>
      <c r="AD92" s="84">
        <f t="shared" si="33"/>
        <v>0</v>
      </c>
      <c r="AE92" s="84">
        <f t="shared" si="34"/>
        <v>0</v>
      </c>
      <c r="AF92" s="98" t="e">
        <f>'[1]功能-付费相关'!CA94</f>
        <v>#DIV/0!</v>
      </c>
      <c r="AG92" s="98" t="e">
        <f>'[1]功能-付费相关'!CB94</f>
        <v>#DIV/0!</v>
      </c>
      <c r="AH92" s="98" t="e">
        <f>'[1]功能-付费相关'!CC94</f>
        <v>#DIV/0!</v>
      </c>
      <c r="AI92" s="98" t="e">
        <f>'[1]功能-付费相关'!CD94</f>
        <v>#DIV/0!</v>
      </c>
      <c r="AJ92" s="98" t="e">
        <f>'[1]功能-付费相关'!CE94</f>
        <v>#DIV/0!</v>
      </c>
      <c r="AK92" s="87" t="e">
        <f>SUMPRODUCT(AA$4:AA92,AF$4:AF92)/'[1]资源-钻石'!L92</f>
        <v>#DIV/0!</v>
      </c>
      <c r="AL92" s="87" t="e">
        <f>SUMPRODUCT(AB$4:AB92,AG$4:AG92)/'[1]资源-钻石'!M92</f>
        <v>#DIV/0!</v>
      </c>
      <c r="AM92" s="87" t="e">
        <f>SUMPRODUCT(AC$4:AC92,AH$4:AH92)/'[1]资源-钻石'!N92</f>
        <v>#DIV/0!</v>
      </c>
      <c r="AN92" s="87" t="e">
        <f>SUMPRODUCT(AD$4:AD92,AI$4:AI92)/'[1]资源-钻石'!O92</f>
        <v>#DIV/0!</v>
      </c>
      <c r="AO92" s="87" t="e">
        <f>SUMPRODUCT(AE$4:AE92,AJ$4:AJ92)/'[1]资源-钻石'!P92</f>
        <v>#DIV/0!</v>
      </c>
      <c r="AP92" s="96">
        <f t="shared" si="35"/>
        <v>1.3012441859740537E-2</v>
      </c>
      <c r="AQ92" s="96">
        <f t="shared" si="29"/>
        <v>1.8217418603636753E-3</v>
      </c>
    </row>
    <row r="93" spans="12:43" x14ac:dyDescent="0.15">
      <c r="L93" s="108"/>
      <c r="M93" s="111">
        <f>基础状态预期!C139</f>
        <v>152.06771099669967</v>
      </c>
      <c r="N93" s="111">
        <f>求节点($C$10:$C$23,$E$10:$E$23,基础状态预期!$F139)</f>
        <v>0</v>
      </c>
      <c r="O93" s="111">
        <f>N93*基础状态预期!G139</f>
        <v>0</v>
      </c>
      <c r="P93" s="111">
        <f>求节点($C$10:$C$23,$F$10:$F$23,基础状态预期!$F139)*基础状态预期!G139</f>
        <v>0</v>
      </c>
      <c r="Q93" s="108"/>
      <c r="T93" s="95"/>
      <c r="U93" s="44">
        <v>90</v>
      </c>
      <c r="V93" s="84">
        <f t="shared" si="28"/>
        <v>0</v>
      </c>
      <c r="W93" s="84">
        <f t="shared" si="24"/>
        <v>0</v>
      </c>
      <c r="X93" s="84">
        <f t="shared" si="25"/>
        <v>0</v>
      </c>
      <c r="Y93" s="84">
        <f t="shared" si="26"/>
        <v>0</v>
      </c>
      <c r="Z93" s="84">
        <f t="shared" si="27"/>
        <v>0</v>
      </c>
      <c r="AA93" s="84">
        <f t="shared" si="30"/>
        <v>0</v>
      </c>
      <c r="AB93" s="84">
        <f t="shared" si="31"/>
        <v>0</v>
      </c>
      <c r="AC93" s="84">
        <f t="shared" si="32"/>
        <v>0</v>
      </c>
      <c r="AD93" s="84">
        <f t="shared" si="33"/>
        <v>0</v>
      </c>
      <c r="AE93" s="84">
        <f t="shared" si="34"/>
        <v>0</v>
      </c>
      <c r="AF93" s="98" t="e">
        <f>'[1]功能-付费相关'!CA95</f>
        <v>#DIV/0!</v>
      </c>
      <c r="AG93" s="98" t="e">
        <f>'[1]功能-付费相关'!CB95</f>
        <v>#DIV/0!</v>
      </c>
      <c r="AH93" s="98" t="e">
        <f>'[1]功能-付费相关'!CC95</f>
        <v>#DIV/0!</v>
      </c>
      <c r="AI93" s="98" t="e">
        <f>'[1]功能-付费相关'!CD95</f>
        <v>#DIV/0!</v>
      </c>
      <c r="AJ93" s="98" t="e">
        <f>'[1]功能-付费相关'!CE95</f>
        <v>#DIV/0!</v>
      </c>
      <c r="AK93" s="87" t="e">
        <f>SUMPRODUCT(AA$4:AA93,AF$4:AF93)/'[1]资源-钻石'!L93</f>
        <v>#DIV/0!</v>
      </c>
      <c r="AL93" s="87" t="e">
        <f>SUMPRODUCT(AB$4:AB93,AG$4:AG93)/'[1]资源-钻石'!M93</f>
        <v>#DIV/0!</v>
      </c>
      <c r="AM93" s="87" t="e">
        <f>SUMPRODUCT(AC$4:AC93,AH$4:AH93)/'[1]资源-钻石'!N93</f>
        <v>#DIV/0!</v>
      </c>
      <c r="AN93" s="87" t="e">
        <f>SUMPRODUCT(AD$4:AD93,AI$4:AI93)/'[1]资源-钻石'!O93</f>
        <v>#DIV/0!</v>
      </c>
      <c r="AO93" s="87" t="e">
        <f>SUMPRODUCT(AE$4:AE93,AJ$4:AJ93)/'[1]资源-钻石'!P93</f>
        <v>#DIV/0!</v>
      </c>
      <c r="AP93" s="96">
        <f t="shared" si="35"/>
        <v>1.1971446510961294E-2</v>
      </c>
      <c r="AQ93" s="96">
        <f t="shared" si="29"/>
        <v>1.6760025115345814E-3</v>
      </c>
    </row>
    <row r="94" spans="12:43" x14ac:dyDescent="0.15">
      <c r="L94" s="108"/>
      <c r="M94" s="110"/>
      <c r="N94" s="110"/>
      <c r="O94" s="108"/>
      <c r="P94" s="108"/>
      <c r="Q94" s="108"/>
      <c r="T94" s="95"/>
      <c r="U94" s="44">
        <v>91</v>
      </c>
      <c r="V94" s="84">
        <f t="shared" si="28"/>
        <v>0</v>
      </c>
      <c r="W94" s="84">
        <f t="shared" si="24"/>
        <v>0</v>
      </c>
      <c r="X94" s="84">
        <f t="shared" si="25"/>
        <v>0</v>
      </c>
      <c r="Y94" s="84">
        <f t="shared" si="26"/>
        <v>0</v>
      </c>
      <c r="Z94" s="84">
        <f t="shared" si="27"/>
        <v>0</v>
      </c>
      <c r="AA94" s="84">
        <f t="shared" si="30"/>
        <v>0</v>
      </c>
      <c r="AB94" s="84">
        <f t="shared" si="31"/>
        <v>0</v>
      </c>
      <c r="AC94" s="84">
        <f t="shared" si="32"/>
        <v>0</v>
      </c>
      <c r="AD94" s="84">
        <f t="shared" si="33"/>
        <v>0</v>
      </c>
      <c r="AE94" s="84">
        <f t="shared" si="34"/>
        <v>0</v>
      </c>
      <c r="AF94" s="98" t="e">
        <f>'[1]功能-付费相关'!CA96</f>
        <v>#DIV/0!</v>
      </c>
      <c r="AG94" s="98" t="e">
        <f>'[1]功能-付费相关'!CB96</f>
        <v>#DIV/0!</v>
      </c>
      <c r="AH94" s="98" t="e">
        <f>'[1]功能-付费相关'!CC96</f>
        <v>#DIV/0!</v>
      </c>
      <c r="AI94" s="98" t="e">
        <f>'[1]功能-付费相关'!CD96</f>
        <v>#DIV/0!</v>
      </c>
      <c r="AJ94" s="98" t="e">
        <f>'[1]功能-付费相关'!CE96</f>
        <v>#DIV/0!</v>
      </c>
      <c r="AK94" s="87" t="e">
        <f>SUMPRODUCT(AA$4:AA94,AF$4:AF94)/'[1]资源-钻石'!L94</f>
        <v>#DIV/0!</v>
      </c>
      <c r="AL94" s="87" t="e">
        <f>SUMPRODUCT(AB$4:AB94,AG$4:AG94)/'[1]资源-钻石'!M94</f>
        <v>#DIV/0!</v>
      </c>
      <c r="AM94" s="87" t="e">
        <f>SUMPRODUCT(AC$4:AC94,AH$4:AH94)/'[1]资源-钻石'!N94</f>
        <v>#DIV/0!</v>
      </c>
      <c r="AN94" s="87" t="e">
        <f>SUMPRODUCT(AD$4:AD94,AI$4:AI94)/'[1]资源-钻石'!O94</f>
        <v>#DIV/0!</v>
      </c>
      <c r="AO94" s="87" t="e">
        <f>SUMPRODUCT(AE$4:AE94,AJ$4:AJ94)/'[1]资源-钻石'!P94</f>
        <v>#DIV/0!</v>
      </c>
      <c r="AP94" s="96">
        <f t="shared" si="35"/>
        <v>1.1013730790084391E-2</v>
      </c>
      <c r="AQ94" s="96">
        <f t="shared" si="29"/>
        <v>1.541922310611815E-3</v>
      </c>
    </row>
    <row r="95" spans="12:43" x14ac:dyDescent="0.15">
      <c r="M95" s="22" t="s">
        <v>65</v>
      </c>
      <c r="N95" s="22"/>
      <c r="T95" s="95"/>
      <c r="U95" s="44">
        <v>92</v>
      </c>
      <c r="V95" s="84">
        <f t="shared" si="28"/>
        <v>0</v>
      </c>
      <c r="W95" s="84">
        <f t="shared" si="24"/>
        <v>0</v>
      </c>
      <c r="X95" s="84">
        <f t="shared" si="25"/>
        <v>0</v>
      </c>
      <c r="Y95" s="84">
        <f t="shared" si="26"/>
        <v>0</v>
      </c>
      <c r="Z95" s="84">
        <f t="shared" si="27"/>
        <v>0</v>
      </c>
      <c r="AA95" s="84">
        <f t="shared" si="30"/>
        <v>0</v>
      </c>
      <c r="AB95" s="84">
        <f t="shared" si="31"/>
        <v>0</v>
      </c>
      <c r="AC95" s="84">
        <f t="shared" si="32"/>
        <v>0</v>
      </c>
      <c r="AD95" s="84">
        <f t="shared" si="33"/>
        <v>0</v>
      </c>
      <c r="AE95" s="84">
        <f t="shared" si="34"/>
        <v>0</v>
      </c>
      <c r="AF95" s="98" t="e">
        <f>'[1]功能-付费相关'!CA97</f>
        <v>#DIV/0!</v>
      </c>
      <c r="AG95" s="98" t="e">
        <f>'[1]功能-付费相关'!CB97</f>
        <v>#DIV/0!</v>
      </c>
      <c r="AH95" s="98" t="e">
        <f>'[1]功能-付费相关'!CC97</f>
        <v>#DIV/0!</v>
      </c>
      <c r="AI95" s="98" t="e">
        <f>'[1]功能-付费相关'!CD97</f>
        <v>#DIV/0!</v>
      </c>
      <c r="AJ95" s="98" t="e">
        <f>'[1]功能-付费相关'!CE97</f>
        <v>#DIV/0!</v>
      </c>
      <c r="AK95" s="87" t="e">
        <f>SUMPRODUCT(AA$4:AA95,AF$4:AF95)/'[1]资源-钻石'!L95</f>
        <v>#DIV/0!</v>
      </c>
      <c r="AL95" s="87" t="e">
        <f>SUMPRODUCT(AB$4:AB95,AG$4:AG95)/'[1]资源-钻石'!M95</f>
        <v>#DIV/0!</v>
      </c>
      <c r="AM95" s="87" t="e">
        <f>SUMPRODUCT(AC$4:AC95,AH$4:AH95)/'[1]资源-钻石'!N95</f>
        <v>#DIV/0!</v>
      </c>
      <c r="AN95" s="87" t="e">
        <f>SUMPRODUCT(AD$4:AD95,AI$4:AI95)/'[1]资源-钻石'!O95</f>
        <v>#DIV/0!</v>
      </c>
      <c r="AO95" s="87" t="e">
        <f>SUMPRODUCT(AE$4:AE95,AJ$4:AJ95)/'[1]资源-钻石'!P95</f>
        <v>#DIV/0!</v>
      </c>
      <c r="AP95" s="96">
        <f t="shared" si="35"/>
        <v>1.013263232687764E-2</v>
      </c>
      <c r="AQ95" s="96">
        <f t="shared" si="29"/>
        <v>1.4185685257628697E-3</v>
      </c>
    </row>
    <row r="96" spans="12:43" x14ac:dyDescent="0.15">
      <c r="M96" s="22" t="s">
        <v>298</v>
      </c>
      <c r="N96" s="22" t="s">
        <v>70</v>
      </c>
      <c r="O96" s="22" t="s">
        <v>73</v>
      </c>
      <c r="P96" s="22" t="s">
        <v>75</v>
      </c>
      <c r="T96" s="95"/>
      <c r="U96" s="44">
        <v>93</v>
      </c>
      <c r="V96" s="84">
        <f t="shared" si="28"/>
        <v>0</v>
      </c>
      <c r="W96" s="84">
        <f t="shared" si="24"/>
        <v>0</v>
      </c>
      <c r="X96" s="84">
        <f t="shared" si="25"/>
        <v>0</v>
      </c>
      <c r="Y96" s="84">
        <f t="shared" si="26"/>
        <v>0</v>
      </c>
      <c r="Z96" s="84">
        <f t="shared" si="27"/>
        <v>0</v>
      </c>
      <c r="AA96" s="84">
        <f t="shared" si="30"/>
        <v>0</v>
      </c>
      <c r="AB96" s="84">
        <f t="shared" si="31"/>
        <v>0</v>
      </c>
      <c r="AC96" s="84">
        <f t="shared" si="32"/>
        <v>0</v>
      </c>
      <c r="AD96" s="84">
        <f t="shared" si="33"/>
        <v>0</v>
      </c>
      <c r="AE96" s="84">
        <f t="shared" si="34"/>
        <v>0</v>
      </c>
      <c r="AF96" s="98" t="e">
        <f>'[1]功能-付费相关'!CA98</f>
        <v>#DIV/0!</v>
      </c>
      <c r="AG96" s="98" t="e">
        <f>'[1]功能-付费相关'!CB98</f>
        <v>#DIV/0!</v>
      </c>
      <c r="AH96" s="98" t="e">
        <f>'[1]功能-付费相关'!CC98</f>
        <v>#DIV/0!</v>
      </c>
      <c r="AI96" s="98" t="e">
        <f>'[1]功能-付费相关'!CD98</f>
        <v>#DIV/0!</v>
      </c>
      <c r="AJ96" s="98" t="e">
        <f>'[1]功能-付费相关'!CE98</f>
        <v>#DIV/0!</v>
      </c>
      <c r="AK96" s="87" t="e">
        <f>SUMPRODUCT(AA$4:AA96,AF$4:AF96)/'[1]资源-钻石'!L96</f>
        <v>#DIV/0!</v>
      </c>
      <c r="AL96" s="87" t="e">
        <f>SUMPRODUCT(AB$4:AB96,AG$4:AG96)/'[1]资源-钻石'!M96</f>
        <v>#DIV/0!</v>
      </c>
      <c r="AM96" s="87" t="e">
        <f>SUMPRODUCT(AC$4:AC96,AH$4:AH96)/'[1]资源-钻石'!N96</f>
        <v>#DIV/0!</v>
      </c>
      <c r="AN96" s="87" t="e">
        <f>SUMPRODUCT(AD$4:AD96,AI$4:AI96)/'[1]资源-钻石'!O96</f>
        <v>#DIV/0!</v>
      </c>
      <c r="AO96" s="87" t="e">
        <f>SUMPRODUCT(AE$4:AE96,AJ$4:AJ96)/'[1]资源-钻石'!P96</f>
        <v>#DIV/0!</v>
      </c>
      <c r="AP96" s="96">
        <f t="shared" si="35"/>
        <v>9.3220217407274288E-3</v>
      </c>
      <c r="AQ96" s="96">
        <f t="shared" si="29"/>
        <v>1.3050830437018402E-3</v>
      </c>
    </row>
    <row r="97" spans="13:43" x14ac:dyDescent="0.15">
      <c r="M97" s="46">
        <f>基础状态预期!C143</f>
        <v>9.6033064736987495</v>
      </c>
      <c r="N97" s="46">
        <f>求节点($C$10:$C$23,$E$10:$E$23,基础状态预期!$F143)</f>
        <v>0</v>
      </c>
      <c r="O97" s="46">
        <f>N97*基础状态预期!G143</f>
        <v>0</v>
      </c>
      <c r="P97" s="46">
        <f>求节点($C$10:$C$23,$F$10:$F$23,基础状态预期!$F143)*基础状态预期!G143</f>
        <v>0</v>
      </c>
      <c r="T97" s="95"/>
      <c r="U97" s="44">
        <v>94</v>
      </c>
      <c r="V97" s="84">
        <f t="shared" si="28"/>
        <v>0</v>
      </c>
      <c r="W97" s="84">
        <f t="shared" si="24"/>
        <v>0</v>
      </c>
      <c r="X97" s="84">
        <f t="shared" si="25"/>
        <v>0</v>
      </c>
      <c r="Y97" s="84">
        <f t="shared" si="26"/>
        <v>0</v>
      </c>
      <c r="Z97" s="84">
        <f t="shared" si="27"/>
        <v>0</v>
      </c>
      <c r="AA97" s="84">
        <f t="shared" si="30"/>
        <v>0</v>
      </c>
      <c r="AB97" s="84">
        <f t="shared" si="31"/>
        <v>0</v>
      </c>
      <c r="AC97" s="84">
        <f t="shared" si="32"/>
        <v>0</v>
      </c>
      <c r="AD97" s="84">
        <f t="shared" si="33"/>
        <v>0</v>
      </c>
      <c r="AE97" s="84">
        <f t="shared" si="34"/>
        <v>0</v>
      </c>
      <c r="AF97" s="98" t="e">
        <f>'[1]功能-付费相关'!CA99</f>
        <v>#DIV/0!</v>
      </c>
      <c r="AG97" s="98" t="e">
        <f>'[1]功能-付费相关'!CB99</f>
        <v>#DIV/0!</v>
      </c>
      <c r="AH97" s="98" t="e">
        <f>'[1]功能-付费相关'!CC99</f>
        <v>#DIV/0!</v>
      </c>
      <c r="AI97" s="98" t="e">
        <f>'[1]功能-付费相关'!CD99</f>
        <v>#DIV/0!</v>
      </c>
      <c r="AJ97" s="98" t="e">
        <f>'[1]功能-付费相关'!CE99</f>
        <v>#DIV/0!</v>
      </c>
      <c r="AK97" s="87" t="e">
        <f>SUMPRODUCT(AA$4:AA97,AF$4:AF97)/'[1]资源-钻石'!L97</f>
        <v>#DIV/0!</v>
      </c>
      <c r="AL97" s="87" t="e">
        <f>SUMPRODUCT(AB$4:AB97,AG$4:AG97)/'[1]资源-钻石'!M97</f>
        <v>#DIV/0!</v>
      </c>
      <c r="AM97" s="87" t="e">
        <f>SUMPRODUCT(AC$4:AC97,AH$4:AH97)/'[1]资源-钻石'!N97</f>
        <v>#DIV/0!</v>
      </c>
      <c r="AN97" s="87" t="e">
        <f>SUMPRODUCT(AD$4:AD97,AI$4:AI97)/'[1]资源-钻石'!O97</f>
        <v>#DIV/0!</v>
      </c>
      <c r="AO97" s="87" t="e">
        <f>SUMPRODUCT(AE$4:AE97,AJ$4:AJ97)/'[1]资源-钻石'!P97</f>
        <v>#DIV/0!</v>
      </c>
      <c r="AP97" s="96">
        <f t="shared" si="35"/>
        <v>8.5762600014692349E-3</v>
      </c>
      <c r="AQ97" s="96">
        <f t="shared" si="29"/>
        <v>1.2006764002056929E-3</v>
      </c>
    </row>
    <row r="98" spans="13:43" x14ac:dyDescent="0.15">
      <c r="M98" s="46">
        <f>基础状态预期!C144</f>
        <v>12.308408146853285</v>
      </c>
      <c r="N98" s="46">
        <f>求节点($C$10:$C$23,$E$10:$E$23,基础状态预期!$F144)</f>
        <v>0</v>
      </c>
      <c r="O98" s="46">
        <f>N98*基础状态预期!G144</f>
        <v>0</v>
      </c>
      <c r="P98" s="46">
        <f>求节点($C$10:$C$23,$F$10:$F$23,基础状态预期!$F144)*基础状态预期!G144</f>
        <v>0</v>
      </c>
      <c r="T98" s="95"/>
      <c r="U98" s="44">
        <v>95</v>
      </c>
      <c r="V98" s="84">
        <f t="shared" si="28"/>
        <v>0</v>
      </c>
      <c r="W98" s="84">
        <f t="shared" si="24"/>
        <v>0</v>
      </c>
      <c r="X98" s="84">
        <f t="shared" si="25"/>
        <v>0</v>
      </c>
      <c r="Y98" s="84">
        <f t="shared" si="26"/>
        <v>0</v>
      </c>
      <c r="Z98" s="84">
        <f t="shared" si="27"/>
        <v>0</v>
      </c>
      <c r="AA98" s="84">
        <f t="shared" si="30"/>
        <v>0</v>
      </c>
      <c r="AB98" s="84">
        <f t="shared" si="31"/>
        <v>0</v>
      </c>
      <c r="AC98" s="84">
        <f t="shared" si="32"/>
        <v>0</v>
      </c>
      <c r="AD98" s="84">
        <f t="shared" si="33"/>
        <v>0</v>
      </c>
      <c r="AE98" s="84">
        <f t="shared" si="34"/>
        <v>0</v>
      </c>
      <c r="AF98" s="98" t="e">
        <f>'[1]功能-付费相关'!CA100</f>
        <v>#DIV/0!</v>
      </c>
      <c r="AG98" s="98" t="e">
        <f>'[1]功能-付费相关'!CB100</f>
        <v>#DIV/0!</v>
      </c>
      <c r="AH98" s="98" t="e">
        <f>'[1]功能-付费相关'!CC100</f>
        <v>#DIV/0!</v>
      </c>
      <c r="AI98" s="98" t="e">
        <f>'[1]功能-付费相关'!CD100</f>
        <v>#DIV/0!</v>
      </c>
      <c r="AJ98" s="98" t="e">
        <f>'[1]功能-付费相关'!CE100</f>
        <v>#DIV/0!</v>
      </c>
      <c r="AK98" s="87" t="e">
        <f>SUMPRODUCT(AA$4:AA98,AF$4:AF98)/'[1]资源-钻石'!L98</f>
        <v>#DIV/0!</v>
      </c>
      <c r="AL98" s="87" t="e">
        <f>SUMPRODUCT(AB$4:AB98,AG$4:AG98)/'[1]资源-钻石'!M98</f>
        <v>#DIV/0!</v>
      </c>
      <c r="AM98" s="87" t="e">
        <f>SUMPRODUCT(AC$4:AC98,AH$4:AH98)/'[1]资源-钻石'!N98</f>
        <v>#DIV/0!</v>
      </c>
      <c r="AN98" s="87" t="e">
        <f>SUMPRODUCT(AD$4:AD98,AI$4:AI98)/'[1]资源-钻石'!O98</f>
        <v>#DIV/0!</v>
      </c>
      <c r="AO98" s="87" t="e">
        <f>SUMPRODUCT(AE$4:AE98,AJ$4:AJ98)/'[1]资源-钻石'!P98</f>
        <v>#DIV/0!</v>
      </c>
      <c r="AP98" s="96">
        <f t="shared" si="35"/>
        <v>7.8901592013516965E-3</v>
      </c>
      <c r="AQ98" s="96">
        <f t="shared" si="29"/>
        <v>1.1046222881892376E-3</v>
      </c>
    </row>
    <row r="99" spans="13:43" x14ac:dyDescent="0.15">
      <c r="M99" s="46">
        <f>基础状态预期!C145</f>
        <v>15.48100706101139</v>
      </c>
      <c r="N99" s="46">
        <f>求节点($C$10:$C$23,$E$10:$E$23,基础状态预期!$F145)</f>
        <v>0</v>
      </c>
      <c r="O99" s="46">
        <f>N99*基础状态预期!G145</f>
        <v>0</v>
      </c>
      <c r="P99" s="46">
        <f>求节点($C$10:$C$23,$F$10:$F$23,基础状态预期!$F145)*基础状态预期!G145</f>
        <v>0</v>
      </c>
      <c r="T99" s="95"/>
      <c r="U99" s="44">
        <v>96</v>
      </c>
      <c r="V99" s="84">
        <f t="shared" si="28"/>
        <v>0</v>
      </c>
      <c r="W99" s="84">
        <f t="shared" si="24"/>
        <v>0</v>
      </c>
      <c r="X99" s="84">
        <f t="shared" si="25"/>
        <v>0</v>
      </c>
      <c r="Y99" s="84">
        <f t="shared" si="26"/>
        <v>0</v>
      </c>
      <c r="Z99" s="84">
        <f t="shared" si="27"/>
        <v>0</v>
      </c>
      <c r="AA99" s="84">
        <f t="shared" si="30"/>
        <v>0</v>
      </c>
      <c r="AB99" s="84">
        <f t="shared" si="31"/>
        <v>0</v>
      </c>
      <c r="AC99" s="84">
        <f t="shared" si="32"/>
        <v>0</v>
      </c>
      <c r="AD99" s="84">
        <f t="shared" si="33"/>
        <v>0</v>
      </c>
      <c r="AE99" s="84">
        <f t="shared" si="34"/>
        <v>0</v>
      </c>
      <c r="AF99" s="98" t="e">
        <f>'[1]功能-付费相关'!CA101</f>
        <v>#DIV/0!</v>
      </c>
      <c r="AG99" s="98" t="e">
        <f>'[1]功能-付费相关'!CB101</f>
        <v>#DIV/0!</v>
      </c>
      <c r="AH99" s="98" t="e">
        <f>'[1]功能-付费相关'!CC101</f>
        <v>#DIV/0!</v>
      </c>
      <c r="AI99" s="98" t="e">
        <f>'[1]功能-付费相关'!CD101</f>
        <v>#DIV/0!</v>
      </c>
      <c r="AJ99" s="98" t="e">
        <f>'[1]功能-付费相关'!CE101</f>
        <v>#DIV/0!</v>
      </c>
      <c r="AK99" s="87" t="e">
        <f>SUMPRODUCT(AA$4:AA99,AF$4:AF99)/'[1]资源-钻石'!L99</f>
        <v>#DIV/0!</v>
      </c>
      <c r="AL99" s="87" t="e">
        <f>SUMPRODUCT(AB$4:AB99,AG$4:AG99)/'[1]资源-钻石'!M99</f>
        <v>#DIV/0!</v>
      </c>
      <c r="AM99" s="87" t="e">
        <f>SUMPRODUCT(AC$4:AC99,AH$4:AH99)/'[1]资源-钻石'!N99</f>
        <v>#DIV/0!</v>
      </c>
      <c r="AN99" s="87" t="e">
        <f>SUMPRODUCT(AD$4:AD99,AI$4:AI99)/'[1]资源-钻石'!O99</f>
        <v>#DIV/0!</v>
      </c>
      <c r="AO99" s="87" t="e">
        <f>SUMPRODUCT(AE$4:AE99,AJ$4:AJ99)/'[1]资源-钻石'!P99</f>
        <v>#DIV/0!</v>
      </c>
      <c r="AP99" s="96">
        <f t="shared" si="35"/>
        <v>7.2589464652435612E-3</v>
      </c>
      <c r="AQ99" s="96">
        <f t="shared" si="29"/>
        <v>1.0162525051340987E-3</v>
      </c>
    </row>
    <row r="100" spans="13:43" x14ac:dyDescent="0.15">
      <c r="M100" s="46">
        <f>基础状态预期!C146</f>
        <v>19.051910672838556</v>
      </c>
      <c r="N100" s="46">
        <f>求节点($C$10:$C$23,$E$10:$E$23,基础状态预期!$F146)</f>
        <v>0</v>
      </c>
      <c r="O100" s="46">
        <f>N100*基础状态预期!G146</f>
        <v>0</v>
      </c>
      <c r="P100" s="46">
        <f>求节点($C$10:$C$23,$F$10:$F$23,基础状态预期!$F146)*基础状态预期!G146</f>
        <v>0</v>
      </c>
      <c r="T100" s="95"/>
      <c r="U100" s="44">
        <v>97</v>
      </c>
      <c r="V100" s="84">
        <f t="shared" si="28"/>
        <v>0</v>
      </c>
      <c r="W100" s="84">
        <f t="shared" si="24"/>
        <v>0</v>
      </c>
      <c r="X100" s="84">
        <f t="shared" si="25"/>
        <v>0</v>
      </c>
      <c r="Y100" s="84">
        <f t="shared" si="26"/>
        <v>0</v>
      </c>
      <c r="Z100" s="84">
        <f t="shared" si="27"/>
        <v>0</v>
      </c>
      <c r="AA100" s="84">
        <f t="shared" si="30"/>
        <v>0</v>
      </c>
      <c r="AB100" s="84">
        <f t="shared" si="31"/>
        <v>0</v>
      </c>
      <c r="AC100" s="84">
        <f t="shared" si="32"/>
        <v>0</v>
      </c>
      <c r="AD100" s="84">
        <f t="shared" si="33"/>
        <v>0</v>
      </c>
      <c r="AE100" s="84">
        <f t="shared" si="34"/>
        <v>0</v>
      </c>
      <c r="AF100" s="98" t="e">
        <f>'[1]功能-付费相关'!CA102</f>
        <v>#DIV/0!</v>
      </c>
      <c r="AG100" s="98" t="e">
        <f>'[1]功能-付费相关'!CB102</f>
        <v>#DIV/0!</v>
      </c>
      <c r="AH100" s="98" t="e">
        <f>'[1]功能-付费相关'!CC102</f>
        <v>#DIV/0!</v>
      </c>
      <c r="AI100" s="98" t="e">
        <f>'[1]功能-付费相关'!CD102</f>
        <v>#DIV/0!</v>
      </c>
      <c r="AJ100" s="98" t="e">
        <f>'[1]功能-付费相关'!CE102</f>
        <v>#DIV/0!</v>
      </c>
      <c r="AK100" s="87" t="e">
        <f>SUMPRODUCT(AA$4:AA100,AF$4:AF100)/'[1]资源-钻石'!L100</f>
        <v>#DIV/0!</v>
      </c>
      <c r="AL100" s="87" t="e">
        <f>SUMPRODUCT(AB$4:AB100,AG$4:AG100)/'[1]资源-钻石'!M100</f>
        <v>#DIV/0!</v>
      </c>
      <c r="AM100" s="87" t="e">
        <f>SUMPRODUCT(AC$4:AC100,AH$4:AH100)/'[1]资源-钻石'!N100</f>
        <v>#DIV/0!</v>
      </c>
      <c r="AN100" s="87" t="e">
        <f>SUMPRODUCT(AD$4:AD100,AI$4:AI100)/'[1]资源-钻石'!O100</f>
        <v>#DIV/0!</v>
      </c>
      <c r="AO100" s="87" t="e">
        <f>SUMPRODUCT(AE$4:AE100,AJ$4:AJ100)/'[1]资源-钻石'!P100</f>
        <v>#DIV/0!</v>
      </c>
      <c r="AP100" s="96">
        <f t="shared" si="35"/>
        <v>6.678230748024077E-3</v>
      </c>
      <c r="AQ100" s="96">
        <f t="shared" si="29"/>
        <v>9.3495230472337085E-4</v>
      </c>
    </row>
    <row r="101" spans="13:43" x14ac:dyDescent="0.15">
      <c r="M101" s="46">
        <f>基础状态预期!C147</f>
        <v>22.82052457715659</v>
      </c>
      <c r="N101" s="46">
        <f>求节点($C$10:$C$23,$E$10:$E$23,基础状态预期!$F147)</f>
        <v>0</v>
      </c>
      <c r="O101" s="46">
        <f>N101*基础状态预期!G147</f>
        <v>0</v>
      </c>
      <c r="P101" s="46">
        <f>求节点($C$10:$C$23,$F$10:$F$23,基础状态预期!$F147)*基础状态预期!G147</f>
        <v>0</v>
      </c>
      <c r="T101" s="95"/>
      <c r="U101" s="44">
        <v>98</v>
      </c>
      <c r="V101" s="84">
        <f t="shared" si="28"/>
        <v>0</v>
      </c>
      <c r="W101" s="84">
        <f t="shared" si="24"/>
        <v>0</v>
      </c>
      <c r="X101" s="84">
        <f t="shared" si="25"/>
        <v>0</v>
      </c>
      <c r="Y101" s="84">
        <f t="shared" si="26"/>
        <v>0</v>
      </c>
      <c r="Z101" s="84">
        <f t="shared" si="27"/>
        <v>0</v>
      </c>
      <c r="AA101" s="84">
        <f t="shared" si="30"/>
        <v>0</v>
      </c>
      <c r="AB101" s="84">
        <f t="shared" si="31"/>
        <v>0</v>
      </c>
      <c r="AC101" s="84">
        <f t="shared" si="32"/>
        <v>0</v>
      </c>
      <c r="AD101" s="84">
        <f t="shared" si="33"/>
        <v>0</v>
      </c>
      <c r="AE101" s="84">
        <f t="shared" si="34"/>
        <v>0</v>
      </c>
      <c r="AF101" s="98" t="e">
        <f>'[1]功能-付费相关'!CA103</f>
        <v>#DIV/0!</v>
      </c>
      <c r="AG101" s="98" t="e">
        <f>'[1]功能-付费相关'!CB103</f>
        <v>#DIV/0!</v>
      </c>
      <c r="AH101" s="98" t="e">
        <f>'[1]功能-付费相关'!CC103</f>
        <v>#DIV/0!</v>
      </c>
      <c r="AI101" s="98" t="e">
        <f>'[1]功能-付费相关'!CD103</f>
        <v>#DIV/0!</v>
      </c>
      <c r="AJ101" s="98" t="e">
        <f>'[1]功能-付费相关'!CE103</f>
        <v>#DIV/0!</v>
      </c>
      <c r="AK101" s="87" t="e">
        <f>SUMPRODUCT(AA$4:AA101,AF$4:AF101)/'[1]资源-钻石'!L101</f>
        <v>#DIV/0!</v>
      </c>
      <c r="AL101" s="87" t="e">
        <f>SUMPRODUCT(AB$4:AB101,AG$4:AG101)/'[1]资源-钻石'!M101</f>
        <v>#DIV/0!</v>
      </c>
      <c r="AM101" s="87" t="e">
        <f>SUMPRODUCT(AC$4:AC101,AH$4:AH101)/'[1]资源-钻石'!N101</f>
        <v>#DIV/0!</v>
      </c>
      <c r="AN101" s="87" t="e">
        <f>SUMPRODUCT(AD$4:AD101,AI$4:AI101)/'[1]资源-钻石'!O101</f>
        <v>#DIV/0!</v>
      </c>
      <c r="AO101" s="87" t="e">
        <f>SUMPRODUCT(AE$4:AE101,AJ$4:AJ101)/'[1]资源-钻石'!P101</f>
        <v>#DIV/0!</v>
      </c>
      <c r="AP101" s="96">
        <f t="shared" si="35"/>
        <v>6.143972288182151E-3</v>
      </c>
      <c r="AQ101" s="96">
        <f t="shared" si="29"/>
        <v>8.6015612034550119E-4</v>
      </c>
    </row>
    <row r="102" spans="13:43" x14ac:dyDescent="0.15">
      <c r="M102" s="46">
        <f>基础状态预期!C148</f>
        <v>26.929401043293872</v>
      </c>
      <c r="N102" s="46">
        <f>求节点($C$10:$C$23,$E$10:$E$23,基础状态预期!$F148)</f>
        <v>0</v>
      </c>
      <c r="O102" s="46">
        <f>N102*基础状态预期!G148</f>
        <v>0</v>
      </c>
      <c r="P102" s="46">
        <f>求节点($C$10:$C$23,$F$10:$F$23,基础状态预期!$F148)*基础状态预期!G148</f>
        <v>0</v>
      </c>
      <c r="T102" s="95"/>
      <c r="U102" s="44">
        <v>99</v>
      </c>
      <c r="V102" s="84">
        <f t="shared" si="28"/>
        <v>0</v>
      </c>
      <c r="W102" s="84">
        <f t="shared" si="24"/>
        <v>0</v>
      </c>
      <c r="X102" s="84">
        <f t="shared" si="25"/>
        <v>0</v>
      </c>
      <c r="Y102" s="84">
        <f t="shared" si="26"/>
        <v>0</v>
      </c>
      <c r="Z102" s="84">
        <f t="shared" si="27"/>
        <v>0</v>
      </c>
      <c r="AA102" s="84">
        <f t="shared" si="30"/>
        <v>0</v>
      </c>
      <c r="AB102" s="84">
        <f t="shared" si="31"/>
        <v>0</v>
      </c>
      <c r="AC102" s="84">
        <f t="shared" si="32"/>
        <v>0</v>
      </c>
      <c r="AD102" s="84">
        <f t="shared" si="33"/>
        <v>0</v>
      </c>
      <c r="AE102" s="84">
        <f t="shared" si="34"/>
        <v>0</v>
      </c>
      <c r="AF102" s="98" t="e">
        <f>'[1]功能-付费相关'!CA104</f>
        <v>#DIV/0!</v>
      </c>
      <c r="AG102" s="98" t="e">
        <f>'[1]功能-付费相关'!CB104</f>
        <v>#DIV/0!</v>
      </c>
      <c r="AH102" s="98" t="e">
        <f>'[1]功能-付费相关'!CC104</f>
        <v>#DIV/0!</v>
      </c>
      <c r="AI102" s="98" t="e">
        <f>'[1]功能-付费相关'!CD104</f>
        <v>#DIV/0!</v>
      </c>
      <c r="AJ102" s="98" t="e">
        <f>'[1]功能-付费相关'!CE104</f>
        <v>#DIV/0!</v>
      </c>
      <c r="AK102" s="87" t="e">
        <f>SUMPRODUCT(AA$4:AA102,AF$4:AF102)/'[1]资源-钻石'!L102</f>
        <v>#DIV/0!</v>
      </c>
      <c r="AL102" s="87" t="e">
        <f>SUMPRODUCT(AB$4:AB102,AG$4:AG102)/'[1]资源-钻石'!M102</f>
        <v>#DIV/0!</v>
      </c>
      <c r="AM102" s="87" t="e">
        <f>SUMPRODUCT(AC$4:AC102,AH$4:AH102)/'[1]资源-钻石'!N102</f>
        <v>#DIV/0!</v>
      </c>
      <c r="AN102" s="87" t="e">
        <f>SUMPRODUCT(AD$4:AD102,AI$4:AI102)/'[1]资源-钻石'!O102</f>
        <v>#DIV/0!</v>
      </c>
      <c r="AO102" s="87" t="e">
        <f>SUMPRODUCT(AE$4:AE102,AJ$4:AJ102)/'[1]资源-钻石'!P102</f>
        <v>#DIV/0!</v>
      </c>
      <c r="AP102" s="96">
        <f t="shared" si="35"/>
        <v>5.652454505127579E-3</v>
      </c>
      <c r="AQ102" s="96">
        <f t="shared" si="29"/>
        <v>7.9134363071786109E-4</v>
      </c>
    </row>
    <row r="103" spans="13:43" x14ac:dyDescent="0.15">
      <c r="M103" s="46">
        <f>基础状态预期!C149</f>
        <v>31.020080847425888</v>
      </c>
      <c r="N103" s="46">
        <f>求节点($C$10:$C$23,$E$10:$E$23,基础状态预期!$F149)</f>
        <v>0</v>
      </c>
      <c r="O103" s="46">
        <f>N103*基础状态预期!G149</f>
        <v>0</v>
      </c>
      <c r="P103" s="46">
        <f>求节点($C$10:$C$23,$F$10:$F$23,基础状态预期!$F149)*基础状态预期!G149</f>
        <v>0</v>
      </c>
      <c r="T103" s="95"/>
      <c r="U103" s="44">
        <v>100</v>
      </c>
      <c r="V103" s="84">
        <f t="shared" si="28"/>
        <v>0</v>
      </c>
      <c r="W103" s="84">
        <f t="shared" si="24"/>
        <v>0</v>
      </c>
      <c r="X103" s="84">
        <f t="shared" si="25"/>
        <v>0</v>
      </c>
      <c r="Y103" s="84">
        <f t="shared" si="26"/>
        <v>0</v>
      </c>
      <c r="Z103" s="84">
        <f t="shared" si="27"/>
        <v>0</v>
      </c>
      <c r="AA103" s="84">
        <f t="shared" si="30"/>
        <v>0</v>
      </c>
      <c r="AB103" s="84">
        <f t="shared" si="31"/>
        <v>0</v>
      </c>
      <c r="AC103" s="84">
        <f t="shared" si="32"/>
        <v>0</v>
      </c>
      <c r="AD103" s="84">
        <f t="shared" si="33"/>
        <v>0</v>
      </c>
      <c r="AE103" s="84">
        <f t="shared" si="34"/>
        <v>0</v>
      </c>
      <c r="AF103" s="98" t="e">
        <f>'[1]功能-付费相关'!CA105</f>
        <v>#DIV/0!</v>
      </c>
      <c r="AG103" s="98" t="e">
        <f>'[1]功能-付费相关'!CB105</f>
        <v>#DIV/0!</v>
      </c>
      <c r="AH103" s="98" t="e">
        <f>'[1]功能-付费相关'!CC105</f>
        <v>#DIV/0!</v>
      </c>
      <c r="AI103" s="98" t="e">
        <f>'[1]功能-付费相关'!CD105</f>
        <v>#DIV/0!</v>
      </c>
      <c r="AJ103" s="98" t="e">
        <f>'[1]功能-付费相关'!CE105</f>
        <v>#DIV/0!</v>
      </c>
      <c r="AK103" s="87" t="e">
        <f>SUMPRODUCT(AA$4:AA103,AF$4:AF103)/'[1]资源-钻石'!L103</f>
        <v>#DIV/0!</v>
      </c>
      <c r="AL103" s="87" t="e">
        <f>SUMPRODUCT(AB$4:AB103,AG$4:AG103)/'[1]资源-钻石'!M103</f>
        <v>#DIV/0!</v>
      </c>
      <c r="AM103" s="87" t="e">
        <f>SUMPRODUCT(AC$4:AC103,AH$4:AH103)/'[1]资源-钻石'!N103</f>
        <v>#DIV/0!</v>
      </c>
      <c r="AN103" s="87" t="e">
        <f>SUMPRODUCT(AD$4:AD103,AI$4:AI103)/'[1]资源-钻石'!O103</f>
        <v>#DIV/0!</v>
      </c>
      <c r="AO103" s="87" t="e">
        <f>SUMPRODUCT(AE$4:AE103,AJ$4:AJ103)/'[1]资源-钻石'!P103</f>
        <v>#DIV/0!</v>
      </c>
      <c r="AP103" s="96">
        <f t="shared" si="35"/>
        <v>5.2002581447173728E-3</v>
      </c>
      <c r="AQ103" s="96">
        <f t="shared" si="29"/>
        <v>7.2803614026043222E-4</v>
      </c>
    </row>
    <row r="104" spans="13:43" x14ac:dyDescent="0.15">
      <c r="M104" s="46">
        <f>基础状态预期!C150</f>
        <v>35.34859296275922</v>
      </c>
      <c r="N104" s="46">
        <f>求节点($C$10:$C$23,$E$10:$E$23,基础状态预期!$F150)</f>
        <v>0</v>
      </c>
      <c r="O104" s="46">
        <f>N104*基础状态预期!G150</f>
        <v>0</v>
      </c>
      <c r="P104" s="46">
        <f>求节点($C$10:$C$23,$F$10:$F$23,基础状态预期!$F150)*基础状态预期!G150</f>
        <v>0</v>
      </c>
    </row>
    <row r="105" spans="13:43" x14ac:dyDescent="0.15">
      <c r="M105" s="46">
        <f>基础状态预期!C151</f>
        <v>39.794710355111889</v>
      </c>
      <c r="N105" s="46">
        <f>求节点($C$10:$C$23,$E$10:$E$23,基础状态预期!$F151)</f>
        <v>0</v>
      </c>
      <c r="O105" s="46">
        <f>N105*基础状态预期!G151</f>
        <v>0</v>
      </c>
      <c r="P105" s="46">
        <f>求节点($C$10:$C$23,$F$10:$F$23,基础状态预期!$F151)*基础状态预期!G151</f>
        <v>0</v>
      </c>
    </row>
    <row r="106" spans="13:43" x14ac:dyDescent="0.15">
      <c r="M106" s="46">
        <f>基础状态预期!C152</f>
        <v>44.226273411176066</v>
      </c>
      <c r="N106" s="46">
        <f>求节点($C$10:$C$23,$E$10:$E$23,基础状态预期!$F152)</f>
        <v>0</v>
      </c>
      <c r="O106" s="46">
        <f>N106*基础状态预期!G152</f>
        <v>0</v>
      </c>
      <c r="P106" s="46">
        <f>求节点($C$10:$C$23,$F$10:$F$23,基础状态预期!$F152)*基础状态预期!G152</f>
        <v>0</v>
      </c>
    </row>
    <row r="107" spans="13:43" x14ac:dyDescent="0.15">
      <c r="M107" s="46">
        <f>基础状态预期!C153</f>
        <v>48.909016586716596</v>
      </c>
      <c r="N107" s="46">
        <f>求节点($C$10:$C$23,$E$10:$E$23,基础状态预期!$F153)</f>
        <v>0</v>
      </c>
      <c r="O107" s="46">
        <f>N107*基础状态预期!G153</f>
        <v>0</v>
      </c>
      <c r="P107" s="46">
        <f>求节点($C$10:$C$23,$F$10:$F$23,基础状态预期!$F153)*基础状态预期!G153</f>
        <v>0</v>
      </c>
    </row>
    <row r="108" spans="13:43" x14ac:dyDescent="0.15">
      <c r="M108" s="46">
        <f>基础状态预期!C154</f>
        <v>53.51719105208128</v>
      </c>
      <c r="N108" s="46">
        <f>求节点($C$10:$C$23,$E$10:$E$23,基础状态预期!$F154)</f>
        <v>0</v>
      </c>
      <c r="O108" s="46">
        <f>N108*基础状态预期!G154</f>
        <v>0</v>
      </c>
      <c r="P108" s="46">
        <f>求节点($C$10:$C$23,$F$10:$F$23,基础状态预期!$F154)*基础状态预期!G154</f>
        <v>0</v>
      </c>
    </row>
    <row r="109" spans="13:43" x14ac:dyDescent="0.15">
      <c r="M109" s="46">
        <f>基础状态预期!C155</f>
        <v>58.013839061098572</v>
      </c>
      <c r="N109" s="46">
        <f>求节点($C$10:$C$23,$E$10:$E$23,基础状态预期!$F155)</f>
        <v>0</v>
      </c>
      <c r="O109" s="46">
        <f>N109*基础状态预期!G155</f>
        <v>0</v>
      </c>
      <c r="P109" s="46">
        <f>求节点($C$10:$C$23,$F$10:$F$23,基础状态预期!$F155)*基础状态预期!G155</f>
        <v>0</v>
      </c>
    </row>
    <row r="110" spans="13:43" x14ac:dyDescent="0.15">
      <c r="M110" s="46">
        <f>基础状态预期!C156</f>
        <v>62.205091229656389</v>
      </c>
      <c r="N110" s="46">
        <f>求节点($C$10:$C$23,$E$10:$E$23,基础状态预期!$F156)</f>
        <v>0</v>
      </c>
      <c r="O110" s="46">
        <f>N110*基础状态预期!G156</f>
        <v>0</v>
      </c>
      <c r="P110" s="46">
        <f>求节点($C$10:$C$23,$F$10:$F$23,基础状态预期!$F156)*基础状态预期!G156</f>
        <v>0</v>
      </c>
    </row>
    <row r="111" spans="13:43" x14ac:dyDescent="0.15">
      <c r="M111" s="111">
        <f>基础状态预期!C157</f>
        <v>66.517582124663477</v>
      </c>
      <c r="N111" s="111">
        <f>求节点($C$10:$C$23,$E$10:$E$23,基础状态预期!$F157)</f>
        <v>0</v>
      </c>
      <c r="O111" s="111">
        <f>N111*基础状态预期!G157</f>
        <v>0</v>
      </c>
      <c r="P111" s="111">
        <f>求节点($C$10:$C$23,$F$10:$F$23,基础状态预期!$F157)*基础状态预期!G157</f>
        <v>0</v>
      </c>
    </row>
    <row r="112" spans="13:43" x14ac:dyDescent="0.15">
      <c r="M112" s="111">
        <f>基础状态预期!C158</f>
        <v>70.88738232726989</v>
      </c>
      <c r="N112" s="111">
        <f>求节点($C$10:$C$23,$E$10:$E$23,基础状态预期!$F158)</f>
        <v>0</v>
      </c>
      <c r="O112" s="111">
        <f>N112*基础状态预期!G158</f>
        <v>0</v>
      </c>
      <c r="P112" s="111">
        <f>求节点($C$10:$C$23,$F$10:$F$23,基础状态预期!$F158)*基础状态预期!G158</f>
        <v>0</v>
      </c>
    </row>
    <row r="113" spans="13:16" x14ac:dyDescent="0.15">
      <c r="M113" s="111">
        <f>基础状态预期!C159</f>
        <v>75.112980147074992</v>
      </c>
      <c r="N113" s="111">
        <f>求节点($C$10:$C$23,$E$10:$E$23,基础状态预期!$F159)</f>
        <v>0</v>
      </c>
      <c r="O113" s="111">
        <f>N113*基础状态预期!G159</f>
        <v>0</v>
      </c>
      <c r="P113" s="111">
        <f>求节点($C$10:$C$23,$F$10:$F$23,基础状态预期!$F159)*基础状态预期!G159</f>
        <v>0</v>
      </c>
    </row>
    <row r="114" spans="13:16" x14ac:dyDescent="0.15">
      <c r="M114" s="111">
        <f>基础状态预期!C160</f>
        <v>79.443324150966419</v>
      </c>
      <c r="N114" s="111">
        <f>求节点($C$10:$C$23,$E$10:$E$23,基础状态预期!$F160)</f>
        <v>0</v>
      </c>
      <c r="O114" s="111">
        <f>N114*基础状态预期!G160</f>
        <v>0</v>
      </c>
      <c r="P114" s="111">
        <f>求节点($C$10:$C$23,$F$10:$F$23,基础状态预期!$F160)*基础状态预期!G160</f>
        <v>0</v>
      </c>
    </row>
    <row r="115" spans="13:16" x14ac:dyDescent="0.15">
      <c r="M115" s="111">
        <f>基础状态预期!C161</f>
        <v>83.7903212939176</v>
      </c>
      <c r="N115" s="111">
        <f>求节点($C$10:$C$23,$E$10:$E$23,基础状态预期!$F161)</f>
        <v>0</v>
      </c>
      <c r="O115" s="111">
        <f>N115*基础状态预期!G161</f>
        <v>0</v>
      </c>
      <c r="P115" s="111">
        <f>求节点($C$10:$C$23,$F$10:$F$23,基础状态预期!$F161)*基础状态预期!G161</f>
        <v>0</v>
      </c>
    </row>
    <row r="116" spans="13:16" x14ac:dyDescent="0.15">
      <c r="M116" s="111">
        <f>基础状态预期!C172</f>
        <v>151.04171534413976</v>
      </c>
      <c r="N116" s="111">
        <f>求节点($C$10:$C$23,$E$10:$E$23,基础状态预期!$F172)</f>
        <v>0</v>
      </c>
      <c r="O116" s="111">
        <f>N116*基础状态预期!G172</f>
        <v>0</v>
      </c>
      <c r="P116" s="111">
        <f>求节点($C$10:$C$23,$F$10:$F$23,基础状态预期!$F172)*基础状态预期!G172</f>
        <v>0</v>
      </c>
    </row>
  </sheetData>
  <mergeCells count="4">
    <mergeCell ref="V2:Z2"/>
    <mergeCell ref="AA2:AE2"/>
    <mergeCell ref="AF2:AJ2"/>
    <mergeCell ref="AK2:AO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Sheet2</vt:lpstr>
      <vt:lpstr>总纲</vt:lpstr>
      <vt:lpstr>基础状态预期</vt:lpstr>
      <vt:lpstr>圣人事件</vt:lpstr>
      <vt:lpstr>传记奖励</vt:lpstr>
      <vt:lpstr>产出汇总</vt:lpstr>
      <vt:lpstr>圣人杂项</vt:lpstr>
      <vt:lpstr>天赋内容设计（备份）</vt:lpstr>
      <vt:lpstr>圣人研究设计</vt:lpstr>
      <vt:lpstr>功能-圣人研究</vt:lpstr>
      <vt:lpstr>圣人天赋</vt:lpstr>
      <vt:lpstr>圣人主推（去掉）</vt:lpstr>
      <vt:lpstr>圣人评分</vt:lpstr>
      <vt:lpstr>圣人加成属性战力计算</vt:lpstr>
      <vt:lpstr>圣人好感度（废弃）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2021-12-30T08:19:18Z</dcterms:modified>
</cp:coreProperties>
</file>